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25.xml" ContentType="application/vnd.openxmlformats-officedocument.spreadsheetml.workshee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threadedComments/threadedComment4.xml" ContentType="application/vnd.ms-excel.threadedcomments+xml"/>
  <Override PartName="/xl/comments6.xml" ContentType="application/vnd.openxmlformats-officedocument.spreadsheetml.comments+xml"/>
  <Override PartName="/xl/threadedComments/threadedComment5.xml" ContentType="application/vnd.ms-excel.threadedcomments+xml"/>
  <Override PartName="/xl/comments7.xml" ContentType="application/vnd.openxmlformats-officedocument.spreadsheetml.comments+xml"/>
  <Override PartName="/xl/threadedComments/threadedComment6.xml" ContentType="application/vnd.ms-excel.threadedcomments+xml"/>
  <Override PartName="/xl/comments8.xml" ContentType="application/vnd.openxmlformats-officedocument.spreadsheetml.comments+xml"/>
  <Override PartName="/xl/comments14.xml" ContentType="application/vnd.openxmlformats-officedocument.spreadsheetml.comments+xml"/>
  <Override PartName="/xl/comments10.xml" ContentType="application/vnd.openxmlformats-officedocument.spreadsheetml.comments+xml"/>
  <Override PartName="/xl/comments15.xml" ContentType="application/vnd.openxmlformats-officedocument.spreadsheetml.comments+xml"/>
  <Override PartName="/xl/threadedComments/threadedComment9.xml" ContentType="application/vnd.ms-excel.threadedcomments+xml"/>
  <Override PartName="/xl/comments16.xml" ContentType="application/vnd.openxmlformats-officedocument.spreadsheetml.comments+xml"/>
  <Override PartName="/xl/threadedComments/threadedComment10.xml" ContentType="application/vnd.ms-excel.threadedcomments+xml"/>
  <Override PartName="/xl/comments11.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threadedComments/threadedComment1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2.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comments13.xml" ContentType="application/vnd.openxmlformats-officedocument.spreadsheetml.comments+xml"/>
  <Override PartName="/xl/threadedComments/threadedComment7.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F:\AEG\Clients\Avista Energy\1008250 CPA 2023\Demand Response\Electric\Input Generator\"/>
    </mc:Choice>
  </mc:AlternateContent>
  <xr:revisionPtr revIDLastSave="0" documentId="13_ncr:1_{58E55A86-92F5-4B07-9651-F1D9B2DC1290}" xr6:coauthVersionLast="47" xr6:coauthVersionMax="47" xr10:uidLastSave="{00000000-0000-0000-0000-000000000000}"/>
  <bookViews>
    <workbookView xWindow="-120" yWindow="-120" windowWidth="23280" windowHeight="12480" firstSheet="28" activeTab="31" xr2:uid="{6709F71C-AE8F-4A7A-992F-E6854EE342FB}"/>
  </bookViews>
  <sheets>
    <sheet name="DR Program List" sheetId="111" r:id="rId1"/>
    <sheet name="Current and Pilot Programs" sheetId="112" r:id="rId2"/>
    <sheet name="ParticipationRate" sheetId="4" r:id="rId3"/>
    <sheet name="ImpactInput" sheetId="2" r:id="rId4"/>
    <sheet name="CEInput" sheetId="3" r:id="rId5"/>
    <sheet name="Change Log" sheetId="95" r:id="rId6"/>
    <sheet name="DLC Central AC" sheetId="1" r:id="rId7"/>
    <sheet name="DLC Smart Thermostats - Cooling" sheetId="26" r:id="rId8"/>
    <sheet name="Ancillary Cooling" sheetId="85" r:id="rId9"/>
    <sheet name="DLC Smart Thermostats - Heating" sheetId="60" r:id="rId10"/>
    <sheet name="Ancillary Heating" sheetId="86" r:id="rId11"/>
    <sheet name="DLC Water Heating" sheetId="92" r:id="rId12"/>
    <sheet name="Ancillary DLC WH" sheetId="94" r:id="rId13"/>
    <sheet name="Pilot-CTA-2045 HPWH" sheetId="71" state="hidden" r:id="rId14"/>
    <sheet name="Parent-CTA-2045 HPWH" sheetId="106" r:id="rId15"/>
    <sheet name="Pilot-Ancillary HPWH" sheetId="109" state="hidden" r:id="rId16"/>
    <sheet name="Parent-Ancillary HPWH" sheetId="87" r:id="rId17"/>
    <sheet name="Pilot-CTA-2045 ERWH" sheetId="102" state="hidden" r:id="rId18"/>
    <sheet name="Parent-CTA-2045 ERWH" sheetId="107" r:id="rId19"/>
    <sheet name="Pilot-Ancillary ERWH" sheetId="108" state="hidden" r:id="rId20"/>
    <sheet name="Parent-Ancillary ERWH" sheetId="103" r:id="rId21"/>
    <sheet name="DLC Smart Appliances" sheetId="27" r:id="rId22"/>
    <sheet name="DLC Electric Vehicle Charging" sheetId="59" r:id="rId23"/>
    <sheet name="Ancillary EV" sheetId="88" r:id="rId24"/>
    <sheet name="Third Party Contracts" sheetId="42" r:id="rId25"/>
    <sheet name="Ancillary Third Party" sheetId="89" r:id="rId26"/>
    <sheet name="Thermal Energy Storage" sheetId="51" r:id="rId27"/>
    <sheet name="Battery Energy Storage" sheetId="52" r:id="rId28"/>
    <sheet name="Ancillary Battery Storage" sheetId="83" r:id="rId29"/>
    <sheet name="Behavioral" sheetId="23" r:id="rId30"/>
    <sheet name="Pilot-Time-of-Use Opt-In" sheetId="47" state="hidden" r:id="rId31"/>
    <sheet name="Parent-Time-of-Use Opt-In" sheetId="105" r:id="rId32"/>
    <sheet name="Time-of-Use Opt-Out" sheetId="68" r:id="rId33"/>
    <sheet name="Electric Vehicle TOU Opt-In" sheetId="96" r:id="rId34"/>
    <sheet name="Variable Peak Pricing Rates" sheetId="48" r:id="rId35"/>
    <sheet name="Pilot-Peak Time Rebate" sheetId="104" state="hidden" r:id="rId36"/>
    <sheet name="Parent-Peak Time Rebate" sheetId="110" r:id="rId37"/>
    <sheet name="Admin Costs and Asmptns." sheetId="55" r:id="rId38"/>
    <sheet name="CTs + Demand - To be updated" sheetId="100" r:id="rId39"/>
    <sheet name="DR- Forecasts" sheetId="113" r:id="rId40"/>
  </sheets>
  <externalReferences>
    <externalReference r:id="rId41"/>
    <externalReference r:id="rId42"/>
    <externalReference r:id="rId43"/>
  </externalReferences>
  <definedNames>
    <definedName name="_xlnm._FilterDatabase" localSheetId="4" hidden="1">CEInput!$A$1:$L$2161</definedName>
    <definedName name="_xlnm._FilterDatabase" localSheetId="5" hidden="1">'Change Log'!$B$1:$K$105</definedName>
    <definedName name="_xlnm._FilterDatabase" localSheetId="3" hidden="1">ImpactInput!$A$1:$I$721</definedName>
    <definedName name="_xlnm._FilterDatabase" localSheetId="2" hidden="1">ParticipationRate!$A$1:$AK$289</definedName>
    <definedName name="_ftn1" localSheetId="1">'Current and Pilot Programs'!$E$7</definedName>
    <definedName name="_ftnref1" localSheetId="1">'Current and Pilot Programs'!$E$4</definedName>
    <definedName name="AvoidedCostSavings?">[1]Variables!$C$7</definedName>
    <definedName name="BCmin">[1]Variables!$C$9</definedName>
    <definedName name="CEInput">CEInput!$1:$1048576</definedName>
    <definedName name="Class">[1]ControlPanel!$C$2</definedName>
    <definedName name="ClassList">[1]ControlPanel!$C$7:$H$7</definedName>
    <definedName name="ClassValues">[1]ClassValues!$1:$1048576</definedName>
    <definedName name="DiscountRate">[1]Variables!$C$2</definedName>
    <definedName name="EnergyCosts">[1]EnergyCosts!$1:$1048576</definedName>
    <definedName name="HierarchyStatus?">[1]Variables!$C$6</definedName>
    <definedName name="ImpactInput">ImpactInput!$1:$1048576</definedName>
    <definedName name="InflationRate">[1]Variables!$C$3</definedName>
    <definedName name="KeyCE">CEInput!$A:$A</definedName>
    <definedName name="KeyCV">[1]ClassValues!$A:$A</definedName>
    <definedName name="KeyEC">[1]EnergyCosts!$A:$A</definedName>
    <definedName name="KeyImp">ImpactInput!$A:$A</definedName>
    <definedName name="KeyPR">ParticipationRate!$A:$A</definedName>
    <definedName name="KeyR">[1]Results!$A:$A</definedName>
    <definedName name="NameTable">'[2]OR MW Month'!#REF!</definedName>
    <definedName name="Option">[1]ControlPanel!$C$3</definedName>
    <definedName name="OptionList">[1]ControlPanel!$B$8:$B$21</definedName>
    <definedName name="ParticipationRate">ParticipationRate!$1:$1048576</definedName>
    <definedName name="Potential">[1]ControlPanel!$C$4</definedName>
    <definedName name="PotentialList">[1]Variables!$C$18:$C$19</definedName>
    <definedName name="Results">[1]Results!$1:$1048576</definedName>
    <definedName name="SingleDataSet?">[1]Variables!$C$8</definedName>
    <definedName name="State">[1]ControlPanel!$C$5</definedName>
    <definedName name="StateList">[1]Variables!$C$12:$C$12</definedName>
    <definedName name="YearBase">[1]Variables!$C$4</definedName>
    <definedName name="YearEnd">[1]Variables!$C$5</definedName>
    <definedName name="YearMax">[1]Variables!$C$10</definedName>
    <definedName name="YearR">[1]Results!$1:$1</definedName>
    <definedName name="YearsCE">CEInput!$1:$1</definedName>
    <definedName name="YearsCV">[1]ClassValues!$1:$1</definedName>
    <definedName name="YearsEC">[1]EnergyCosts!$1:$1</definedName>
    <definedName name="YearShift">[1]Variables!$C$11</definedName>
    <definedName name="YearsPR">ParticipationRate!$1:$1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9" i="105" l="1"/>
  <c r="H19" i="105"/>
  <c r="S29" i="105"/>
  <c r="S28" i="105"/>
  <c r="F54" i="106" l="1"/>
  <c r="F56" i="83" l="1"/>
  <c r="F54" i="83"/>
  <c r="H16" i="83"/>
  <c r="F16" i="83"/>
  <c r="H14" i="83"/>
  <c r="F14" i="83"/>
  <c r="H66" i="52"/>
  <c r="F66" i="52"/>
  <c r="H64" i="52"/>
  <c r="F64" i="52"/>
  <c r="H26" i="52"/>
  <c r="F26" i="52"/>
  <c r="H24" i="52"/>
  <c r="F24" i="52"/>
  <c r="F54" i="52"/>
  <c r="H54" i="52" s="1"/>
  <c r="H54" i="83" s="1"/>
  <c r="F56" i="52"/>
  <c r="H56" i="52" s="1"/>
  <c r="H56" i="83" s="1"/>
  <c r="F16" i="52"/>
  <c r="F7" i="52"/>
  <c r="H7" i="52"/>
  <c r="K83" i="95" l="1"/>
  <c r="K81" i="95"/>
  <c r="H73" i="96"/>
  <c r="K80" i="95"/>
  <c r="H35" i="96"/>
  <c r="K79" i="95"/>
  <c r="K61" i="95"/>
  <c r="K62" i="95"/>
  <c r="H75" i="88"/>
  <c r="K101" i="95"/>
  <c r="H35" i="88"/>
  <c r="F179" i="113"/>
  <c r="F178" i="113"/>
  <c r="C178" i="113"/>
  <c r="F177" i="113"/>
  <c r="C177" i="113"/>
  <c r="F175" i="113"/>
  <c r="F174" i="113"/>
  <c r="C174" i="113"/>
  <c r="F173" i="113"/>
  <c r="C173" i="113"/>
  <c r="N334" i="113"/>
  <c r="M334" i="113"/>
  <c r="W334" i="113" s="1"/>
  <c r="F334" i="113"/>
  <c r="L334" i="113" s="1"/>
  <c r="S333" i="113"/>
  <c r="R333" i="113"/>
  <c r="M333" i="113"/>
  <c r="W333" i="113" s="1"/>
  <c r="F333" i="113"/>
  <c r="N333" i="113" s="1"/>
  <c r="X333" i="113" s="1"/>
  <c r="L332" i="113"/>
  <c r="Q332" i="113" s="1"/>
  <c r="F332" i="113"/>
  <c r="F331" i="113"/>
  <c r="R330" i="113"/>
  <c r="N330" i="113"/>
  <c r="M330" i="113"/>
  <c r="W330" i="113" s="1"/>
  <c r="F330" i="113"/>
  <c r="L330" i="113" s="1"/>
  <c r="V330" i="113" s="1"/>
  <c r="S329" i="113"/>
  <c r="R329" i="113"/>
  <c r="M329" i="113"/>
  <c r="W329" i="113" s="1"/>
  <c r="F329" i="113"/>
  <c r="N329" i="113" s="1"/>
  <c r="X329" i="113" s="1"/>
  <c r="L328" i="113"/>
  <c r="F328" i="113"/>
  <c r="F327" i="113"/>
  <c r="R323" i="113"/>
  <c r="Q323" i="113"/>
  <c r="N323" i="113"/>
  <c r="M323" i="113"/>
  <c r="W323" i="113" s="1"/>
  <c r="J323" i="113"/>
  <c r="L323" i="113" s="1"/>
  <c r="V323" i="113" s="1"/>
  <c r="S322" i="113"/>
  <c r="R322" i="113"/>
  <c r="M322" i="113"/>
  <c r="W322" i="113" s="1"/>
  <c r="J322" i="113"/>
  <c r="N322" i="113" s="1"/>
  <c r="X322" i="113" s="1"/>
  <c r="J321" i="113"/>
  <c r="J320" i="113"/>
  <c r="R319" i="113"/>
  <c r="Q319" i="113"/>
  <c r="N319" i="113"/>
  <c r="M319" i="113"/>
  <c r="W319" i="113" s="1"/>
  <c r="J319" i="113"/>
  <c r="L319" i="113" s="1"/>
  <c r="V319" i="113" s="1"/>
  <c r="R318" i="113"/>
  <c r="M318" i="113"/>
  <c r="W318" i="113" s="1"/>
  <c r="J318" i="113"/>
  <c r="N318" i="113" s="1"/>
  <c r="J317" i="113"/>
  <c r="J316" i="113"/>
  <c r="N316" i="113" s="1"/>
  <c r="R305" i="113"/>
  <c r="Q305" i="113"/>
  <c r="N305" i="113"/>
  <c r="M305" i="113"/>
  <c r="W305" i="113" s="1"/>
  <c r="F305" i="113"/>
  <c r="L305" i="113" s="1"/>
  <c r="V305" i="113" s="1"/>
  <c r="R304" i="113"/>
  <c r="M304" i="113"/>
  <c r="W304" i="113" s="1"/>
  <c r="F304" i="113"/>
  <c r="N304" i="113" s="1"/>
  <c r="F303" i="113"/>
  <c r="N302" i="113"/>
  <c r="S302" i="113" s="1"/>
  <c r="F302" i="113"/>
  <c r="M302" i="113" s="1"/>
  <c r="R302" i="113" s="1"/>
  <c r="Q301" i="113"/>
  <c r="N301" i="113"/>
  <c r="M301" i="113"/>
  <c r="F301" i="113"/>
  <c r="L301" i="113" s="1"/>
  <c r="V301" i="113" s="1"/>
  <c r="R300" i="113"/>
  <c r="M300" i="113"/>
  <c r="W300" i="113" s="1"/>
  <c r="F300" i="113"/>
  <c r="N300" i="113" s="1"/>
  <c r="F299" i="113"/>
  <c r="X298" i="113"/>
  <c r="W298" i="113"/>
  <c r="N298" i="113"/>
  <c r="S298" i="113" s="1"/>
  <c r="M298" i="113"/>
  <c r="R298" i="113" s="1"/>
  <c r="F298" i="113"/>
  <c r="L298" i="113" s="1"/>
  <c r="N294" i="113"/>
  <c r="M294" i="113"/>
  <c r="J294" i="113"/>
  <c r="L294" i="113" s="1"/>
  <c r="R293" i="113"/>
  <c r="M293" i="113"/>
  <c r="W293" i="113" s="1"/>
  <c r="J293" i="113"/>
  <c r="N293" i="113" s="1"/>
  <c r="J292" i="113"/>
  <c r="W291" i="113"/>
  <c r="N291" i="113"/>
  <c r="M291" i="113"/>
  <c r="R291" i="113" s="1"/>
  <c r="L291" i="113"/>
  <c r="J291" i="113"/>
  <c r="N290" i="113"/>
  <c r="M290" i="113"/>
  <c r="J290" i="113"/>
  <c r="L290" i="113" s="1"/>
  <c r="S289" i="113"/>
  <c r="R289" i="113"/>
  <c r="M289" i="113"/>
  <c r="W289" i="113" s="1"/>
  <c r="J289" i="113"/>
  <c r="N289" i="113" s="1"/>
  <c r="X289" i="113" s="1"/>
  <c r="V288" i="113"/>
  <c r="L288" i="113"/>
  <c r="Q288" i="113" s="1"/>
  <c r="J288" i="113"/>
  <c r="J287" i="113"/>
  <c r="AC278" i="113"/>
  <c r="AB278" i="113"/>
  <c r="AA278" i="113"/>
  <c r="Z278" i="113"/>
  <c r="Y278" i="113"/>
  <c r="X278" i="113"/>
  <c r="W278" i="113"/>
  <c r="V278" i="113"/>
  <c r="U278" i="113"/>
  <c r="T278" i="113"/>
  <c r="S278" i="113"/>
  <c r="R278" i="113"/>
  <c r="Q278" i="113"/>
  <c r="P278" i="113"/>
  <c r="O278" i="113"/>
  <c r="N278" i="113"/>
  <c r="M278" i="113"/>
  <c r="L278" i="113"/>
  <c r="K278" i="113"/>
  <c r="AC277" i="113"/>
  <c r="AB277" i="113"/>
  <c r="AA277" i="113"/>
  <c r="Z277" i="113"/>
  <c r="Y277" i="113"/>
  <c r="X277" i="113"/>
  <c r="W277" i="113"/>
  <c r="V277" i="113"/>
  <c r="U277" i="113"/>
  <c r="T277" i="113"/>
  <c r="S277" i="113"/>
  <c r="R277" i="113"/>
  <c r="Q277" i="113"/>
  <c r="P277" i="113"/>
  <c r="O277" i="113"/>
  <c r="N277" i="113"/>
  <c r="M277" i="113"/>
  <c r="L277" i="113"/>
  <c r="K277" i="113"/>
  <c r="AC276" i="113"/>
  <c r="AB276" i="113"/>
  <c r="AA276" i="113"/>
  <c r="Z276" i="113"/>
  <c r="Y276" i="113"/>
  <c r="X276" i="113"/>
  <c r="W276" i="113"/>
  <c r="V276" i="113"/>
  <c r="U276" i="113"/>
  <c r="T276" i="113"/>
  <c r="S276" i="113"/>
  <c r="R276" i="113"/>
  <c r="Q276" i="113"/>
  <c r="P276" i="113"/>
  <c r="O276" i="113"/>
  <c r="N276" i="113"/>
  <c r="M276" i="113"/>
  <c r="L276" i="113"/>
  <c r="K276" i="113"/>
  <c r="AC271" i="113"/>
  <c r="AB271" i="113"/>
  <c r="AA271" i="113"/>
  <c r="Z271" i="113"/>
  <c r="Y271" i="113"/>
  <c r="X271" i="113"/>
  <c r="W271" i="113"/>
  <c r="V271" i="113"/>
  <c r="U271" i="113"/>
  <c r="T271" i="113"/>
  <c r="S271" i="113"/>
  <c r="R271" i="113"/>
  <c r="Q271" i="113"/>
  <c r="P271" i="113"/>
  <c r="O271" i="113"/>
  <c r="N271" i="113"/>
  <c r="M271" i="113"/>
  <c r="L271" i="113"/>
  <c r="K271" i="113"/>
  <c r="AC270" i="113"/>
  <c r="AB270" i="113"/>
  <c r="AA270" i="113"/>
  <c r="Z270" i="113"/>
  <c r="Y270" i="113"/>
  <c r="X270" i="113"/>
  <c r="W270" i="113"/>
  <c r="V270" i="113"/>
  <c r="U270" i="113"/>
  <c r="T270" i="113"/>
  <c r="S270" i="113"/>
  <c r="R270" i="113"/>
  <c r="Q270" i="113"/>
  <c r="P270" i="113"/>
  <c r="O270" i="113"/>
  <c r="N270" i="113"/>
  <c r="M270" i="113"/>
  <c r="L270" i="113"/>
  <c r="K270" i="113"/>
  <c r="AC269" i="113"/>
  <c r="AB269" i="113"/>
  <c r="AA269" i="113"/>
  <c r="Z269" i="113"/>
  <c r="Y269" i="113"/>
  <c r="X269" i="113"/>
  <c r="W269" i="113"/>
  <c r="V269" i="113"/>
  <c r="U269" i="113"/>
  <c r="T269" i="113"/>
  <c r="S269" i="113"/>
  <c r="R269" i="113"/>
  <c r="Q269" i="113"/>
  <c r="P269" i="113"/>
  <c r="O269" i="113"/>
  <c r="N269" i="113"/>
  <c r="M269" i="113"/>
  <c r="L269" i="113"/>
  <c r="K269" i="113"/>
  <c r="AC263" i="113"/>
  <c r="AB263" i="113"/>
  <c r="AA263" i="113"/>
  <c r="Z263" i="113"/>
  <c r="Y263" i="113"/>
  <c r="X263" i="113"/>
  <c r="W263" i="113"/>
  <c r="V263" i="113"/>
  <c r="U263" i="113"/>
  <c r="T263" i="113"/>
  <c r="S263" i="113"/>
  <c r="R263" i="113"/>
  <c r="Q263" i="113"/>
  <c r="P263" i="113"/>
  <c r="O263" i="113"/>
  <c r="N263" i="113"/>
  <c r="M263" i="113"/>
  <c r="L263" i="113"/>
  <c r="K263" i="113"/>
  <c r="AC262" i="113"/>
  <c r="AB262" i="113"/>
  <c r="AA262" i="113"/>
  <c r="Z262" i="113"/>
  <c r="Y262" i="113"/>
  <c r="X262" i="113"/>
  <c r="W262" i="113"/>
  <c r="V262" i="113"/>
  <c r="U262" i="113"/>
  <c r="T262" i="113"/>
  <c r="S262" i="113"/>
  <c r="R262" i="113"/>
  <c r="Q262" i="113"/>
  <c r="P262" i="113"/>
  <c r="O262" i="113"/>
  <c r="N262" i="113"/>
  <c r="M262" i="113"/>
  <c r="L262" i="113"/>
  <c r="K262" i="113"/>
  <c r="AC261" i="113"/>
  <c r="AB261" i="113"/>
  <c r="AA261" i="113"/>
  <c r="Z261" i="113"/>
  <c r="Y261" i="113"/>
  <c r="X261" i="113"/>
  <c r="W261" i="113"/>
  <c r="V261" i="113"/>
  <c r="U261" i="113"/>
  <c r="T261" i="113"/>
  <c r="S261" i="113"/>
  <c r="R261" i="113"/>
  <c r="Q261" i="113"/>
  <c r="P261" i="113"/>
  <c r="O261" i="113"/>
  <c r="N261" i="113"/>
  <c r="M261" i="113"/>
  <c r="L261" i="113"/>
  <c r="K261" i="113"/>
  <c r="AC256" i="113"/>
  <c r="AB256" i="113"/>
  <c r="AA256" i="113"/>
  <c r="Z256" i="113"/>
  <c r="Y256" i="113"/>
  <c r="X256" i="113"/>
  <c r="W256" i="113"/>
  <c r="V256" i="113"/>
  <c r="U256" i="113"/>
  <c r="T256" i="113"/>
  <c r="S256" i="113"/>
  <c r="R256" i="113"/>
  <c r="Q256" i="113"/>
  <c r="P256" i="113"/>
  <c r="O256" i="113"/>
  <c r="N256" i="113"/>
  <c r="M256" i="113"/>
  <c r="L256" i="113"/>
  <c r="K256" i="113"/>
  <c r="AC255" i="113"/>
  <c r="AB255" i="113"/>
  <c r="AA255" i="113"/>
  <c r="Z255" i="113"/>
  <c r="Y255" i="113"/>
  <c r="X255" i="113"/>
  <c r="W255" i="113"/>
  <c r="V255" i="113"/>
  <c r="U255" i="113"/>
  <c r="T255" i="113"/>
  <c r="S255" i="113"/>
  <c r="R255" i="113"/>
  <c r="Q255" i="113"/>
  <c r="P255" i="113"/>
  <c r="O255" i="113"/>
  <c r="N255" i="113"/>
  <c r="M255" i="113"/>
  <c r="L255" i="113"/>
  <c r="K255" i="113"/>
  <c r="AC254" i="113"/>
  <c r="AB254" i="113"/>
  <c r="AA254" i="113"/>
  <c r="Z254" i="113"/>
  <c r="Y254" i="113"/>
  <c r="X254" i="113"/>
  <c r="W254" i="113"/>
  <c r="V254" i="113"/>
  <c r="U254" i="113"/>
  <c r="T254" i="113"/>
  <c r="S254" i="113"/>
  <c r="R254" i="113"/>
  <c r="Q254" i="113"/>
  <c r="P254" i="113"/>
  <c r="O254" i="113"/>
  <c r="N254" i="113"/>
  <c r="M254" i="113"/>
  <c r="L254" i="113"/>
  <c r="K254" i="113"/>
  <c r="C241" i="113"/>
  <c r="C240" i="113"/>
  <c r="L234" i="113"/>
  <c r="L230" i="113" s="1"/>
  <c r="M230" i="113" s="1"/>
  <c r="K234" i="113"/>
  <c r="J234" i="113"/>
  <c r="I234" i="113"/>
  <c r="H234" i="113"/>
  <c r="G234" i="113"/>
  <c r="F234" i="113"/>
  <c r="E234" i="113"/>
  <c r="D234" i="113"/>
  <c r="K233" i="113"/>
  <c r="J233" i="113"/>
  <c r="I233" i="113"/>
  <c r="H233" i="113"/>
  <c r="G233" i="113"/>
  <c r="F233" i="113"/>
  <c r="E233" i="113"/>
  <c r="D233" i="113"/>
  <c r="K232" i="113"/>
  <c r="J232" i="113"/>
  <c r="I232" i="113"/>
  <c r="H232" i="113"/>
  <c r="G232" i="113"/>
  <c r="F232" i="113"/>
  <c r="E232" i="113"/>
  <c r="D232" i="113"/>
  <c r="K231" i="113"/>
  <c r="J231" i="113"/>
  <c r="I231" i="113"/>
  <c r="L231" i="113" s="1"/>
  <c r="H231" i="113"/>
  <c r="G231" i="113"/>
  <c r="F231" i="113"/>
  <c r="E231" i="113"/>
  <c r="D231" i="113"/>
  <c r="C231" i="113"/>
  <c r="N230" i="113"/>
  <c r="O230" i="113" s="1"/>
  <c r="P230" i="113" s="1"/>
  <c r="Q230" i="113" s="1"/>
  <c r="R230" i="113" s="1"/>
  <c r="S230" i="113" s="1"/>
  <c r="T230" i="113" s="1"/>
  <c r="U230" i="113" s="1"/>
  <c r="V230" i="113" s="1"/>
  <c r="W230" i="113" s="1"/>
  <c r="X230" i="113" s="1"/>
  <c r="Y230" i="113" s="1"/>
  <c r="Z230" i="113" s="1"/>
  <c r="AA230" i="113" s="1"/>
  <c r="AB230" i="113" s="1"/>
  <c r="AC230" i="113" s="1"/>
  <c r="AD230" i="113" s="1"/>
  <c r="AE230" i="113" s="1"/>
  <c r="AF230" i="113" s="1"/>
  <c r="AG230" i="113" s="1"/>
  <c r="AH230" i="113" s="1"/>
  <c r="AI230" i="113" s="1"/>
  <c r="AJ230" i="113" s="1"/>
  <c r="AK230" i="113" s="1"/>
  <c r="AL230" i="113" s="1"/>
  <c r="AM230" i="113" s="1"/>
  <c r="AN230" i="113" s="1"/>
  <c r="AO230" i="113" s="1"/>
  <c r="AP230" i="113" s="1"/>
  <c r="AQ230" i="113" s="1"/>
  <c r="AR230" i="113" s="1"/>
  <c r="AS230" i="113" s="1"/>
  <c r="AT230" i="113" s="1"/>
  <c r="AU230" i="113" s="1"/>
  <c r="AS227" i="113"/>
  <c r="AT227" i="113" s="1"/>
  <c r="AU227" i="113" s="1"/>
  <c r="AR227" i="113"/>
  <c r="L227" i="113"/>
  <c r="M227" i="113" s="1"/>
  <c r="N227" i="113" s="1"/>
  <c r="O227" i="113" s="1"/>
  <c r="P227" i="113" s="1"/>
  <c r="Q227" i="113" s="1"/>
  <c r="R227" i="113" s="1"/>
  <c r="S227" i="113" s="1"/>
  <c r="T227" i="113" s="1"/>
  <c r="U227" i="113" s="1"/>
  <c r="V227" i="113" s="1"/>
  <c r="W227" i="113" s="1"/>
  <c r="X227" i="113" s="1"/>
  <c r="Y227" i="113" s="1"/>
  <c r="Z227" i="113" s="1"/>
  <c r="AA227" i="113" s="1"/>
  <c r="AB227" i="113" s="1"/>
  <c r="AC227" i="113" s="1"/>
  <c r="AD227" i="113" s="1"/>
  <c r="AE227" i="113" s="1"/>
  <c r="AF227" i="113" s="1"/>
  <c r="AG227" i="113" s="1"/>
  <c r="AH227" i="113" s="1"/>
  <c r="AI227" i="113" s="1"/>
  <c r="AJ227" i="113" s="1"/>
  <c r="AK227" i="113" s="1"/>
  <c r="AL227" i="113" s="1"/>
  <c r="AM227" i="113" s="1"/>
  <c r="AN227" i="113" s="1"/>
  <c r="AO227" i="113" s="1"/>
  <c r="AP227" i="113" s="1"/>
  <c r="AQ227" i="113" s="1"/>
  <c r="I226" i="113"/>
  <c r="J226" i="113" s="1"/>
  <c r="K226" i="113" s="1"/>
  <c r="C234" i="113" s="1"/>
  <c r="H226" i="113"/>
  <c r="G226" i="113"/>
  <c r="F226" i="113"/>
  <c r="E226" i="113"/>
  <c r="D226" i="113"/>
  <c r="B222" i="113"/>
  <c r="B221" i="113"/>
  <c r="V210" i="113"/>
  <c r="W210" i="113" s="1"/>
  <c r="X210" i="113" s="1"/>
  <c r="Y210" i="113" s="1"/>
  <c r="Z210" i="113" s="1"/>
  <c r="AA210" i="113" s="1"/>
  <c r="AB210" i="113" s="1"/>
  <c r="AC210" i="113" s="1"/>
  <c r="AD210" i="113" s="1"/>
  <c r="AE210" i="113" s="1"/>
  <c r="AF210" i="113" s="1"/>
  <c r="AG210" i="113" s="1"/>
  <c r="AH210" i="113" s="1"/>
  <c r="AI210" i="113" s="1"/>
  <c r="AJ210" i="113" s="1"/>
  <c r="AK210" i="113" s="1"/>
  <c r="AL210" i="113" s="1"/>
  <c r="AM210" i="113" s="1"/>
  <c r="AN210" i="113" s="1"/>
  <c r="AO210" i="113" s="1"/>
  <c r="AP210" i="113" s="1"/>
  <c r="AQ210" i="113" s="1"/>
  <c r="AR210" i="113" s="1"/>
  <c r="AS210" i="113" s="1"/>
  <c r="AT210" i="113" s="1"/>
  <c r="AU210" i="113" s="1"/>
  <c r="I210" i="113"/>
  <c r="J210" i="113" s="1"/>
  <c r="K210" i="113" s="1"/>
  <c r="L210" i="113" s="1"/>
  <c r="M210" i="113" s="1"/>
  <c r="N210" i="113" s="1"/>
  <c r="O210" i="113" s="1"/>
  <c r="P210" i="113" s="1"/>
  <c r="Q210" i="113" s="1"/>
  <c r="R210" i="113" s="1"/>
  <c r="S210" i="113" s="1"/>
  <c r="T210" i="113" s="1"/>
  <c r="U210" i="113" s="1"/>
  <c r="G210" i="113"/>
  <c r="H210" i="113" s="1"/>
  <c r="F210" i="113"/>
  <c r="C210" i="113"/>
  <c r="D210" i="113" s="1"/>
  <c r="E210" i="113" s="1"/>
  <c r="J201" i="113"/>
  <c r="K201" i="113" s="1"/>
  <c r="L201" i="113" s="1"/>
  <c r="M201" i="113" s="1"/>
  <c r="N201" i="113" s="1"/>
  <c r="O201" i="113" s="1"/>
  <c r="P201" i="113" s="1"/>
  <c r="Q201" i="113" s="1"/>
  <c r="R201" i="113" s="1"/>
  <c r="S201" i="113" s="1"/>
  <c r="T201" i="113" s="1"/>
  <c r="U201" i="113" s="1"/>
  <c r="V201" i="113" s="1"/>
  <c r="W201" i="113" s="1"/>
  <c r="X201" i="113" s="1"/>
  <c r="Y201" i="113" s="1"/>
  <c r="Z201" i="113" s="1"/>
  <c r="AA201" i="113" s="1"/>
  <c r="AB201" i="113" s="1"/>
  <c r="AC201" i="113" s="1"/>
  <c r="AD201" i="113" s="1"/>
  <c r="AE201" i="113" s="1"/>
  <c r="AF201" i="113" s="1"/>
  <c r="AG201" i="113" s="1"/>
  <c r="AH201" i="113" s="1"/>
  <c r="AI201" i="113" s="1"/>
  <c r="AJ201" i="113" s="1"/>
  <c r="AK201" i="113" s="1"/>
  <c r="AL201" i="113" s="1"/>
  <c r="AM201" i="113" s="1"/>
  <c r="AN201" i="113" s="1"/>
  <c r="AO201" i="113" s="1"/>
  <c r="AP201" i="113" s="1"/>
  <c r="AQ201" i="113" s="1"/>
  <c r="AR201" i="113" s="1"/>
  <c r="AS201" i="113" s="1"/>
  <c r="AT201" i="113" s="1"/>
  <c r="AU201" i="113" s="1"/>
  <c r="C201" i="113"/>
  <c r="D201" i="113" s="1"/>
  <c r="E201" i="113" s="1"/>
  <c r="F201" i="113" s="1"/>
  <c r="G201" i="113" s="1"/>
  <c r="H201" i="113" s="1"/>
  <c r="I201" i="113" s="1"/>
  <c r="F197" i="113"/>
  <c r="E197" i="113"/>
  <c r="D192" i="113"/>
  <c r="E192" i="113" s="1"/>
  <c r="F192" i="113" s="1"/>
  <c r="G192" i="113" s="1"/>
  <c r="H192" i="113" s="1"/>
  <c r="I192" i="113" s="1"/>
  <c r="J192" i="113" s="1"/>
  <c r="K192" i="113" s="1"/>
  <c r="L192" i="113" s="1"/>
  <c r="M192" i="113" s="1"/>
  <c r="N192" i="113" s="1"/>
  <c r="O192" i="113" s="1"/>
  <c r="P192" i="113" s="1"/>
  <c r="Q192" i="113" s="1"/>
  <c r="R192" i="113" s="1"/>
  <c r="S192" i="113" s="1"/>
  <c r="T192" i="113" s="1"/>
  <c r="U192" i="113" s="1"/>
  <c r="V192" i="113" s="1"/>
  <c r="W192" i="113" s="1"/>
  <c r="X192" i="113" s="1"/>
  <c r="Y192" i="113" s="1"/>
  <c r="Z192" i="113" s="1"/>
  <c r="AA192" i="113" s="1"/>
  <c r="AB192" i="113" s="1"/>
  <c r="AC192" i="113" s="1"/>
  <c r="AD192" i="113" s="1"/>
  <c r="AE192" i="113" s="1"/>
  <c r="AF192" i="113" s="1"/>
  <c r="AG192" i="113" s="1"/>
  <c r="AH192" i="113" s="1"/>
  <c r="AI192" i="113" s="1"/>
  <c r="AJ192" i="113" s="1"/>
  <c r="AK192" i="113" s="1"/>
  <c r="AL192" i="113" s="1"/>
  <c r="AM192" i="113" s="1"/>
  <c r="AN192" i="113" s="1"/>
  <c r="AO192" i="113" s="1"/>
  <c r="AP192" i="113" s="1"/>
  <c r="AQ192" i="113" s="1"/>
  <c r="AR192" i="113" s="1"/>
  <c r="AS192" i="113" s="1"/>
  <c r="AT192" i="113" s="1"/>
  <c r="AU192" i="113" s="1"/>
  <c r="C192" i="113"/>
  <c r="F188" i="113"/>
  <c r="E188" i="113" s="1"/>
  <c r="D188" i="113"/>
  <c r="C188" i="113" s="1"/>
  <c r="E183" i="113"/>
  <c r="F183" i="113" s="1"/>
  <c r="G183" i="113" s="1"/>
  <c r="H183" i="113" s="1"/>
  <c r="I183" i="113" s="1"/>
  <c r="J183" i="113" s="1"/>
  <c r="K183" i="113" s="1"/>
  <c r="L183" i="113" s="1"/>
  <c r="M183" i="113" s="1"/>
  <c r="N183" i="113" s="1"/>
  <c r="O183" i="113" s="1"/>
  <c r="P183" i="113" s="1"/>
  <c r="Q183" i="113" s="1"/>
  <c r="R183" i="113" s="1"/>
  <c r="S183" i="113" s="1"/>
  <c r="T183" i="113" s="1"/>
  <c r="U183" i="113" s="1"/>
  <c r="V183" i="113" s="1"/>
  <c r="W183" i="113" s="1"/>
  <c r="X183" i="113" s="1"/>
  <c r="Y183" i="113" s="1"/>
  <c r="Z183" i="113" s="1"/>
  <c r="AA183" i="113" s="1"/>
  <c r="AB183" i="113" s="1"/>
  <c r="AC183" i="113" s="1"/>
  <c r="AD183" i="113" s="1"/>
  <c r="AE183" i="113" s="1"/>
  <c r="AF183" i="113" s="1"/>
  <c r="AG183" i="113" s="1"/>
  <c r="AH183" i="113" s="1"/>
  <c r="AI183" i="113" s="1"/>
  <c r="AJ183" i="113" s="1"/>
  <c r="AK183" i="113" s="1"/>
  <c r="AL183" i="113" s="1"/>
  <c r="AM183" i="113" s="1"/>
  <c r="AN183" i="113" s="1"/>
  <c r="AO183" i="113" s="1"/>
  <c r="AP183" i="113" s="1"/>
  <c r="AQ183" i="113" s="1"/>
  <c r="AR183" i="113" s="1"/>
  <c r="AS183" i="113" s="1"/>
  <c r="AT183" i="113" s="1"/>
  <c r="AU183" i="113" s="1"/>
  <c r="D183" i="113"/>
  <c r="C183" i="113"/>
  <c r="F215" i="113"/>
  <c r="B167" i="113"/>
  <c r="B166" i="113"/>
  <c r="C160" i="113"/>
  <c r="B160" i="113"/>
  <c r="B168" i="113" s="1"/>
  <c r="C159" i="113"/>
  <c r="B159" i="113"/>
  <c r="C158" i="113"/>
  <c r="C166" i="113" s="1"/>
  <c r="B158" i="113"/>
  <c r="C152" i="113"/>
  <c r="C168" i="113" s="1"/>
  <c r="C195" i="113" s="1"/>
  <c r="C213" i="113" s="1"/>
  <c r="C151" i="113"/>
  <c r="C167" i="113" s="1"/>
  <c r="C194" i="113" s="1"/>
  <c r="C212" i="113" s="1"/>
  <c r="C150" i="113"/>
  <c r="AD148" i="113"/>
  <c r="AE148" i="113" s="1"/>
  <c r="AF148" i="113" s="1"/>
  <c r="AG148" i="113" s="1"/>
  <c r="AH148" i="113" s="1"/>
  <c r="AI148" i="113" s="1"/>
  <c r="AJ148" i="113" s="1"/>
  <c r="AK148" i="113" s="1"/>
  <c r="AL148" i="113" s="1"/>
  <c r="AM148" i="113" s="1"/>
  <c r="AN148" i="113" s="1"/>
  <c r="AO148" i="113" s="1"/>
  <c r="AP148" i="113" s="1"/>
  <c r="AQ148" i="113" s="1"/>
  <c r="AR148" i="113" s="1"/>
  <c r="AS148" i="113" s="1"/>
  <c r="AT148" i="113" s="1"/>
  <c r="AU148" i="113" s="1"/>
  <c r="E148" i="113"/>
  <c r="F148" i="113" s="1"/>
  <c r="G148" i="113" s="1"/>
  <c r="H148" i="113" s="1"/>
  <c r="I148" i="113" s="1"/>
  <c r="J148" i="113" s="1"/>
  <c r="K148" i="113" s="1"/>
  <c r="L148" i="113" s="1"/>
  <c r="M148" i="113" s="1"/>
  <c r="N148" i="113" s="1"/>
  <c r="O148" i="113" s="1"/>
  <c r="P148" i="113" s="1"/>
  <c r="Q148" i="113" s="1"/>
  <c r="R148" i="113" s="1"/>
  <c r="S148" i="113" s="1"/>
  <c r="T148" i="113" s="1"/>
  <c r="U148" i="113" s="1"/>
  <c r="V148" i="113" s="1"/>
  <c r="W148" i="113" s="1"/>
  <c r="X148" i="113" s="1"/>
  <c r="Y148" i="113" s="1"/>
  <c r="Z148" i="113" s="1"/>
  <c r="AA148" i="113" s="1"/>
  <c r="AB148" i="113" s="1"/>
  <c r="AC148" i="113" s="1"/>
  <c r="D148" i="113"/>
  <c r="C148" i="113"/>
  <c r="C142" i="113"/>
  <c r="C184" i="113" s="1"/>
  <c r="C136" i="113"/>
  <c r="C135" i="113"/>
  <c r="B135" i="113"/>
  <c r="D134" i="113"/>
  <c r="D138" i="113" s="1"/>
  <c r="C134" i="113"/>
  <c r="B134" i="113"/>
  <c r="C128" i="113"/>
  <c r="C144" i="113" s="1"/>
  <c r="C186" i="113" s="1"/>
  <c r="C204" i="113" s="1"/>
  <c r="B128" i="113"/>
  <c r="C127" i="113"/>
  <c r="B127" i="113"/>
  <c r="C126" i="113"/>
  <c r="B126" i="113"/>
  <c r="C124" i="113"/>
  <c r="D124" i="113" s="1"/>
  <c r="E124" i="113" s="1"/>
  <c r="F124" i="113" s="1"/>
  <c r="G124" i="113" s="1"/>
  <c r="H124" i="113" s="1"/>
  <c r="I124" i="113" s="1"/>
  <c r="J124" i="113" s="1"/>
  <c r="K124" i="113" s="1"/>
  <c r="L124" i="113" s="1"/>
  <c r="M124" i="113" s="1"/>
  <c r="N124" i="113" s="1"/>
  <c r="O124" i="113" s="1"/>
  <c r="P124" i="113" s="1"/>
  <c r="Q124" i="113" s="1"/>
  <c r="R124" i="113" s="1"/>
  <c r="S124" i="113" s="1"/>
  <c r="T124" i="113" s="1"/>
  <c r="U124" i="113" s="1"/>
  <c r="V124" i="113" s="1"/>
  <c r="W124" i="113" s="1"/>
  <c r="X124" i="113" s="1"/>
  <c r="Y124" i="113" s="1"/>
  <c r="Z124" i="113" s="1"/>
  <c r="AA124" i="113" s="1"/>
  <c r="AB124" i="113" s="1"/>
  <c r="AC124" i="113" s="1"/>
  <c r="AD124" i="113" s="1"/>
  <c r="AE124" i="113" s="1"/>
  <c r="AF124" i="113" s="1"/>
  <c r="AG124" i="113" s="1"/>
  <c r="AH124" i="113" s="1"/>
  <c r="AI124" i="113" s="1"/>
  <c r="AJ124" i="113" s="1"/>
  <c r="AK124" i="113" s="1"/>
  <c r="AL124" i="113" s="1"/>
  <c r="AM124" i="113" s="1"/>
  <c r="AN124" i="113" s="1"/>
  <c r="AO124" i="113" s="1"/>
  <c r="AP124" i="113" s="1"/>
  <c r="AQ124" i="113" s="1"/>
  <c r="AR124" i="113" s="1"/>
  <c r="AS124" i="113" s="1"/>
  <c r="AT124" i="113" s="1"/>
  <c r="AU124" i="113" s="1"/>
  <c r="C119" i="113"/>
  <c r="C117" i="113"/>
  <c r="C115" i="113"/>
  <c r="B115" i="113"/>
  <c r="B119" i="113" s="1"/>
  <c r="C114" i="113"/>
  <c r="B114" i="113"/>
  <c r="B118" i="113" s="1"/>
  <c r="C113" i="113"/>
  <c r="B113" i="113"/>
  <c r="B117" i="113" s="1"/>
  <c r="C111" i="113"/>
  <c r="C110" i="113"/>
  <c r="C118" i="113" s="1"/>
  <c r="C109" i="113"/>
  <c r="K107" i="113"/>
  <c r="L107" i="113" s="1"/>
  <c r="M107" i="113" s="1"/>
  <c r="N107" i="113" s="1"/>
  <c r="O107" i="113" s="1"/>
  <c r="P107" i="113" s="1"/>
  <c r="Q107" i="113" s="1"/>
  <c r="R107" i="113" s="1"/>
  <c r="S107" i="113" s="1"/>
  <c r="T107" i="113" s="1"/>
  <c r="U107" i="113" s="1"/>
  <c r="V107" i="113" s="1"/>
  <c r="W107" i="113" s="1"/>
  <c r="X107" i="113" s="1"/>
  <c r="Y107" i="113" s="1"/>
  <c r="Z107" i="113" s="1"/>
  <c r="AA107" i="113" s="1"/>
  <c r="AB107" i="113" s="1"/>
  <c r="AC107" i="113" s="1"/>
  <c r="AD107" i="113" s="1"/>
  <c r="AE107" i="113" s="1"/>
  <c r="AF107" i="113" s="1"/>
  <c r="AG107" i="113" s="1"/>
  <c r="AH107" i="113" s="1"/>
  <c r="AI107" i="113" s="1"/>
  <c r="AJ107" i="113" s="1"/>
  <c r="AK107" i="113" s="1"/>
  <c r="AL107" i="113" s="1"/>
  <c r="AM107" i="113" s="1"/>
  <c r="AN107" i="113" s="1"/>
  <c r="AO107" i="113" s="1"/>
  <c r="AP107" i="113" s="1"/>
  <c r="AQ107" i="113" s="1"/>
  <c r="AR107" i="113" s="1"/>
  <c r="AS107" i="113" s="1"/>
  <c r="AT107" i="113" s="1"/>
  <c r="AU107" i="113" s="1"/>
  <c r="J107" i="113"/>
  <c r="F107" i="113"/>
  <c r="G107" i="113" s="1"/>
  <c r="H107" i="113" s="1"/>
  <c r="I107" i="113" s="1"/>
  <c r="C107" i="113"/>
  <c r="D107" i="113" s="1"/>
  <c r="E107" i="113" s="1"/>
  <c r="B103" i="113"/>
  <c r="B144" i="113" s="1"/>
  <c r="B102" i="113"/>
  <c r="B143" i="113" s="1"/>
  <c r="B101" i="113"/>
  <c r="B142" i="113" s="1"/>
  <c r="C99" i="113"/>
  <c r="B99" i="113"/>
  <c r="B136" i="113" s="1"/>
  <c r="C98" i="113"/>
  <c r="C102" i="113" s="1"/>
  <c r="D97" i="113"/>
  <c r="C97" i="113"/>
  <c r="C95" i="113"/>
  <c r="C103" i="113" s="1"/>
  <c r="C94" i="113"/>
  <c r="D93" i="113"/>
  <c r="D101" i="113" s="1"/>
  <c r="C93" i="113"/>
  <c r="C101" i="113" s="1"/>
  <c r="C104" i="113" s="1"/>
  <c r="D90" i="113"/>
  <c r="D110" i="113" s="1"/>
  <c r="T87" i="113"/>
  <c r="S87" i="113"/>
  <c r="R87" i="113"/>
  <c r="Q87" i="113"/>
  <c r="P87" i="113"/>
  <c r="O87" i="113"/>
  <c r="H87" i="113"/>
  <c r="G87" i="113"/>
  <c r="F87" i="113"/>
  <c r="E87" i="113"/>
  <c r="D87" i="113"/>
  <c r="C87" i="113"/>
  <c r="T85" i="113"/>
  <c r="S85" i="113"/>
  <c r="R85" i="113"/>
  <c r="Q85" i="113"/>
  <c r="P85" i="113"/>
  <c r="O85" i="113"/>
  <c r="H85" i="113"/>
  <c r="G85" i="113"/>
  <c r="F85" i="113"/>
  <c r="E85" i="113"/>
  <c r="D85" i="113"/>
  <c r="C85" i="113"/>
  <c r="T84" i="113"/>
  <c r="S84" i="113"/>
  <c r="R84" i="113"/>
  <c r="Q84" i="113"/>
  <c r="P84" i="113"/>
  <c r="O84" i="113"/>
  <c r="H84" i="113"/>
  <c r="G84" i="113"/>
  <c r="F84" i="113"/>
  <c r="E84" i="113"/>
  <c r="D84" i="113"/>
  <c r="C84" i="113"/>
  <c r="T83" i="113"/>
  <c r="S83" i="113"/>
  <c r="R83" i="113"/>
  <c r="Q83" i="113"/>
  <c r="P83" i="113"/>
  <c r="O83" i="113"/>
  <c r="H83" i="113"/>
  <c r="G83" i="113"/>
  <c r="F83" i="113"/>
  <c r="E83" i="113"/>
  <c r="D83" i="113"/>
  <c r="C83" i="113"/>
  <c r="T82" i="113"/>
  <c r="S82" i="113"/>
  <c r="R82" i="113"/>
  <c r="Q82" i="113"/>
  <c r="P82" i="113"/>
  <c r="O82" i="113"/>
  <c r="H82" i="113"/>
  <c r="G82" i="113"/>
  <c r="F82" i="113"/>
  <c r="E82" i="113"/>
  <c r="D82" i="113"/>
  <c r="C82" i="113"/>
  <c r="T81" i="113"/>
  <c r="S81" i="113"/>
  <c r="R81" i="113"/>
  <c r="Q81" i="113"/>
  <c r="P81" i="113"/>
  <c r="O81" i="113"/>
  <c r="H81" i="113"/>
  <c r="G81" i="113"/>
  <c r="F81" i="113"/>
  <c r="E81" i="113"/>
  <c r="D81" i="113"/>
  <c r="C81" i="113"/>
  <c r="T80" i="113"/>
  <c r="S80" i="113"/>
  <c r="R80" i="113"/>
  <c r="Q80" i="113"/>
  <c r="P80" i="113"/>
  <c r="O80" i="113"/>
  <c r="H80" i="113"/>
  <c r="G80" i="113"/>
  <c r="F80" i="113"/>
  <c r="E80" i="113"/>
  <c r="D80" i="113"/>
  <c r="C80" i="113"/>
  <c r="T79" i="113"/>
  <c r="S79" i="113"/>
  <c r="R79" i="113"/>
  <c r="Q79" i="113"/>
  <c r="P79" i="113"/>
  <c r="O79" i="113"/>
  <c r="H79" i="113"/>
  <c r="G79" i="113"/>
  <c r="F79" i="113"/>
  <c r="E79" i="113"/>
  <c r="D79" i="113"/>
  <c r="C79" i="113"/>
  <c r="T78" i="113"/>
  <c r="S78" i="113"/>
  <c r="R78" i="113"/>
  <c r="Q78" i="113"/>
  <c r="P78" i="113"/>
  <c r="O78" i="113"/>
  <c r="H78" i="113"/>
  <c r="G78" i="113"/>
  <c r="F78" i="113"/>
  <c r="E78" i="113"/>
  <c r="D78" i="113"/>
  <c r="C78" i="113"/>
  <c r="T77" i="113"/>
  <c r="S77" i="113"/>
  <c r="R77" i="113"/>
  <c r="Q77" i="113"/>
  <c r="P77" i="113"/>
  <c r="O77" i="113"/>
  <c r="H77" i="113"/>
  <c r="G77" i="113"/>
  <c r="F77" i="113"/>
  <c r="E77" i="113"/>
  <c r="D77" i="113"/>
  <c r="C77" i="113"/>
  <c r="T62" i="113"/>
  <c r="S62" i="113"/>
  <c r="R62" i="113"/>
  <c r="Q62" i="113"/>
  <c r="P62" i="113"/>
  <c r="O62" i="113"/>
  <c r="L62" i="113"/>
  <c r="K62" i="113"/>
  <c r="J62" i="113"/>
  <c r="I62" i="113"/>
  <c r="H62" i="113"/>
  <c r="G62" i="113"/>
  <c r="F62" i="113"/>
  <c r="E62" i="113"/>
  <c r="D62" i="113"/>
  <c r="C62" i="113"/>
  <c r="T60" i="113"/>
  <c r="S60" i="113"/>
  <c r="R60" i="113"/>
  <c r="Q60" i="113"/>
  <c r="P60" i="113"/>
  <c r="O60" i="113"/>
  <c r="L60" i="113"/>
  <c r="K60" i="113"/>
  <c r="J60" i="113"/>
  <c r="I60" i="113"/>
  <c r="H60" i="113"/>
  <c r="G60" i="113"/>
  <c r="F60" i="113"/>
  <c r="E60" i="113"/>
  <c r="D60" i="113"/>
  <c r="C60" i="113"/>
  <c r="T59" i="113"/>
  <c r="S59" i="113"/>
  <c r="R59" i="113"/>
  <c r="Q59" i="113"/>
  <c r="P59" i="113"/>
  <c r="O59" i="113"/>
  <c r="L59" i="113"/>
  <c r="K59" i="113"/>
  <c r="J59" i="113"/>
  <c r="I59" i="113"/>
  <c r="H59" i="113"/>
  <c r="G59" i="113"/>
  <c r="F59" i="113"/>
  <c r="E59" i="113"/>
  <c r="D59" i="113"/>
  <c r="C59" i="113"/>
  <c r="T58" i="113"/>
  <c r="S58" i="113"/>
  <c r="R58" i="113"/>
  <c r="Q58" i="113"/>
  <c r="P58" i="113"/>
  <c r="O58" i="113"/>
  <c r="L58" i="113"/>
  <c r="K58" i="113"/>
  <c r="J58" i="113"/>
  <c r="I58" i="113"/>
  <c r="H58" i="113"/>
  <c r="G58" i="113"/>
  <c r="F58" i="113"/>
  <c r="E58" i="113"/>
  <c r="D58" i="113"/>
  <c r="C58" i="113"/>
  <c r="T57" i="113"/>
  <c r="S57" i="113"/>
  <c r="R57" i="113"/>
  <c r="Q57" i="113"/>
  <c r="P57" i="113"/>
  <c r="O57" i="113"/>
  <c r="L57" i="113"/>
  <c r="K57" i="113"/>
  <c r="J57" i="113"/>
  <c r="I57" i="113"/>
  <c r="H57" i="113"/>
  <c r="G57" i="113"/>
  <c r="F57" i="113"/>
  <c r="E57" i="113"/>
  <c r="D57" i="113"/>
  <c r="C57" i="113"/>
  <c r="T56" i="113"/>
  <c r="S56" i="113"/>
  <c r="R56" i="113"/>
  <c r="Q56" i="113"/>
  <c r="P56" i="113"/>
  <c r="O56" i="113"/>
  <c r="L56" i="113"/>
  <c r="K56" i="113"/>
  <c r="J56" i="113"/>
  <c r="I56" i="113"/>
  <c r="H56" i="113"/>
  <c r="G56" i="113"/>
  <c r="F56" i="113"/>
  <c r="E56" i="113"/>
  <c r="D56" i="113"/>
  <c r="C56" i="113"/>
  <c r="T55" i="113"/>
  <c r="S55" i="113"/>
  <c r="R55" i="113"/>
  <c r="Q55" i="113"/>
  <c r="P55" i="113"/>
  <c r="O55" i="113"/>
  <c r="L55" i="113"/>
  <c r="K55" i="113"/>
  <c r="J55" i="113"/>
  <c r="I55" i="113"/>
  <c r="H55" i="113"/>
  <c r="G55" i="113"/>
  <c r="F55" i="113"/>
  <c r="E55" i="113"/>
  <c r="D55" i="113"/>
  <c r="C55" i="113"/>
  <c r="T54" i="113"/>
  <c r="S54" i="113"/>
  <c r="R54" i="113"/>
  <c r="Q54" i="113"/>
  <c r="P54" i="113"/>
  <c r="O54" i="113"/>
  <c r="L54" i="113"/>
  <c r="K54" i="113"/>
  <c r="J54" i="113"/>
  <c r="I54" i="113"/>
  <c r="H54" i="113"/>
  <c r="G54" i="113"/>
  <c r="F54" i="113"/>
  <c r="E54" i="113"/>
  <c r="D54" i="113"/>
  <c r="C54" i="113"/>
  <c r="T53" i="113"/>
  <c r="S53" i="113"/>
  <c r="R53" i="113"/>
  <c r="Q53" i="113"/>
  <c r="P53" i="113"/>
  <c r="O53" i="113"/>
  <c r="L53" i="113"/>
  <c r="K53" i="113"/>
  <c r="J53" i="113"/>
  <c r="I53" i="113"/>
  <c r="H53" i="113"/>
  <c r="G53" i="113"/>
  <c r="F53" i="113"/>
  <c r="E53" i="113"/>
  <c r="D53" i="113"/>
  <c r="C53" i="113"/>
  <c r="T52" i="113"/>
  <c r="S52" i="113"/>
  <c r="R52" i="113"/>
  <c r="Q52" i="113"/>
  <c r="P52" i="113"/>
  <c r="O52" i="113"/>
  <c r="L52" i="113"/>
  <c r="K52" i="113"/>
  <c r="J52" i="113"/>
  <c r="I52" i="113"/>
  <c r="H52" i="113"/>
  <c r="G52" i="113"/>
  <c r="F52" i="113"/>
  <c r="E52" i="113"/>
  <c r="D52" i="113"/>
  <c r="C52" i="113"/>
  <c r="U50" i="113"/>
  <c r="U49" i="113"/>
  <c r="U48" i="113"/>
  <c r="U47" i="113"/>
  <c r="U46" i="113"/>
  <c r="U45" i="113"/>
  <c r="U44" i="113"/>
  <c r="U43" i="113"/>
  <c r="U42" i="113"/>
  <c r="U41" i="113"/>
  <c r="N35" i="113"/>
  <c r="B35" i="113"/>
  <c r="N17" i="113"/>
  <c r="B17" i="113"/>
  <c r="C120" i="113" l="1"/>
  <c r="C193" i="113"/>
  <c r="C169" i="113"/>
  <c r="D151" i="113"/>
  <c r="D95" i="113"/>
  <c r="D99" i="113"/>
  <c r="G215" i="113"/>
  <c r="E215" i="113"/>
  <c r="E90" i="113"/>
  <c r="D98" i="113"/>
  <c r="D197" i="113"/>
  <c r="D94" i="113"/>
  <c r="N287" i="113"/>
  <c r="M287" i="113"/>
  <c r="L287" i="113"/>
  <c r="D158" i="113"/>
  <c r="D162" i="113" s="1"/>
  <c r="D159" i="113"/>
  <c r="D163" i="113" s="1"/>
  <c r="D152" i="113"/>
  <c r="D127" i="113"/>
  <c r="D128" i="113"/>
  <c r="D126" i="113"/>
  <c r="D113" i="113"/>
  <c r="D109" i="113"/>
  <c r="D117" i="113" s="1"/>
  <c r="D114" i="113"/>
  <c r="D118" i="113" s="1"/>
  <c r="D160" i="113"/>
  <c r="D164" i="113" s="1"/>
  <c r="D135" i="113"/>
  <c r="D139" i="113" s="1"/>
  <c r="D115" i="113"/>
  <c r="D111" i="113"/>
  <c r="D136" i="113"/>
  <c r="D140" i="113" s="1"/>
  <c r="D150" i="113"/>
  <c r="W294" i="113"/>
  <c r="R294" i="113"/>
  <c r="N303" i="113"/>
  <c r="M303" i="113"/>
  <c r="L303" i="113"/>
  <c r="Q328" i="113"/>
  <c r="V328" i="113"/>
  <c r="C202" i="113"/>
  <c r="F206" i="113"/>
  <c r="G188" i="113"/>
  <c r="W290" i="113"/>
  <c r="R290" i="113"/>
  <c r="C143" i="113"/>
  <c r="N328" i="113"/>
  <c r="M328" i="113"/>
  <c r="X318" i="113"/>
  <c r="S318" i="113"/>
  <c r="X301" i="113"/>
  <c r="S301" i="113"/>
  <c r="N320" i="113"/>
  <c r="M320" i="113"/>
  <c r="L320" i="113"/>
  <c r="N331" i="113"/>
  <c r="M331" i="113"/>
  <c r="L331" i="113"/>
  <c r="S291" i="113"/>
  <c r="X291" i="113"/>
  <c r="V294" i="113"/>
  <c r="Q294" i="113"/>
  <c r="V290" i="113"/>
  <c r="Q290" i="113"/>
  <c r="X305" i="113"/>
  <c r="S305" i="113"/>
  <c r="N321" i="113"/>
  <c r="M321" i="113"/>
  <c r="L321" i="113"/>
  <c r="X304" i="113"/>
  <c r="S304" i="113"/>
  <c r="S316" i="113"/>
  <c r="X316" i="113"/>
  <c r="N327" i="113"/>
  <c r="M327" i="113"/>
  <c r="W301" i="113"/>
  <c r="R301" i="113"/>
  <c r="L327" i="113"/>
  <c r="X294" i="113"/>
  <c r="S294" i="113"/>
  <c r="G197" i="113"/>
  <c r="V298" i="113"/>
  <c r="Q298" i="113"/>
  <c r="X300" i="113"/>
  <c r="S300" i="113"/>
  <c r="V334" i="113"/>
  <c r="Q334" i="113"/>
  <c r="V291" i="113"/>
  <c r="Q291" i="113"/>
  <c r="X293" i="113"/>
  <c r="S293" i="113"/>
  <c r="W302" i="113"/>
  <c r="N317" i="113"/>
  <c r="M317" i="113"/>
  <c r="X319" i="113"/>
  <c r="S319" i="113"/>
  <c r="V332" i="113"/>
  <c r="X302" i="113"/>
  <c r="L317" i="113"/>
  <c r="X290" i="113"/>
  <c r="S290" i="113"/>
  <c r="N299" i="113"/>
  <c r="M299" i="113"/>
  <c r="N292" i="113"/>
  <c r="M292" i="113"/>
  <c r="L299" i="113"/>
  <c r="L316" i="113"/>
  <c r="X334" i="113"/>
  <c r="S334" i="113"/>
  <c r="N288" i="113"/>
  <c r="M288" i="113"/>
  <c r="L292" i="113"/>
  <c r="L302" i="113"/>
  <c r="M316" i="113"/>
  <c r="X330" i="113"/>
  <c r="S330" i="113"/>
  <c r="C233" i="113"/>
  <c r="L226" i="113"/>
  <c r="M226" i="113" s="1"/>
  <c r="N226" i="113" s="1"/>
  <c r="O226" i="113" s="1"/>
  <c r="P226" i="113" s="1"/>
  <c r="Q226" i="113" s="1"/>
  <c r="R226" i="113" s="1"/>
  <c r="S226" i="113" s="1"/>
  <c r="T226" i="113" s="1"/>
  <c r="U226" i="113" s="1"/>
  <c r="V226" i="113" s="1"/>
  <c r="W226" i="113" s="1"/>
  <c r="X226" i="113" s="1"/>
  <c r="Y226" i="113" s="1"/>
  <c r="Z226" i="113" s="1"/>
  <c r="AA226" i="113" s="1"/>
  <c r="AB226" i="113" s="1"/>
  <c r="AC226" i="113" s="1"/>
  <c r="AD226" i="113" s="1"/>
  <c r="AE226" i="113" s="1"/>
  <c r="AF226" i="113" s="1"/>
  <c r="AG226" i="113" s="1"/>
  <c r="AH226" i="113" s="1"/>
  <c r="AI226" i="113" s="1"/>
  <c r="AJ226" i="113" s="1"/>
  <c r="AK226" i="113" s="1"/>
  <c r="AL226" i="113" s="1"/>
  <c r="AM226" i="113" s="1"/>
  <c r="AN226" i="113" s="1"/>
  <c r="AO226" i="113" s="1"/>
  <c r="AP226" i="113" s="1"/>
  <c r="AQ226" i="113" s="1"/>
  <c r="AR226" i="113" s="1"/>
  <c r="AS226" i="113" s="1"/>
  <c r="AT226" i="113" s="1"/>
  <c r="AU226" i="113" s="1"/>
  <c r="C232" i="113"/>
  <c r="L232" i="113"/>
  <c r="L228" i="113" s="1"/>
  <c r="M228" i="113" s="1"/>
  <c r="N228" i="113" s="1"/>
  <c r="O228" i="113" s="1"/>
  <c r="P228" i="113" s="1"/>
  <c r="Q228" i="113" s="1"/>
  <c r="R228" i="113" s="1"/>
  <c r="S228" i="113" s="1"/>
  <c r="T228" i="113" s="1"/>
  <c r="U228" i="113" s="1"/>
  <c r="V228" i="113" s="1"/>
  <c r="W228" i="113" s="1"/>
  <c r="X228" i="113" s="1"/>
  <c r="Y228" i="113" s="1"/>
  <c r="Z228" i="113" s="1"/>
  <c r="AA228" i="113" s="1"/>
  <c r="AB228" i="113" s="1"/>
  <c r="AC228" i="113" s="1"/>
  <c r="AD228" i="113" s="1"/>
  <c r="AE228" i="113" s="1"/>
  <c r="AF228" i="113" s="1"/>
  <c r="AG228" i="113" s="1"/>
  <c r="AH228" i="113" s="1"/>
  <c r="AI228" i="113" s="1"/>
  <c r="AJ228" i="113" s="1"/>
  <c r="AK228" i="113" s="1"/>
  <c r="AL228" i="113" s="1"/>
  <c r="AM228" i="113" s="1"/>
  <c r="AN228" i="113" s="1"/>
  <c r="AO228" i="113" s="1"/>
  <c r="AP228" i="113" s="1"/>
  <c r="AQ228" i="113" s="1"/>
  <c r="AR228" i="113" s="1"/>
  <c r="AS228" i="113" s="1"/>
  <c r="AT228" i="113" s="1"/>
  <c r="AU228" i="113" s="1"/>
  <c r="L233" i="113"/>
  <c r="L229" i="113" s="1"/>
  <c r="M229" i="113" s="1"/>
  <c r="N229" i="113" s="1"/>
  <c r="O229" i="113" s="1"/>
  <c r="P229" i="113" s="1"/>
  <c r="Q229" i="113" s="1"/>
  <c r="R229" i="113" s="1"/>
  <c r="S229" i="113" s="1"/>
  <c r="T229" i="113" s="1"/>
  <c r="U229" i="113" s="1"/>
  <c r="V229" i="113" s="1"/>
  <c r="W229" i="113" s="1"/>
  <c r="X229" i="113" s="1"/>
  <c r="Y229" i="113" s="1"/>
  <c r="Z229" i="113" s="1"/>
  <c r="AA229" i="113" s="1"/>
  <c r="AB229" i="113" s="1"/>
  <c r="AC229" i="113" s="1"/>
  <c r="AD229" i="113" s="1"/>
  <c r="AE229" i="113" s="1"/>
  <c r="AF229" i="113" s="1"/>
  <c r="AG229" i="113" s="1"/>
  <c r="AH229" i="113" s="1"/>
  <c r="AI229" i="113" s="1"/>
  <c r="AJ229" i="113" s="1"/>
  <c r="AK229" i="113" s="1"/>
  <c r="AL229" i="113" s="1"/>
  <c r="AM229" i="113" s="1"/>
  <c r="AN229" i="113" s="1"/>
  <c r="AO229" i="113" s="1"/>
  <c r="AP229" i="113" s="1"/>
  <c r="AQ229" i="113" s="1"/>
  <c r="AR229" i="113" s="1"/>
  <c r="AS229" i="113" s="1"/>
  <c r="AT229" i="113" s="1"/>
  <c r="AU229" i="113" s="1"/>
  <c r="X323" i="113"/>
  <c r="S323" i="113"/>
  <c r="Q330" i="113"/>
  <c r="N332" i="113"/>
  <c r="M332" i="113"/>
  <c r="R334" i="113"/>
  <c r="L289" i="113"/>
  <c r="L293" i="113"/>
  <c r="L300" i="113"/>
  <c r="L304" i="113"/>
  <c r="L318" i="113"/>
  <c r="L322" i="113"/>
  <c r="L329" i="113"/>
  <c r="L333" i="113"/>
  <c r="R292" i="113" l="1"/>
  <c r="W292" i="113"/>
  <c r="X321" i="113"/>
  <c r="S321" i="113"/>
  <c r="Q292" i="113"/>
  <c r="V292" i="113"/>
  <c r="H197" i="113"/>
  <c r="S303" i="113"/>
  <c r="X303" i="113"/>
  <c r="V329" i="113"/>
  <c r="Q329" i="113"/>
  <c r="R317" i="113"/>
  <c r="W317" i="113"/>
  <c r="D120" i="113"/>
  <c r="V287" i="113"/>
  <c r="Q287" i="113"/>
  <c r="E152" i="113"/>
  <c r="E127" i="113"/>
  <c r="E158" i="113"/>
  <c r="E162" i="113" s="1"/>
  <c r="E150" i="113"/>
  <c r="E134" i="113"/>
  <c r="E138" i="113" s="1"/>
  <c r="E160" i="113"/>
  <c r="E164" i="113" s="1"/>
  <c r="E135" i="113"/>
  <c r="E139" i="113" s="1"/>
  <c r="E128" i="113"/>
  <c r="E114" i="113"/>
  <c r="E110" i="113"/>
  <c r="E118" i="113" s="1"/>
  <c r="E151" i="113"/>
  <c r="E136" i="113"/>
  <c r="E140" i="113" s="1"/>
  <c r="E94" i="113"/>
  <c r="E102" i="113" s="1"/>
  <c r="E159" i="113"/>
  <c r="E163" i="113" s="1"/>
  <c r="E99" i="113"/>
  <c r="E109" i="113"/>
  <c r="E98" i="113"/>
  <c r="F90" i="113"/>
  <c r="E95" i="113"/>
  <c r="E115" i="113"/>
  <c r="E113" i="113"/>
  <c r="E111" i="113"/>
  <c r="E119" i="113" s="1"/>
  <c r="E126" i="113"/>
  <c r="E93" i="113"/>
  <c r="E101" i="113" s="1"/>
  <c r="E97" i="113"/>
  <c r="V322" i="113"/>
  <c r="Q322" i="113"/>
  <c r="X332" i="113"/>
  <c r="S332" i="113"/>
  <c r="X317" i="113"/>
  <c r="S317" i="113"/>
  <c r="V327" i="113"/>
  <c r="Q327" i="113"/>
  <c r="V320" i="113"/>
  <c r="Q320" i="113"/>
  <c r="X328" i="113"/>
  <c r="S328" i="113"/>
  <c r="D166" i="113"/>
  <c r="D154" i="113"/>
  <c r="R287" i="113"/>
  <c r="W287" i="113"/>
  <c r="C211" i="113"/>
  <c r="C214" i="113" s="1"/>
  <c r="C196" i="113"/>
  <c r="V300" i="113"/>
  <c r="Q300" i="113"/>
  <c r="R316" i="113"/>
  <c r="W316" i="113"/>
  <c r="Q299" i="113"/>
  <c r="V299" i="113"/>
  <c r="R321" i="113"/>
  <c r="W321" i="113"/>
  <c r="Q303" i="113"/>
  <c r="V303" i="113"/>
  <c r="C197" i="113"/>
  <c r="Q293" i="113"/>
  <c r="V293" i="113"/>
  <c r="V302" i="113"/>
  <c r="Q302" i="113"/>
  <c r="R327" i="113"/>
  <c r="W327" i="113"/>
  <c r="H188" i="113"/>
  <c r="R303" i="113"/>
  <c r="W303" i="113"/>
  <c r="D168" i="113"/>
  <c r="D195" i="113" s="1"/>
  <c r="D213" i="113" s="1"/>
  <c r="D156" i="113"/>
  <c r="Q289" i="113"/>
  <c r="V289" i="113"/>
  <c r="S292" i="113"/>
  <c r="X292" i="113"/>
  <c r="S327" i="113"/>
  <c r="X327" i="113"/>
  <c r="G206" i="113"/>
  <c r="E206" i="113"/>
  <c r="D103" i="113"/>
  <c r="Q333" i="113"/>
  <c r="V333" i="113"/>
  <c r="R299" i="113"/>
  <c r="W299" i="113"/>
  <c r="R331" i="113"/>
  <c r="W331" i="113"/>
  <c r="D167" i="113"/>
  <c r="D194" i="113" s="1"/>
  <c r="D212" i="113" s="1"/>
  <c r="D155" i="113"/>
  <c r="R332" i="113"/>
  <c r="W332" i="113"/>
  <c r="X288" i="113"/>
  <c r="S288" i="113"/>
  <c r="R328" i="113"/>
  <c r="W328" i="113"/>
  <c r="V318" i="113"/>
  <c r="Q318" i="113"/>
  <c r="R320" i="113"/>
  <c r="W320" i="113"/>
  <c r="C185" i="113"/>
  <c r="C145" i="113"/>
  <c r="D130" i="113"/>
  <c r="D142" i="113"/>
  <c r="S287" i="113"/>
  <c r="X287" i="113"/>
  <c r="D215" i="113"/>
  <c r="D143" i="113"/>
  <c r="D185" i="113" s="1"/>
  <c r="D203" i="113" s="1"/>
  <c r="D131" i="113"/>
  <c r="V331" i="113"/>
  <c r="Q331" i="113"/>
  <c r="R288" i="113"/>
  <c r="W288" i="113"/>
  <c r="S299" i="113"/>
  <c r="X299" i="113"/>
  <c r="S331" i="113"/>
  <c r="X331" i="113"/>
  <c r="V304" i="113"/>
  <c r="Q304" i="113"/>
  <c r="V316" i="113"/>
  <c r="Q316" i="113"/>
  <c r="Q317" i="113"/>
  <c r="V317" i="113"/>
  <c r="Q321" i="113"/>
  <c r="V321" i="113"/>
  <c r="S320" i="113"/>
  <c r="X320" i="113"/>
  <c r="D119" i="113"/>
  <c r="D144" i="113"/>
  <c r="D186" i="113" s="1"/>
  <c r="D204" i="113" s="1"/>
  <c r="D132" i="113"/>
  <c r="D102" i="113"/>
  <c r="H215" i="113"/>
  <c r="D193" i="113" l="1"/>
  <c r="D169" i="113"/>
  <c r="D206" i="113"/>
  <c r="E166" i="113"/>
  <c r="E154" i="113"/>
  <c r="H206" i="113"/>
  <c r="F159" i="113"/>
  <c r="F163" i="113" s="1"/>
  <c r="F160" i="113"/>
  <c r="F164" i="113" s="1"/>
  <c r="F127" i="113"/>
  <c r="F158" i="113"/>
  <c r="F162" i="113" s="1"/>
  <c r="F150" i="113"/>
  <c r="F134" i="113"/>
  <c r="F138" i="113" s="1"/>
  <c r="F128" i="113"/>
  <c r="F151" i="113"/>
  <c r="F114" i="113"/>
  <c r="F110" i="113"/>
  <c r="F115" i="113"/>
  <c r="F111" i="113"/>
  <c r="F119" i="113" s="1"/>
  <c r="F109" i="113"/>
  <c r="F117" i="113" s="1"/>
  <c r="F98" i="113"/>
  <c r="G90" i="113"/>
  <c r="F152" i="113"/>
  <c r="F113" i="113"/>
  <c r="F135" i="113"/>
  <c r="F139" i="113" s="1"/>
  <c r="F126" i="113"/>
  <c r="F99" i="113"/>
  <c r="F95" i="113"/>
  <c r="F103" i="113" s="1"/>
  <c r="F93" i="113"/>
  <c r="F136" i="113"/>
  <c r="F140" i="113" s="1"/>
  <c r="F97" i="113"/>
  <c r="F94" i="113"/>
  <c r="E143" i="113"/>
  <c r="E185" i="113" s="1"/>
  <c r="E203" i="113" s="1"/>
  <c r="E131" i="113"/>
  <c r="C203" i="113"/>
  <c r="C205" i="113" s="1"/>
  <c r="C187" i="113"/>
  <c r="C218" i="113" s="1"/>
  <c r="C221" i="113" s="1"/>
  <c r="E168" i="113"/>
  <c r="E195" i="113" s="1"/>
  <c r="E213" i="113" s="1"/>
  <c r="E156" i="113"/>
  <c r="C215" i="113"/>
  <c r="C216" i="113" s="1"/>
  <c r="E130" i="113"/>
  <c r="E142" i="113"/>
  <c r="I197" i="113"/>
  <c r="D184" i="113"/>
  <c r="D145" i="113"/>
  <c r="E103" i="113"/>
  <c r="E104" i="113" s="1"/>
  <c r="E155" i="113"/>
  <c r="E167" i="113"/>
  <c r="E194" i="113" s="1"/>
  <c r="E212" i="113" s="1"/>
  <c r="I215" i="113"/>
  <c r="D104" i="113"/>
  <c r="I188" i="113"/>
  <c r="E117" i="113"/>
  <c r="E120" i="113" s="1"/>
  <c r="E144" i="113"/>
  <c r="E186" i="113" s="1"/>
  <c r="E204" i="113" s="1"/>
  <c r="E132" i="113"/>
  <c r="D211" i="113" l="1"/>
  <c r="D214" i="113" s="1"/>
  <c r="D196" i="113"/>
  <c r="D202" i="113"/>
  <c r="D205" i="113" s="1"/>
  <c r="D187" i="113"/>
  <c r="J197" i="113"/>
  <c r="F166" i="113"/>
  <c r="F154" i="113"/>
  <c r="F142" i="113"/>
  <c r="F130" i="113"/>
  <c r="F143" i="113"/>
  <c r="F185" i="113" s="1"/>
  <c r="F203" i="113" s="1"/>
  <c r="F131" i="113"/>
  <c r="F168" i="113"/>
  <c r="F195" i="113" s="1"/>
  <c r="F213" i="113" s="1"/>
  <c r="F156" i="113"/>
  <c r="J188" i="113"/>
  <c r="F144" i="113"/>
  <c r="F186" i="113" s="1"/>
  <c r="F204" i="113" s="1"/>
  <c r="F132" i="113"/>
  <c r="F101" i="113"/>
  <c r="I206" i="113"/>
  <c r="J215" i="113"/>
  <c r="E184" i="113"/>
  <c r="E145" i="113"/>
  <c r="F118" i="113"/>
  <c r="F120" i="113" s="1"/>
  <c r="D207" i="113"/>
  <c r="C206" i="113"/>
  <c r="C207" i="113" s="1"/>
  <c r="F167" i="113"/>
  <c r="F194" i="113" s="1"/>
  <c r="F212" i="113" s="1"/>
  <c r="F155" i="113"/>
  <c r="G158" i="113"/>
  <c r="G162" i="113" s="1"/>
  <c r="G150" i="113"/>
  <c r="G134" i="113"/>
  <c r="G138" i="113" s="1"/>
  <c r="G128" i="113"/>
  <c r="G135" i="113"/>
  <c r="G139" i="113" s="1"/>
  <c r="G136" i="113"/>
  <c r="G140" i="113" s="1"/>
  <c r="G110" i="113"/>
  <c r="G118" i="113" s="1"/>
  <c r="G115" i="113"/>
  <c r="G152" i="113"/>
  <c r="G113" i="113"/>
  <c r="G160" i="113"/>
  <c r="G164" i="113" s="1"/>
  <c r="G127" i="113"/>
  <c r="G126" i="113"/>
  <c r="G114" i="113"/>
  <c r="G111" i="113"/>
  <c r="G99" i="113"/>
  <c r="G95" i="113"/>
  <c r="G93" i="113"/>
  <c r="G159" i="113"/>
  <c r="G163" i="113" s="1"/>
  <c r="G151" i="113"/>
  <c r="G97" i="113"/>
  <c r="H90" i="113"/>
  <c r="G109" i="113"/>
  <c r="G117" i="113" s="1"/>
  <c r="G98" i="113"/>
  <c r="G94" i="113"/>
  <c r="E193" i="113"/>
  <c r="E169" i="113"/>
  <c r="F102" i="113"/>
  <c r="C219" i="113" l="1"/>
  <c r="C222" i="113" s="1"/>
  <c r="G120" i="113"/>
  <c r="H160" i="113"/>
  <c r="H164" i="113" s="1"/>
  <c r="H128" i="113"/>
  <c r="H135" i="113"/>
  <c r="H139" i="113" s="1"/>
  <c r="H151" i="113"/>
  <c r="H158" i="113"/>
  <c r="H162" i="113" s="1"/>
  <c r="H115" i="113"/>
  <c r="H150" i="113"/>
  <c r="H136" i="113"/>
  <c r="H140" i="113" s="1"/>
  <c r="H134" i="113"/>
  <c r="H138" i="113" s="1"/>
  <c r="H111" i="113"/>
  <c r="H159" i="113"/>
  <c r="H163" i="113" s="1"/>
  <c r="H126" i="113"/>
  <c r="H113" i="113"/>
  <c r="H109" i="113"/>
  <c r="H117" i="113" s="1"/>
  <c r="H152" i="113"/>
  <c r="H127" i="113"/>
  <c r="H114" i="113"/>
  <c r="H110" i="113"/>
  <c r="H118" i="113" s="1"/>
  <c r="H99" i="113"/>
  <c r="H95" i="113"/>
  <c r="H103" i="113" s="1"/>
  <c r="H93" i="113"/>
  <c r="H97" i="113"/>
  <c r="H98" i="113"/>
  <c r="H94" i="113"/>
  <c r="H102" i="113" s="1"/>
  <c r="I90" i="113"/>
  <c r="K197" i="113"/>
  <c r="G131" i="113"/>
  <c r="G143" i="113"/>
  <c r="G185" i="113" s="1"/>
  <c r="G203" i="113" s="1"/>
  <c r="E211" i="113"/>
  <c r="E214" i="113" s="1"/>
  <c r="E196" i="113"/>
  <c r="K215" i="113"/>
  <c r="F193" i="113"/>
  <c r="F169" i="113"/>
  <c r="G119" i="113"/>
  <c r="J206" i="113"/>
  <c r="G130" i="113"/>
  <c r="G142" i="113"/>
  <c r="F104" i="113"/>
  <c r="G167" i="113"/>
  <c r="G194" i="113" s="1"/>
  <c r="G212" i="113" s="1"/>
  <c r="G155" i="113"/>
  <c r="G132" i="113"/>
  <c r="G144" i="113"/>
  <c r="G186" i="113" s="1"/>
  <c r="G204" i="113" s="1"/>
  <c r="G101" i="113"/>
  <c r="G166" i="113"/>
  <c r="G154" i="113"/>
  <c r="E187" i="113"/>
  <c r="E189" i="113" s="1"/>
  <c r="E202" i="113"/>
  <c r="E205" i="113" s="1"/>
  <c r="E207" i="113" s="1"/>
  <c r="F184" i="113"/>
  <c r="F145" i="113"/>
  <c r="D218" i="113"/>
  <c r="D221" i="113" s="1"/>
  <c r="G102" i="113"/>
  <c r="G103" i="113"/>
  <c r="G168" i="113"/>
  <c r="G195" i="113" s="1"/>
  <c r="G213" i="113" s="1"/>
  <c r="G156" i="113"/>
  <c r="K188" i="113"/>
  <c r="D219" i="113"/>
  <c r="D222" i="113" s="1"/>
  <c r="D216" i="113"/>
  <c r="G169" i="113" l="1"/>
  <c r="G193" i="113"/>
  <c r="E219" i="113"/>
  <c r="E222" i="113" s="1"/>
  <c r="E216" i="113"/>
  <c r="H154" i="113"/>
  <c r="H166" i="113"/>
  <c r="H120" i="113"/>
  <c r="H101" i="113"/>
  <c r="H104" i="113" s="1"/>
  <c r="K206" i="113"/>
  <c r="H142" i="113"/>
  <c r="H130" i="113"/>
  <c r="L188" i="113"/>
  <c r="F211" i="113"/>
  <c r="F214" i="113" s="1"/>
  <c r="F196" i="113"/>
  <c r="H119" i="113"/>
  <c r="H132" i="113"/>
  <c r="H144" i="113"/>
  <c r="H186" i="113" s="1"/>
  <c r="H204" i="113" s="1"/>
  <c r="E218" i="113"/>
  <c r="E221" i="113" s="1"/>
  <c r="E198" i="113"/>
  <c r="H143" i="113"/>
  <c r="H185" i="113" s="1"/>
  <c r="H203" i="113" s="1"/>
  <c r="H131" i="113"/>
  <c r="G104" i="113"/>
  <c r="H156" i="113"/>
  <c r="H168" i="113"/>
  <c r="H195" i="113" s="1"/>
  <c r="H213" i="113" s="1"/>
  <c r="F187" i="113"/>
  <c r="F189" i="113" s="1"/>
  <c r="F202" i="113"/>
  <c r="F205" i="113" s="1"/>
  <c r="F207" i="113" s="1"/>
  <c r="L197" i="113"/>
  <c r="H155" i="113"/>
  <c r="H167" i="113"/>
  <c r="H194" i="113" s="1"/>
  <c r="H212" i="113" s="1"/>
  <c r="G184" i="113"/>
  <c r="G145" i="113"/>
  <c r="L215" i="113"/>
  <c r="I135" i="113"/>
  <c r="I139" i="113" s="1"/>
  <c r="I151" i="113"/>
  <c r="I160" i="113"/>
  <c r="I164" i="113" s="1"/>
  <c r="I136" i="113"/>
  <c r="I140" i="113" s="1"/>
  <c r="I159" i="113"/>
  <c r="I163" i="113" s="1"/>
  <c r="I152" i="113"/>
  <c r="I150" i="113"/>
  <c r="I134" i="113"/>
  <c r="I138" i="113" s="1"/>
  <c r="I111" i="113"/>
  <c r="I126" i="113"/>
  <c r="I115" i="113"/>
  <c r="I93" i="113"/>
  <c r="I128" i="113"/>
  <c r="I97" i="113"/>
  <c r="I94" i="113"/>
  <c r="I102" i="113" s="1"/>
  <c r="I158" i="113"/>
  <c r="I162" i="113" s="1"/>
  <c r="I113" i="113"/>
  <c r="I114" i="113"/>
  <c r="J90" i="113"/>
  <c r="I110" i="113"/>
  <c r="I118" i="113" s="1"/>
  <c r="I109" i="113"/>
  <c r="I117" i="113" s="1"/>
  <c r="I127" i="113"/>
  <c r="I95" i="113"/>
  <c r="I103" i="113" s="1"/>
  <c r="I99" i="113"/>
  <c r="I98" i="113"/>
  <c r="I154" i="113" l="1"/>
  <c r="I166" i="113"/>
  <c r="M188" i="113"/>
  <c r="I168" i="113"/>
  <c r="I195" i="113" s="1"/>
  <c r="I213" i="113" s="1"/>
  <c r="I156" i="113"/>
  <c r="G187" i="113"/>
  <c r="G189" i="113" s="1"/>
  <c r="G202" i="113"/>
  <c r="G205" i="113" s="1"/>
  <c r="G207" i="113" s="1"/>
  <c r="H169" i="113"/>
  <c r="H193" i="113"/>
  <c r="I142" i="113"/>
  <c r="I130" i="113"/>
  <c r="I167" i="113"/>
  <c r="I194" i="113" s="1"/>
  <c r="I212" i="113" s="1"/>
  <c r="I155" i="113"/>
  <c r="M197" i="113"/>
  <c r="F198" i="113"/>
  <c r="F218" i="113"/>
  <c r="F221" i="113" s="1"/>
  <c r="M215" i="113"/>
  <c r="I131" i="113"/>
  <c r="I143" i="113"/>
  <c r="I185" i="113" s="1"/>
  <c r="I203" i="113" s="1"/>
  <c r="I132" i="113"/>
  <c r="I144" i="113"/>
  <c r="I186" i="113" s="1"/>
  <c r="I204" i="113" s="1"/>
  <c r="J158" i="113"/>
  <c r="J162" i="113" s="1"/>
  <c r="J151" i="113"/>
  <c r="J160" i="113"/>
  <c r="J164" i="113" s="1"/>
  <c r="J136" i="113"/>
  <c r="J140" i="113" s="1"/>
  <c r="J126" i="113"/>
  <c r="J127" i="113"/>
  <c r="J150" i="113"/>
  <c r="J134" i="113"/>
  <c r="J138" i="113" s="1"/>
  <c r="J111" i="113"/>
  <c r="J152" i="113"/>
  <c r="J135" i="113"/>
  <c r="J139" i="113" s="1"/>
  <c r="J113" i="113"/>
  <c r="J109" i="113"/>
  <c r="J117" i="113" s="1"/>
  <c r="J114" i="113"/>
  <c r="J115" i="113"/>
  <c r="J93" i="113"/>
  <c r="J159" i="113"/>
  <c r="J163" i="113" s="1"/>
  <c r="J97" i="113"/>
  <c r="J128" i="113"/>
  <c r="J94" i="113"/>
  <c r="J98" i="113"/>
  <c r="K90" i="113"/>
  <c r="J110" i="113"/>
  <c r="J118" i="113" s="1"/>
  <c r="J99" i="113"/>
  <c r="J95" i="113"/>
  <c r="J103" i="113" s="1"/>
  <c r="I119" i="113"/>
  <c r="F219" i="113"/>
  <c r="F222" i="113" s="1"/>
  <c r="F216" i="113"/>
  <c r="G211" i="113"/>
  <c r="G214" i="113" s="1"/>
  <c r="G196" i="113"/>
  <c r="I120" i="113"/>
  <c r="H145" i="113"/>
  <c r="H184" i="113"/>
  <c r="I101" i="113"/>
  <c r="I104" i="113" s="1"/>
  <c r="L206" i="113"/>
  <c r="K160" i="113" l="1"/>
  <c r="K136" i="113"/>
  <c r="K126" i="113"/>
  <c r="K159" i="113"/>
  <c r="K152" i="113"/>
  <c r="K150" i="113"/>
  <c r="K134" i="113"/>
  <c r="K135" i="113"/>
  <c r="K113" i="113"/>
  <c r="L113" i="113" s="1"/>
  <c r="M113" i="113" s="1"/>
  <c r="N113" i="113" s="1"/>
  <c r="O113" i="113" s="1"/>
  <c r="P113" i="113" s="1"/>
  <c r="Q113" i="113" s="1"/>
  <c r="R113" i="113" s="1"/>
  <c r="S113" i="113" s="1"/>
  <c r="T113" i="113" s="1"/>
  <c r="U113" i="113" s="1"/>
  <c r="V113" i="113" s="1"/>
  <c r="W113" i="113" s="1"/>
  <c r="X113" i="113" s="1"/>
  <c r="Y113" i="113" s="1"/>
  <c r="Z113" i="113" s="1"/>
  <c r="AA113" i="113" s="1"/>
  <c r="AB113" i="113" s="1"/>
  <c r="AC113" i="113" s="1"/>
  <c r="AD113" i="113" s="1"/>
  <c r="AE113" i="113" s="1"/>
  <c r="AF113" i="113" s="1"/>
  <c r="AG113" i="113" s="1"/>
  <c r="AH113" i="113" s="1"/>
  <c r="AI113" i="113" s="1"/>
  <c r="AJ113" i="113" s="1"/>
  <c r="AK113" i="113" s="1"/>
  <c r="AL113" i="113" s="1"/>
  <c r="AM113" i="113" s="1"/>
  <c r="AN113" i="113" s="1"/>
  <c r="AO113" i="113" s="1"/>
  <c r="AP113" i="113" s="1"/>
  <c r="AQ113" i="113" s="1"/>
  <c r="AR113" i="113" s="1"/>
  <c r="AS113" i="113" s="1"/>
  <c r="AT113" i="113" s="1"/>
  <c r="AU113" i="113" s="1"/>
  <c r="K109" i="113"/>
  <c r="K151" i="113"/>
  <c r="K127" i="113"/>
  <c r="K110" i="113"/>
  <c r="K111" i="113"/>
  <c r="K97" i="113"/>
  <c r="L97" i="113" s="1"/>
  <c r="M97" i="113" s="1"/>
  <c r="N97" i="113" s="1"/>
  <c r="O97" i="113" s="1"/>
  <c r="P97" i="113" s="1"/>
  <c r="Q97" i="113" s="1"/>
  <c r="R97" i="113" s="1"/>
  <c r="S97" i="113" s="1"/>
  <c r="T97" i="113" s="1"/>
  <c r="U97" i="113" s="1"/>
  <c r="V97" i="113" s="1"/>
  <c r="W97" i="113" s="1"/>
  <c r="X97" i="113" s="1"/>
  <c r="Y97" i="113" s="1"/>
  <c r="Z97" i="113" s="1"/>
  <c r="AA97" i="113" s="1"/>
  <c r="AB97" i="113" s="1"/>
  <c r="AC97" i="113" s="1"/>
  <c r="AD97" i="113" s="1"/>
  <c r="AE97" i="113" s="1"/>
  <c r="AF97" i="113" s="1"/>
  <c r="AG97" i="113" s="1"/>
  <c r="AH97" i="113" s="1"/>
  <c r="AI97" i="113" s="1"/>
  <c r="AJ97" i="113" s="1"/>
  <c r="AK97" i="113" s="1"/>
  <c r="AL97" i="113" s="1"/>
  <c r="AM97" i="113" s="1"/>
  <c r="AN97" i="113" s="1"/>
  <c r="AO97" i="113" s="1"/>
  <c r="AP97" i="113" s="1"/>
  <c r="AQ97" i="113" s="1"/>
  <c r="AR97" i="113" s="1"/>
  <c r="AS97" i="113" s="1"/>
  <c r="AT97" i="113" s="1"/>
  <c r="AU97" i="113" s="1"/>
  <c r="K128" i="113"/>
  <c r="K98" i="113"/>
  <c r="L98" i="113" s="1"/>
  <c r="M98" i="113" s="1"/>
  <c r="N98" i="113" s="1"/>
  <c r="O98" i="113" s="1"/>
  <c r="P98" i="113" s="1"/>
  <c r="Q98" i="113" s="1"/>
  <c r="R98" i="113" s="1"/>
  <c r="S98" i="113" s="1"/>
  <c r="T98" i="113" s="1"/>
  <c r="U98" i="113" s="1"/>
  <c r="V98" i="113" s="1"/>
  <c r="W98" i="113" s="1"/>
  <c r="X98" i="113" s="1"/>
  <c r="Y98" i="113" s="1"/>
  <c r="Z98" i="113" s="1"/>
  <c r="AA98" i="113" s="1"/>
  <c r="AB98" i="113" s="1"/>
  <c r="AC98" i="113" s="1"/>
  <c r="AD98" i="113" s="1"/>
  <c r="AE98" i="113" s="1"/>
  <c r="AF98" i="113" s="1"/>
  <c r="AG98" i="113" s="1"/>
  <c r="AH98" i="113" s="1"/>
  <c r="AI98" i="113" s="1"/>
  <c r="AJ98" i="113" s="1"/>
  <c r="AK98" i="113" s="1"/>
  <c r="AL98" i="113" s="1"/>
  <c r="AM98" i="113" s="1"/>
  <c r="AN98" i="113" s="1"/>
  <c r="AO98" i="113" s="1"/>
  <c r="AP98" i="113" s="1"/>
  <c r="AQ98" i="113" s="1"/>
  <c r="AR98" i="113" s="1"/>
  <c r="AS98" i="113" s="1"/>
  <c r="AT98" i="113" s="1"/>
  <c r="AU98" i="113" s="1"/>
  <c r="K94" i="113"/>
  <c r="L90" i="113"/>
  <c r="M90" i="113" s="1"/>
  <c r="N90" i="113" s="1"/>
  <c r="O90" i="113" s="1"/>
  <c r="P90" i="113" s="1"/>
  <c r="Q90" i="113" s="1"/>
  <c r="R90" i="113" s="1"/>
  <c r="S90" i="113" s="1"/>
  <c r="T90" i="113" s="1"/>
  <c r="U90" i="113" s="1"/>
  <c r="V90" i="113" s="1"/>
  <c r="W90" i="113" s="1"/>
  <c r="X90" i="113" s="1"/>
  <c r="Y90" i="113" s="1"/>
  <c r="Z90" i="113" s="1"/>
  <c r="AA90" i="113" s="1"/>
  <c r="AB90" i="113" s="1"/>
  <c r="AC90" i="113" s="1"/>
  <c r="AD90" i="113" s="1"/>
  <c r="AE90" i="113" s="1"/>
  <c r="AF90" i="113" s="1"/>
  <c r="AG90" i="113" s="1"/>
  <c r="AH90" i="113" s="1"/>
  <c r="AI90" i="113" s="1"/>
  <c r="AJ90" i="113" s="1"/>
  <c r="AK90" i="113" s="1"/>
  <c r="AL90" i="113" s="1"/>
  <c r="AM90" i="113" s="1"/>
  <c r="AN90" i="113" s="1"/>
  <c r="AO90" i="113" s="1"/>
  <c r="AP90" i="113" s="1"/>
  <c r="AQ90" i="113" s="1"/>
  <c r="AR90" i="113" s="1"/>
  <c r="AS90" i="113" s="1"/>
  <c r="AT90" i="113" s="1"/>
  <c r="AU90" i="113" s="1"/>
  <c r="K158" i="113"/>
  <c r="K114" i="113"/>
  <c r="L114" i="113" s="1"/>
  <c r="M114" i="113" s="1"/>
  <c r="N114" i="113" s="1"/>
  <c r="O114" i="113" s="1"/>
  <c r="P114" i="113" s="1"/>
  <c r="Q114" i="113" s="1"/>
  <c r="R114" i="113" s="1"/>
  <c r="S114" i="113" s="1"/>
  <c r="T114" i="113" s="1"/>
  <c r="U114" i="113" s="1"/>
  <c r="V114" i="113" s="1"/>
  <c r="W114" i="113" s="1"/>
  <c r="X114" i="113" s="1"/>
  <c r="Y114" i="113" s="1"/>
  <c r="Z114" i="113" s="1"/>
  <c r="AA114" i="113" s="1"/>
  <c r="AB114" i="113" s="1"/>
  <c r="AC114" i="113" s="1"/>
  <c r="AD114" i="113" s="1"/>
  <c r="AE114" i="113" s="1"/>
  <c r="AF114" i="113" s="1"/>
  <c r="AG114" i="113" s="1"/>
  <c r="AH114" i="113" s="1"/>
  <c r="AI114" i="113" s="1"/>
  <c r="AJ114" i="113" s="1"/>
  <c r="AK114" i="113" s="1"/>
  <c r="AL114" i="113" s="1"/>
  <c r="AM114" i="113" s="1"/>
  <c r="AN114" i="113" s="1"/>
  <c r="AO114" i="113" s="1"/>
  <c r="AP114" i="113" s="1"/>
  <c r="AQ114" i="113" s="1"/>
  <c r="AR114" i="113" s="1"/>
  <c r="AS114" i="113" s="1"/>
  <c r="AT114" i="113" s="1"/>
  <c r="AU114" i="113" s="1"/>
  <c r="K99" i="113"/>
  <c r="L99" i="113" s="1"/>
  <c r="M99" i="113" s="1"/>
  <c r="N99" i="113" s="1"/>
  <c r="O99" i="113" s="1"/>
  <c r="P99" i="113" s="1"/>
  <c r="Q99" i="113" s="1"/>
  <c r="R99" i="113" s="1"/>
  <c r="S99" i="113" s="1"/>
  <c r="T99" i="113" s="1"/>
  <c r="U99" i="113" s="1"/>
  <c r="V99" i="113" s="1"/>
  <c r="W99" i="113" s="1"/>
  <c r="X99" i="113" s="1"/>
  <c r="Y99" i="113" s="1"/>
  <c r="Z99" i="113" s="1"/>
  <c r="AA99" i="113" s="1"/>
  <c r="AB99" i="113" s="1"/>
  <c r="AC99" i="113" s="1"/>
  <c r="AD99" i="113" s="1"/>
  <c r="AE99" i="113" s="1"/>
  <c r="AF99" i="113" s="1"/>
  <c r="AG99" i="113" s="1"/>
  <c r="AH99" i="113" s="1"/>
  <c r="AI99" i="113" s="1"/>
  <c r="AJ99" i="113" s="1"/>
  <c r="AK99" i="113" s="1"/>
  <c r="AL99" i="113" s="1"/>
  <c r="AM99" i="113" s="1"/>
  <c r="AN99" i="113" s="1"/>
  <c r="AO99" i="113" s="1"/>
  <c r="AP99" i="113" s="1"/>
  <c r="AQ99" i="113" s="1"/>
  <c r="AR99" i="113" s="1"/>
  <c r="AS99" i="113" s="1"/>
  <c r="AT99" i="113" s="1"/>
  <c r="AU99" i="113" s="1"/>
  <c r="K115" i="113"/>
  <c r="L115" i="113" s="1"/>
  <c r="M115" i="113" s="1"/>
  <c r="N115" i="113" s="1"/>
  <c r="O115" i="113" s="1"/>
  <c r="P115" i="113" s="1"/>
  <c r="Q115" i="113" s="1"/>
  <c r="R115" i="113" s="1"/>
  <c r="S115" i="113" s="1"/>
  <c r="T115" i="113" s="1"/>
  <c r="U115" i="113" s="1"/>
  <c r="V115" i="113" s="1"/>
  <c r="W115" i="113" s="1"/>
  <c r="X115" i="113" s="1"/>
  <c r="Y115" i="113" s="1"/>
  <c r="Z115" i="113" s="1"/>
  <c r="AA115" i="113" s="1"/>
  <c r="AB115" i="113" s="1"/>
  <c r="AC115" i="113" s="1"/>
  <c r="AD115" i="113" s="1"/>
  <c r="AE115" i="113" s="1"/>
  <c r="AF115" i="113" s="1"/>
  <c r="AG115" i="113" s="1"/>
  <c r="AH115" i="113" s="1"/>
  <c r="AI115" i="113" s="1"/>
  <c r="AJ115" i="113" s="1"/>
  <c r="AK115" i="113" s="1"/>
  <c r="AL115" i="113" s="1"/>
  <c r="AM115" i="113" s="1"/>
  <c r="AN115" i="113" s="1"/>
  <c r="AO115" i="113" s="1"/>
  <c r="AP115" i="113" s="1"/>
  <c r="AQ115" i="113" s="1"/>
  <c r="AR115" i="113" s="1"/>
  <c r="AS115" i="113" s="1"/>
  <c r="AT115" i="113" s="1"/>
  <c r="AU115" i="113" s="1"/>
  <c r="K95" i="113"/>
  <c r="K93" i="113"/>
  <c r="J142" i="113"/>
  <c r="J130" i="113"/>
  <c r="M206" i="113"/>
  <c r="J102" i="113"/>
  <c r="H211" i="113"/>
  <c r="H214" i="113" s="1"/>
  <c r="H196" i="113"/>
  <c r="I169" i="113"/>
  <c r="I193" i="113"/>
  <c r="N197" i="113"/>
  <c r="N188" i="113"/>
  <c r="H202" i="113"/>
  <c r="H205" i="113" s="1"/>
  <c r="H207" i="113" s="1"/>
  <c r="H187" i="113"/>
  <c r="H189" i="113" s="1"/>
  <c r="J168" i="113"/>
  <c r="J195" i="113" s="1"/>
  <c r="J213" i="113" s="1"/>
  <c r="J156" i="113"/>
  <c r="J167" i="113"/>
  <c r="J194" i="113" s="1"/>
  <c r="J212" i="113" s="1"/>
  <c r="J155" i="113"/>
  <c r="N215" i="113"/>
  <c r="G218" i="113"/>
  <c r="G221" i="113" s="1"/>
  <c r="G198" i="113"/>
  <c r="J131" i="113"/>
  <c r="J143" i="113"/>
  <c r="J185" i="113" s="1"/>
  <c r="J203" i="113" s="1"/>
  <c r="J120" i="113"/>
  <c r="J132" i="113"/>
  <c r="J144" i="113"/>
  <c r="J186" i="113" s="1"/>
  <c r="J204" i="113" s="1"/>
  <c r="J119" i="113"/>
  <c r="J166" i="113"/>
  <c r="J154" i="113"/>
  <c r="G219" i="113"/>
  <c r="G222" i="113" s="1"/>
  <c r="G216" i="113"/>
  <c r="J101" i="113"/>
  <c r="J104" i="113" s="1"/>
  <c r="I145" i="113"/>
  <c r="I184" i="113"/>
  <c r="K155" i="113" l="1"/>
  <c r="L151" i="113"/>
  <c r="K167" i="113"/>
  <c r="K194" i="113" s="1"/>
  <c r="K212" i="113" s="1"/>
  <c r="K130" i="113"/>
  <c r="L130" i="113" s="1"/>
  <c r="L126" i="113" s="1"/>
  <c r="K142" i="113"/>
  <c r="J169" i="113"/>
  <c r="J193" i="113"/>
  <c r="I196" i="113"/>
  <c r="I211" i="113"/>
  <c r="I214" i="113" s="1"/>
  <c r="J184" i="113"/>
  <c r="J145" i="113"/>
  <c r="L94" i="113"/>
  <c r="K102" i="113"/>
  <c r="L109" i="113"/>
  <c r="K117" i="113"/>
  <c r="K120" i="113" s="1"/>
  <c r="K140" i="113"/>
  <c r="L140" i="113" s="1"/>
  <c r="L136" i="113"/>
  <c r="M136" i="113" s="1"/>
  <c r="N136" i="113" s="1"/>
  <c r="O136" i="113" s="1"/>
  <c r="P136" i="113" s="1"/>
  <c r="Q136" i="113" s="1"/>
  <c r="R136" i="113" s="1"/>
  <c r="S136" i="113" s="1"/>
  <c r="T136" i="113" s="1"/>
  <c r="U136" i="113" s="1"/>
  <c r="V136" i="113" s="1"/>
  <c r="W136" i="113" s="1"/>
  <c r="X136" i="113" s="1"/>
  <c r="Y136" i="113" s="1"/>
  <c r="Z136" i="113" s="1"/>
  <c r="AA136" i="113" s="1"/>
  <c r="AB136" i="113" s="1"/>
  <c r="AC136" i="113" s="1"/>
  <c r="AD136" i="113" s="1"/>
  <c r="AE136" i="113" s="1"/>
  <c r="AF136" i="113" s="1"/>
  <c r="AG136" i="113" s="1"/>
  <c r="AH136" i="113" s="1"/>
  <c r="AI136" i="113" s="1"/>
  <c r="AJ136" i="113" s="1"/>
  <c r="AK136" i="113" s="1"/>
  <c r="AL136" i="113" s="1"/>
  <c r="AM136" i="113" s="1"/>
  <c r="AN136" i="113" s="1"/>
  <c r="AO136" i="113" s="1"/>
  <c r="AP136" i="113" s="1"/>
  <c r="AQ136" i="113" s="1"/>
  <c r="AR136" i="113" s="1"/>
  <c r="AS136" i="113" s="1"/>
  <c r="AT136" i="113" s="1"/>
  <c r="AU136" i="113" s="1"/>
  <c r="I202" i="113"/>
  <c r="I205" i="113" s="1"/>
  <c r="I207" i="113" s="1"/>
  <c r="I187" i="113"/>
  <c r="I189" i="113" s="1"/>
  <c r="K101" i="113"/>
  <c r="L93" i="113"/>
  <c r="K164" i="113"/>
  <c r="L164" i="113" s="1"/>
  <c r="L160" i="113"/>
  <c r="M160" i="113" s="1"/>
  <c r="N160" i="113" s="1"/>
  <c r="O160" i="113" s="1"/>
  <c r="P160" i="113" s="1"/>
  <c r="Q160" i="113" s="1"/>
  <c r="R160" i="113" s="1"/>
  <c r="S160" i="113" s="1"/>
  <c r="T160" i="113" s="1"/>
  <c r="U160" i="113" s="1"/>
  <c r="V160" i="113" s="1"/>
  <c r="W160" i="113" s="1"/>
  <c r="X160" i="113" s="1"/>
  <c r="Y160" i="113" s="1"/>
  <c r="Z160" i="113" s="1"/>
  <c r="AA160" i="113" s="1"/>
  <c r="AB160" i="113" s="1"/>
  <c r="AC160" i="113" s="1"/>
  <c r="AD160" i="113" s="1"/>
  <c r="AE160" i="113" s="1"/>
  <c r="AF160" i="113" s="1"/>
  <c r="AG160" i="113" s="1"/>
  <c r="AH160" i="113" s="1"/>
  <c r="AI160" i="113" s="1"/>
  <c r="AJ160" i="113" s="1"/>
  <c r="AK160" i="113" s="1"/>
  <c r="AL160" i="113" s="1"/>
  <c r="AM160" i="113" s="1"/>
  <c r="AN160" i="113" s="1"/>
  <c r="AO160" i="113" s="1"/>
  <c r="AP160" i="113" s="1"/>
  <c r="AQ160" i="113" s="1"/>
  <c r="AR160" i="113" s="1"/>
  <c r="AS160" i="113" s="1"/>
  <c r="AT160" i="113" s="1"/>
  <c r="AU160" i="113" s="1"/>
  <c r="O215" i="113"/>
  <c r="H218" i="113"/>
  <c r="H221" i="113" s="1"/>
  <c r="H198" i="113"/>
  <c r="K103" i="113"/>
  <c r="L95" i="113"/>
  <c r="K132" i="113"/>
  <c r="L132" i="113" s="1"/>
  <c r="L128" i="113" s="1"/>
  <c r="K144" i="113"/>
  <c r="K186" i="113" s="1"/>
  <c r="K204" i="113" s="1"/>
  <c r="K139" i="113"/>
  <c r="L139" i="113" s="1"/>
  <c r="L135" i="113" s="1"/>
  <c r="M135" i="113" s="1"/>
  <c r="N135" i="113" s="1"/>
  <c r="O135" i="113" s="1"/>
  <c r="P135" i="113" s="1"/>
  <c r="Q135" i="113" s="1"/>
  <c r="R135" i="113" s="1"/>
  <c r="S135" i="113" s="1"/>
  <c r="T135" i="113" s="1"/>
  <c r="U135" i="113" s="1"/>
  <c r="V135" i="113" s="1"/>
  <c r="W135" i="113" s="1"/>
  <c r="X135" i="113" s="1"/>
  <c r="Y135" i="113" s="1"/>
  <c r="Z135" i="113" s="1"/>
  <c r="AA135" i="113" s="1"/>
  <c r="AB135" i="113" s="1"/>
  <c r="AC135" i="113" s="1"/>
  <c r="AD135" i="113" s="1"/>
  <c r="AE135" i="113" s="1"/>
  <c r="AF135" i="113" s="1"/>
  <c r="AG135" i="113" s="1"/>
  <c r="AH135" i="113" s="1"/>
  <c r="AI135" i="113" s="1"/>
  <c r="AJ135" i="113" s="1"/>
  <c r="AK135" i="113" s="1"/>
  <c r="AL135" i="113" s="1"/>
  <c r="AM135" i="113" s="1"/>
  <c r="AN135" i="113" s="1"/>
  <c r="AO135" i="113" s="1"/>
  <c r="AP135" i="113" s="1"/>
  <c r="AQ135" i="113" s="1"/>
  <c r="AR135" i="113" s="1"/>
  <c r="AS135" i="113" s="1"/>
  <c r="AT135" i="113" s="1"/>
  <c r="AU135" i="113" s="1"/>
  <c r="K138" i="113"/>
  <c r="L138" i="113" s="1"/>
  <c r="L134" i="113" s="1"/>
  <c r="M134" i="113" s="1"/>
  <c r="N134" i="113" s="1"/>
  <c r="O134" i="113" s="1"/>
  <c r="P134" i="113" s="1"/>
  <c r="Q134" i="113" s="1"/>
  <c r="R134" i="113" s="1"/>
  <c r="S134" i="113" s="1"/>
  <c r="T134" i="113" s="1"/>
  <c r="U134" i="113" s="1"/>
  <c r="V134" i="113" s="1"/>
  <c r="W134" i="113" s="1"/>
  <c r="X134" i="113" s="1"/>
  <c r="Y134" i="113" s="1"/>
  <c r="Z134" i="113" s="1"/>
  <c r="AA134" i="113" s="1"/>
  <c r="AB134" i="113" s="1"/>
  <c r="AC134" i="113" s="1"/>
  <c r="AD134" i="113" s="1"/>
  <c r="AE134" i="113" s="1"/>
  <c r="AF134" i="113" s="1"/>
  <c r="AG134" i="113" s="1"/>
  <c r="AH134" i="113" s="1"/>
  <c r="AI134" i="113" s="1"/>
  <c r="AJ134" i="113" s="1"/>
  <c r="AK134" i="113" s="1"/>
  <c r="AL134" i="113" s="1"/>
  <c r="AM134" i="113" s="1"/>
  <c r="AN134" i="113" s="1"/>
  <c r="AO134" i="113" s="1"/>
  <c r="AP134" i="113" s="1"/>
  <c r="AQ134" i="113" s="1"/>
  <c r="AR134" i="113" s="1"/>
  <c r="AS134" i="113" s="1"/>
  <c r="AT134" i="113" s="1"/>
  <c r="AU134" i="113" s="1"/>
  <c r="L155" i="113"/>
  <c r="K119" i="113"/>
  <c r="L111" i="113"/>
  <c r="K166" i="113"/>
  <c r="K154" i="113"/>
  <c r="L154" i="113" s="1"/>
  <c r="L150" i="113" s="1"/>
  <c r="L156" i="113"/>
  <c r="L152" i="113" s="1"/>
  <c r="O188" i="113"/>
  <c r="H219" i="113"/>
  <c r="H222" i="113" s="1"/>
  <c r="H216" i="113"/>
  <c r="O197" i="113"/>
  <c r="N206" i="113"/>
  <c r="K118" i="113"/>
  <c r="L110" i="113"/>
  <c r="K168" i="113"/>
  <c r="K195" i="113" s="1"/>
  <c r="K213" i="113" s="1"/>
  <c r="K156" i="113"/>
  <c r="K162" i="113"/>
  <c r="L162" i="113" s="1"/>
  <c r="L158" i="113" s="1"/>
  <c r="M158" i="113" s="1"/>
  <c r="N158" i="113" s="1"/>
  <c r="O158" i="113" s="1"/>
  <c r="P158" i="113" s="1"/>
  <c r="Q158" i="113" s="1"/>
  <c r="R158" i="113" s="1"/>
  <c r="S158" i="113" s="1"/>
  <c r="T158" i="113" s="1"/>
  <c r="U158" i="113" s="1"/>
  <c r="V158" i="113" s="1"/>
  <c r="W158" i="113" s="1"/>
  <c r="X158" i="113" s="1"/>
  <c r="Y158" i="113" s="1"/>
  <c r="Z158" i="113" s="1"/>
  <c r="AA158" i="113" s="1"/>
  <c r="AB158" i="113" s="1"/>
  <c r="AC158" i="113" s="1"/>
  <c r="AD158" i="113" s="1"/>
  <c r="AE158" i="113" s="1"/>
  <c r="AF158" i="113" s="1"/>
  <c r="AG158" i="113" s="1"/>
  <c r="AH158" i="113" s="1"/>
  <c r="AI158" i="113" s="1"/>
  <c r="AJ158" i="113" s="1"/>
  <c r="AK158" i="113" s="1"/>
  <c r="AL158" i="113" s="1"/>
  <c r="AM158" i="113" s="1"/>
  <c r="AN158" i="113" s="1"/>
  <c r="AO158" i="113" s="1"/>
  <c r="AP158" i="113" s="1"/>
  <c r="AQ158" i="113" s="1"/>
  <c r="AR158" i="113" s="1"/>
  <c r="AS158" i="113" s="1"/>
  <c r="AT158" i="113" s="1"/>
  <c r="AU158" i="113" s="1"/>
  <c r="K131" i="113"/>
  <c r="L131" i="113" s="1"/>
  <c r="L127" i="113" s="1"/>
  <c r="K143" i="113"/>
  <c r="K185" i="113" s="1"/>
  <c r="K203" i="113" s="1"/>
  <c r="K163" i="113"/>
  <c r="L163" i="113" s="1"/>
  <c r="L159" i="113" s="1"/>
  <c r="M159" i="113" s="1"/>
  <c r="N159" i="113" s="1"/>
  <c r="O159" i="113" s="1"/>
  <c r="P159" i="113" s="1"/>
  <c r="Q159" i="113" s="1"/>
  <c r="R159" i="113" s="1"/>
  <c r="S159" i="113" s="1"/>
  <c r="T159" i="113" s="1"/>
  <c r="U159" i="113" s="1"/>
  <c r="V159" i="113" s="1"/>
  <c r="W159" i="113" s="1"/>
  <c r="X159" i="113" s="1"/>
  <c r="Y159" i="113" s="1"/>
  <c r="Z159" i="113" s="1"/>
  <c r="AA159" i="113" s="1"/>
  <c r="AB159" i="113" s="1"/>
  <c r="AC159" i="113" s="1"/>
  <c r="AD159" i="113" s="1"/>
  <c r="AE159" i="113" s="1"/>
  <c r="AF159" i="113" s="1"/>
  <c r="AG159" i="113" s="1"/>
  <c r="AH159" i="113" s="1"/>
  <c r="AI159" i="113" s="1"/>
  <c r="AJ159" i="113" s="1"/>
  <c r="AK159" i="113" s="1"/>
  <c r="AL159" i="113" s="1"/>
  <c r="AM159" i="113" s="1"/>
  <c r="AN159" i="113" s="1"/>
  <c r="AO159" i="113" s="1"/>
  <c r="AP159" i="113" s="1"/>
  <c r="AQ159" i="113" s="1"/>
  <c r="AR159" i="113" s="1"/>
  <c r="AS159" i="113" s="1"/>
  <c r="AT159" i="113" s="1"/>
  <c r="AU159" i="113" s="1"/>
  <c r="L166" i="113" l="1"/>
  <c r="M150" i="113"/>
  <c r="L144" i="113"/>
  <c r="L186" i="113" s="1"/>
  <c r="L204" i="113" s="1"/>
  <c r="M128" i="113"/>
  <c r="L168" i="113"/>
  <c r="L195" i="113" s="1"/>
  <c r="L213" i="113" s="1"/>
  <c r="M152" i="113"/>
  <c r="M126" i="113"/>
  <c r="L142" i="113"/>
  <c r="L143" i="113"/>
  <c r="L185" i="113" s="1"/>
  <c r="L203" i="113" s="1"/>
  <c r="M127" i="113"/>
  <c r="I219" i="113"/>
  <c r="I222" i="113" s="1"/>
  <c r="I216" i="113"/>
  <c r="M151" i="113"/>
  <c r="L167" i="113"/>
  <c r="L194" i="113" s="1"/>
  <c r="L212" i="113" s="1"/>
  <c r="K193" i="113"/>
  <c r="K169" i="113"/>
  <c r="I218" i="113"/>
  <c r="I221" i="113" s="1"/>
  <c r="I198" i="113"/>
  <c r="L118" i="113"/>
  <c r="M110" i="113"/>
  <c r="L117" i="113"/>
  <c r="M109" i="113"/>
  <c r="P197" i="113"/>
  <c r="J211" i="113"/>
  <c r="J214" i="113" s="1"/>
  <c r="J196" i="113"/>
  <c r="P188" i="113"/>
  <c r="L103" i="113"/>
  <c r="M95" i="113"/>
  <c r="L101" i="113"/>
  <c r="L104" i="113" s="1"/>
  <c r="M93" i="113"/>
  <c r="K184" i="113"/>
  <c r="K145" i="113"/>
  <c r="J202" i="113"/>
  <c r="J205" i="113" s="1"/>
  <c r="J207" i="113" s="1"/>
  <c r="J187" i="113"/>
  <c r="J189" i="113" s="1"/>
  <c r="P215" i="113"/>
  <c r="L119" i="113"/>
  <c r="M111" i="113"/>
  <c r="O206" i="113"/>
  <c r="K104" i="113"/>
  <c r="M94" i="113"/>
  <c r="L102" i="113"/>
  <c r="Q215" i="113" l="1"/>
  <c r="Q197" i="113"/>
  <c r="M168" i="113"/>
  <c r="M195" i="113" s="1"/>
  <c r="M213" i="113" s="1"/>
  <c r="N152" i="113"/>
  <c r="M102" i="113"/>
  <c r="N94" i="113"/>
  <c r="Q188" i="113"/>
  <c r="L120" i="113"/>
  <c r="N151" i="113"/>
  <c r="M167" i="113"/>
  <c r="M194" i="113" s="1"/>
  <c r="M212" i="113" s="1"/>
  <c r="L184" i="113"/>
  <c r="L145" i="113"/>
  <c r="M103" i="113"/>
  <c r="N95" i="113"/>
  <c r="N109" i="113"/>
  <c r="M117" i="113"/>
  <c r="M144" i="113"/>
  <c r="M186" i="113" s="1"/>
  <c r="M204" i="113" s="1"/>
  <c r="N128" i="113"/>
  <c r="P206" i="113"/>
  <c r="J198" i="113"/>
  <c r="J218" i="113"/>
  <c r="J221" i="113" s="1"/>
  <c r="K196" i="113"/>
  <c r="K211" i="113"/>
  <c r="K214" i="113" s="1"/>
  <c r="K202" i="113"/>
  <c r="K205" i="113" s="1"/>
  <c r="K207" i="113" s="1"/>
  <c r="K187" i="113"/>
  <c r="K189" i="113" s="1"/>
  <c r="J219" i="113"/>
  <c r="J222" i="113" s="1"/>
  <c r="J216" i="113"/>
  <c r="N127" i="113"/>
  <c r="M143" i="113"/>
  <c r="M185" i="113" s="1"/>
  <c r="M203" i="113" s="1"/>
  <c r="M166" i="113"/>
  <c r="N150" i="113"/>
  <c r="N126" i="113"/>
  <c r="M142" i="113"/>
  <c r="N110" i="113"/>
  <c r="M118" i="113"/>
  <c r="M119" i="113"/>
  <c r="N111" i="113"/>
  <c r="M101" i="113"/>
  <c r="N93" i="113"/>
  <c r="L193" i="113"/>
  <c r="L169" i="113"/>
  <c r="L196" i="113" l="1"/>
  <c r="L211" i="113"/>
  <c r="L214" i="113" s="1"/>
  <c r="N142" i="113"/>
  <c r="O126" i="113"/>
  <c r="N167" i="113"/>
  <c r="N194" i="113" s="1"/>
  <c r="N212" i="113" s="1"/>
  <c r="O151" i="113"/>
  <c r="M184" i="113"/>
  <c r="M145" i="113"/>
  <c r="N101" i="113"/>
  <c r="O93" i="113"/>
  <c r="O150" i="113"/>
  <c r="N166" i="113"/>
  <c r="N117" i="113"/>
  <c r="O109" i="113"/>
  <c r="R197" i="113"/>
  <c r="L202" i="113"/>
  <c r="L205" i="113" s="1"/>
  <c r="L207" i="113" s="1"/>
  <c r="L187" i="113"/>
  <c r="L189" i="113" s="1"/>
  <c r="M120" i="113"/>
  <c r="K218" i="113"/>
  <c r="K221" i="113" s="1"/>
  <c r="K198" i="113"/>
  <c r="N119" i="113"/>
  <c r="O111" i="113"/>
  <c r="N103" i="113"/>
  <c r="O95" i="113"/>
  <c r="R188" i="113"/>
  <c r="Q206" i="113"/>
  <c r="O110" i="113"/>
  <c r="N118" i="113"/>
  <c r="N168" i="113"/>
  <c r="N195" i="113" s="1"/>
  <c r="N213" i="113" s="1"/>
  <c r="O152" i="113"/>
  <c r="N144" i="113"/>
  <c r="N186" i="113" s="1"/>
  <c r="N204" i="113" s="1"/>
  <c r="O128" i="113"/>
  <c r="K219" i="113"/>
  <c r="K222" i="113" s="1"/>
  <c r="K216" i="113"/>
  <c r="M104" i="113"/>
  <c r="M193" i="113"/>
  <c r="M169" i="113"/>
  <c r="N143" i="113"/>
  <c r="N185" i="113" s="1"/>
  <c r="N203" i="113" s="1"/>
  <c r="O127" i="113"/>
  <c r="N102" i="113"/>
  <c r="O94" i="113"/>
  <c r="R215" i="113"/>
  <c r="P111" i="113" l="1"/>
  <c r="O119" i="113"/>
  <c r="P110" i="113"/>
  <c r="O118" i="113"/>
  <c r="S215" i="113"/>
  <c r="R206" i="113"/>
  <c r="P109" i="113"/>
  <c r="O117" i="113"/>
  <c r="O167" i="113"/>
  <c r="O194" i="113" s="1"/>
  <c r="O212" i="113" s="1"/>
  <c r="P151" i="113"/>
  <c r="O102" i="113"/>
  <c r="P94" i="113"/>
  <c r="N120" i="113"/>
  <c r="M211" i="113"/>
  <c r="M214" i="113" s="1"/>
  <c r="M196" i="113"/>
  <c r="N193" i="113"/>
  <c r="N169" i="113"/>
  <c r="N184" i="113"/>
  <c r="N145" i="113"/>
  <c r="O168" i="113"/>
  <c r="O195" i="113" s="1"/>
  <c r="O213" i="113" s="1"/>
  <c r="P152" i="113"/>
  <c r="O103" i="113"/>
  <c r="P95" i="113"/>
  <c r="O101" i="113"/>
  <c r="P93" i="113"/>
  <c r="L219" i="113"/>
  <c r="L222" i="113" s="1"/>
  <c r="L216" i="113"/>
  <c r="M187" i="113"/>
  <c r="M189" i="113" s="1"/>
  <c r="M202" i="113"/>
  <c r="M205" i="113" s="1"/>
  <c r="M207" i="113" s="1"/>
  <c r="P128" i="113"/>
  <c r="O144" i="113"/>
  <c r="O186" i="113" s="1"/>
  <c r="O204" i="113" s="1"/>
  <c r="O142" i="113"/>
  <c r="P126" i="113"/>
  <c r="P127" i="113"/>
  <c r="O143" i="113"/>
  <c r="O185" i="113" s="1"/>
  <c r="O203" i="113" s="1"/>
  <c r="S188" i="113"/>
  <c r="O166" i="113"/>
  <c r="P150" i="113"/>
  <c r="S197" i="113"/>
  <c r="N104" i="113"/>
  <c r="L198" i="113"/>
  <c r="L218" i="113"/>
  <c r="L221" i="113" s="1"/>
  <c r="S206" i="113" l="1"/>
  <c r="P168" i="113"/>
  <c r="P195" i="113" s="1"/>
  <c r="P213" i="113" s="1"/>
  <c r="Q152" i="113"/>
  <c r="P102" i="113"/>
  <c r="Q94" i="113"/>
  <c r="T215" i="113"/>
  <c r="M219" i="113"/>
  <c r="M222" i="113" s="1"/>
  <c r="M216" i="113"/>
  <c r="P143" i="113"/>
  <c r="P185" i="113" s="1"/>
  <c r="P203" i="113" s="1"/>
  <c r="Q127" i="113"/>
  <c r="T197" i="113"/>
  <c r="P118" i="113"/>
  <c r="Q110" i="113"/>
  <c r="P144" i="113"/>
  <c r="P186" i="113" s="1"/>
  <c r="P204" i="113" s="1"/>
  <c r="Q128" i="113"/>
  <c r="T188" i="113"/>
  <c r="N187" i="113"/>
  <c r="N189" i="113" s="1"/>
  <c r="N202" i="113"/>
  <c r="N205" i="113" s="1"/>
  <c r="N207" i="113" s="1"/>
  <c r="Q151" i="113"/>
  <c r="P167" i="113"/>
  <c r="P194" i="113" s="1"/>
  <c r="P212" i="113" s="1"/>
  <c r="P101" i="113"/>
  <c r="Q93" i="113"/>
  <c r="O184" i="113"/>
  <c r="O145" i="113"/>
  <c r="O104" i="113"/>
  <c r="N211" i="113"/>
  <c r="N214" i="113" s="1"/>
  <c r="N196" i="113"/>
  <c r="O120" i="113"/>
  <c r="O169" i="113"/>
  <c r="O193" i="113"/>
  <c r="P142" i="113"/>
  <c r="Q126" i="113"/>
  <c r="P166" i="113"/>
  <c r="Q150" i="113"/>
  <c r="P103" i="113"/>
  <c r="Q95" i="113"/>
  <c r="M218" i="113"/>
  <c r="M221" i="113" s="1"/>
  <c r="M198" i="113"/>
  <c r="P117" i="113"/>
  <c r="Q109" i="113"/>
  <c r="Q111" i="113"/>
  <c r="P119" i="113"/>
  <c r="N218" i="113" l="1"/>
  <c r="N221" i="113" s="1"/>
  <c r="N198" i="113"/>
  <c r="U215" i="113"/>
  <c r="Q102" i="113"/>
  <c r="R94" i="113"/>
  <c r="Q117" i="113"/>
  <c r="R109" i="113"/>
  <c r="Q142" i="113"/>
  <c r="R126" i="113"/>
  <c r="Q167" i="113"/>
  <c r="Q194" i="113" s="1"/>
  <c r="Q212" i="113" s="1"/>
  <c r="R151" i="113"/>
  <c r="R150" i="113"/>
  <c r="Q166" i="113"/>
  <c r="U197" i="113"/>
  <c r="R111" i="113"/>
  <c r="Q119" i="113"/>
  <c r="O187" i="113"/>
  <c r="O189" i="113" s="1"/>
  <c r="O202" i="113"/>
  <c r="O205" i="113" s="1"/>
  <c r="O207" i="113" s="1"/>
  <c r="Q168" i="113"/>
  <c r="Q195" i="113" s="1"/>
  <c r="Q213" i="113" s="1"/>
  <c r="R152" i="113"/>
  <c r="O211" i="113"/>
  <c r="O214" i="113" s="1"/>
  <c r="O196" i="113"/>
  <c r="R93" i="113"/>
  <c r="Q101" i="113"/>
  <c r="R128" i="113"/>
  <c r="Q144" i="113"/>
  <c r="Q186" i="113" s="1"/>
  <c r="Q204" i="113" s="1"/>
  <c r="P120" i="113"/>
  <c r="R127" i="113"/>
  <c r="Q143" i="113"/>
  <c r="Q185" i="113" s="1"/>
  <c r="Q203" i="113" s="1"/>
  <c r="P104" i="113"/>
  <c r="T206" i="113"/>
  <c r="N219" i="113"/>
  <c r="N222" i="113" s="1"/>
  <c r="N216" i="113"/>
  <c r="P169" i="113"/>
  <c r="P193" i="113"/>
  <c r="P145" i="113"/>
  <c r="P184" i="113"/>
  <c r="U188" i="113"/>
  <c r="Q103" i="113"/>
  <c r="R95" i="113"/>
  <c r="R110" i="113"/>
  <c r="Q118" i="113"/>
  <c r="O219" i="113" l="1"/>
  <c r="O222" i="113" s="1"/>
  <c r="O216" i="113"/>
  <c r="R143" i="113"/>
  <c r="R185" i="113" s="1"/>
  <c r="R203" i="113" s="1"/>
  <c r="S127" i="113"/>
  <c r="R118" i="113"/>
  <c r="S110" i="113"/>
  <c r="Q169" i="113"/>
  <c r="Q193" i="113"/>
  <c r="R102" i="113"/>
  <c r="S94" i="113"/>
  <c r="R103" i="113"/>
  <c r="S95" i="113"/>
  <c r="R166" i="113"/>
  <c r="S150" i="113"/>
  <c r="R117" i="113"/>
  <c r="S109" i="113"/>
  <c r="R144" i="113"/>
  <c r="R186" i="113" s="1"/>
  <c r="R204" i="113" s="1"/>
  <c r="S128" i="113"/>
  <c r="U206" i="113"/>
  <c r="Q104" i="113"/>
  <c r="P211" i="113"/>
  <c r="P214" i="113" s="1"/>
  <c r="P196" i="113"/>
  <c r="R168" i="113"/>
  <c r="R195" i="113" s="1"/>
  <c r="R213" i="113" s="1"/>
  <c r="S152" i="113"/>
  <c r="R167" i="113"/>
  <c r="R194" i="113" s="1"/>
  <c r="R212" i="113" s="1"/>
  <c r="S151" i="113"/>
  <c r="V188" i="113"/>
  <c r="R101" i="113"/>
  <c r="R104" i="113" s="1"/>
  <c r="S93" i="113"/>
  <c r="R119" i="113"/>
  <c r="S111" i="113"/>
  <c r="R142" i="113"/>
  <c r="S126" i="113"/>
  <c r="Q120" i="113"/>
  <c r="V215" i="113"/>
  <c r="P202" i="113"/>
  <c r="P205" i="113" s="1"/>
  <c r="P207" i="113" s="1"/>
  <c r="P187" i="113"/>
  <c r="P189" i="113" s="1"/>
  <c r="O198" i="113"/>
  <c r="O218" i="113"/>
  <c r="O221" i="113" s="1"/>
  <c r="V197" i="113"/>
  <c r="Q184" i="113"/>
  <c r="Q145" i="113"/>
  <c r="P198" i="113" l="1"/>
  <c r="P218" i="113"/>
  <c r="P221" i="113" s="1"/>
  <c r="Q202" i="113"/>
  <c r="Q205" i="113" s="1"/>
  <c r="Q207" i="113" s="1"/>
  <c r="Q187" i="113"/>
  <c r="Q189" i="113" s="1"/>
  <c r="W215" i="113"/>
  <c r="P219" i="113"/>
  <c r="P222" i="113" s="1"/>
  <c r="P216" i="113"/>
  <c r="S166" i="113"/>
  <c r="T150" i="113"/>
  <c r="S118" i="113"/>
  <c r="T110" i="113"/>
  <c r="W197" i="113"/>
  <c r="W188" i="113"/>
  <c r="R169" i="113"/>
  <c r="R193" i="113"/>
  <c r="R120" i="113"/>
  <c r="S167" i="113"/>
  <c r="S194" i="113" s="1"/>
  <c r="S212" i="113" s="1"/>
  <c r="T151" i="113"/>
  <c r="T109" i="113"/>
  <c r="S117" i="113"/>
  <c r="S120" i="113" s="1"/>
  <c r="S143" i="113"/>
  <c r="S185" i="113" s="1"/>
  <c r="S203" i="113" s="1"/>
  <c r="T127" i="113"/>
  <c r="R184" i="113"/>
  <c r="R145" i="113"/>
  <c r="T128" i="113"/>
  <c r="S144" i="113"/>
  <c r="S186" i="113" s="1"/>
  <c r="S204" i="113" s="1"/>
  <c r="S102" i="113"/>
  <c r="T94" i="113"/>
  <c r="Q211" i="113"/>
  <c r="Q214" i="113" s="1"/>
  <c r="Q196" i="113"/>
  <c r="T93" i="113"/>
  <c r="S101" i="113"/>
  <c r="S103" i="113"/>
  <c r="T95" i="113"/>
  <c r="S142" i="113"/>
  <c r="T126" i="113"/>
  <c r="V206" i="113"/>
  <c r="T111" i="113"/>
  <c r="S119" i="113"/>
  <c r="T152" i="113"/>
  <c r="S168" i="113"/>
  <c r="S195" i="113" s="1"/>
  <c r="S213" i="113" s="1"/>
  <c r="U109" i="113" l="1"/>
  <c r="T117" i="113"/>
  <c r="T167" i="113"/>
  <c r="T194" i="113" s="1"/>
  <c r="T212" i="113" s="1"/>
  <c r="U151" i="113"/>
  <c r="X197" i="113"/>
  <c r="X215" i="113"/>
  <c r="T168" i="113"/>
  <c r="T195" i="113" s="1"/>
  <c r="T213" i="113" s="1"/>
  <c r="U152" i="113"/>
  <c r="T144" i="113"/>
  <c r="T186" i="113" s="1"/>
  <c r="T204" i="113" s="1"/>
  <c r="U128" i="113"/>
  <c r="T102" i="113"/>
  <c r="U94" i="113"/>
  <c r="U95" i="113"/>
  <c r="T103" i="113"/>
  <c r="T119" i="113"/>
  <c r="U111" i="113"/>
  <c r="T101" i="113"/>
  <c r="U93" i="113"/>
  <c r="R202" i="113"/>
  <c r="R205" i="113" s="1"/>
  <c r="R207" i="113" s="1"/>
  <c r="R187" i="113"/>
  <c r="R189" i="113" s="1"/>
  <c r="R211" i="113"/>
  <c r="R214" i="113" s="1"/>
  <c r="R196" i="113"/>
  <c r="T142" i="113"/>
  <c r="U126" i="113"/>
  <c r="S104" i="113"/>
  <c r="T118" i="113"/>
  <c r="U110" i="113"/>
  <c r="Q198" i="113"/>
  <c r="Q218" i="113"/>
  <c r="Q221" i="113" s="1"/>
  <c r="T143" i="113"/>
  <c r="T185" i="113" s="1"/>
  <c r="T203" i="113" s="1"/>
  <c r="U127" i="113"/>
  <c r="T166" i="113"/>
  <c r="U150" i="113"/>
  <c r="S184" i="113"/>
  <c r="S145" i="113"/>
  <c r="W206" i="113"/>
  <c r="Q219" i="113"/>
  <c r="Q222" i="113" s="1"/>
  <c r="Q216" i="113"/>
  <c r="X188" i="113"/>
  <c r="S193" i="113"/>
  <c r="S169" i="113"/>
  <c r="V95" i="113" l="1"/>
  <c r="U103" i="113"/>
  <c r="X206" i="113"/>
  <c r="V110" i="113"/>
  <c r="U118" i="113"/>
  <c r="S211" i="113"/>
  <c r="S214" i="113" s="1"/>
  <c r="S196" i="113"/>
  <c r="S202" i="113"/>
  <c r="S205" i="113" s="1"/>
  <c r="S207" i="113" s="1"/>
  <c r="S187" i="113"/>
  <c r="S189" i="113" s="1"/>
  <c r="U101" i="113"/>
  <c r="U104" i="113" s="1"/>
  <c r="V93" i="113"/>
  <c r="U144" i="113"/>
  <c r="U186" i="113" s="1"/>
  <c r="U204" i="113" s="1"/>
  <c r="V128" i="113"/>
  <c r="Y197" i="113"/>
  <c r="U166" i="113"/>
  <c r="V150" i="113"/>
  <c r="T193" i="113"/>
  <c r="T169" i="113"/>
  <c r="V126" i="113"/>
  <c r="U142" i="113"/>
  <c r="U119" i="113"/>
  <c r="V111" i="113"/>
  <c r="U168" i="113"/>
  <c r="U195" i="113" s="1"/>
  <c r="U213" i="113" s="1"/>
  <c r="V152" i="113"/>
  <c r="V94" i="113"/>
  <c r="U102" i="113"/>
  <c r="Y188" i="113"/>
  <c r="U167" i="113"/>
  <c r="U194" i="113" s="1"/>
  <c r="U212" i="113" s="1"/>
  <c r="V151" i="113"/>
  <c r="V127" i="113"/>
  <c r="U143" i="113"/>
  <c r="U185" i="113" s="1"/>
  <c r="U203" i="113" s="1"/>
  <c r="T184" i="113"/>
  <c r="T145" i="113"/>
  <c r="T120" i="113"/>
  <c r="R219" i="113"/>
  <c r="R222" i="113" s="1"/>
  <c r="R216" i="113"/>
  <c r="T104" i="113"/>
  <c r="R218" i="113"/>
  <c r="R221" i="113" s="1"/>
  <c r="R198" i="113"/>
  <c r="Y215" i="113"/>
  <c r="V109" i="113"/>
  <c r="U117" i="113"/>
  <c r="S218" i="113" l="1"/>
  <c r="S221" i="113" s="1"/>
  <c r="S198" i="113"/>
  <c r="U120" i="113"/>
  <c r="U184" i="113"/>
  <c r="U145" i="113"/>
  <c r="S219" i="113"/>
  <c r="S222" i="113" s="1"/>
  <c r="S216" i="113"/>
  <c r="V117" i="113"/>
  <c r="V120" i="113" s="1"/>
  <c r="W109" i="113"/>
  <c r="Z188" i="113"/>
  <c r="V142" i="113"/>
  <c r="W126" i="113"/>
  <c r="V144" i="113"/>
  <c r="V186" i="113" s="1"/>
  <c r="V204" i="113" s="1"/>
  <c r="W128" i="113"/>
  <c r="W110" i="113"/>
  <c r="V118" i="113"/>
  <c r="V101" i="113"/>
  <c r="W93" i="113"/>
  <c r="V168" i="113"/>
  <c r="V195" i="113" s="1"/>
  <c r="V213" i="113" s="1"/>
  <c r="W152" i="113"/>
  <c r="W150" i="113"/>
  <c r="V166" i="113"/>
  <c r="V143" i="113"/>
  <c r="V185" i="113" s="1"/>
  <c r="V203" i="113" s="1"/>
  <c r="W127" i="113"/>
  <c r="U193" i="113"/>
  <c r="U169" i="113"/>
  <c r="Z197" i="113"/>
  <c r="Z215" i="113"/>
  <c r="T202" i="113"/>
  <c r="T205" i="113" s="1"/>
  <c r="T207" i="113" s="1"/>
  <c r="T187" i="113"/>
  <c r="T189" i="113" s="1"/>
  <c r="V102" i="113"/>
  <c r="W94" i="113"/>
  <c r="T211" i="113"/>
  <c r="T214" i="113" s="1"/>
  <c r="T196" i="113"/>
  <c r="Y206" i="113"/>
  <c r="V167" i="113"/>
  <c r="V194" i="113" s="1"/>
  <c r="V212" i="113" s="1"/>
  <c r="W151" i="113"/>
  <c r="V119" i="113"/>
  <c r="W111" i="113"/>
  <c r="W95" i="113"/>
  <c r="V103" i="113"/>
  <c r="X128" i="113" l="1"/>
  <c r="W144" i="113"/>
  <c r="W186" i="113" s="1"/>
  <c r="W204" i="113" s="1"/>
  <c r="W102" i="113"/>
  <c r="X94" i="113"/>
  <c r="U187" i="113"/>
  <c r="U189" i="113" s="1"/>
  <c r="U202" i="113"/>
  <c r="U205" i="113" s="1"/>
  <c r="U207" i="113" s="1"/>
  <c r="T198" i="113"/>
  <c r="T218" i="113"/>
  <c r="T221" i="113" s="1"/>
  <c r="W103" i="113"/>
  <c r="X95" i="113"/>
  <c r="W168" i="113"/>
  <c r="W195" i="113" s="1"/>
  <c r="W213" i="113" s="1"/>
  <c r="X152" i="113"/>
  <c r="Z206" i="113"/>
  <c r="X110" i="113"/>
  <c r="W118" i="113"/>
  <c r="V193" i="113"/>
  <c r="V169" i="113"/>
  <c r="W166" i="113"/>
  <c r="X150" i="113"/>
  <c r="T219" i="113"/>
  <c r="T222" i="113" s="1"/>
  <c r="T216" i="113"/>
  <c r="X126" i="113"/>
  <c r="W142" i="113"/>
  <c r="W101" i="113"/>
  <c r="X93" i="113"/>
  <c r="X151" i="113"/>
  <c r="W167" i="113"/>
  <c r="W194" i="113" s="1"/>
  <c r="W212" i="113" s="1"/>
  <c r="U211" i="113"/>
  <c r="U214" i="113" s="1"/>
  <c r="U196" i="113"/>
  <c r="V104" i="113"/>
  <c r="AA188" i="113"/>
  <c r="AA215" i="113"/>
  <c r="AA197" i="113"/>
  <c r="X111" i="113"/>
  <c r="W119" i="113"/>
  <c r="V184" i="113"/>
  <c r="V145" i="113"/>
  <c r="X127" i="113"/>
  <c r="W143" i="113"/>
  <c r="W185" i="113" s="1"/>
  <c r="W203" i="113" s="1"/>
  <c r="X109" i="113"/>
  <c r="W117" i="113"/>
  <c r="W184" i="113" l="1"/>
  <c r="W145" i="113"/>
  <c r="X117" i="113"/>
  <c r="Y109" i="113"/>
  <c r="U219" i="113"/>
  <c r="U222" i="113" s="1"/>
  <c r="U216" i="113"/>
  <c r="W120" i="113"/>
  <c r="AA206" i="113"/>
  <c r="X142" i="113"/>
  <c r="Y126" i="113"/>
  <c r="AB197" i="113"/>
  <c r="Y152" i="113"/>
  <c r="X168" i="113"/>
  <c r="X195" i="113" s="1"/>
  <c r="X213" i="113" s="1"/>
  <c r="X143" i="113"/>
  <c r="X185" i="113" s="1"/>
  <c r="X203" i="113" s="1"/>
  <c r="Y127" i="113"/>
  <c r="W169" i="113"/>
  <c r="W193" i="113"/>
  <c r="AB215" i="113"/>
  <c r="Y93" i="113"/>
  <c r="X101" i="113"/>
  <c r="X103" i="113"/>
  <c r="Y95" i="113"/>
  <c r="AB188" i="113"/>
  <c r="Y111" i="113"/>
  <c r="X119" i="113"/>
  <c r="X118" i="113"/>
  <c r="Y110" i="113"/>
  <c r="U218" i="113"/>
  <c r="U221" i="113" s="1"/>
  <c r="U198" i="113"/>
  <c r="X166" i="113"/>
  <c r="Y150" i="113"/>
  <c r="X102" i="113"/>
  <c r="Y94" i="113"/>
  <c r="Y151" i="113"/>
  <c r="X167" i="113"/>
  <c r="X194" i="113" s="1"/>
  <c r="X212" i="113" s="1"/>
  <c r="V187" i="113"/>
  <c r="V189" i="113" s="1"/>
  <c r="V202" i="113"/>
  <c r="V205" i="113" s="1"/>
  <c r="V207" i="113" s="1"/>
  <c r="W104" i="113"/>
  <c r="V211" i="113"/>
  <c r="V214" i="113" s="1"/>
  <c r="V196" i="113"/>
  <c r="X144" i="113"/>
  <c r="X186" i="113" s="1"/>
  <c r="X204" i="113" s="1"/>
  <c r="Y128" i="113"/>
  <c r="Z93" i="113" l="1"/>
  <c r="Y101" i="113"/>
  <c r="Z111" i="113"/>
  <c r="Y119" i="113"/>
  <c r="Z150" i="113"/>
  <c r="Y166" i="113"/>
  <c r="X169" i="113"/>
  <c r="X193" i="113"/>
  <c r="W211" i="113"/>
  <c r="W214" i="113" s="1"/>
  <c r="W196" i="113"/>
  <c r="Y168" i="113"/>
  <c r="Y195" i="113" s="1"/>
  <c r="Y213" i="113" s="1"/>
  <c r="Z152" i="113"/>
  <c r="AC197" i="113"/>
  <c r="AC215" i="113"/>
  <c r="Y103" i="113"/>
  <c r="Z95" i="113"/>
  <c r="Y142" i="113"/>
  <c r="Z126" i="113"/>
  <c r="X184" i="113"/>
  <c r="X145" i="113"/>
  <c r="Y102" i="113"/>
  <c r="Z94" i="113"/>
  <c r="V218" i="113"/>
  <c r="V221" i="113" s="1"/>
  <c r="V198" i="113"/>
  <c r="V219" i="113"/>
  <c r="V222" i="113" s="1"/>
  <c r="V216" i="113"/>
  <c r="AC188" i="113"/>
  <c r="Y117" i="113"/>
  <c r="Y120" i="113" s="1"/>
  <c r="Z109" i="113"/>
  <c r="Z127" i="113"/>
  <c r="Y143" i="113"/>
  <c r="Y185" i="113" s="1"/>
  <c r="Y203" i="113" s="1"/>
  <c r="X120" i="113"/>
  <c r="Y118" i="113"/>
  <c r="Z110" i="113"/>
  <c r="Y144" i="113"/>
  <c r="Y186" i="113" s="1"/>
  <c r="Y204" i="113" s="1"/>
  <c r="Z128" i="113"/>
  <c r="Y167" i="113"/>
  <c r="Y194" i="113" s="1"/>
  <c r="Y212" i="113" s="1"/>
  <c r="Z151" i="113"/>
  <c r="X104" i="113"/>
  <c r="AB206" i="113"/>
  <c r="W187" i="113"/>
  <c r="W189" i="113" s="1"/>
  <c r="W202" i="113"/>
  <c r="W205" i="113" s="1"/>
  <c r="W207" i="113" s="1"/>
  <c r="Z144" i="113" l="1"/>
  <c r="Z186" i="113" s="1"/>
  <c r="Z204" i="113" s="1"/>
  <c r="AA128" i="113"/>
  <c r="Z118" i="113"/>
  <c r="AA110" i="113"/>
  <c r="X202" i="113"/>
  <c r="X205" i="113" s="1"/>
  <c r="X207" i="113" s="1"/>
  <c r="X187" i="113"/>
  <c r="X189" i="113" s="1"/>
  <c r="Y169" i="113"/>
  <c r="Y193" i="113"/>
  <c r="AC206" i="113"/>
  <c r="Z142" i="113"/>
  <c r="AA126" i="113"/>
  <c r="AA150" i="113"/>
  <c r="Z166" i="113"/>
  <c r="Y184" i="113"/>
  <c r="Y145" i="113"/>
  <c r="Z119" i="113"/>
  <c r="AA111" i="113"/>
  <c r="X211" i="113"/>
  <c r="X214" i="113" s="1"/>
  <c r="X196" i="113"/>
  <c r="AD197" i="113"/>
  <c r="AA152" i="113"/>
  <c r="Z168" i="113"/>
  <c r="Z195" i="113" s="1"/>
  <c r="Z213" i="113" s="1"/>
  <c r="Z167" i="113"/>
  <c r="Z194" i="113" s="1"/>
  <c r="Z212" i="113" s="1"/>
  <c r="AA151" i="113"/>
  <c r="Z143" i="113"/>
  <c r="Z185" i="113" s="1"/>
  <c r="Z203" i="113" s="1"/>
  <c r="AA127" i="113"/>
  <c r="W198" i="113"/>
  <c r="W218" i="113"/>
  <c r="W221" i="113" s="1"/>
  <c r="Y104" i="113"/>
  <c r="AD188" i="113"/>
  <c r="Z103" i="113"/>
  <c r="AA95" i="113"/>
  <c r="Z117" i="113"/>
  <c r="Z120" i="113" s="1"/>
  <c r="AA109" i="113"/>
  <c r="AA94" i="113"/>
  <c r="Z102" i="113"/>
  <c r="AD215" i="113"/>
  <c r="W219" i="113"/>
  <c r="W222" i="113" s="1"/>
  <c r="W216" i="113"/>
  <c r="Z101" i="113"/>
  <c r="AA93" i="113"/>
  <c r="Y202" i="113" l="1"/>
  <c r="Y205" i="113" s="1"/>
  <c r="Y207" i="113" s="1"/>
  <c r="Y187" i="113"/>
  <c r="Y189" i="113" s="1"/>
  <c r="Z104" i="113"/>
  <c r="AA143" i="113"/>
  <c r="AA185" i="113" s="1"/>
  <c r="AB127" i="113"/>
  <c r="AB150" i="113"/>
  <c r="AA166" i="113"/>
  <c r="Z169" i="113"/>
  <c r="Z193" i="113"/>
  <c r="AA168" i="113"/>
  <c r="AA195" i="113" s="1"/>
  <c r="AB152" i="113"/>
  <c r="AB94" i="113"/>
  <c r="AA102" i="113"/>
  <c r="AB109" i="113"/>
  <c r="AA117" i="113"/>
  <c r="AB126" i="113"/>
  <c r="AA142" i="113"/>
  <c r="X219" i="113"/>
  <c r="X222" i="113" s="1"/>
  <c r="X216" i="113"/>
  <c r="AE215" i="113"/>
  <c r="AE188" i="113"/>
  <c r="AA119" i="113"/>
  <c r="AB111" i="113"/>
  <c r="AD206" i="113"/>
  <c r="AB128" i="113"/>
  <c r="AA144" i="113"/>
  <c r="AA186" i="113" s="1"/>
  <c r="Y211" i="113"/>
  <c r="Y214" i="113" s="1"/>
  <c r="Y196" i="113"/>
  <c r="AE197" i="113"/>
  <c r="AA101" i="113"/>
  <c r="AB93" i="113"/>
  <c r="AA103" i="113"/>
  <c r="AB95" i="113"/>
  <c r="X198" i="113"/>
  <c r="X218" i="113"/>
  <c r="X221" i="113" s="1"/>
  <c r="AA118" i="113"/>
  <c r="AB110" i="113"/>
  <c r="AA167" i="113"/>
  <c r="AA194" i="113" s="1"/>
  <c r="AB151" i="113"/>
  <c r="Z145" i="113"/>
  <c r="Z184" i="113"/>
  <c r="AA193" i="113" l="1"/>
  <c r="AA169" i="113"/>
  <c r="AA204" i="113"/>
  <c r="AF215" i="113"/>
  <c r="AB143" i="113"/>
  <c r="AB185" i="113" s="1"/>
  <c r="AB203" i="113" s="1"/>
  <c r="AC127" i="113"/>
  <c r="Y218" i="113"/>
  <c r="Y221" i="113" s="1"/>
  <c r="Y198" i="113"/>
  <c r="AF188" i="113"/>
  <c r="Y219" i="113"/>
  <c r="Y222" i="113" s="1"/>
  <c r="Y216" i="113"/>
  <c r="AC150" i="113"/>
  <c r="AB166" i="113"/>
  <c r="AB101" i="113"/>
  <c r="AC93" i="113"/>
  <c r="AC94" i="113"/>
  <c r="AB102" i="113"/>
  <c r="AA212" i="113"/>
  <c r="AE206" i="113"/>
  <c r="AA213" i="113"/>
  <c r="AB142" i="113"/>
  <c r="AC126" i="113"/>
  <c r="AA120" i="113"/>
  <c r="Z202" i="113"/>
  <c r="Z205" i="113" s="1"/>
  <c r="Z207" i="113" s="1"/>
  <c r="Z187" i="113"/>
  <c r="Z189" i="113" s="1"/>
  <c r="AB103" i="113"/>
  <c r="AC95" i="113"/>
  <c r="AB117" i="113"/>
  <c r="AC109" i="113"/>
  <c r="AC151" i="113"/>
  <c r="AB167" i="113"/>
  <c r="AB194" i="113" s="1"/>
  <c r="AB212" i="113" s="1"/>
  <c r="AB144" i="113"/>
  <c r="AB186" i="113" s="1"/>
  <c r="AB204" i="113" s="1"/>
  <c r="AC128" i="113"/>
  <c r="AA203" i="113"/>
  <c r="AA104" i="113"/>
  <c r="AB168" i="113"/>
  <c r="AB195" i="113" s="1"/>
  <c r="AB213" i="113" s="1"/>
  <c r="AC152" i="113"/>
  <c r="AB118" i="113"/>
  <c r="AC110" i="113"/>
  <c r="AF197" i="113"/>
  <c r="AB119" i="113"/>
  <c r="AC111" i="113"/>
  <c r="AA184" i="113"/>
  <c r="AA145" i="113"/>
  <c r="Z196" i="113"/>
  <c r="Z211" i="113"/>
  <c r="Z214" i="113" s="1"/>
  <c r="AF206" i="113" l="1"/>
  <c r="Z219" i="113"/>
  <c r="Z222" i="113" s="1"/>
  <c r="Z216" i="113"/>
  <c r="AG215" i="113"/>
  <c r="F224" i="113"/>
  <c r="E224" i="113"/>
  <c r="AA202" i="113"/>
  <c r="AA205" i="113" s="1"/>
  <c r="AA207" i="113" s="1"/>
  <c r="AA187" i="113"/>
  <c r="AD126" i="113"/>
  <c r="AC142" i="113"/>
  <c r="AD109" i="113"/>
  <c r="AC117" i="113"/>
  <c r="AB193" i="113"/>
  <c r="AB169" i="113"/>
  <c r="AC166" i="113"/>
  <c r="AD150" i="113"/>
  <c r="Z218" i="113"/>
  <c r="Z221" i="113" s="1"/>
  <c r="Z198" i="113"/>
  <c r="AC168" i="113"/>
  <c r="AC195" i="113" s="1"/>
  <c r="AC213" i="113" s="1"/>
  <c r="AD152" i="113"/>
  <c r="AC119" i="113"/>
  <c r="AD111" i="113"/>
  <c r="AC102" i="113"/>
  <c r="AD94" i="113"/>
  <c r="AB120" i="113"/>
  <c r="AC101" i="113"/>
  <c r="AD93" i="113"/>
  <c r="AG197" i="113"/>
  <c r="AD127" i="113"/>
  <c r="AC143" i="113"/>
  <c r="AC185" i="113" s="1"/>
  <c r="AC203" i="113" s="1"/>
  <c r="AC144" i="113"/>
  <c r="AC186" i="113" s="1"/>
  <c r="AC204" i="113" s="1"/>
  <c r="AD128" i="113"/>
  <c r="AD110" i="113"/>
  <c r="AC118" i="113"/>
  <c r="AC167" i="113"/>
  <c r="AC194" i="113" s="1"/>
  <c r="AC212" i="113" s="1"/>
  <c r="AD151" i="113"/>
  <c r="AG188" i="113"/>
  <c r="AB184" i="113"/>
  <c r="AB145" i="113"/>
  <c r="AC103" i="113"/>
  <c r="AD95" i="113"/>
  <c r="AB104" i="113"/>
  <c r="F223" i="113"/>
  <c r="E223" i="113"/>
  <c r="AA196" i="113"/>
  <c r="AA211" i="113"/>
  <c r="AA214" i="113" s="1"/>
  <c r="AB196" i="113" l="1"/>
  <c r="AB211" i="113"/>
  <c r="AB214" i="113" s="1"/>
  <c r="AC120" i="113"/>
  <c r="AE110" i="113"/>
  <c r="AD118" i="113"/>
  <c r="AD101" i="113"/>
  <c r="AE93" i="113"/>
  <c r="AD117" i="113"/>
  <c r="AD120" i="113" s="1"/>
  <c r="AE109" i="113"/>
  <c r="AA219" i="113"/>
  <c r="AA222" i="113" s="1"/>
  <c r="AA216" i="113"/>
  <c r="AD144" i="113"/>
  <c r="AD186" i="113" s="1"/>
  <c r="AD204" i="113" s="1"/>
  <c r="AE128" i="113"/>
  <c r="AC104" i="113"/>
  <c r="AC184" i="113"/>
  <c r="AC145" i="113"/>
  <c r="AH215" i="113"/>
  <c r="AD103" i="113"/>
  <c r="AE95" i="113"/>
  <c r="AH197" i="113"/>
  <c r="E243" i="113"/>
  <c r="AA218" i="113"/>
  <c r="AA221" i="113" s="1"/>
  <c r="AA198" i="113"/>
  <c r="E246" i="113"/>
  <c r="E245" i="113"/>
  <c r="AE150" i="113"/>
  <c r="AD166" i="113"/>
  <c r="AD142" i="113"/>
  <c r="AE126" i="113"/>
  <c r="AH188" i="113"/>
  <c r="AD143" i="113"/>
  <c r="AD185" i="113" s="1"/>
  <c r="AD203" i="113" s="1"/>
  <c r="AE127" i="113"/>
  <c r="AC193" i="113"/>
  <c r="AC169" i="113"/>
  <c r="AG206" i="113"/>
  <c r="AD168" i="113"/>
  <c r="AD195" i="113" s="1"/>
  <c r="AD213" i="113" s="1"/>
  <c r="AE152" i="113"/>
  <c r="AB202" i="113"/>
  <c r="AB205" i="113" s="1"/>
  <c r="AB207" i="113" s="1"/>
  <c r="AB187" i="113"/>
  <c r="AB189" i="113" s="1"/>
  <c r="E244" i="113"/>
  <c r="AD102" i="113"/>
  <c r="AE94" i="113"/>
  <c r="D243" i="113"/>
  <c r="AA189" i="113"/>
  <c r="D245" i="113"/>
  <c r="D246" i="113"/>
  <c r="AD167" i="113"/>
  <c r="AD194" i="113" s="1"/>
  <c r="AD212" i="113" s="1"/>
  <c r="AE151" i="113"/>
  <c r="AD119" i="113"/>
  <c r="AE111" i="113"/>
  <c r="D244" i="113"/>
  <c r="AE142" i="113" l="1"/>
  <c r="AF126" i="113"/>
  <c r="AE102" i="113"/>
  <c r="AF94" i="113"/>
  <c r="AC187" i="113"/>
  <c r="AC189" i="113" s="1"/>
  <c r="AC202" i="113"/>
  <c r="AC205" i="113" s="1"/>
  <c r="AC207" i="113" s="1"/>
  <c r="AD193" i="113"/>
  <c r="AD169" i="113"/>
  <c r="AD104" i="113"/>
  <c r="AF151" i="113"/>
  <c r="AE167" i="113"/>
  <c r="AE194" i="113" s="1"/>
  <c r="AE212" i="113" s="1"/>
  <c r="AC211" i="113"/>
  <c r="AC214" i="113" s="1"/>
  <c r="AC196" i="113"/>
  <c r="AE166" i="113"/>
  <c r="AF150" i="113"/>
  <c r="AI197" i="113"/>
  <c r="AF128" i="113"/>
  <c r="AE144" i="113"/>
  <c r="AE186" i="113" s="1"/>
  <c r="AE204" i="113" s="1"/>
  <c r="AH206" i="113"/>
  <c r="AF111" i="113"/>
  <c r="AE119" i="113"/>
  <c r="AD184" i="113"/>
  <c r="AD145" i="113"/>
  <c r="AE101" i="113"/>
  <c r="AF93" i="113"/>
  <c r="AF127" i="113"/>
  <c r="AE143" i="113"/>
  <c r="AE185" i="113" s="1"/>
  <c r="AE203" i="113" s="1"/>
  <c r="AE103" i="113"/>
  <c r="AF95" i="113"/>
  <c r="AF110" i="113"/>
  <c r="AE118" i="113"/>
  <c r="AE168" i="113"/>
  <c r="AE195" i="113" s="1"/>
  <c r="AE213" i="113" s="1"/>
  <c r="AF152" i="113"/>
  <c r="AB219" i="113"/>
  <c r="AB222" i="113" s="1"/>
  <c r="AB216" i="113"/>
  <c r="AI188" i="113"/>
  <c r="AI215" i="113"/>
  <c r="AF109" i="113"/>
  <c r="AE117" i="113"/>
  <c r="AB218" i="113"/>
  <c r="AB221" i="113" s="1"/>
  <c r="AB198" i="113"/>
  <c r="AG95" i="113" l="1"/>
  <c r="AF103" i="113"/>
  <c r="AJ188" i="113"/>
  <c r="AF166" i="113"/>
  <c r="AG150" i="113"/>
  <c r="AF117" i="113"/>
  <c r="AF120" i="113" s="1"/>
  <c r="AG109" i="113"/>
  <c r="AJ197" i="113"/>
  <c r="AD211" i="113"/>
  <c r="AD214" i="113" s="1"/>
  <c r="AD196" i="113"/>
  <c r="AE169" i="113"/>
  <c r="AE193" i="113"/>
  <c r="AE120" i="113"/>
  <c r="AG93" i="113"/>
  <c r="AF101" i="113"/>
  <c r="AC219" i="113"/>
  <c r="AC222" i="113" s="1"/>
  <c r="AC216" i="113"/>
  <c r="AG151" i="113"/>
  <c r="AF167" i="113"/>
  <c r="AF194" i="113" s="1"/>
  <c r="AF212" i="113" s="1"/>
  <c r="AF142" i="113"/>
  <c r="AG126" i="113"/>
  <c r="AG111" i="113"/>
  <c r="AF119" i="113"/>
  <c r="AI206" i="113"/>
  <c r="AF143" i="113"/>
  <c r="AF185" i="113" s="1"/>
  <c r="AF203" i="113" s="1"/>
  <c r="AG127" i="113"/>
  <c r="AC198" i="113"/>
  <c r="AC218" i="113"/>
  <c r="AC221" i="113" s="1"/>
  <c r="AF168" i="113"/>
  <c r="AF195" i="113" s="1"/>
  <c r="AF213" i="113" s="1"/>
  <c r="AG152" i="113"/>
  <c r="AF102" i="113"/>
  <c r="AG94" i="113"/>
  <c r="AE104" i="113"/>
  <c r="AF144" i="113"/>
  <c r="AF186" i="113" s="1"/>
  <c r="AF204" i="113" s="1"/>
  <c r="AG128" i="113"/>
  <c r="AJ215" i="113"/>
  <c r="AF118" i="113"/>
  <c r="AG110" i="113"/>
  <c r="AD187" i="113"/>
  <c r="AD189" i="113" s="1"/>
  <c r="AD202" i="113"/>
  <c r="AD205" i="113" s="1"/>
  <c r="AD207" i="113" s="1"/>
  <c r="AE184" i="113"/>
  <c r="AE145" i="113"/>
  <c r="AG117" i="113" l="1"/>
  <c r="AH109" i="113"/>
  <c r="AE211" i="113"/>
  <c r="AE214" i="113" s="1"/>
  <c r="AE196" i="113"/>
  <c r="AH127" i="113"/>
  <c r="AG143" i="113"/>
  <c r="AG185" i="113" s="1"/>
  <c r="AG203" i="113" s="1"/>
  <c r="AH151" i="113"/>
  <c r="AG167" i="113"/>
  <c r="AG194" i="113" s="1"/>
  <c r="AG212" i="113" s="1"/>
  <c r="AD198" i="113"/>
  <c r="AD218" i="113"/>
  <c r="AD221" i="113" s="1"/>
  <c r="AD219" i="113"/>
  <c r="AD222" i="113" s="1"/>
  <c r="AD216" i="113"/>
  <c r="AH110" i="113"/>
  <c r="AG118" i="113"/>
  <c r="AK197" i="113"/>
  <c r="AK215" i="113"/>
  <c r="AG142" i="113"/>
  <c r="AH126" i="113"/>
  <c r="AH128" i="113"/>
  <c r="AG144" i="113"/>
  <c r="AG186" i="113" s="1"/>
  <c r="AG204" i="113" s="1"/>
  <c r="AF145" i="113"/>
  <c r="AF184" i="113"/>
  <c r="AE187" i="113"/>
  <c r="AE189" i="113" s="1"/>
  <c r="AE202" i="113"/>
  <c r="AE205" i="113" s="1"/>
  <c r="AE207" i="113" s="1"/>
  <c r="AG166" i="113"/>
  <c r="AH150" i="113"/>
  <c r="AF169" i="113"/>
  <c r="AF193" i="113"/>
  <c r="AG102" i="113"/>
  <c r="AH94" i="113"/>
  <c r="AJ206" i="113"/>
  <c r="AK188" i="113"/>
  <c r="AG168" i="113"/>
  <c r="AG195" i="113" s="1"/>
  <c r="AG213" i="113" s="1"/>
  <c r="AH152" i="113"/>
  <c r="AF104" i="113"/>
  <c r="AH111" i="113"/>
  <c r="AG119" i="113"/>
  <c r="AH93" i="113"/>
  <c r="AG101" i="113"/>
  <c r="AG103" i="113"/>
  <c r="AH95" i="113"/>
  <c r="AH168" i="113" l="1"/>
  <c r="AH195" i="113" s="1"/>
  <c r="AH213" i="113" s="1"/>
  <c r="AI152" i="113"/>
  <c r="AH144" i="113"/>
  <c r="AH186" i="113" s="1"/>
  <c r="AH204" i="113" s="1"/>
  <c r="AI128" i="113"/>
  <c r="AL188" i="113"/>
  <c r="AH118" i="113"/>
  <c r="AI110" i="113"/>
  <c r="AL215" i="113"/>
  <c r="AH167" i="113"/>
  <c r="AH194" i="113" s="1"/>
  <c r="AH212" i="113" s="1"/>
  <c r="AI151" i="113"/>
  <c r="AH166" i="113"/>
  <c r="AI150" i="113"/>
  <c r="AH143" i="113"/>
  <c r="AH185" i="113" s="1"/>
  <c r="AH203" i="113" s="1"/>
  <c r="AI127" i="113"/>
  <c r="AG184" i="113"/>
  <c r="AG145" i="113"/>
  <c r="AE198" i="113"/>
  <c r="AE218" i="113"/>
  <c r="AE221" i="113" s="1"/>
  <c r="AK206" i="113"/>
  <c r="AH117" i="113"/>
  <c r="AH120" i="113" s="1"/>
  <c r="AI109" i="113"/>
  <c r="AF211" i="113"/>
  <c r="AF214" i="113" s="1"/>
  <c r="AF196" i="113"/>
  <c r="AH103" i="113"/>
  <c r="AI95" i="113"/>
  <c r="AH142" i="113"/>
  <c r="AI126" i="113"/>
  <c r="AG104" i="113"/>
  <c r="AG193" i="113"/>
  <c r="AG169" i="113"/>
  <c r="AH101" i="113"/>
  <c r="AI93" i="113"/>
  <c r="AE219" i="113"/>
  <c r="AE222" i="113" s="1"/>
  <c r="AE216" i="113"/>
  <c r="AH119" i="113"/>
  <c r="AI111" i="113"/>
  <c r="AH102" i="113"/>
  <c r="AI94" i="113"/>
  <c r="AF202" i="113"/>
  <c r="AF205" i="113" s="1"/>
  <c r="AF207" i="113" s="1"/>
  <c r="AF187" i="113"/>
  <c r="AF189" i="113" s="1"/>
  <c r="AL197" i="113"/>
  <c r="AG120" i="113"/>
  <c r="AG211" i="113" l="1"/>
  <c r="AG214" i="113" s="1"/>
  <c r="AG196" i="113"/>
  <c r="AI143" i="113"/>
  <c r="AI185" i="113" s="1"/>
  <c r="AI203" i="113" s="1"/>
  <c r="AJ127" i="113"/>
  <c r="AJ111" i="113"/>
  <c r="AI119" i="113"/>
  <c r="AJ126" i="113"/>
  <c r="AI142" i="113"/>
  <c r="AJ109" i="113"/>
  <c r="AI117" i="113"/>
  <c r="AJ150" i="113"/>
  <c r="AI166" i="113"/>
  <c r="AL206" i="113"/>
  <c r="AH169" i="113"/>
  <c r="AH193" i="113"/>
  <c r="AI103" i="113"/>
  <c r="AJ95" i="113"/>
  <c r="AJ128" i="113"/>
  <c r="AI144" i="113"/>
  <c r="AI186" i="113" s="1"/>
  <c r="AI204" i="113" s="1"/>
  <c r="AI101" i="113"/>
  <c r="AI104" i="113" s="1"/>
  <c r="AJ93" i="113"/>
  <c r="AH104" i="113"/>
  <c r="AF198" i="113"/>
  <c r="AF218" i="113"/>
  <c r="AF221" i="113" s="1"/>
  <c r="AM215" i="113"/>
  <c r="AI168" i="113"/>
  <c r="AI195" i="113" s="1"/>
  <c r="AI213" i="113" s="1"/>
  <c r="AJ152" i="113"/>
  <c r="AI118" i="113"/>
  <c r="AJ110" i="113"/>
  <c r="AM197" i="113"/>
  <c r="AM188" i="113"/>
  <c r="AH184" i="113"/>
  <c r="AH145" i="113"/>
  <c r="AI167" i="113"/>
  <c r="AI194" i="113" s="1"/>
  <c r="AI212" i="113" s="1"/>
  <c r="AJ151" i="113"/>
  <c r="AJ94" i="113"/>
  <c r="AI102" i="113"/>
  <c r="AF219" i="113"/>
  <c r="AF222" i="113" s="1"/>
  <c r="AF216" i="113"/>
  <c r="AG202" i="113"/>
  <c r="AG205" i="113" s="1"/>
  <c r="AG207" i="113" s="1"/>
  <c r="AG187" i="113"/>
  <c r="AG189" i="113" s="1"/>
  <c r="AJ142" i="113" l="1"/>
  <c r="AK126" i="113"/>
  <c r="AN188" i="113"/>
  <c r="AH211" i="113"/>
  <c r="AH214" i="113" s="1"/>
  <c r="AH196" i="113"/>
  <c r="AJ118" i="113"/>
  <c r="AK110" i="113"/>
  <c r="AH202" i="113"/>
  <c r="AH205" i="113" s="1"/>
  <c r="AH207" i="113" s="1"/>
  <c r="AH187" i="113"/>
  <c r="AH189" i="113" s="1"/>
  <c r="AM206" i="113"/>
  <c r="AI193" i="113"/>
  <c r="AI169" i="113"/>
  <c r="AJ143" i="113"/>
  <c r="AJ185" i="113" s="1"/>
  <c r="AJ203" i="113" s="1"/>
  <c r="AK127" i="113"/>
  <c r="AK150" i="113"/>
  <c r="AJ166" i="113"/>
  <c r="AN197" i="113"/>
  <c r="AK95" i="113"/>
  <c r="AJ103" i="113"/>
  <c r="AI120" i="113"/>
  <c r="AG198" i="113"/>
  <c r="AG218" i="113"/>
  <c r="AG221" i="113" s="1"/>
  <c r="AJ167" i="113"/>
  <c r="AJ194" i="113" s="1"/>
  <c r="AJ212" i="113" s="1"/>
  <c r="AK151" i="113"/>
  <c r="AI184" i="113"/>
  <c r="AI145" i="113"/>
  <c r="AJ101" i="113"/>
  <c r="AJ104" i="113" s="1"/>
  <c r="AK93" i="113"/>
  <c r="AJ168" i="113"/>
  <c r="AJ195" i="113" s="1"/>
  <c r="AJ213" i="113" s="1"/>
  <c r="AK152" i="113"/>
  <c r="AJ119" i="113"/>
  <c r="AK111" i="113"/>
  <c r="AN215" i="113"/>
  <c r="AJ144" i="113"/>
  <c r="AJ186" i="113" s="1"/>
  <c r="AJ204" i="113" s="1"/>
  <c r="AK128" i="113"/>
  <c r="AK94" i="113"/>
  <c r="AJ102" i="113"/>
  <c r="AK109" i="113"/>
  <c r="AJ117" i="113"/>
  <c r="AG219" i="113"/>
  <c r="AG222" i="113" s="1"/>
  <c r="AG216" i="113"/>
  <c r="AK101" i="113" l="1"/>
  <c r="AL93" i="113"/>
  <c r="AL127" i="113"/>
  <c r="AK143" i="113"/>
  <c r="AK185" i="113" s="1"/>
  <c r="AK203" i="113" s="1"/>
  <c r="AL110" i="113"/>
  <c r="AK118" i="113"/>
  <c r="AO215" i="113"/>
  <c r="AH218" i="113"/>
  <c r="AH221" i="113" s="1"/>
  <c r="AH198" i="113"/>
  <c r="AI202" i="113"/>
  <c r="AI205" i="113" s="1"/>
  <c r="AI207" i="113" s="1"/>
  <c r="AI187" i="113"/>
  <c r="AI189" i="113" s="1"/>
  <c r="AH219" i="113"/>
  <c r="AH222" i="113" s="1"/>
  <c r="AH216" i="113"/>
  <c r="AK119" i="113"/>
  <c r="AL111" i="113"/>
  <c r="AO197" i="113"/>
  <c r="AK168" i="113"/>
  <c r="AK195" i="113" s="1"/>
  <c r="AK213" i="113" s="1"/>
  <c r="AL152" i="113"/>
  <c r="AJ193" i="113"/>
  <c r="AJ169" i="113"/>
  <c r="AK142" i="113"/>
  <c r="AL126" i="113"/>
  <c r="AK144" i="113"/>
  <c r="AK186" i="113" s="1"/>
  <c r="AK204" i="113" s="1"/>
  <c r="AL128" i="113"/>
  <c r="AL95" i="113"/>
  <c r="AK103" i="113"/>
  <c r="AI211" i="113"/>
  <c r="AI214" i="113" s="1"/>
  <c r="AI196" i="113"/>
  <c r="AJ120" i="113"/>
  <c r="AK167" i="113"/>
  <c r="AK194" i="113" s="1"/>
  <c r="AK212" i="113" s="1"/>
  <c r="AL151" i="113"/>
  <c r="AO188" i="113"/>
  <c r="AL109" i="113"/>
  <c r="AK117" i="113"/>
  <c r="AN206" i="113"/>
  <c r="AK102" i="113"/>
  <c r="AL94" i="113"/>
  <c r="AK166" i="113"/>
  <c r="AL150" i="113"/>
  <c r="AJ184" i="113"/>
  <c r="AJ145" i="113"/>
  <c r="AO206" i="113" l="1"/>
  <c r="AI198" i="113"/>
  <c r="AI218" i="113"/>
  <c r="AI221" i="113" s="1"/>
  <c r="AI219" i="113"/>
  <c r="AI222" i="113" s="1"/>
  <c r="AI216" i="113"/>
  <c r="AL117" i="113"/>
  <c r="AL120" i="113" s="1"/>
  <c r="AM109" i="113"/>
  <c r="AM152" i="113"/>
  <c r="AL168" i="113"/>
  <c r="AL195" i="113" s="1"/>
  <c r="AL213" i="113" s="1"/>
  <c r="AM150" i="113"/>
  <c r="AL166" i="113"/>
  <c r="AM95" i="113"/>
  <c r="AL103" i="113"/>
  <c r="AK184" i="113"/>
  <c r="AK145" i="113"/>
  <c r="AK120" i="113"/>
  <c r="AM110" i="113"/>
  <c r="AL118" i="113"/>
  <c r="AL102" i="113"/>
  <c r="AM94" i="113"/>
  <c r="AL167" i="113"/>
  <c r="AL194" i="113" s="1"/>
  <c r="AL212" i="113" s="1"/>
  <c r="AM151" i="113"/>
  <c r="AP197" i="113"/>
  <c r="AL101" i="113"/>
  <c r="AM93" i="113"/>
  <c r="AL119" i="113"/>
  <c r="AM111" i="113"/>
  <c r="AP215" i="113"/>
  <c r="AJ211" i="113"/>
  <c r="AJ214" i="113" s="1"/>
  <c r="AJ196" i="113"/>
  <c r="AJ202" i="113"/>
  <c r="AJ205" i="113" s="1"/>
  <c r="AJ207" i="113" s="1"/>
  <c r="AJ187" i="113"/>
  <c r="AJ189" i="113" s="1"/>
  <c r="AK193" i="113"/>
  <c r="AK169" i="113"/>
  <c r="AP188" i="113"/>
  <c r="AL144" i="113"/>
  <c r="AL186" i="113" s="1"/>
  <c r="AL204" i="113" s="1"/>
  <c r="AM128" i="113"/>
  <c r="AL143" i="113"/>
  <c r="AL185" i="113" s="1"/>
  <c r="AL203" i="113" s="1"/>
  <c r="AM127" i="113"/>
  <c r="AL142" i="113"/>
  <c r="AM126" i="113"/>
  <c r="AK104" i="113"/>
  <c r="AM167" i="113" l="1"/>
  <c r="AM194" i="113" s="1"/>
  <c r="AM212" i="113" s="1"/>
  <c r="AN151" i="113"/>
  <c r="AN111" i="113"/>
  <c r="AM119" i="113"/>
  <c r="AN127" i="113"/>
  <c r="AM143" i="113"/>
  <c r="AM185" i="113" s="1"/>
  <c r="AM203" i="113" s="1"/>
  <c r="AL104" i="113"/>
  <c r="AM166" i="113"/>
  <c r="AN150" i="113"/>
  <c r="AN109" i="113"/>
  <c r="AM117" i="113"/>
  <c r="AQ215" i="113"/>
  <c r="AK187" i="113"/>
  <c r="AK189" i="113" s="1"/>
  <c r="AK202" i="113"/>
  <c r="AK205" i="113" s="1"/>
  <c r="AK207" i="113" s="1"/>
  <c r="AN126" i="113"/>
  <c r="AM142" i="113"/>
  <c r="AL184" i="113"/>
  <c r="AL145" i="113"/>
  <c r="AM102" i="113"/>
  <c r="AN94" i="113"/>
  <c r="AM101" i="113"/>
  <c r="AN93" i="113"/>
  <c r="AN128" i="113"/>
  <c r="AM144" i="113"/>
  <c r="AM186" i="113" s="1"/>
  <c r="AM204" i="113" s="1"/>
  <c r="AJ218" i="113"/>
  <c r="AJ221" i="113" s="1"/>
  <c r="AJ198" i="113"/>
  <c r="AQ197" i="113"/>
  <c r="AN110" i="113"/>
  <c r="AM118" i="113"/>
  <c r="AP206" i="113"/>
  <c r="AQ188" i="113"/>
  <c r="AK211" i="113"/>
  <c r="AK214" i="113" s="1"/>
  <c r="AK196" i="113"/>
  <c r="AM103" i="113"/>
  <c r="AN95" i="113"/>
  <c r="AL193" i="113"/>
  <c r="AL169" i="113"/>
  <c r="AJ219" i="113"/>
  <c r="AJ222" i="113" s="1"/>
  <c r="AJ216" i="113"/>
  <c r="AM168" i="113"/>
  <c r="AM195" i="113" s="1"/>
  <c r="AM213" i="113" s="1"/>
  <c r="AN152" i="113"/>
  <c r="AM169" i="113" l="1"/>
  <c r="AM193" i="113"/>
  <c r="AM104" i="113"/>
  <c r="AN102" i="113"/>
  <c r="AO94" i="113"/>
  <c r="AR188" i="113"/>
  <c r="AN142" i="113"/>
  <c r="AO126" i="113"/>
  <c r="AN101" i="113"/>
  <c r="AO93" i="113"/>
  <c r="AK218" i="113"/>
  <c r="AK221" i="113" s="1"/>
  <c r="AK198" i="113"/>
  <c r="AR215" i="113"/>
  <c r="AO111" i="113"/>
  <c r="AN119" i="113"/>
  <c r="AQ206" i="113"/>
  <c r="AL187" i="113"/>
  <c r="AL189" i="113" s="1"/>
  <c r="AL202" i="113"/>
  <c r="AL205" i="113" s="1"/>
  <c r="AL207" i="113" s="1"/>
  <c r="AN117" i="113"/>
  <c r="AO109" i="113"/>
  <c r="AN167" i="113"/>
  <c r="AN194" i="113" s="1"/>
  <c r="AN212" i="113" s="1"/>
  <c r="AO151" i="113"/>
  <c r="AN103" i="113"/>
  <c r="AO95" i="113"/>
  <c r="AN144" i="113"/>
  <c r="AN186" i="113" s="1"/>
  <c r="AN204" i="113" s="1"/>
  <c r="AO128" i="113"/>
  <c r="AN118" i="113"/>
  <c r="AO110" i="113"/>
  <c r="AO152" i="113"/>
  <c r="AN168" i="113"/>
  <c r="AN195" i="113" s="1"/>
  <c r="AN213" i="113" s="1"/>
  <c r="AR197" i="113"/>
  <c r="AK219" i="113"/>
  <c r="AK222" i="113" s="1"/>
  <c r="AK216" i="113"/>
  <c r="AN143" i="113"/>
  <c r="AN185" i="113" s="1"/>
  <c r="AN203" i="113" s="1"/>
  <c r="AO127" i="113"/>
  <c r="AM120" i="113"/>
  <c r="AL211" i="113"/>
  <c r="AL214" i="113" s="1"/>
  <c r="AL196" i="113"/>
  <c r="AM184" i="113"/>
  <c r="AM145" i="113"/>
  <c r="AN166" i="113"/>
  <c r="AO150" i="113"/>
  <c r="AO117" i="113" l="1"/>
  <c r="AP109" i="113"/>
  <c r="AN169" i="113"/>
  <c r="AN193" i="113"/>
  <c r="AS215" i="113"/>
  <c r="AM187" i="113"/>
  <c r="AM189" i="113" s="1"/>
  <c r="AM202" i="113"/>
  <c r="AM205" i="113" s="1"/>
  <c r="AM207" i="113" s="1"/>
  <c r="AL198" i="113"/>
  <c r="AL218" i="113"/>
  <c r="AL221" i="113" s="1"/>
  <c r="AO103" i="113"/>
  <c r="AP95" i="113"/>
  <c r="AR206" i="113"/>
  <c r="AO101" i="113"/>
  <c r="AO104" i="113" s="1"/>
  <c r="AP93" i="113"/>
  <c r="AP127" i="113"/>
  <c r="AO143" i="113"/>
  <c r="AO185" i="113" s="1"/>
  <c r="AO203" i="113" s="1"/>
  <c r="AP111" i="113"/>
  <c r="AO119" i="113"/>
  <c r="AP150" i="113"/>
  <c r="AO166" i="113"/>
  <c r="AS188" i="113"/>
  <c r="AP128" i="113"/>
  <c r="AO144" i="113"/>
  <c r="AO186" i="113" s="1"/>
  <c r="AO204" i="113" s="1"/>
  <c r="AO102" i="113"/>
  <c r="AP94" i="113"/>
  <c r="AS197" i="113"/>
  <c r="AL219" i="113"/>
  <c r="AL222" i="113" s="1"/>
  <c r="AL216" i="113"/>
  <c r="AN104" i="113"/>
  <c r="AM211" i="113"/>
  <c r="AM214" i="113" s="1"/>
  <c r="AM196" i="113"/>
  <c r="AO168" i="113"/>
  <c r="AO195" i="113" s="1"/>
  <c r="AO213" i="113" s="1"/>
  <c r="AP152" i="113"/>
  <c r="AN145" i="113"/>
  <c r="AN184" i="113"/>
  <c r="AO118" i="113"/>
  <c r="AP110" i="113"/>
  <c r="AN120" i="113"/>
  <c r="AO167" i="113"/>
  <c r="AO194" i="113" s="1"/>
  <c r="AO212" i="113" s="1"/>
  <c r="AP151" i="113"/>
  <c r="AO142" i="113"/>
  <c r="AP126" i="113"/>
  <c r="AO120" i="113" l="1"/>
  <c r="AP101" i="113"/>
  <c r="AQ93" i="113"/>
  <c r="AO145" i="113"/>
  <c r="AO184" i="113"/>
  <c r="AO169" i="113"/>
  <c r="AO193" i="113"/>
  <c r="AT215" i="113"/>
  <c r="AP167" i="113"/>
  <c r="AP194" i="113" s="1"/>
  <c r="AP212" i="113" s="1"/>
  <c r="AQ151" i="113"/>
  <c r="AM218" i="113"/>
  <c r="AM221" i="113" s="1"/>
  <c r="AM198" i="113"/>
  <c r="AP102" i="113"/>
  <c r="AQ94" i="113"/>
  <c r="AP103" i="113"/>
  <c r="AQ95" i="113"/>
  <c r="AN211" i="113"/>
  <c r="AN214" i="113" s="1"/>
  <c r="AN196" i="113"/>
  <c r="AP118" i="113"/>
  <c r="AQ110" i="113"/>
  <c r="AP117" i="113"/>
  <c r="AP120" i="113" s="1"/>
  <c r="AQ109" i="113"/>
  <c r="AP144" i="113"/>
  <c r="AP186" i="113" s="1"/>
  <c r="AP204" i="113" s="1"/>
  <c r="AQ128" i="113"/>
  <c r="AP143" i="113"/>
  <c r="AP185" i="113" s="1"/>
  <c r="AP203" i="113" s="1"/>
  <c r="AQ127" i="113"/>
  <c r="AN202" i="113"/>
  <c r="AN205" i="113" s="1"/>
  <c r="AN207" i="113" s="1"/>
  <c r="AN187" i="113"/>
  <c r="AN189" i="113" s="1"/>
  <c r="AT188" i="113"/>
  <c r="AP142" i="113"/>
  <c r="AQ126" i="113"/>
  <c r="AT197" i="113"/>
  <c r="AQ152" i="113"/>
  <c r="AP168" i="113"/>
  <c r="AP195" i="113" s="1"/>
  <c r="AP213" i="113" s="1"/>
  <c r="AP166" i="113"/>
  <c r="AQ150" i="113"/>
  <c r="AS206" i="113"/>
  <c r="AM219" i="113"/>
  <c r="AM222" i="113" s="1"/>
  <c r="AM216" i="113"/>
  <c r="AP119" i="113"/>
  <c r="AQ111" i="113"/>
  <c r="AU188" i="113" l="1"/>
  <c r="AQ168" i="113"/>
  <c r="AQ195" i="113" s="1"/>
  <c r="AQ213" i="113" s="1"/>
  <c r="AR152" i="113"/>
  <c r="AQ118" i="113"/>
  <c r="AR110" i="113"/>
  <c r="AO202" i="113"/>
  <c r="AO205" i="113" s="1"/>
  <c r="AO207" i="113" s="1"/>
  <c r="AO187" i="113"/>
  <c r="AO189" i="113" s="1"/>
  <c r="AQ166" i="113"/>
  <c r="AR150" i="113"/>
  <c r="AP184" i="113"/>
  <c r="AP145" i="113"/>
  <c r="AR109" i="113"/>
  <c r="AQ117" i="113"/>
  <c r="AQ119" i="113"/>
  <c r="AR111" i="113"/>
  <c r="AQ143" i="113"/>
  <c r="AQ185" i="113" s="1"/>
  <c r="AQ203" i="113" s="1"/>
  <c r="AR127" i="113"/>
  <c r="AN218" i="113"/>
  <c r="AN221" i="113" s="1"/>
  <c r="AN198" i="113"/>
  <c r="AQ167" i="113"/>
  <c r="AQ194" i="113" s="1"/>
  <c r="AQ212" i="113" s="1"/>
  <c r="AR151" i="113"/>
  <c r="AQ101" i="113"/>
  <c r="AQ104" i="113" s="1"/>
  <c r="AR93" i="113"/>
  <c r="AR94" i="113"/>
  <c r="AQ102" i="113"/>
  <c r="AT206" i="113"/>
  <c r="AN219" i="113"/>
  <c r="AN222" i="113" s="1"/>
  <c r="AN216" i="113"/>
  <c r="AP104" i="113"/>
  <c r="AP169" i="113"/>
  <c r="AP193" i="113"/>
  <c r="AO211" i="113"/>
  <c r="AO214" i="113" s="1"/>
  <c r="AO196" i="113"/>
  <c r="AU197" i="113"/>
  <c r="AR126" i="113"/>
  <c r="AQ142" i="113"/>
  <c r="AR128" i="113"/>
  <c r="AQ144" i="113"/>
  <c r="AQ186" i="113" s="1"/>
  <c r="AQ204" i="113" s="1"/>
  <c r="AQ103" i="113"/>
  <c r="AR95" i="113"/>
  <c r="AU215" i="113"/>
  <c r="AS93" i="113" l="1"/>
  <c r="AR101" i="113"/>
  <c r="AR142" i="113"/>
  <c r="AS126" i="113"/>
  <c r="AS151" i="113"/>
  <c r="AR167" i="113"/>
  <c r="AR194" i="113" s="1"/>
  <c r="AR212" i="113" s="1"/>
  <c r="AQ120" i="113"/>
  <c r="AR118" i="113"/>
  <c r="AS110" i="113"/>
  <c r="AR117" i="113"/>
  <c r="AS109" i="113"/>
  <c r="AS95" i="113"/>
  <c r="AR103" i="113"/>
  <c r="AQ184" i="113"/>
  <c r="AQ145" i="113"/>
  <c r="AR119" i="113"/>
  <c r="AS111" i="113"/>
  <c r="AR143" i="113"/>
  <c r="AR185" i="113" s="1"/>
  <c r="AR203" i="113" s="1"/>
  <c r="AS127" i="113"/>
  <c r="AU206" i="113"/>
  <c r="AR168" i="113"/>
  <c r="AR195" i="113" s="1"/>
  <c r="AR213" i="113" s="1"/>
  <c r="AS152" i="113"/>
  <c r="AO198" i="113"/>
  <c r="AO218" i="113"/>
  <c r="AO221" i="113" s="1"/>
  <c r="AP202" i="113"/>
  <c r="AP205" i="113" s="1"/>
  <c r="AP207" i="113" s="1"/>
  <c r="AP187" i="113"/>
  <c r="AP189" i="113" s="1"/>
  <c r="AO219" i="113"/>
  <c r="AO222" i="113" s="1"/>
  <c r="AO216" i="113"/>
  <c r="AR166" i="113"/>
  <c r="AS150" i="113"/>
  <c r="AR144" i="113"/>
  <c r="AR186" i="113" s="1"/>
  <c r="AR204" i="113" s="1"/>
  <c r="AS128" i="113"/>
  <c r="AP211" i="113"/>
  <c r="AP214" i="113" s="1"/>
  <c r="AP196" i="113"/>
  <c r="AS94" i="113"/>
  <c r="AR102" i="113"/>
  <c r="AQ193" i="113"/>
  <c r="AQ169" i="113"/>
  <c r="AS103" i="113" l="1"/>
  <c r="AT95" i="113"/>
  <c r="AS167" i="113"/>
  <c r="AS194" i="113" s="1"/>
  <c r="AS212" i="113" s="1"/>
  <c r="AT151" i="113"/>
  <c r="AS142" i="113"/>
  <c r="AT126" i="113"/>
  <c r="AS102" i="113"/>
  <c r="AT94" i="113"/>
  <c r="AQ202" i="113"/>
  <c r="AQ205" i="113" s="1"/>
  <c r="AQ207" i="113" s="1"/>
  <c r="AQ187" i="113"/>
  <c r="AQ189" i="113" s="1"/>
  <c r="AS166" i="113"/>
  <c r="AT150" i="113"/>
  <c r="AS168" i="113"/>
  <c r="AS195" i="113" s="1"/>
  <c r="AS213" i="113" s="1"/>
  <c r="AT152" i="113"/>
  <c r="AS119" i="113"/>
  <c r="AT111" i="113"/>
  <c r="AT109" i="113"/>
  <c r="AS117" i="113"/>
  <c r="AR184" i="113"/>
  <c r="AR145" i="113"/>
  <c r="AP218" i="113"/>
  <c r="AP221" i="113" s="1"/>
  <c r="AP198" i="113"/>
  <c r="AP219" i="113"/>
  <c r="AP222" i="113" s="1"/>
  <c r="AP216" i="113"/>
  <c r="AT127" i="113"/>
  <c r="AS143" i="113"/>
  <c r="AS185" i="113" s="1"/>
  <c r="AS203" i="113" s="1"/>
  <c r="AS144" i="113"/>
  <c r="AS186" i="113" s="1"/>
  <c r="AS204" i="113" s="1"/>
  <c r="AT128" i="113"/>
  <c r="AQ196" i="113"/>
  <c r="AQ211" i="113"/>
  <c r="AQ214" i="113" s="1"/>
  <c r="AR193" i="113"/>
  <c r="AR169" i="113"/>
  <c r="AR120" i="113"/>
  <c r="AR104" i="113"/>
  <c r="AT110" i="113"/>
  <c r="AS118" i="113"/>
  <c r="AS101" i="113"/>
  <c r="AT93" i="113"/>
  <c r="AT101" i="113" l="1"/>
  <c r="AU93" i="113"/>
  <c r="AU101" i="113" s="1"/>
  <c r="AQ218" i="113"/>
  <c r="AQ221" i="113" s="1"/>
  <c r="AQ198" i="113"/>
  <c r="AS184" i="113"/>
  <c r="AS145" i="113"/>
  <c r="AT119" i="113"/>
  <c r="AU111" i="113"/>
  <c r="AU119" i="113" s="1"/>
  <c r="AQ219" i="113"/>
  <c r="AQ222" i="113" s="1"/>
  <c r="AQ216" i="113"/>
  <c r="AT168" i="113"/>
  <c r="AT195" i="113" s="1"/>
  <c r="AT213" i="113" s="1"/>
  <c r="AU152" i="113"/>
  <c r="AU168" i="113" s="1"/>
  <c r="AU195" i="113" s="1"/>
  <c r="AU213" i="113" s="1"/>
  <c r="AU110" i="113"/>
  <c r="AU118" i="113" s="1"/>
  <c r="AT118" i="113"/>
  <c r="AT144" i="113"/>
  <c r="AT186" i="113" s="1"/>
  <c r="AT204" i="113" s="1"/>
  <c r="AU128" i="113"/>
  <c r="AU144" i="113" s="1"/>
  <c r="AU186" i="113" s="1"/>
  <c r="AU204" i="113" s="1"/>
  <c r="AU150" i="113"/>
  <c r="AU166" i="113" s="1"/>
  <c r="AT166" i="113"/>
  <c r="AT167" i="113"/>
  <c r="AT194" i="113" s="1"/>
  <c r="AT212" i="113" s="1"/>
  <c r="AU151" i="113"/>
  <c r="AU167" i="113" s="1"/>
  <c r="AU194" i="113" s="1"/>
  <c r="AU212" i="113" s="1"/>
  <c r="AS104" i="113"/>
  <c r="AT142" i="113"/>
  <c r="AU126" i="113"/>
  <c r="AU142" i="113" s="1"/>
  <c r="AR202" i="113"/>
  <c r="AR205" i="113" s="1"/>
  <c r="AR207" i="113" s="1"/>
  <c r="AR187" i="113"/>
  <c r="AR189" i="113" s="1"/>
  <c r="AS193" i="113"/>
  <c r="AS169" i="113"/>
  <c r="AS120" i="113"/>
  <c r="AT103" i="113"/>
  <c r="AU95" i="113"/>
  <c r="AU103" i="113" s="1"/>
  <c r="AT102" i="113"/>
  <c r="AU94" i="113"/>
  <c r="AU102" i="113" s="1"/>
  <c r="AR196" i="113"/>
  <c r="AR211" i="113"/>
  <c r="AR214" i="113" s="1"/>
  <c r="AT143" i="113"/>
  <c r="AT185" i="113" s="1"/>
  <c r="AT203" i="113" s="1"/>
  <c r="AU127" i="113"/>
  <c r="AU143" i="113" s="1"/>
  <c r="AU185" i="113" s="1"/>
  <c r="AU203" i="113" s="1"/>
  <c r="AT117" i="113"/>
  <c r="AU109" i="113"/>
  <c r="AU117" i="113" s="1"/>
  <c r="AU120" i="113" l="1"/>
  <c r="AT184" i="113"/>
  <c r="AT145" i="113"/>
  <c r="AT120" i="113"/>
  <c r="AS187" i="113"/>
  <c r="AS189" i="113" s="1"/>
  <c r="AS202" i="113"/>
  <c r="AS205" i="113" s="1"/>
  <c r="AS207" i="113" s="1"/>
  <c r="AU184" i="113"/>
  <c r="AU145" i="113"/>
  <c r="AR219" i="113"/>
  <c r="AR222" i="113" s="1"/>
  <c r="AR216" i="113"/>
  <c r="AS211" i="113"/>
  <c r="AS214" i="113" s="1"/>
  <c r="AS196" i="113"/>
  <c r="AT193" i="113"/>
  <c r="AT169" i="113"/>
  <c r="AU104" i="113"/>
  <c r="AR218" i="113"/>
  <c r="AR221" i="113" s="1"/>
  <c r="AR198" i="113"/>
  <c r="AU169" i="113"/>
  <c r="AU193" i="113"/>
  <c r="AT104" i="113"/>
  <c r="AT211" i="113" l="1"/>
  <c r="AT214" i="113" s="1"/>
  <c r="AT196" i="113"/>
  <c r="AS218" i="113"/>
  <c r="AS221" i="113" s="1"/>
  <c r="AS198" i="113"/>
  <c r="AU211" i="113"/>
  <c r="AU214" i="113" s="1"/>
  <c r="AU196" i="113"/>
  <c r="AS219" i="113"/>
  <c r="AS222" i="113" s="1"/>
  <c r="AS216" i="113"/>
  <c r="AU187" i="113"/>
  <c r="AU189" i="113" s="1"/>
  <c r="AU202" i="113"/>
  <c r="AU205" i="113" s="1"/>
  <c r="AU207" i="113" s="1"/>
  <c r="AT187" i="113"/>
  <c r="AT189" i="113" s="1"/>
  <c r="AT202" i="113"/>
  <c r="AT205" i="113" s="1"/>
  <c r="AT207" i="113" s="1"/>
  <c r="AU219" i="113" l="1"/>
  <c r="AU222" i="113" s="1"/>
  <c r="AU216" i="113"/>
  <c r="AU218" i="113"/>
  <c r="AU221" i="113" s="1"/>
  <c r="AU198" i="113"/>
  <c r="AT218" i="113"/>
  <c r="AT221" i="113" s="1"/>
  <c r="AT198" i="113"/>
  <c r="AT219" i="113"/>
  <c r="AT222" i="113" s="1"/>
  <c r="AT216" i="113"/>
  <c r="H47" i="42" l="1"/>
  <c r="F47" i="42"/>
  <c r="H7" i="42"/>
  <c r="F64" i="26"/>
  <c r="H64" i="26" s="1"/>
  <c r="H24" i="26"/>
  <c r="F63" i="26"/>
  <c r="H63" i="26"/>
  <c r="O26" i="26"/>
  <c r="E34" i="55"/>
  <c r="D34" i="55"/>
  <c r="C34" i="55" s="1"/>
  <c r="H47" i="26"/>
  <c r="K94" i="95" l="1"/>
  <c r="K93" i="95"/>
  <c r="K92" i="95"/>
  <c r="K97" i="95"/>
  <c r="K96" i="95"/>
  <c r="K95" i="95"/>
  <c r="K91" i="95"/>
  <c r="K100" i="95"/>
  <c r="K99" i="95"/>
  <c r="K98" i="95"/>
  <c r="K89" i="95"/>
  <c r="K90" i="95"/>
  <c r="K88" i="95"/>
  <c r="K87" i="95"/>
  <c r="H63" i="110"/>
  <c r="O24" i="110"/>
  <c r="M52" i="96"/>
  <c r="N53" i="96"/>
  <c r="M53" i="96"/>
  <c r="N52" i="96"/>
  <c r="M14" i="96"/>
  <c r="D22" i="55"/>
  <c r="E22" i="55"/>
  <c r="E33" i="55"/>
  <c r="D33" i="55"/>
  <c r="H72" i="110"/>
  <c r="H32" i="110"/>
  <c r="K86" i="95"/>
  <c r="K85" i="95"/>
  <c r="H75" i="110"/>
  <c r="O24" i="68"/>
  <c r="O24" i="105"/>
  <c r="K78" i="95"/>
  <c r="K77" i="95"/>
  <c r="H63" i="68"/>
  <c r="K72" i="95"/>
  <c r="K71" i="95"/>
  <c r="K70" i="95"/>
  <c r="H63" i="105"/>
  <c r="K68" i="95"/>
  <c r="K66" i="95"/>
  <c r="H23" i="105"/>
  <c r="K67" i="95"/>
  <c r="K58" i="95"/>
  <c r="K57" i="95"/>
  <c r="E19" i="55"/>
  <c r="O26" i="105" s="1"/>
  <c r="E32" i="55"/>
  <c r="D32" i="55"/>
  <c r="E15" i="55"/>
  <c r="K56" i="95"/>
  <c r="I62" i="55"/>
  <c r="D62" i="55"/>
  <c r="I60" i="55"/>
  <c r="D60" i="55"/>
  <c r="P31" i="105" a="1"/>
  <c r="P31" i="105" s="1"/>
  <c r="P28" i="59"/>
  <c r="K45" i="95"/>
  <c r="K42" i="95"/>
  <c r="K41" i="95"/>
  <c r="K43" i="95"/>
  <c r="F53" i="96"/>
  <c r="H53" i="96" s="1"/>
  <c r="H52" i="96"/>
  <c r="H51" i="96"/>
  <c r="K40" i="95"/>
  <c r="F15" i="96"/>
  <c r="H15" i="96" s="1"/>
  <c r="H14" i="96"/>
  <c r="H13" i="96"/>
  <c r="N8" i="96"/>
  <c r="N9" i="96"/>
  <c r="N10" i="96"/>
  <c r="N11" i="96"/>
  <c r="O26" i="96"/>
  <c r="P33" i="96"/>
  <c r="Q33" i="96"/>
  <c r="F3" i="96"/>
  <c r="F1" i="96" s="1"/>
  <c r="H3" i="96"/>
  <c r="N3" i="96"/>
  <c r="O3" i="96" s="1"/>
  <c r="N4" i="96"/>
  <c r="N5" i="96"/>
  <c r="N6" i="96"/>
  <c r="K34" i="95"/>
  <c r="P28" i="105" a="1"/>
  <c r="P28" i="105" s="1"/>
  <c r="P30" i="105" a="1"/>
  <c r="P30" i="105" s="1"/>
  <c r="K52" i="95"/>
  <c r="K50" i="95"/>
  <c r="K51" i="95"/>
  <c r="K38" i="95"/>
  <c r="H61" i="96"/>
  <c r="H23" i="96"/>
  <c r="K37" i="95"/>
  <c r="K46" i="95"/>
  <c r="O26" i="68" l="1"/>
  <c r="F21" i="105"/>
  <c r="R33" i="96"/>
  <c r="K48" i="95"/>
  <c r="K47" i="95"/>
  <c r="H47" i="68"/>
  <c r="K76" i="95"/>
  <c r="H7" i="68"/>
  <c r="K69" i="95" l="1"/>
  <c r="K75" i="95"/>
  <c r="H47" i="105"/>
  <c r="K65" i="95"/>
  <c r="K64" i="95"/>
  <c r="K60" i="95"/>
  <c r="H15" i="68"/>
  <c r="H13" i="68"/>
  <c r="K74" i="95"/>
  <c r="K73" i="95"/>
  <c r="H15" i="105"/>
  <c r="H13" i="105"/>
  <c r="K63" i="95"/>
  <c r="K59" i="95"/>
  <c r="K54" i="95"/>
  <c r="K53" i="95"/>
  <c r="K49" i="95"/>
  <c r="K36" i="95"/>
  <c r="K35" i="95" l="1"/>
  <c r="K2" i="95"/>
  <c r="A2" i="3" l="1"/>
  <c r="A2161" i="3"/>
  <c r="A2160" i="3"/>
  <c r="A2159" i="3"/>
  <c r="A2158" i="3"/>
  <c r="A2157" i="3"/>
  <c r="A2156" i="3"/>
  <c r="A2155" i="3"/>
  <c r="A2154" i="3"/>
  <c r="A2153" i="3"/>
  <c r="A2152" i="3"/>
  <c r="A2151" i="3"/>
  <c r="A2150" i="3"/>
  <c r="A2149" i="3"/>
  <c r="A2148" i="3"/>
  <c r="A2147" i="3"/>
  <c r="A2146" i="3"/>
  <c r="A2145" i="3"/>
  <c r="A2144" i="3"/>
  <c r="A2143" i="3"/>
  <c r="A2142" i="3"/>
  <c r="A2141" i="3"/>
  <c r="A2140" i="3"/>
  <c r="A2139" i="3"/>
  <c r="A2138" i="3"/>
  <c r="A2137" i="3"/>
  <c r="A2136" i="3"/>
  <c r="A2135" i="3"/>
  <c r="A2134" i="3"/>
  <c r="A2133" i="3"/>
  <c r="A2132" i="3"/>
  <c r="A2131" i="3"/>
  <c r="A2130" i="3"/>
  <c r="A2129" i="3"/>
  <c r="A2128" i="3"/>
  <c r="A2127" i="3"/>
  <c r="A2126" i="3"/>
  <c r="A2125" i="3"/>
  <c r="A2124" i="3"/>
  <c r="A2123" i="3"/>
  <c r="A2122" i="3"/>
  <c r="A2121" i="3"/>
  <c r="A2120" i="3"/>
  <c r="A2119" i="3"/>
  <c r="A2118" i="3"/>
  <c r="A2117" i="3"/>
  <c r="A2116" i="3"/>
  <c r="A2115" i="3"/>
  <c r="A2114" i="3"/>
  <c r="A2113" i="3"/>
  <c r="A2112" i="3"/>
  <c r="A2111" i="3"/>
  <c r="A2110" i="3"/>
  <c r="A2109" i="3"/>
  <c r="A2108" i="3"/>
  <c r="A2107" i="3"/>
  <c r="A2106" i="3"/>
  <c r="A2105" i="3"/>
  <c r="A2104" i="3"/>
  <c r="A2103" i="3"/>
  <c r="A2102" i="3"/>
  <c r="A2101" i="3"/>
  <c r="A2100" i="3"/>
  <c r="A2099" i="3"/>
  <c r="A2098" i="3"/>
  <c r="A2097" i="3"/>
  <c r="A2096" i="3"/>
  <c r="A2095" i="3"/>
  <c r="A2094" i="3"/>
  <c r="A2093" i="3"/>
  <c r="A2092" i="3"/>
  <c r="A2091" i="3"/>
  <c r="A2090" i="3"/>
  <c r="A2089" i="3"/>
  <c r="A2088" i="3"/>
  <c r="A2087" i="3"/>
  <c r="A2086" i="3"/>
  <c r="A2085" i="3"/>
  <c r="A2084" i="3"/>
  <c r="A2083" i="3"/>
  <c r="A2082" i="3"/>
  <c r="A2081" i="3"/>
  <c r="A2080" i="3"/>
  <c r="A2079" i="3"/>
  <c r="A2078" i="3"/>
  <c r="A2077" i="3"/>
  <c r="A2076" i="3"/>
  <c r="A2075" i="3"/>
  <c r="A2074" i="3"/>
  <c r="A2073" i="3"/>
  <c r="A2072" i="3"/>
  <c r="A2071" i="3"/>
  <c r="A2070" i="3"/>
  <c r="A2069" i="3"/>
  <c r="A2068" i="3"/>
  <c r="A2067" i="3"/>
  <c r="A2066" i="3"/>
  <c r="A2065" i="3"/>
  <c r="A2064" i="3"/>
  <c r="A2063" i="3"/>
  <c r="A2062" i="3"/>
  <c r="A2061" i="3"/>
  <c r="A2060" i="3"/>
  <c r="A2059" i="3"/>
  <c r="A2058" i="3"/>
  <c r="A2057" i="3"/>
  <c r="A2056" i="3"/>
  <c r="A2055" i="3"/>
  <c r="A2054" i="3"/>
  <c r="A2053" i="3"/>
  <c r="A2052" i="3"/>
  <c r="A2051" i="3"/>
  <c r="A2050" i="3"/>
  <c r="A2049" i="3"/>
  <c r="A2048" i="3"/>
  <c r="A2047" i="3"/>
  <c r="A2046" i="3"/>
  <c r="A2045" i="3"/>
  <c r="A2044" i="3"/>
  <c r="A2043" i="3"/>
  <c r="A2042" i="3"/>
  <c r="A2041" i="3"/>
  <c r="A2040" i="3"/>
  <c r="A2039" i="3"/>
  <c r="A2038" i="3"/>
  <c r="A2037" i="3"/>
  <c r="A2036" i="3"/>
  <c r="A2035" i="3"/>
  <c r="A2034" i="3"/>
  <c r="A2033" i="3"/>
  <c r="A2032" i="3"/>
  <c r="A2031" i="3"/>
  <c r="A2030" i="3"/>
  <c r="A2029" i="3"/>
  <c r="A2028" i="3"/>
  <c r="A2027" i="3"/>
  <c r="A2026" i="3"/>
  <c r="A2025" i="3"/>
  <c r="A2024" i="3"/>
  <c r="A2023" i="3"/>
  <c r="A2022" i="3"/>
  <c r="A2021" i="3"/>
  <c r="A2020" i="3"/>
  <c r="A2019" i="3"/>
  <c r="A2018" i="3"/>
  <c r="A2017" i="3"/>
  <c r="A2016" i="3"/>
  <c r="A2015" i="3"/>
  <c r="A2014" i="3"/>
  <c r="A2013" i="3"/>
  <c r="A2012" i="3"/>
  <c r="A2011" i="3"/>
  <c r="A2010" i="3"/>
  <c r="A2009" i="3"/>
  <c r="A2008" i="3"/>
  <c r="A2007" i="3"/>
  <c r="A2006" i="3"/>
  <c r="A2005" i="3"/>
  <c r="A2004" i="3"/>
  <c r="A2003" i="3"/>
  <c r="A2002" i="3"/>
  <c r="A2001" i="3"/>
  <c r="A2000" i="3"/>
  <c r="A1999" i="3"/>
  <c r="A1998" i="3"/>
  <c r="A1997" i="3"/>
  <c r="A1996" i="3"/>
  <c r="A1995" i="3"/>
  <c r="A1994" i="3"/>
  <c r="A1993" i="3"/>
  <c r="A1992" i="3"/>
  <c r="A1991" i="3"/>
  <c r="A1990" i="3"/>
  <c r="A1989" i="3"/>
  <c r="A1988" i="3"/>
  <c r="A1987" i="3"/>
  <c r="A1986" i="3"/>
  <c r="A1985" i="3"/>
  <c r="A1984" i="3"/>
  <c r="A1983" i="3"/>
  <c r="A1982" i="3"/>
  <c r="A1981" i="3"/>
  <c r="A1980" i="3"/>
  <c r="A1979" i="3"/>
  <c r="A1978" i="3"/>
  <c r="A1977" i="3"/>
  <c r="A1976" i="3"/>
  <c r="A1975" i="3"/>
  <c r="A1974" i="3"/>
  <c r="A1973" i="3"/>
  <c r="A1972" i="3"/>
  <c r="A1971" i="3"/>
  <c r="A1970" i="3"/>
  <c r="A1969" i="3"/>
  <c r="A1968" i="3"/>
  <c r="A1967" i="3"/>
  <c r="A1966" i="3"/>
  <c r="A1965" i="3"/>
  <c r="A1964" i="3"/>
  <c r="A1963" i="3"/>
  <c r="A1962" i="3"/>
  <c r="A1961" i="3"/>
  <c r="A1960" i="3"/>
  <c r="A1959" i="3"/>
  <c r="A1958" i="3"/>
  <c r="A1957" i="3"/>
  <c r="A1956" i="3"/>
  <c r="A1955" i="3"/>
  <c r="A1954" i="3"/>
  <c r="A1953" i="3"/>
  <c r="A1952" i="3"/>
  <c r="A1951" i="3"/>
  <c r="A1950" i="3"/>
  <c r="A1949" i="3"/>
  <c r="A1948" i="3"/>
  <c r="A1947" i="3"/>
  <c r="A1946" i="3"/>
  <c r="A1945" i="3"/>
  <c r="A1944" i="3"/>
  <c r="A1943" i="3"/>
  <c r="A1942" i="3"/>
  <c r="A1941" i="3"/>
  <c r="A1940" i="3"/>
  <c r="A1939" i="3"/>
  <c r="A1938" i="3"/>
  <c r="A1937" i="3"/>
  <c r="A1936" i="3"/>
  <c r="A1935" i="3"/>
  <c r="A1934" i="3"/>
  <c r="A1933" i="3"/>
  <c r="A1932" i="3"/>
  <c r="A1931" i="3"/>
  <c r="A1930" i="3"/>
  <c r="A1929" i="3"/>
  <c r="A1928" i="3"/>
  <c r="A1927" i="3"/>
  <c r="A1926" i="3"/>
  <c r="A1925" i="3"/>
  <c r="A1924" i="3"/>
  <c r="A1923" i="3"/>
  <c r="A1922" i="3"/>
  <c r="A1921" i="3"/>
  <c r="A1920" i="3"/>
  <c r="A1919" i="3"/>
  <c r="A1918" i="3"/>
  <c r="A1917" i="3"/>
  <c r="A1916" i="3"/>
  <c r="A1915" i="3"/>
  <c r="A1914" i="3"/>
  <c r="A1913" i="3"/>
  <c r="A1912" i="3"/>
  <c r="A1911" i="3"/>
  <c r="A1910" i="3"/>
  <c r="A1909" i="3"/>
  <c r="A1908" i="3"/>
  <c r="A1907" i="3"/>
  <c r="A1906" i="3"/>
  <c r="A1905" i="3"/>
  <c r="A1904" i="3"/>
  <c r="A1903" i="3"/>
  <c r="A1902" i="3"/>
  <c r="A1901" i="3"/>
  <c r="A1900" i="3"/>
  <c r="A1899" i="3"/>
  <c r="A1898" i="3"/>
  <c r="A1897" i="3"/>
  <c r="A1896" i="3"/>
  <c r="A1895" i="3"/>
  <c r="A1894" i="3"/>
  <c r="A1893" i="3"/>
  <c r="A1892" i="3"/>
  <c r="A1891" i="3"/>
  <c r="A1890" i="3"/>
  <c r="A1889" i="3"/>
  <c r="A1888" i="3"/>
  <c r="A1887" i="3"/>
  <c r="A1886" i="3"/>
  <c r="A1885" i="3"/>
  <c r="A1884" i="3"/>
  <c r="A1883" i="3"/>
  <c r="A1882" i="3"/>
  <c r="A1881" i="3"/>
  <c r="A1880" i="3"/>
  <c r="A1879" i="3"/>
  <c r="A1878" i="3"/>
  <c r="A1877" i="3"/>
  <c r="A1876" i="3"/>
  <c r="A1875" i="3"/>
  <c r="A1874" i="3"/>
  <c r="A1873" i="3"/>
  <c r="A1872" i="3"/>
  <c r="A1871" i="3"/>
  <c r="A1870" i="3"/>
  <c r="A1869" i="3"/>
  <c r="A1868" i="3"/>
  <c r="A1867" i="3"/>
  <c r="A1866" i="3"/>
  <c r="A1865" i="3"/>
  <c r="A1864" i="3"/>
  <c r="A1863" i="3"/>
  <c r="A1862" i="3"/>
  <c r="A1861" i="3"/>
  <c r="A1860" i="3"/>
  <c r="A1859" i="3"/>
  <c r="A1858" i="3"/>
  <c r="A1857" i="3"/>
  <c r="A1856" i="3"/>
  <c r="A1855" i="3"/>
  <c r="A1854" i="3"/>
  <c r="A1853" i="3"/>
  <c r="A1852" i="3"/>
  <c r="A1851" i="3"/>
  <c r="A1850" i="3"/>
  <c r="A1849" i="3"/>
  <c r="A1848" i="3"/>
  <c r="A1847" i="3"/>
  <c r="A1846" i="3"/>
  <c r="A1845" i="3"/>
  <c r="A1844" i="3"/>
  <c r="A1843" i="3"/>
  <c r="A1842" i="3"/>
  <c r="A1841" i="3"/>
  <c r="A1840" i="3"/>
  <c r="A1839" i="3"/>
  <c r="A1838" i="3"/>
  <c r="A1837" i="3"/>
  <c r="A1836" i="3"/>
  <c r="A1835" i="3"/>
  <c r="A1834" i="3"/>
  <c r="A1833" i="3"/>
  <c r="A1832" i="3"/>
  <c r="A1831" i="3"/>
  <c r="A1830" i="3"/>
  <c r="A1829" i="3"/>
  <c r="A1828" i="3"/>
  <c r="A1827" i="3"/>
  <c r="A1826" i="3"/>
  <c r="A1825" i="3"/>
  <c r="A1824" i="3"/>
  <c r="A1823" i="3"/>
  <c r="A1822" i="3"/>
  <c r="A1821" i="3"/>
  <c r="A1820" i="3"/>
  <c r="A1819" i="3"/>
  <c r="A1818" i="3"/>
  <c r="A1817" i="3"/>
  <c r="A1816" i="3"/>
  <c r="A1815" i="3"/>
  <c r="A1814" i="3"/>
  <c r="A1813" i="3"/>
  <c r="A1812" i="3"/>
  <c r="A1811" i="3"/>
  <c r="A1810" i="3"/>
  <c r="A1809" i="3"/>
  <c r="A1808" i="3"/>
  <c r="A1807" i="3"/>
  <c r="A1806" i="3"/>
  <c r="A1805" i="3"/>
  <c r="A1804" i="3"/>
  <c r="A1803" i="3"/>
  <c r="A1802" i="3"/>
  <c r="A1801" i="3"/>
  <c r="A1800" i="3"/>
  <c r="A1799" i="3"/>
  <c r="A1798" i="3"/>
  <c r="A1797" i="3"/>
  <c r="A1796" i="3"/>
  <c r="A1795" i="3"/>
  <c r="A1794" i="3"/>
  <c r="A1793" i="3"/>
  <c r="A1792" i="3"/>
  <c r="A1791" i="3"/>
  <c r="A1790" i="3"/>
  <c r="A1789" i="3"/>
  <c r="A1788" i="3"/>
  <c r="A1787" i="3"/>
  <c r="A1786" i="3"/>
  <c r="A1785" i="3"/>
  <c r="A1784" i="3"/>
  <c r="A1783" i="3"/>
  <c r="A1782" i="3"/>
  <c r="A1781" i="3"/>
  <c r="A1780" i="3"/>
  <c r="A1779" i="3"/>
  <c r="A1778" i="3"/>
  <c r="A1777" i="3"/>
  <c r="A1776" i="3"/>
  <c r="A1775" i="3"/>
  <c r="A1774" i="3"/>
  <c r="A1773" i="3"/>
  <c r="A1772" i="3"/>
  <c r="A1771" i="3"/>
  <c r="A1770" i="3"/>
  <c r="A1769" i="3"/>
  <c r="A1768" i="3"/>
  <c r="A1767" i="3"/>
  <c r="A1766" i="3"/>
  <c r="A1765" i="3"/>
  <c r="A1764" i="3"/>
  <c r="A1763" i="3"/>
  <c r="A1762" i="3"/>
  <c r="A1761" i="3"/>
  <c r="A1760" i="3"/>
  <c r="A1759" i="3"/>
  <c r="A1758" i="3"/>
  <c r="A1757" i="3"/>
  <c r="A1756" i="3"/>
  <c r="A1755" i="3"/>
  <c r="A1754" i="3"/>
  <c r="A1753" i="3"/>
  <c r="A1752" i="3"/>
  <c r="A1751" i="3"/>
  <c r="A1750" i="3"/>
  <c r="A1749" i="3"/>
  <c r="A1748" i="3"/>
  <c r="A1747" i="3"/>
  <c r="A1746" i="3"/>
  <c r="A1745" i="3"/>
  <c r="A1744" i="3"/>
  <c r="A1743" i="3"/>
  <c r="A1742" i="3"/>
  <c r="A1741" i="3"/>
  <c r="A1740" i="3"/>
  <c r="A1739" i="3"/>
  <c r="A1738" i="3"/>
  <c r="A1737" i="3"/>
  <c r="A1736" i="3"/>
  <c r="A1735" i="3"/>
  <c r="A1734" i="3"/>
  <c r="A1733" i="3"/>
  <c r="A1732" i="3"/>
  <c r="A1731" i="3"/>
  <c r="A1730" i="3"/>
  <c r="A1729" i="3"/>
  <c r="A1728" i="3"/>
  <c r="A1727" i="3"/>
  <c r="A1726" i="3"/>
  <c r="A1725" i="3"/>
  <c r="A1724" i="3"/>
  <c r="A1723" i="3"/>
  <c r="A1722" i="3"/>
  <c r="A1721" i="3"/>
  <c r="A1720" i="3"/>
  <c r="A1719" i="3"/>
  <c r="A1718" i="3"/>
  <c r="A1717" i="3"/>
  <c r="A1716" i="3"/>
  <c r="A1715" i="3"/>
  <c r="A1714" i="3"/>
  <c r="A1713" i="3"/>
  <c r="A1712" i="3"/>
  <c r="A1711" i="3"/>
  <c r="A1710" i="3"/>
  <c r="A1709" i="3"/>
  <c r="A1708" i="3"/>
  <c r="A1707" i="3"/>
  <c r="A1706" i="3"/>
  <c r="A1705" i="3"/>
  <c r="A1704" i="3"/>
  <c r="A1703" i="3"/>
  <c r="A1702" i="3"/>
  <c r="A1701" i="3"/>
  <c r="A1700" i="3"/>
  <c r="A1699" i="3"/>
  <c r="A1698" i="3"/>
  <c r="A1697" i="3"/>
  <c r="A1696" i="3"/>
  <c r="A1695" i="3"/>
  <c r="A1694" i="3"/>
  <c r="A1693" i="3"/>
  <c r="A1692" i="3"/>
  <c r="A1691" i="3"/>
  <c r="A1690" i="3"/>
  <c r="A1689" i="3"/>
  <c r="A1688" i="3"/>
  <c r="A1687" i="3"/>
  <c r="A1686" i="3"/>
  <c r="A1685" i="3"/>
  <c r="A1684" i="3"/>
  <c r="A1683" i="3"/>
  <c r="A1682" i="3"/>
  <c r="A1681" i="3"/>
  <c r="A1680" i="3"/>
  <c r="A1679" i="3"/>
  <c r="A1678" i="3"/>
  <c r="A1677" i="3"/>
  <c r="A1676" i="3"/>
  <c r="A1675" i="3"/>
  <c r="A1674" i="3"/>
  <c r="A1673" i="3"/>
  <c r="A1672" i="3"/>
  <c r="A1671" i="3"/>
  <c r="A1670" i="3"/>
  <c r="A1669" i="3"/>
  <c r="A1668" i="3"/>
  <c r="A1667" i="3"/>
  <c r="A1666" i="3"/>
  <c r="A1665" i="3"/>
  <c r="A1664" i="3"/>
  <c r="A1663" i="3"/>
  <c r="A1662" i="3"/>
  <c r="A1661" i="3"/>
  <c r="A1660" i="3"/>
  <c r="A1659" i="3"/>
  <c r="A1658" i="3"/>
  <c r="A1657" i="3"/>
  <c r="A1656" i="3"/>
  <c r="A1655" i="3"/>
  <c r="A1654" i="3"/>
  <c r="A1653" i="3"/>
  <c r="A1652" i="3"/>
  <c r="A1651" i="3"/>
  <c r="A1650" i="3"/>
  <c r="A1649" i="3"/>
  <c r="A1648" i="3"/>
  <c r="A1647" i="3"/>
  <c r="A1646" i="3"/>
  <c r="A1645" i="3"/>
  <c r="A1644" i="3"/>
  <c r="A1643" i="3"/>
  <c r="A1642" i="3"/>
  <c r="A1641" i="3"/>
  <c r="A1640" i="3"/>
  <c r="A1639" i="3"/>
  <c r="A1638" i="3"/>
  <c r="A1637" i="3"/>
  <c r="A1636" i="3"/>
  <c r="A1635" i="3"/>
  <c r="A1634" i="3"/>
  <c r="A1633" i="3"/>
  <c r="A1632" i="3"/>
  <c r="A1631" i="3"/>
  <c r="A1630" i="3"/>
  <c r="A1629" i="3"/>
  <c r="A1628" i="3"/>
  <c r="A1627" i="3"/>
  <c r="A1626" i="3"/>
  <c r="A1625" i="3"/>
  <c r="A1624" i="3"/>
  <c r="A1623" i="3"/>
  <c r="A1622" i="3"/>
  <c r="A1621" i="3"/>
  <c r="A1620" i="3"/>
  <c r="A1619" i="3"/>
  <c r="A1618" i="3"/>
  <c r="A1617" i="3"/>
  <c r="A1616" i="3"/>
  <c r="A1615" i="3"/>
  <c r="A1614" i="3"/>
  <c r="A1613" i="3"/>
  <c r="A1612" i="3"/>
  <c r="A1611" i="3"/>
  <c r="A1610" i="3"/>
  <c r="A1609" i="3"/>
  <c r="A1608" i="3"/>
  <c r="A1607" i="3"/>
  <c r="A1606" i="3"/>
  <c r="A1605" i="3"/>
  <c r="A1604" i="3"/>
  <c r="A1603" i="3"/>
  <c r="A1602" i="3"/>
  <c r="A1601" i="3"/>
  <c r="A1600" i="3"/>
  <c r="A1599" i="3"/>
  <c r="A1598" i="3"/>
  <c r="A1597" i="3"/>
  <c r="A1596" i="3"/>
  <c r="A1595" i="3"/>
  <c r="A1594" i="3"/>
  <c r="A1593" i="3"/>
  <c r="A1592" i="3"/>
  <c r="A1591" i="3"/>
  <c r="A1590" i="3"/>
  <c r="A1589" i="3"/>
  <c r="A1588" i="3"/>
  <c r="A1587" i="3"/>
  <c r="A1586" i="3"/>
  <c r="A1585" i="3"/>
  <c r="A1584" i="3"/>
  <c r="A1583" i="3"/>
  <c r="A1582" i="3"/>
  <c r="A1581" i="3"/>
  <c r="A1580" i="3"/>
  <c r="A1579" i="3"/>
  <c r="A1578" i="3"/>
  <c r="A1577" i="3"/>
  <c r="A1576" i="3"/>
  <c r="A1575" i="3"/>
  <c r="A1574" i="3"/>
  <c r="A1573" i="3"/>
  <c r="A1572" i="3"/>
  <c r="A1571" i="3"/>
  <c r="A1570" i="3"/>
  <c r="A1569" i="3"/>
  <c r="A1568" i="3"/>
  <c r="A1567" i="3"/>
  <c r="A1566" i="3"/>
  <c r="A1565" i="3"/>
  <c r="A1564" i="3"/>
  <c r="A1563" i="3"/>
  <c r="A1562" i="3"/>
  <c r="A1561" i="3"/>
  <c r="A1560" i="3"/>
  <c r="A1559" i="3"/>
  <c r="A1558" i="3"/>
  <c r="A1557" i="3"/>
  <c r="A1556" i="3"/>
  <c r="A1555" i="3"/>
  <c r="A1554" i="3"/>
  <c r="A1553" i="3"/>
  <c r="A1552" i="3"/>
  <c r="A1551" i="3"/>
  <c r="A1550" i="3"/>
  <c r="A1549" i="3"/>
  <c r="A1548" i="3"/>
  <c r="A1547" i="3"/>
  <c r="A1546" i="3"/>
  <c r="A1545" i="3"/>
  <c r="A1544" i="3"/>
  <c r="A1543" i="3"/>
  <c r="A1542" i="3"/>
  <c r="A1541" i="3"/>
  <c r="A1540" i="3"/>
  <c r="A1539" i="3"/>
  <c r="A1538" i="3"/>
  <c r="A1537" i="3"/>
  <c r="A1536" i="3"/>
  <c r="A1535" i="3"/>
  <c r="A1534" i="3"/>
  <c r="A1533" i="3"/>
  <c r="A1532" i="3"/>
  <c r="A1531" i="3"/>
  <c r="A1530" i="3"/>
  <c r="A1529" i="3"/>
  <c r="A1528" i="3"/>
  <c r="A1527" i="3"/>
  <c r="A1526" i="3"/>
  <c r="A1525" i="3"/>
  <c r="A1524" i="3"/>
  <c r="A1523" i="3"/>
  <c r="A1522" i="3"/>
  <c r="A1521" i="3"/>
  <c r="A1520" i="3"/>
  <c r="A1519" i="3"/>
  <c r="A1518" i="3"/>
  <c r="A1517" i="3"/>
  <c r="A1516" i="3"/>
  <c r="A1515" i="3"/>
  <c r="A1514" i="3"/>
  <c r="A1513" i="3"/>
  <c r="A1512" i="3"/>
  <c r="A1511" i="3"/>
  <c r="A1510" i="3"/>
  <c r="A1509" i="3"/>
  <c r="A1508" i="3"/>
  <c r="A1507" i="3"/>
  <c r="A1506" i="3"/>
  <c r="A1505" i="3"/>
  <c r="A1504" i="3"/>
  <c r="A1503" i="3"/>
  <c r="A1502" i="3"/>
  <c r="A1501" i="3"/>
  <c r="A1500" i="3"/>
  <c r="A1499" i="3"/>
  <c r="A1498" i="3"/>
  <c r="A1497" i="3"/>
  <c r="A1496" i="3"/>
  <c r="A1495" i="3"/>
  <c r="A1494" i="3"/>
  <c r="A1493" i="3"/>
  <c r="A1492" i="3"/>
  <c r="A1491" i="3"/>
  <c r="A1490" i="3"/>
  <c r="A1489" i="3"/>
  <c r="A1488" i="3"/>
  <c r="A1487" i="3"/>
  <c r="A1486" i="3"/>
  <c r="A1485" i="3"/>
  <c r="A1484" i="3"/>
  <c r="A1483" i="3"/>
  <c r="A1482" i="3"/>
  <c r="A1481" i="3"/>
  <c r="A1480" i="3"/>
  <c r="A1479" i="3"/>
  <c r="A1478" i="3"/>
  <c r="A1477" i="3"/>
  <c r="A1476" i="3"/>
  <c r="A1475" i="3"/>
  <c r="A1474" i="3"/>
  <c r="A1473" i="3"/>
  <c r="A1472" i="3"/>
  <c r="A1471" i="3"/>
  <c r="A1470" i="3"/>
  <c r="A1469" i="3"/>
  <c r="A1468" i="3"/>
  <c r="A1467" i="3"/>
  <c r="A1466" i="3"/>
  <c r="A1465" i="3"/>
  <c r="A1464" i="3"/>
  <c r="A1463" i="3"/>
  <c r="A1462" i="3"/>
  <c r="A1461" i="3"/>
  <c r="A1460" i="3"/>
  <c r="A1459" i="3"/>
  <c r="A1458" i="3"/>
  <c r="A1457" i="3"/>
  <c r="A1456" i="3"/>
  <c r="A1455" i="3"/>
  <c r="A1454" i="3"/>
  <c r="A1453" i="3"/>
  <c r="A1452" i="3"/>
  <c r="A1451" i="3"/>
  <c r="A1450" i="3"/>
  <c r="A1449" i="3"/>
  <c r="A1448" i="3"/>
  <c r="A1447" i="3"/>
  <c r="A1446" i="3"/>
  <c r="A1445" i="3"/>
  <c r="A1444" i="3"/>
  <c r="A1443" i="3"/>
  <c r="A1442" i="3"/>
  <c r="A1441" i="3"/>
  <c r="A1440" i="3"/>
  <c r="A1439" i="3"/>
  <c r="A1438" i="3"/>
  <c r="A1437" i="3"/>
  <c r="A1436" i="3"/>
  <c r="A1435" i="3"/>
  <c r="A1434" i="3"/>
  <c r="A1433" i="3"/>
  <c r="A1432" i="3"/>
  <c r="A1431" i="3"/>
  <c r="A1430" i="3"/>
  <c r="A1429" i="3"/>
  <c r="A1428" i="3"/>
  <c r="A1427" i="3"/>
  <c r="A1426" i="3"/>
  <c r="A1425" i="3"/>
  <c r="A1424" i="3"/>
  <c r="A1423" i="3"/>
  <c r="A1422" i="3"/>
  <c r="A1421" i="3"/>
  <c r="A1420" i="3"/>
  <c r="A1419" i="3"/>
  <c r="A1418" i="3"/>
  <c r="A1417" i="3"/>
  <c r="A1416" i="3"/>
  <c r="A1415" i="3"/>
  <c r="A1414" i="3"/>
  <c r="A1413" i="3"/>
  <c r="A1412" i="3"/>
  <c r="A1411" i="3"/>
  <c r="A1410" i="3"/>
  <c r="A1409" i="3"/>
  <c r="A1408" i="3"/>
  <c r="A1407" i="3"/>
  <c r="A1406" i="3"/>
  <c r="A1405" i="3"/>
  <c r="A1404" i="3"/>
  <c r="A1403" i="3"/>
  <c r="A1402" i="3"/>
  <c r="A1401" i="3"/>
  <c r="A1400" i="3"/>
  <c r="A1399" i="3"/>
  <c r="A1398" i="3"/>
  <c r="A1397" i="3"/>
  <c r="A1396" i="3"/>
  <c r="A1395" i="3"/>
  <c r="A1394" i="3"/>
  <c r="A1393" i="3"/>
  <c r="A1392" i="3"/>
  <c r="A1391" i="3"/>
  <c r="A1390" i="3"/>
  <c r="A1389" i="3"/>
  <c r="A1388" i="3"/>
  <c r="A1387" i="3"/>
  <c r="A1386" i="3"/>
  <c r="A1385" i="3"/>
  <c r="A1384" i="3"/>
  <c r="A1383" i="3"/>
  <c r="A1382" i="3"/>
  <c r="A1381" i="3"/>
  <c r="A1380" i="3"/>
  <c r="A1379" i="3"/>
  <c r="A1378" i="3"/>
  <c r="A1377" i="3"/>
  <c r="A1376" i="3"/>
  <c r="A1375" i="3"/>
  <c r="A1374" i="3"/>
  <c r="A1373" i="3"/>
  <c r="A1372" i="3"/>
  <c r="A1371" i="3"/>
  <c r="A1370" i="3"/>
  <c r="A1369" i="3"/>
  <c r="A1368" i="3"/>
  <c r="A1367" i="3"/>
  <c r="A1366" i="3"/>
  <c r="A1365" i="3"/>
  <c r="A1364" i="3"/>
  <c r="A1363" i="3"/>
  <c r="A1362" i="3"/>
  <c r="A1361" i="3"/>
  <c r="A1360" i="3"/>
  <c r="A1359" i="3"/>
  <c r="A1358" i="3"/>
  <c r="A1357" i="3"/>
  <c r="A1356" i="3"/>
  <c r="A1355" i="3"/>
  <c r="A1354" i="3"/>
  <c r="A1353" i="3"/>
  <c r="A1352" i="3"/>
  <c r="A1351" i="3"/>
  <c r="A1350" i="3"/>
  <c r="A1349" i="3"/>
  <c r="A1348" i="3"/>
  <c r="A1347" i="3"/>
  <c r="A1346" i="3"/>
  <c r="A1345" i="3"/>
  <c r="A1344" i="3"/>
  <c r="A1343" i="3"/>
  <c r="A1342" i="3"/>
  <c r="A1341" i="3"/>
  <c r="A1340" i="3"/>
  <c r="A1339" i="3"/>
  <c r="A1338" i="3"/>
  <c r="A1337" i="3"/>
  <c r="A1336" i="3"/>
  <c r="A1335" i="3"/>
  <c r="A1334" i="3"/>
  <c r="A1333" i="3"/>
  <c r="A1332" i="3"/>
  <c r="A1331" i="3"/>
  <c r="A1330" i="3"/>
  <c r="A1329" i="3"/>
  <c r="A1328" i="3"/>
  <c r="A1327" i="3"/>
  <c r="A1326" i="3"/>
  <c r="A1325" i="3"/>
  <c r="A1324" i="3"/>
  <c r="A1323" i="3"/>
  <c r="A1322" i="3"/>
  <c r="A1321" i="3"/>
  <c r="A1320" i="3"/>
  <c r="A1319" i="3"/>
  <c r="A1318" i="3"/>
  <c r="A1317" i="3"/>
  <c r="A1316" i="3"/>
  <c r="A1315" i="3"/>
  <c r="A1314" i="3"/>
  <c r="A1313" i="3"/>
  <c r="A1312" i="3"/>
  <c r="A1311" i="3"/>
  <c r="A1310" i="3"/>
  <c r="A1309" i="3"/>
  <c r="A1308" i="3"/>
  <c r="A1307" i="3"/>
  <c r="A1306" i="3"/>
  <c r="A1305" i="3"/>
  <c r="A1304" i="3"/>
  <c r="A1303" i="3"/>
  <c r="A1302" i="3"/>
  <c r="A1301" i="3"/>
  <c r="A1300" i="3"/>
  <c r="A1299" i="3"/>
  <c r="A1298" i="3"/>
  <c r="A1297" i="3"/>
  <c r="A1296" i="3"/>
  <c r="A1295" i="3"/>
  <c r="A1294" i="3"/>
  <c r="A1293" i="3"/>
  <c r="A1292" i="3"/>
  <c r="A1291" i="3"/>
  <c r="A1290" i="3"/>
  <c r="A1289" i="3"/>
  <c r="A1288" i="3"/>
  <c r="A1287" i="3"/>
  <c r="A1286" i="3"/>
  <c r="A1285" i="3"/>
  <c r="A1284" i="3"/>
  <c r="A1283" i="3"/>
  <c r="A1282" i="3"/>
  <c r="A1281" i="3"/>
  <c r="A1280" i="3"/>
  <c r="A1279" i="3"/>
  <c r="A1278" i="3"/>
  <c r="A1277" i="3"/>
  <c r="A1276" i="3"/>
  <c r="A1275" i="3"/>
  <c r="A1274" i="3"/>
  <c r="A1273" i="3"/>
  <c r="A1272" i="3"/>
  <c r="A1271" i="3"/>
  <c r="A1270" i="3"/>
  <c r="A1269" i="3"/>
  <c r="A1268" i="3"/>
  <c r="A1267" i="3"/>
  <c r="A1266" i="3"/>
  <c r="A1265" i="3"/>
  <c r="A1264" i="3"/>
  <c r="A1263" i="3"/>
  <c r="A1262" i="3"/>
  <c r="A1261" i="3"/>
  <c r="A1260" i="3"/>
  <c r="A1259" i="3"/>
  <c r="A1258" i="3"/>
  <c r="A1257" i="3"/>
  <c r="A1256" i="3"/>
  <c r="A1255" i="3"/>
  <c r="A1254" i="3"/>
  <c r="A1253" i="3"/>
  <c r="A1252" i="3"/>
  <c r="A1251" i="3"/>
  <c r="A1250" i="3"/>
  <c r="A1249" i="3"/>
  <c r="A1248" i="3"/>
  <c r="A1247" i="3"/>
  <c r="A1246" i="3"/>
  <c r="A1245" i="3"/>
  <c r="A1244" i="3"/>
  <c r="A1243" i="3"/>
  <c r="A1242" i="3"/>
  <c r="A1241" i="3"/>
  <c r="A1240" i="3"/>
  <c r="A1239" i="3"/>
  <c r="A1238" i="3"/>
  <c r="A1237" i="3"/>
  <c r="A1236" i="3"/>
  <c r="A1235" i="3"/>
  <c r="A1234" i="3"/>
  <c r="A1233" i="3"/>
  <c r="A1232" i="3"/>
  <c r="A1231" i="3"/>
  <c r="A1230" i="3"/>
  <c r="A1229" i="3"/>
  <c r="A1228" i="3"/>
  <c r="A1227" i="3"/>
  <c r="A1226" i="3"/>
  <c r="A1225" i="3"/>
  <c r="A1224" i="3"/>
  <c r="A1223" i="3"/>
  <c r="A1222" i="3"/>
  <c r="A1221" i="3"/>
  <c r="A1220" i="3"/>
  <c r="A1219" i="3"/>
  <c r="A1218" i="3"/>
  <c r="A1217" i="3"/>
  <c r="A1216" i="3"/>
  <c r="A1215" i="3"/>
  <c r="A1214" i="3"/>
  <c r="A1213" i="3"/>
  <c r="A1212" i="3"/>
  <c r="A1211" i="3"/>
  <c r="A1210" i="3"/>
  <c r="A1209" i="3"/>
  <c r="A1208" i="3"/>
  <c r="A1207" i="3"/>
  <c r="A1206" i="3"/>
  <c r="A1205" i="3"/>
  <c r="A1204" i="3"/>
  <c r="A1203" i="3"/>
  <c r="A1202" i="3"/>
  <c r="A1201" i="3"/>
  <c r="A1200" i="3"/>
  <c r="A1199" i="3"/>
  <c r="A1198" i="3"/>
  <c r="A1197" i="3"/>
  <c r="A1196" i="3"/>
  <c r="A1195" i="3"/>
  <c r="A1194" i="3"/>
  <c r="A1193" i="3"/>
  <c r="A1192" i="3"/>
  <c r="A1191" i="3"/>
  <c r="A1190" i="3"/>
  <c r="A1189" i="3"/>
  <c r="A1188" i="3"/>
  <c r="A1187" i="3"/>
  <c r="A1186" i="3"/>
  <c r="A1185" i="3"/>
  <c r="A1184" i="3"/>
  <c r="A1183" i="3"/>
  <c r="A1182" i="3"/>
  <c r="A1181" i="3"/>
  <c r="A1180" i="3"/>
  <c r="A1179" i="3"/>
  <c r="A1178" i="3"/>
  <c r="A1177" i="3"/>
  <c r="A1176" i="3"/>
  <c r="A1175" i="3"/>
  <c r="A1174" i="3"/>
  <c r="A1173" i="3"/>
  <c r="A1172" i="3"/>
  <c r="A1171" i="3"/>
  <c r="A1170" i="3"/>
  <c r="A1169" i="3"/>
  <c r="A1168" i="3"/>
  <c r="A1167" i="3"/>
  <c r="A1166" i="3"/>
  <c r="A1165" i="3"/>
  <c r="A1164" i="3"/>
  <c r="A1163" i="3"/>
  <c r="A1162" i="3"/>
  <c r="A1161" i="3"/>
  <c r="A1160" i="3"/>
  <c r="A1159" i="3"/>
  <c r="A1158" i="3"/>
  <c r="A1157" i="3"/>
  <c r="A1156" i="3"/>
  <c r="A1155" i="3"/>
  <c r="A1154" i="3"/>
  <c r="A1153" i="3"/>
  <c r="A1152" i="3"/>
  <c r="A1151" i="3"/>
  <c r="A1150" i="3"/>
  <c r="A1149" i="3"/>
  <c r="A1148" i="3"/>
  <c r="A1147" i="3"/>
  <c r="A1146" i="3"/>
  <c r="A1145" i="3"/>
  <c r="A1144" i="3"/>
  <c r="A1143" i="3"/>
  <c r="A1142" i="3"/>
  <c r="A1141" i="3"/>
  <c r="A1140" i="3"/>
  <c r="A1139" i="3"/>
  <c r="A1138" i="3"/>
  <c r="A1137" i="3"/>
  <c r="A1136" i="3"/>
  <c r="A1135" i="3"/>
  <c r="A1134" i="3"/>
  <c r="A1133" i="3"/>
  <c r="A1132" i="3"/>
  <c r="A1131" i="3"/>
  <c r="A1130" i="3"/>
  <c r="A1129" i="3"/>
  <c r="A1128" i="3"/>
  <c r="A1127" i="3"/>
  <c r="A1126" i="3"/>
  <c r="A1125" i="3"/>
  <c r="A1124" i="3"/>
  <c r="A1123" i="3"/>
  <c r="A1122" i="3"/>
  <c r="A1121" i="3"/>
  <c r="A1120" i="3"/>
  <c r="A1119" i="3"/>
  <c r="A1118" i="3"/>
  <c r="A1117" i="3"/>
  <c r="A1116" i="3"/>
  <c r="A1115" i="3"/>
  <c r="A1114" i="3"/>
  <c r="A1113" i="3"/>
  <c r="A1112" i="3"/>
  <c r="A1111" i="3"/>
  <c r="A1110" i="3"/>
  <c r="A1109" i="3"/>
  <c r="A1108" i="3"/>
  <c r="A1107" i="3"/>
  <c r="A1106" i="3"/>
  <c r="A1105" i="3"/>
  <c r="A1104" i="3"/>
  <c r="A1103" i="3"/>
  <c r="A1102" i="3"/>
  <c r="A1101" i="3"/>
  <c r="A1100" i="3"/>
  <c r="A1099" i="3"/>
  <c r="A1098" i="3"/>
  <c r="A1097" i="3"/>
  <c r="A1096" i="3"/>
  <c r="A1095" i="3"/>
  <c r="A1094" i="3"/>
  <c r="A1093" i="3"/>
  <c r="A1092" i="3"/>
  <c r="A1091" i="3"/>
  <c r="A1090" i="3"/>
  <c r="A1089" i="3"/>
  <c r="A1088" i="3"/>
  <c r="A1087" i="3"/>
  <c r="A1086" i="3"/>
  <c r="A1085" i="3"/>
  <c r="A1084" i="3"/>
  <c r="A1083" i="3"/>
  <c r="A1082" i="3"/>
  <c r="A1081" i="3"/>
  <c r="A1080" i="3"/>
  <c r="A1079" i="3"/>
  <c r="A1078" i="3"/>
  <c r="A1077" i="3"/>
  <c r="A1076" i="3"/>
  <c r="A1075" i="3"/>
  <c r="A1074" i="3"/>
  <c r="A1073" i="3"/>
  <c r="A1072" i="3"/>
  <c r="A1071" i="3"/>
  <c r="A1070" i="3"/>
  <c r="A1069" i="3"/>
  <c r="A1068" i="3"/>
  <c r="A1067" i="3"/>
  <c r="A1066" i="3"/>
  <c r="A1065" i="3"/>
  <c r="A1064" i="3"/>
  <c r="A1063" i="3"/>
  <c r="A1062" i="3"/>
  <c r="A1061" i="3"/>
  <c r="A1060" i="3"/>
  <c r="A1059" i="3"/>
  <c r="A1058" i="3"/>
  <c r="A1057" i="3"/>
  <c r="A1056" i="3"/>
  <c r="A1055" i="3"/>
  <c r="A1054" i="3"/>
  <c r="A1053" i="3"/>
  <c r="A1052" i="3"/>
  <c r="A1051" i="3"/>
  <c r="A1050" i="3"/>
  <c r="A1049" i="3"/>
  <c r="A1048" i="3"/>
  <c r="A1047" i="3"/>
  <c r="A1046" i="3"/>
  <c r="A1045" i="3"/>
  <c r="A1044" i="3"/>
  <c r="A1043" i="3"/>
  <c r="A1042" i="3"/>
  <c r="A1041" i="3"/>
  <c r="A1040" i="3"/>
  <c r="A1039" i="3"/>
  <c r="A1038" i="3"/>
  <c r="A1037" i="3"/>
  <c r="A1036" i="3"/>
  <c r="A1035" i="3"/>
  <c r="A1034" i="3"/>
  <c r="A1033" i="3"/>
  <c r="A1032" i="3"/>
  <c r="A1031" i="3"/>
  <c r="A1030" i="3"/>
  <c r="A1029" i="3"/>
  <c r="A1028" i="3"/>
  <c r="A1027" i="3"/>
  <c r="A1026" i="3"/>
  <c r="A1025" i="3"/>
  <c r="A1024" i="3"/>
  <c r="A1023" i="3"/>
  <c r="A1022" i="3"/>
  <c r="A1021" i="3"/>
  <c r="A1020" i="3"/>
  <c r="A1019" i="3"/>
  <c r="A1018" i="3"/>
  <c r="A1017" i="3"/>
  <c r="A1016" i="3"/>
  <c r="A1015" i="3"/>
  <c r="A1014" i="3"/>
  <c r="A1013" i="3"/>
  <c r="A1012" i="3"/>
  <c r="A1011" i="3"/>
  <c r="A1010" i="3"/>
  <c r="A1009" i="3"/>
  <c r="A1008" i="3"/>
  <c r="A1007" i="3"/>
  <c r="A1006" i="3"/>
  <c r="A1005" i="3"/>
  <c r="A1004" i="3"/>
  <c r="A1003" i="3"/>
  <c r="A1002" i="3"/>
  <c r="A1001" i="3"/>
  <c r="A1000" i="3"/>
  <c r="A999" i="3"/>
  <c r="A998" i="3"/>
  <c r="A997" i="3"/>
  <c r="A996" i="3"/>
  <c r="A995" i="3"/>
  <c r="A994" i="3"/>
  <c r="A993" i="3"/>
  <c r="A992" i="3"/>
  <c r="A991" i="3"/>
  <c r="A990" i="3"/>
  <c r="A989" i="3"/>
  <c r="A988" i="3"/>
  <c r="A987" i="3"/>
  <c r="A986" i="3"/>
  <c r="A985" i="3"/>
  <c r="A984" i="3"/>
  <c r="A983" i="3"/>
  <c r="A982" i="3"/>
  <c r="A981" i="3"/>
  <c r="A980" i="3"/>
  <c r="A979" i="3"/>
  <c r="A978" i="3"/>
  <c r="A977" i="3"/>
  <c r="A976" i="3"/>
  <c r="A975" i="3"/>
  <c r="A974" i="3"/>
  <c r="A973" i="3"/>
  <c r="A972" i="3"/>
  <c r="A971" i="3"/>
  <c r="A970" i="3"/>
  <c r="A969" i="3"/>
  <c r="A968" i="3"/>
  <c r="A967" i="3"/>
  <c r="A966" i="3"/>
  <c r="A965" i="3"/>
  <c r="A964" i="3"/>
  <c r="A963" i="3"/>
  <c r="A962" i="3"/>
  <c r="A961" i="3"/>
  <c r="A960" i="3"/>
  <c r="A959" i="3"/>
  <c r="A958" i="3"/>
  <c r="A957" i="3"/>
  <c r="A956" i="3"/>
  <c r="A955" i="3"/>
  <c r="A954" i="3"/>
  <c r="A953" i="3"/>
  <c r="A952" i="3"/>
  <c r="A951" i="3"/>
  <c r="A950" i="3"/>
  <c r="A949" i="3"/>
  <c r="A948" i="3"/>
  <c r="A947" i="3"/>
  <c r="A946" i="3"/>
  <c r="A945" i="3"/>
  <c r="A944" i="3"/>
  <c r="A943" i="3"/>
  <c r="A942" i="3"/>
  <c r="A941" i="3"/>
  <c r="A940" i="3"/>
  <c r="A939" i="3"/>
  <c r="A938" i="3"/>
  <c r="A937" i="3"/>
  <c r="A936" i="3"/>
  <c r="A935" i="3"/>
  <c r="A934" i="3"/>
  <c r="A933" i="3"/>
  <c r="A932" i="3"/>
  <c r="A931" i="3"/>
  <c r="A930" i="3"/>
  <c r="A929" i="3"/>
  <c r="A928" i="3"/>
  <c r="A927" i="3"/>
  <c r="A926" i="3"/>
  <c r="A925" i="3"/>
  <c r="A924" i="3"/>
  <c r="A923" i="3"/>
  <c r="A922" i="3"/>
  <c r="A921" i="3"/>
  <c r="A920" i="3"/>
  <c r="A919" i="3"/>
  <c r="A918" i="3"/>
  <c r="A917" i="3"/>
  <c r="A916" i="3"/>
  <c r="A915" i="3"/>
  <c r="A914" i="3"/>
  <c r="A913" i="3"/>
  <c r="A912" i="3"/>
  <c r="A911" i="3"/>
  <c r="A910" i="3"/>
  <c r="A909" i="3"/>
  <c r="A908" i="3"/>
  <c r="A907" i="3"/>
  <c r="A906" i="3"/>
  <c r="A905" i="3"/>
  <c r="A904" i="3"/>
  <c r="A903" i="3"/>
  <c r="A902" i="3"/>
  <c r="A901" i="3"/>
  <c r="A900" i="3"/>
  <c r="A899" i="3"/>
  <c r="A898" i="3"/>
  <c r="A897" i="3"/>
  <c r="A896" i="3"/>
  <c r="A895" i="3"/>
  <c r="A894" i="3"/>
  <c r="A893" i="3"/>
  <c r="A892" i="3"/>
  <c r="A891" i="3"/>
  <c r="A890" i="3"/>
  <c r="A889" i="3"/>
  <c r="A888" i="3"/>
  <c r="A887" i="3"/>
  <c r="A886" i="3"/>
  <c r="A885" i="3"/>
  <c r="A884" i="3"/>
  <c r="A883" i="3"/>
  <c r="A882" i="3"/>
  <c r="A881" i="3"/>
  <c r="A880" i="3"/>
  <c r="A879" i="3"/>
  <c r="A878" i="3"/>
  <c r="A877" i="3"/>
  <c r="A876" i="3"/>
  <c r="A875" i="3"/>
  <c r="A874" i="3"/>
  <c r="A873" i="3"/>
  <c r="A872" i="3"/>
  <c r="A871" i="3"/>
  <c r="A870" i="3"/>
  <c r="A869" i="3"/>
  <c r="A868" i="3"/>
  <c r="A867" i="3"/>
  <c r="A866" i="3"/>
  <c r="A865" i="3"/>
  <c r="A864" i="3"/>
  <c r="A863" i="3"/>
  <c r="A862" i="3"/>
  <c r="A861" i="3"/>
  <c r="A860" i="3"/>
  <c r="A859" i="3"/>
  <c r="A858" i="3"/>
  <c r="A857" i="3"/>
  <c r="A856" i="3"/>
  <c r="A855" i="3"/>
  <c r="A854" i="3"/>
  <c r="A853" i="3"/>
  <c r="A852" i="3"/>
  <c r="A851" i="3"/>
  <c r="A850" i="3"/>
  <c r="A849" i="3"/>
  <c r="A848" i="3"/>
  <c r="A847" i="3"/>
  <c r="A846" i="3"/>
  <c r="A845" i="3"/>
  <c r="A844" i="3"/>
  <c r="A843" i="3"/>
  <c r="A842" i="3"/>
  <c r="A841" i="3"/>
  <c r="A840" i="3"/>
  <c r="A839" i="3"/>
  <c r="A838" i="3"/>
  <c r="A837" i="3"/>
  <c r="A836" i="3"/>
  <c r="A835" i="3"/>
  <c r="A834" i="3"/>
  <c r="A833" i="3"/>
  <c r="A832" i="3"/>
  <c r="A831" i="3"/>
  <c r="A830" i="3"/>
  <c r="A829" i="3"/>
  <c r="A828" i="3"/>
  <c r="A827" i="3"/>
  <c r="A826" i="3"/>
  <c r="A825" i="3"/>
  <c r="A824" i="3"/>
  <c r="A823" i="3"/>
  <c r="A822" i="3"/>
  <c r="A821" i="3"/>
  <c r="A820" i="3"/>
  <c r="A819" i="3"/>
  <c r="A818" i="3"/>
  <c r="A817" i="3"/>
  <c r="A816" i="3"/>
  <c r="A815" i="3"/>
  <c r="A814" i="3"/>
  <c r="A813" i="3"/>
  <c r="A812" i="3"/>
  <c r="A811" i="3"/>
  <c r="A810" i="3"/>
  <c r="A809" i="3"/>
  <c r="A808" i="3"/>
  <c r="A807" i="3"/>
  <c r="A806" i="3"/>
  <c r="A805" i="3"/>
  <c r="A804" i="3"/>
  <c r="A803" i="3"/>
  <c r="A802" i="3"/>
  <c r="A801" i="3"/>
  <c r="A800" i="3"/>
  <c r="A799" i="3"/>
  <c r="A798" i="3"/>
  <c r="A797" i="3"/>
  <c r="A796" i="3"/>
  <c r="A795" i="3"/>
  <c r="A794" i="3"/>
  <c r="A793" i="3"/>
  <c r="A792" i="3"/>
  <c r="A791" i="3"/>
  <c r="A790" i="3"/>
  <c r="A789" i="3"/>
  <c r="A788" i="3"/>
  <c r="A787" i="3"/>
  <c r="A786" i="3"/>
  <c r="A785" i="3"/>
  <c r="A784" i="3"/>
  <c r="A783" i="3"/>
  <c r="A782" i="3"/>
  <c r="A781" i="3"/>
  <c r="A780" i="3"/>
  <c r="A779" i="3"/>
  <c r="A778" i="3"/>
  <c r="A777" i="3"/>
  <c r="A776" i="3"/>
  <c r="A775" i="3"/>
  <c r="A774" i="3"/>
  <c r="A773" i="3"/>
  <c r="A772" i="3"/>
  <c r="A771" i="3"/>
  <c r="A770" i="3"/>
  <c r="A769" i="3"/>
  <c r="A768" i="3"/>
  <c r="A767" i="3"/>
  <c r="A766" i="3"/>
  <c r="A765" i="3"/>
  <c r="A764" i="3"/>
  <c r="A763" i="3"/>
  <c r="A762" i="3"/>
  <c r="A761" i="3"/>
  <c r="A760" i="3"/>
  <c r="A759" i="3"/>
  <c r="A758" i="3"/>
  <c r="A757" i="3"/>
  <c r="A756" i="3"/>
  <c r="A755" i="3"/>
  <c r="A754" i="3"/>
  <c r="A753" i="3"/>
  <c r="A752" i="3"/>
  <c r="A751" i="3"/>
  <c r="A750" i="3"/>
  <c r="A749" i="3"/>
  <c r="A748" i="3"/>
  <c r="A747" i="3"/>
  <c r="A746" i="3"/>
  <c r="A745" i="3"/>
  <c r="A744" i="3"/>
  <c r="A743" i="3"/>
  <c r="A742" i="3"/>
  <c r="A741" i="3"/>
  <c r="A740" i="3"/>
  <c r="A739" i="3"/>
  <c r="A738" i="3"/>
  <c r="A737" i="3"/>
  <c r="A736" i="3"/>
  <c r="A735" i="3"/>
  <c r="A734" i="3"/>
  <c r="A733" i="3"/>
  <c r="A732" i="3"/>
  <c r="A731" i="3"/>
  <c r="A730" i="3"/>
  <c r="A729" i="3"/>
  <c r="A728" i="3"/>
  <c r="A727" i="3"/>
  <c r="A726" i="3"/>
  <c r="A725" i="3"/>
  <c r="A724" i="3"/>
  <c r="A723" i="3"/>
  <c r="A722" i="3"/>
  <c r="A721" i="3"/>
  <c r="A720" i="3"/>
  <c r="A719" i="3"/>
  <c r="A718" i="3"/>
  <c r="A717" i="3"/>
  <c r="A716" i="3"/>
  <c r="A715" i="3"/>
  <c r="A714" i="3"/>
  <c r="A713" i="3"/>
  <c r="A712" i="3"/>
  <c r="A711" i="3"/>
  <c r="A710" i="3"/>
  <c r="A709" i="3"/>
  <c r="A708" i="3"/>
  <c r="A707" i="3"/>
  <c r="A706" i="3"/>
  <c r="A705" i="3"/>
  <c r="A704" i="3"/>
  <c r="A703" i="3"/>
  <c r="A702" i="3"/>
  <c r="A701" i="3"/>
  <c r="A700" i="3"/>
  <c r="A699" i="3"/>
  <c r="A698" i="3"/>
  <c r="A697" i="3"/>
  <c r="A696" i="3"/>
  <c r="A695" i="3"/>
  <c r="A694" i="3"/>
  <c r="A693" i="3"/>
  <c r="A692" i="3"/>
  <c r="A691" i="3"/>
  <c r="A690" i="3"/>
  <c r="A689" i="3"/>
  <c r="A688" i="3"/>
  <c r="A687" i="3"/>
  <c r="A686" i="3"/>
  <c r="A685" i="3"/>
  <c r="A684" i="3"/>
  <c r="A683" i="3"/>
  <c r="A682" i="3"/>
  <c r="A681" i="3"/>
  <c r="A680" i="3"/>
  <c r="A679" i="3"/>
  <c r="A678" i="3"/>
  <c r="A677" i="3"/>
  <c r="A676" i="3"/>
  <c r="A675" i="3"/>
  <c r="A674" i="3"/>
  <c r="A673" i="3"/>
  <c r="A672" i="3"/>
  <c r="A671" i="3"/>
  <c r="A670" i="3"/>
  <c r="A669" i="3"/>
  <c r="A668" i="3"/>
  <c r="A667" i="3"/>
  <c r="A666" i="3"/>
  <c r="A665" i="3"/>
  <c r="A664" i="3"/>
  <c r="A663" i="3"/>
  <c r="A662" i="3"/>
  <c r="A661" i="3"/>
  <c r="A660" i="3"/>
  <c r="A659" i="3"/>
  <c r="A658" i="3"/>
  <c r="A657" i="3"/>
  <c r="A656" i="3"/>
  <c r="A655" i="3"/>
  <c r="A654" i="3"/>
  <c r="A653" i="3"/>
  <c r="A652" i="3"/>
  <c r="A651" i="3"/>
  <c r="A650" i="3"/>
  <c r="A649" i="3"/>
  <c r="A648" i="3"/>
  <c r="A647" i="3"/>
  <c r="A646" i="3"/>
  <c r="A645" i="3"/>
  <c r="A644" i="3"/>
  <c r="A643" i="3"/>
  <c r="A642" i="3"/>
  <c r="A641" i="3"/>
  <c r="A640" i="3"/>
  <c r="A639" i="3"/>
  <c r="A638" i="3"/>
  <c r="A637" i="3"/>
  <c r="A636" i="3"/>
  <c r="A635" i="3"/>
  <c r="A634" i="3"/>
  <c r="A633" i="3"/>
  <c r="A632" i="3"/>
  <c r="A631" i="3"/>
  <c r="A630" i="3"/>
  <c r="A629" i="3"/>
  <c r="A628" i="3"/>
  <c r="A627" i="3"/>
  <c r="A626" i="3"/>
  <c r="A625" i="3"/>
  <c r="A624" i="3"/>
  <c r="A623" i="3"/>
  <c r="A622" i="3"/>
  <c r="A621" i="3"/>
  <c r="A620" i="3"/>
  <c r="A619" i="3"/>
  <c r="A618" i="3"/>
  <c r="A617" i="3"/>
  <c r="A616" i="3"/>
  <c r="A615" i="3"/>
  <c r="A614" i="3"/>
  <c r="A613" i="3"/>
  <c r="A612" i="3"/>
  <c r="A611" i="3"/>
  <c r="A610" i="3"/>
  <c r="A609" i="3"/>
  <c r="A608" i="3"/>
  <c r="A607" i="3"/>
  <c r="A606" i="3"/>
  <c r="A605" i="3"/>
  <c r="A604" i="3"/>
  <c r="A603" i="3"/>
  <c r="A602" i="3"/>
  <c r="A601" i="3"/>
  <c r="A600" i="3"/>
  <c r="A599" i="3"/>
  <c r="A598" i="3"/>
  <c r="A597" i="3"/>
  <c r="A596" i="3"/>
  <c r="A595" i="3"/>
  <c r="A594" i="3"/>
  <c r="A593" i="3"/>
  <c r="A592" i="3"/>
  <c r="A591" i="3"/>
  <c r="A590" i="3"/>
  <c r="A589" i="3"/>
  <c r="A588" i="3"/>
  <c r="A587" i="3"/>
  <c r="A586" i="3"/>
  <c r="A585" i="3"/>
  <c r="A584" i="3"/>
  <c r="A583" i="3"/>
  <c r="A582" i="3"/>
  <c r="A581" i="3"/>
  <c r="A580" i="3"/>
  <c r="A579" i="3"/>
  <c r="A578" i="3"/>
  <c r="A577" i="3"/>
  <c r="A576" i="3"/>
  <c r="A575" i="3"/>
  <c r="A574" i="3"/>
  <c r="A573" i="3"/>
  <c r="A572" i="3"/>
  <c r="A571" i="3"/>
  <c r="A570" i="3"/>
  <c r="A569" i="3"/>
  <c r="A568" i="3"/>
  <c r="A567" i="3"/>
  <c r="A566" i="3"/>
  <c r="A565" i="3"/>
  <c r="A564" i="3"/>
  <c r="A563" i="3"/>
  <c r="A562" i="3"/>
  <c r="A561" i="3"/>
  <c r="A560" i="3"/>
  <c r="A559" i="3"/>
  <c r="A558" i="3"/>
  <c r="A557" i="3"/>
  <c r="A556" i="3"/>
  <c r="A555" i="3"/>
  <c r="A554" i="3"/>
  <c r="A553" i="3"/>
  <c r="A552" i="3"/>
  <c r="A551" i="3"/>
  <c r="A550" i="3"/>
  <c r="A549" i="3"/>
  <c r="A548" i="3"/>
  <c r="A547" i="3"/>
  <c r="A546" i="3"/>
  <c r="A545" i="3"/>
  <c r="A544" i="3"/>
  <c r="A543" i="3"/>
  <c r="A542" i="3"/>
  <c r="A541" i="3"/>
  <c r="A540" i="3"/>
  <c r="A539" i="3"/>
  <c r="A538" i="3"/>
  <c r="A537" i="3"/>
  <c r="A536" i="3"/>
  <c r="A535" i="3"/>
  <c r="A534" i="3"/>
  <c r="A533" i="3"/>
  <c r="A532" i="3"/>
  <c r="A531" i="3"/>
  <c r="A530" i="3"/>
  <c r="A529" i="3"/>
  <c r="A528" i="3"/>
  <c r="A527" i="3"/>
  <c r="A526" i="3"/>
  <c r="A525" i="3"/>
  <c r="A524" i="3"/>
  <c r="A523" i="3"/>
  <c r="A522" i="3"/>
  <c r="A521" i="3"/>
  <c r="A520" i="3"/>
  <c r="A519" i="3"/>
  <c r="A518" i="3"/>
  <c r="A517" i="3"/>
  <c r="A516" i="3"/>
  <c r="A515" i="3"/>
  <c r="A514" i="3"/>
  <c r="A513" i="3"/>
  <c r="A512" i="3"/>
  <c r="A511" i="3"/>
  <c r="A510" i="3"/>
  <c r="A509" i="3"/>
  <c r="A508" i="3"/>
  <c r="A507" i="3"/>
  <c r="A506" i="3"/>
  <c r="A505" i="3"/>
  <c r="A504" i="3"/>
  <c r="A503" i="3"/>
  <c r="A502" i="3"/>
  <c r="A501" i="3"/>
  <c r="A500" i="3"/>
  <c r="A499" i="3"/>
  <c r="A498" i="3"/>
  <c r="A497" i="3"/>
  <c r="A496" i="3"/>
  <c r="A495" i="3"/>
  <c r="A494" i="3"/>
  <c r="A493" i="3"/>
  <c r="A492" i="3"/>
  <c r="A491" i="3"/>
  <c r="A490" i="3"/>
  <c r="A489" i="3"/>
  <c r="A488" i="3"/>
  <c r="A487" i="3"/>
  <c r="A486" i="3"/>
  <c r="A485" i="3"/>
  <c r="A484" i="3"/>
  <c r="A483" i="3"/>
  <c r="A482" i="3"/>
  <c r="A481" i="3"/>
  <c r="A480" i="3"/>
  <c r="A479" i="3"/>
  <c r="A478" i="3"/>
  <c r="A477" i="3"/>
  <c r="A476" i="3"/>
  <c r="A475" i="3"/>
  <c r="A474" i="3"/>
  <c r="A473" i="3"/>
  <c r="A472" i="3"/>
  <c r="A471" i="3"/>
  <c r="A470" i="3"/>
  <c r="A469" i="3"/>
  <c r="A468" i="3"/>
  <c r="A467" i="3"/>
  <c r="A466" i="3"/>
  <c r="A465" i="3"/>
  <c r="A464" i="3"/>
  <c r="A463" i="3"/>
  <c r="A462" i="3"/>
  <c r="A461" i="3"/>
  <c r="A460" i="3"/>
  <c r="A459" i="3"/>
  <c r="A458" i="3"/>
  <c r="A457" i="3"/>
  <c r="A456" i="3"/>
  <c r="A455" i="3"/>
  <c r="A454" i="3"/>
  <c r="A453" i="3"/>
  <c r="A452" i="3"/>
  <c r="A451" i="3"/>
  <c r="A450" i="3"/>
  <c r="A449" i="3"/>
  <c r="A448" i="3"/>
  <c r="A447" i="3"/>
  <c r="A446" i="3"/>
  <c r="A445" i="3"/>
  <c r="A444" i="3"/>
  <c r="A443" i="3"/>
  <c r="A442" i="3"/>
  <c r="A441" i="3"/>
  <c r="A440" i="3"/>
  <c r="A439" i="3"/>
  <c r="A438" i="3"/>
  <c r="A437" i="3"/>
  <c r="A436" i="3"/>
  <c r="A435" i="3"/>
  <c r="A434" i="3"/>
  <c r="A433" i="3"/>
  <c r="A432" i="3"/>
  <c r="A431" i="3"/>
  <c r="A430" i="3"/>
  <c r="A429" i="3"/>
  <c r="A428" i="3"/>
  <c r="A427" i="3"/>
  <c r="A426" i="3"/>
  <c r="A425" i="3"/>
  <c r="A424" i="3"/>
  <c r="A423" i="3"/>
  <c r="A422" i="3"/>
  <c r="A421" i="3"/>
  <c r="A420" i="3"/>
  <c r="A419" i="3"/>
  <c r="A418" i="3"/>
  <c r="A417" i="3"/>
  <c r="A416" i="3"/>
  <c r="A415" i="3"/>
  <c r="A414" i="3"/>
  <c r="A413" i="3"/>
  <c r="A412" i="3"/>
  <c r="A411" i="3"/>
  <c r="A410" i="3"/>
  <c r="A409" i="3"/>
  <c r="A408" i="3"/>
  <c r="A407" i="3"/>
  <c r="A406" i="3"/>
  <c r="A405" i="3"/>
  <c r="A404" i="3"/>
  <c r="A403" i="3"/>
  <c r="A402" i="3"/>
  <c r="A401" i="3"/>
  <c r="A400" i="3"/>
  <c r="A399" i="3"/>
  <c r="A398" i="3"/>
  <c r="A397" i="3"/>
  <c r="A396" i="3"/>
  <c r="A395" i="3"/>
  <c r="A394" i="3"/>
  <c r="A393" i="3"/>
  <c r="A392" i="3"/>
  <c r="A391" i="3"/>
  <c r="A390" i="3"/>
  <c r="A389" i="3"/>
  <c r="A388" i="3"/>
  <c r="A387" i="3"/>
  <c r="A386" i="3"/>
  <c r="A385" i="3"/>
  <c r="A384" i="3"/>
  <c r="A383" i="3"/>
  <c r="A382" i="3"/>
  <c r="A381" i="3"/>
  <c r="A380" i="3"/>
  <c r="A379" i="3"/>
  <c r="A378" i="3"/>
  <c r="A377" i="3"/>
  <c r="A376" i="3"/>
  <c r="A375" i="3"/>
  <c r="A374" i="3"/>
  <c r="A373" i="3"/>
  <c r="A372" i="3"/>
  <c r="A371" i="3"/>
  <c r="A370" i="3"/>
  <c r="A369" i="3"/>
  <c r="A368" i="3"/>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A3" i="2"/>
  <c r="L536" i="2" l="1"/>
  <c r="K536" i="2"/>
  <c r="L535" i="2"/>
  <c r="K535" i="2"/>
  <c r="L534" i="2"/>
  <c r="K534" i="2"/>
  <c r="L533" i="2"/>
  <c r="K533" i="2"/>
  <c r="L532" i="2"/>
  <c r="K532" i="2"/>
  <c r="L176" i="2"/>
  <c r="K176" i="2"/>
  <c r="L175" i="2"/>
  <c r="K175" i="2"/>
  <c r="L174" i="2"/>
  <c r="K174" i="2"/>
  <c r="L173" i="2"/>
  <c r="K173" i="2"/>
  <c r="L172" i="2"/>
  <c r="K172" i="2"/>
  <c r="L1606" i="3"/>
  <c r="K1606" i="3"/>
  <c r="L1605" i="3"/>
  <c r="K1605" i="3"/>
  <c r="L1604" i="3"/>
  <c r="K1604" i="3"/>
  <c r="L1603" i="3"/>
  <c r="K1603" i="3"/>
  <c r="L1602" i="3"/>
  <c r="K1602" i="3"/>
  <c r="L1601" i="3"/>
  <c r="K1601" i="3"/>
  <c r="L1600" i="3"/>
  <c r="K1600" i="3"/>
  <c r="L1599" i="3"/>
  <c r="K1599" i="3"/>
  <c r="L1598" i="3"/>
  <c r="K1598" i="3"/>
  <c r="L1597" i="3"/>
  <c r="K1597" i="3"/>
  <c r="L1596" i="3"/>
  <c r="K1596" i="3"/>
  <c r="L1595" i="3"/>
  <c r="K1595" i="3"/>
  <c r="L1594" i="3"/>
  <c r="K1594" i="3"/>
  <c r="L1593" i="3"/>
  <c r="K1593" i="3"/>
  <c r="L1592" i="3"/>
  <c r="K1592" i="3"/>
  <c r="L526" i="3"/>
  <c r="K526" i="3"/>
  <c r="L525" i="3"/>
  <c r="K525" i="3"/>
  <c r="L524" i="3"/>
  <c r="K524" i="3"/>
  <c r="L523" i="3"/>
  <c r="K523" i="3"/>
  <c r="L522" i="3"/>
  <c r="K522" i="3"/>
  <c r="L521" i="3"/>
  <c r="K521" i="3"/>
  <c r="L520" i="3"/>
  <c r="K520" i="3"/>
  <c r="L519" i="3"/>
  <c r="K519" i="3"/>
  <c r="L518" i="3"/>
  <c r="K518" i="3"/>
  <c r="L517" i="3"/>
  <c r="K517" i="3"/>
  <c r="L516" i="3"/>
  <c r="K516" i="3"/>
  <c r="L515" i="3"/>
  <c r="K515" i="3"/>
  <c r="L514" i="3"/>
  <c r="K514" i="3"/>
  <c r="L513" i="3"/>
  <c r="K513" i="3"/>
  <c r="L512" i="3"/>
  <c r="K512" i="3"/>
  <c r="L1576" i="3"/>
  <c r="K1576" i="3"/>
  <c r="L1575" i="3"/>
  <c r="K1575" i="3"/>
  <c r="L1574" i="3"/>
  <c r="K1574" i="3"/>
  <c r="L1573" i="3"/>
  <c r="K1573" i="3"/>
  <c r="L1572" i="3"/>
  <c r="K1572" i="3"/>
  <c r="L1571" i="3"/>
  <c r="K1571" i="3"/>
  <c r="L1570" i="3"/>
  <c r="K1570" i="3"/>
  <c r="L1569" i="3"/>
  <c r="K1569" i="3"/>
  <c r="L1568" i="3"/>
  <c r="K1568" i="3"/>
  <c r="L1567" i="3"/>
  <c r="K1567" i="3"/>
  <c r="L1566" i="3"/>
  <c r="K1566" i="3"/>
  <c r="L1565" i="3"/>
  <c r="K1565" i="3"/>
  <c r="L1564" i="3"/>
  <c r="K1564" i="3"/>
  <c r="L1563" i="3"/>
  <c r="K1563" i="3"/>
  <c r="L1562" i="3"/>
  <c r="K1562" i="3"/>
  <c r="L496" i="3"/>
  <c r="K496" i="3"/>
  <c r="L495" i="3"/>
  <c r="K495" i="3"/>
  <c r="L494" i="3"/>
  <c r="K494" i="3"/>
  <c r="L493" i="3"/>
  <c r="K493" i="3"/>
  <c r="L492" i="3"/>
  <c r="K492" i="3"/>
  <c r="L491" i="3"/>
  <c r="K491" i="3"/>
  <c r="L490" i="3"/>
  <c r="K490" i="3"/>
  <c r="L489" i="3"/>
  <c r="K489" i="3"/>
  <c r="L488" i="3"/>
  <c r="K488" i="3"/>
  <c r="L487" i="3"/>
  <c r="K487" i="3"/>
  <c r="L486" i="3"/>
  <c r="K486" i="3"/>
  <c r="L485" i="3"/>
  <c r="K485" i="3"/>
  <c r="L484" i="3"/>
  <c r="K484" i="3"/>
  <c r="L483" i="3"/>
  <c r="K483" i="3"/>
  <c r="L482" i="3"/>
  <c r="K482" i="3"/>
  <c r="L526" i="2"/>
  <c r="K526" i="2"/>
  <c r="L525" i="2"/>
  <c r="K525" i="2"/>
  <c r="L524" i="2"/>
  <c r="K524" i="2"/>
  <c r="L523" i="2"/>
  <c r="K523" i="2"/>
  <c r="L522" i="2"/>
  <c r="K522" i="2"/>
  <c r="L166" i="2"/>
  <c r="K166" i="2"/>
  <c r="L165" i="2"/>
  <c r="K165" i="2"/>
  <c r="L164" i="2"/>
  <c r="K164" i="2"/>
  <c r="L163" i="2"/>
  <c r="K163" i="2"/>
  <c r="L162" i="2"/>
  <c r="K162" i="2"/>
  <c r="AO215" i="4"/>
  <c r="AN215" i="4"/>
  <c r="AM215" i="4"/>
  <c r="AL215" i="4"/>
  <c r="A215" i="4"/>
  <c r="AO214" i="4"/>
  <c r="AN214" i="4"/>
  <c r="AM214" i="4"/>
  <c r="AL214" i="4"/>
  <c r="A214" i="4"/>
  <c r="AO211" i="4"/>
  <c r="AN211" i="4"/>
  <c r="AM211" i="4"/>
  <c r="AL211" i="4"/>
  <c r="A211" i="4"/>
  <c r="AO210" i="4"/>
  <c r="AN210" i="4"/>
  <c r="AM210" i="4"/>
  <c r="AL210" i="4"/>
  <c r="A210" i="4"/>
  <c r="A218" i="4"/>
  <c r="A217" i="4"/>
  <c r="A216" i="4"/>
  <c r="A73" i="4"/>
  <c r="AO71" i="4"/>
  <c r="AN71" i="4"/>
  <c r="AM71" i="4"/>
  <c r="AL71" i="4"/>
  <c r="A71" i="4"/>
  <c r="AO70" i="4"/>
  <c r="AN70" i="4"/>
  <c r="AM70" i="4"/>
  <c r="AL70" i="4"/>
  <c r="A70" i="4"/>
  <c r="AO67" i="4"/>
  <c r="AN67" i="4"/>
  <c r="AM67" i="4"/>
  <c r="AL67" i="4"/>
  <c r="A67" i="4"/>
  <c r="AO66" i="4"/>
  <c r="AN66" i="4"/>
  <c r="AM66" i="4"/>
  <c r="AL66" i="4"/>
  <c r="A66" i="4"/>
  <c r="H63" i="88"/>
  <c r="F63" i="88"/>
  <c r="Q47" i="88"/>
  <c r="Q31" i="88"/>
  <c r="P31" i="88"/>
  <c r="Q30" i="88"/>
  <c r="P30" i="88"/>
  <c r="Q29" i="88"/>
  <c r="P29" i="88"/>
  <c r="Q28" i="88"/>
  <c r="Q33" i="88" s="1"/>
  <c r="P28" i="88"/>
  <c r="P33" i="88" s="1"/>
  <c r="N11" i="88"/>
  <c r="N10" i="88"/>
  <c r="N9" i="88"/>
  <c r="N8" i="88"/>
  <c r="N6" i="88"/>
  <c r="N5" i="88"/>
  <c r="N4" i="88"/>
  <c r="N3" i="88"/>
  <c r="D77" i="88"/>
  <c r="A77" i="88" s="1"/>
  <c r="D76" i="88"/>
  <c r="A76" i="88" s="1"/>
  <c r="D75" i="88"/>
  <c r="A75" i="88" s="1"/>
  <c r="D74" i="88"/>
  <c r="A74" i="88" s="1"/>
  <c r="D73" i="88"/>
  <c r="A73" i="88" s="1"/>
  <c r="D72" i="88"/>
  <c r="A72" i="88" s="1"/>
  <c r="D71" i="88"/>
  <c r="A71" i="88"/>
  <c r="D70" i="88"/>
  <c r="A70" i="88" s="1"/>
  <c r="D69" i="88"/>
  <c r="A69" i="88" s="1"/>
  <c r="D68" i="88"/>
  <c r="A68" i="88" s="1"/>
  <c r="D67" i="88"/>
  <c r="A67" i="88" s="1"/>
  <c r="D66" i="88"/>
  <c r="A66" i="88" s="1"/>
  <c r="D65" i="88"/>
  <c r="A65" i="88" s="1"/>
  <c r="D64" i="88"/>
  <c r="A64" i="88" s="1"/>
  <c r="D63" i="88"/>
  <c r="A63" i="88" s="1"/>
  <c r="D62" i="88"/>
  <c r="D61" i="88"/>
  <c r="A61" i="88" s="1"/>
  <c r="D60" i="88"/>
  <c r="A60" i="88" s="1"/>
  <c r="C60" i="88"/>
  <c r="D59" i="88"/>
  <c r="A57" i="88"/>
  <c r="H56" i="88"/>
  <c r="D56" i="88"/>
  <c r="M55" i="88" s="1"/>
  <c r="H55" i="88"/>
  <c r="D55" i="88"/>
  <c r="A55" i="88"/>
  <c r="M54" i="88"/>
  <c r="H54" i="88"/>
  <c r="N54" i="88" s="1"/>
  <c r="D54" i="88"/>
  <c r="A54" i="88"/>
  <c r="H53" i="88"/>
  <c r="D53" i="88"/>
  <c r="A53" i="88"/>
  <c r="D52" i="88"/>
  <c r="A52" i="88"/>
  <c r="A50" i="88"/>
  <c r="D49" i="88"/>
  <c r="A49" i="88"/>
  <c r="D48" i="88"/>
  <c r="A48" i="88" s="1"/>
  <c r="A47" i="88"/>
  <c r="H45" i="88"/>
  <c r="F45" i="88"/>
  <c r="H43" i="88"/>
  <c r="F43" i="88"/>
  <c r="P30" i="59"/>
  <c r="P31" i="59"/>
  <c r="Q31" i="59"/>
  <c r="Q30" i="59"/>
  <c r="Q29" i="59"/>
  <c r="P29" i="59"/>
  <c r="Q28" i="59"/>
  <c r="G1604" i="3"/>
  <c r="H485" i="3"/>
  <c r="G490" i="3"/>
  <c r="H1600" i="3"/>
  <c r="G1600" i="3"/>
  <c r="H1601" i="3"/>
  <c r="H1596" i="3"/>
  <c r="H515" i="3"/>
  <c r="H1564" i="3"/>
  <c r="H483" i="3"/>
  <c r="H488" i="3"/>
  <c r="H1599" i="3"/>
  <c r="H518" i="3"/>
  <c r="H1567" i="3"/>
  <c r="H486" i="3"/>
  <c r="H492" i="3"/>
  <c r="H1594" i="3"/>
  <c r="H513" i="3"/>
  <c r="H1562" i="3"/>
  <c r="H1593" i="3"/>
  <c r="G1596" i="3"/>
  <c r="G515" i="3"/>
  <c r="G1564" i="3"/>
  <c r="G483" i="3"/>
  <c r="G488" i="3"/>
  <c r="G1599" i="3"/>
  <c r="G518" i="3"/>
  <c r="G1567" i="3"/>
  <c r="G486" i="3"/>
  <c r="G492" i="3"/>
  <c r="G1594" i="3"/>
  <c r="G513" i="3"/>
  <c r="G1562" i="3"/>
  <c r="G1593" i="3"/>
  <c r="H1592" i="3"/>
  <c r="H1576" i="3"/>
  <c r="H495" i="3"/>
  <c r="H524" i="3"/>
  <c r="H1597" i="3"/>
  <c r="H1595" i="3"/>
  <c r="H1563" i="3"/>
  <c r="H482" i="3"/>
  <c r="H1606" i="3"/>
  <c r="H525" i="3"/>
  <c r="H1574" i="3"/>
  <c r="H520" i="3"/>
  <c r="G519" i="3"/>
  <c r="G522" i="3"/>
  <c r="G517" i="3"/>
  <c r="G485" i="3"/>
  <c r="G1601" i="3"/>
  <c r="H514" i="3"/>
  <c r="H493" i="3"/>
  <c r="G1568" i="3"/>
  <c r="G1571" i="3"/>
  <c r="G1566" i="3"/>
  <c r="H1569" i="3"/>
  <c r="G1569" i="3"/>
  <c r="G1592" i="3"/>
  <c r="G1576" i="3"/>
  <c r="G495" i="3"/>
  <c r="G524" i="3"/>
  <c r="G1597" i="3"/>
  <c r="G1595" i="3"/>
  <c r="G514" i="3"/>
  <c r="G1563" i="3"/>
  <c r="G482" i="3"/>
  <c r="G1606" i="3"/>
  <c r="G525" i="3"/>
  <c r="G1574" i="3"/>
  <c r="G493" i="3"/>
  <c r="G520" i="3"/>
  <c r="H523" i="3"/>
  <c r="H1572" i="3"/>
  <c r="H491" i="3"/>
  <c r="H516" i="3"/>
  <c r="H496" i="3"/>
  <c r="H526" i="3"/>
  <c r="H1575" i="3"/>
  <c r="H494" i="3"/>
  <c r="H1605" i="3"/>
  <c r="H1602" i="3"/>
  <c r="H521" i="3"/>
  <c r="H1570" i="3"/>
  <c r="H489" i="3"/>
  <c r="H1565" i="3"/>
  <c r="G523" i="3"/>
  <c r="G1572" i="3"/>
  <c r="G491" i="3"/>
  <c r="G516" i="3"/>
  <c r="G496" i="3"/>
  <c r="G526" i="3"/>
  <c r="G1575" i="3"/>
  <c r="G494" i="3"/>
  <c r="G1605" i="3"/>
  <c r="G1602" i="3"/>
  <c r="G521" i="3"/>
  <c r="G1570" i="3"/>
  <c r="G489" i="3"/>
  <c r="G1565" i="3"/>
  <c r="H519" i="3"/>
  <c r="H1568" i="3"/>
  <c r="H487" i="3"/>
  <c r="H1573" i="3"/>
  <c r="H1603" i="3"/>
  <c r="H522" i="3"/>
  <c r="H1571" i="3"/>
  <c r="H490" i="3"/>
  <c r="H512" i="3"/>
  <c r="H1598" i="3"/>
  <c r="H1566" i="3"/>
  <c r="H484" i="3"/>
  <c r="G487" i="3"/>
  <c r="G1603" i="3"/>
  <c r="G1598" i="3"/>
  <c r="G484" i="3"/>
  <c r="H1604" i="3"/>
  <c r="H517" i="3"/>
  <c r="G1573" i="3"/>
  <c r="G512" i="3"/>
  <c r="A56" i="88" l="1"/>
  <c r="N55" i="88"/>
  <c r="A59" i="88"/>
  <c r="A62" i="88"/>
  <c r="Q47" i="59"/>
  <c r="N11" i="59"/>
  <c r="N10" i="59"/>
  <c r="N9" i="59"/>
  <c r="N8" i="59"/>
  <c r="N6" i="59"/>
  <c r="N5" i="59"/>
  <c r="N4" i="59"/>
  <c r="N3" i="59"/>
  <c r="F63" i="103"/>
  <c r="F63" i="108"/>
  <c r="F63" i="102"/>
  <c r="F63" i="87"/>
  <c r="F63" i="109"/>
  <c r="F63" i="106"/>
  <c r="F63" i="71"/>
  <c r="H63" i="86"/>
  <c r="F63" i="86"/>
  <c r="H63" i="85"/>
  <c r="F63" i="85"/>
  <c r="H63" i="60"/>
  <c r="F63" i="60"/>
  <c r="F63" i="107"/>
  <c r="F31" i="95" l="1"/>
  <c r="L2071" i="3" l="1"/>
  <c r="K2071" i="3"/>
  <c r="L2070" i="3"/>
  <c r="K2070" i="3"/>
  <c r="L2069" i="3"/>
  <c r="K2069" i="3"/>
  <c r="L2068" i="3"/>
  <c r="K2068" i="3"/>
  <c r="L2067" i="3"/>
  <c r="K2067" i="3"/>
  <c r="L2066" i="3"/>
  <c r="K2066" i="3"/>
  <c r="L2065" i="3"/>
  <c r="K2065" i="3"/>
  <c r="L2064" i="3"/>
  <c r="K2064" i="3"/>
  <c r="L2063" i="3"/>
  <c r="K2063" i="3"/>
  <c r="L2062" i="3"/>
  <c r="K2062" i="3"/>
  <c r="L2061" i="3"/>
  <c r="K2061" i="3"/>
  <c r="L2060" i="3"/>
  <c r="K2060" i="3"/>
  <c r="L2059" i="3"/>
  <c r="K2059" i="3"/>
  <c r="L2058" i="3"/>
  <c r="K2058" i="3"/>
  <c r="L2057" i="3"/>
  <c r="K2057" i="3"/>
  <c r="L991" i="3"/>
  <c r="K991" i="3"/>
  <c r="L990" i="3"/>
  <c r="K990" i="3"/>
  <c r="L989" i="3"/>
  <c r="K989" i="3"/>
  <c r="L988" i="3"/>
  <c r="K988" i="3"/>
  <c r="L987" i="3"/>
  <c r="K987" i="3"/>
  <c r="L986" i="3"/>
  <c r="K986" i="3"/>
  <c r="L985" i="3"/>
  <c r="K985" i="3"/>
  <c r="L984" i="3"/>
  <c r="K984" i="3"/>
  <c r="L983" i="3"/>
  <c r="K983" i="3"/>
  <c r="L982" i="3"/>
  <c r="K982" i="3"/>
  <c r="L981" i="3"/>
  <c r="K981" i="3"/>
  <c r="L980" i="3"/>
  <c r="K980" i="3"/>
  <c r="L979" i="3"/>
  <c r="K979" i="3"/>
  <c r="L978" i="3"/>
  <c r="K978" i="3"/>
  <c r="L977" i="3"/>
  <c r="K977" i="3"/>
  <c r="L331" i="2"/>
  <c r="K331" i="2"/>
  <c r="L330" i="2"/>
  <c r="K330" i="2"/>
  <c r="L329" i="2"/>
  <c r="K329" i="2"/>
  <c r="L328" i="2"/>
  <c r="K328" i="2"/>
  <c r="L327" i="2"/>
  <c r="K327" i="2"/>
  <c r="L691" i="2"/>
  <c r="K691" i="2"/>
  <c r="L690" i="2"/>
  <c r="K690" i="2"/>
  <c r="L689" i="2"/>
  <c r="K689" i="2"/>
  <c r="L688" i="2"/>
  <c r="K688" i="2"/>
  <c r="L687" i="2"/>
  <c r="K687" i="2"/>
  <c r="AO133" i="4"/>
  <c r="AN133" i="4"/>
  <c r="AM133" i="4"/>
  <c r="AL133" i="4"/>
  <c r="A133" i="4"/>
  <c r="AO132" i="4"/>
  <c r="AN132" i="4"/>
  <c r="AM132" i="4"/>
  <c r="AL132" i="4"/>
  <c r="A132" i="4"/>
  <c r="AO277" i="4"/>
  <c r="AN277" i="4"/>
  <c r="AM277" i="4"/>
  <c r="AL277" i="4"/>
  <c r="A277" i="4"/>
  <c r="AO276" i="4"/>
  <c r="AN276" i="4"/>
  <c r="AM276" i="4"/>
  <c r="AL276" i="4"/>
  <c r="A276" i="4"/>
  <c r="H2064" i="3"/>
  <c r="H2063" i="3"/>
  <c r="H982" i="3"/>
  <c r="H984" i="3"/>
  <c r="H2060" i="3"/>
  <c r="H2058" i="3"/>
  <c r="H980" i="3"/>
  <c r="G978" i="3"/>
  <c r="G989" i="3"/>
  <c r="H988" i="3"/>
  <c r="G2067" i="3"/>
  <c r="G991" i="3"/>
  <c r="G2064" i="3"/>
  <c r="G2063" i="3"/>
  <c r="G982" i="3"/>
  <c r="G984" i="3"/>
  <c r="G2060" i="3"/>
  <c r="G2058" i="3"/>
  <c r="G980" i="3"/>
  <c r="G2059" i="3"/>
  <c r="G2068" i="3"/>
  <c r="H2062" i="3"/>
  <c r="G986" i="3"/>
  <c r="G988" i="3"/>
  <c r="H983" i="3"/>
  <c r="H2059" i="3"/>
  <c r="H978" i="3"/>
  <c r="H2068" i="3"/>
  <c r="H2070" i="3"/>
  <c r="H989" i="3"/>
  <c r="H987" i="3"/>
  <c r="G983" i="3"/>
  <c r="G2070" i="3"/>
  <c r="G987" i="3"/>
  <c r="G2065" i="3"/>
  <c r="G2062" i="3"/>
  <c r="H981" i="3"/>
  <c r="H2071" i="3"/>
  <c r="H990" i="3"/>
  <c r="H977" i="3"/>
  <c r="H979" i="3"/>
  <c r="H2066" i="3"/>
  <c r="H985" i="3"/>
  <c r="H2069" i="3"/>
  <c r="H2065" i="3"/>
  <c r="H986" i="3"/>
  <c r="H2061" i="3"/>
  <c r="G2057" i="3"/>
  <c r="G981" i="3"/>
  <c r="G2071" i="3"/>
  <c r="G990" i="3"/>
  <c r="G977" i="3"/>
  <c r="G979" i="3"/>
  <c r="G2066" i="3"/>
  <c r="G985" i="3"/>
  <c r="G2069" i="3"/>
  <c r="H2067" i="3"/>
  <c r="H2057" i="3"/>
  <c r="H991" i="3"/>
  <c r="G2061" i="3"/>
  <c r="Q47" i="96" l="1"/>
  <c r="K31" i="95"/>
  <c r="H45" i="96"/>
  <c r="H7" i="96"/>
  <c r="H46" i="96"/>
  <c r="H8" i="96"/>
  <c r="D19" i="96"/>
  <c r="D37" i="96"/>
  <c r="A37" i="96" s="1"/>
  <c r="D36" i="96"/>
  <c r="A36" i="96" s="1"/>
  <c r="D35" i="96"/>
  <c r="A35" i="96" s="1"/>
  <c r="D34" i="96"/>
  <c r="A34" i="96" s="1"/>
  <c r="D33" i="96"/>
  <c r="A33" i="96" s="1"/>
  <c r="D32" i="96"/>
  <c r="A32" i="96" s="1"/>
  <c r="D31" i="96"/>
  <c r="A31" i="96" s="1"/>
  <c r="D30" i="96"/>
  <c r="A30" i="96" s="1"/>
  <c r="D29" i="96"/>
  <c r="A29" i="96" s="1"/>
  <c r="D28" i="96"/>
  <c r="A28" i="96" s="1"/>
  <c r="D27" i="96"/>
  <c r="A27" i="96" s="1"/>
  <c r="D26" i="96"/>
  <c r="A26" i="96" s="1"/>
  <c r="D25" i="96"/>
  <c r="A25" i="96" s="1"/>
  <c r="D24" i="96"/>
  <c r="A24" i="96" s="1"/>
  <c r="D23" i="96"/>
  <c r="A23" i="96" s="1"/>
  <c r="D22" i="96"/>
  <c r="D21" i="96"/>
  <c r="A21" i="96" s="1"/>
  <c r="D20" i="96"/>
  <c r="A20" i="96" s="1"/>
  <c r="A19" i="96"/>
  <c r="D16" i="96"/>
  <c r="A16" i="96" s="1"/>
  <c r="D15" i="96"/>
  <c r="A15" i="96" s="1"/>
  <c r="D14" i="96"/>
  <c r="D13" i="96"/>
  <c r="A13" i="96" s="1"/>
  <c r="D12" i="96"/>
  <c r="A12" i="96" s="1"/>
  <c r="D9" i="96"/>
  <c r="A9" i="96" s="1"/>
  <c r="D8" i="96"/>
  <c r="A8" i="96" s="1"/>
  <c r="A22" i="96"/>
  <c r="C20" i="96"/>
  <c r="A17" i="96"/>
  <c r="A10" i="96"/>
  <c r="A7" i="96"/>
  <c r="F47" i="109"/>
  <c r="F47" i="108"/>
  <c r="F7" i="108"/>
  <c r="F7" i="109"/>
  <c r="AS19" i="4"/>
  <c r="AT19" i="4" s="1"/>
  <c r="AU19" i="4" s="1"/>
  <c r="AV19" i="4" s="1"/>
  <c r="AW19" i="4" s="1"/>
  <c r="AX19" i="4" s="1"/>
  <c r="AY19" i="4" s="1"/>
  <c r="AZ19" i="4" s="1"/>
  <c r="BA19" i="4" s="1"/>
  <c r="A14" i="96" l="1"/>
  <c r="J14" i="103"/>
  <c r="J16" i="103"/>
  <c r="J14" i="108"/>
  <c r="J16" i="108"/>
  <c r="J14" i="102"/>
  <c r="J16" i="102"/>
  <c r="J14" i="87"/>
  <c r="J16" i="87"/>
  <c r="J14" i="109"/>
  <c r="J16" i="109"/>
  <c r="J16" i="71"/>
  <c r="J14" i="71"/>
  <c r="J16" i="94"/>
  <c r="J14" i="94"/>
  <c r="H16" i="92"/>
  <c r="H16" i="94" s="1"/>
  <c r="H14" i="92"/>
  <c r="H14" i="94" s="1"/>
  <c r="Y26" i="92"/>
  <c r="W26" i="92"/>
  <c r="Y25" i="92"/>
  <c r="W25" i="92"/>
  <c r="Y26" i="106"/>
  <c r="F56" i="106" s="1"/>
  <c r="W26" i="106"/>
  <c r="Y25" i="106"/>
  <c r="W25" i="106"/>
  <c r="Y26" i="107"/>
  <c r="W26" i="107"/>
  <c r="Y25" i="107"/>
  <c r="F56" i="107" s="1"/>
  <c r="W25" i="107"/>
  <c r="F54" i="107" s="1"/>
  <c r="F14" i="103" l="1"/>
  <c r="F54" i="103" s="1"/>
  <c r="F14" i="102"/>
  <c r="F54" i="102" s="1"/>
  <c r="F14" i="108"/>
  <c r="F54" i="108" s="1"/>
  <c r="F16" i="103"/>
  <c r="F56" i="103" s="1"/>
  <c r="F16" i="102"/>
  <c r="F56" i="102" s="1"/>
  <c r="F16" i="108"/>
  <c r="F56" i="108" s="1"/>
  <c r="F14" i="109"/>
  <c r="F54" i="109" s="1"/>
  <c r="F14" i="87"/>
  <c r="F54" i="87" s="1"/>
  <c r="F14" i="71"/>
  <c r="F54" i="71" s="1"/>
  <c r="F16" i="109"/>
  <c r="F56" i="109" s="1"/>
  <c r="F16" i="87"/>
  <c r="F56" i="87" s="1"/>
  <c r="F16" i="71"/>
  <c r="F56" i="71" s="1"/>
  <c r="AT28" i="4"/>
  <c r="AU28" i="4" s="1"/>
  <c r="AV28" i="4" s="1"/>
  <c r="AW28" i="4" s="1"/>
  <c r="AX28" i="4" s="1"/>
  <c r="AY28" i="4" s="1"/>
  <c r="AZ28" i="4" s="1"/>
  <c r="BA28" i="4" s="1"/>
  <c r="BB28" i="4" s="1"/>
  <c r="BC28" i="4" s="1"/>
  <c r="BD28" i="4" s="1"/>
  <c r="BE28" i="4" s="1"/>
  <c r="BF28" i="4" s="1"/>
  <c r="AT23" i="4"/>
  <c r="AU23" i="4" s="1"/>
  <c r="AV23" i="4" s="1"/>
  <c r="AW23" i="4" s="1"/>
  <c r="AX23" i="4" s="1"/>
  <c r="AY23" i="4" s="1"/>
  <c r="AZ23" i="4" s="1"/>
  <c r="BA23" i="4" s="1"/>
  <c r="BB23" i="4" s="1"/>
  <c r="BC23" i="4" s="1"/>
  <c r="BD23" i="4" s="1"/>
  <c r="BE23" i="4" s="1"/>
  <c r="BF23" i="4" s="1"/>
  <c r="BG23" i="4" s="1"/>
  <c r="F75" i="107" l="1"/>
  <c r="F75" i="89"/>
  <c r="F71" i="51"/>
  <c r="H71" i="51" s="1"/>
  <c r="H34" i="51"/>
  <c r="F75" i="52"/>
  <c r="H75" i="52"/>
  <c r="H35" i="52"/>
  <c r="F75" i="83"/>
  <c r="H35" i="83"/>
  <c r="H35" i="23"/>
  <c r="F75" i="68"/>
  <c r="F75" i="48"/>
  <c r="H75" i="48" s="1"/>
  <c r="H35" i="48"/>
  <c r="F75" i="110"/>
  <c r="F75" i="27"/>
  <c r="H35" i="27"/>
  <c r="H75" i="27" s="1"/>
  <c r="P28" i="87" a="1"/>
  <c r="P28" i="87" s="1"/>
  <c r="Q31" i="87" a="1"/>
  <c r="Q31" i="87" s="1"/>
  <c r="P31" i="87" a="1"/>
  <c r="P31" i="87" s="1"/>
  <c r="Q30" i="87" a="1"/>
  <c r="Q30" i="87" s="1"/>
  <c r="P30" i="87" a="1"/>
  <c r="P30" i="87" s="1"/>
  <c r="Q29" i="87" a="1"/>
  <c r="Q29" i="87" s="1"/>
  <c r="P29" i="87" a="1"/>
  <c r="P29" i="87" s="1"/>
  <c r="Q28" i="87" a="1"/>
  <c r="Q28" i="87" s="1"/>
  <c r="H75" i="83" l="1"/>
  <c r="F109" i="51"/>
  <c r="H109" i="51" s="1"/>
  <c r="Q31" i="1" a="1"/>
  <c r="Q31" i="1" s="1"/>
  <c r="P31" i="1" a="1"/>
  <c r="P31" i="1" s="1"/>
  <c r="Q30" i="1" a="1"/>
  <c r="Q30" i="1" s="1"/>
  <c r="P30" i="1" a="1"/>
  <c r="P30" i="1" s="1"/>
  <c r="Q29" i="1" a="1"/>
  <c r="Q29" i="1" s="1"/>
  <c r="P29" i="1" a="1"/>
  <c r="P29" i="1" s="1"/>
  <c r="Q28" i="1" a="1"/>
  <c r="Q28" i="1" s="1"/>
  <c r="P28" i="1" a="1"/>
  <c r="P28" i="1" s="1"/>
  <c r="Q31" i="26" a="1"/>
  <c r="Q31" i="26" s="1"/>
  <c r="P31" i="26" a="1"/>
  <c r="P31" i="26" s="1"/>
  <c r="Q30" i="26" a="1"/>
  <c r="Q30" i="26" s="1"/>
  <c r="P30" i="26" a="1"/>
  <c r="P30" i="26" s="1"/>
  <c r="Q29" i="26" a="1"/>
  <c r="Q29" i="26" s="1"/>
  <c r="P29" i="26" a="1"/>
  <c r="P29" i="26" s="1"/>
  <c r="Q28" i="26" a="1"/>
  <c r="Q28" i="26" s="1"/>
  <c r="P28" i="26" a="1"/>
  <c r="P28" i="26" s="1"/>
  <c r="Q31" i="85" a="1"/>
  <c r="Q31" i="85" s="1"/>
  <c r="P31" i="85" a="1"/>
  <c r="P31" i="85" s="1"/>
  <c r="Q30" i="85" a="1"/>
  <c r="Q30" i="85" s="1"/>
  <c r="P30" i="85" a="1"/>
  <c r="P30" i="85" s="1"/>
  <c r="Q29" i="85" a="1"/>
  <c r="Q29" i="85" s="1"/>
  <c r="P29" i="85" a="1"/>
  <c r="P29" i="85" s="1"/>
  <c r="Q28" i="85" a="1"/>
  <c r="Q28" i="85" s="1"/>
  <c r="P28" i="85" a="1"/>
  <c r="P28" i="85" s="1"/>
  <c r="Q31" i="60" a="1"/>
  <c r="Q31" i="60" s="1"/>
  <c r="P31" i="60" a="1"/>
  <c r="P31" i="60" s="1"/>
  <c r="Q30" i="60" a="1"/>
  <c r="Q30" i="60" s="1"/>
  <c r="P30" i="60" a="1"/>
  <c r="P30" i="60" s="1"/>
  <c r="Q29" i="60" a="1"/>
  <c r="Q29" i="60" s="1"/>
  <c r="P29" i="60" a="1"/>
  <c r="P29" i="60" s="1"/>
  <c r="Q28" i="60" a="1"/>
  <c r="Q28" i="60" s="1"/>
  <c r="P28" i="60" a="1"/>
  <c r="P28" i="60" s="1"/>
  <c r="Q31" i="86" a="1"/>
  <c r="Q31" i="86" s="1"/>
  <c r="P31" i="86" a="1"/>
  <c r="P31" i="86" s="1"/>
  <c r="Q30" i="86" a="1"/>
  <c r="Q30" i="86" s="1"/>
  <c r="P30" i="86" a="1"/>
  <c r="P30" i="86" s="1"/>
  <c r="Q29" i="86" a="1"/>
  <c r="Q29" i="86" s="1"/>
  <c r="P29" i="86" a="1"/>
  <c r="P29" i="86" s="1"/>
  <c r="Q28" i="86" a="1"/>
  <c r="Q28" i="86" s="1"/>
  <c r="P28" i="86" a="1"/>
  <c r="P28" i="86" s="1"/>
  <c r="Q31" i="92" a="1"/>
  <c r="Q31" i="92" s="1"/>
  <c r="P31" i="92" a="1"/>
  <c r="P31" i="92" s="1"/>
  <c r="Q30" i="92" a="1"/>
  <c r="Q30" i="92" s="1"/>
  <c r="P30" i="92" a="1"/>
  <c r="P30" i="92" s="1"/>
  <c r="Q29" i="92" a="1"/>
  <c r="Q29" i="92" s="1"/>
  <c r="P29" i="92" a="1"/>
  <c r="P29" i="92" s="1"/>
  <c r="Q28" i="92" a="1"/>
  <c r="Q28" i="92" s="1"/>
  <c r="P28" i="92" a="1"/>
  <c r="P28" i="92" s="1"/>
  <c r="Q31" i="94" a="1"/>
  <c r="Q31" i="94" s="1"/>
  <c r="P31" i="94" a="1"/>
  <c r="P31" i="94" s="1"/>
  <c r="Q30" i="94" a="1"/>
  <c r="Q30" i="94" s="1"/>
  <c r="P30" i="94" a="1"/>
  <c r="P30" i="94" s="1"/>
  <c r="Q29" i="94" a="1"/>
  <c r="Q29" i="94" s="1"/>
  <c r="P29" i="94" a="1"/>
  <c r="P29" i="94" s="1"/>
  <c r="Q28" i="94" a="1"/>
  <c r="Q28" i="94" s="1"/>
  <c r="P28" i="94" a="1"/>
  <c r="P28" i="94" s="1"/>
  <c r="Q31" i="71" a="1"/>
  <c r="Q31" i="71" s="1"/>
  <c r="P31" i="71" a="1"/>
  <c r="P31" i="71" s="1"/>
  <c r="Q30" i="71" a="1"/>
  <c r="Q30" i="71" s="1"/>
  <c r="P30" i="71" a="1"/>
  <c r="P30" i="71" s="1"/>
  <c r="Q29" i="71" a="1"/>
  <c r="Q29" i="71" s="1"/>
  <c r="P29" i="71" a="1"/>
  <c r="P29" i="71" s="1"/>
  <c r="Q28" i="71" a="1"/>
  <c r="Q28" i="71" s="1"/>
  <c r="P28" i="71" a="1"/>
  <c r="P28" i="71" s="1"/>
  <c r="Q31" i="106" a="1"/>
  <c r="Q31" i="106" s="1"/>
  <c r="P31" i="106" a="1"/>
  <c r="P31" i="106" s="1"/>
  <c r="Q30" i="106" a="1"/>
  <c r="Q30" i="106" s="1"/>
  <c r="P30" i="106" a="1"/>
  <c r="P30" i="106" s="1"/>
  <c r="Q29" i="106" a="1"/>
  <c r="Q29" i="106" s="1"/>
  <c r="P29" i="106" a="1"/>
  <c r="P29" i="106" s="1"/>
  <c r="Q28" i="106" a="1"/>
  <c r="Q28" i="106" s="1"/>
  <c r="P28" i="106" a="1"/>
  <c r="P28" i="106" s="1"/>
  <c r="Q31" i="109" a="1"/>
  <c r="Q31" i="109" s="1"/>
  <c r="P31" i="109" a="1"/>
  <c r="P31" i="109" s="1"/>
  <c r="Q30" i="109" a="1"/>
  <c r="Q30" i="109" s="1"/>
  <c r="P30" i="109" a="1"/>
  <c r="P30" i="109" s="1"/>
  <c r="Q29" i="109" a="1"/>
  <c r="Q29" i="109" s="1"/>
  <c r="P29" i="109" a="1"/>
  <c r="P29" i="109" s="1"/>
  <c r="Q28" i="109" a="1"/>
  <c r="Q28" i="109" s="1"/>
  <c r="P28" i="109" a="1"/>
  <c r="P28" i="109" s="1"/>
  <c r="Q31" i="102" a="1"/>
  <c r="Q31" i="102" s="1"/>
  <c r="P31" i="102" a="1"/>
  <c r="P31" i="102" s="1"/>
  <c r="Q30" i="102" a="1"/>
  <c r="Q30" i="102" s="1"/>
  <c r="P30" i="102" a="1"/>
  <c r="P30" i="102" s="1"/>
  <c r="Q29" i="102" a="1"/>
  <c r="Q29" i="102" s="1"/>
  <c r="P29" i="102" a="1"/>
  <c r="P29" i="102" s="1"/>
  <c r="Q28" i="102" a="1"/>
  <c r="Q28" i="102" s="1"/>
  <c r="P28" i="102" a="1"/>
  <c r="P28" i="102" s="1"/>
  <c r="Q31" i="107" a="1"/>
  <c r="Q31" i="107" s="1"/>
  <c r="P31" i="107" a="1"/>
  <c r="P31" i="107" s="1"/>
  <c r="Q30" i="107" a="1"/>
  <c r="Q30" i="107" s="1"/>
  <c r="P30" i="107" a="1"/>
  <c r="P30" i="107" s="1"/>
  <c r="Q29" i="107" a="1"/>
  <c r="Q29" i="107" s="1"/>
  <c r="P29" i="107" a="1"/>
  <c r="P29" i="107" s="1"/>
  <c r="Q28" i="107" a="1"/>
  <c r="Q28" i="107" s="1"/>
  <c r="P28" i="107" a="1"/>
  <c r="P28" i="107" s="1"/>
  <c r="Q31" i="108" a="1"/>
  <c r="Q31" i="108" s="1"/>
  <c r="P31" i="108" a="1"/>
  <c r="P31" i="108" s="1"/>
  <c r="Q30" i="108" a="1"/>
  <c r="Q30" i="108" s="1"/>
  <c r="P30" i="108" a="1"/>
  <c r="P30" i="108" s="1"/>
  <c r="Q29" i="108" a="1"/>
  <c r="Q29" i="108" s="1"/>
  <c r="P29" i="108" a="1"/>
  <c r="P29" i="108" s="1"/>
  <c r="Q28" i="108" a="1"/>
  <c r="Q28" i="108" s="1"/>
  <c r="P28" i="108" a="1"/>
  <c r="P28" i="108" s="1"/>
  <c r="Q31" i="103" a="1"/>
  <c r="Q31" i="103" s="1"/>
  <c r="P31" i="103" a="1"/>
  <c r="P31" i="103" s="1"/>
  <c r="Q30" i="103" a="1"/>
  <c r="Q30" i="103" s="1"/>
  <c r="P30" i="103" a="1"/>
  <c r="P30" i="103" s="1"/>
  <c r="Q29" i="103" a="1"/>
  <c r="Q29" i="103" s="1"/>
  <c r="P29" i="103" a="1"/>
  <c r="P29" i="103" s="1"/>
  <c r="Q28" i="103" a="1"/>
  <c r="Q28" i="103" s="1"/>
  <c r="P28" i="103" a="1"/>
  <c r="P28" i="103" s="1"/>
  <c r="Q31" i="27" a="1"/>
  <c r="Q31" i="27" s="1"/>
  <c r="P31" i="27" a="1"/>
  <c r="P31" i="27" s="1"/>
  <c r="Q30" i="27" a="1"/>
  <c r="Q30" i="27" s="1"/>
  <c r="P30" i="27" a="1"/>
  <c r="P30" i="27" s="1"/>
  <c r="Q29" i="27" a="1"/>
  <c r="Q29" i="27" s="1"/>
  <c r="P29" i="27" a="1"/>
  <c r="P29" i="27" s="1"/>
  <c r="Q28" i="27" a="1"/>
  <c r="Q28" i="27" s="1"/>
  <c r="P28" i="27" a="1"/>
  <c r="P28" i="27" s="1"/>
  <c r="Q31" i="42" a="1"/>
  <c r="Q31" i="42" s="1"/>
  <c r="P31" i="42" a="1"/>
  <c r="P31" i="42" s="1"/>
  <c r="Q30" i="42" a="1"/>
  <c r="Q30" i="42" s="1"/>
  <c r="P30" i="42" a="1"/>
  <c r="P30" i="42" s="1"/>
  <c r="Q29" i="42" a="1"/>
  <c r="Q29" i="42" s="1"/>
  <c r="P29" i="42" a="1"/>
  <c r="P29" i="42" s="1"/>
  <c r="Q28" i="42" a="1"/>
  <c r="Q28" i="42" s="1"/>
  <c r="P28" i="42" a="1"/>
  <c r="P28" i="42" s="1"/>
  <c r="Q31" i="89" a="1"/>
  <c r="Q31" i="89" s="1"/>
  <c r="P31" i="89" a="1"/>
  <c r="P31" i="89" s="1"/>
  <c r="Q30" i="89" a="1"/>
  <c r="Q30" i="89" s="1"/>
  <c r="P30" i="89" a="1"/>
  <c r="P30" i="89" s="1"/>
  <c r="Q29" i="89" a="1"/>
  <c r="Q29" i="89" s="1"/>
  <c r="P29" i="89" a="1"/>
  <c r="P29" i="89" s="1"/>
  <c r="Q28" i="89" a="1"/>
  <c r="Q28" i="89" s="1"/>
  <c r="P28" i="89" a="1"/>
  <c r="P28" i="89" s="1"/>
  <c r="Q31" i="51" a="1"/>
  <c r="Q31" i="51" s="1"/>
  <c r="P31" i="51" a="1"/>
  <c r="P31" i="51" s="1"/>
  <c r="Q30" i="51" a="1"/>
  <c r="Q30" i="51" s="1"/>
  <c r="P30" i="51" a="1"/>
  <c r="P30" i="51" s="1"/>
  <c r="Q29" i="51" a="1"/>
  <c r="Q29" i="51" s="1"/>
  <c r="P29" i="51" a="1"/>
  <c r="P29" i="51" s="1"/>
  <c r="Q28" i="51" a="1"/>
  <c r="Q28" i="51" s="1"/>
  <c r="P28" i="51" a="1"/>
  <c r="P28" i="51" s="1"/>
  <c r="Q28" i="52" a="1"/>
  <c r="Q28" i="52" s="1"/>
  <c r="P28" i="52" a="1"/>
  <c r="P28" i="52" s="1"/>
  <c r="Q28" i="83" a="1"/>
  <c r="Q28" i="83" s="1"/>
  <c r="P28" i="83" a="1"/>
  <c r="P28" i="83" s="1"/>
  <c r="Q31" i="23" a="1"/>
  <c r="Q31" i="23" s="1"/>
  <c r="P31" i="23" a="1"/>
  <c r="P31" i="23" s="1"/>
  <c r="Q30" i="23" a="1"/>
  <c r="Q30" i="23" s="1"/>
  <c r="P30" i="23" a="1"/>
  <c r="P30" i="23" s="1"/>
  <c r="Q29" i="23" a="1"/>
  <c r="Q29" i="23" s="1"/>
  <c r="P29" i="23" a="1"/>
  <c r="P29" i="23" s="1"/>
  <c r="Q28" i="23" a="1"/>
  <c r="Q28" i="23" s="1"/>
  <c r="P28" i="23" a="1"/>
  <c r="P28" i="23" s="1"/>
  <c r="Q31" i="47" a="1"/>
  <c r="Q31" i="47" s="1"/>
  <c r="P31" i="47" a="1"/>
  <c r="P31" i="47" s="1"/>
  <c r="Q30" i="47" a="1"/>
  <c r="Q30" i="47" s="1"/>
  <c r="P30" i="47" a="1"/>
  <c r="P30" i="47" s="1"/>
  <c r="Q29" i="47" a="1"/>
  <c r="Q29" i="47" s="1"/>
  <c r="P29" i="47" a="1"/>
  <c r="P29" i="47" s="1"/>
  <c r="Q28" i="47" a="1"/>
  <c r="Q28" i="47" s="1"/>
  <c r="P28" i="47" a="1"/>
  <c r="P28" i="47" s="1"/>
  <c r="Q31" i="105" a="1"/>
  <c r="Q31" i="105" s="1"/>
  <c r="Q30" i="105" a="1"/>
  <c r="Q30" i="105" s="1"/>
  <c r="Q29" i="105" a="1"/>
  <c r="Q29" i="105" s="1"/>
  <c r="P29" i="105" a="1"/>
  <c r="P29" i="105" s="1"/>
  <c r="Q28" i="105" a="1"/>
  <c r="Q28" i="105" s="1"/>
  <c r="Q31" i="68" a="1"/>
  <c r="Q31" i="68" s="1"/>
  <c r="P31" i="68" a="1"/>
  <c r="P31" i="68" s="1"/>
  <c r="Q30" i="68" a="1"/>
  <c r="Q30" i="68" s="1"/>
  <c r="P30" i="68" a="1"/>
  <c r="P30" i="68" s="1"/>
  <c r="Q29" i="68" a="1"/>
  <c r="Q29" i="68" s="1"/>
  <c r="P29" i="68" a="1"/>
  <c r="P29" i="68" s="1"/>
  <c r="Q28" i="68" a="1"/>
  <c r="Q28" i="68" s="1"/>
  <c r="P28" i="68" a="1"/>
  <c r="P28" i="68" s="1"/>
  <c r="Q31" i="48" a="1"/>
  <c r="Q31" i="48" s="1"/>
  <c r="P31" i="48" a="1"/>
  <c r="P31" i="48" s="1"/>
  <c r="Q30" i="48" a="1"/>
  <c r="Q30" i="48" s="1"/>
  <c r="P30" i="48" a="1"/>
  <c r="P30" i="48" s="1"/>
  <c r="Q29" i="48" a="1"/>
  <c r="Q29" i="48" s="1"/>
  <c r="P29" i="48" a="1"/>
  <c r="P29" i="48" s="1"/>
  <c r="Q28" i="48" a="1"/>
  <c r="Q28" i="48" s="1"/>
  <c r="P28" i="48" a="1"/>
  <c r="P28" i="48" s="1"/>
  <c r="Q31" i="104" a="1"/>
  <c r="Q31" i="104" s="1"/>
  <c r="P31" i="104" a="1"/>
  <c r="P31" i="104" s="1"/>
  <c r="Q30" i="104" a="1"/>
  <c r="Q30" i="104" s="1"/>
  <c r="P30" i="104" a="1"/>
  <c r="P30" i="104" s="1"/>
  <c r="Q29" i="104" a="1"/>
  <c r="Q29" i="104" s="1"/>
  <c r="P29" i="104" a="1"/>
  <c r="P29" i="104" s="1"/>
  <c r="Q28" i="104" a="1"/>
  <c r="Q28" i="104" s="1"/>
  <c r="P28" i="104" a="1"/>
  <c r="P28" i="104" s="1"/>
  <c r="P28" i="110" a="1"/>
  <c r="P28" i="110" s="1"/>
  <c r="P31" i="110" a="1"/>
  <c r="P31" i="110" s="1"/>
  <c r="Q28" i="110" a="1"/>
  <c r="Q28" i="110" s="1"/>
  <c r="Q30" i="110" a="1"/>
  <c r="Q30" i="110" s="1"/>
  <c r="Q29" i="110" a="1"/>
  <c r="Q29" i="110" s="1"/>
  <c r="Q31" i="110" a="1"/>
  <c r="Q31" i="110" s="1"/>
  <c r="P30" i="110" a="1"/>
  <c r="P30" i="110" s="1"/>
  <c r="P29" i="110" a="1"/>
  <c r="P29" i="110" s="1"/>
  <c r="AU30" i="4" l="1"/>
  <c r="AT30" i="4"/>
  <c r="AS30" i="4"/>
  <c r="L2161" i="3"/>
  <c r="K2161" i="3"/>
  <c r="L2160" i="3"/>
  <c r="K2160" i="3"/>
  <c r="L2159" i="3"/>
  <c r="K2159" i="3"/>
  <c r="L2158" i="3"/>
  <c r="K2158" i="3"/>
  <c r="L2157" i="3"/>
  <c r="K2157" i="3"/>
  <c r="L2156" i="3"/>
  <c r="K2156" i="3"/>
  <c r="L2155" i="3"/>
  <c r="K2155" i="3"/>
  <c r="L2154" i="3"/>
  <c r="K2154" i="3"/>
  <c r="L2153" i="3"/>
  <c r="K2153" i="3"/>
  <c r="L2152" i="3"/>
  <c r="K2152" i="3"/>
  <c r="L2151" i="3"/>
  <c r="K2151" i="3"/>
  <c r="L2150" i="3"/>
  <c r="K2150" i="3"/>
  <c r="L2149" i="3"/>
  <c r="K2149" i="3"/>
  <c r="L2148" i="3"/>
  <c r="K2148" i="3"/>
  <c r="L2147" i="3"/>
  <c r="K2147" i="3"/>
  <c r="L2146" i="3"/>
  <c r="K2146" i="3"/>
  <c r="L2145" i="3"/>
  <c r="K2145" i="3"/>
  <c r="L2144" i="3"/>
  <c r="K2144" i="3"/>
  <c r="L2143" i="3"/>
  <c r="K2143" i="3"/>
  <c r="L2142" i="3"/>
  <c r="K2142" i="3"/>
  <c r="L2141" i="3"/>
  <c r="K2141" i="3"/>
  <c r="L2140" i="3"/>
  <c r="K2140" i="3"/>
  <c r="L2139" i="3"/>
  <c r="K2139" i="3"/>
  <c r="L2138" i="3"/>
  <c r="K2138" i="3"/>
  <c r="L2137" i="3"/>
  <c r="K2137" i="3"/>
  <c r="L2136" i="3"/>
  <c r="K2136" i="3"/>
  <c r="L2135" i="3"/>
  <c r="K2135" i="3"/>
  <c r="L2134" i="3"/>
  <c r="K2134" i="3"/>
  <c r="L2133" i="3"/>
  <c r="K2133" i="3"/>
  <c r="L2132" i="3"/>
  <c r="K2132" i="3"/>
  <c r="L2131" i="3"/>
  <c r="K2131" i="3"/>
  <c r="L2130" i="3"/>
  <c r="K2130" i="3"/>
  <c r="L2129" i="3"/>
  <c r="K2129" i="3"/>
  <c r="L2128" i="3"/>
  <c r="K2128" i="3"/>
  <c r="L2127" i="3"/>
  <c r="K2127" i="3"/>
  <c r="L2126" i="3"/>
  <c r="K2126" i="3"/>
  <c r="L2125" i="3"/>
  <c r="K2125" i="3"/>
  <c r="L2124" i="3"/>
  <c r="K2124" i="3"/>
  <c r="L2123" i="3"/>
  <c r="K2123" i="3"/>
  <c r="L2122" i="3"/>
  <c r="K2122" i="3"/>
  <c r="L2121" i="3"/>
  <c r="K2121" i="3"/>
  <c r="L2120" i="3"/>
  <c r="K2120" i="3"/>
  <c r="L2119" i="3"/>
  <c r="K2119" i="3"/>
  <c r="L2118" i="3"/>
  <c r="K2118" i="3"/>
  <c r="L2117" i="3"/>
  <c r="K2117" i="3"/>
  <c r="L2116" i="3"/>
  <c r="K2116" i="3"/>
  <c r="L2115" i="3"/>
  <c r="K2115" i="3"/>
  <c r="L2114" i="3"/>
  <c r="K2114" i="3"/>
  <c r="L2113" i="3"/>
  <c r="K2113" i="3"/>
  <c r="L2112" i="3"/>
  <c r="K2112" i="3"/>
  <c r="L2111" i="3"/>
  <c r="K2111" i="3"/>
  <c r="L2110" i="3"/>
  <c r="K2110" i="3"/>
  <c r="L2109" i="3"/>
  <c r="K2109" i="3"/>
  <c r="L2108" i="3"/>
  <c r="K2108" i="3"/>
  <c r="L2107" i="3"/>
  <c r="K2107" i="3"/>
  <c r="L2106" i="3"/>
  <c r="K2106" i="3"/>
  <c r="L2105" i="3"/>
  <c r="K2105" i="3"/>
  <c r="L2104" i="3"/>
  <c r="K2104" i="3"/>
  <c r="L2103" i="3"/>
  <c r="K2103" i="3"/>
  <c r="L2102" i="3"/>
  <c r="K2102" i="3"/>
  <c r="L2101" i="3"/>
  <c r="K2101" i="3"/>
  <c r="L2100" i="3"/>
  <c r="K2100" i="3"/>
  <c r="L2099" i="3"/>
  <c r="K2099" i="3"/>
  <c r="L2098" i="3"/>
  <c r="K2098" i="3"/>
  <c r="L2097" i="3"/>
  <c r="K2097" i="3"/>
  <c r="L2096" i="3"/>
  <c r="K2096" i="3"/>
  <c r="L2095" i="3"/>
  <c r="K2095" i="3"/>
  <c r="L2094" i="3"/>
  <c r="K2094" i="3"/>
  <c r="L2093" i="3"/>
  <c r="K2093" i="3"/>
  <c r="L2092" i="3"/>
  <c r="K2092" i="3"/>
  <c r="L2091" i="3"/>
  <c r="K2091" i="3"/>
  <c r="L2090" i="3"/>
  <c r="K2090" i="3"/>
  <c r="L2089" i="3"/>
  <c r="K2089" i="3"/>
  <c r="L2088" i="3"/>
  <c r="K2088" i="3"/>
  <c r="L2087" i="3"/>
  <c r="K2087" i="3"/>
  <c r="L2086" i="3"/>
  <c r="K2086" i="3"/>
  <c r="L2085" i="3"/>
  <c r="K2085" i="3"/>
  <c r="L2084" i="3"/>
  <c r="K2084" i="3"/>
  <c r="L2083" i="3"/>
  <c r="K2083" i="3"/>
  <c r="L2082" i="3"/>
  <c r="K2082" i="3"/>
  <c r="L2081" i="3"/>
  <c r="K2081" i="3"/>
  <c r="L2080" i="3"/>
  <c r="K2080" i="3"/>
  <c r="L2079" i="3"/>
  <c r="K2079" i="3"/>
  <c r="L2078" i="3"/>
  <c r="K2078" i="3"/>
  <c r="L2077" i="3"/>
  <c r="K2077" i="3"/>
  <c r="L2076" i="3"/>
  <c r="K2076" i="3"/>
  <c r="L2075" i="3"/>
  <c r="K2075" i="3"/>
  <c r="L2074" i="3"/>
  <c r="K2074" i="3"/>
  <c r="L2073" i="3"/>
  <c r="K2073" i="3"/>
  <c r="L2072" i="3"/>
  <c r="K2072" i="3"/>
  <c r="L721" i="2"/>
  <c r="K721" i="2"/>
  <c r="L720" i="2"/>
  <c r="K720" i="2"/>
  <c r="L719" i="2"/>
  <c r="K719" i="2"/>
  <c r="L718" i="2"/>
  <c r="K718" i="2"/>
  <c r="L717" i="2"/>
  <c r="K717" i="2"/>
  <c r="L716" i="2"/>
  <c r="K716" i="2"/>
  <c r="L715" i="2"/>
  <c r="K715" i="2"/>
  <c r="L714" i="2"/>
  <c r="K714" i="2"/>
  <c r="L713" i="2"/>
  <c r="K713" i="2"/>
  <c r="L712" i="2"/>
  <c r="K712" i="2"/>
  <c r="L711" i="2"/>
  <c r="K711" i="2"/>
  <c r="L710" i="2"/>
  <c r="K710" i="2"/>
  <c r="L709" i="2"/>
  <c r="K709" i="2"/>
  <c r="L708" i="2"/>
  <c r="K708" i="2"/>
  <c r="L707" i="2"/>
  <c r="K707" i="2"/>
  <c r="L706" i="2"/>
  <c r="K706" i="2"/>
  <c r="L705" i="2"/>
  <c r="K705" i="2"/>
  <c r="L704" i="2"/>
  <c r="K704" i="2"/>
  <c r="L703" i="2"/>
  <c r="K703" i="2"/>
  <c r="L702" i="2"/>
  <c r="K702" i="2"/>
  <c r="L701" i="2"/>
  <c r="K701" i="2"/>
  <c r="L700" i="2"/>
  <c r="K700" i="2"/>
  <c r="L699" i="2"/>
  <c r="K699" i="2"/>
  <c r="L698" i="2"/>
  <c r="K698" i="2"/>
  <c r="L697" i="2"/>
  <c r="K697" i="2"/>
  <c r="L696" i="2"/>
  <c r="K696" i="2"/>
  <c r="L695" i="2"/>
  <c r="K695" i="2"/>
  <c r="L694" i="2"/>
  <c r="K694" i="2"/>
  <c r="L693" i="2"/>
  <c r="K693" i="2"/>
  <c r="L692" i="2"/>
  <c r="K692" i="2"/>
  <c r="L686" i="2"/>
  <c r="K686" i="2"/>
  <c r="L685" i="2"/>
  <c r="K685" i="2"/>
  <c r="L684" i="2"/>
  <c r="K684" i="2"/>
  <c r="L683" i="2"/>
  <c r="K683" i="2"/>
  <c r="L682" i="2"/>
  <c r="K682" i="2"/>
  <c r="L681" i="2"/>
  <c r="K681" i="2"/>
  <c r="L680" i="2"/>
  <c r="K680" i="2"/>
  <c r="L679" i="2"/>
  <c r="K679" i="2"/>
  <c r="L678" i="2"/>
  <c r="K678" i="2"/>
  <c r="L677" i="2"/>
  <c r="K677" i="2"/>
  <c r="L676" i="2"/>
  <c r="K676" i="2"/>
  <c r="L675" i="2"/>
  <c r="K675" i="2"/>
  <c r="L674" i="2"/>
  <c r="K674" i="2"/>
  <c r="L673" i="2"/>
  <c r="K673" i="2"/>
  <c r="L672" i="2"/>
  <c r="K672" i="2"/>
  <c r="L671" i="2"/>
  <c r="K671" i="2"/>
  <c r="L670" i="2"/>
  <c r="K670" i="2"/>
  <c r="L669" i="2"/>
  <c r="K669" i="2"/>
  <c r="L668" i="2"/>
  <c r="K668" i="2"/>
  <c r="L667" i="2"/>
  <c r="K667" i="2"/>
  <c r="L666" i="2"/>
  <c r="K666" i="2"/>
  <c r="L665" i="2"/>
  <c r="K665" i="2"/>
  <c r="L664" i="2"/>
  <c r="K664" i="2"/>
  <c r="L663" i="2"/>
  <c r="K663" i="2"/>
  <c r="L662" i="2"/>
  <c r="K662" i="2"/>
  <c r="L661" i="2"/>
  <c r="K661" i="2"/>
  <c r="L660" i="2"/>
  <c r="K660" i="2"/>
  <c r="L659" i="2"/>
  <c r="K659" i="2"/>
  <c r="L658" i="2"/>
  <c r="K658" i="2"/>
  <c r="L657" i="2"/>
  <c r="K657" i="2"/>
  <c r="L656" i="2"/>
  <c r="K656" i="2"/>
  <c r="L655" i="2"/>
  <c r="K655" i="2"/>
  <c r="L654" i="2"/>
  <c r="K654" i="2"/>
  <c r="L653" i="2"/>
  <c r="K653" i="2"/>
  <c r="L652" i="2"/>
  <c r="K652" i="2"/>
  <c r="L651" i="2"/>
  <c r="K651" i="2"/>
  <c r="L650" i="2"/>
  <c r="K650" i="2"/>
  <c r="L649" i="2"/>
  <c r="K649" i="2"/>
  <c r="L648" i="2"/>
  <c r="K648" i="2"/>
  <c r="L647" i="2"/>
  <c r="K647" i="2"/>
  <c r="L646" i="2"/>
  <c r="K646" i="2"/>
  <c r="L645" i="2"/>
  <c r="K645" i="2"/>
  <c r="L644" i="2"/>
  <c r="K644" i="2"/>
  <c r="L643" i="2"/>
  <c r="K643" i="2"/>
  <c r="L642" i="2"/>
  <c r="K642" i="2"/>
  <c r="L641" i="2"/>
  <c r="K641" i="2"/>
  <c r="L640" i="2"/>
  <c r="K640" i="2"/>
  <c r="L639" i="2"/>
  <c r="K639" i="2"/>
  <c r="L638" i="2"/>
  <c r="K638" i="2"/>
  <c r="L637" i="2"/>
  <c r="K637" i="2"/>
  <c r="L636" i="2"/>
  <c r="K636" i="2"/>
  <c r="L635" i="2"/>
  <c r="K635" i="2"/>
  <c r="L634" i="2"/>
  <c r="K634" i="2"/>
  <c r="L633" i="2"/>
  <c r="K633" i="2"/>
  <c r="L632" i="2"/>
  <c r="K632" i="2"/>
  <c r="L631" i="2"/>
  <c r="K631" i="2"/>
  <c r="L630" i="2"/>
  <c r="K630" i="2"/>
  <c r="L629" i="2"/>
  <c r="K629" i="2"/>
  <c r="L628" i="2"/>
  <c r="K628" i="2"/>
  <c r="L627" i="2"/>
  <c r="K627" i="2"/>
  <c r="L626" i="2"/>
  <c r="K626" i="2"/>
  <c r="L625" i="2"/>
  <c r="K625" i="2"/>
  <c r="L624" i="2"/>
  <c r="K624" i="2"/>
  <c r="L623" i="2"/>
  <c r="K623" i="2"/>
  <c r="L622" i="2"/>
  <c r="K622" i="2"/>
  <c r="AO289" i="4"/>
  <c r="AN289" i="4"/>
  <c r="AM289" i="4"/>
  <c r="AL289" i="4"/>
  <c r="AO288" i="4"/>
  <c r="AN288" i="4"/>
  <c r="AM288" i="4"/>
  <c r="AL288" i="4"/>
  <c r="AO287" i="4"/>
  <c r="AN287" i="4"/>
  <c r="AM287" i="4"/>
  <c r="AL287" i="4"/>
  <c r="AO286" i="4"/>
  <c r="AN286" i="4"/>
  <c r="AM286" i="4"/>
  <c r="AL286" i="4"/>
  <c r="AO285" i="4"/>
  <c r="AN285" i="4"/>
  <c r="AM285" i="4"/>
  <c r="AL285" i="4"/>
  <c r="AO284" i="4"/>
  <c r="AN284" i="4"/>
  <c r="AM284" i="4"/>
  <c r="AL284" i="4"/>
  <c r="AO283" i="4"/>
  <c r="AN283" i="4"/>
  <c r="AM283" i="4"/>
  <c r="AL283" i="4"/>
  <c r="AO282" i="4"/>
  <c r="AN282" i="4"/>
  <c r="AM282" i="4"/>
  <c r="AL282" i="4"/>
  <c r="AO281" i="4"/>
  <c r="AN281" i="4"/>
  <c r="AM281" i="4"/>
  <c r="AL281" i="4"/>
  <c r="AO280" i="4"/>
  <c r="AN280" i="4"/>
  <c r="AM280" i="4"/>
  <c r="AL280" i="4"/>
  <c r="AO279" i="4"/>
  <c r="AN279" i="4"/>
  <c r="AM279" i="4"/>
  <c r="AL279" i="4"/>
  <c r="AO278" i="4"/>
  <c r="AN278" i="4"/>
  <c r="AM278" i="4"/>
  <c r="AL278" i="4"/>
  <c r="AO275" i="4"/>
  <c r="AN275" i="4"/>
  <c r="AM275" i="4"/>
  <c r="AL275" i="4"/>
  <c r="AO274" i="4"/>
  <c r="AN274" i="4"/>
  <c r="AM274" i="4"/>
  <c r="AL274" i="4"/>
  <c r="AO273" i="4"/>
  <c r="AN273" i="4"/>
  <c r="AM273" i="4"/>
  <c r="AL273" i="4"/>
  <c r="AO272" i="4"/>
  <c r="AN272" i="4"/>
  <c r="AM272" i="4"/>
  <c r="AL272" i="4"/>
  <c r="AO271" i="4"/>
  <c r="AN271" i="4"/>
  <c r="AM271" i="4"/>
  <c r="AL271" i="4"/>
  <c r="AO270" i="4"/>
  <c r="AN270" i="4"/>
  <c r="AM270" i="4"/>
  <c r="AL270" i="4"/>
  <c r="AO269" i="4"/>
  <c r="AN269" i="4"/>
  <c r="AM269" i="4"/>
  <c r="AL269" i="4"/>
  <c r="AO268" i="4"/>
  <c r="AN268" i="4"/>
  <c r="AM268" i="4"/>
  <c r="AL268" i="4"/>
  <c r="AO267" i="4"/>
  <c r="AN267" i="4"/>
  <c r="AM267" i="4"/>
  <c r="AL267" i="4"/>
  <c r="AO266" i="4"/>
  <c r="AN266" i="4"/>
  <c r="AM266" i="4"/>
  <c r="AL266" i="4"/>
  <c r="AO265" i="4"/>
  <c r="AN265" i="4"/>
  <c r="AM265" i="4"/>
  <c r="AL265" i="4"/>
  <c r="AO264" i="4"/>
  <c r="AN264" i="4"/>
  <c r="AM264" i="4"/>
  <c r="AL264" i="4"/>
  <c r="AO263" i="4"/>
  <c r="AN263" i="4"/>
  <c r="AM263" i="4"/>
  <c r="AL263" i="4"/>
  <c r="AO262" i="4"/>
  <c r="AN262" i="4"/>
  <c r="AM262" i="4"/>
  <c r="AL262" i="4"/>
  <c r="AO261" i="4"/>
  <c r="AN261" i="4"/>
  <c r="AM261" i="4"/>
  <c r="AL261" i="4"/>
  <c r="AO260" i="4"/>
  <c r="AN260" i="4"/>
  <c r="AM260" i="4"/>
  <c r="AL260" i="4"/>
  <c r="AO259" i="4"/>
  <c r="AN259" i="4"/>
  <c r="AM259" i="4"/>
  <c r="AL259" i="4"/>
  <c r="AO258" i="4"/>
  <c r="AN258" i="4"/>
  <c r="AM258" i="4"/>
  <c r="AL258" i="4"/>
  <c r="AO257" i="4"/>
  <c r="AN257" i="4"/>
  <c r="AM257" i="4"/>
  <c r="AL257" i="4"/>
  <c r="A289" i="4"/>
  <c r="A288" i="4"/>
  <c r="A287" i="4"/>
  <c r="A286" i="4"/>
  <c r="A285" i="4"/>
  <c r="A284" i="4"/>
  <c r="A283" i="4"/>
  <c r="A282" i="4"/>
  <c r="A281" i="4"/>
  <c r="A280" i="4"/>
  <c r="A279" i="4"/>
  <c r="A278" i="4"/>
  <c r="A275" i="4"/>
  <c r="A274" i="4"/>
  <c r="A273" i="4"/>
  <c r="A272" i="4"/>
  <c r="A271" i="4"/>
  <c r="A270" i="4"/>
  <c r="A269" i="4"/>
  <c r="A268" i="4"/>
  <c r="A267" i="4"/>
  <c r="A266" i="4"/>
  <c r="A265" i="4"/>
  <c r="A264" i="4"/>
  <c r="A263" i="4"/>
  <c r="A262" i="4"/>
  <c r="A261" i="4"/>
  <c r="A260" i="4"/>
  <c r="A259" i="4"/>
  <c r="A258" i="4"/>
  <c r="A25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8" i="4"/>
  <c r="A69" i="4"/>
  <c r="A72"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2" i="4"/>
  <c r="A213"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L250" i="4"/>
  <c r="AM250" i="4"/>
  <c r="AN250" i="4"/>
  <c r="AO250" i="4"/>
  <c r="A251" i="4"/>
  <c r="H2159" i="3"/>
  <c r="H2143" i="3"/>
  <c r="H2127" i="3"/>
  <c r="H2111" i="3"/>
  <c r="H2095" i="3"/>
  <c r="H2079" i="3"/>
  <c r="H2128" i="3"/>
  <c r="H2076" i="3"/>
  <c r="H2096" i="3"/>
  <c r="H2150" i="3"/>
  <c r="H2134" i="3"/>
  <c r="H2118" i="3"/>
  <c r="H2102" i="3"/>
  <c r="H2086" i="3"/>
  <c r="H2156" i="3"/>
  <c r="H2148" i="3"/>
  <c r="H2161" i="3"/>
  <c r="H2145" i="3"/>
  <c r="H2129" i="3"/>
  <c r="H2113" i="3"/>
  <c r="H2097" i="3"/>
  <c r="H2081" i="3"/>
  <c r="H2140" i="3"/>
  <c r="G2111" i="3"/>
  <c r="G2076" i="3"/>
  <c r="G2150" i="3"/>
  <c r="G2118" i="3"/>
  <c r="G2086" i="3"/>
  <c r="G2148" i="3"/>
  <c r="G2145" i="3"/>
  <c r="G2113" i="3"/>
  <c r="G2081" i="3"/>
  <c r="H2120" i="3"/>
  <c r="H2141" i="3"/>
  <c r="H2109" i="3"/>
  <c r="H2093" i="3"/>
  <c r="H2124" i="3"/>
  <c r="G2155" i="3"/>
  <c r="G2123" i="3"/>
  <c r="G2091" i="3"/>
  <c r="G2160" i="3"/>
  <c r="G2130" i="3"/>
  <c r="G2082" i="3"/>
  <c r="G2157" i="3"/>
  <c r="G2125" i="3"/>
  <c r="G2093" i="3"/>
  <c r="H2099" i="3"/>
  <c r="H2122" i="3"/>
  <c r="H2074" i="3"/>
  <c r="H2149" i="3"/>
  <c r="H2101" i="3"/>
  <c r="G2159" i="3"/>
  <c r="G2143" i="3"/>
  <c r="G2127" i="3"/>
  <c r="G2095" i="3"/>
  <c r="G2079" i="3"/>
  <c r="G2128" i="3"/>
  <c r="G2096" i="3"/>
  <c r="G2134" i="3"/>
  <c r="G2102" i="3"/>
  <c r="G2156" i="3"/>
  <c r="G2161" i="3"/>
  <c r="G2129" i="3"/>
  <c r="G2097" i="3"/>
  <c r="G2140" i="3"/>
  <c r="H2157" i="3"/>
  <c r="H2125" i="3"/>
  <c r="H2077" i="3"/>
  <c r="G2139" i="3"/>
  <c r="G2107" i="3"/>
  <c r="G2075" i="3"/>
  <c r="G2080" i="3"/>
  <c r="G2146" i="3"/>
  <c r="G2098" i="3"/>
  <c r="G2120" i="3"/>
  <c r="G2141" i="3"/>
  <c r="G2077" i="3"/>
  <c r="H2115" i="3"/>
  <c r="H2106" i="3"/>
  <c r="H2072" i="3"/>
  <c r="H2133" i="3"/>
  <c r="H2085" i="3"/>
  <c r="H2155" i="3"/>
  <c r="H2139" i="3"/>
  <c r="H2123" i="3"/>
  <c r="H2107" i="3"/>
  <c r="H2091" i="3"/>
  <c r="H2075" i="3"/>
  <c r="H2112" i="3"/>
  <c r="H2160" i="3"/>
  <c r="H2080" i="3"/>
  <c r="H2146" i="3"/>
  <c r="H2130" i="3"/>
  <c r="H2114" i="3"/>
  <c r="H2098" i="3"/>
  <c r="H2082" i="3"/>
  <c r="H2116" i="3"/>
  <c r="H2151" i="3"/>
  <c r="H2135" i="3"/>
  <c r="H2119" i="3"/>
  <c r="H2103" i="3"/>
  <c r="H2087" i="3"/>
  <c r="H2144" i="3"/>
  <c r="H2100" i="3"/>
  <c r="H2132" i="3"/>
  <c r="H2158" i="3"/>
  <c r="H2142" i="3"/>
  <c r="H2126" i="3"/>
  <c r="H2110" i="3"/>
  <c r="H2094" i="3"/>
  <c r="H2078" i="3"/>
  <c r="H2092" i="3"/>
  <c r="H2104" i="3"/>
  <c r="H2153" i="3"/>
  <c r="H2137" i="3"/>
  <c r="H2121" i="3"/>
  <c r="H2105" i="3"/>
  <c r="H2089" i="3"/>
  <c r="H2073" i="3"/>
  <c r="G2151" i="3"/>
  <c r="G2135" i="3"/>
  <c r="G2119" i="3"/>
  <c r="G2103" i="3"/>
  <c r="G2087" i="3"/>
  <c r="G2144" i="3"/>
  <c r="G2100" i="3"/>
  <c r="G2132" i="3"/>
  <c r="G2158" i="3"/>
  <c r="G2142" i="3"/>
  <c r="G2126" i="3"/>
  <c r="G2110" i="3"/>
  <c r="G2094" i="3"/>
  <c r="G2078" i="3"/>
  <c r="G2092" i="3"/>
  <c r="G2104" i="3"/>
  <c r="G2153" i="3"/>
  <c r="G2137" i="3"/>
  <c r="G2121" i="3"/>
  <c r="G2105" i="3"/>
  <c r="G2089" i="3"/>
  <c r="G2073" i="3"/>
  <c r="H2147" i="3"/>
  <c r="H2131" i="3"/>
  <c r="H2136" i="3"/>
  <c r="H2088" i="3"/>
  <c r="H2108" i="3"/>
  <c r="H2154" i="3"/>
  <c r="H2138" i="3"/>
  <c r="H2090" i="3"/>
  <c r="H2084" i="3"/>
  <c r="H2117" i="3"/>
  <c r="H2152" i="3"/>
  <c r="G2147" i="3"/>
  <c r="G2131" i="3"/>
  <c r="G2115" i="3"/>
  <c r="G2099" i="3"/>
  <c r="G2083" i="3"/>
  <c r="G2136" i="3"/>
  <c r="G2088" i="3"/>
  <c r="G2108" i="3"/>
  <c r="G2154" i="3"/>
  <c r="G2138" i="3"/>
  <c r="G2122" i="3"/>
  <c r="G2106" i="3"/>
  <c r="G2090" i="3"/>
  <c r="G2074" i="3"/>
  <c r="G2072" i="3"/>
  <c r="G2084" i="3"/>
  <c r="G2149" i="3"/>
  <c r="G2133" i="3"/>
  <c r="G2117" i="3"/>
  <c r="G2101" i="3"/>
  <c r="G2085" i="3"/>
  <c r="G2152" i="3"/>
  <c r="G2112" i="3"/>
  <c r="G2114" i="3"/>
  <c r="G2116" i="3"/>
  <c r="G2109" i="3"/>
  <c r="G2124" i="3"/>
  <c r="H2083" i="3"/>
  <c r="AL251" i="4" l="1"/>
  <c r="AM251" i="4"/>
  <c r="AN251" i="4"/>
  <c r="AO251" i="4"/>
  <c r="A252" i="4"/>
  <c r="AL252" i="4" l="1"/>
  <c r="AM252" i="4"/>
  <c r="AN252" i="4"/>
  <c r="AO252" i="4"/>
  <c r="A253" i="4"/>
  <c r="AL253" i="4" l="1"/>
  <c r="AM253" i="4"/>
  <c r="AN253" i="4"/>
  <c r="AO253" i="4"/>
  <c r="A254" i="4"/>
  <c r="AL254" i="4" l="1"/>
  <c r="AM254" i="4"/>
  <c r="AN254" i="4"/>
  <c r="AO254" i="4"/>
  <c r="A255" i="4"/>
  <c r="AL255" i="4" l="1"/>
  <c r="AM255" i="4"/>
  <c r="AN255" i="4"/>
  <c r="AO255" i="4"/>
  <c r="A256" i="4"/>
  <c r="AL256" i="4" l="1"/>
  <c r="AM256" i="4"/>
  <c r="AN256" i="4"/>
  <c r="AO256" i="4"/>
  <c r="A2" i="4" l="1"/>
  <c r="A3" i="4"/>
  <c r="A4" i="4"/>
  <c r="AL18" i="4"/>
  <c r="AM18" i="4"/>
  <c r="AN18" i="4"/>
  <c r="AO18" i="4"/>
  <c r="AT18" i="4"/>
  <c r="AU18" i="4" s="1"/>
  <c r="AV18" i="4" s="1"/>
  <c r="AW18" i="4" s="1"/>
  <c r="AX18" i="4" s="1"/>
  <c r="AY18" i="4" s="1"/>
  <c r="AZ18" i="4" s="1"/>
  <c r="BA18" i="4" s="1"/>
  <c r="BB18" i="4" s="1"/>
  <c r="BC18" i="4" s="1"/>
  <c r="BD18" i="4" s="1"/>
  <c r="BE18" i="4" s="1"/>
  <c r="BF18" i="4" s="1"/>
  <c r="BG18" i="4" s="1"/>
  <c r="BH18" i="4" s="1"/>
  <c r="BI18" i="4" s="1"/>
  <c r="BJ18" i="4" s="1"/>
  <c r="BK18" i="4" s="1"/>
  <c r="BL18" i="4" s="1"/>
  <c r="BM18" i="4" s="1"/>
  <c r="BN18" i="4" s="1"/>
  <c r="BO18" i="4" s="1"/>
  <c r="BP18" i="4" s="1"/>
  <c r="BQ18" i="4" s="1"/>
  <c r="AL19" i="4" l="1"/>
  <c r="AM19" i="4"/>
  <c r="AN19" i="4"/>
  <c r="AO19" i="4"/>
  <c r="AL20" i="4" l="1"/>
  <c r="AM20" i="4"/>
  <c r="AN20" i="4"/>
  <c r="AO20" i="4"/>
  <c r="AL21" i="4" l="1"/>
  <c r="AM21" i="4"/>
  <c r="AN21" i="4"/>
  <c r="AO21" i="4"/>
  <c r="AL22" i="4" l="1"/>
  <c r="AM22" i="4"/>
  <c r="AN22" i="4"/>
  <c r="AO22" i="4"/>
  <c r="AT22" i="4"/>
  <c r="AU22" i="4" s="1"/>
  <c r="AV22" i="4" s="1"/>
  <c r="AW22" i="4" s="1"/>
  <c r="AX22" i="4" s="1"/>
  <c r="AY22" i="4" s="1"/>
  <c r="AZ22" i="4" s="1"/>
  <c r="BA22" i="4" s="1"/>
  <c r="BB22" i="4" s="1"/>
  <c r="BC22" i="4" s="1"/>
  <c r="BD22" i="4" s="1"/>
  <c r="BE22" i="4" s="1"/>
  <c r="BF22" i="4" s="1"/>
  <c r="AL23" i="4" l="1"/>
  <c r="AM23" i="4"/>
  <c r="AN23" i="4"/>
  <c r="AO23" i="4"/>
  <c r="AL24" i="4" l="1"/>
  <c r="AM24" i="4"/>
  <c r="AN24" i="4"/>
  <c r="AO24" i="4"/>
  <c r="AL25" i="4" l="1"/>
  <c r="AM25" i="4"/>
  <c r="AN25" i="4"/>
  <c r="AO25" i="4"/>
  <c r="F75" i="105" l="1"/>
  <c r="F46" i="47"/>
  <c r="AO161" i="4"/>
  <c r="AN161" i="4"/>
  <c r="AM161" i="4"/>
  <c r="AL161" i="4"/>
  <c r="AO160" i="4"/>
  <c r="AN160" i="4"/>
  <c r="AM160" i="4"/>
  <c r="AL160" i="4"/>
  <c r="AO159" i="4"/>
  <c r="AN159" i="4"/>
  <c r="AM159" i="4"/>
  <c r="AL159" i="4"/>
  <c r="AO158" i="4"/>
  <c r="AN158" i="4"/>
  <c r="AM158" i="4"/>
  <c r="AL158" i="4"/>
  <c r="AO157" i="4"/>
  <c r="AN157" i="4"/>
  <c r="AM157" i="4"/>
  <c r="AL157" i="4"/>
  <c r="AO156" i="4"/>
  <c r="AN156" i="4"/>
  <c r="AM156" i="4"/>
  <c r="AL156" i="4"/>
  <c r="AO155" i="4"/>
  <c r="AN155" i="4"/>
  <c r="AM155" i="4"/>
  <c r="AL155" i="4"/>
  <c r="AO154" i="4"/>
  <c r="AN154" i="4"/>
  <c r="AM154" i="4"/>
  <c r="AL154" i="4"/>
  <c r="F48" i="104" l="1"/>
  <c r="L1411" i="3" l="1"/>
  <c r="K1411" i="3"/>
  <c r="L1410" i="3"/>
  <c r="K1410" i="3"/>
  <c r="L1409" i="3"/>
  <c r="K1409" i="3"/>
  <c r="L1408" i="3"/>
  <c r="K1408" i="3"/>
  <c r="L1407" i="3"/>
  <c r="K1407" i="3"/>
  <c r="L1406" i="3"/>
  <c r="K1406" i="3"/>
  <c r="L1405" i="3"/>
  <c r="K1405" i="3"/>
  <c r="L1404" i="3"/>
  <c r="K1404" i="3"/>
  <c r="L1403" i="3"/>
  <c r="K1403" i="3"/>
  <c r="L1402" i="3"/>
  <c r="K1402" i="3"/>
  <c r="L1401" i="3"/>
  <c r="K1401" i="3"/>
  <c r="L1400" i="3"/>
  <c r="K1400" i="3"/>
  <c r="L1399" i="3"/>
  <c r="K1399" i="3"/>
  <c r="L1398" i="3"/>
  <c r="K1398" i="3"/>
  <c r="L1397" i="3"/>
  <c r="K1397" i="3"/>
  <c r="L1396" i="3"/>
  <c r="K1396" i="3"/>
  <c r="L1395" i="3"/>
  <c r="K1395" i="3"/>
  <c r="L1394" i="3"/>
  <c r="K1394" i="3"/>
  <c r="L1393" i="3"/>
  <c r="K1393" i="3"/>
  <c r="L1392" i="3"/>
  <c r="K1392" i="3"/>
  <c r="L1391" i="3"/>
  <c r="K1391" i="3"/>
  <c r="L1390" i="3"/>
  <c r="K1390" i="3"/>
  <c r="L1389" i="3"/>
  <c r="K1389" i="3"/>
  <c r="L1388" i="3"/>
  <c r="K1388" i="3"/>
  <c r="L1387" i="3"/>
  <c r="K1387" i="3"/>
  <c r="L1386" i="3"/>
  <c r="K1386" i="3"/>
  <c r="L1385" i="3"/>
  <c r="K1385" i="3"/>
  <c r="L1384" i="3"/>
  <c r="K1384" i="3"/>
  <c r="L1383" i="3"/>
  <c r="K1383" i="3"/>
  <c r="L1382" i="3"/>
  <c r="K1382" i="3"/>
  <c r="L1381" i="3"/>
  <c r="K1381" i="3"/>
  <c r="L1380" i="3"/>
  <c r="K1380" i="3"/>
  <c r="L1379" i="3"/>
  <c r="K1379" i="3"/>
  <c r="L1378" i="3"/>
  <c r="K1378" i="3"/>
  <c r="L1377" i="3"/>
  <c r="K1377" i="3"/>
  <c r="L1376" i="3"/>
  <c r="K1376" i="3"/>
  <c r="L1375" i="3"/>
  <c r="K1375" i="3"/>
  <c r="L1374" i="3"/>
  <c r="K1374" i="3"/>
  <c r="L1373" i="3"/>
  <c r="K1373" i="3"/>
  <c r="L1372" i="3"/>
  <c r="K1372" i="3"/>
  <c r="L1371" i="3"/>
  <c r="K1371" i="3"/>
  <c r="L1370" i="3"/>
  <c r="K1370" i="3"/>
  <c r="L1369" i="3"/>
  <c r="K1369" i="3"/>
  <c r="L1368" i="3"/>
  <c r="K1368" i="3"/>
  <c r="L1367" i="3"/>
  <c r="K1367" i="3"/>
  <c r="L1366" i="3"/>
  <c r="K1366" i="3"/>
  <c r="L1365" i="3"/>
  <c r="K1365" i="3"/>
  <c r="L1364" i="3"/>
  <c r="K1364" i="3"/>
  <c r="L1363" i="3"/>
  <c r="K1363" i="3"/>
  <c r="L1362" i="3"/>
  <c r="K1362" i="3"/>
  <c r="L1361" i="3"/>
  <c r="K1361" i="3"/>
  <c r="L1360" i="3"/>
  <c r="K1360" i="3"/>
  <c r="L1359" i="3"/>
  <c r="K1359" i="3"/>
  <c r="L1358" i="3"/>
  <c r="K1358" i="3"/>
  <c r="L1357" i="3"/>
  <c r="K1357" i="3"/>
  <c r="L1356" i="3"/>
  <c r="K1356" i="3"/>
  <c r="L1355" i="3"/>
  <c r="K1355" i="3"/>
  <c r="L1354" i="3"/>
  <c r="K1354" i="3"/>
  <c r="L1353" i="3"/>
  <c r="K1353" i="3"/>
  <c r="L1352" i="3"/>
  <c r="K1352" i="3"/>
  <c r="L1351" i="3"/>
  <c r="K1351" i="3"/>
  <c r="L1350" i="3"/>
  <c r="K1350" i="3"/>
  <c r="L1349" i="3"/>
  <c r="K1349" i="3"/>
  <c r="L1348" i="3"/>
  <c r="K1348" i="3"/>
  <c r="L1347" i="3"/>
  <c r="K1347" i="3"/>
  <c r="L1346" i="3"/>
  <c r="K1346" i="3"/>
  <c r="L1345" i="3"/>
  <c r="K1345" i="3"/>
  <c r="L1344" i="3"/>
  <c r="K1344" i="3"/>
  <c r="L1343" i="3"/>
  <c r="K1343" i="3"/>
  <c r="L1342" i="3"/>
  <c r="K1342" i="3"/>
  <c r="L1341" i="3"/>
  <c r="K1341" i="3"/>
  <c r="L1340" i="3"/>
  <c r="K1340" i="3"/>
  <c r="L1339" i="3"/>
  <c r="K1339" i="3"/>
  <c r="L1338" i="3"/>
  <c r="K1338" i="3"/>
  <c r="L1337" i="3"/>
  <c r="K1337" i="3"/>
  <c r="L1336" i="3"/>
  <c r="K1336" i="3"/>
  <c r="L1335" i="3"/>
  <c r="K1335" i="3"/>
  <c r="L1334" i="3"/>
  <c r="K1334" i="3"/>
  <c r="L1333" i="3"/>
  <c r="K1333" i="3"/>
  <c r="L1332" i="3"/>
  <c r="K1332" i="3"/>
  <c r="L1331" i="3"/>
  <c r="K1331" i="3"/>
  <c r="L1330" i="3"/>
  <c r="K1330" i="3"/>
  <c r="L1329" i="3"/>
  <c r="K1329" i="3"/>
  <c r="L1328" i="3"/>
  <c r="K1328" i="3"/>
  <c r="L1327" i="3"/>
  <c r="K1327" i="3"/>
  <c r="L1326" i="3"/>
  <c r="K1326" i="3"/>
  <c r="L1325" i="3"/>
  <c r="K1325" i="3"/>
  <c r="L1324" i="3"/>
  <c r="K1324" i="3"/>
  <c r="L1323" i="3"/>
  <c r="K1323" i="3"/>
  <c r="L1322" i="3"/>
  <c r="K1322" i="3"/>
  <c r="L1321" i="3"/>
  <c r="K1321" i="3"/>
  <c r="L1320" i="3"/>
  <c r="K1320" i="3"/>
  <c r="L1319" i="3"/>
  <c r="K1319" i="3"/>
  <c r="L1318" i="3"/>
  <c r="K1318" i="3"/>
  <c r="L1317" i="3"/>
  <c r="K1317" i="3"/>
  <c r="L1316" i="3"/>
  <c r="K1316" i="3"/>
  <c r="L1315" i="3"/>
  <c r="K1315" i="3"/>
  <c r="L1314" i="3"/>
  <c r="K1314" i="3"/>
  <c r="L1313" i="3"/>
  <c r="K1313" i="3"/>
  <c r="L1312" i="3"/>
  <c r="K1312" i="3"/>
  <c r="L1311" i="3"/>
  <c r="K1311" i="3"/>
  <c r="L1310" i="3"/>
  <c r="K1310" i="3"/>
  <c r="L1309" i="3"/>
  <c r="K1309" i="3"/>
  <c r="L1308" i="3"/>
  <c r="K1308" i="3"/>
  <c r="L1307" i="3"/>
  <c r="K1307" i="3"/>
  <c r="L1306" i="3"/>
  <c r="K1306" i="3"/>
  <c r="L1305" i="3"/>
  <c r="K1305" i="3"/>
  <c r="L1304" i="3"/>
  <c r="K1304" i="3"/>
  <c r="L1303" i="3"/>
  <c r="K1303" i="3"/>
  <c r="L1302" i="3"/>
  <c r="K1302" i="3"/>
  <c r="L1301" i="3"/>
  <c r="K1301" i="3"/>
  <c r="L1300" i="3"/>
  <c r="K1300" i="3"/>
  <c r="L1299" i="3"/>
  <c r="K1299" i="3"/>
  <c r="L1298" i="3"/>
  <c r="K1298" i="3"/>
  <c r="L1297" i="3"/>
  <c r="K1297" i="3"/>
  <c r="L1296" i="3"/>
  <c r="K1296" i="3"/>
  <c r="L1295" i="3"/>
  <c r="K1295" i="3"/>
  <c r="L1294" i="3"/>
  <c r="K1294" i="3"/>
  <c r="L1293" i="3"/>
  <c r="K1293" i="3"/>
  <c r="L1292" i="3"/>
  <c r="K1292" i="3"/>
  <c r="L1021" i="3"/>
  <c r="K1021" i="3"/>
  <c r="L1020" i="3"/>
  <c r="K1020" i="3"/>
  <c r="L1019" i="3"/>
  <c r="K1019" i="3"/>
  <c r="L1018" i="3"/>
  <c r="K1018" i="3"/>
  <c r="L1017" i="3"/>
  <c r="K1017" i="3"/>
  <c r="L1016" i="3"/>
  <c r="K1016" i="3"/>
  <c r="L1015" i="3"/>
  <c r="K1015" i="3"/>
  <c r="L1014" i="3"/>
  <c r="K1014" i="3"/>
  <c r="L1013" i="3"/>
  <c r="K1013" i="3"/>
  <c r="L1012" i="3"/>
  <c r="K1012" i="3"/>
  <c r="L1011" i="3"/>
  <c r="K1011" i="3"/>
  <c r="L1010" i="3"/>
  <c r="K1010" i="3"/>
  <c r="L1009" i="3"/>
  <c r="K1009" i="3"/>
  <c r="L1008" i="3"/>
  <c r="K1008" i="3"/>
  <c r="L1007" i="3"/>
  <c r="K1007" i="3"/>
  <c r="L1006" i="3"/>
  <c r="K1006" i="3"/>
  <c r="L1005" i="3"/>
  <c r="K1005" i="3"/>
  <c r="L1004" i="3"/>
  <c r="K1004" i="3"/>
  <c r="L1003" i="3"/>
  <c r="K1003" i="3"/>
  <c r="L1002" i="3"/>
  <c r="K1002" i="3"/>
  <c r="L1001" i="3"/>
  <c r="K1001" i="3"/>
  <c r="L1000" i="3"/>
  <c r="K1000" i="3"/>
  <c r="L999" i="3"/>
  <c r="K999" i="3"/>
  <c r="L998" i="3"/>
  <c r="K998" i="3"/>
  <c r="L997" i="3"/>
  <c r="K997" i="3"/>
  <c r="L996" i="3"/>
  <c r="K996" i="3"/>
  <c r="L995" i="3"/>
  <c r="K995" i="3"/>
  <c r="L994" i="3"/>
  <c r="K994" i="3"/>
  <c r="L993" i="3"/>
  <c r="K993" i="3"/>
  <c r="L992" i="3"/>
  <c r="K992" i="3"/>
  <c r="L841" i="3"/>
  <c r="K841" i="3"/>
  <c r="L840" i="3"/>
  <c r="K840" i="3"/>
  <c r="L839" i="3"/>
  <c r="K839" i="3"/>
  <c r="L838" i="3"/>
  <c r="K838" i="3"/>
  <c r="L837" i="3"/>
  <c r="K837" i="3"/>
  <c r="L836" i="3"/>
  <c r="K836" i="3"/>
  <c r="L835" i="3"/>
  <c r="K835" i="3"/>
  <c r="L834" i="3"/>
  <c r="K834" i="3"/>
  <c r="L833" i="3"/>
  <c r="K833" i="3"/>
  <c r="L832" i="3"/>
  <c r="K832" i="3"/>
  <c r="L831" i="3"/>
  <c r="K831" i="3"/>
  <c r="L830" i="3"/>
  <c r="K830" i="3"/>
  <c r="L829" i="3"/>
  <c r="K829" i="3"/>
  <c r="L828" i="3"/>
  <c r="K828" i="3"/>
  <c r="L827" i="3"/>
  <c r="K827" i="3"/>
  <c r="L826" i="3"/>
  <c r="K826" i="3"/>
  <c r="L825" i="3"/>
  <c r="K825" i="3"/>
  <c r="L824" i="3"/>
  <c r="K824" i="3"/>
  <c r="L823" i="3"/>
  <c r="K823" i="3"/>
  <c r="L822" i="3"/>
  <c r="K822" i="3"/>
  <c r="L821" i="3"/>
  <c r="K821" i="3"/>
  <c r="L820" i="3"/>
  <c r="K820" i="3"/>
  <c r="L819" i="3"/>
  <c r="K819" i="3"/>
  <c r="L818" i="3"/>
  <c r="K818" i="3"/>
  <c r="L817" i="3"/>
  <c r="K817" i="3"/>
  <c r="L816" i="3"/>
  <c r="K816" i="3"/>
  <c r="L815" i="3"/>
  <c r="K815" i="3"/>
  <c r="L814" i="3"/>
  <c r="K814" i="3"/>
  <c r="L813" i="3"/>
  <c r="K813" i="3"/>
  <c r="L812" i="3"/>
  <c r="K812" i="3"/>
  <c r="L421" i="3"/>
  <c r="K421" i="3"/>
  <c r="L420" i="3"/>
  <c r="K420" i="3"/>
  <c r="L419" i="3"/>
  <c r="K419" i="3"/>
  <c r="L418" i="3"/>
  <c r="K418" i="3"/>
  <c r="L417" i="3"/>
  <c r="K417" i="3"/>
  <c r="L416" i="3"/>
  <c r="K416" i="3"/>
  <c r="L415" i="3"/>
  <c r="K415" i="3"/>
  <c r="L414" i="3"/>
  <c r="K414" i="3"/>
  <c r="L413" i="3"/>
  <c r="K413" i="3"/>
  <c r="L412" i="3"/>
  <c r="K412" i="3"/>
  <c r="L411" i="3"/>
  <c r="K411" i="3"/>
  <c r="L410" i="3"/>
  <c r="K410" i="3"/>
  <c r="L409" i="3"/>
  <c r="K409" i="3"/>
  <c r="L408" i="3"/>
  <c r="K408" i="3"/>
  <c r="L407" i="3"/>
  <c r="K407" i="3"/>
  <c r="L406" i="3"/>
  <c r="K406" i="3"/>
  <c r="L405" i="3"/>
  <c r="K405" i="3"/>
  <c r="L404" i="3"/>
  <c r="K404" i="3"/>
  <c r="L403" i="3"/>
  <c r="K403" i="3"/>
  <c r="L402" i="3"/>
  <c r="K402" i="3"/>
  <c r="L401" i="3"/>
  <c r="K401" i="3"/>
  <c r="L400" i="3"/>
  <c r="K400" i="3"/>
  <c r="L399" i="3"/>
  <c r="K399" i="3"/>
  <c r="L398" i="3"/>
  <c r="K398" i="3"/>
  <c r="L397" i="3"/>
  <c r="K397" i="3"/>
  <c r="L396" i="3"/>
  <c r="K396" i="3"/>
  <c r="L395" i="3"/>
  <c r="K395" i="3"/>
  <c r="L394" i="3"/>
  <c r="K394" i="3"/>
  <c r="L393" i="3"/>
  <c r="K393" i="3"/>
  <c r="L392" i="3"/>
  <c r="K392" i="3"/>
  <c r="L361" i="3"/>
  <c r="K361" i="3"/>
  <c r="L360" i="3"/>
  <c r="K360" i="3"/>
  <c r="L359" i="3"/>
  <c r="K359" i="3"/>
  <c r="L358" i="3"/>
  <c r="K358" i="3"/>
  <c r="L357" i="3"/>
  <c r="K357" i="3"/>
  <c r="L356" i="3"/>
  <c r="K356" i="3"/>
  <c r="L355" i="3"/>
  <c r="K355" i="3"/>
  <c r="L354" i="3"/>
  <c r="K354" i="3"/>
  <c r="L353" i="3"/>
  <c r="K353" i="3"/>
  <c r="L352" i="3"/>
  <c r="K352" i="3"/>
  <c r="L351" i="3"/>
  <c r="K351" i="3"/>
  <c r="L350" i="3"/>
  <c r="K350" i="3"/>
  <c r="L349" i="3"/>
  <c r="K349" i="3"/>
  <c r="L348" i="3"/>
  <c r="K348" i="3"/>
  <c r="L347" i="3"/>
  <c r="K347" i="3"/>
  <c r="L346" i="3"/>
  <c r="K346" i="3"/>
  <c r="L345" i="3"/>
  <c r="K345" i="3"/>
  <c r="L344" i="3"/>
  <c r="K344" i="3"/>
  <c r="L343" i="3"/>
  <c r="K343" i="3"/>
  <c r="L342" i="3"/>
  <c r="K342" i="3"/>
  <c r="L341" i="3"/>
  <c r="K341" i="3"/>
  <c r="L340" i="3"/>
  <c r="K340" i="3"/>
  <c r="L339" i="3"/>
  <c r="K339" i="3"/>
  <c r="L338" i="3"/>
  <c r="K338" i="3"/>
  <c r="L337" i="3"/>
  <c r="K337" i="3"/>
  <c r="L336" i="3"/>
  <c r="K336" i="3"/>
  <c r="L335" i="3"/>
  <c r="K335" i="3"/>
  <c r="L334" i="3"/>
  <c r="K334" i="3"/>
  <c r="L333" i="3"/>
  <c r="K333" i="3"/>
  <c r="L332" i="3"/>
  <c r="K332" i="3"/>
  <c r="L301" i="3"/>
  <c r="K301" i="3"/>
  <c r="L300" i="3"/>
  <c r="K300" i="3"/>
  <c r="L299" i="3"/>
  <c r="K299" i="3"/>
  <c r="L298" i="3"/>
  <c r="K298" i="3"/>
  <c r="L297" i="3"/>
  <c r="K297" i="3"/>
  <c r="L296" i="3"/>
  <c r="K296" i="3"/>
  <c r="L295" i="3"/>
  <c r="K295" i="3"/>
  <c r="L294" i="3"/>
  <c r="K294" i="3"/>
  <c r="L293" i="3"/>
  <c r="K293" i="3"/>
  <c r="L292" i="3"/>
  <c r="K292" i="3"/>
  <c r="L291" i="3"/>
  <c r="K291" i="3"/>
  <c r="L290" i="3"/>
  <c r="K290" i="3"/>
  <c r="L289" i="3"/>
  <c r="K289" i="3"/>
  <c r="L288" i="3"/>
  <c r="K288" i="3"/>
  <c r="L287" i="3"/>
  <c r="K287" i="3"/>
  <c r="L286" i="3"/>
  <c r="K286" i="3"/>
  <c r="L285" i="3"/>
  <c r="K285" i="3"/>
  <c r="L284" i="3"/>
  <c r="K284" i="3"/>
  <c r="L283" i="3"/>
  <c r="K283" i="3"/>
  <c r="L282" i="3"/>
  <c r="K282" i="3"/>
  <c r="L281" i="3"/>
  <c r="K281" i="3"/>
  <c r="L280" i="3"/>
  <c r="K280" i="3"/>
  <c r="L279" i="3"/>
  <c r="K279" i="3"/>
  <c r="L278" i="3"/>
  <c r="K278" i="3"/>
  <c r="L277" i="3"/>
  <c r="K277" i="3"/>
  <c r="L276" i="3"/>
  <c r="K276" i="3"/>
  <c r="L275" i="3"/>
  <c r="K275" i="3"/>
  <c r="L274" i="3"/>
  <c r="K274" i="3"/>
  <c r="L273" i="3"/>
  <c r="K273" i="3"/>
  <c r="L272" i="3"/>
  <c r="K272" i="3"/>
  <c r="L241" i="3"/>
  <c r="K241" i="3"/>
  <c r="H289" i="3"/>
  <c r="H832" i="3"/>
  <c r="H336" i="3"/>
  <c r="H1403" i="3"/>
  <c r="H1387" i="3"/>
  <c r="H1371" i="3"/>
  <c r="H1355" i="3"/>
  <c r="H1307" i="3"/>
  <c r="H1021" i="3"/>
  <c r="H1005" i="3"/>
  <c r="H839" i="3"/>
  <c r="H823" i="3"/>
  <c r="H417" i="3"/>
  <c r="H401" i="3"/>
  <c r="H355" i="3"/>
  <c r="H339" i="3"/>
  <c r="H285" i="3"/>
  <c r="H356" i="3"/>
  <c r="H1380" i="3"/>
  <c r="H1018" i="3"/>
  <c r="H344" i="3"/>
  <c r="H1402" i="3"/>
  <c r="H1386" i="3"/>
  <c r="H1370" i="3"/>
  <c r="H1354" i="3"/>
  <c r="H1306" i="3"/>
  <c r="H1020" i="3"/>
  <c r="H1004" i="3"/>
  <c r="H838" i="3"/>
  <c r="H822" i="3"/>
  <c r="H416" i="3"/>
  <c r="H400" i="3"/>
  <c r="H354" i="3"/>
  <c r="H338" i="3"/>
  <c r="H292" i="3"/>
  <c r="H276" i="3"/>
  <c r="H398" i="3"/>
  <c r="H1392" i="3"/>
  <c r="H812" i="3"/>
  <c r="H1405" i="3"/>
  <c r="H1389" i="3"/>
  <c r="H1373" i="3"/>
  <c r="H1357" i="3"/>
  <c r="H1309" i="3"/>
  <c r="H1293" i="3"/>
  <c r="H1007" i="3"/>
  <c r="H841" i="3"/>
  <c r="H825" i="3"/>
  <c r="H419" i="3"/>
  <c r="H403" i="3"/>
  <c r="H357" i="3"/>
  <c r="H341" i="3"/>
  <c r="H295" i="3"/>
  <c r="H241" i="3"/>
  <c r="H1320" i="3"/>
  <c r="H414" i="3"/>
  <c r="H1408" i="3"/>
  <c r="H1308" i="3"/>
  <c r="H352" i="3"/>
  <c r="G1308" i="3"/>
  <c r="H301" i="3"/>
  <c r="H1359" i="3"/>
  <c r="H1009" i="3"/>
  <c r="H343" i="3"/>
  <c r="H361" i="3"/>
  <c r="G360" i="3"/>
  <c r="G421" i="3"/>
  <c r="G826" i="3"/>
  <c r="G280" i="3"/>
  <c r="G1409" i="3"/>
  <c r="G1297" i="3"/>
  <c r="G361" i="3"/>
  <c r="G282" i="3"/>
  <c r="G289" i="3"/>
  <c r="G832" i="3"/>
  <c r="G336" i="3"/>
  <c r="G1403" i="3"/>
  <c r="G1387" i="3"/>
  <c r="G1371" i="3"/>
  <c r="G1355" i="3"/>
  <c r="G1307" i="3"/>
  <c r="G1021" i="3"/>
  <c r="G1005" i="3"/>
  <c r="G839" i="3"/>
  <c r="G823" i="3"/>
  <c r="G417" i="3"/>
  <c r="G401" i="3"/>
  <c r="G355" i="3"/>
  <c r="G339" i="3"/>
  <c r="G285" i="3"/>
  <c r="G356" i="3"/>
  <c r="G1380" i="3"/>
  <c r="G1018" i="3"/>
  <c r="G344" i="3"/>
  <c r="G1402" i="3"/>
  <c r="G1386" i="3"/>
  <c r="G1370" i="3"/>
  <c r="G1354" i="3"/>
  <c r="G1306" i="3"/>
  <c r="G1020" i="3"/>
  <c r="G1004" i="3"/>
  <c r="G838" i="3"/>
  <c r="G822" i="3"/>
  <c r="G416" i="3"/>
  <c r="G400" i="3"/>
  <c r="G354" i="3"/>
  <c r="G338" i="3"/>
  <c r="G292" i="3"/>
  <c r="G276" i="3"/>
  <c r="G398" i="3"/>
  <c r="G1392" i="3"/>
  <c r="G812" i="3"/>
  <c r="G1405" i="3"/>
  <c r="G1389" i="3"/>
  <c r="G1373" i="3"/>
  <c r="G1357" i="3"/>
  <c r="G1309" i="3"/>
  <c r="G1293" i="3"/>
  <c r="G1007" i="3"/>
  <c r="G841" i="3"/>
  <c r="G825" i="3"/>
  <c r="G419" i="3"/>
  <c r="G403" i="3"/>
  <c r="G357" i="3"/>
  <c r="G341" i="3"/>
  <c r="G295" i="3"/>
  <c r="G241" i="3"/>
  <c r="G1320" i="3"/>
  <c r="G414" i="3"/>
  <c r="G1408" i="3"/>
  <c r="G352" i="3"/>
  <c r="H1391" i="3"/>
  <c r="H421" i="3"/>
  <c r="H992" i="3"/>
  <c r="H342" i="3"/>
  <c r="H275" i="3"/>
  <c r="H1361" i="3"/>
  <c r="H995" i="3"/>
  <c r="H1352" i="3"/>
  <c r="G1002" i="3"/>
  <c r="G827" i="3"/>
  <c r="G418" i="3"/>
  <c r="G1374" i="3"/>
  <c r="G992" i="3"/>
  <c r="G296" i="3"/>
  <c r="G1393" i="3"/>
  <c r="G1313" i="3"/>
  <c r="G813" i="3"/>
  <c r="G836" i="3"/>
  <c r="H281" i="3"/>
  <c r="H1312" i="3"/>
  <c r="H816" i="3"/>
  <c r="H278" i="3"/>
  <c r="H1399" i="3"/>
  <c r="H1383" i="3"/>
  <c r="H1367" i="3"/>
  <c r="H1319" i="3"/>
  <c r="H1303" i="3"/>
  <c r="H1017" i="3"/>
  <c r="H1001" i="3"/>
  <c r="H835" i="3"/>
  <c r="H819" i="3"/>
  <c r="H413" i="3"/>
  <c r="H397" i="3"/>
  <c r="H351" i="3"/>
  <c r="H335" i="3"/>
  <c r="H277" i="3"/>
  <c r="H1316" i="3"/>
  <c r="H298" i="3"/>
  <c r="H1368" i="3"/>
  <c r="H840" i="3"/>
  <c r="H286" i="3"/>
  <c r="H1398" i="3"/>
  <c r="H1382" i="3"/>
  <c r="H1366" i="3"/>
  <c r="H1318" i="3"/>
  <c r="H1302" i="3"/>
  <c r="H1016" i="3"/>
  <c r="H1000" i="3"/>
  <c r="H834" i="3"/>
  <c r="H818" i="3"/>
  <c r="H412" i="3"/>
  <c r="H396" i="3"/>
  <c r="H350" i="3"/>
  <c r="H334" i="3"/>
  <c r="H288" i="3"/>
  <c r="H272" i="3"/>
  <c r="H1296" i="3"/>
  <c r="H332" i="3"/>
  <c r="H348" i="3"/>
  <c r="H1401" i="3"/>
  <c r="H1385" i="3"/>
  <c r="H1369" i="3"/>
  <c r="H1353" i="3"/>
  <c r="H1321" i="3"/>
  <c r="H1305" i="3"/>
  <c r="H1019" i="3"/>
  <c r="H1003" i="3"/>
  <c r="H837" i="3"/>
  <c r="H821" i="3"/>
  <c r="H415" i="3"/>
  <c r="H399" i="3"/>
  <c r="H353" i="3"/>
  <c r="H337" i="3"/>
  <c r="H291" i="3"/>
  <c r="H1396" i="3"/>
  <c r="H1292" i="3"/>
  <c r="H394" i="3"/>
  <c r="H1376" i="3"/>
  <c r="H1014" i="3"/>
  <c r="H290" i="3"/>
  <c r="H1384" i="3"/>
  <c r="H827" i="3"/>
  <c r="H1400" i="3"/>
  <c r="H1374" i="3"/>
  <c r="H1294" i="3"/>
  <c r="H358" i="3"/>
  <c r="H820" i="3"/>
  <c r="H1377" i="3"/>
  <c r="H1297" i="3"/>
  <c r="H407" i="3"/>
  <c r="H836" i="3"/>
  <c r="G1391" i="3"/>
  <c r="G993" i="3"/>
  <c r="G293" i="3"/>
  <c r="G1406" i="3"/>
  <c r="G1310" i="3"/>
  <c r="G420" i="3"/>
  <c r="G1360" i="3"/>
  <c r="G1377" i="3"/>
  <c r="G1011" i="3"/>
  <c r="G345" i="3"/>
  <c r="G281" i="3"/>
  <c r="G1312" i="3"/>
  <c r="G816" i="3"/>
  <c r="G278" i="3"/>
  <c r="G1399" i="3"/>
  <c r="G1383" i="3"/>
  <c r="G1367" i="3"/>
  <c r="G1319" i="3"/>
  <c r="G1303" i="3"/>
  <c r="G1017" i="3"/>
  <c r="G1001" i="3"/>
  <c r="G835" i="3"/>
  <c r="G819" i="3"/>
  <c r="G413" i="3"/>
  <c r="G397" i="3"/>
  <c r="G351" i="3"/>
  <c r="G335" i="3"/>
  <c r="G277" i="3"/>
  <c r="G1316" i="3"/>
  <c r="G298" i="3"/>
  <c r="G1368" i="3"/>
  <c r="G840" i="3"/>
  <c r="G286" i="3"/>
  <c r="G1398" i="3"/>
  <c r="G1382" i="3"/>
  <c r="G1366" i="3"/>
  <c r="G1318" i="3"/>
  <c r="G1302" i="3"/>
  <c r="G1016" i="3"/>
  <c r="G1000" i="3"/>
  <c r="G834" i="3"/>
  <c r="G818" i="3"/>
  <c r="G412" i="3"/>
  <c r="G396" i="3"/>
  <c r="G350" i="3"/>
  <c r="G334" i="3"/>
  <c r="G288" i="3"/>
  <c r="G272" i="3"/>
  <c r="G1296" i="3"/>
  <c r="G332" i="3"/>
  <c r="G348" i="3"/>
  <c r="G1401" i="3"/>
  <c r="G1385" i="3"/>
  <c r="G1369" i="3"/>
  <c r="G1353" i="3"/>
  <c r="G1321" i="3"/>
  <c r="G1305" i="3"/>
  <c r="G1019" i="3"/>
  <c r="G1003" i="3"/>
  <c r="G837" i="3"/>
  <c r="G821" i="3"/>
  <c r="G415" i="3"/>
  <c r="G399" i="3"/>
  <c r="G353" i="3"/>
  <c r="G337" i="3"/>
  <c r="G291" i="3"/>
  <c r="G1396" i="3"/>
  <c r="G1292" i="3"/>
  <c r="G394" i="3"/>
  <c r="G1376" i="3"/>
  <c r="G1014" i="3"/>
  <c r="G290" i="3"/>
  <c r="H1407" i="3"/>
  <c r="H1295" i="3"/>
  <c r="H405" i="3"/>
  <c r="H1364" i="3"/>
  <c r="H1406" i="3"/>
  <c r="H420" i="3"/>
  <c r="H280" i="3"/>
  <c r="H1006" i="3"/>
  <c r="H1011" i="3"/>
  <c r="H345" i="3"/>
  <c r="H282" i="3"/>
  <c r="G1407" i="3"/>
  <c r="G1359" i="3"/>
  <c r="G1295" i="3"/>
  <c r="G405" i="3"/>
  <c r="G1400" i="3"/>
  <c r="G404" i="3"/>
  <c r="G820" i="3"/>
  <c r="G1361" i="3"/>
  <c r="G995" i="3"/>
  <c r="G299" i="3"/>
  <c r="G410" i="3"/>
  <c r="H273" i="3"/>
  <c r="H1300" i="3"/>
  <c r="H402" i="3"/>
  <c r="H1411" i="3"/>
  <c r="H1395" i="3"/>
  <c r="H1379" i="3"/>
  <c r="H1363" i="3"/>
  <c r="H1315" i="3"/>
  <c r="H1299" i="3"/>
  <c r="H1013" i="3"/>
  <c r="H997" i="3"/>
  <c r="H831" i="3"/>
  <c r="H815" i="3"/>
  <c r="H409" i="3"/>
  <c r="H393" i="3"/>
  <c r="H347" i="3"/>
  <c r="H297" i="3"/>
  <c r="H1388" i="3"/>
  <c r="H998" i="3"/>
  <c r="H283" i="3"/>
  <c r="H824" i="3"/>
  <c r="H1410" i="3"/>
  <c r="H1394" i="3"/>
  <c r="H1378" i="3"/>
  <c r="H1362" i="3"/>
  <c r="H1314" i="3"/>
  <c r="H1298" i="3"/>
  <c r="H1012" i="3"/>
  <c r="H996" i="3"/>
  <c r="H830" i="3"/>
  <c r="H814" i="3"/>
  <c r="H408" i="3"/>
  <c r="H392" i="3"/>
  <c r="H346" i="3"/>
  <c r="H300" i="3"/>
  <c r="H284" i="3"/>
  <c r="H1404" i="3"/>
  <c r="H994" i="3"/>
  <c r="H274" i="3"/>
  <c r="H1304" i="3"/>
  <c r="H294" i="3"/>
  <c r="H1397" i="3"/>
  <c r="H1381" i="3"/>
  <c r="H1365" i="3"/>
  <c r="H1317" i="3"/>
  <c r="H1301" i="3"/>
  <c r="H1015" i="3"/>
  <c r="H999" i="3"/>
  <c r="H833" i="3"/>
  <c r="H817" i="3"/>
  <c r="H411" i="3"/>
  <c r="H395" i="3"/>
  <c r="H349" i="3"/>
  <c r="H333" i="3"/>
  <c r="H287" i="3"/>
  <c r="H1372" i="3"/>
  <c r="H1010" i="3"/>
  <c r="H340" i="3"/>
  <c r="H1356" i="3"/>
  <c r="H828" i="3"/>
  <c r="H360" i="3"/>
  <c r="H993" i="3"/>
  <c r="H293" i="3"/>
  <c r="H406" i="3"/>
  <c r="H1358" i="3"/>
  <c r="H1008" i="3"/>
  <c r="H404" i="3"/>
  <c r="H1360" i="3"/>
  <c r="H1409" i="3"/>
  <c r="H829" i="3"/>
  <c r="H279" i="3"/>
  <c r="H410" i="3"/>
  <c r="G301" i="3"/>
  <c r="G1311" i="3"/>
  <c r="G359" i="3"/>
  <c r="G406" i="3"/>
  <c r="G1358" i="3"/>
  <c r="G1008" i="3"/>
  <c r="G342" i="3"/>
  <c r="G1006" i="3"/>
  <c r="G407" i="3"/>
  <c r="G1352" i="3"/>
  <c r="G273" i="3"/>
  <c r="G1300" i="3"/>
  <c r="G402" i="3"/>
  <c r="G1411" i="3"/>
  <c r="G1395" i="3"/>
  <c r="G1379" i="3"/>
  <c r="G1363" i="3"/>
  <c r="G1315" i="3"/>
  <c r="G1299" i="3"/>
  <c r="G1013" i="3"/>
  <c r="G997" i="3"/>
  <c r="G831" i="3"/>
  <c r="G815" i="3"/>
  <c r="G409" i="3"/>
  <c r="G393" i="3"/>
  <c r="G347" i="3"/>
  <c r="G297" i="3"/>
  <c r="G1388" i="3"/>
  <c r="G998" i="3"/>
  <c r="G283" i="3"/>
  <c r="G824" i="3"/>
  <c r="G1410" i="3"/>
  <c r="G1394" i="3"/>
  <c r="G1378" i="3"/>
  <c r="G1362" i="3"/>
  <c r="G1314" i="3"/>
  <c r="G1298" i="3"/>
  <c r="G1012" i="3"/>
  <c r="G996" i="3"/>
  <c r="G830" i="3"/>
  <c r="G814" i="3"/>
  <c r="G408" i="3"/>
  <c r="G392" i="3"/>
  <c r="G346" i="3"/>
  <c r="G300" i="3"/>
  <c r="G284" i="3"/>
  <c r="G1404" i="3"/>
  <c r="G994" i="3"/>
  <c r="G274" i="3"/>
  <c r="G1304" i="3"/>
  <c r="G294" i="3"/>
  <c r="G1397" i="3"/>
  <c r="G1381" i="3"/>
  <c r="G1365" i="3"/>
  <c r="G1317" i="3"/>
  <c r="G1301" i="3"/>
  <c r="G1015" i="3"/>
  <c r="G999" i="3"/>
  <c r="G833" i="3"/>
  <c r="G817" i="3"/>
  <c r="G411" i="3"/>
  <c r="G395" i="3"/>
  <c r="G349" i="3"/>
  <c r="G333" i="3"/>
  <c r="G287" i="3"/>
  <c r="G1372" i="3"/>
  <c r="G1010" i="3"/>
  <c r="G340" i="3"/>
  <c r="G1356" i="3"/>
  <c r="G828" i="3"/>
  <c r="H1002" i="3"/>
  <c r="H1375" i="3"/>
  <c r="H1311" i="3"/>
  <c r="H359" i="3"/>
  <c r="H418" i="3"/>
  <c r="H1390" i="3"/>
  <c r="H1310" i="3"/>
  <c r="H826" i="3"/>
  <c r="H296" i="3"/>
  <c r="H1393" i="3"/>
  <c r="H1313" i="3"/>
  <c r="H813" i="3"/>
  <c r="H299" i="3"/>
  <c r="G1384" i="3"/>
  <c r="G1375" i="3"/>
  <c r="G1009" i="3"/>
  <c r="G343" i="3"/>
  <c r="G1364" i="3"/>
  <c r="G1390" i="3"/>
  <c r="G1294" i="3"/>
  <c r="G358" i="3"/>
  <c r="G275" i="3"/>
  <c r="G829" i="3"/>
  <c r="G279" i="3"/>
  <c r="L240" i="3" l="1"/>
  <c r="K240" i="3"/>
  <c r="L239" i="3"/>
  <c r="K239" i="3"/>
  <c r="L238" i="3"/>
  <c r="K238" i="3"/>
  <c r="L237" i="3"/>
  <c r="K237" i="3"/>
  <c r="L236" i="3"/>
  <c r="K236" i="3"/>
  <c r="L235" i="3"/>
  <c r="K235" i="3"/>
  <c r="L234" i="3"/>
  <c r="K234" i="3"/>
  <c r="L233" i="3"/>
  <c r="K233" i="3"/>
  <c r="L232" i="3"/>
  <c r="K232" i="3"/>
  <c r="L231" i="3"/>
  <c r="K231" i="3"/>
  <c r="L230" i="3"/>
  <c r="K230" i="3"/>
  <c r="L229" i="3"/>
  <c r="K229" i="3"/>
  <c r="L228" i="3"/>
  <c r="K228" i="3"/>
  <c r="L227" i="3"/>
  <c r="K227" i="3"/>
  <c r="L226" i="3"/>
  <c r="K226" i="3"/>
  <c r="L225" i="3"/>
  <c r="K225" i="3"/>
  <c r="L224" i="3"/>
  <c r="K224" i="3"/>
  <c r="L223" i="3"/>
  <c r="K223" i="3"/>
  <c r="L222" i="3"/>
  <c r="K222" i="3"/>
  <c r="L221" i="3"/>
  <c r="K221" i="3"/>
  <c r="L220" i="3"/>
  <c r="K220" i="3"/>
  <c r="L219" i="3"/>
  <c r="K219" i="3"/>
  <c r="L218" i="3"/>
  <c r="K218" i="3"/>
  <c r="L217" i="3"/>
  <c r="K217" i="3"/>
  <c r="L216" i="3"/>
  <c r="K216" i="3"/>
  <c r="L215" i="3"/>
  <c r="K215" i="3"/>
  <c r="L214" i="3"/>
  <c r="K214" i="3"/>
  <c r="L213" i="3"/>
  <c r="K213" i="3"/>
  <c r="L212" i="3"/>
  <c r="K212" i="3"/>
  <c r="AL26" i="4"/>
  <c r="AM26" i="4"/>
  <c r="AN26" i="4"/>
  <c r="AO26" i="4"/>
  <c r="AL27" i="4"/>
  <c r="AM27" i="4"/>
  <c r="AN27" i="4"/>
  <c r="AO27" i="4"/>
  <c r="AL28" i="4"/>
  <c r="AM28" i="4"/>
  <c r="AN28" i="4"/>
  <c r="AO28" i="4"/>
  <c r="AL29" i="4"/>
  <c r="AM29" i="4"/>
  <c r="AN29" i="4"/>
  <c r="AO29" i="4"/>
  <c r="AL30" i="4"/>
  <c r="AM30" i="4"/>
  <c r="AN30" i="4"/>
  <c r="AO30" i="4"/>
  <c r="AL31" i="4"/>
  <c r="AM31" i="4"/>
  <c r="AN31" i="4"/>
  <c r="AO31" i="4"/>
  <c r="AL32" i="4"/>
  <c r="AM32" i="4"/>
  <c r="AN32" i="4"/>
  <c r="AO32" i="4"/>
  <c r="AL33" i="4"/>
  <c r="AM33" i="4"/>
  <c r="AN33" i="4"/>
  <c r="AO33" i="4"/>
  <c r="AL34" i="4"/>
  <c r="AM34" i="4"/>
  <c r="AN34" i="4"/>
  <c r="AO34" i="4"/>
  <c r="AL35" i="4"/>
  <c r="AM35" i="4"/>
  <c r="AN35" i="4"/>
  <c r="AO35" i="4"/>
  <c r="AL36" i="4"/>
  <c r="AM36" i="4"/>
  <c r="AN36" i="4"/>
  <c r="AO36" i="4"/>
  <c r="AL37" i="4"/>
  <c r="AM37" i="4"/>
  <c r="AN37" i="4"/>
  <c r="AO37" i="4"/>
  <c r="AL38" i="4"/>
  <c r="AM38" i="4"/>
  <c r="AN38" i="4"/>
  <c r="AO38" i="4"/>
  <c r="AL39" i="4"/>
  <c r="AM39" i="4"/>
  <c r="AN39" i="4"/>
  <c r="AO39" i="4"/>
  <c r="AL40" i="4"/>
  <c r="AM40" i="4"/>
  <c r="AN40" i="4"/>
  <c r="AO40" i="4"/>
  <c r="AL41" i="4"/>
  <c r="AM41" i="4"/>
  <c r="AN41" i="4"/>
  <c r="AO41" i="4"/>
  <c r="AL42" i="4"/>
  <c r="AM42" i="4"/>
  <c r="AN42" i="4"/>
  <c r="AO42" i="4"/>
  <c r="AL43" i="4"/>
  <c r="AM43" i="4"/>
  <c r="AN43" i="4"/>
  <c r="AO43" i="4"/>
  <c r="AL44" i="4"/>
  <c r="AM44" i="4"/>
  <c r="AN44" i="4"/>
  <c r="AO44" i="4"/>
  <c r="AL45" i="4"/>
  <c r="AM45" i="4"/>
  <c r="AN45" i="4"/>
  <c r="AO45" i="4"/>
  <c r="AL46" i="4"/>
  <c r="AM46" i="4"/>
  <c r="AN46" i="4"/>
  <c r="AO46" i="4"/>
  <c r="AL47" i="4"/>
  <c r="AM47" i="4"/>
  <c r="AN47" i="4"/>
  <c r="AO47" i="4"/>
  <c r="AL48" i="4"/>
  <c r="AM48" i="4"/>
  <c r="AN48" i="4"/>
  <c r="AO48" i="4"/>
  <c r="AL49" i="4"/>
  <c r="AM49" i="4"/>
  <c r="AN49" i="4"/>
  <c r="AO49" i="4"/>
  <c r="AL50" i="4"/>
  <c r="AM50" i="4"/>
  <c r="AN50" i="4"/>
  <c r="AO50" i="4"/>
  <c r="AL51" i="4"/>
  <c r="AM51" i="4"/>
  <c r="AN51" i="4"/>
  <c r="AO51" i="4"/>
  <c r="AL52" i="4"/>
  <c r="AM52" i="4"/>
  <c r="AN52" i="4"/>
  <c r="AO52" i="4"/>
  <c r="AL53" i="4"/>
  <c r="AM53" i="4"/>
  <c r="AN53" i="4"/>
  <c r="AO53" i="4"/>
  <c r="AL54" i="4"/>
  <c r="AM54" i="4"/>
  <c r="AN54" i="4"/>
  <c r="AO54" i="4"/>
  <c r="AL55" i="4"/>
  <c r="AM55" i="4"/>
  <c r="AN55" i="4"/>
  <c r="AO55" i="4"/>
  <c r="AL56" i="4"/>
  <c r="AM56" i="4"/>
  <c r="AN56" i="4"/>
  <c r="AO56" i="4"/>
  <c r="AL57" i="4"/>
  <c r="AM57" i="4"/>
  <c r="AN57" i="4"/>
  <c r="AO57" i="4"/>
  <c r="AL58" i="4"/>
  <c r="AM58" i="4"/>
  <c r="AN58" i="4"/>
  <c r="AO58" i="4"/>
  <c r="AL59" i="4"/>
  <c r="AM59" i="4"/>
  <c r="AN59" i="4"/>
  <c r="AO59" i="4"/>
  <c r="AL60" i="4"/>
  <c r="AM60" i="4"/>
  <c r="AN60" i="4"/>
  <c r="AO60" i="4"/>
  <c r="AL61" i="4"/>
  <c r="AM61" i="4"/>
  <c r="AN61" i="4"/>
  <c r="AO61" i="4"/>
  <c r="AL62" i="4"/>
  <c r="AM62" i="4"/>
  <c r="AN62" i="4"/>
  <c r="AO62" i="4"/>
  <c r="AL63" i="4"/>
  <c r="AM63" i="4"/>
  <c r="AN63" i="4"/>
  <c r="AO63" i="4"/>
  <c r="AL64" i="4"/>
  <c r="AM64" i="4"/>
  <c r="AN64" i="4"/>
  <c r="AO64" i="4"/>
  <c r="AL65" i="4"/>
  <c r="AM65" i="4"/>
  <c r="AN65" i="4"/>
  <c r="AO65" i="4"/>
  <c r="AL68" i="4"/>
  <c r="AM68" i="4"/>
  <c r="AN68" i="4"/>
  <c r="AO68" i="4"/>
  <c r="AL69" i="4"/>
  <c r="AM69" i="4"/>
  <c r="AN69" i="4"/>
  <c r="AO69" i="4"/>
  <c r="AL72" i="4"/>
  <c r="AM72" i="4"/>
  <c r="AN72" i="4"/>
  <c r="AO72" i="4"/>
  <c r="AL73" i="4"/>
  <c r="AM73" i="4"/>
  <c r="AN73" i="4"/>
  <c r="AO73" i="4"/>
  <c r="AL74" i="4"/>
  <c r="AM74" i="4"/>
  <c r="AN74" i="4"/>
  <c r="AO74" i="4"/>
  <c r="AL75" i="4"/>
  <c r="AM75" i="4"/>
  <c r="AN75" i="4"/>
  <c r="AO75" i="4"/>
  <c r="AL76" i="4"/>
  <c r="AM76" i="4"/>
  <c r="AN76" i="4"/>
  <c r="AO76" i="4"/>
  <c r="AL77" i="4"/>
  <c r="AM77" i="4"/>
  <c r="AN77" i="4"/>
  <c r="AO77" i="4"/>
  <c r="AL78" i="4"/>
  <c r="AM78" i="4"/>
  <c r="AN78" i="4"/>
  <c r="AO78" i="4"/>
  <c r="AL79" i="4"/>
  <c r="AM79" i="4"/>
  <c r="AN79" i="4"/>
  <c r="AO79" i="4"/>
  <c r="AL80" i="4"/>
  <c r="AM80" i="4"/>
  <c r="AN80" i="4"/>
  <c r="AO80" i="4"/>
  <c r="AL81" i="4"/>
  <c r="AM81" i="4"/>
  <c r="AN81" i="4"/>
  <c r="AO81" i="4"/>
  <c r="AL82" i="4"/>
  <c r="AM82" i="4"/>
  <c r="AN82" i="4"/>
  <c r="AO82" i="4"/>
  <c r="AL83" i="4"/>
  <c r="AM83" i="4"/>
  <c r="AN83" i="4"/>
  <c r="AO83" i="4"/>
  <c r="AL84" i="4"/>
  <c r="AM84" i="4"/>
  <c r="AN84" i="4"/>
  <c r="AO84" i="4"/>
  <c r="AL85" i="4"/>
  <c r="AM85" i="4"/>
  <c r="AN85" i="4"/>
  <c r="AO85" i="4"/>
  <c r="AL86" i="4"/>
  <c r="AM86" i="4"/>
  <c r="AN86" i="4"/>
  <c r="AO86" i="4"/>
  <c r="AL87" i="4"/>
  <c r="AM87" i="4"/>
  <c r="AN87" i="4"/>
  <c r="AO87" i="4"/>
  <c r="AL88" i="4"/>
  <c r="AM88" i="4"/>
  <c r="AN88" i="4"/>
  <c r="AO88" i="4"/>
  <c r="AL89" i="4"/>
  <c r="AM89" i="4"/>
  <c r="AN89" i="4"/>
  <c r="AO89" i="4"/>
  <c r="AL90" i="4"/>
  <c r="AM90" i="4"/>
  <c r="AN90" i="4"/>
  <c r="AO90" i="4"/>
  <c r="AL91" i="4"/>
  <c r="AM91" i="4"/>
  <c r="AN91" i="4"/>
  <c r="AO91" i="4"/>
  <c r="AL92" i="4"/>
  <c r="AM92" i="4"/>
  <c r="AN92" i="4"/>
  <c r="AO92" i="4"/>
  <c r="AL93" i="4"/>
  <c r="AM93" i="4"/>
  <c r="AN93" i="4"/>
  <c r="AO93" i="4"/>
  <c r="AL94" i="4"/>
  <c r="AM94" i="4"/>
  <c r="AN94" i="4"/>
  <c r="AO94" i="4"/>
  <c r="AL95" i="4"/>
  <c r="AM95" i="4"/>
  <c r="AN95" i="4"/>
  <c r="AO95" i="4"/>
  <c r="AL96" i="4"/>
  <c r="AM96" i="4"/>
  <c r="AN96" i="4"/>
  <c r="AO96" i="4"/>
  <c r="AL97" i="4"/>
  <c r="AM97" i="4"/>
  <c r="AN97" i="4"/>
  <c r="AO97" i="4"/>
  <c r="AL98" i="4"/>
  <c r="AM98" i="4"/>
  <c r="AN98" i="4"/>
  <c r="AO98" i="4"/>
  <c r="AL99" i="4"/>
  <c r="AM99" i="4"/>
  <c r="AN99" i="4"/>
  <c r="AO99" i="4"/>
  <c r="AL100" i="4"/>
  <c r="AM100" i="4"/>
  <c r="AN100" i="4"/>
  <c r="AO100" i="4"/>
  <c r="AL101" i="4"/>
  <c r="AM101" i="4"/>
  <c r="AN101" i="4"/>
  <c r="AO101" i="4"/>
  <c r="AL102" i="4"/>
  <c r="AM102" i="4"/>
  <c r="AN102" i="4"/>
  <c r="AO102" i="4"/>
  <c r="AL103" i="4"/>
  <c r="AM103" i="4"/>
  <c r="AN103" i="4"/>
  <c r="AO103" i="4"/>
  <c r="AL104" i="4"/>
  <c r="AM104" i="4"/>
  <c r="AN104" i="4"/>
  <c r="AO104" i="4"/>
  <c r="AL105" i="4"/>
  <c r="AM105" i="4"/>
  <c r="AN105" i="4"/>
  <c r="AO105" i="4"/>
  <c r="AL106" i="4"/>
  <c r="AM106" i="4"/>
  <c r="AN106" i="4"/>
  <c r="AO106" i="4"/>
  <c r="AL107" i="4"/>
  <c r="AM107" i="4"/>
  <c r="AN107" i="4"/>
  <c r="AO107" i="4"/>
  <c r="AL108" i="4"/>
  <c r="AM108" i="4"/>
  <c r="AN108" i="4"/>
  <c r="AO108" i="4"/>
  <c r="AL109" i="4"/>
  <c r="AM109" i="4"/>
  <c r="AN109" i="4"/>
  <c r="AO109" i="4"/>
  <c r="AL110" i="4"/>
  <c r="AM110" i="4"/>
  <c r="AN110" i="4"/>
  <c r="AO110" i="4"/>
  <c r="AL111" i="4"/>
  <c r="AM111" i="4"/>
  <c r="AN111" i="4"/>
  <c r="AO111" i="4"/>
  <c r="AL112" i="4"/>
  <c r="AM112" i="4"/>
  <c r="AN112" i="4"/>
  <c r="AO112" i="4"/>
  <c r="AL113" i="4"/>
  <c r="AM113" i="4"/>
  <c r="AN113" i="4"/>
  <c r="AO113" i="4"/>
  <c r="AL114" i="4"/>
  <c r="AM114" i="4"/>
  <c r="AN114" i="4"/>
  <c r="AO114" i="4"/>
  <c r="AL115" i="4"/>
  <c r="AM115" i="4"/>
  <c r="AN115" i="4"/>
  <c r="AO115" i="4"/>
  <c r="AL116" i="4"/>
  <c r="AM116" i="4"/>
  <c r="AN116" i="4"/>
  <c r="AO116" i="4"/>
  <c r="AL117" i="4"/>
  <c r="AM117" i="4"/>
  <c r="AN117" i="4"/>
  <c r="AO117" i="4"/>
  <c r="AL118" i="4"/>
  <c r="AM118" i="4"/>
  <c r="AN118" i="4"/>
  <c r="AO118" i="4"/>
  <c r="AL119" i="4"/>
  <c r="AM119" i="4"/>
  <c r="AN119" i="4"/>
  <c r="AO119" i="4"/>
  <c r="AL120" i="4"/>
  <c r="AM120" i="4"/>
  <c r="AN120" i="4"/>
  <c r="AO120" i="4"/>
  <c r="AL121" i="4"/>
  <c r="AM121" i="4"/>
  <c r="AN121" i="4"/>
  <c r="AO121" i="4"/>
  <c r="AL122" i="4"/>
  <c r="AM122" i="4"/>
  <c r="AN122" i="4"/>
  <c r="AO122" i="4"/>
  <c r="AL123" i="4"/>
  <c r="AM123" i="4"/>
  <c r="AN123" i="4"/>
  <c r="AO123" i="4"/>
  <c r="AL124" i="4"/>
  <c r="AM124" i="4"/>
  <c r="AN124" i="4"/>
  <c r="AO124" i="4"/>
  <c r="AL125" i="4"/>
  <c r="AM125" i="4"/>
  <c r="AN125" i="4"/>
  <c r="AO125" i="4"/>
  <c r="AL126" i="4"/>
  <c r="AM126" i="4"/>
  <c r="AN126" i="4"/>
  <c r="AO126" i="4"/>
  <c r="AL127" i="4"/>
  <c r="AM127" i="4"/>
  <c r="AN127" i="4"/>
  <c r="AO127" i="4"/>
  <c r="AL128" i="4"/>
  <c r="AM128" i="4"/>
  <c r="AN128" i="4"/>
  <c r="AO128" i="4"/>
  <c r="AL129" i="4"/>
  <c r="AM129" i="4"/>
  <c r="AN129" i="4"/>
  <c r="AO129" i="4"/>
  <c r="AL130" i="4"/>
  <c r="AM130" i="4"/>
  <c r="AN130" i="4"/>
  <c r="AO130" i="4"/>
  <c r="AL131" i="4"/>
  <c r="AM131" i="4"/>
  <c r="AN131" i="4"/>
  <c r="AO131" i="4"/>
  <c r="AL134" i="4"/>
  <c r="AM134" i="4"/>
  <c r="AN134" i="4"/>
  <c r="AO134" i="4"/>
  <c r="AL135" i="4"/>
  <c r="AM135" i="4"/>
  <c r="AN135" i="4"/>
  <c r="AO135" i="4"/>
  <c r="AL136" i="4"/>
  <c r="AM136" i="4"/>
  <c r="AN136" i="4"/>
  <c r="AO136" i="4"/>
  <c r="AL137" i="4"/>
  <c r="AM137" i="4"/>
  <c r="AN137" i="4"/>
  <c r="AO137" i="4"/>
  <c r="AL138" i="4"/>
  <c r="AM138" i="4"/>
  <c r="AN138" i="4"/>
  <c r="AO138" i="4"/>
  <c r="AL139" i="4"/>
  <c r="AM139" i="4"/>
  <c r="AN139" i="4"/>
  <c r="AO139" i="4"/>
  <c r="AL140" i="4"/>
  <c r="AM140" i="4"/>
  <c r="AN140" i="4"/>
  <c r="AO140" i="4"/>
  <c r="AL141" i="4"/>
  <c r="AM141" i="4"/>
  <c r="AN141" i="4"/>
  <c r="AO141" i="4"/>
  <c r="AL142" i="4"/>
  <c r="AM142" i="4"/>
  <c r="AN142" i="4"/>
  <c r="AO142" i="4"/>
  <c r="AL143" i="4"/>
  <c r="AM143" i="4"/>
  <c r="AN143" i="4"/>
  <c r="AO143" i="4"/>
  <c r="AL144" i="4"/>
  <c r="AM144" i="4"/>
  <c r="AN144" i="4"/>
  <c r="AO144" i="4"/>
  <c r="AL145" i="4"/>
  <c r="AM145" i="4"/>
  <c r="AN145" i="4"/>
  <c r="AO145" i="4"/>
  <c r="AL146" i="4"/>
  <c r="AM146" i="4"/>
  <c r="AN146" i="4"/>
  <c r="AO146" i="4"/>
  <c r="AL147" i="4"/>
  <c r="AM147" i="4"/>
  <c r="AN147" i="4"/>
  <c r="AO147" i="4"/>
  <c r="AL148" i="4"/>
  <c r="AM148" i="4"/>
  <c r="AN148" i="4"/>
  <c r="AO148" i="4"/>
  <c r="AL149" i="4"/>
  <c r="AM149" i="4"/>
  <c r="AN149" i="4"/>
  <c r="AO149" i="4"/>
  <c r="AL150" i="4"/>
  <c r="AM150" i="4"/>
  <c r="AN150" i="4"/>
  <c r="AO150" i="4"/>
  <c r="AL151" i="4"/>
  <c r="AM151" i="4"/>
  <c r="AN151" i="4"/>
  <c r="AO151" i="4"/>
  <c r="AL152" i="4"/>
  <c r="AM152" i="4"/>
  <c r="AN152" i="4"/>
  <c r="AO152" i="4"/>
  <c r="AL153" i="4"/>
  <c r="AM153" i="4"/>
  <c r="AN153" i="4"/>
  <c r="AO153" i="4"/>
  <c r="AL162" i="4"/>
  <c r="AM162" i="4"/>
  <c r="AN162" i="4"/>
  <c r="AO162" i="4"/>
  <c r="AL163" i="4"/>
  <c r="AM163" i="4"/>
  <c r="AN163" i="4"/>
  <c r="AO163" i="4"/>
  <c r="AL164" i="4"/>
  <c r="AM164" i="4"/>
  <c r="AN164" i="4"/>
  <c r="AO164" i="4"/>
  <c r="AL165" i="4"/>
  <c r="AM165" i="4"/>
  <c r="AN165" i="4"/>
  <c r="AO165" i="4"/>
  <c r="AL166" i="4"/>
  <c r="AM166" i="4"/>
  <c r="AN166" i="4"/>
  <c r="AO166" i="4"/>
  <c r="AL167" i="4"/>
  <c r="AM167" i="4"/>
  <c r="AN167" i="4"/>
  <c r="AO167" i="4"/>
  <c r="AL168" i="4"/>
  <c r="AM168" i="4"/>
  <c r="AN168" i="4"/>
  <c r="AO168" i="4"/>
  <c r="AL169" i="4"/>
  <c r="AM169" i="4"/>
  <c r="AN169" i="4"/>
  <c r="AO169" i="4"/>
  <c r="AL170" i="4"/>
  <c r="AM170" i="4"/>
  <c r="AN170" i="4"/>
  <c r="AO170" i="4"/>
  <c r="AL171" i="4"/>
  <c r="AM171" i="4"/>
  <c r="AN171" i="4"/>
  <c r="AO171" i="4"/>
  <c r="AL172" i="4"/>
  <c r="AM172" i="4"/>
  <c r="AN172" i="4"/>
  <c r="AO172" i="4"/>
  <c r="AL173" i="4"/>
  <c r="AM173" i="4"/>
  <c r="AN173" i="4"/>
  <c r="AO173" i="4"/>
  <c r="AL174" i="4"/>
  <c r="AM174" i="4"/>
  <c r="AN174" i="4"/>
  <c r="AO174" i="4"/>
  <c r="AL175" i="4"/>
  <c r="AM175" i="4"/>
  <c r="AN175" i="4"/>
  <c r="AO175" i="4"/>
  <c r="AL176" i="4"/>
  <c r="AM176" i="4"/>
  <c r="AN176" i="4"/>
  <c r="AO176" i="4"/>
  <c r="AL177" i="4"/>
  <c r="AM177" i="4"/>
  <c r="AN177" i="4"/>
  <c r="AO177" i="4"/>
  <c r="AL178" i="4"/>
  <c r="AM178" i="4"/>
  <c r="AN178" i="4"/>
  <c r="AO178" i="4"/>
  <c r="AL179" i="4"/>
  <c r="AM179" i="4"/>
  <c r="AN179" i="4"/>
  <c r="AO179" i="4"/>
  <c r="AL180" i="4"/>
  <c r="AM180" i="4"/>
  <c r="AN180" i="4"/>
  <c r="AO180" i="4"/>
  <c r="AL181" i="4"/>
  <c r="AM181" i="4"/>
  <c r="AN181" i="4"/>
  <c r="AO181" i="4"/>
  <c r="AL182" i="4"/>
  <c r="AM182" i="4"/>
  <c r="AN182" i="4"/>
  <c r="AO182" i="4"/>
  <c r="AL183" i="4"/>
  <c r="AM183" i="4"/>
  <c r="AN183" i="4"/>
  <c r="AO183" i="4"/>
  <c r="AL184" i="4"/>
  <c r="AM184" i="4"/>
  <c r="AN184" i="4"/>
  <c r="AO184" i="4"/>
  <c r="AL185" i="4"/>
  <c r="AM185" i="4"/>
  <c r="AN185" i="4"/>
  <c r="AO185" i="4"/>
  <c r="AL186" i="4"/>
  <c r="AM186" i="4"/>
  <c r="AN186" i="4"/>
  <c r="AO186" i="4"/>
  <c r="AL187" i="4"/>
  <c r="AM187" i="4"/>
  <c r="AN187" i="4"/>
  <c r="AO187" i="4"/>
  <c r="AL188" i="4"/>
  <c r="AM188" i="4"/>
  <c r="AN188" i="4"/>
  <c r="AO188" i="4"/>
  <c r="AL189" i="4"/>
  <c r="AM189" i="4"/>
  <c r="AN189" i="4"/>
  <c r="AO189" i="4"/>
  <c r="AL190" i="4"/>
  <c r="AM190" i="4"/>
  <c r="AN190" i="4"/>
  <c r="AO190" i="4"/>
  <c r="AL191" i="4"/>
  <c r="AM191" i="4"/>
  <c r="AN191" i="4"/>
  <c r="AO191" i="4"/>
  <c r="AL192" i="4"/>
  <c r="AM192" i="4"/>
  <c r="AN192" i="4"/>
  <c r="AO192" i="4"/>
  <c r="AL193" i="4"/>
  <c r="AM193" i="4"/>
  <c r="AN193" i="4"/>
  <c r="AO193" i="4"/>
  <c r="AL194" i="4"/>
  <c r="AM194" i="4"/>
  <c r="AN194" i="4"/>
  <c r="AO194" i="4"/>
  <c r="AL195" i="4"/>
  <c r="AM195" i="4"/>
  <c r="AN195" i="4"/>
  <c r="AO195" i="4"/>
  <c r="AL196" i="4"/>
  <c r="AM196" i="4"/>
  <c r="AN196" i="4"/>
  <c r="AO196" i="4"/>
  <c r="AL197" i="4"/>
  <c r="AM197" i="4"/>
  <c r="AN197" i="4"/>
  <c r="AO197" i="4"/>
  <c r="AL198" i="4"/>
  <c r="AM198" i="4"/>
  <c r="AN198" i="4"/>
  <c r="AO198" i="4"/>
  <c r="AL199" i="4"/>
  <c r="AM199" i="4"/>
  <c r="AN199" i="4"/>
  <c r="AO199" i="4"/>
  <c r="AL200" i="4"/>
  <c r="AM200" i="4"/>
  <c r="AN200" i="4"/>
  <c r="AO200" i="4"/>
  <c r="AL201" i="4"/>
  <c r="AM201" i="4"/>
  <c r="AN201" i="4"/>
  <c r="AO201" i="4"/>
  <c r="AL202" i="4"/>
  <c r="AM202" i="4"/>
  <c r="AN202" i="4"/>
  <c r="AO202" i="4"/>
  <c r="AL203" i="4"/>
  <c r="AM203" i="4"/>
  <c r="AN203" i="4"/>
  <c r="AO203" i="4"/>
  <c r="AL204" i="4"/>
  <c r="AM204" i="4"/>
  <c r="AN204" i="4"/>
  <c r="AO204" i="4"/>
  <c r="AL205" i="4"/>
  <c r="AM205" i="4"/>
  <c r="AN205" i="4"/>
  <c r="AO205" i="4"/>
  <c r="AL206" i="4"/>
  <c r="AM206" i="4"/>
  <c r="AN206" i="4"/>
  <c r="AO206" i="4"/>
  <c r="AL207" i="4"/>
  <c r="AM207" i="4"/>
  <c r="AN207" i="4"/>
  <c r="AO207" i="4"/>
  <c r="AL208" i="4"/>
  <c r="AM208" i="4"/>
  <c r="AN208" i="4"/>
  <c r="AO208" i="4"/>
  <c r="AL209" i="4"/>
  <c r="AM209" i="4"/>
  <c r="AN209" i="4"/>
  <c r="AO209" i="4"/>
  <c r="AL212" i="4"/>
  <c r="AM212" i="4"/>
  <c r="AN212" i="4"/>
  <c r="AO212" i="4"/>
  <c r="AL213" i="4"/>
  <c r="AM213" i="4"/>
  <c r="AN213" i="4"/>
  <c r="AO213" i="4"/>
  <c r="AL216" i="4"/>
  <c r="AM216" i="4"/>
  <c r="AN216" i="4"/>
  <c r="AO216" i="4"/>
  <c r="AL217" i="4"/>
  <c r="AM217" i="4"/>
  <c r="AN217" i="4"/>
  <c r="AO217" i="4"/>
  <c r="AL218" i="4"/>
  <c r="AM218" i="4"/>
  <c r="AN218" i="4"/>
  <c r="AO218" i="4"/>
  <c r="AL219" i="4"/>
  <c r="AM219" i="4"/>
  <c r="AN219" i="4"/>
  <c r="AO219" i="4"/>
  <c r="AL220" i="4"/>
  <c r="AM220" i="4"/>
  <c r="AN220" i="4"/>
  <c r="AO220" i="4"/>
  <c r="AL221" i="4"/>
  <c r="AM221" i="4"/>
  <c r="AN221" i="4"/>
  <c r="AO221" i="4"/>
  <c r="AL222" i="4"/>
  <c r="AM222" i="4"/>
  <c r="AN222" i="4"/>
  <c r="AO222" i="4"/>
  <c r="AL223" i="4"/>
  <c r="AM223" i="4"/>
  <c r="AN223" i="4"/>
  <c r="AO223" i="4"/>
  <c r="AL224" i="4"/>
  <c r="AM224" i="4"/>
  <c r="AN224" i="4"/>
  <c r="AO224" i="4"/>
  <c r="AL225" i="4"/>
  <c r="AM225" i="4"/>
  <c r="AN225" i="4"/>
  <c r="AO225" i="4"/>
  <c r="AL226" i="4"/>
  <c r="AM226" i="4"/>
  <c r="AN226" i="4"/>
  <c r="AO226" i="4"/>
  <c r="AL227" i="4"/>
  <c r="AM227" i="4"/>
  <c r="AN227" i="4"/>
  <c r="AO227" i="4"/>
  <c r="AL228" i="4"/>
  <c r="AM228" i="4"/>
  <c r="AN228" i="4"/>
  <c r="AO228" i="4"/>
  <c r="AL229" i="4"/>
  <c r="AM229" i="4"/>
  <c r="AN229" i="4"/>
  <c r="AO229" i="4"/>
  <c r="AL230" i="4"/>
  <c r="AM230" i="4"/>
  <c r="AN230" i="4"/>
  <c r="AO230" i="4"/>
  <c r="AL231" i="4"/>
  <c r="AM231" i="4"/>
  <c r="AN231" i="4"/>
  <c r="AO231" i="4"/>
  <c r="AL232" i="4"/>
  <c r="AM232" i="4"/>
  <c r="AN232" i="4"/>
  <c r="AO232" i="4"/>
  <c r="AL233" i="4"/>
  <c r="AM233" i="4"/>
  <c r="AN233" i="4"/>
  <c r="AO233" i="4"/>
  <c r="AL234" i="4"/>
  <c r="AM234" i="4"/>
  <c r="AN234" i="4"/>
  <c r="AO234" i="4"/>
  <c r="AL235" i="4"/>
  <c r="AM235" i="4"/>
  <c r="AN235" i="4"/>
  <c r="AO235" i="4"/>
  <c r="AL236" i="4"/>
  <c r="AM236" i="4"/>
  <c r="AN236" i="4"/>
  <c r="AO236" i="4"/>
  <c r="AL237" i="4"/>
  <c r="AM237" i="4"/>
  <c r="AN237" i="4"/>
  <c r="AO237" i="4"/>
  <c r="AL238" i="4"/>
  <c r="AM238" i="4"/>
  <c r="AN238" i="4"/>
  <c r="AO238" i="4"/>
  <c r="AL239" i="4"/>
  <c r="AM239" i="4"/>
  <c r="AN239" i="4"/>
  <c r="AO239" i="4"/>
  <c r="AL240" i="4"/>
  <c r="AM240" i="4"/>
  <c r="AN240" i="4"/>
  <c r="AO240" i="4"/>
  <c r="AL241" i="4"/>
  <c r="AM241" i="4"/>
  <c r="AN241" i="4"/>
  <c r="AO241" i="4"/>
  <c r="AL242" i="4"/>
  <c r="AM242" i="4"/>
  <c r="AN242" i="4"/>
  <c r="AO242" i="4"/>
  <c r="AL243" i="4"/>
  <c r="AM243" i="4"/>
  <c r="AN243" i="4"/>
  <c r="AO243" i="4"/>
  <c r="AL244" i="4"/>
  <c r="AM244" i="4"/>
  <c r="AN244" i="4"/>
  <c r="AO244" i="4"/>
  <c r="AL245" i="4"/>
  <c r="AM245" i="4"/>
  <c r="AN245" i="4"/>
  <c r="AO245" i="4"/>
  <c r="AL246" i="4"/>
  <c r="AM246" i="4"/>
  <c r="AN246" i="4"/>
  <c r="AO246" i="4"/>
  <c r="AL247" i="4"/>
  <c r="AM247" i="4"/>
  <c r="AN247" i="4"/>
  <c r="AO247" i="4"/>
  <c r="AL248" i="4"/>
  <c r="AM248" i="4"/>
  <c r="AN248" i="4"/>
  <c r="AO248" i="4"/>
  <c r="AL249" i="4"/>
  <c r="AM249" i="4"/>
  <c r="AN249" i="4"/>
  <c r="AO249" i="4"/>
  <c r="H232" i="3"/>
  <c r="H216" i="3"/>
  <c r="H239" i="3"/>
  <c r="H223" i="3"/>
  <c r="H229" i="3"/>
  <c r="H226" i="3"/>
  <c r="H233" i="3"/>
  <c r="H225" i="3"/>
  <c r="H214" i="3"/>
  <c r="G236" i="3"/>
  <c r="G232" i="3"/>
  <c r="G216" i="3"/>
  <c r="G239" i="3"/>
  <c r="G223" i="3"/>
  <c r="G229" i="3"/>
  <c r="G226" i="3"/>
  <c r="G233" i="3"/>
  <c r="H236" i="3"/>
  <c r="G225" i="3"/>
  <c r="H213" i="3"/>
  <c r="H228" i="3"/>
  <c r="H212" i="3"/>
  <c r="H235" i="3"/>
  <c r="H219" i="3"/>
  <c r="H238" i="3"/>
  <c r="H222" i="3"/>
  <c r="H237" i="3"/>
  <c r="G237" i="3"/>
  <c r="H230" i="3"/>
  <c r="G230" i="3"/>
  <c r="G213" i="3"/>
  <c r="G228" i="3"/>
  <c r="G212" i="3"/>
  <c r="G235" i="3"/>
  <c r="G219" i="3"/>
  <c r="G238" i="3"/>
  <c r="G222" i="3"/>
  <c r="H227" i="3"/>
  <c r="G227" i="3"/>
  <c r="G214" i="3"/>
  <c r="H240" i="3"/>
  <c r="H224" i="3"/>
  <c r="H221" i="3"/>
  <c r="H231" i="3"/>
  <c r="H215" i="3"/>
  <c r="H234" i="3"/>
  <c r="H218" i="3"/>
  <c r="H217" i="3"/>
  <c r="G220" i="3"/>
  <c r="G240" i="3"/>
  <c r="G224" i="3"/>
  <c r="G221" i="3"/>
  <c r="G231" i="3"/>
  <c r="G215" i="3"/>
  <c r="G234" i="3"/>
  <c r="G218" i="3"/>
  <c r="H220" i="3"/>
  <c r="G217" i="3"/>
  <c r="L341" i="2" l="1"/>
  <c r="K341" i="2"/>
  <c r="L340" i="2"/>
  <c r="K340" i="2"/>
  <c r="L339" i="2"/>
  <c r="K339" i="2"/>
  <c r="L338" i="2"/>
  <c r="K338" i="2"/>
  <c r="L337" i="2"/>
  <c r="K337" i="2"/>
  <c r="L336" i="2"/>
  <c r="K336" i="2"/>
  <c r="L335" i="2"/>
  <c r="K335" i="2"/>
  <c r="L334" i="2"/>
  <c r="K334" i="2"/>
  <c r="L333" i="2"/>
  <c r="K333" i="2"/>
  <c r="L332" i="2"/>
  <c r="K332" i="2"/>
  <c r="L281" i="2"/>
  <c r="K281" i="2"/>
  <c r="L280" i="2"/>
  <c r="K280" i="2"/>
  <c r="L279" i="2"/>
  <c r="K279" i="2"/>
  <c r="L278" i="2"/>
  <c r="K278" i="2"/>
  <c r="L277" i="2"/>
  <c r="K277" i="2"/>
  <c r="L276" i="2"/>
  <c r="K276" i="2"/>
  <c r="L275" i="2"/>
  <c r="K275" i="2"/>
  <c r="L274" i="2"/>
  <c r="K274" i="2"/>
  <c r="L273" i="2"/>
  <c r="K273" i="2"/>
  <c r="L272" i="2"/>
  <c r="K272" i="2"/>
  <c r="L141" i="2"/>
  <c r="K141" i="2"/>
  <c r="L140" i="2"/>
  <c r="K140" i="2"/>
  <c r="L139" i="2"/>
  <c r="K139" i="2"/>
  <c r="L138" i="2"/>
  <c r="K138" i="2"/>
  <c r="L137" i="2"/>
  <c r="K137" i="2"/>
  <c r="L136" i="2"/>
  <c r="K136" i="2"/>
  <c r="L135" i="2"/>
  <c r="K135" i="2"/>
  <c r="L134" i="2"/>
  <c r="K134" i="2"/>
  <c r="L133" i="2"/>
  <c r="K133" i="2"/>
  <c r="L132" i="2"/>
  <c r="K132" i="2"/>
  <c r="L121" i="2"/>
  <c r="K121" i="2"/>
  <c r="L120" i="2"/>
  <c r="K120" i="2"/>
  <c r="L119" i="2"/>
  <c r="K119" i="2"/>
  <c r="L118" i="2"/>
  <c r="K118" i="2"/>
  <c r="L117" i="2"/>
  <c r="K117" i="2"/>
  <c r="L116" i="2"/>
  <c r="K116" i="2"/>
  <c r="L115" i="2"/>
  <c r="K115" i="2"/>
  <c r="L114" i="2"/>
  <c r="K114" i="2"/>
  <c r="L113" i="2"/>
  <c r="K113" i="2"/>
  <c r="L112" i="2"/>
  <c r="K112" i="2"/>
  <c r="L101" i="2"/>
  <c r="K101" i="2"/>
  <c r="L100" i="2"/>
  <c r="K100" i="2"/>
  <c r="L99" i="2"/>
  <c r="K99" i="2"/>
  <c r="L98" i="2"/>
  <c r="K98" i="2"/>
  <c r="L97" i="2"/>
  <c r="K97" i="2"/>
  <c r="L96" i="2"/>
  <c r="K96" i="2"/>
  <c r="L95" i="2"/>
  <c r="K95" i="2"/>
  <c r="L94" i="2"/>
  <c r="K94" i="2"/>
  <c r="L93" i="2"/>
  <c r="K93" i="2"/>
  <c r="L92" i="2"/>
  <c r="K92" i="2"/>
  <c r="L81" i="2"/>
  <c r="K81" i="2"/>
  <c r="L80" i="2"/>
  <c r="K80" i="2"/>
  <c r="L79" i="2"/>
  <c r="K79" i="2"/>
  <c r="L78" i="2"/>
  <c r="K78" i="2"/>
  <c r="L77" i="2"/>
  <c r="K77" i="2"/>
  <c r="L76" i="2"/>
  <c r="K76" i="2"/>
  <c r="L75" i="2"/>
  <c r="K75" i="2"/>
  <c r="L74" i="2"/>
  <c r="K74" i="2"/>
  <c r="L73" i="2"/>
  <c r="K73" i="2"/>
  <c r="L72" i="2"/>
  <c r="K72" i="2"/>
  <c r="D77" i="110"/>
  <c r="A77" i="110" s="1"/>
  <c r="D76" i="110"/>
  <c r="A76" i="110" s="1"/>
  <c r="D75" i="110"/>
  <c r="A75" i="110" s="1"/>
  <c r="D74" i="110"/>
  <c r="A74" i="110" s="1"/>
  <c r="D73" i="110"/>
  <c r="A73" i="110" s="1"/>
  <c r="D72" i="110"/>
  <c r="A72" i="110" s="1"/>
  <c r="D71" i="110"/>
  <c r="A71" i="110" s="1"/>
  <c r="H70" i="110"/>
  <c r="F70" i="110"/>
  <c r="D70" i="110"/>
  <c r="A70" i="110" s="1"/>
  <c r="H69" i="110"/>
  <c r="F69" i="110"/>
  <c r="D69" i="110"/>
  <c r="A69" i="110"/>
  <c r="D68" i="110"/>
  <c r="A68" i="110" s="1"/>
  <c r="D67" i="110"/>
  <c r="A67" i="110" s="1"/>
  <c r="D66" i="110"/>
  <c r="A66" i="110" s="1"/>
  <c r="D65" i="110"/>
  <c r="A65" i="110" s="1"/>
  <c r="D64" i="110"/>
  <c r="A64" i="110" s="1"/>
  <c r="D63" i="110"/>
  <c r="A63" i="110" s="1"/>
  <c r="D62" i="110"/>
  <c r="A62" i="110" s="1"/>
  <c r="D61" i="110"/>
  <c r="A61" i="110" s="1"/>
  <c r="D60" i="110"/>
  <c r="A60" i="110" s="1"/>
  <c r="C60" i="110"/>
  <c r="D59" i="110"/>
  <c r="A59" i="110" s="1"/>
  <c r="A57" i="110"/>
  <c r="D56" i="110"/>
  <c r="A56" i="110" s="1"/>
  <c r="F55" i="110"/>
  <c r="D55" i="110"/>
  <c r="A55" i="110"/>
  <c r="D54" i="110"/>
  <c r="A54" i="110" s="1"/>
  <c r="F53" i="110"/>
  <c r="H53" i="110" s="1"/>
  <c r="D53" i="110"/>
  <c r="A53" i="110"/>
  <c r="D52" i="110"/>
  <c r="A52" i="110" s="1"/>
  <c r="A50" i="110"/>
  <c r="D49" i="110"/>
  <c r="A49" i="110" s="1"/>
  <c r="D48" i="110"/>
  <c r="A48" i="110" s="1"/>
  <c r="J47" i="110"/>
  <c r="F47" i="110"/>
  <c r="A47" i="110"/>
  <c r="H45" i="110"/>
  <c r="F45" i="110"/>
  <c r="H43" i="110"/>
  <c r="F43" i="110"/>
  <c r="D37" i="110"/>
  <c r="A37" i="110" s="1"/>
  <c r="D36" i="110"/>
  <c r="A36" i="110" s="1"/>
  <c r="D35" i="110"/>
  <c r="A35" i="110" s="1"/>
  <c r="D34" i="110"/>
  <c r="A34" i="110" s="1"/>
  <c r="D33" i="110"/>
  <c r="A33" i="110" s="1"/>
  <c r="D32" i="110"/>
  <c r="A32" i="110" s="1"/>
  <c r="D31" i="110"/>
  <c r="A31" i="110" s="1"/>
  <c r="H30" i="110"/>
  <c r="F30" i="110"/>
  <c r="D30" i="110"/>
  <c r="A30" i="110" s="1"/>
  <c r="H29" i="110"/>
  <c r="F29" i="110"/>
  <c r="D29" i="110"/>
  <c r="A29" i="110" s="1"/>
  <c r="D28" i="110"/>
  <c r="A28" i="110" s="1"/>
  <c r="D27" i="110"/>
  <c r="A27" i="110" s="1"/>
  <c r="H26" i="110"/>
  <c r="F26" i="110"/>
  <c r="H66" i="110" s="1"/>
  <c r="D26" i="110"/>
  <c r="A26" i="110" s="1"/>
  <c r="D25" i="110"/>
  <c r="A25" i="110" s="1"/>
  <c r="D24" i="110"/>
  <c r="A24" i="110" s="1"/>
  <c r="H23" i="110"/>
  <c r="D23" i="110"/>
  <c r="A23" i="110" s="1"/>
  <c r="D22" i="110"/>
  <c r="A22" i="110" s="1"/>
  <c r="M21" i="110"/>
  <c r="D21" i="110"/>
  <c r="D20" i="110" s="1"/>
  <c r="D19" i="110" s="1"/>
  <c r="M20" i="110"/>
  <c r="C20" i="110"/>
  <c r="M19" i="110"/>
  <c r="A17" i="110"/>
  <c r="D16" i="110"/>
  <c r="A16" i="110"/>
  <c r="H15" i="110"/>
  <c r="D15" i="110"/>
  <c r="A15" i="110" s="1"/>
  <c r="D14" i="110"/>
  <c r="H13" i="110"/>
  <c r="D13" i="110"/>
  <c r="A13" i="110" s="1"/>
  <c r="D12" i="110"/>
  <c r="A12" i="110"/>
  <c r="A10" i="110"/>
  <c r="H9" i="110"/>
  <c r="D9" i="110"/>
  <c r="A9" i="110" s="1"/>
  <c r="D8" i="110"/>
  <c r="A8" i="110" s="1"/>
  <c r="H7" i="110"/>
  <c r="H47" i="110" s="1"/>
  <c r="A7" i="110"/>
  <c r="H3" i="110"/>
  <c r="F3" i="110"/>
  <c r="F1" i="110" s="1"/>
  <c r="H1" i="110"/>
  <c r="BG39" i="4"/>
  <c r="A141" i="109"/>
  <c r="D77" i="109"/>
  <c r="A77" i="109" s="1"/>
  <c r="D76" i="109"/>
  <c r="A76" i="109" s="1"/>
  <c r="D75" i="109"/>
  <c r="A75" i="109" s="1"/>
  <c r="D74" i="109"/>
  <c r="A74" i="109" s="1"/>
  <c r="D73" i="109"/>
  <c r="A73" i="109" s="1"/>
  <c r="D72" i="109"/>
  <c r="A72" i="109" s="1"/>
  <c r="D71" i="109"/>
  <c r="A71" i="109" s="1"/>
  <c r="F70" i="109"/>
  <c r="D70" i="109"/>
  <c r="A70" i="109" s="1"/>
  <c r="F69" i="109"/>
  <c r="D69" i="109"/>
  <c r="A69" i="109" s="1"/>
  <c r="D68" i="109"/>
  <c r="A68" i="109" s="1"/>
  <c r="D67" i="109"/>
  <c r="A67" i="109" s="1"/>
  <c r="F66" i="109"/>
  <c r="D66" i="109"/>
  <c r="A66" i="109" s="1"/>
  <c r="D65" i="109"/>
  <c r="A65" i="109"/>
  <c r="D64" i="109"/>
  <c r="A64" i="109" s="1"/>
  <c r="D63" i="109"/>
  <c r="A63" i="109" s="1"/>
  <c r="D62" i="109"/>
  <c r="A62" i="109" s="1"/>
  <c r="D61" i="109"/>
  <c r="A61" i="109" s="1"/>
  <c r="C60" i="109"/>
  <c r="D59" i="109"/>
  <c r="A59" i="109" s="1"/>
  <c r="A57" i="109"/>
  <c r="D56" i="109"/>
  <c r="A56" i="109"/>
  <c r="D55" i="109"/>
  <c r="A55" i="109" s="1"/>
  <c r="D54" i="109"/>
  <c r="A54" i="109"/>
  <c r="D53" i="109"/>
  <c r="A53" i="109" s="1"/>
  <c r="D52" i="109"/>
  <c r="A52" i="109" s="1"/>
  <c r="A50" i="109"/>
  <c r="F49" i="109"/>
  <c r="D49" i="109"/>
  <c r="A49" i="109" s="1"/>
  <c r="D48" i="109"/>
  <c r="A48" i="109" s="1"/>
  <c r="A47" i="109"/>
  <c r="H45" i="109"/>
  <c r="F45" i="109"/>
  <c r="H43" i="109"/>
  <c r="F43" i="109"/>
  <c r="D37" i="109"/>
  <c r="A37" i="109" s="1"/>
  <c r="D36" i="109"/>
  <c r="A36" i="109" s="1"/>
  <c r="D35" i="109"/>
  <c r="A35" i="109"/>
  <c r="D34" i="109"/>
  <c r="A34" i="109"/>
  <c r="D33" i="109"/>
  <c r="A33" i="109" s="1"/>
  <c r="D32" i="109"/>
  <c r="A32" i="109" s="1"/>
  <c r="D31" i="109"/>
  <c r="A31" i="109" s="1"/>
  <c r="D30" i="109"/>
  <c r="A30" i="109" s="1"/>
  <c r="D29" i="109"/>
  <c r="A29" i="109"/>
  <c r="D28" i="109"/>
  <c r="A28" i="109"/>
  <c r="D27" i="109"/>
  <c r="A27" i="109" s="1"/>
  <c r="D26" i="109"/>
  <c r="A26" i="109"/>
  <c r="D25" i="109"/>
  <c r="A25" i="109" s="1"/>
  <c r="D24" i="109"/>
  <c r="A24" i="109" s="1"/>
  <c r="D23" i="109"/>
  <c r="A23" i="109" s="1"/>
  <c r="D22" i="109"/>
  <c r="A22" i="109" s="1"/>
  <c r="D21" i="109"/>
  <c r="A21" i="109" s="1"/>
  <c r="D20" i="109"/>
  <c r="A20" i="109" s="1"/>
  <c r="C20" i="109"/>
  <c r="D19" i="109"/>
  <c r="A19" i="109" s="1"/>
  <c r="A17" i="109"/>
  <c r="D16" i="109"/>
  <c r="A16" i="109" s="1"/>
  <c r="D15" i="109"/>
  <c r="A15" i="109" s="1"/>
  <c r="D14" i="109"/>
  <c r="A14" i="109"/>
  <c r="D13" i="109"/>
  <c r="A13" i="109" s="1"/>
  <c r="D12" i="109"/>
  <c r="A12" i="109" s="1"/>
  <c r="D9" i="109"/>
  <c r="A9" i="109" s="1"/>
  <c r="D8" i="109"/>
  <c r="A8" i="109" s="1"/>
  <c r="A7" i="109"/>
  <c r="H3" i="109"/>
  <c r="H1" i="109" s="1"/>
  <c r="F3" i="109"/>
  <c r="F1" i="109" s="1"/>
  <c r="A141" i="108"/>
  <c r="D77" i="108"/>
  <c r="A77" i="108" s="1"/>
  <c r="D76" i="108"/>
  <c r="A76" i="108" s="1"/>
  <c r="D75" i="108"/>
  <c r="A75" i="108" s="1"/>
  <c r="D74" i="108"/>
  <c r="A74" i="108" s="1"/>
  <c r="D73" i="108"/>
  <c r="A73" i="108" s="1"/>
  <c r="D72" i="108"/>
  <c r="A72" i="108" s="1"/>
  <c r="D71" i="108"/>
  <c r="A71" i="108" s="1"/>
  <c r="F70" i="108"/>
  <c r="D70" i="108"/>
  <c r="A70" i="108" s="1"/>
  <c r="F69" i="108"/>
  <c r="D69" i="108"/>
  <c r="A69" i="108" s="1"/>
  <c r="D68" i="108"/>
  <c r="A68" i="108" s="1"/>
  <c r="D67" i="108"/>
  <c r="A67" i="108" s="1"/>
  <c r="F66" i="108"/>
  <c r="D66" i="108"/>
  <c r="A66" i="108" s="1"/>
  <c r="D65" i="108"/>
  <c r="A65" i="108" s="1"/>
  <c r="D64" i="108"/>
  <c r="A64" i="108" s="1"/>
  <c r="D63" i="108"/>
  <c r="A63" i="108" s="1"/>
  <c r="D62" i="108"/>
  <c r="A62" i="108" s="1"/>
  <c r="D61" i="108"/>
  <c r="A61" i="108" s="1"/>
  <c r="C60" i="108"/>
  <c r="D59" i="108"/>
  <c r="A59" i="108" s="1"/>
  <c r="A57" i="108"/>
  <c r="D56" i="108"/>
  <c r="A56" i="108" s="1"/>
  <c r="D55" i="108"/>
  <c r="A55" i="108"/>
  <c r="D54" i="108"/>
  <c r="A54" i="108" s="1"/>
  <c r="D53" i="108"/>
  <c r="A53" i="108" s="1"/>
  <c r="D52" i="108"/>
  <c r="A52" i="108" s="1"/>
  <c r="A50" i="108"/>
  <c r="F49" i="108"/>
  <c r="D49" i="108"/>
  <c r="A49" i="108" s="1"/>
  <c r="D48" i="108"/>
  <c r="A48" i="108" s="1"/>
  <c r="A47" i="108"/>
  <c r="H45" i="108"/>
  <c r="F45" i="108"/>
  <c r="H43" i="108"/>
  <c r="F43" i="108"/>
  <c r="D37" i="108"/>
  <c r="A37" i="108" s="1"/>
  <c r="D36" i="108"/>
  <c r="A36" i="108" s="1"/>
  <c r="D35" i="108"/>
  <c r="A35" i="108" s="1"/>
  <c r="D34" i="108"/>
  <c r="A34" i="108"/>
  <c r="D33" i="108"/>
  <c r="A33" i="108" s="1"/>
  <c r="D32" i="108"/>
  <c r="A32" i="108" s="1"/>
  <c r="D31" i="108"/>
  <c r="A31" i="108" s="1"/>
  <c r="D30" i="108"/>
  <c r="A30" i="108" s="1"/>
  <c r="D29" i="108"/>
  <c r="A29" i="108"/>
  <c r="Q33" i="108"/>
  <c r="D28" i="108"/>
  <c r="A28" i="108" s="1"/>
  <c r="D27" i="108"/>
  <c r="A27" i="108" s="1"/>
  <c r="D26" i="108"/>
  <c r="A26" i="108" s="1"/>
  <c r="D25" i="108"/>
  <c r="A25" i="108" s="1"/>
  <c r="D24" i="108"/>
  <c r="A24" i="108" s="1"/>
  <c r="D23" i="108"/>
  <c r="A23" i="108"/>
  <c r="D22" i="108"/>
  <c r="A22" i="108" s="1"/>
  <c r="D21" i="108"/>
  <c r="A21" i="108" s="1"/>
  <c r="D20" i="108"/>
  <c r="A20" i="108" s="1"/>
  <c r="C20" i="108"/>
  <c r="D19" i="108"/>
  <c r="A17" i="108"/>
  <c r="D16" i="108"/>
  <c r="A16" i="108" s="1"/>
  <c r="D15" i="108"/>
  <c r="A15" i="108" s="1"/>
  <c r="D14" i="108"/>
  <c r="A14" i="108" s="1"/>
  <c r="D13" i="108"/>
  <c r="A13" i="108" s="1"/>
  <c r="D12" i="108"/>
  <c r="A12" i="108" s="1"/>
  <c r="D9" i="108"/>
  <c r="A9" i="108" s="1"/>
  <c r="D8" i="108"/>
  <c r="A8" i="108"/>
  <c r="A7" i="108"/>
  <c r="H3" i="108"/>
  <c r="H1" i="108" s="1"/>
  <c r="F3" i="108"/>
  <c r="F1" i="108" s="1"/>
  <c r="A141" i="107"/>
  <c r="D77" i="107"/>
  <c r="A77" i="107" s="1"/>
  <c r="D76" i="107"/>
  <c r="A76" i="107" s="1"/>
  <c r="D75" i="107"/>
  <c r="A75" i="107" s="1"/>
  <c r="D74" i="107"/>
  <c r="A74" i="107" s="1"/>
  <c r="D73" i="107"/>
  <c r="A73" i="107" s="1"/>
  <c r="D72" i="107"/>
  <c r="A72" i="107" s="1"/>
  <c r="D71" i="107"/>
  <c r="A71" i="107" s="1"/>
  <c r="F70" i="107"/>
  <c r="D70" i="107"/>
  <c r="A70" i="107" s="1"/>
  <c r="F69" i="107"/>
  <c r="D69" i="107"/>
  <c r="A69" i="107" s="1"/>
  <c r="D68" i="107"/>
  <c r="A68" i="107" s="1"/>
  <c r="D67" i="107"/>
  <c r="A67" i="107" s="1"/>
  <c r="F66" i="107"/>
  <c r="D66" i="107"/>
  <c r="A66" i="107" s="1"/>
  <c r="D65" i="107"/>
  <c r="A65" i="107" s="1"/>
  <c r="D64" i="107"/>
  <c r="A64" i="107" s="1"/>
  <c r="D63" i="107"/>
  <c r="A63" i="107" s="1"/>
  <c r="D62" i="107"/>
  <c r="A62" i="107" s="1"/>
  <c r="D61" i="107"/>
  <c r="A61" i="107" s="1"/>
  <c r="C60" i="107"/>
  <c r="D59" i="107"/>
  <c r="A59" i="107" s="1"/>
  <c r="A57" i="107"/>
  <c r="D56" i="107"/>
  <c r="A56" i="107" s="1"/>
  <c r="D55" i="107"/>
  <c r="A55" i="107" s="1"/>
  <c r="D54" i="107"/>
  <c r="A54" i="107" s="1"/>
  <c r="D53" i="107"/>
  <c r="A53" i="107" s="1"/>
  <c r="D52" i="107"/>
  <c r="A52" i="107" s="1"/>
  <c r="A50" i="107"/>
  <c r="F49" i="107"/>
  <c r="D49" i="107"/>
  <c r="A49" i="107" s="1"/>
  <c r="D48" i="107"/>
  <c r="A48" i="107" s="1"/>
  <c r="A47" i="107"/>
  <c r="H45" i="107"/>
  <c r="F45" i="107"/>
  <c r="H43" i="107"/>
  <c r="F43" i="107"/>
  <c r="U38" i="107"/>
  <c r="T38" i="107"/>
  <c r="S38" i="107"/>
  <c r="R38" i="107"/>
  <c r="D37" i="107"/>
  <c r="A37" i="107" s="1"/>
  <c r="D36" i="107"/>
  <c r="A36" i="107" s="1"/>
  <c r="D35" i="107"/>
  <c r="A35" i="107" s="1"/>
  <c r="D34" i="107"/>
  <c r="A34" i="107"/>
  <c r="D33" i="107"/>
  <c r="A33" i="107" s="1"/>
  <c r="D32" i="107"/>
  <c r="A32" i="107" s="1"/>
  <c r="D31" i="107"/>
  <c r="A31" i="107" s="1"/>
  <c r="D30" i="107"/>
  <c r="A30" i="107" s="1"/>
  <c r="D29" i="107"/>
  <c r="A29" i="107" s="1"/>
  <c r="D28" i="107"/>
  <c r="A28" i="107" s="1"/>
  <c r="D27" i="107"/>
  <c r="A27" i="107" s="1"/>
  <c r="D26" i="107"/>
  <c r="A26" i="107" s="1"/>
  <c r="D25" i="107"/>
  <c r="A25" i="107" s="1"/>
  <c r="D24" i="107"/>
  <c r="A24" i="107" s="1"/>
  <c r="D23" i="107"/>
  <c r="A23" i="107" s="1"/>
  <c r="D22" i="107"/>
  <c r="A22" i="107" s="1"/>
  <c r="D21" i="107"/>
  <c r="A21" i="107" s="1"/>
  <c r="D20" i="107"/>
  <c r="C20" i="107"/>
  <c r="A20" i="107"/>
  <c r="D19" i="107"/>
  <c r="A19" i="107" s="1"/>
  <c r="A17" i="107"/>
  <c r="D16" i="107"/>
  <c r="A16" i="107" s="1"/>
  <c r="D15" i="107"/>
  <c r="A15" i="107" s="1"/>
  <c r="D14" i="107"/>
  <c r="A14" i="107" s="1"/>
  <c r="D13" i="107"/>
  <c r="A13" i="107" s="1"/>
  <c r="D12" i="107"/>
  <c r="A12" i="107" s="1"/>
  <c r="D9" i="107"/>
  <c r="A9" i="107" s="1"/>
  <c r="D8" i="107"/>
  <c r="A8" i="107" s="1"/>
  <c r="A7" i="107"/>
  <c r="H3" i="107"/>
  <c r="H1" i="107" s="1"/>
  <c r="F3" i="107"/>
  <c r="F1" i="107" s="1"/>
  <c r="D77" i="106"/>
  <c r="A77" i="106" s="1"/>
  <c r="D76" i="106"/>
  <c r="A76" i="106" s="1"/>
  <c r="D75" i="106"/>
  <c r="A75" i="106" s="1"/>
  <c r="D74" i="106"/>
  <c r="A74" i="106" s="1"/>
  <c r="D73" i="106"/>
  <c r="A73" i="106" s="1"/>
  <c r="D72" i="106"/>
  <c r="A72" i="106" s="1"/>
  <c r="D71" i="106"/>
  <c r="A71" i="106" s="1"/>
  <c r="F70" i="106"/>
  <c r="D70" i="106"/>
  <c r="A70" i="106" s="1"/>
  <c r="F69" i="106"/>
  <c r="D69" i="106"/>
  <c r="A69" i="106" s="1"/>
  <c r="D68" i="106"/>
  <c r="A68" i="106" s="1"/>
  <c r="D67" i="106"/>
  <c r="A67" i="106" s="1"/>
  <c r="F66" i="106"/>
  <c r="D66" i="106"/>
  <c r="A66" i="106" s="1"/>
  <c r="D65" i="106"/>
  <c r="A65" i="106" s="1"/>
  <c r="D64" i="106"/>
  <c r="A64" i="106" s="1"/>
  <c r="D63" i="106"/>
  <c r="A63" i="106" s="1"/>
  <c r="D62" i="106"/>
  <c r="A62" i="106" s="1"/>
  <c r="D61" i="106"/>
  <c r="A61" i="106" s="1"/>
  <c r="C60" i="106"/>
  <c r="D59" i="106"/>
  <c r="A59" i="106" s="1"/>
  <c r="A57" i="106"/>
  <c r="D56" i="106"/>
  <c r="A56" i="106" s="1"/>
  <c r="D55" i="106"/>
  <c r="A55" i="106" s="1"/>
  <c r="D54" i="106"/>
  <c r="A54" i="106" s="1"/>
  <c r="D53" i="106"/>
  <c r="A53" i="106" s="1"/>
  <c r="D52" i="106"/>
  <c r="A52" i="106" s="1"/>
  <c r="A50" i="106"/>
  <c r="F49" i="106"/>
  <c r="D49" i="106"/>
  <c r="A49" i="106" s="1"/>
  <c r="D48" i="106"/>
  <c r="A48" i="106" s="1"/>
  <c r="A47" i="106"/>
  <c r="H45" i="106"/>
  <c r="F45" i="106"/>
  <c r="H43" i="106"/>
  <c r="F43" i="106"/>
  <c r="U38" i="106"/>
  <c r="T38" i="106"/>
  <c r="S38" i="106"/>
  <c r="R38" i="106"/>
  <c r="D37" i="106"/>
  <c r="A37" i="106" s="1"/>
  <c r="D36" i="106"/>
  <c r="A36" i="106" s="1"/>
  <c r="D35" i="106"/>
  <c r="A35" i="106" s="1"/>
  <c r="D34" i="106"/>
  <c r="A34" i="106" s="1"/>
  <c r="D33" i="106"/>
  <c r="A33" i="106" s="1"/>
  <c r="D32" i="106"/>
  <c r="A32" i="106" s="1"/>
  <c r="D31" i="106"/>
  <c r="A31" i="106" s="1"/>
  <c r="D30" i="106"/>
  <c r="A30" i="106" s="1"/>
  <c r="D29" i="106"/>
  <c r="A29" i="106" s="1"/>
  <c r="D28" i="106"/>
  <c r="A28" i="106" s="1"/>
  <c r="D27" i="106"/>
  <c r="A27" i="106" s="1"/>
  <c r="D26" i="106"/>
  <c r="A26" i="106" s="1"/>
  <c r="D25" i="106"/>
  <c r="A25" i="106" s="1"/>
  <c r="D24" i="106"/>
  <c r="A24" i="106" s="1"/>
  <c r="D23" i="106"/>
  <c r="A23" i="106" s="1"/>
  <c r="D22" i="106"/>
  <c r="A22" i="106" s="1"/>
  <c r="D21" i="106"/>
  <c r="A21" i="106" s="1"/>
  <c r="D20" i="106"/>
  <c r="A20" i="106" s="1"/>
  <c r="C20" i="106"/>
  <c r="D19" i="106"/>
  <c r="A19" i="106" s="1"/>
  <c r="A17" i="106"/>
  <c r="D16" i="106"/>
  <c r="A16" i="106" s="1"/>
  <c r="D15" i="106"/>
  <c r="A15" i="106" s="1"/>
  <c r="D14" i="106"/>
  <c r="A14" i="106" s="1"/>
  <c r="D13" i="106"/>
  <c r="A13" i="106"/>
  <c r="D12" i="106"/>
  <c r="A12" i="106" s="1"/>
  <c r="D9" i="106"/>
  <c r="A9" i="106"/>
  <c r="D8" i="106"/>
  <c r="A8" i="106" s="1"/>
  <c r="A7" i="106"/>
  <c r="H3" i="106"/>
  <c r="H1" i="106" s="1"/>
  <c r="F3" i="106"/>
  <c r="F1" i="106" s="1"/>
  <c r="D77" i="105"/>
  <c r="A77" i="105" s="1"/>
  <c r="D76" i="105"/>
  <c r="A76" i="105" s="1"/>
  <c r="D75" i="105"/>
  <c r="A75" i="105" s="1"/>
  <c r="D74" i="105"/>
  <c r="A74" i="105" s="1"/>
  <c r="D73" i="105"/>
  <c r="A73" i="105" s="1"/>
  <c r="D72" i="105"/>
  <c r="A72" i="105" s="1"/>
  <c r="D71" i="105"/>
  <c r="A71" i="105" s="1"/>
  <c r="D70" i="105"/>
  <c r="A70" i="105" s="1"/>
  <c r="D69" i="105"/>
  <c r="A69" i="105" s="1"/>
  <c r="D68" i="105"/>
  <c r="A68" i="105" s="1"/>
  <c r="D67" i="105"/>
  <c r="A67" i="105" s="1"/>
  <c r="D66" i="105"/>
  <c r="A66" i="105" s="1"/>
  <c r="D65" i="105"/>
  <c r="A65" i="105" s="1"/>
  <c r="D64" i="105"/>
  <c r="A64" i="105"/>
  <c r="D63" i="105"/>
  <c r="A63" i="105" s="1"/>
  <c r="D62" i="105"/>
  <c r="A62" i="105" s="1"/>
  <c r="D61" i="105"/>
  <c r="A61" i="105" s="1"/>
  <c r="D60" i="105"/>
  <c r="A60" i="105" s="1"/>
  <c r="C60" i="105"/>
  <c r="D59" i="105"/>
  <c r="F59" i="105" s="1"/>
  <c r="A59" i="105"/>
  <c r="A57" i="105"/>
  <c r="D56" i="105"/>
  <c r="A56" i="105" s="1"/>
  <c r="H55" i="105"/>
  <c r="F55" i="105"/>
  <c r="D55" i="105"/>
  <c r="A55" i="105" s="1"/>
  <c r="D54" i="105"/>
  <c r="D53" i="105"/>
  <c r="A53" i="105"/>
  <c r="D52" i="105"/>
  <c r="A52" i="105" s="1"/>
  <c r="A50" i="105"/>
  <c r="D49" i="105"/>
  <c r="A49" i="105" s="1"/>
  <c r="D48" i="105"/>
  <c r="A48" i="105" s="1"/>
  <c r="A47" i="105"/>
  <c r="H45" i="105"/>
  <c r="F45" i="105"/>
  <c r="H43" i="105"/>
  <c r="F43" i="105"/>
  <c r="D37" i="105"/>
  <c r="A37" i="105" s="1"/>
  <c r="D36" i="105"/>
  <c r="A36" i="105" s="1"/>
  <c r="D35" i="105"/>
  <c r="A35" i="105" s="1"/>
  <c r="D34" i="105"/>
  <c r="A34" i="105" s="1"/>
  <c r="D33" i="105"/>
  <c r="A33" i="105" s="1"/>
  <c r="D32" i="105"/>
  <c r="A32" i="105" s="1"/>
  <c r="D31" i="105"/>
  <c r="A31" i="105"/>
  <c r="D30" i="105"/>
  <c r="A30" i="105" s="1"/>
  <c r="D29" i="105"/>
  <c r="A29" i="105" s="1"/>
  <c r="D28" i="105"/>
  <c r="A28" i="105"/>
  <c r="D27" i="105"/>
  <c r="A27" i="105" s="1"/>
  <c r="D26" i="105"/>
  <c r="A26" i="105" s="1"/>
  <c r="D25" i="105"/>
  <c r="A25" i="105" s="1"/>
  <c r="D24" i="105"/>
  <c r="A24" i="105" s="1"/>
  <c r="D23" i="105"/>
  <c r="A23" i="105" s="1"/>
  <c r="D22" i="105"/>
  <c r="A22" i="105" s="1"/>
  <c r="D21" i="105"/>
  <c r="A21" i="105"/>
  <c r="D20" i="105"/>
  <c r="A20" i="105" s="1"/>
  <c r="C20" i="105"/>
  <c r="A17" i="105"/>
  <c r="D16" i="105"/>
  <c r="A16" i="105" s="1"/>
  <c r="D15" i="105"/>
  <c r="A15" i="105" s="1"/>
  <c r="D14" i="105"/>
  <c r="A14" i="105" s="1"/>
  <c r="D13" i="105"/>
  <c r="A13" i="105"/>
  <c r="D12" i="105"/>
  <c r="A12" i="105" s="1"/>
  <c r="A10" i="105"/>
  <c r="D9" i="105"/>
  <c r="A9" i="105" s="1"/>
  <c r="D8" i="105"/>
  <c r="A8" i="105" s="1"/>
  <c r="A7" i="105"/>
  <c r="H3" i="105"/>
  <c r="H1" i="105" s="1"/>
  <c r="F3" i="105"/>
  <c r="F1" i="105" s="1"/>
  <c r="F55" i="104"/>
  <c r="F53" i="104"/>
  <c r="J47" i="104"/>
  <c r="M19" i="104"/>
  <c r="M21" i="104"/>
  <c r="M20" i="104"/>
  <c r="G1329" i="3"/>
  <c r="H1332" i="3"/>
  <c r="G1333" i="3"/>
  <c r="G1349" i="3"/>
  <c r="G1330" i="3"/>
  <c r="G1331" i="3"/>
  <c r="H1329" i="3"/>
  <c r="H1327" i="3"/>
  <c r="H1333" i="3"/>
  <c r="H1349" i="3"/>
  <c r="H1330" i="3"/>
  <c r="H1331" i="3"/>
  <c r="G1326" i="3"/>
  <c r="H1326" i="3"/>
  <c r="G1334" i="3"/>
  <c r="G1335" i="3"/>
  <c r="G1332" i="3"/>
  <c r="H1334" i="3"/>
  <c r="H1335" i="3"/>
  <c r="H1324" i="3"/>
  <c r="G1325" i="3"/>
  <c r="G1328" i="3"/>
  <c r="G1322" i="3"/>
  <c r="G1336" i="3"/>
  <c r="G1323" i="3"/>
  <c r="G1324" i="3"/>
  <c r="G1327" i="3"/>
  <c r="H1325" i="3"/>
  <c r="H1328" i="3"/>
  <c r="H1322" i="3"/>
  <c r="H1336" i="3"/>
  <c r="H1323" i="3"/>
  <c r="G646" i="2"/>
  <c r="H646" i="2"/>
  <c r="AF278" i="4"/>
  <c r="G642" i="2"/>
  <c r="H645" i="2"/>
  <c r="AJ259" i="4"/>
  <c r="AF259" i="4"/>
  <c r="AI279" i="4"/>
  <c r="G643" i="2"/>
  <c r="AJ258" i="4"/>
  <c r="AI278" i="4"/>
  <c r="G704" i="2"/>
  <c r="AF279" i="4"/>
  <c r="AJ278" i="4"/>
  <c r="AJ279" i="4"/>
  <c r="AK259" i="4"/>
  <c r="H642" i="2"/>
  <c r="G645" i="2"/>
  <c r="G644" i="2"/>
  <c r="H644" i="2"/>
  <c r="AI258" i="4"/>
  <c r="AK278" i="4"/>
  <c r="H702" i="2"/>
  <c r="AF258" i="4"/>
  <c r="AK258" i="4"/>
  <c r="G702" i="2"/>
  <c r="AI259" i="4"/>
  <c r="H704" i="2"/>
  <c r="H643" i="2"/>
  <c r="AK279" i="4"/>
  <c r="A21" i="110" l="1"/>
  <c r="Q279" i="4"/>
  <c r="G279" i="4"/>
  <c r="T279" i="4"/>
  <c r="Z279" i="4"/>
  <c r="I279" i="4"/>
  <c r="AD279" i="4"/>
  <c r="L279" i="4"/>
  <c r="X279" i="4"/>
  <c r="V279" i="4"/>
  <c r="S279" i="4"/>
  <c r="Y279" i="4"/>
  <c r="P279" i="4"/>
  <c r="N279" i="4"/>
  <c r="R279" i="4"/>
  <c r="H279" i="4"/>
  <c r="AC279" i="4"/>
  <c r="K279" i="4"/>
  <c r="AA279" i="4"/>
  <c r="O279" i="4"/>
  <c r="AE279" i="4"/>
  <c r="U279" i="4"/>
  <c r="J279" i="4"/>
  <c r="W279" i="4"/>
  <c r="M279" i="4"/>
  <c r="AB279" i="4"/>
  <c r="Q259" i="4"/>
  <c r="G259" i="4"/>
  <c r="T259" i="4"/>
  <c r="M259" i="4"/>
  <c r="I259" i="4"/>
  <c r="AD259" i="4"/>
  <c r="L259" i="4"/>
  <c r="X259" i="4"/>
  <c r="V259" i="4"/>
  <c r="S259" i="4"/>
  <c r="P259" i="4"/>
  <c r="N259" i="4"/>
  <c r="K259" i="4"/>
  <c r="Z259" i="4"/>
  <c r="H259" i="4"/>
  <c r="AC259" i="4"/>
  <c r="AA259" i="4"/>
  <c r="J259" i="4"/>
  <c r="O259" i="4"/>
  <c r="R259" i="4"/>
  <c r="AE259" i="4"/>
  <c r="U259" i="4"/>
  <c r="W259" i="4"/>
  <c r="Y259" i="4"/>
  <c r="AB259" i="4"/>
  <c r="D19" i="105"/>
  <c r="A20" i="110"/>
  <c r="BH39" i="4"/>
  <c r="BI39" i="4" s="1"/>
  <c r="BJ39" i="4" s="1"/>
  <c r="BK39" i="4" s="1"/>
  <c r="BG28" i="4"/>
  <c r="Q33" i="110"/>
  <c r="A19" i="110"/>
  <c r="P33" i="110"/>
  <c r="A14" i="110"/>
  <c r="F66" i="110"/>
  <c r="H55" i="110"/>
  <c r="Q33" i="109"/>
  <c r="P33" i="109"/>
  <c r="R33" i="109" s="1"/>
  <c r="D60" i="109"/>
  <c r="A60" i="109" s="1"/>
  <c r="P33" i="108"/>
  <c r="R33" i="108" s="1"/>
  <c r="A19" i="108"/>
  <c r="D60" i="108"/>
  <c r="A60" i="108" s="1"/>
  <c r="P33" i="107"/>
  <c r="Q33" i="107"/>
  <c r="Q33" i="105"/>
  <c r="Q33" i="106"/>
  <c r="D60" i="107"/>
  <c r="A60" i="107" s="1"/>
  <c r="P33" i="106"/>
  <c r="D60" i="106"/>
  <c r="A60" i="106" s="1"/>
  <c r="P33" i="105"/>
  <c r="A19" i="105"/>
  <c r="A54" i="105"/>
  <c r="F70" i="104"/>
  <c r="F69" i="104"/>
  <c r="F30" i="104"/>
  <c r="F29" i="104"/>
  <c r="F23" i="48"/>
  <c r="H23" i="48" s="1"/>
  <c r="H63" i="48" s="1"/>
  <c r="H15" i="48"/>
  <c r="F15" i="48"/>
  <c r="F26" i="48"/>
  <c r="F66" i="48" s="1"/>
  <c r="H26" i="48"/>
  <c r="F47" i="48"/>
  <c r="H47" i="48"/>
  <c r="F55" i="48"/>
  <c r="H55" i="48"/>
  <c r="D27" i="55"/>
  <c r="D26" i="55"/>
  <c r="D25" i="55"/>
  <c r="O24" i="59" s="1"/>
  <c r="F21" i="59" s="1"/>
  <c r="D24" i="55"/>
  <c r="D23" i="55"/>
  <c r="F60" i="105"/>
  <c r="D21" i="55"/>
  <c r="D20" i="55"/>
  <c r="O24" i="96" s="1"/>
  <c r="D77" i="104"/>
  <c r="A77" i="104" s="1"/>
  <c r="D76" i="104"/>
  <c r="A76" i="104" s="1"/>
  <c r="D75" i="104"/>
  <c r="A75" i="104" s="1"/>
  <c r="D74" i="104"/>
  <c r="A74" i="104" s="1"/>
  <c r="D73" i="104"/>
  <c r="A73" i="104" s="1"/>
  <c r="D72" i="104"/>
  <c r="A72" i="104" s="1"/>
  <c r="D71" i="104"/>
  <c r="A71" i="104" s="1"/>
  <c r="D70" i="104"/>
  <c r="A70" i="104" s="1"/>
  <c r="D69" i="104"/>
  <c r="A69" i="104" s="1"/>
  <c r="D68" i="104"/>
  <c r="A68" i="104" s="1"/>
  <c r="D67" i="104"/>
  <c r="A67" i="104" s="1"/>
  <c r="D66" i="104"/>
  <c r="A66" i="104" s="1"/>
  <c r="D65" i="104"/>
  <c r="A65" i="104" s="1"/>
  <c r="D64" i="104"/>
  <c r="A64" i="104" s="1"/>
  <c r="D63" i="104"/>
  <c r="A63" i="104" s="1"/>
  <c r="D62" i="104"/>
  <c r="A62" i="104" s="1"/>
  <c r="D61" i="104"/>
  <c r="A61" i="104" s="1"/>
  <c r="D60" i="104"/>
  <c r="A60" i="104" s="1"/>
  <c r="C60" i="104"/>
  <c r="D59" i="104"/>
  <c r="A59" i="104" s="1"/>
  <c r="A57" i="104"/>
  <c r="D56" i="104"/>
  <c r="A56" i="104" s="1"/>
  <c r="D55" i="104"/>
  <c r="A55" i="104" s="1"/>
  <c r="D54" i="104"/>
  <c r="D53" i="104"/>
  <c r="A53" i="104" s="1"/>
  <c r="D52" i="104"/>
  <c r="A52" i="104" s="1"/>
  <c r="A50" i="104"/>
  <c r="D49" i="104"/>
  <c r="A49" i="104" s="1"/>
  <c r="D48" i="104"/>
  <c r="A48" i="104" s="1"/>
  <c r="A47" i="104"/>
  <c r="H45" i="104"/>
  <c r="F45" i="104"/>
  <c r="H43" i="104"/>
  <c r="F43" i="104"/>
  <c r="D37" i="104"/>
  <c r="A37" i="104" s="1"/>
  <c r="D36" i="104"/>
  <c r="A36" i="104" s="1"/>
  <c r="D35" i="104"/>
  <c r="A35" i="104" s="1"/>
  <c r="D34" i="104"/>
  <c r="A34" i="104" s="1"/>
  <c r="D33" i="104"/>
  <c r="A33" i="104" s="1"/>
  <c r="D32" i="104"/>
  <c r="A32" i="104" s="1"/>
  <c r="D31" i="104"/>
  <c r="A31" i="104" s="1"/>
  <c r="D30" i="104"/>
  <c r="A30" i="104" s="1"/>
  <c r="D29" i="104"/>
  <c r="A29" i="104" s="1"/>
  <c r="D28" i="104"/>
  <c r="A28" i="104" s="1"/>
  <c r="D27" i="104"/>
  <c r="A27" i="104"/>
  <c r="F26" i="104"/>
  <c r="D26" i="104"/>
  <c r="A26" i="104" s="1"/>
  <c r="D25" i="104"/>
  <c r="A25" i="104" s="1"/>
  <c r="D24" i="104"/>
  <c r="A24" i="104"/>
  <c r="D23" i="104"/>
  <c r="A23" i="104" s="1"/>
  <c r="D22" i="104"/>
  <c r="A22" i="104" s="1"/>
  <c r="D21" i="104"/>
  <c r="A21" i="104" s="1"/>
  <c r="C20" i="104"/>
  <c r="A17" i="104"/>
  <c r="D16" i="104"/>
  <c r="D15" i="104"/>
  <c r="A15" i="104" s="1"/>
  <c r="D14" i="104"/>
  <c r="A14" i="104" s="1"/>
  <c r="D13" i="104"/>
  <c r="A13" i="104" s="1"/>
  <c r="D12" i="104"/>
  <c r="A12" i="104" s="1"/>
  <c r="A10" i="104"/>
  <c r="D9" i="104"/>
  <c r="A9" i="104" s="1"/>
  <c r="D8" i="104"/>
  <c r="A8" i="104" s="1"/>
  <c r="A7" i="104"/>
  <c r="H3" i="104"/>
  <c r="H1" i="104" s="1"/>
  <c r="F3" i="104"/>
  <c r="F1" i="104" s="1"/>
  <c r="O26" i="23"/>
  <c r="D19" i="60"/>
  <c r="D37" i="60"/>
  <c r="D36" i="60"/>
  <c r="D35" i="60"/>
  <c r="D34" i="60"/>
  <c r="D33" i="60"/>
  <c r="D32" i="60"/>
  <c r="D31" i="60"/>
  <c r="D30" i="60"/>
  <c r="D29" i="60"/>
  <c r="D28" i="60"/>
  <c r="D27" i="60"/>
  <c r="D26" i="60"/>
  <c r="D25" i="60"/>
  <c r="D24" i="60"/>
  <c r="D23" i="60"/>
  <c r="D22" i="60"/>
  <c r="D21" i="60"/>
  <c r="D20" i="60"/>
  <c r="O26" i="92"/>
  <c r="E14" i="55"/>
  <c r="D17" i="55"/>
  <c r="D16" i="55"/>
  <c r="D15" i="55"/>
  <c r="O24" i="92" s="1"/>
  <c r="D18" i="55"/>
  <c r="O24" i="27" s="1"/>
  <c r="D14" i="55"/>
  <c r="H1344" i="3"/>
  <c r="H1339" i="3"/>
  <c r="H1338" i="3"/>
  <c r="H1341" i="3"/>
  <c r="G1342" i="3"/>
  <c r="G1344" i="3"/>
  <c r="G1339" i="3"/>
  <c r="G1338" i="3"/>
  <c r="G1341" i="3"/>
  <c r="H1342" i="3"/>
  <c r="G1343" i="3"/>
  <c r="H1351" i="3"/>
  <c r="H1350" i="3"/>
  <c r="H1340" i="3"/>
  <c r="H1337" i="3"/>
  <c r="G1351" i="3"/>
  <c r="G1350" i="3"/>
  <c r="G1340" i="3"/>
  <c r="G1337" i="3"/>
  <c r="H1343" i="3"/>
  <c r="H1345" i="3"/>
  <c r="H1347" i="3"/>
  <c r="H1348" i="3"/>
  <c r="H1346" i="3"/>
  <c r="G1345" i="3"/>
  <c r="G1347" i="3"/>
  <c r="G1348" i="3"/>
  <c r="G1346" i="3"/>
  <c r="F22" i="105" l="1"/>
  <c r="H19" i="96"/>
  <c r="H20" i="96" s="1"/>
  <c r="F19" i="96"/>
  <c r="F20" i="96" s="1"/>
  <c r="R33" i="105"/>
  <c r="H60" i="105"/>
  <c r="BH28" i="4"/>
  <c r="BI28" i="4" s="1"/>
  <c r="BJ28" i="4" s="1"/>
  <c r="BK28" i="4" s="1"/>
  <c r="BL28" i="4" s="1"/>
  <c r="F20" i="105"/>
  <c r="F63" i="48"/>
  <c r="H20" i="105"/>
  <c r="O24" i="103"/>
  <c r="O24" i="87"/>
  <c r="F61" i="105"/>
  <c r="F62" i="105" s="1"/>
  <c r="R33" i="110"/>
  <c r="H61" i="105"/>
  <c r="H62" i="105" s="1"/>
  <c r="O24" i="71"/>
  <c r="O24" i="107"/>
  <c r="O24" i="106"/>
  <c r="O24" i="108"/>
  <c r="O24" i="109"/>
  <c r="O24" i="104"/>
  <c r="R33" i="107"/>
  <c r="R33" i="106"/>
  <c r="H66" i="48"/>
  <c r="P33" i="104"/>
  <c r="Q33" i="89"/>
  <c r="Q33" i="48"/>
  <c r="Q33" i="83"/>
  <c r="P33" i="68"/>
  <c r="Q33" i="23"/>
  <c r="O24" i="102"/>
  <c r="P33" i="51"/>
  <c r="Q33" i="87"/>
  <c r="P33" i="52"/>
  <c r="P33" i="59"/>
  <c r="Q33" i="59"/>
  <c r="P33" i="83"/>
  <c r="Q33" i="104"/>
  <c r="A16" i="104"/>
  <c r="F66" i="104"/>
  <c r="D20" i="104"/>
  <c r="A54" i="104"/>
  <c r="P33" i="48"/>
  <c r="Q33" i="68"/>
  <c r="P33" i="47"/>
  <c r="Q33" i="47"/>
  <c r="P33" i="23"/>
  <c r="Q33" i="52"/>
  <c r="Q33" i="51"/>
  <c r="P33" i="89"/>
  <c r="P33" i="42"/>
  <c r="Q33" i="42"/>
  <c r="P33" i="27"/>
  <c r="Q33" i="27"/>
  <c r="P33" i="103"/>
  <c r="Q33" i="103"/>
  <c r="Q33" i="102"/>
  <c r="Q33" i="94"/>
  <c r="P33" i="71"/>
  <c r="Q33" i="71"/>
  <c r="P33" i="102"/>
  <c r="P33" i="87"/>
  <c r="P33" i="94"/>
  <c r="P33" i="92"/>
  <c r="Q33" i="92"/>
  <c r="Q33" i="60"/>
  <c r="P33" i="60"/>
  <c r="P33" i="85"/>
  <c r="Q33" i="26"/>
  <c r="P33" i="86"/>
  <c r="Q33" i="86"/>
  <c r="Q33" i="85"/>
  <c r="P33" i="26"/>
  <c r="AK261" i="4"/>
  <c r="AI264" i="4"/>
  <c r="G653" i="2"/>
  <c r="AF260" i="4"/>
  <c r="AF261" i="4"/>
  <c r="G695" i="2"/>
  <c r="AF280" i="4"/>
  <c r="AJ260" i="4"/>
  <c r="AJ261" i="4"/>
  <c r="G661" i="2"/>
  <c r="AJ263" i="4"/>
  <c r="H655" i="2"/>
  <c r="H709" i="2"/>
  <c r="G647" i="2"/>
  <c r="H711" i="2"/>
  <c r="H648" i="2"/>
  <c r="G658" i="2"/>
  <c r="H695" i="2"/>
  <c r="AF282" i="4"/>
  <c r="AJ283" i="4"/>
  <c r="AJ264" i="4"/>
  <c r="H658" i="2"/>
  <c r="H703" i="2"/>
  <c r="AF262" i="4"/>
  <c r="H653" i="2"/>
  <c r="AI262" i="4"/>
  <c r="H647" i="2"/>
  <c r="AI265" i="4"/>
  <c r="G706" i="2"/>
  <c r="AI280" i="4"/>
  <c r="G657" i="2"/>
  <c r="G705" i="2"/>
  <c r="AJ281" i="4"/>
  <c r="AF281" i="4"/>
  <c r="H659" i="2"/>
  <c r="G693" i="2"/>
  <c r="AK283" i="4"/>
  <c r="AJ262" i="4"/>
  <c r="AI260" i="4"/>
  <c r="H657" i="2"/>
  <c r="H696" i="2"/>
  <c r="H693" i="2"/>
  <c r="G708" i="2"/>
  <c r="G659" i="2"/>
  <c r="AF265" i="4"/>
  <c r="AK265" i="4"/>
  <c r="AI281" i="4"/>
  <c r="H694" i="2"/>
  <c r="H692" i="2"/>
  <c r="AJ280" i="4"/>
  <c r="G652" i="2"/>
  <c r="G650" i="2"/>
  <c r="AF263" i="4"/>
  <c r="H654" i="2"/>
  <c r="AJ265" i="4"/>
  <c r="H661" i="2"/>
  <c r="H710" i="2"/>
  <c r="H649" i="2"/>
  <c r="AJ282" i="4"/>
  <c r="AI263" i="4"/>
  <c r="AI283" i="4"/>
  <c r="H705" i="2"/>
  <c r="AK263" i="4"/>
  <c r="AI282" i="4"/>
  <c r="G707" i="2"/>
  <c r="H650" i="2"/>
  <c r="G649" i="2"/>
  <c r="G660" i="2"/>
  <c r="H660" i="2"/>
  <c r="AI261" i="4"/>
  <c r="AK280" i="4"/>
  <c r="AK260" i="4"/>
  <c r="G703" i="2"/>
  <c r="AF264" i="4"/>
  <c r="AK282" i="4"/>
  <c r="H708" i="2"/>
  <c r="G651" i="2"/>
  <c r="G696" i="2"/>
  <c r="G692" i="2"/>
  <c r="G654" i="2"/>
  <c r="G710" i="2"/>
  <c r="G709" i="2"/>
  <c r="AF283" i="4"/>
  <c r="H656" i="2"/>
  <c r="G694" i="2"/>
  <c r="G656" i="2"/>
  <c r="H706" i="2"/>
  <c r="AK264" i="4"/>
  <c r="G648" i="2"/>
  <c r="H707" i="2"/>
  <c r="H651" i="2"/>
  <c r="AK262" i="4"/>
  <c r="G655" i="2"/>
  <c r="H652" i="2"/>
  <c r="G711" i="2"/>
  <c r="AK281" i="4"/>
  <c r="AB283" i="4" l="1"/>
  <c r="L283" i="4"/>
  <c r="S283" i="4"/>
  <c r="M283" i="4"/>
  <c r="J283" i="4"/>
  <c r="Q283" i="4"/>
  <c r="X283" i="4"/>
  <c r="N283" i="4"/>
  <c r="AE283" i="4"/>
  <c r="W283" i="4"/>
  <c r="R283" i="4"/>
  <c r="Z283" i="4"/>
  <c r="AC283" i="4"/>
  <c r="T283" i="4"/>
  <c r="AA283" i="4"/>
  <c r="K283" i="4"/>
  <c r="Y283" i="4"/>
  <c r="I283" i="4"/>
  <c r="P283" i="4"/>
  <c r="G283" i="4"/>
  <c r="AD283" i="4"/>
  <c r="V283" i="4"/>
  <c r="O283" i="4"/>
  <c r="U283" i="4"/>
  <c r="H283" i="4"/>
  <c r="O281" i="4"/>
  <c r="X281" i="4"/>
  <c r="AC281" i="4"/>
  <c r="AB281" i="4"/>
  <c r="V281" i="4"/>
  <c r="AE281" i="4"/>
  <c r="J281" i="4"/>
  <c r="AA281" i="4"/>
  <c r="U281" i="4"/>
  <c r="G281" i="4"/>
  <c r="Q281" i="4"/>
  <c r="H281" i="4"/>
  <c r="W281" i="4"/>
  <c r="T281" i="4"/>
  <c r="K281" i="4"/>
  <c r="Z281" i="4"/>
  <c r="M281" i="4"/>
  <c r="Y281" i="4"/>
  <c r="N281" i="4"/>
  <c r="R281" i="4"/>
  <c r="AD281" i="4"/>
  <c r="S281" i="4"/>
  <c r="I281" i="4"/>
  <c r="L281" i="4"/>
  <c r="P281" i="4"/>
  <c r="AB265" i="4"/>
  <c r="P265" i="4"/>
  <c r="Z265" i="4"/>
  <c r="J265" i="4"/>
  <c r="AE265" i="4"/>
  <c r="AC265" i="4"/>
  <c r="G265" i="4"/>
  <c r="V265" i="4"/>
  <c r="K265" i="4"/>
  <c r="T265" i="4"/>
  <c r="AA265" i="4"/>
  <c r="Y265" i="4"/>
  <c r="Q265" i="4"/>
  <c r="I265" i="4"/>
  <c r="U265" i="4"/>
  <c r="X265" i="4"/>
  <c r="N265" i="4"/>
  <c r="W265" i="4"/>
  <c r="AD265" i="4"/>
  <c r="S265" i="4"/>
  <c r="M265" i="4"/>
  <c r="O265" i="4"/>
  <c r="L265" i="4"/>
  <c r="H265" i="4"/>
  <c r="R265" i="4"/>
  <c r="S263" i="4"/>
  <c r="G263" i="4"/>
  <c r="AB263" i="4"/>
  <c r="N263" i="4"/>
  <c r="L263" i="4"/>
  <c r="K263" i="4"/>
  <c r="O263" i="4"/>
  <c r="AD263" i="4"/>
  <c r="X263" i="4"/>
  <c r="W263" i="4"/>
  <c r="Q263" i="4"/>
  <c r="T263" i="4"/>
  <c r="Z263" i="4"/>
  <c r="U263" i="4"/>
  <c r="AA263" i="4"/>
  <c r="V263" i="4"/>
  <c r="Y263" i="4"/>
  <c r="AE263" i="4"/>
  <c r="P263" i="4"/>
  <c r="R263" i="4"/>
  <c r="AC263" i="4"/>
  <c r="J263" i="4"/>
  <c r="H263" i="4"/>
  <c r="M263" i="4"/>
  <c r="I263" i="4"/>
  <c r="Q261" i="4"/>
  <c r="H261" i="4"/>
  <c r="J261" i="4"/>
  <c r="X261" i="4"/>
  <c r="AC261" i="4"/>
  <c r="G261" i="4"/>
  <c r="V261" i="4"/>
  <c r="K261" i="4"/>
  <c r="W261" i="4"/>
  <c r="AA261" i="4"/>
  <c r="Y261" i="4"/>
  <c r="M261" i="4"/>
  <c r="I261" i="4"/>
  <c r="AE261" i="4"/>
  <c r="R261" i="4"/>
  <c r="P261" i="4"/>
  <c r="U261" i="4"/>
  <c r="AB261" i="4"/>
  <c r="AD261" i="4"/>
  <c r="N261" i="4"/>
  <c r="Z261" i="4"/>
  <c r="T261" i="4"/>
  <c r="L261" i="4"/>
  <c r="S261" i="4"/>
  <c r="O261" i="4"/>
  <c r="H21" i="105"/>
  <c r="H22" i="105" s="1"/>
  <c r="F21" i="109"/>
  <c r="F61" i="109"/>
  <c r="F21" i="108"/>
  <c r="F61" i="108"/>
  <c r="F61" i="106"/>
  <c r="F62" i="106" s="1"/>
  <c r="F21" i="106"/>
  <c r="F22" i="106" s="1"/>
  <c r="F61" i="107"/>
  <c r="F62" i="107" s="1"/>
  <c r="F21" i="107"/>
  <c r="F22" i="107" s="1"/>
  <c r="H61" i="110"/>
  <c r="F61" i="110"/>
  <c r="F62" i="110" s="1"/>
  <c r="H21" i="110"/>
  <c r="F21" i="110"/>
  <c r="F22" i="110" s="1"/>
  <c r="R33" i="104"/>
  <c r="R33" i="71"/>
  <c r="R33" i="23"/>
  <c r="R33" i="48"/>
  <c r="R33" i="52"/>
  <c r="R33" i="83"/>
  <c r="R33" i="89"/>
  <c r="R33" i="51"/>
  <c r="R33" i="88"/>
  <c r="R33" i="68"/>
  <c r="R33" i="87"/>
  <c r="R33" i="59"/>
  <c r="R33" i="94"/>
  <c r="R33" i="102"/>
  <c r="R33" i="27"/>
  <c r="R33" i="60"/>
  <c r="R33" i="47"/>
  <c r="R33" i="92"/>
  <c r="A20" i="104"/>
  <c r="D19" i="104"/>
  <c r="R33" i="42"/>
  <c r="R33" i="103"/>
  <c r="R33" i="26"/>
  <c r="R33" i="85"/>
  <c r="R33" i="86"/>
  <c r="H22" i="110" l="1"/>
  <c r="H62" i="110"/>
  <c r="F22" i="108"/>
  <c r="F62" i="109"/>
  <c r="F22" i="109"/>
  <c r="F62" i="108"/>
  <c r="A19" i="104"/>
  <c r="H697" i="2"/>
  <c r="AF285" i="4"/>
  <c r="G701" i="2"/>
  <c r="AJ284" i="4"/>
  <c r="AJ285" i="4"/>
  <c r="G699" i="2"/>
  <c r="H700" i="2"/>
  <c r="AI284" i="4"/>
  <c r="H701" i="2"/>
  <c r="H699" i="2"/>
  <c r="AI285" i="4"/>
  <c r="AK285" i="4"/>
  <c r="AK284" i="4"/>
  <c r="G700" i="2"/>
  <c r="AF284" i="4"/>
  <c r="G698" i="2"/>
  <c r="G697" i="2"/>
  <c r="H698" i="2"/>
  <c r="J285" i="4" l="1"/>
  <c r="W285" i="4"/>
  <c r="U285" i="4"/>
  <c r="Y285" i="4"/>
  <c r="O285" i="4"/>
  <c r="T285" i="4"/>
  <c r="AC285" i="4"/>
  <c r="Q285" i="4"/>
  <c r="G285" i="4"/>
  <c r="M285" i="4"/>
  <c r="AA285" i="4"/>
  <c r="I285" i="4"/>
  <c r="AD285" i="4"/>
  <c r="L285" i="4"/>
  <c r="S285" i="4"/>
  <c r="X285" i="4"/>
  <c r="V285" i="4"/>
  <c r="Z285" i="4"/>
  <c r="R285" i="4"/>
  <c r="K285" i="4"/>
  <c r="P285" i="4"/>
  <c r="N285" i="4"/>
  <c r="H285" i="4"/>
  <c r="AE285" i="4"/>
  <c r="AB285" i="4"/>
  <c r="P33" i="1"/>
  <c r="Q33" i="1"/>
  <c r="R33" i="1" l="1"/>
  <c r="AI35" i="4"/>
  <c r="G336" i="2"/>
  <c r="AF120" i="4"/>
  <c r="AK114" i="4"/>
  <c r="AF35" i="4"/>
  <c r="AF40" i="4"/>
  <c r="H100" i="2"/>
  <c r="H101" i="2"/>
  <c r="H132" i="2"/>
  <c r="AF119" i="4"/>
  <c r="AK37" i="4"/>
  <c r="G139" i="2"/>
  <c r="AF57" i="4"/>
  <c r="AI39" i="4"/>
  <c r="AF194" i="4"/>
  <c r="AK201" i="4"/>
  <c r="AK115" i="4"/>
  <c r="AJ184" i="4"/>
  <c r="G140" i="2"/>
  <c r="H94" i="2"/>
  <c r="AJ198" i="4"/>
  <c r="H135" i="2"/>
  <c r="AK57" i="4"/>
  <c r="AF37" i="4"/>
  <c r="AK183" i="4"/>
  <c r="AF198" i="4"/>
  <c r="AI55" i="4"/>
  <c r="H98" i="2"/>
  <c r="AF195" i="4"/>
  <c r="AJ118" i="4"/>
  <c r="AI121" i="4"/>
  <c r="AI117" i="4"/>
  <c r="AI37" i="4"/>
  <c r="AF184" i="4"/>
  <c r="AF117" i="4"/>
  <c r="AK198" i="4"/>
  <c r="H332" i="2"/>
  <c r="H137" i="2"/>
  <c r="AK50" i="4"/>
  <c r="AF115" i="4"/>
  <c r="AI36" i="4"/>
  <c r="G332" i="2"/>
  <c r="G340" i="2"/>
  <c r="AK52" i="4"/>
  <c r="AI120" i="4"/>
  <c r="AI115" i="4"/>
  <c r="AF138" i="4"/>
  <c r="AI140" i="4"/>
  <c r="G94" i="2"/>
  <c r="AJ178" i="4"/>
  <c r="AI141" i="4"/>
  <c r="AI41" i="4"/>
  <c r="AJ141" i="4"/>
  <c r="AK55" i="4"/>
  <c r="AI53" i="4"/>
  <c r="H340" i="2"/>
  <c r="AI179" i="4"/>
  <c r="AI34" i="4"/>
  <c r="AK116" i="4"/>
  <c r="AF118" i="4"/>
  <c r="AF137" i="4"/>
  <c r="AF183" i="4"/>
  <c r="AI119" i="4"/>
  <c r="AF121" i="4"/>
  <c r="G138" i="2"/>
  <c r="AK178" i="4"/>
  <c r="AF54" i="4"/>
  <c r="AJ114" i="4"/>
  <c r="AJ51" i="4"/>
  <c r="AF182" i="4"/>
  <c r="AJ119" i="4"/>
  <c r="G99" i="2"/>
  <c r="AI50" i="4"/>
  <c r="AF41" i="4"/>
  <c r="AJ200" i="4"/>
  <c r="AK120" i="4"/>
  <c r="G92" i="2"/>
  <c r="AK135" i="4"/>
  <c r="H133" i="2"/>
  <c r="AF181" i="4"/>
  <c r="G93" i="2"/>
  <c r="G338" i="2"/>
  <c r="H140" i="2"/>
  <c r="AJ39" i="4"/>
  <c r="AI185" i="4"/>
  <c r="AK181" i="4"/>
  <c r="AJ37" i="4"/>
  <c r="AJ52" i="4"/>
  <c r="AF180" i="4"/>
  <c r="H92" i="2"/>
  <c r="AK119" i="4"/>
  <c r="AJ115" i="4"/>
  <c r="AK41" i="4"/>
  <c r="AJ117" i="4"/>
  <c r="G136" i="2"/>
  <c r="AK200" i="4"/>
  <c r="AJ181" i="4"/>
  <c r="AK56" i="4"/>
  <c r="AJ40" i="4"/>
  <c r="AK121" i="4"/>
  <c r="AJ38" i="4"/>
  <c r="AK139" i="4"/>
  <c r="AF135" i="4"/>
  <c r="AI182" i="4"/>
  <c r="AF52" i="4"/>
  <c r="H96" i="2"/>
  <c r="H334" i="2"/>
  <c r="AK182" i="4"/>
  <c r="AF200" i="4"/>
  <c r="AK194" i="4"/>
  <c r="AJ56" i="4"/>
  <c r="AJ136" i="4"/>
  <c r="AK36" i="4"/>
  <c r="AF197" i="4"/>
  <c r="AK138" i="4"/>
  <c r="AJ199" i="4"/>
  <c r="AI56" i="4"/>
  <c r="AJ197" i="4"/>
  <c r="AJ121" i="4"/>
  <c r="AJ116" i="4"/>
  <c r="AI57" i="4"/>
  <c r="G341" i="2"/>
  <c r="AJ194" i="4"/>
  <c r="AI51" i="4"/>
  <c r="AF114" i="4"/>
  <c r="H93" i="2"/>
  <c r="AF50" i="4"/>
  <c r="AK180" i="4"/>
  <c r="AJ55" i="4"/>
  <c r="AK137" i="4"/>
  <c r="G95" i="2"/>
  <c r="AK54" i="4"/>
  <c r="AF51" i="4"/>
  <c r="G339" i="2"/>
  <c r="AI181" i="4"/>
  <c r="AF179" i="4"/>
  <c r="AF53" i="4"/>
  <c r="AI178" i="4"/>
  <c r="AK179" i="4"/>
  <c r="AI184" i="4"/>
  <c r="AK185" i="4"/>
  <c r="AJ35" i="4"/>
  <c r="AK35" i="4"/>
  <c r="AI134" i="4"/>
  <c r="G96" i="2"/>
  <c r="G134" i="2"/>
  <c r="AJ53" i="4"/>
  <c r="AF140" i="4"/>
  <c r="AJ138" i="4"/>
  <c r="AI116" i="4"/>
  <c r="AI136" i="4"/>
  <c r="AF55" i="4"/>
  <c r="AF36" i="4"/>
  <c r="AF38" i="4"/>
  <c r="H141" i="2"/>
  <c r="AK184" i="4"/>
  <c r="G337" i="2"/>
  <c r="AJ139" i="4"/>
  <c r="AI118" i="4"/>
  <c r="G137" i="2"/>
  <c r="AJ182" i="4"/>
  <c r="AI137" i="4"/>
  <c r="G334" i="2"/>
  <c r="AI114" i="4"/>
  <c r="AK53" i="4"/>
  <c r="AJ179" i="4"/>
  <c r="G133" i="2"/>
  <c r="AJ196" i="4"/>
  <c r="AI138" i="4"/>
  <c r="H95" i="2"/>
  <c r="AJ54" i="4"/>
  <c r="H337" i="2"/>
  <c r="AJ36" i="4"/>
  <c r="H97" i="2"/>
  <c r="AK51" i="4"/>
  <c r="G135" i="2"/>
  <c r="H341" i="2"/>
  <c r="H134" i="2"/>
  <c r="AJ201" i="4"/>
  <c r="G101" i="2"/>
  <c r="AK136" i="4"/>
  <c r="AJ185" i="4"/>
  <c r="AK140" i="4"/>
  <c r="AK118" i="4"/>
  <c r="H136" i="2"/>
  <c r="G98" i="2"/>
  <c r="H99" i="2"/>
  <c r="G132" i="2"/>
  <c r="AK195" i="4"/>
  <c r="AF34" i="4"/>
  <c r="H138" i="2"/>
  <c r="G100" i="2"/>
  <c r="AI40" i="4"/>
  <c r="AI139" i="4"/>
  <c r="AJ137" i="4"/>
  <c r="AK39" i="4"/>
  <c r="AF201" i="4"/>
  <c r="H335" i="2"/>
  <c r="AK141" i="4"/>
  <c r="AI135" i="4"/>
  <c r="AJ134" i="4"/>
  <c r="G141" i="2"/>
  <c r="AJ57" i="4"/>
  <c r="AI38" i="4"/>
  <c r="AK199" i="4"/>
  <c r="H333" i="2"/>
  <c r="AF39" i="4"/>
  <c r="AF139" i="4"/>
  <c r="AF134" i="4"/>
  <c r="H336" i="2"/>
  <c r="H339" i="2"/>
  <c r="AJ140" i="4"/>
  <c r="AF178" i="4"/>
  <c r="AK34" i="4"/>
  <c r="H139" i="2"/>
  <c r="AJ120" i="4"/>
  <c r="AF185" i="4"/>
  <c r="AJ41" i="4"/>
  <c r="AI183" i="4"/>
  <c r="AK40" i="4"/>
  <c r="G333" i="2"/>
  <c r="AJ135" i="4"/>
  <c r="G335" i="2"/>
  <c r="AF196" i="4"/>
  <c r="AJ195" i="4"/>
  <c r="AF116" i="4"/>
  <c r="AK197" i="4"/>
  <c r="AJ34" i="4"/>
  <c r="AJ180" i="4"/>
  <c r="AF199" i="4"/>
  <c r="AI52" i="4"/>
  <c r="AJ183" i="4"/>
  <c r="AI180" i="4"/>
  <c r="AF56" i="4"/>
  <c r="AF141" i="4"/>
  <c r="G97" i="2"/>
  <c r="AI54" i="4"/>
  <c r="AJ50" i="4"/>
  <c r="H338" i="2"/>
  <c r="AF136" i="4"/>
  <c r="AK117" i="4"/>
  <c r="AK134" i="4"/>
  <c r="AK196" i="4"/>
  <c r="AK38" i="4"/>
  <c r="M117" i="4" l="1"/>
  <c r="I117" i="4"/>
  <c r="J117" i="4"/>
  <c r="K117" i="4"/>
  <c r="L117" i="4"/>
  <c r="V201" i="4"/>
  <c r="K201" i="4"/>
  <c r="P201" i="4"/>
  <c r="S201" i="4"/>
  <c r="R201" i="4"/>
  <c r="Z201" i="4"/>
  <c r="L201" i="4"/>
  <c r="W201" i="4"/>
  <c r="M201" i="4"/>
  <c r="U201" i="4"/>
  <c r="AC201" i="4"/>
  <c r="T201" i="4"/>
  <c r="G201" i="4"/>
  <c r="AB201" i="4"/>
  <c r="AA201" i="4"/>
  <c r="Y201" i="4"/>
  <c r="Q201" i="4"/>
  <c r="X201" i="4"/>
  <c r="I201" i="4"/>
  <c r="J201" i="4"/>
  <c r="N201" i="4"/>
  <c r="AD201" i="4"/>
  <c r="H201" i="4"/>
  <c r="AE201" i="4"/>
  <c r="O201" i="4"/>
  <c r="Y57" i="4"/>
  <c r="V57" i="4"/>
  <c r="K57" i="4"/>
  <c r="Q57" i="4"/>
  <c r="I57" i="4"/>
  <c r="P57" i="4"/>
  <c r="J57" i="4"/>
  <c r="AB57" i="4"/>
  <c r="AA57" i="4"/>
  <c r="AD57" i="4"/>
  <c r="G57" i="4"/>
  <c r="N57" i="4"/>
  <c r="R57" i="4"/>
  <c r="W57" i="4"/>
  <c r="AC57" i="4"/>
  <c r="H57" i="4"/>
  <c r="Z57" i="4"/>
  <c r="T57" i="4"/>
  <c r="S57" i="4"/>
  <c r="O57" i="4"/>
  <c r="L57" i="4"/>
  <c r="AE57" i="4"/>
  <c r="X57" i="4"/>
  <c r="M57" i="4"/>
  <c r="U57" i="4"/>
  <c r="W117" i="4"/>
  <c r="AB117" i="4"/>
  <c r="S117" i="4"/>
  <c r="AD117" i="4"/>
  <c r="AA117" i="4"/>
  <c r="V117" i="4"/>
  <c r="P117" i="4"/>
  <c r="AE117" i="4"/>
  <c r="X117" i="4"/>
  <c r="O117" i="4"/>
  <c r="Q117" i="4"/>
  <c r="N117" i="4"/>
  <c r="Y117" i="4"/>
  <c r="T117" i="4"/>
  <c r="AC117" i="4"/>
  <c r="Z117" i="4"/>
  <c r="U117" i="4"/>
  <c r="R117" i="4"/>
  <c r="Q55" i="4"/>
  <c r="T55" i="4"/>
  <c r="S55" i="4"/>
  <c r="V55" i="4"/>
  <c r="AB55" i="4"/>
  <c r="K55" i="4"/>
  <c r="AD55" i="4"/>
  <c r="X55" i="4"/>
  <c r="U55" i="4"/>
  <c r="N55" i="4"/>
  <c r="AC55" i="4"/>
  <c r="M55" i="4"/>
  <c r="P55" i="4"/>
  <c r="Y55" i="4"/>
  <c r="W55" i="4"/>
  <c r="AA55" i="4"/>
  <c r="L55" i="4"/>
  <c r="I55" i="4"/>
  <c r="R55" i="4"/>
  <c r="Z55" i="4"/>
  <c r="H55" i="4"/>
  <c r="G55" i="4"/>
  <c r="O55" i="4"/>
  <c r="AE55" i="4"/>
  <c r="J55" i="4"/>
  <c r="V39" i="4"/>
  <c r="U39" i="4"/>
  <c r="J39" i="4"/>
  <c r="Z39" i="4"/>
  <c r="O39" i="4"/>
  <c r="Y39" i="4"/>
  <c r="T39" i="4"/>
  <c r="Q39" i="4"/>
  <c r="AD39" i="4"/>
  <c r="AA39" i="4"/>
  <c r="I39" i="4"/>
  <c r="K39" i="4"/>
  <c r="W39" i="4"/>
  <c r="AC39" i="4"/>
  <c r="AE39" i="4"/>
  <c r="AB39" i="4"/>
  <c r="L39" i="4"/>
  <c r="G39" i="4"/>
  <c r="R39" i="4"/>
  <c r="H39" i="4"/>
  <c r="X39" i="4"/>
  <c r="S39" i="4"/>
  <c r="N39" i="4"/>
  <c r="M39" i="4"/>
  <c r="P39" i="4"/>
  <c r="T41" i="4"/>
  <c r="V41" i="4"/>
  <c r="Z41" i="4"/>
  <c r="K41" i="4"/>
  <c r="AD41" i="4"/>
  <c r="X41" i="4"/>
  <c r="P41" i="4"/>
  <c r="G41" i="4"/>
  <c r="O41" i="4"/>
  <c r="L41" i="4"/>
  <c r="S41" i="4"/>
  <c r="Y41" i="4"/>
  <c r="M41" i="4"/>
  <c r="I41" i="4"/>
  <c r="AA41" i="4"/>
  <c r="J41" i="4"/>
  <c r="H41" i="4"/>
  <c r="AE41" i="4"/>
  <c r="AB41" i="4"/>
  <c r="AC41" i="4"/>
  <c r="R41" i="4"/>
  <c r="U41" i="4"/>
  <c r="Q41" i="4"/>
  <c r="N41" i="4"/>
  <c r="W41" i="4"/>
  <c r="R195" i="4"/>
  <c r="O195" i="4"/>
  <c r="L195" i="4"/>
  <c r="U195" i="4"/>
  <c r="V195" i="4"/>
  <c r="G195" i="4"/>
  <c r="AC195" i="4"/>
  <c r="X195" i="4"/>
  <c r="AB195" i="4"/>
  <c r="P195" i="4"/>
  <c r="H195" i="4"/>
  <c r="Y195" i="4"/>
  <c r="N195" i="4"/>
  <c r="AD195" i="4"/>
  <c r="AA195" i="4"/>
  <c r="M195" i="4"/>
  <c r="T195" i="4"/>
  <c r="J195" i="4"/>
  <c r="K195" i="4"/>
  <c r="I195" i="4"/>
  <c r="S195" i="4"/>
  <c r="Z195" i="4"/>
  <c r="W195" i="4"/>
  <c r="Q195" i="4"/>
  <c r="AE195" i="4"/>
  <c r="N141" i="4"/>
  <c r="Q141" i="4"/>
  <c r="O141" i="4"/>
  <c r="I141" i="4"/>
  <c r="AE141" i="4"/>
  <c r="X141" i="4"/>
  <c r="K141" i="4"/>
  <c r="M141" i="4"/>
  <c r="AB141" i="4"/>
  <c r="AD141" i="4"/>
  <c r="H141" i="4"/>
  <c r="Z141" i="4"/>
  <c r="R141" i="4"/>
  <c r="S141" i="4"/>
  <c r="G141" i="4"/>
  <c r="U141" i="4"/>
  <c r="AA141" i="4"/>
  <c r="V141" i="4"/>
  <c r="P141" i="4"/>
  <c r="Y141" i="4"/>
  <c r="L141" i="4"/>
  <c r="AC141" i="4"/>
  <c r="T141" i="4"/>
  <c r="W141" i="4"/>
  <c r="J141" i="4"/>
  <c r="AC197" i="4"/>
  <c r="M197" i="4"/>
  <c r="AA197" i="4"/>
  <c r="H197" i="4"/>
  <c r="I197" i="4"/>
  <c r="S197" i="4"/>
  <c r="O197" i="4"/>
  <c r="J197" i="4"/>
  <c r="T197" i="4"/>
  <c r="X197" i="4"/>
  <c r="V197" i="4"/>
  <c r="U197" i="4"/>
  <c r="K197" i="4"/>
  <c r="P197" i="4"/>
  <c r="AE197" i="4"/>
  <c r="AD197" i="4"/>
  <c r="Z197" i="4"/>
  <c r="R197" i="4"/>
  <c r="N197" i="4"/>
  <c r="Y197" i="4"/>
  <c r="Q197" i="4"/>
  <c r="L197" i="4"/>
  <c r="W197" i="4"/>
  <c r="AB197" i="4"/>
  <c r="G197" i="4"/>
  <c r="K199" i="4"/>
  <c r="T199" i="4"/>
  <c r="J199" i="4"/>
  <c r="P199" i="4"/>
  <c r="Q199" i="4"/>
  <c r="Y199" i="4"/>
  <c r="AD199" i="4"/>
  <c r="O199" i="4"/>
  <c r="G199" i="4"/>
  <c r="X199" i="4"/>
  <c r="N199" i="4"/>
  <c r="L199" i="4"/>
  <c r="V199" i="4"/>
  <c r="S199" i="4"/>
  <c r="AE199" i="4"/>
  <c r="AA199" i="4"/>
  <c r="Z199" i="4"/>
  <c r="W199" i="4"/>
  <c r="R199" i="4"/>
  <c r="I199" i="4"/>
  <c r="U199" i="4"/>
  <c r="AC199" i="4"/>
  <c r="H199" i="4"/>
  <c r="M199" i="4"/>
  <c r="AB199" i="4"/>
  <c r="N115" i="4"/>
  <c r="I115" i="4"/>
  <c r="AE115" i="4"/>
  <c r="AD115" i="4"/>
  <c r="J115" i="4"/>
  <c r="K115" i="4"/>
  <c r="AA115" i="4"/>
  <c r="S115" i="4"/>
  <c r="AB115" i="4"/>
  <c r="V115" i="4"/>
  <c r="R115" i="4"/>
  <c r="M115" i="4"/>
  <c r="T115" i="4"/>
  <c r="Q115" i="4"/>
  <c r="L115" i="4"/>
  <c r="P115" i="4"/>
  <c r="Y115" i="4"/>
  <c r="W115" i="4"/>
  <c r="X115" i="4"/>
  <c r="AC115" i="4"/>
  <c r="U115" i="4"/>
  <c r="Z115" i="4"/>
  <c r="O115" i="4"/>
  <c r="AB185" i="4"/>
  <c r="P185" i="4"/>
  <c r="Q185" i="4"/>
  <c r="K185" i="4"/>
  <c r="AA185" i="4"/>
  <c r="W185" i="4"/>
  <c r="O185" i="4"/>
  <c r="V185" i="4"/>
  <c r="Y185" i="4"/>
  <c r="S185" i="4"/>
  <c r="N185" i="4"/>
  <c r="M185" i="4"/>
  <c r="U185" i="4"/>
  <c r="L185" i="4"/>
  <c r="AE185" i="4"/>
  <c r="X185" i="4"/>
  <c r="I185" i="4"/>
  <c r="AC185" i="4"/>
  <c r="J185" i="4"/>
  <c r="T185" i="4"/>
  <c r="H185" i="4"/>
  <c r="R185" i="4"/>
  <c r="G185" i="4"/>
  <c r="AD185" i="4"/>
  <c r="Z185" i="4"/>
  <c r="L53" i="4"/>
  <c r="J53" i="4"/>
  <c r="AD53" i="4"/>
  <c r="R53" i="4"/>
  <c r="T53" i="4"/>
  <c r="Q53" i="4"/>
  <c r="U53" i="4"/>
  <c r="AA53" i="4"/>
  <c r="V53" i="4"/>
  <c r="AE53" i="4"/>
  <c r="G53" i="4"/>
  <c r="P53" i="4"/>
  <c r="N53" i="4"/>
  <c r="X53" i="4"/>
  <c r="S53" i="4"/>
  <c r="O53" i="4"/>
  <c r="Y53" i="4"/>
  <c r="K53" i="4"/>
  <c r="AC53" i="4"/>
  <c r="I53" i="4"/>
  <c r="W53" i="4"/>
  <c r="Z53" i="4"/>
  <c r="H53" i="4"/>
  <c r="M53" i="4"/>
  <c r="AB53" i="4"/>
  <c r="I51" i="4"/>
  <c r="W51" i="4"/>
  <c r="Y51" i="4"/>
  <c r="H51" i="4"/>
  <c r="L51" i="4"/>
  <c r="U51" i="4"/>
  <c r="AE51" i="4"/>
  <c r="Z51" i="4"/>
  <c r="AA51" i="4"/>
  <c r="V51" i="4"/>
  <c r="X51" i="4"/>
  <c r="AC51" i="4"/>
  <c r="AB51" i="4"/>
  <c r="R51" i="4"/>
  <c r="N51" i="4"/>
  <c r="M51" i="4"/>
  <c r="S51" i="4"/>
  <c r="K51" i="4"/>
  <c r="G51" i="4"/>
  <c r="T51" i="4"/>
  <c r="P51" i="4"/>
  <c r="Q51" i="4"/>
  <c r="AD51" i="4"/>
  <c r="J51" i="4"/>
  <c r="O51" i="4"/>
  <c r="T135" i="4"/>
  <c r="O135" i="4"/>
  <c r="Z135" i="4"/>
  <c r="AE135" i="4"/>
  <c r="I135" i="4"/>
  <c r="AD135" i="4"/>
  <c r="Y135" i="4"/>
  <c r="J135" i="4"/>
  <c r="AB135" i="4"/>
  <c r="AC135" i="4"/>
  <c r="U135" i="4"/>
  <c r="AA135" i="4"/>
  <c r="X135" i="4"/>
  <c r="Q135" i="4"/>
  <c r="W135" i="4"/>
  <c r="M135" i="4"/>
  <c r="R135" i="4"/>
  <c r="P135" i="4"/>
  <c r="K135" i="4"/>
  <c r="N135" i="4"/>
  <c r="S135" i="4"/>
  <c r="V135" i="4"/>
  <c r="L135" i="4"/>
  <c r="W179" i="4"/>
  <c r="K179" i="4"/>
  <c r="I179" i="4"/>
  <c r="AD179" i="4"/>
  <c r="U179" i="4"/>
  <c r="G179" i="4"/>
  <c r="Z179" i="4"/>
  <c r="Q179" i="4"/>
  <c r="T179" i="4"/>
  <c r="Y179" i="4"/>
  <c r="N179" i="4"/>
  <c r="AB179" i="4"/>
  <c r="L179" i="4"/>
  <c r="AC179" i="4"/>
  <c r="R179" i="4"/>
  <c r="J179" i="4"/>
  <c r="AA179" i="4"/>
  <c r="X179" i="4"/>
  <c r="P179" i="4"/>
  <c r="V179" i="4"/>
  <c r="S179" i="4"/>
  <c r="AE179" i="4"/>
  <c r="O179" i="4"/>
  <c r="M179" i="4"/>
  <c r="H179" i="4"/>
  <c r="V35" i="4"/>
  <c r="R35" i="4"/>
  <c r="AD35" i="4"/>
  <c r="G35" i="4"/>
  <c r="T35" i="4"/>
  <c r="H35" i="4"/>
  <c r="AA35" i="4"/>
  <c r="K35" i="4"/>
  <c r="S35" i="4"/>
  <c r="N35" i="4"/>
  <c r="I35" i="4"/>
  <c r="W35" i="4"/>
  <c r="L35" i="4"/>
  <c r="U35" i="4"/>
  <c r="J35" i="4"/>
  <c r="AE35" i="4"/>
  <c r="X35" i="4"/>
  <c r="AC35" i="4"/>
  <c r="Q35" i="4"/>
  <c r="M35" i="4"/>
  <c r="AB35" i="4"/>
  <c r="O35" i="4"/>
  <c r="Z35" i="4"/>
  <c r="P35" i="4"/>
  <c r="Y35" i="4"/>
  <c r="O137" i="4"/>
  <c r="M137" i="4"/>
  <c r="L137" i="4"/>
  <c r="Z137" i="4"/>
  <c r="AB137" i="4"/>
  <c r="T137" i="4"/>
  <c r="Y137" i="4"/>
  <c r="N137" i="4"/>
  <c r="J137" i="4"/>
  <c r="Q137" i="4"/>
  <c r="V137" i="4"/>
  <c r="AC137" i="4"/>
  <c r="U137" i="4"/>
  <c r="S137" i="4"/>
  <c r="K137" i="4"/>
  <c r="I137" i="4"/>
  <c r="AA137" i="4"/>
  <c r="W137" i="4"/>
  <c r="X137" i="4"/>
  <c r="R137" i="4"/>
  <c r="AD137" i="4"/>
  <c r="AE137" i="4"/>
  <c r="P137" i="4"/>
  <c r="AC119" i="4"/>
  <c r="S119" i="4"/>
  <c r="P119" i="4"/>
  <c r="T119" i="4"/>
  <c r="X119" i="4"/>
  <c r="AB119" i="4"/>
  <c r="N119" i="4"/>
  <c r="O119" i="4"/>
  <c r="I119" i="4"/>
  <c r="G119" i="4"/>
  <c r="AD119" i="4"/>
  <c r="W119" i="4"/>
  <c r="AA119" i="4"/>
  <c r="V119" i="4"/>
  <c r="H119" i="4"/>
  <c r="L119" i="4"/>
  <c r="R119" i="4"/>
  <c r="J119" i="4"/>
  <c r="Z119" i="4"/>
  <c r="M119" i="4"/>
  <c r="K119" i="4"/>
  <c r="Q119" i="4"/>
  <c r="AE119" i="4"/>
  <c r="Y119" i="4"/>
  <c r="U119" i="4"/>
  <c r="W181" i="4"/>
  <c r="O181" i="4"/>
  <c r="AE181" i="4"/>
  <c r="R181" i="4"/>
  <c r="X181" i="4"/>
  <c r="S181" i="4"/>
  <c r="Q181" i="4"/>
  <c r="AB181" i="4"/>
  <c r="P181" i="4"/>
  <c r="M181" i="4"/>
  <c r="U181" i="4"/>
  <c r="I181" i="4"/>
  <c r="Y181" i="4"/>
  <c r="AC181" i="4"/>
  <c r="N181" i="4"/>
  <c r="J181" i="4"/>
  <c r="T181" i="4"/>
  <c r="H181" i="4"/>
  <c r="AA181" i="4"/>
  <c r="AD181" i="4"/>
  <c r="G181" i="4"/>
  <c r="K181" i="4"/>
  <c r="L181" i="4"/>
  <c r="V181" i="4"/>
  <c r="Z181" i="4"/>
  <c r="AD139" i="4"/>
  <c r="P139" i="4"/>
  <c r="W139" i="4"/>
  <c r="V139" i="4"/>
  <c r="R139" i="4"/>
  <c r="G139" i="4"/>
  <c r="AB139" i="4"/>
  <c r="J139" i="4"/>
  <c r="S139" i="4"/>
  <c r="X139" i="4"/>
  <c r="T139" i="4"/>
  <c r="I139" i="4"/>
  <c r="H139" i="4"/>
  <c r="Y139" i="4"/>
  <c r="AE139" i="4"/>
  <c r="O139" i="4"/>
  <c r="AC139" i="4"/>
  <c r="Q139" i="4"/>
  <c r="L139" i="4"/>
  <c r="N139" i="4"/>
  <c r="K139" i="4"/>
  <c r="Z139" i="4"/>
  <c r="U139" i="4"/>
  <c r="AA139" i="4"/>
  <c r="M139" i="4"/>
  <c r="V183" i="4"/>
  <c r="AA183" i="4"/>
  <c r="M183" i="4"/>
  <c r="O183" i="4"/>
  <c r="AE183" i="4"/>
  <c r="P183" i="4"/>
  <c r="AB183" i="4"/>
  <c r="G183" i="4"/>
  <c r="J183" i="4"/>
  <c r="K183" i="4"/>
  <c r="H183" i="4"/>
  <c r="N183" i="4"/>
  <c r="S183" i="4"/>
  <c r="T183" i="4"/>
  <c r="Y183" i="4"/>
  <c r="Q183" i="4"/>
  <c r="AC183" i="4"/>
  <c r="R183" i="4"/>
  <c r="U183" i="4"/>
  <c r="W183" i="4"/>
  <c r="AD183" i="4"/>
  <c r="Z183" i="4"/>
  <c r="I183" i="4"/>
  <c r="X183" i="4"/>
  <c r="L183" i="4"/>
  <c r="M37" i="4"/>
  <c r="I37" i="4"/>
  <c r="AA37" i="4"/>
  <c r="AC37" i="4"/>
  <c r="N37" i="4"/>
  <c r="R37" i="4"/>
  <c r="S37" i="4"/>
  <c r="Y37" i="4"/>
  <c r="H37" i="4"/>
  <c r="V37" i="4"/>
  <c r="P37" i="4"/>
  <c r="J37" i="4"/>
  <c r="O37" i="4"/>
  <c r="Q37" i="4"/>
  <c r="AD37" i="4"/>
  <c r="AE37" i="4"/>
  <c r="L37" i="4"/>
  <c r="T37" i="4"/>
  <c r="AB37" i="4"/>
  <c r="G37" i="4"/>
  <c r="K37" i="4"/>
  <c r="U37" i="4"/>
  <c r="X37" i="4"/>
  <c r="W37" i="4"/>
  <c r="Z37" i="4"/>
  <c r="Z121" i="4"/>
  <c r="S121" i="4"/>
  <c r="AA121" i="4"/>
  <c r="O121" i="4"/>
  <c r="AD121" i="4"/>
  <c r="M121" i="4"/>
  <c r="AB121" i="4"/>
  <c r="U121" i="4"/>
  <c r="T121" i="4"/>
  <c r="L121" i="4"/>
  <c r="I121" i="4"/>
  <c r="X121" i="4"/>
  <c r="AC121" i="4"/>
  <c r="G121" i="4"/>
  <c r="P121" i="4"/>
  <c r="Y121" i="4"/>
  <c r="H121" i="4"/>
  <c r="K121" i="4"/>
  <c r="J121" i="4"/>
  <c r="Q121" i="4"/>
  <c r="R121" i="4"/>
  <c r="V121" i="4"/>
  <c r="W121" i="4"/>
  <c r="N121" i="4"/>
  <c r="AE121" i="4"/>
  <c r="AT15" i="4" l="1"/>
  <c r="AU15" i="4" s="1"/>
  <c r="AV15" i="4" s="1"/>
  <c r="AW15" i="4" s="1"/>
  <c r="AX15" i="4" s="1"/>
  <c r="AY15" i="4" s="1"/>
  <c r="AR10" i="4"/>
  <c r="L2056" i="3"/>
  <c r="K2056" i="3"/>
  <c r="L2055" i="3"/>
  <c r="K2055" i="3"/>
  <c r="L2054" i="3"/>
  <c r="K2054" i="3"/>
  <c r="L2053" i="3"/>
  <c r="K2053" i="3"/>
  <c r="L2052" i="3"/>
  <c r="K2052" i="3"/>
  <c r="L2051" i="3"/>
  <c r="K2051" i="3"/>
  <c r="L2050" i="3"/>
  <c r="K2050" i="3"/>
  <c r="L2049" i="3"/>
  <c r="K2049" i="3"/>
  <c r="L2048" i="3"/>
  <c r="K2048" i="3"/>
  <c r="L2047" i="3"/>
  <c r="K2047" i="3"/>
  <c r="L2046" i="3"/>
  <c r="K2046" i="3"/>
  <c r="L2045" i="3"/>
  <c r="K2045" i="3"/>
  <c r="L2044" i="3"/>
  <c r="K2044" i="3"/>
  <c r="L2043" i="3"/>
  <c r="K2043" i="3"/>
  <c r="L2042" i="3"/>
  <c r="K2042" i="3"/>
  <c r="L2041" i="3"/>
  <c r="K2041" i="3"/>
  <c r="L2040" i="3"/>
  <c r="K2040" i="3"/>
  <c r="L2039" i="3"/>
  <c r="K2039" i="3"/>
  <c r="L2038" i="3"/>
  <c r="K2038" i="3"/>
  <c r="L2037" i="3"/>
  <c r="K2037" i="3"/>
  <c r="L2036" i="3"/>
  <c r="K2036" i="3"/>
  <c r="L2035" i="3"/>
  <c r="K2035" i="3"/>
  <c r="L2034" i="3"/>
  <c r="K2034" i="3"/>
  <c r="L2033" i="3"/>
  <c r="K2033" i="3"/>
  <c r="L2032" i="3"/>
  <c r="K2032" i="3"/>
  <c r="L2031" i="3"/>
  <c r="K2031" i="3"/>
  <c r="L2030" i="3"/>
  <c r="K2030" i="3"/>
  <c r="L2029" i="3"/>
  <c r="K2029" i="3"/>
  <c r="L2028" i="3"/>
  <c r="K2028" i="3"/>
  <c r="L2027" i="3"/>
  <c r="K2027" i="3"/>
  <c r="L2026" i="3"/>
  <c r="K2026" i="3"/>
  <c r="L2025" i="3"/>
  <c r="K2025" i="3"/>
  <c r="L2024" i="3"/>
  <c r="K2024" i="3"/>
  <c r="L2023" i="3"/>
  <c r="K2023" i="3"/>
  <c r="L2022" i="3"/>
  <c r="K2022" i="3"/>
  <c r="L2021" i="3"/>
  <c r="K2021" i="3"/>
  <c r="L2020" i="3"/>
  <c r="K2020" i="3"/>
  <c r="L2019" i="3"/>
  <c r="K2019" i="3"/>
  <c r="L2018" i="3"/>
  <c r="K2018" i="3"/>
  <c r="L2017" i="3"/>
  <c r="K2017" i="3"/>
  <c r="L2016" i="3"/>
  <c r="K2016" i="3"/>
  <c r="L2015" i="3"/>
  <c r="K2015" i="3"/>
  <c r="L2014" i="3"/>
  <c r="K2014" i="3"/>
  <c r="L2013" i="3"/>
  <c r="K2013" i="3"/>
  <c r="L2012" i="3"/>
  <c r="K2012" i="3"/>
  <c r="L2011" i="3"/>
  <c r="K2011" i="3"/>
  <c r="L2010" i="3"/>
  <c r="K2010" i="3"/>
  <c r="L2009" i="3"/>
  <c r="K2009" i="3"/>
  <c r="L2008" i="3"/>
  <c r="K2008" i="3"/>
  <c r="L2007" i="3"/>
  <c r="K2007" i="3"/>
  <c r="L2006" i="3"/>
  <c r="K2006" i="3"/>
  <c r="L2005" i="3"/>
  <c r="K2005" i="3"/>
  <c r="L2004" i="3"/>
  <c r="K2004" i="3"/>
  <c r="L2003" i="3"/>
  <c r="K2003" i="3"/>
  <c r="L2002" i="3"/>
  <c r="K2002" i="3"/>
  <c r="L2001" i="3"/>
  <c r="K2001" i="3"/>
  <c r="L2000" i="3"/>
  <c r="K2000" i="3"/>
  <c r="L1999" i="3"/>
  <c r="K1999" i="3"/>
  <c r="L1998" i="3"/>
  <c r="K1998" i="3"/>
  <c r="L1997" i="3"/>
  <c r="K1997" i="3"/>
  <c r="L1996" i="3"/>
  <c r="K1996" i="3"/>
  <c r="L1995" i="3"/>
  <c r="K1995" i="3"/>
  <c r="L1994" i="3"/>
  <c r="K1994" i="3"/>
  <c r="L1993" i="3"/>
  <c r="K1993" i="3"/>
  <c r="L1992" i="3"/>
  <c r="K1992" i="3"/>
  <c r="L1991" i="3"/>
  <c r="K1991" i="3"/>
  <c r="L1990" i="3"/>
  <c r="K1990" i="3"/>
  <c r="L1989" i="3"/>
  <c r="K1989" i="3"/>
  <c r="L1988" i="3"/>
  <c r="K1988" i="3"/>
  <c r="L1987" i="3"/>
  <c r="K1987" i="3"/>
  <c r="L1986" i="3"/>
  <c r="K1986" i="3"/>
  <c r="L1985" i="3"/>
  <c r="K1985" i="3"/>
  <c r="L1984" i="3"/>
  <c r="K1984" i="3"/>
  <c r="L1983" i="3"/>
  <c r="K1983" i="3"/>
  <c r="L1982" i="3"/>
  <c r="K1982" i="3"/>
  <c r="L1981" i="3"/>
  <c r="K1981" i="3"/>
  <c r="L1980" i="3"/>
  <c r="K1980" i="3"/>
  <c r="L1979" i="3"/>
  <c r="K1979" i="3"/>
  <c r="L1978" i="3"/>
  <c r="K1978" i="3"/>
  <c r="L1977" i="3"/>
  <c r="K1977" i="3"/>
  <c r="L1976" i="3"/>
  <c r="K1976" i="3"/>
  <c r="L1975" i="3"/>
  <c r="K1975" i="3"/>
  <c r="L1974" i="3"/>
  <c r="K1974" i="3"/>
  <c r="L1973" i="3"/>
  <c r="K1973" i="3"/>
  <c r="L1972" i="3"/>
  <c r="K1972" i="3"/>
  <c r="L1971" i="3"/>
  <c r="K1971" i="3"/>
  <c r="L1970" i="3"/>
  <c r="K1970" i="3"/>
  <c r="L1969" i="3"/>
  <c r="K1969" i="3"/>
  <c r="L1968" i="3"/>
  <c r="K1968" i="3"/>
  <c r="L1967" i="3"/>
  <c r="K1967" i="3"/>
  <c r="K3" i="2"/>
  <c r="L3" i="2"/>
  <c r="K4" i="2"/>
  <c r="L4" i="2"/>
  <c r="K5" i="2"/>
  <c r="L5" i="2"/>
  <c r="K6" i="2"/>
  <c r="L6" i="2"/>
  <c r="K7" i="2"/>
  <c r="L7" i="2"/>
  <c r="K8" i="2"/>
  <c r="L8" i="2"/>
  <c r="K9" i="2"/>
  <c r="L9" i="2"/>
  <c r="K10" i="2"/>
  <c r="L10" i="2"/>
  <c r="K11" i="2"/>
  <c r="L11" i="2"/>
  <c r="K12" i="2"/>
  <c r="L12" i="2"/>
  <c r="K13" i="2"/>
  <c r="L13" i="2"/>
  <c r="K14" i="2"/>
  <c r="L14" i="2"/>
  <c r="K15" i="2"/>
  <c r="L15" i="2"/>
  <c r="K16" i="2"/>
  <c r="L16" i="2"/>
  <c r="K17" i="2"/>
  <c r="L17" i="2"/>
  <c r="K18" i="2"/>
  <c r="L18" i="2"/>
  <c r="K19" i="2"/>
  <c r="L19" i="2"/>
  <c r="K20" i="2"/>
  <c r="L20" i="2"/>
  <c r="K21" i="2"/>
  <c r="L21" i="2"/>
  <c r="K22" i="2"/>
  <c r="L22" i="2"/>
  <c r="K23" i="2"/>
  <c r="L23" i="2"/>
  <c r="K24" i="2"/>
  <c r="L24" i="2"/>
  <c r="K25" i="2"/>
  <c r="L25" i="2"/>
  <c r="K26" i="2"/>
  <c r="L26" i="2"/>
  <c r="K27" i="2"/>
  <c r="L27" i="2"/>
  <c r="K28" i="2"/>
  <c r="L28" i="2"/>
  <c r="K29" i="2"/>
  <c r="L29" i="2"/>
  <c r="K30" i="2"/>
  <c r="L30" i="2"/>
  <c r="K31" i="2"/>
  <c r="L31" i="2"/>
  <c r="K32" i="2"/>
  <c r="L32" i="2"/>
  <c r="K33" i="2"/>
  <c r="L33" i="2"/>
  <c r="K34" i="2"/>
  <c r="L34" i="2"/>
  <c r="K35" i="2"/>
  <c r="L35" i="2"/>
  <c r="K36" i="2"/>
  <c r="L36" i="2"/>
  <c r="K37" i="2"/>
  <c r="L37" i="2"/>
  <c r="K38" i="2"/>
  <c r="L38" i="2"/>
  <c r="K39" i="2"/>
  <c r="L39" i="2"/>
  <c r="K40" i="2"/>
  <c r="L40" i="2"/>
  <c r="K41" i="2"/>
  <c r="L41" i="2"/>
  <c r="K42" i="2"/>
  <c r="L42" i="2"/>
  <c r="K43" i="2"/>
  <c r="L43" i="2"/>
  <c r="K44" i="2"/>
  <c r="L44" i="2"/>
  <c r="K45" i="2"/>
  <c r="L45" i="2"/>
  <c r="K46" i="2"/>
  <c r="L46" i="2"/>
  <c r="K47" i="2"/>
  <c r="L47" i="2"/>
  <c r="K48" i="2"/>
  <c r="L48" i="2"/>
  <c r="K49" i="2"/>
  <c r="L49" i="2"/>
  <c r="K50" i="2"/>
  <c r="L50" i="2"/>
  <c r="K51" i="2"/>
  <c r="L51" i="2"/>
  <c r="K52" i="2"/>
  <c r="L52" i="2"/>
  <c r="K53" i="2"/>
  <c r="L53" i="2"/>
  <c r="K54" i="2"/>
  <c r="L54" i="2"/>
  <c r="K55" i="2"/>
  <c r="L55" i="2"/>
  <c r="K56" i="2"/>
  <c r="L56" i="2"/>
  <c r="K57" i="2"/>
  <c r="L57" i="2"/>
  <c r="K58" i="2"/>
  <c r="L58" i="2"/>
  <c r="K59" i="2"/>
  <c r="L59" i="2"/>
  <c r="K60" i="2"/>
  <c r="L60" i="2"/>
  <c r="K61" i="2"/>
  <c r="L61" i="2"/>
  <c r="K62" i="2"/>
  <c r="L62" i="2"/>
  <c r="K63" i="2"/>
  <c r="L63" i="2"/>
  <c r="K64" i="2"/>
  <c r="L64" i="2"/>
  <c r="K65" i="2"/>
  <c r="L65" i="2"/>
  <c r="K66" i="2"/>
  <c r="L66" i="2"/>
  <c r="K67" i="2"/>
  <c r="L67" i="2"/>
  <c r="K68" i="2"/>
  <c r="L68" i="2"/>
  <c r="K69" i="2"/>
  <c r="L69" i="2"/>
  <c r="K70" i="2"/>
  <c r="L70" i="2"/>
  <c r="K71" i="2"/>
  <c r="L71" i="2"/>
  <c r="K82" i="2"/>
  <c r="L82" i="2"/>
  <c r="K83" i="2"/>
  <c r="L83" i="2"/>
  <c r="K84" i="2"/>
  <c r="L84" i="2"/>
  <c r="K85" i="2"/>
  <c r="L85" i="2"/>
  <c r="K86" i="2"/>
  <c r="L86" i="2"/>
  <c r="K87" i="2"/>
  <c r="L87" i="2"/>
  <c r="K88" i="2"/>
  <c r="L88" i="2"/>
  <c r="K89" i="2"/>
  <c r="L89" i="2"/>
  <c r="K90" i="2"/>
  <c r="L90" i="2"/>
  <c r="K91" i="2"/>
  <c r="L91" i="2"/>
  <c r="K102" i="2"/>
  <c r="L102" i="2"/>
  <c r="K103" i="2"/>
  <c r="L103" i="2"/>
  <c r="K104" i="2"/>
  <c r="L104" i="2"/>
  <c r="K105" i="2"/>
  <c r="L105" i="2"/>
  <c r="K106" i="2"/>
  <c r="L106" i="2"/>
  <c r="K107" i="2"/>
  <c r="L107" i="2"/>
  <c r="K108" i="2"/>
  <c r="L108" i="2"/>
  <c r="K109" i="2"/>
  <c r="L109" i="2"/>
  <c r="K110" i="2"/>
  <c r="L110" i="2"/>
  <c r="K111" i="2"/>
  <c r="L111" i="2"/>
  <c r="K122" i="2"/>
  <c r="L122" i="2"/>
  <c r="K123" i="2"/>
  <c r="L123" i="2"/>
  <c r="K124" i="2"/>
  <c r="L124" i="2"/>
  <c r="K125" i="2"/>
  <c r="L125" i="2"/>
  <c r="K126" i="2"/>
  <c r="L126" i="2"/>
  <c r="K127" i="2"/>
  <c r="L127" i="2"/>
  <c r="K128" i="2"/>
  <c r="L128" i="2"/>
  <c r="K129" i="2"/>
  <c r="L129" i="2"/>
  <c r="K130" i="2"/>
  <c r="L130" i="2"/>
  <c r="K131" i="2"/>
  <c r="L131" i="2"/>
  <c r="K142" i="2"/>
  <c r="L142" i="2"/>
  <c r="K143" i="2"/>
  <c r="L143" i="2"/>
  <c r="K144" i="2"/>
  <c r="L144" i="2"/>
  <c r="K145" i="2"/>
  <c r="L145" i="2"/>
  <c r="K146" i="2"/>
  <c r="L146" i="2"/>
  <c r="K147" i="2"/>
  <c r="L147" i="2"/>
  <c r="K148" i="2"/>
  <c r="L148" i="2"/>
  <c r="K149" i="2"/>
  <c r="L149" i="2"/>
  <c r="K150" i="2"/>
  <c r="L150" i="2"/>
  <c r="K151" i="2"/>
  <c r="L151" i="2"/>
  <c r="K152" i="2"/>
  <c r="L152" i="2"/>
  <c r="K153" i="2"/>
  <c r="L153" i="2"/>
  <c r="K154" i="2"/>
  <c r="L154" i="2"/>
  <c r="K155" i="2"/>
  <c r="L155" i="2"/>
  <c r="K156" i="2"/>
  <c r="L156" i="2"/>
  <c r="K157" i="2"/>
  <c r="L157" i="2"/>
  <c r="K158" i="2"/>
  <c r="L158" i="2"/>
  <c r="K159" i="2"/>
  <c r="L159" i="2"/>
  <c r="K160" i="2"/>
  <c r="L160" i="2"/>
  <c r="K161" i="2"/>
  <c r="L161" i="2"/>
  <c r="K167" i="2"/>
  <c r="L167" i="2"/>
  <c r="K168" i="2"/>
  <c r="L168" i="2"/>
  <c r="K169" i="2"/>
  <c r="L169" i="2"/>
  <c r="K170" i="2"/>
  <c r="L170" i="2"/>
  <c r="K171" i="2"/>
  <c r="L171" i="2"/>
  <c r="K177" i="2"/>
  <c r="L177" i="2"/>
  <c r="K178" i="2"/>
  <c r="L178" i="2"/>
  <c r="K179" i="2"/>
  <c r="L179" i="2"/>
  <c r="K180" i="2"/>
  <c r="L180" i="2"/>
  <c r="K181" i="2"/>
  <c r="L181" i="2"/>
  <c r="K182" i="2"/>
  <c r="L182" i="2"/>
  <c r="K183" i="2"/>
  <c r="L183" i="2"/>
  <c r="K184" i="2"/>
  <c r="L184" i="2"/>
  <c r="K185" i="2"/>
  <c r="L185" i="2"/>
  <c r="K186" i="2"/>
  <c r="L186" i="2"/>
  <c r="K187" i="2"/>
  <c r="L187" i="2"/>
  <c r="K188" i="2"/>
  <c r="L188" i="2"/>
  <c r="K189" i="2"/>
  <c r="L189" i="2"/>
  <c r="K190" i="2"/>
  <c r="L190" i="2"/>
  <c r="K191" i="2"/>
  <c r="L191" i="2"/>
  <c r="K192" i="2"/>
  <c r="L192" i="2"/>
  <c r="K193" i="2"/>
  <c r="L193" i="2"/>
  <c r="K194" i="2"/>
  <c r="L194" i="2"/>
  <c r="K195" i="2"/>
  <c r="L195" i="2"/>
  <c r="K196" i="2"/>
  <c r="L196" i="2"/>
  <c r="K197" i="2"/>
  <c r="L197" i="2"/>
  <c r="K198" i="2"/>
  <c r="L198" i="2"/>
  <c r="K199" i="2"/>
  <c r="L199" i="2"/>
  <c r="K200" i="2"/>
  <c r="L200" i="2"/>
  <c r="K201" i="2"/>
  <c r="L201" i="2"/>
  <c r="K202" i="2"/>
  <c r="L202" i="2"/>
  <c r="K203" i="2"/>
  <c r="L203" i="2"/>
  <c r="K204" i="2"/>
  <c r="L204" i="2"/>
  <c r="K205" i="2"/>
  <c r="L205" i="2"/>
  <c r="K206" i="2"/>
  <c r="L206" i="2"/>
  <c r="K207" i="2"/>
  <c r="L207" i="2"/>
  <c r="K208" i="2"/>
  <c r="L208" i="2"/>
  <c r="K209" i="2"/>
  <c r="L209" i="2"/>
  <c r="K210" i="2"/>
  <c r="L210" i="2"/>
  <c r="K211" i="2"/>
  <c r="L211" i="2"/>
  <c r="K212" i="2"/>
  <c r="L212" i="2"/>
  <c r="K213" i="2"/>
  <c r="L213" i="2"/>
  <c r="K214" i="2"/>
  <c r="L214" i="2"/>
  <c r="K215" i="2"/>
  <c r="L215" i="2"/>
  <c r="K216" i="2"/>
  <c r="L216" i="2"/>
  <c r="K217" i="2"/>
  <c r="L217" i="2"/>
  <c r="K218" i="2"/>
  <c r="L218" i="2"/>
  <c r="K219" i="2"/>
  <c r="L219" i="2"/>
  <c r="K220" i="2"/>
  <c r="L220" i="2"/>
  <c r="K221" i="2"/>
  <c r="L221" i="2"/>
  <c r="K222" i="2"/>
  <c r="L222" i="2"/>
  <c r="K223" i="2"/>
  <c r="L223" i="2"/>
  <c r="K224" i="2"/>
  <c r="L224" i="2"/>
  <c r="K225" i="2"/>
  <c r="L225" i="2"/>
  <c r="K226" i="2"/>
  <c r="L226" i="2"/>
  <c r="K227" i="2"/>
  <c r="L227" i="2"/>
  <c r="K228" i="2"/>
  <c r="L228" i="2"/>
  <c r="K229" i="2"/>
  <c r="L229" i="2"/>
  <c r="K230" i="2"/>
  <c r="L230" i="2"/>
  <c r="K231" i="2"/>
  <c r="L231" i="2"/>
  <c r="K232" i="2"/>
  <c r="L232" i="2"/>
  <c r="K233" i="2"/>
  <c r="L233" i="2"/>
  <c r="K234" i="2"/>
  <c r="L234" i="2"/>
  <c r="K235" i="2"/>
  <c r="L235" i="2"/>
  <c r="K236" i="2"/>
  <c r="L236" i="2"/>
  <c r="K237" i="2"/>
  <c r="L237" i="2"/>
  <c r="K238" i="2"/>
  <c r="L238" i="2"/>
  <c r="K239" i="2"/>
  <c r="L239" i="2"/>
  <c r="K240" i="2"/>
  <c r="L240" i="2"/>
  <c r="K241" i="2"/>
  <c r="L241" i="2"/>
  <c r="K242" i="2"/>
  <c r="L242" i="2"/>
  <c r="K243" i="2"/>
  <c r="L243" i="2"/>
  <c r="K244" i="2"/>
  <c r="L244" i="2"/>
  <c r="K245" i="2"/>
  <c r="L245" i="2"/>
  <c r="K246" i="2"/>
  <c r="L246" i="2"/>
  <c r="K247" i="2"/>
  <c r="L247" i="2"/>
  <c r="K248" i="2"/>
  <c r="L248" i="2"/>
  <c r="K249" i="2"/>
  <c r="L249" i="2"/>
  <c r="K250" i="2"/>
  <c r="L250" i="2"/>
  <c r="K251" i="2"/>
  <c r="L251" i="2"/>
  <c r="K252" i="2"/>
  <c r="L252" i="2"/>
  <c r="K253" i="2"/>
  <c r="L253" i="2"/>
  <c r="K254" i="2"/>
  <c r="L254" i="2"/>
  <c r="K255" i="2"/>
  <c r="L255" i="2"/>
  <c r="K256" i="2"/>
  <c r="L256" i="2"/>
  <c r="K257" i="2"/>
  <c r="L257" i="2"/>
  <c r="K258" i="2"/>
  <c r="L258" i="2"/>
  <c r="K259" i="2"/>
  <c r="L259" i="2"/>
  <c r="K260" i="2"/>
  <c r="L260" i="2"/>
  <c r="K261" i="2"/>
  <c r="L261" i="2"/>
  <c r="K262" i="2"/>
  <c r="L262" i="2"/>
  <c r="K263" i="2"/>
  <c r="L263" i="2"/>
  <c r="K264" i="2"/>
  <c r="L264" i="2"/>
  <c r="K265" i="2"/>
  <c r="L265" i="2"/>
  <c r="K266" i="2"/>
  <c r="L266" i="2"/>
  <c r="K267" i="2"/>
  <c r="L267" i="2"/>
  <c r="K268" i="2"/>
  <c r="L268" i="2"/>
  <c r="K269" i="2"/>
  <c r="L269" i="2"/>
  <c r="K270" i="2"/>
  <c r="L270" i="2"/>
  <c r="K271" i="2"/>
  <c r="L271" i="2"/>
  <c r="K282" i="2"/>
  <c r="L282" i="2"/>
  <c r="K283" i="2"/>
  <c r="L283" i="2"/>
  <c r="K284" i="2"/>
  <c r="L284" i="2"/>
  <c r="K285" i="2"/>
  <c r="L285" i="2"/>
  <c r="K286" i="2"/>
  <c r="L286" i="2"/>
  <c r="K287" i="2"/>
  <c r="L287" i="2"/>
  <c r="K288" i="2"/>
  <c r="L288" i="2"/>
  <c r="K289" i="2"/>
  <c r="L289" i="2"/>
  <c r="K290" i="2"/>
  <c r="L290" i="2"/>
  <c r="K291" i="2"/>
  <c r="L291" i="2"/>
  <c r="K292" i="2"/>
  <c r="L292" i="2"/>
  <c r="K293" i="2"/>
  <c r="L293" i="2"/>
  <c r="K294" i="2"/>
  <c r="L294" i="2"/>
  <c r="K295" i="2"/>
  <c r="L295" i="2"/>
  <c r="K296" i="2"/>
  <c r="L296" i="2"/>
  <c r="K297" i="2"/>
  <c r="L297" i="2"/>
  <c r="K298" i="2"/>
  <c r="L298" i="2"/>
  <c r="K299" i="2"/>
  <c r="L299" i="2"/>
  <c r="K300" i="2"/>
  <c r="L300" i="2"/>
  <c r="K301" i="2"/>
  <c r="L301" i="2"/>
  <c r="K302" i="2"/>
  <c r="L302" i="2"/>
  <c r="K303" i="2"/>
  <c r="L303" i="2"/>
  <c r="K304" i="2"/>
  <c r="L304" i="2"/>
  <c r="K305" i="2"/>
  <c r="L305" i="2"/>
  <c r="K306" i="2"/>
  <c r="L306" i="2"/>
  <c r="K307" i="2"/>
  <c r="L307" i="2"/>
  <c r="K308" i="2"/>
  <c r="L308" i="2"/>
  <c r="K309" i="2"/>
  <c r="L309" i="2"/>
  <c r="K310" i="2"/>
  <c r="L310" i="2"/>
  <c r="K311" i="2"/>
  <c r="L311" i="2"/>
  <c r="K312" i="2"/>
  <c r="L312" i="2"/>
  <c r="K313" i="2"/>
  <c r="L313" i="2"/>
  <c r="K314" i="2"/>
  <c r="L314" i="2"/>
  <c r="K315" i="2"/>
  <c r="L315" i="2"/>
  <c r="K316" i="2"/>
  <c r="L316" i="2"/>
  <c r="K317" i="2"/>
  <c r="L317" i="2"/>
  <c r="K318" i="2"/>
  <c r="L318" i="2"/>
  <c r="K319" i="2"/>
  <c r="L319" i="2"/>
  <c r="K320" i="2"/>
  <c r="L320" i="2"/>
  <c r="K321" i="2"/>
  <c r="L321" i="2"/>
  <c r="K322" i="2"/>
  <c r="L322" i="2"/>
  <c r="K323" i="2"/>
  <c r="L323" i="2"/>
  <c r="K324" i="2"/>
  <c r="L324" i="2"/>
  <c r="K325" i="2"/>
  <c r="L325" i="2"/>
  <c r="K326" i="2"/>
  <c r="L326" i="2"/>
  <c r="K342" i="2"/>
  <c r="L342" i="2"/>
  <c r="K343" i="2"/>
  <c r="L343" i="2"/>
  <c r="K344" i="2"/>
  <c r="L344" i="2"/>
  <c r="K345" i="2"/>
  <c r="L345" i="2"/>
  <c r="K346" i="2"/>
  <c r="L346" i="2"/>
  <c r="K347" i="2"/>
  <c r="L347" i="2"/>
  <c r="K348" i="2"/>
  <c r="L348" i="2"/>
  <c r="K349" i="2"/>
  <c r="L349" i="2"/>
  <c r="K350" i="2"/>
  <c r="L350" i="2"/>
  <c r="K351" i="2"/>
  <c r="L351" i="2"/>
  <c r="K352" i="2"/>
  <c r="L352" i="2"/>
  <c r="K353" i="2"/>
  <c r="L353" i="2"/>
  <c r="K354" i="2"/>
  <c r="L354" i="2"/>
  <c r="K355" i="2"/>
  <c r="L355" i="2"/>
  <c r="K356" i="2"/>
  <c r="L356" i="2"/>
  <c r="K357" i="2"/>
  <c r="L357" i="2"/>
  <c r="K358" i="2"/>
  <c r="L358" i="2"/>
  <c r="K359" i="2"/>
  <c r="L359" i="2"/>
  <c r="K360" i="2"/>
  <c r="L360" i="2"/>
  <c r="K361" i="2"/>
  <c r="L361" i="2"/>
  <c r="K362" i="2"/>
  <c r="L362" i="2"/>
  <c r="K363" i="2"/>
  <c r="L363" i="2"/>
  <c r="K364" i="2"/>
  <c r="L364" i="2"/>
  <c r="K365" i="2"/>
  <c r="L365" i="2"/>
  <c r="K366" i="2"/>
  <c r="L366" i="2"/>
  <c r="K367" i="2"/>
  <c r="L367" i="2"/>
  <c r="K368" i="2"/>
  <c r="L368" i="2"/>
  <c r="K369" i="2"/>
  <c r="L369" i="2"/>
  <c r="K370" i="2"/>
  <c r="L370" i="2"/>
  <c r="K371" i="2"/>
  <c r="L371" i="2"/>
  <c r="K372" i="2"/>
  <c r="L372" i="2"/>
  <c r="K373" i="2"/>
  <c r="L373" i="2"/>
  <c r="K374" i="2"/>
  <c r="L374" i="2"/>
  <c r="K375" i="2"/>
  <c r="L375" i="2"/>
  <c r="K376" i="2"/>
  <c r="L376" i="2"/>
  <c r="K377" i="2"/>
  <c r="L377" i="2"/>
  <c r="K378" i="2"/>
  <c r="L378" i="2"/>
  <c r="K379" i="2"/>
  <c r="L379" i="2"/>
  <c r="K380" i="2"/>
  <c r="L380" i="2"/>
  <c r="K381" i="2"/>
  <c r="L381" i="2"/>
  <c r="K382" i="2"/>
  <c r="L382" i="2"/>
  <c r="K383" i="2"/>
  <c r="L383" i="2"/>
  <c r="K384" i="2"/>
  <c r="L384" i="2"/>
  <c r="K385" i="2"/>
  <c r="L385" i="2"/>
  <c r="K386" i="2"/>
  <c r="L386" i="2"/>
  <c r="K387" i="2"/>
  <c r="L387" i="2"/>
  <c r="K388" i="2"/>
  <c r="L388" i="2"/>
  <c r="K389" i="2"/>
  <c r="L389" i="2"/>
  <c r="K390" i="2"/>
  <c r="L390" i="2"/>
  <c r="K391" i="2"/>
  <c r="L391" i="2"/>
  <c r="K392" i="2"/>
  <c r="L392" i="2"/>
  <c r="K393" i="2"/>
  <c r="L393" i="2"/>
  <c r="K394" i="2"/>
  <c r="L394" i="2"/>
  <c r="K395" i="2"/>
  <c r="L395" i="2"/>
  <c r="K396" i="2"/>
  <c r="L396" i="2"/>
  <c r="K397" i="2"/>
  <c r="L397" i="2"/>
  <c r="K398" i="2"/>
  <c r="L398" i="2"/>
  <c r="K399" i="2"/>
  <c r="L399" i="2"/>
  <c r="K400" i="2"/>
  <c r="L400" i="2"/>
  <c r="K401" i="2"/>
  <c r="L401" i="2"/>
  <c r="K402" i="2"/>
  <c r="L402" i="2"/>
  <c r="K403" i="2"/>
  <c r="L403" i="2"/>
  <c r="K404" i="2"/>
  <c r="L404" i="2"/>
  <c r="K405" i="2"/>
  <c r="L405" i="2"/>
  <c r="K406" i="2"/>
  <c r="L406" i="2"/>
  <c r="K407" i="2"/>
  <c r="L407" i="2"/>
  <c r="K408" i="2"/>
  <c r="L408" i="2"/>
  <c r="K409" i="2"/>
  <c r="L409" i="2"/>
  <c r="K410" i="2"/>
  <c r="L410" i="2"/>
  <c r="K411" i="2"/>
  <c r="L411" i="2"/>
  <c r="K412" i="2"/>
  <c r="L412" i="2"/>
  <c r="K413" i="2"/>
  <c r="L413" i="2"/>
  <c r="K414" i="2"/>
  <c r="L414" i="2"/>
  <c r="K415" i="2"/>
  <c r="L415" i="2"/>
  <c r="K416" i="2"/>
  <c r="L416" i="2"/>
  <c r="K417" i="2"/>
  <c r="L417" i="2"/>
  <c r="K418" i="2"/>
  <c r="L418" i="2"/>
  <c r="K419" i="2"/>
  <c r="L419" i="2"/>
  <c r="K420" i="2"/>
  <c r="L420" i="2"/>
  <c r="K421" i="2"/>
  <c r="L421" i="2"/>
  <c r="K422" i="2"/>
  <c r="L422" i="2"/>
  <c r="K423" i="2"/>
  <c r="L423" i="2"/>
  <c r="K424" i="2"/>
  <c r="L424" i="2"/>
  <c r="K425" i="2"/>
  <c r="L425" i="2"/>
  <c r="K426" i="2"/>
  <c r="L426" i="2"/>
  <c r="K427" i="2"/>
  <c r="L427" i="2"/>
  <c r="K428" i="2"/>
  <c r="L428" i="2"/>
  <c r="K429" i="2"/>
  <c r="L429" i="2"/>
  <c r="K430" i="2"/>
  <c r="L430" i="2"/>
  <c r="K431" i="2"/>
  <c r="L431" i="2"/>
  <c r="K432" i="2"/>
  <c r="L432" i="2"/>
  <c r="K433" i="2"/>
  <c r="L433" i="2"/>
  <c r="K434" i="2"/>
  <c r="L434" i="2"/>
  <c r="K435" i="2"/>
  <c r="L435" i="2"/>
  <c r="K436" i="2"/>
  <c r="L436" i="2"/>
  <c r="K437" i="2"/>
  <c r="L437" i="2"/>
  <c r="K438" i="2"/>
  <c r="L438" i="2"/>
  <c r="K439" i="2"/>
  <c r="L439" i="2"/>
  <c r="K440" i="2"/>
  <c r="L440" i="2"/>
  <c r="K441" i="2"/>
  <c r="L441" i="2"/>
  <c r="K442" i="2"/>
  <c r="L442" i="2"/>
  <c r="K443" i="2"/>
  <c r="L443" i="2"/>
  <c r="K444" i="2"/>
  <c r="L444" i="2"/>
  <c r="K445" i="2"/>
  <c r="L445" i="2"/>
  <c r="K446" i="2"/>
  <c r="L446" i="2"/>
  <c r="K447" i="2"/>
  <c r="L447" i="2"/>
  <c r="K448" i="2"/>
  <c r="L448" i="2"/>
  <c r="K449" i="2"/>
  <c r="L449" i="2"/>
  <c r="K450" i="2"/>
  <c r="L450" i="2"/>
  <c r="K451" i="2"/>
  <c r="L451" i="2"/>
  <c r="K452" i="2"/>
  <c r="L452" i="2"/>
  <c r="K453" i="2"/>
  <c r="L453" i="2"/>
  <c r="K454" i="2"/>
  <c r="L454" i="2"/>
  <c r="K455" i="2"/>
  <c r="L455" i="2"/>
  <c r="K456" i="2"/>
  <c r="L456" i="2"/>
  <c r="K457" i="2"/>
  <c r="L457" i="2"/>
  <c r="K458" i="2"/>
  <c r="L458" i="2"/>
  <c r="K459" i="2"/>
  <c r="L459" i="2"/>
  <c r="K460" i="2"/>
  <c r="L460" i="2"/>
  <c r="K461" i="2"/>
  <c r="L461" i="2"/>
  <c r="K462" i="2"/>
  <c r="L462" i="2"/>
  <c r="K463" i="2"/>
  <c r="L463" i="2"/>
  <c r="K464" i="2"/>
  <c r="L464" i="2"/>
  <c r="K465" i="2"/>
  <c r="L465" i="2"/>
  <c r="K466" i="2"/>
  <c r="L466" i="2"/>
  <c r="K467" i="2"/>
  <c r="L467" i="2"/>
  <c r="K468" i="2"/>
  <c r="L468" i="2"/>
  <c r="K469" i="2"/>
  <c r="L469" i="2"/>
  <c r="K470" i="2"/>
  <c r="L470" i="2"/>
  <c r="K471" i="2"/>
  <c r="L471" i="2"/>
  <c r="K472" i="2"/>
  <c r="L472" i="2"/>
  <c r="K473" i="2"/>
  <c r="L473" i="2"/>
  <c r="K474" i="2"/>
  <c r="L474" i="2"/>
  <c r="K475" i="2"/>
  <c r="L475" i="2"/>
  <c r="K476" i="2"/>
  <c r="L476" i="2"/>
  <c r="K477" i="2"/>
  <c r="L477" i="2"/>
  <c r="K478" i="2"/>
  <c r="L478" i="2"/>
  <c r="K479" i="2"/>
  <c r="L479" i="2"/>
  <c r="K480" i="2"/>
  <c r="L480" i="2"/>
  <c r="K481" i="2"/>
  <c r="L481" i="2"/>
  <c r="K482" i="2"/>
  <c r="L482" i="2"/>
  <c r="K483" i="2"/>
  <c r="L483" i="2"/>
  <c r="K484" i="2"/>
  <c r="L484" i="2"/>
  <c r="K485" i="2"/>
  <c r="L485" i="2"/>
  <c r="K486" i="2"/>
  <c r="L486" i="2"/>
  <c r="K487" i="2"/>
  <c r="L487" i="2"/>
  <c r="K488" i="2"/>
  <c r="L488" i="2"/>
  <c r="K489" i="2"/>
  <c r="L489" i="2"/>
  <c r="K490" i="2"/>
  <c r="L490" i="2"/>
  <c r="K491" i="2"/>
  <c r="L491" i="2"/>
  <c r="K492" i="2"/>
  <c r="L492" i="2"/>
  <c r="K493" i="2"/>
  <c r="L493" i="2"/>
  <c r="K494" i="2"/>
  <c r="L494" i="2"/>
  <c r="K495" i="2"/>
  <c r="L495" i="2"/>
  <c r="K496" i="2"/>
  <c r="L496" i="2"/>
  <c r="K497" i="2"/>
  <c r="L497" i="2"/>
  <c r="K498" i="2"/>
  <c r="L498" i="2"/>
  <c r="K499" i="2"/>
  <c r="L499" i="2"/>
  <c r="K500" i="2"/>
  <c r="L500" i="2"/>
  <c r="K501" i="2"/>
  <c r="L501" i="2"/>
  <c r="K502" i="2"/>
  <c r="L502" i="2"/>
  <c r="K503" i="2"/>
  <c r="L503" i="2"/>
  <c r="K504" i="2"/>
  <c r="L504" i="2"/>
  <c r="K505" i="2"/>
  <c r="L505" i="2"/>
  <c r="K506" i="2"/>
  <c r="L506" i="2"/>
  <c r="K507" i="2"/>
  <c r="L507" i="2"/>
  <c r="K508" i="2"/>
  <c r="L508" i="2"/>
  <c r="K509" i="2"/>
  <c r="L509" i="2"/>
  <c r="K510" i="2"/>
  <c r="L510" i="2"/>
  <c r="K511" i="2"/>
  <c r="L511" i="2"/>
  <c r="K512" i="2"/>
  <c r="L512" i="2"/>
  <c r="K513" i="2"/>
  <c r="L513" i="2"/>
  <c r="K514" i="2"/>
  <c r="L514" i="2"/>
  <c r="K515" i="2"/>
  <c r="L515" i="2"/>
  <c r="K516" i="2"/>
  <c r="L516" i="2"/>
  <c r="K517" i="2"/>
  <c r="L517" i="2"/>
  <c r="K518" i="2"/>
  <c r="L518" i="2"/>
  <c r="K519" i="2"/>
  <c r="L519" i="2"/>
  <c r="K520" i="2"/>
  <c r="L520" i="2"/>
  <c r="K521" i="2"/>
  <c r="L521" i="2"/>
  <c r="K527" i="2"/>
  <c r="L527" i="2"/>
  <c r="K528" i="2"/>
  <c r="L528" i="2"/>
  <c r="K529" i="2"/>
  <c r="L529" i="2"/>
  <c r="K530" i="2"/>
  <c r="L530" i="2"/>
  <c r="K531" i="2"/>
  <c r="L531" i="2"/>
  <c r="K537" i="2"/>
  <c r="L537" i="2"/>
  <c r="K538" i="2"/>
  <c r="L538" i="2"/>
  <c r="K539" i="2"/>
  <c r="L539" i="2"/>
  <c r="K540" i="2"/>
  <c r="L540" i="2"/>
  <c r="K541" i="2"/>
  <c r="L541" i="2"/>
  <c r="K542" i="2"/>
  <c r="L542" i="2"/>
  <c r="K543" i="2"/>
  <c r="L543" i="2"/>
  <c r="K544" i="2"/>
  <c r="L544" i="2"/>
  <c r="K545" i="2"/>
  <c r="L545" i="2"/>
  <c r="K546" i="2"/>
  <c r="L546" i="2"/>
  <c r="K547" i="2"/>
  <c r="L547" i="2"/>
  <c r="K548" i="2"/>
  <c r="L548" i="2"/>
  <c r="K549" i="2"/>
  <c r="L549" i="2"/>
  <c r="K550" i="2"/>
  <c r="L550" i="2"/>
  <c r="K551" i="2"/>
  <c r="L551" i="2"/>
  <c r="K552" i="2"/>
  <c r="L552" i="2"/>
  <c r="K553" i="2"/>
  <c r="L553" i="2"/>
  <c r="K554" i="2"/>
  <c r="L554" i="2"/>
  <c r="K555" i="2"/>
  <c r="L555" i="2"/>
  <c r="K556" i="2"/>
  <c r="L556" i="2"/>
  <c r="K557" i="2"/>
  <c r="L557" i="2"/>
  <c r="K558" i="2"/>
  <c r="L558" i="2"/>
  <c r="K559" i="2"/>
  <c r="L559" i="2"/>
  <c r="K560" i="2"/>
  <c r="L560" i="2"/>
  <c r="K561" i="2"/>
  <c r="L561" i="2"/>
  <c r="K562" i="2"/>
  <c r="L562" i="2"/>
  <c r="K563" i="2"/>
  <c r="L563" i="2"/>
  <c r="K564" i="2"/>
  <c r="L564" i="2"/>
  <c r="K565" i="2"/>
  <c r="L565" i="2"/>
  <c r="K566" i="2"/>
  <c r="L566" i="2"/>
  <c r="K567" i="2"/>
  <c r="L567" i="2"/>
  <c r="K568" i="2"/>
  <c r="L568" i="2"/>
  <c r="K569" i="2"/>
  <c r="L569" i="2"/>
  <c r="K570" i="2"/>
  <c r="L570" i="2"/>
  <c r="K571" i="2"/>
  <c r="L571" i="2"/>
  <c r="K572" i="2"/>
  <c r="L572" i="2"/>
  <c r="K573" i="2"/>
  <c r="L573" i="2"/>
  <c r="K574" i="2"/>
  <c r="L574" i="2"/>
  <c r="K575" i="2"/>
  <c r="L575" i="2"/>
  <c r="K576" i="2"/>
  <c r="L576" i="2"/>
  <c r="K577" i="2"/>
  <c r="L577" i="2"/>
  <c r="K578" i="2"/>
  <c r="L578" i="2"/>
  <c r="K579" i="2"/>
  <c r="L579" i="2"/>
  <c r="K580" i="2"/>
  <c r="L580" i="2"/>
  <c r="K581" i="2"/>
  <c r="L581" i="2"/>
  <c r="K582" i="2"/>
  <c r="L582" i="2"/>
  <c r="K583" i="2"/>
  <c r="L583" i="2"/>
  <c r="K584" i="2"/>
  <c r="L584" i="2"/>
  <c r="K585" i="2"/>
  <c r="L585" i="2"/>
  <c r="K586" i="2"/>
  <c r="L586" i="2"/>
  <c r="K587" i="2"/>
  <c r="L587" i="2"/>
  <c r="K588" i="2"/>
  <c r="L588" i="2"/>
  <c r="K589" i="2"/>
  <c r="L589" i="2"/>
  <c r="K590" i="2"/>
  <c r="L590" i="2"/>
  <c r="K591" i="2"/>
  <c r="L591" i="2"/>
  <c r="K592" i="2"/>
  <c r="L592" i="2"/>
  <c r="K593" i="2"/>
  <c r="L593" i="2"/>
  <c r="K594" i="2"/>
  <c r="L594" i="2"/>
  <c r="K595" i="2"/>
  <c r="L595" i="2"/>
  <c r="K596" i="2"/>
  <c r="L596" i="2"/>
  <c r="K597" i="2"/>
  <c r="L597" i="2"/>
  <c r="K598" i="2"/>
  <c r="L598" i="2"/>
  <c r="K599" i="2"/>
  <c r="L599" i="2"/>
  <c r="K600" i="2"/>
  <c r="L600" i="2"/>
  <c r="K601" i="2"/>
  <c r="L601" i="2"/>
  <c r="K602" i="2"/>
  <c r="L602" i="2"/>
  <c r="K603" i="2"/>
  <c r="L603" i="2"/>
  <c r="K604" i="2"/>
  <c r="L604" i="2"/>
  <c r="K605" i="2"/>
  <c r="L605" i="2"/>
  <c r="K606" i="2"/>
  <c r="L606" i="2"/>
  <c r="K607" i="2"/>
  <c r="L607" i="2"/>
  <c r="K608" i="2"/>
  <c r="L608" i="2"/>
  <c r="K609" i="2"/>
  <c r="L609" i="2"/>
  <c r="K610" i="2"/>
  <c r="L610" i="2"/>
  <c r="K611" i="2"/>
  <c r="L611" i="2"/>
  <c r="K612" i="2"/>
  <c r="L612" i="2"/>
  <c r="K613" i="2"/>
  <c r="L613" i="2"/>
  <c r="K614" i="2"/>
  <c r="L614" i="2"/>
  <c r="K615" i="2"/>
  <c r="L615" i="2"/>
  <c r="K616" i="2"/>
  <c r="L616" i="2"/>
  <c r="K617" i="2"/>
  <c r="L617" i="2"/>
  <c r="K618" i="2"/>
  <c r="L618" i="2"/>
  <c r="K619" i="2"/>
  <c r="L619" i="2"/>
  <c r="K620" i="2"/>
  <c r="L620" i="2"/>
  <c r="K621" i="2"/>
  <c r="L621" i="2"/>
  <c r="K2" i="2"/>
  <c r="G2049" i="3"/>
  <c r="G2033" i="3"/>
  <c r="G2017" i="3"/>
  <c r="G2001" i="3"/>
  <c r="G1973" i="3"/>
  <c r="G2052" i="3"/>
  <c r="G2036" i="3"/>
  <c r="G2020" i="3"/>
  <c r="G2004" i="3"/>
  <c r="G1988" i="3"/>
  <c r="G1972" i="3"/>
  <c r="G2055" i="3"/>
  <c r="G2039" i="3"/>
  <c r="G2023" i="3"/>
  <c r="G2007" i="3"/>
  <c r="G1991" i="3"/>
  <c r="G1989" i="3"/>
  <c r="G2042" i="3"/>
  <c r="G2026" i="3"/>
  <c r="G2010" i="3"/>
  <c r="G1994" i="3"/>
  <c r="G1978" i="3"/>
  <c r="G2025" i="3"/>
  <c r="G1996" i="3"/>
  <c r="G1971" i="3"/>
  <c r="G1970" i="3"/>
  <c r="H2005" i="3"/>
  <c r="H1976" i="3"/>
  <c r="H2046" i="3"/>
  <c r="H1993" i="3"/>
  <c r="H2045" i="3"/>
  <c r="H2029" i="3"/>
  <c r="H2013" i="3"/>
  <c r="H1997" i="3"/>
  <c r="H1969" i="3"/>
  <c r="H2048" i="3"/>
  <c r="H2032" i="3"/>
  <c r="H2016" i="3"/>
  <c r="H2000" i="3"/>
  <c r="H1984" i="3"/>
  <c r="H1968" i="3"/>
  <c r="H2051" i="3"/>
  <c r="H2035" i="3"/>
  <c r="H2019" i="3"/>
  <c r="H2003" i="3"/>
  <c r="H1979" i="3"/>
  <c r="H2054" i="3"/>
  <c r="H2038" i="3"/>
  <c r="H2022" i="3"/>
  <c r="H2006" i="3"/>
  <c r="H1990" i="3"/>
  <c r="H1974" i="3"/>
  <c r="G2041" i="3"/>
  <c r="G1980" i="3"/>
  <c r="G2050" i="3"/>
  <c r="H2021" i="3"/>
  <c r="H2008" i="3"/>
  <c r="H1995" i="3"/>
  <c r="H1982" i="3"/>
  <c r="G2045" i="3"/>
  <c r="G2029" i="3"/>
  <c r="G2013" i="3"/>
  <c r="G1997" i="3"/>
  <c r="G1969" i="3"/>
  <c r="G2048" i="3"/>
  <c r="G2032" i="3"/>
  <c r="G2016" i="3"/>
  <c r="G2000" i="3"/>
  <c r="G1984" i="3"/>
  <c r="G1968" i="3"/>
  <c r="G2051" i="3"/>
  <c r="G2035" i="3"/>
  <c r="G2019" i="3"/>
  <c r="G2003" i="3"/>
  <c r="G1979" i="3"/>
  <c r="G2054" i="3"/>
  <c r="G2038" i="3"/>
  <c r="G2022" i="3"/>
  <c r="G2006" i="3"/>
  <c r="G1990" i="3"/>
  <c r="G1974" i="3"/>
  <c r="G2009" i="3"/>
  <c r="G2012" i="3"/>
  <c r="G2015" i="3"/>
  <c r="G2034" i="3"/>
  <c r="H1977" i="3"/>
  <c r="H1975" i="3"/>
  <c r="H1967" i="3"/>
  <c r="H2014" i="3"/>
  <c r="H1981" i="3"/>
  <c r="H2041" i="3"/>
  <c r="H2025" i="3"/>
  <c r="H2009" i="3"/>
  <c r="H1985" i="3"/>
  <c r="H1983" i="3"/>
  <c r="H2044" i="3"/>
  <c r="H2028" i="3"/>
  <c r="H2012" i="3"/>
  <c r="H1996" i="3"/>
  <c r="H1980" i="3"/>
  <c r="H1987" i="3"/>
  <c r="H2047" i="3"/>
  <c r="H2031" i="3"/>
  <c r="H2015" i="3"/>
  <c r="H1999" i="3"/>
  <c r="H1971" i="3"/>
  <c r="H2050" i="3"/>
  <c r="H2034" i="3"/>
  <c r="H2018" i="3"/>
  <c r="H2002" i="3"/>
  <c r="H1986" i="3"/>
  <c r="H1970" i="3"/>
  <c r="G1985" i="3"/>
  <c r="G1987" i="3"/>
  <c r="G1999" i="3"/>
  <c r="G1986" i="3"/>
  <c r="H2056" i="3"/>
  <c r="H1992" i="3"/>
  <c r="H2027" i="3"/>
  <c r="H2030" i="3"/>
  <c r="G2053" i="3"/>
  <c r="G2037" i="3"/>
  <c r="G2021" i="3"/>
  <c r="G2005" i="3"/>
  <c r="G1977" i="3"/>
  <c r="G2056" i="3"/>
  <c r="G2040" i="3"/>
  <c r="G2024" i="3"/>
  <c r="G2008" i="3"/>
  <c r="G1992" i="3"/>
  <c r="G1976" i="3"/>
  <c r="G1975" i="3"/>
  <c r="G2043" i="3"/>
  <c r="G2027" i="3"/>
  <c r="G2011" i="3"/>
  <c r="G1995" i="3"/>
  <c r="G1967" i="3"/>
  <c r="G2046" i="3"/>
  <c r="G2030" i="3"/>
  <c r="G2014" i="3"/>
  <c r="G1998" i="3"/>
  <c r="G1982" i="3"/>
  <c r="G1993" i="3"/>
  <c r="G1981" i="3"/>
  <c r="G2044" i="3"/>
  <c r="G2047" i="3"/>
  <c r="G2018" i="3"/>
  <c r="H2037" i="3"/>
  <c r="H2024" i="3"/>
  <c r="H2011" i="3"/>
  <c r="H1998" i="3"/>
  <c r="H2049" i="3"/>
  <c r="H2033" i="3"/>
  <c r="H2017" i="3"/>
  <c r="H2001" i="3"/>
  <c r="H1973" i="3"/>
  <c r="H2052" i="3"/>
  <c r="H2036" i="3"/>
  <c r="H2020" i="3"/>
  <c r="H2004" i="3"/>
  <c r="H1988" i="3"/>
  <c r="H1972" i="3"/>
  <c r="H2055" i="3"/>
  <c r="H2039" i="3"/>
  <c r="H2023" i="3"/>
  <c r="H2007" i="3"/>
  <c r="H1991" i="3"/>
  <c r="H1989" i="3"/>
  <c r="H2042" i="3"/>
  <c r="H2026" i="3"/>
  <c r="H2010" i="3"/>
  <c r="H1994" i="3"/>
  <c r="H1978" i="3"/>
  <c r="G1983" i="3"/>
  <c r="G2028" i="3"/>
  <c r="G2031" i="3"/>
  <c r="G2002" i="3"/>
  <c r="H2053" i="3"/>
  <c r="H2040" i="3"/>
  <c r="H2043" i="3"/>
  <c r="AR11" i="4" l="1"/>
  <c r="AI197" i="4"/>
  <c r="AI198" i="4"/>
  <c r="AI199" i="4"/>
  <c r="AI196" i="4"/>
  <c r="AR12" i="4" l="1"/>
  <c r="X14" i="89"/>
  <c r="W14" i="89"/>
  <c r="X13" i="89"/>
  <c r="W13" i="89"/>
  <c r="X12" i="89"/>
  <c r="W12" i="89"/>
  <c r="X11" i="89"/>
  <c r="W11" i="89"/>
  <c r="X10" i="89"/>
  <c r="W10" i="89"/>
  <c r="X9" i="89"/>
  <c r="W9" i="89"/>
  <c r="X8" i="89"/>
  <c r="W8" i="89"/>
  <c r="X7" i="89"/>
  <c r="W7" i="89"/>
  <c r="X6" i="89"/>
  <c r="W6" i="89"/>
  <c r="X5" i="89"/>
  <c r="W5" i="89"/>
  <c r="X4" i="89"/>
  <c r="W4" i="89"/>
  <c r="F47" i="89" l="1"/>
  <c r="F7" i="89"/>
  <c r="H7" i="89"/>
  <c r="AR13" i="4"/>
  <c r="Q258" i="4" l="1"/>
  <c r="AB258" i="4"/>
  <c r="AE258" i="4"/>
  <c r="S280" i="4"/>
  <c r="G278" i="4"/>
  <c r="Z260" i="4"/>
  <c r="AC260" i="4"/>
  <c r="AC278" i="4"/>
  <c r="X260" i="4"/>
  <c r="K260" i="4"/>
  <c r="U258" i="4"/>
  <c r="AD278" i="4"/>
  <c r="Y260" i="4"/>
  <c r="W260" i="4"/>
  <c r="AA258" i="4"/>
  <c r="P278" i="4"/>
  <c r="W258" i="4"/>
  <c r="AC280" i="4"/>
  <c r="AD280" i="4"/>
  <c r="L278" i="4"/>
  <c r="Q260" i="4"/>
  <c r="AB280" i="4"/>
  <c r="V280" i="4"/>
  <c r="J278" i="4"/>
  <c r="V278" i="4"/>
  <c r="H280" i="4"/>
  <c r="G280" i="4"/>
  <c r="AA278" i="4"/>
  <c r="T260" i="4"/>
  <c r="V260" i="4"/>
  <c r="AD258" i="4"/>
  <c r="U260" i="4"/>
  <c r="R278" i="4"/>
  <c r="W278" i="4"/>
  <c r="L258" i="4"/>
  <c r="I260" i="4"/>
  <c r="O260" i="4"/>
  <c r="J258" i="4"/>
  <c r="U278" i="4"/>
  <c r="K280" i="4"/>
  <c r="AE280" i="4"/>
  <c r="M260" i="4"/>
  <c r="O258" i="4"/>
  <c r="AE260" i="4"/>
  <c r="G260" i="4"/>
  <c r="N258" i="4"/>
  <c r="O278" i="4"/>
  <c r="AB260" i="4"/>
  <c r="Z280" i="4"/>
  <c r="S258" i="4"/>
  <c r="J260" i="4"/>
  <c r="AE278" i="4"/>
  <c r="X258" i="4"/>
  <c r="N278" i="4"/>
  <c r="W280" i="4"/>
  <c r="N280" i="4"/>
  <c r="S260" i="4"/>
  <c r="X278" i="4"/>
  <c r="O280" i="4"/>
  <c r="V258" i="4"/>
  <c r="R260" i="4"/>
  <c r="M278" i="4"/>
  <c r="S278" i="4"/>
  <c r="K278" i="4"/>
  <c r="K258" i="4"/>
  <c r="R258" i="4"/>
  <c r="Y278" i="4"/>
  <c r="U280" i="4"/>
  <c r="P280" i="4"/>
  <c r="Y258" i="4"/>
  <c r="AD260" i="4"/>
  <c r="P258" i="4"/>
  <c r="N260" i="4"/>
  <c r="H258" i="4"/>
  <c r="Y280" i="4"/>
  <c r="T278" i="4"/>
  <c r="AC258" i="4"/>
  <c r="X280" i="4"/>
  <c r="AB278" i="4"/>
  <c r="G258" i="4"/>
  <c r="R280" i="4"/>
  <c r="L260" i="4"/>
  <c r="T280" i="4"/>
  <c r="H260" i="4"/>
  <c r="Q280" i="4"/>
  <c r="Q278" i="4"/>
  <c r="I280" i="4"/>
  <c r="T258" i="4"/>
  <c r="Z258" i="4"/>
  <c r="M258" i="4"/>
  <c r="I258" i="4"/>
  <c r="AA260" i="4"/>
  <c r="H278" i="4"/>
  <c r="M280" i="4"/>
  <c r="Z278" i="4"/>
  <c r="I278" i="4"/>
  <c r="P260" i="4"/>
  <c r="AA280" i="4"/>
  <c r="J280" i="4"/>
  <c r="L280" i="4"/>
  <c r="T114" i="4"/>
  <c r="Y136" i="4"/>
  <c r="X134" i="4"/>
  <c r="Z136" i="4"/>
  <c r="AC134" i="4"/>
  <c r="O134" i="4"/>
  <c r="T136" i="4"/>
  <c r="Z116" i="4"/>
  <c r="T134" i="4"/>
  <c r="N134" i="4"/>
  <c r="Y116" i="4"/>
  <c r="V116" i="4"/>
  <c r="AB116" i="4"/>
  <c r="X114" i="4"/>
  <c r="Q114" i="4"/>
  <c r="Q136" i="4"/>
  <c r="P134" i="4"/>
  <c r="AC114" i="4"/>
  <c r="AD116" i="4"/>
  <c r="P114" i="4"/>
  <c r="AE114" i="4"/>
  <c r="O136" i="4"/>
  <c r="AA136" i="4"/>
  <c r="AD114" i="4"/>
  <c r="S116" i="4"/>
  <c r="P136" i="4"/>
  <c r="U116" i="4"/>
  <c r="W116" i="4"/>
  <c r="S136" i="4"/>
  <c r="S134" i="4"/>
  <c r="S114" i="4"/>
  <c r="T116" i="4"/>
  <c r="AE116" i="4"/>
  <c r="V136" i="4"/>
  <c r="U134" i="4"/>
  <c r="W114" i="4"/>
  <c r="AB114" i="4"/>
  <c r="Q134" i="4"/>
  <c r="X136" i="4"/>
  <c r="V114" i="4"/>
  <c r="W136" i="4"/>
  <c r="AA114" i="4"/>
  <c r="N136" i="4"/>
  <c r="AE134" i="4"/>
  <c r="O114" i="4"/>
  <c r="R114" i="4"/>
  <c r="AC116" i="4"/>
  <c r="Y134" i="4"/>
  <c r="N116" i="4"/>
  <c r="Q116" i="4"/>
  <c r="AD136" i="4"/>
  <c r="U136" i="4"/>
  <c r="P116" i="4"/>
  <c r="Z114" i="4"/>
  <c r="O116" i="4"/>
  <c r="AB134" i="4"/>
  <c r="X116" i="4"/>
  <c r="AC136" i="4"/>
  <c r="R136" i="4"/>
  <c r="R134" i="4"/>
  <c r="R116" i="4"/>
  <c r="Z134" i="4"/>
  <c r="AA116" i="4"/>
  <c r="AE136" i="4"/>
  <c r="V134" i="4"/>
  <c r="Y114" i="4"/>
  <c r="AD134" i="4"/>
  <c r="W134" i="4"/>
  <c r="AB136" i="4"/>
  <c r="AA134" i="4"/>
  <c r="U114" i="4"/>
  <c r="AR14" i="4"/>
  <c r="L1584" i="3"/>
  <c r="K1584" i="3"/>
  <c r="L1583" i="3"/>
  <c r="K1583" i="3"/>
  <c r="L1582" i="3"/>
  <c r="K1582" i="3"/>
  <c r="L1581" i="3"/>
  <c r="K1581" i="3"/>
  <c r="L1580" i="3"/>
  <c r="K1580" i="3"/>
  <c r="L1579" i="3"/>
  <c r="K1579" i="3"/>
  <c r="L1578" i="3"/>
  <c r="K1578" i="3"/>
  <c r="L1577" i="3"/>
  <c r="K1577" i="3"/>
  <c r="L1561" i="3"/>
  <c r="K1561" i="3"/>
  <c r="L1560" i="3"/>
  <c r="K1560" i="3"/>
  <c r="L1559" i="3"/>
  <c r="K1559" i="3"/>
  <c r="L1558" i="3"/>
  <c r="K1558" i="3"/>
  <c r="L1557" i="3"/>
  <c r="K1557" i="3"/>
  <c r="L1556" i="3"/>
  <c r="K1556" i="3"/>
  <c r="L1555" i="3"/>
  <c r="K1555" i="3"/>
  <c r="L1554" i="3"/>
  <c r="K1554" i="3"/>
  <c r="L1553" i="3"/>
  <c r="K1553" i="3"/>
  <c r="L1552" i="3"/>
  <c r="K1552" i="3"/>
  <c r="L1551" i="3"/>
  <c r="K1551" i="3"/>
  <c r="L1550" i="3"/>
  <c r="K1550" i="3"/>
  <c r="L1549" i="3"/>
  <c r="K1549" i="3"/>
  <c r="L1548" i="3"/>
  <c r="K1548" i="3"/>
  <c r="L1547" i="3"/>
  <c r="K1547" i="3"/>
  <c r="L1546" i="3"/>
  <c r="K1546" i="3"/>
  <c r="L1545" i="3"/>
  <c r="K1545" i="3"/>
  <c r="L1544" i="3"/>
  <c r="K1544" i="3"/>
  <c r="L1543" i="3"/>
  <c r="K1543" i="3"/>
  <c r="L1542" i="3"/>
  <c r="K1542" i="3"/>
  <c r="L884" i="3"/>
  <c r="K884" i="3"/>
  <c r="L883" i="3"/>
  <c r="K883" i="3"/>
  <c r="L882" i="3"/>
  <c r="K882" i="3"/>
  <c r="L881" i="3"/>
  <c r="K881" i="3"/>
  <c r="L880" i="3"/>
  <c r="K880" i="3"/>
  <c r="L879" i="3"/>
  <c r="K879" i="3"/>
  <c r="L878" i="3"/>
  <c r="K878" i="3"/>
  <c r="L877" i="3"/>
  <c r="K877" i="3"/>
  <c r="L876" i="3"/>
  <c r="K876" i="3"/>
  <c r="L875" i="3"/>
  <c r="K875" i="3"/>
  <c r="L874" i="3"/>
  <c r="K874" i="3"/>
  <c r="L873" i="3"/>
  <c r="K873" i="3"/>
  <c r="L872" i="3"/>
  <c r="K872" i="3"/>
  <c r="L871" i="3"/>
  <c r="K871" i="3"/>
  <c r="L870" i="3"/>
  <c r="K870" i="3"/>
  <c r="L869" i="3"/>
  <c r="K869" i="3"/>
  <c r="L868" i="3"/>
  <c r="K868" i="3"/>
  <c r="L867" i="3"/>
  <c r="K867" i="3"/>
  <c r="L866" i="3"/>
  <c r="K866" i="3"/>
  <c r="L865" i="3"/>
  <c r="K865" i="3"/>
  <c r="L864" i="3"/>
  <c r="K864" i="3"/>
  <c r="L863" i="3"/>
  <c r="K863" i="3"/>
  <c r="L862" i="3"/>
  <c r="K862" i="3"/>
  <c r="L861" i="3"/>
  <c r="K861" i="3"/>
  <c r="L860" i="3"/>
  <c r="K860" i="3"/>
  <c r="L859" i="3"/>
  <c r="K859" i="3"/>
  <c r="L858" i="3"/>
  <c r="K858" i="3"/>
  <c r="L857" i="3"/>
  <c r="K857" i="3"/>
  <c r="L113" i="3"/>
  <c r="K113" i="3"/>
  <c r="L112" i="3"/>
  <c r="K112" i="3"/>
  <c r="L111" i="3"/>
  <c r="K111" i="3"/>
  <c r="L110" i="3"/>
  <c r="K110" i="3"/>
  <c r="L109" i="3"/>
  <c r="K109" i="3"/>
  <c r="L108" i="3"/>
  <c r="K108" i="3"/>
  <c r="L107" i="3"/>
  <c r="K107" i="3"/>
  <c r="L106" i="3"/>
  <c r="K106" i="3"/>
  <c r="L105" i="3"/>
  <c r="K105" i="3"/>
  <c r="L104" i="3"/>
  <c r="K104" i="3"/>
  <c r="L103" i="3"/>
  <c r="K103" i="3"/>
  <c r="L102" i="3"/>
  <c r="K102" i="3"/>
  <c r="L101" i="3"/>
  <c r="K101" i="3"/>
  <c r="L100" i="3"/>
  <c r="K100" i="3"/>
  <c r="L99" i="3"/>
  <c r="K99" i="3"/>
  <c r="L98" i="3"/>
  <c r="K98" i="3"/>
  <c r="L97" i="3"/>
  <c r="K97" i="3"/>
  <c r="L96" i="3"/>
  <c r="K96" i="3"/>
  <c r="L95" i="3"/>
  <c r="K95" i="3"/>
  <c r="L94" i="3"/>
  <c r="K94" i="3"/>
  <c r="L93" i="3"/>
  <c r="K93" i="3"/>
  <c r="L92" i="3"/>
  <c r="K92" i="3"/>
  <c r="L91" i="3"/>
  <c r="K91" i="3"/>
  <c r="L90" i="3"/>
  <c r="K90" i="3"/>
  <c r="L89" i="3"/>
  <c r="K89" i="3"/>
  <c r="L88" i="3"/>
  <c r="K88" i="3"/>
  <c r="L87" i="3"/>
  <c r="K87" i="3"/>
  <c r="L86" i="3"/>
  <c r="K86" i="3"/>
  <c r="AO17" i="4"/>
  <c r="AN17" i="4"/>
  <c r="AM17" i="4"/>
  <c r="AL17" i="4"/>
  <c r="A17" i="4"/>
  <c r="AO16" i="4"/>
  <c r="AN16" i="4"/>
  <c r="AM16" i="4"/>
  <c r="AL16" i="4"/>
  <c r="A16" i="4"/>
  <c r="AO15" i="4"/>
  <c r="AN15" i="4"/>
  <c r="AM15" i="4"/>
  <c r="AL15" i="4"/>
  <c r="A15" i="4"/>
  <c r="AR15" i="4"/>
  <c r="AO14" i="4"/>
  <c r="AN14" i="4"/>
  <c r="AM14" i="4"/>
  <c r="AL14" i="4"/>
  <c r="A14" i="4"/>
  <c r="G1555" i="3"/>
  <c r="G882" i="3"/>
  <c r="G866" i="3"/>
  <c r="G107" i="3"/>
  <c r="G91" i="3"/>
  <c r="G1545" i="3"/>
  <c r="G864" i="3"/>
  <c r="G1556" i="3"/>
  <c r="G1580" i="3"/>
  <c r="G1583" i="3"/>
  <c r="G108" i="3"/>
  <c r="G1558" i="3"/>
  <c r="G1542" i="3"/>
  <c r="G869" i="3"/>
  <c r="G110" i="3"/>
  <c r="G94" i="3"/>
  <c r="G860" i="3"/>
  <c r="G88" i="3"/>
  <c r="G1560" i="3"/>
  <c r="G871" i="3"/>
  <c r="G96" i="3"/>
  <c r="H866" i="3"/>
  <c r="H1556" i="3"/>
  <c r="H108" i="3"/>
  <c r="H869" i="3"/>
  <c r="H871" i="3"/>
  <c r="H1582" i="3"/>
  <c r="H1551" i="3"/>
  <c r="H878" i="3"/>
  <c r="H862" i="3"/>
  <c r="H103" i="3"/>
  <c r="H87" i="3"/>
  <c r="H884" i="3"/>
  <c r="H109" i="3"/>
  <c r="H867" i="3"/>
  <c r="H868" i="3"/>
  <c r="H1548" i="3"/>
  <c r="H100" i="3"/>
  <c r="H1554" i="3"/>
  <c r="H881" i="3"/>
  <c r="H865" i="3"/>
  <c r="H106" i="3"/>
  <c r="H90" i="3"/>
  <c r="H93" i="3"/>
  <c r="H1557" i="3"/>
  <c r="H879" i="3"/>
  <c r="H1552" i="3"/>
  <c r="G1552" i="3"/>
  <c r="G883" i="3"/>
  <c r="H1545" i="3"/>
  <c r="H110" i="3"/>
  <c r="G1582" i="3"/>
  <c r="G1551" i="3"/>
  <c r="G878" i="3"/>
  <c r="G862" i="3"/>
  <c r="G103" i="3"/>
  <c r="G87" i="3"/>
  <c r="G884" i="3"/>
  <c r="G109" i="3"/>
  <c r="G867" i="3"/>
  <c r="G868" i="3"/>
  <c r="G1548" i="3"/>
  <c r="G100" i="3"/>
  <c r="G1554" i="3"/>
  <c r="G881" i="3"/>
  <c r="G865" i="3"/>
  <c r="G106" i="3"/>
  <c r="G90" i="3"/>
  <c r="G93" i="3"/>
  <c r="G1557" i="3"/>
  <c r="G879" i="3"/>
  <c r="H883" i="3"/>
  <c r="H91" i="3"/>
  <c r="H96" i="3"/>
  <c r="H1578" i="3"/>
  <c r="H1547" i="3"/>
  <c r="H874" i="3"/>
  <c r="H858" i="3"/>
  <c r="H99" i="3"/>
  <c r="H1584" i="3"/>
  <c r="H880" i="3"/>
  <c r="H101" i="3"/>
  <c r="H112" i="3"/>
  <c r="H113" i="3"/>
  <c r="H1544" i="3"/>
  <c r="H1581" i="3"/>
  <c r="H1550" i="3"/>
  <c r="H877" i="3"/>
  <c r="H861" i="3"/>
  <c r="H102" i="3"/>
  <c r="H86" i="3"/>
  <c r="H1579" i="3"/>
  <c r="H876" i="3"/>
  <c r="H92" i="3"/>
  <c r="H1555" i="3"/>
  <c r="H88" i="3"/>
  <c r="G1578" i="3"/>
  <c r="G1547" i="3"/>
  <c r="G874" i="3"/>
  <c r="G858" i="3"/>
  <c r="G99" i="3"/>
  <c r="G1584" i="3"/>
  <c r="G880" i="3"/>
  <c r="G101" i="3"/>
  <c r="G112" i="3"/>
  <c r="G113" i="3"/>
  <c r="G1544" i="3"/>
  <c r="G1581" i="3"/>
  <c r="G1550" i="3"/>
  <c r="G877" i="3"/>
  <c r="G861" i="3"/>
  <c r="G102" i="3"/>
  <c r="G86" i="3"/>
  <c r="G1579" i="3"/>
  <c r="G876" i="3"/>
  <c r="G92" i="3"/>
  <c r="H864" i="3"/>
  <c r="H1558" i="3"/>
  <c r="H94" i="3"/>
  <c r="H1559" i="3"/>
  <c r="H1543" i="3"/>
  <c r="H870" i="3"/>
  <c r="H111" i="3"/>
  <c r="H95" i="3"/>
  <c r="H1549" i="3"/>
  <c r="H872" i="3"/>
  <c r="H89" i="3"/>
  <c r="H104" i="3"/>
  <c r="H97" i="3"/>
  <c r="H875" i="3"/>
  <c r="H1577" i="3"/>
  <c r="H1546" i="3"/>
  <c r="H873" i="3"/>
  <c r="H857" i="3"/>
  <c r="H98" i="3"/>
  <c r="H1553" i="3"/>
  <c r="H859" i="3"/>
  <c r="H105" i="3"/>
  <c r="H1561" i="3"/>
  <c r="H863" i="3"/>
  <c r="G863" i="3"/>
  <c r="H107" i="3"/>
  <c r="H1580" i="3"/>
  <c r="H1542" i="3"/>
  <c r="H1560" i="3"/>
  <c r="G1559" i="3"/>
  <c r="G1543" i="3"/>
  <c r="G870" i="3"/>
  <c r="G111" i="3"/>
  <c r="G95" i="3"/>
  <c r="G1549" i="3"/>
  <c r="G872" i="3"/>
  <c r="G89" i="3"/>
  <c r="G104" i="3"/>
  <c r="G97" i="3"/>
  <c r="G875" i="3"/>
  <c r="G1577" i="3"/>
  <c r="G1546" i="3"/>
  <c r="G873" i="3"/>
  <c r="G857" i="3"/>
  <c r="G98" i="3"/>
  <c r="G1553" i="3"/>
  <c r="G859" i="3"/>
  <c r="G105" i="3"/>
  <c r="G1561" i="3"/>
  <c r="H882" i="3"/>
  <c r="H1583" i="3"/>
  <c r="H860" i="3"/>
  <c r="AR16" i="4" l="1"/>
  <c r="D28" i="55"/>
  <c r="O24" i="42" s="1"/>
  <c r="O26" i="1"/>
  <c r="O24" i="26"/>
  <c r="O24" i="1"/>
  <c r="E16" i="55"/>
  <c r="A141" i="103"/>
  <c r="D77" i="103"/>
  <c r="A77" i="103" s="1"/>
  <c r="D76" i="103"/>
  <c r="A76" i="103"/>
  <c r="D75" i="103"/>
  <c r="A75" i="103" s="1"/>
  <c r="D74" i="103"/>
  <c r="A74" i="103" s="1"/>
  <c r="D73" i="103"/>
  <c r="A73" i="103" s="1"/>
  <c r="D72" i="103"/>
  <c r="A72" i="103"/>
  <c r="D71" i="103"/>
  <c r="A71" i="103" s="1"/>
  <c r="F70" i="103"/>
  <c r="D70" i="103"/>
  <c r="A70" i="103"/>
  <c r="F69" i="103"/>
  <c r="D69" i="103"/>
  <c r="A69" i="103" s="1"/>
  <c r="D68" i="103"/>
  <c r="A68" i="103" s="1"/>
  <c r="D67" i="103"/>
  <c r="A67" i="103" s="1"/>
  <c r="F66" i="103"/>
  <c r="D66" i="103"/>
  <c r="A66" i="103"/>
  <c r="D65" i="103"/>
  <c r="A65" i="103"/>
  <c r="D64" i="103"/>
  <c r="A64" i="103" s="1"/>
  <c r="D63" i="103"/>
  <c r="A63" i="103" s="1"/>
  <c r="D62" i="103"/>
  <c r="A62" i="103" s="1"/>
  <c r="D61" i="103"/>
  <c r="A61" i="103" s="1"/>
  <c r="C60" i="103"/>
  <c r="D59" i="103"/>
  <c r="A59" i="103"/>
  <c r="A57" i="103"/>
  <c r="D56" i="103"/>
  <c r="A56" i="103" s="1"/>
  <c r="D55" i="103"/>
  <c r="A55" i="103"/>
  <c r="D54" i="103"/>
  <c r="A54" i="103" s="1"/>
  <c r="D53" i="103"/>
  <c r="A53" i="103" s="1"/>
  <c r="D52" i="103"/>
  <c r="A52" i="103" s="1"/>
  <c r="A50" i="103"/>
  <c r="F49" i="103"/>
  <c r="D49" i="103"/>
  <c r="A49" i="103" s="1"/>
  <c r="D48" i="103"/>
  <c r="A48" i="103" s="1"/>
  <c r="A47" i="103"/>
  <c r="H45" i="103"/>
  <c r="F45" i="103"/>
  <c r="H43" i="103"/>
  <c r="F43" i="103"/>
  <c r="D37" i="103"/>
  <c r="A37" i="103" s="1"/>
  <c r="D36" i="103"/>
  <c r="A36" i="103" s="1"/>
  <c r="D35" i="103"/>
  <c r="A35" i="103" s="1"/>
  <c r="D34" i="103"/>
  <c r="A34" i="103" s="1"/>
  <c r="D33" i="103"/>
  <c r="A33" i="103" s="1"/>
  <c r="D32" i="103"/>
  <c r="A32" i="103" s="1"/>
  <c r="D31" i="103"/>
  <c r="A31" i="103" s="1"/>
  <c r="D30" i="103"/>
  <c r="A30" i="103" s="1"/>
  <c r="D29" i="103"/>
  <c r="A29" i="103" s="1"/>
  <c r="D28" i="103"/>
  <c r="A28" i="103" s="1"/>
  <c r="D27" i="103"/>
  <c r="A27" i="103" s="1"/>
  <c r="D26" i="103"/>
  <c r="A26" i="103" s="1"/>
  <c r="D25" i="103"/>
  <c r="A25" i="103" s="1"/>
  <c r="D24" i="103"/>
  <c r="A24" i="103" s="1"/>
  <c r="D23" i="103"/>
  <c r="A23" i="103" s="1"/>
  <c r="D22" i="103"/>
  <c r="A22" i="103"/>
  <c r="D21" i="103"/>
  <c r="A21" i="103" s="1"/>
  <c r="D20" i="103"/>
  <c r="A20" i="103" s="1"/>
  <c r="C20" i="103"/>
  <c r="D19" i="103"/>
  <c r="A19" i="103" s="1"/>
  <c r="A17" i="103"/>
  <c r="D16" i="103"/>
  <c r="A16" i="103" s="1"/>
  <c r="D15" i="103"/>
  <c r="A15" i="103" s="1"/>
  <c r="D14" i="103"/>
  <c r="A14" i="103" s="1"/>
  <c r="D13" i="103"/>
  <c r="A13" i="103" s="1"/>
  <c r="D12" i="103"/>
  <c r="A12" i="103" s="1"/>
  <c r="D9" i="103"/>
  <c r="A9" i="103" s="1"/>
  <c r="D8" i="103"/>
  <c r="A8" i="103" s="1"/>
  <c r="A7" i="103"/>
  <c r="H3" i="103"/>
  <c r="H1" i="103" s="1"/>
  <c r="F3" i="103"/>
  <c r="F1" i="103"/>
  <c r="A141" i="102"/>
  <c r="D77" i="102"/>
  <c r="A77" i="102" s="1"/>
  <c r="D76" i="102"/>
  <c r="A76" i="102" s="1"/>
  <c r="D75" i="102"/>
  <c r="A75" i="102" s="1"/>
  <c r="D74" i="102"/>
  <c r="A74" i="102" s="1"/>
  <c r="D73" i="102"/>
  <c r="A73" i="102" s="1"/>
  <c r="D72" i="102"/>
  <c r="A72" i="102" s="1"/>
  <c r="D71" i="102"/>
  <c r="A71" i="102" s="1"/>
  <c r="F70" i="102"/>
  <c r="D70" i="102"/>
  <c r="A70" i="102" s="1"/>
  <c r="F69" i="102"/>
  <c r="D69" i="102"/>
  <c r="A69" i="102" s="1"/>
  <c r="D68" i="102"/>
  <c r="A68" i="102" s="1"/>
  <c r="D67" i="102"/>
  <c r="A67" i="102" s="1"/>
  <c r="F66" i="102"/>
  <c r="D66" i="102"/>
  <c r="A66" i="102"/>
  <c r="D65" i="102"/>
  <c r="A65" i="102" s="1"/>
  <c r="D64" i="102"/>
  <c r="A64" i="102" s="1"/>
  <c r="D63" i="102"/>
  <c r="A63" i="102" s="1"/>
  <c r="D62" i="102"/>
  <c r="A62" i="102"/>
  <c r="D61" i="102"/>
  <c r="A61" i="102" s="1"/>
  <c r="C60" i="102"/>
  <c r="D59" i="102"/>
  <c r="A59" i="102" s="1"/>
  <c r="A57" i="102"/>
  <c r="D56" i="102"/>
  <c r="A56" i="102" s="1"/>
  <c r="D55" i="102"/>
  <c r="A55" i="102" s="1"/>
  <c r="D54" i="102"/>
  <c r="A54" i="102" s="1"/>
  <c r="D53" i="102"/>
  <c r="A53" i="102" s="1"/>
  <c r="D52" i="102"/>
  <c r="A52" i="102" s="1"/>
  <c r="A50" i="102"/>
  <c r="F49" i="102"/>
  <c r="D49" i="102"/>
  <c r="A49" i="102"/>
  <c r="D48" i="102"/>
  <c r="A48" i="102" s="1"/>
  <c r="A47" i="102"/>
  <c r="H45" i="102"/>
  <c r="F45" i="102"/>
  <c r="H43" i="102"/>
  <c r="F43" i="102"/>
  <c r="U38" i="102"/>
  <c r="T38" i="102"/>
  <c r="S38" i="102"/>
  <c r="R38" i="102"/>
  <c r="D37" i="102"/>
  <c r="A37" i="102" s="1"/>
  <c r="D36" i="102"/>
  <c r="A36" i="102" s="1"/>
  <c r="D35" i="102"/>
  <c r="A35" i="102" s="1"/>
  <c r="D34" i="102"/>
  <c r="A34" i="102"/>
  <c r="D33" i="102"/>
  <c r="A33" i="102" s="1"/>
  <c r="D32" i="102"/>
  <c r="A32" i="102" s="1"/>
  <c r="D31" i="102"/>
  <c r="A31" i="102" s="1"/>
  <c r="D30" i="102"/>
  <c r="A30" i="102" s="1"/>
  <c r="D29" i="102"/>
  <c r="A29" i="102" s="1"/>
  <c r="D28" i="102"/>
  <c r="A28" i="102" s="1"/>
  <c r="D27" i="102"/>
  <c r="A27" i="102" s="1"/>
  <c r="D26" i="102"/>
  <c r="A26" i="102" s="1"/>
  <c r="D25" i="102"/>
  <c r="A25" i="102" s="1"/>
  <c r="D24" i="102"/>
  <c r="A24" i="102" s="1"/>
  <c r="D23" i="102"/>
  <c r="A23" i="102" s="1"/>
  <c r="D22" i="102"/>
  <c r="A22" i="102" s="1"/>
  <c r="D21" i="102"/>
  <c r="A21" i="102" s="1"/>
  <c r="D20" i="102"/>
  <c r="A20" i="102" s="1"/>
  <c r="C20" i="102"/>
  <c r="D19" i="102"/>
  <c r="A19" i="102" s="1"/>
  <c r="A17" i="102"/>
  <c r="D16" i="102"/>
  <c r="A16" i="102" s="1"/>
  <c r="D15" i="102"/>
  <c r="A15" i="102" s="1"/>
  <c r="D14" i="102"/>
  <c r="D13" i="102"/>
  <c r="A13" i="102" s="1"/>
  <c r="D12" i="102"/>
  <c r="A12" i="102" s="1"/>
  <c r="D9" i="102"/>
  <c r="A9" i="102" s="1"/>
  <c r="D8" i="102"/>
  <c r="A8" i="102"/>
  <c r="A7" i="102"/>
  <c r="H3" i="102"/>
  <c r="H1" i="102" s="1"/>
  <c r="F3" i="102"/>
  <c r="F1" i="102"/>
  <c r="U38" i="71"/>
  <c r="T38" i="71"/>
  <c r="S38" i="71"/>
  <c r="R38" i="71"/>
  <c r="AK59" i="4"/>
  <c r="G114" i="2"/>
  <c r="AK47" i="4"/>
  <c r="AF47" i="4"/>
  <c r="AF60" i="4"/>
  <c r="AI60" i="4"/>
  <c r="H114" i="2"/>
  <c r="AK61" i="4"/>
  <c r="AI61" i="4"/>
  <c r="AJ204" i="4"/>
  <c r="AI47" i="4"/>
  <c r="AK202" i="4"/>
  <c r="AJ202" i="4"/>
  <c r="AK204" i="4"/>
  <c r="AI58" i="4"/>
  <c r="AF203" i="4"/>
  <c r="AF46" i="4"/>
  <c r="AI202" i="4"/>
  <c r="AF204" i="4"/>
  <c r="AI59" i="4"/>
  <c r="AJ59" i="4"/>
  <c r="AI205" i="4"/>
  <c r="AF190" i="4"/>
  <c r="AJ205" i="4"/>
  <c r="AF205" i="4"/>
  <c r="AJ46" i="4"/>
  <c r="AI191" i="4"/>
  <c r="AI204" i="4"/>
  <c r="AK58" i="4"/>
  <c r="AJ203" i="4"/>
  <c r="AK60" i="4"/>
  <c r="AJ61" i="4"/>
  <c r="G112" i="2"/>
  <c r="AK191" i="4"/>
  <c r="AF202" i="4"/>
  <c r="AJ58" i="4"/>
  <c r="AI46" i="4"/>
  <c r="AJ191" i="4"/>
  <c r="AK203" i="4"/>
  <c r="AF59" i="4"/>
  <c r="AF61" i="4"/>
  <c r="AJ60" i="4"/>
  <c r="H112" i="2"/>
  <c r="AK190" i="4"/>
  <c r="AJ190" i="4"/>
  <c r="AF58" i="4"/>
  <c r="AK205" i="4"/>
  <c r="AF191" i="4"/>
  <c r="AK46" i="4"/>
  <c r="AI190" i="4"/>
  <c r="AI203" i="4"/>
  <c r="AJ47" i="4"/>
  <c r="S61" i="4" l="1"/>
  <c r="AD61" i="4"/>
  <c r="L61" i="4"/>
  <c r="J61" i="4"/>
  <c r="Y61" i="4"/>
  <c r="N61" i="4"/>
  <c r="R61" i="4"/>
  <c r="AB61" i="4"/>
  <c r="Q61" i="4"/>
  <c r="W61" i="4"/>
  <c r="I61" i="4"/>
  <c r="U61" i="4"/>
  <c r="AE61" i="4"/>
  <c r="K61" i="4"/>
  <c r="T61" i="4"/>
  <c r="P61" i="4"/>
  <c r="G61" i="4"/>
  <c r="M61" i="4"/>
  <c r="H61" i="4"/>
  <c r="O61" i="4"/>
  <c r="V61" i="4"/>
  <c r="AC61" i="4"/>
  <c r="Z61" i="4"/>
  <c r="X61" i="4"/>
  <c r="AA61" i="4"/>
  <c r="I205" i="4"/>
  <c r="M205" i="4"/>
  <c r="X205" i="4"/>
  <c r="G205" i="4"/>
  <c r="P205" i="4"/>
  <c r="AB205" i="4"/>
  <c r="H205" i="4"/>
  <c r="L205" i="4"/>
  <c r="AC205" i="4"/>
  <c r="S205" i="4"/>
  <c r="O205" i="4"/>
  <c r="J205" i="4"/>
  <c r="U205" i="4"/>
  <c r="T205" i="4"/>
  <c r="R205" i="4"/>
  <c r="K205" i="4"/>
  <c r="Y205" i="4"/>
  <c r="N205" i="4"/>
  <c r="Q205" i="4"/>
  <c r="AD205" i="4"/>
  <c r="AA205" i="4"/>
  <c r="AE205" i="4"/>
  <c r="Z205" i="4"/>
  <c r="V205" i="4"/>
  <c r="W205" i="4"/>
  <c r="L203" i="4"/>
  <c r="R203" i="4"/>
  <c r="Y203" i="4"/>
  <c r="O203" i="4"/>
  <c r="AA203" i="4"/>
  <c r="U203" i="4"/>
  <c r="AB203" i="4"/>
  <c r="AE203" i="4"/>
  <c r="X203" i="4"/>
  <c r="Q203" i="4"/>
  <c r="P203" i="4"/>
  <c r="S203" i="4"/>
  <c r="Z203" i="4"/>
  <c r="G203" i="4"/>
  <c r="I203" i="4"/>
  <c r="W203" i="4"/>
  <c r="AC203" i="4"/>
  <c r="M203" i="4"/>
  <c r="H203" i="4"/>
  <c r="V203" i="4"/>
  <c r="AD203" i="4"/>
  <c r="J203" i="4"/>
  <c r="N203" i="4"/>
  <c r="T203" i="4"/>
  <c r="K203" i="4"/>
  <c r="N59" i="4"/>
  <c r="AE59" i="4"/>
  <c r="Q59" i="4"/>
  <c r="AA59" i="4"/>
  <c r="V59" i="4"/>
  <c r="J59" i="4"/>
  <c r="Y59" i="4"/>
  <c r="S59" i="4"/>
  <c r="L59" i="4"/>
  <c r="P59" i="4"/>
  <c r="G59" i="4"/>
  <c r="W59" i="4"/>
  <c r="T59" i="4"/>
  <c r="H59" i="4"/>
  <c r="I59" i="4"/>
  <c r="U59" i="4"/>
  <c r="K59" i="4"/>
  <c r="Z59" i="4"/>
  <c r="AD59" i="4"/>
  <c r="AB59" i="4"/>
  <c r="AC59" i="4"/>
  <c r="O59" i="4"/>
  <c r="X59" i="4"/>
  <c r="R59" i="4"/>
  <c r="M59" i="4"/>
  <c r="O191" i="4"/>
  <c r="X191" i="4"/>
  <c r="AB191" i="4"/>
  <c r="P191" i="4"/>
  <c r="I191" i="4"/>
  <c r="K191" i="4"/>
  <c r="Y191" i="4"/>
  <c r="AC191" i="4"/>
  <c r="H191" i="4"/>
  <c r="J191" i="4"/>
  <c r="S191" i="4"/>
  <c r="G191" i="4"/>
  <c r="T191" i="4"/>
  <c r="U191" i="4"/>
  <c r="L191" i="4"/>
  <c r="AD191" i="4"/>
  <c r="N191" i="4"/>
  <c r="Z191" i="4"/>
  <c r="W191" i="4"/>
  <c r="M191" i="4"/>
  <c r="AA191" i="4"/>
  <c r="V191" i="4"/>
  <c r="AE191" i="4"/>
  <c r="R191" i="4"/>
  <c r="Q191" i="4"/>
  <c r="AD47" i="4"/>
  <c r="AC47" i="4"/>
  <c r="U47" i="4"/>
  <c r="Y47" i="4"/>
  <c r="N47" i="4"/>
  <c r="O47" i="4"/>
  <c r="H47" i="4"/>
  <c r="M47" i="4"/>
  <c r="V47" i="4"/>
  <c r="R47" i="4"/>
  <c r="X47" i="4"/>
  <c r="Z47" i="4"/>
  <c r="AE47" i="4"/>
  <c r="AA47" i="4"/>
  <c r="T47" i="4"/>
  <c r="G47" i="4"/>
  <c r="I47" i="4"/>
  <c r="K47" i="4"/>
  <c r="P47" i="4"/>
  <c r="Q47" i="4"/>
  <c r="J47" i="4"/>
  <c r="L47" i="4"/>
  <c r="S47" i="4"/>
  <c r="AB47" i="4"/>
  <c r="W47" i="4"/>
  <c r="O26" i="107"/>
  <c r="O26" i="106"/>
  <c r="AR17" i="4"/>
  <c r="O26" i="71"/>
  <c r="O26" i="102"/>
  <c r="D60" i="103"/>
  <c r="A60" i="103" s="1"/>
  <c r="A14" i="102"/>
  <c r="D60" i="102"/>
  <c r="A60" i="102" s="1"/>
  <c r="H115" i="2"/>
  <c r="G121" i="2"/>
  <c r="G118" i="2"/>
  <c r="H120" i="2"/>
  <c r="AI193" i="4"/>
  <c r="H121" i="2"/>
  <c r="AF48" i="4"/>
  <c r="AJ192" i="4"/>
  <c r="G119" i="2"/>
  <c r="G115" i="2"/>
  <c r="AI48" i="4"/>
  <c r="AK192" i="4"/>
  <c r="G117" i="2"/>
  <c r="AI192" i="4"/>
  <c r="AF192" i="4"/>
  <c r="H119" i="2"/>
  <c r="AK193" i="4"/>
  <c r="AK48" i="4"/>
  <c r="AK49" i="4"/>
  <c r="AJ193" i="4"/>
  <c r="H113" i="2"/>
  <c r="G113" i="2"/>
  <c r="AJ48" i="4"/>
  <c r="H116" i="2"/>
  <c r="H118" i="2"/>
  <c r="H117" i="2"/>
  <c r="AI49" i="4"/>
  <c r="AF193" i="4"/>
  <c r="AF49" i="4"/>
  <c r="G120" i="2"/>
  <c r="AJ49" i="4"/>
  <c r="G116" i="2"/>
  <c r="AA193" i="4" l="1"/>
  <c r="Y193" i="4"/>
  <c r="S193" i="4"/>
  <c r="AB193" i="4"/>
  <c r="N193" i="4"/>
  <c r="AD193" i="4"/>
  <c r="H193" i="4"/>
  <c r="J193" i="4"/>
  <c r="R193" i="4"/>
  <c r="M193" i="4"/>
  <c r="O193" i="4"/>
  <c r="P193" i="4"/>
  <c r="U193" i="4"/>
  <c r="AE193" i="4"/>
  <c r="X193" i="4"/>
  <c r="Q193" i="4"/>
  <c r="T193" i="4"/>
  <c r="V193" i="4"/>
  <c r="Z193" i="4"/>
  <c r="K193" i="4"/>
  <c r="L193" i="4"/>
  <c r="G193" i="4"/>
  <c r="AC193" i="4"/>
  <c r="I193" i="4"/>
  <c r="W193" i="4"/>
  <c r="R49" i="4"/>
  <c r="P49" i="4"/>
  <c r="J49" i="4"/>
  <c r="L49" i="4"/>
  <c r="Z49" i="4"/>
  <c r="Y49" i="4"/>
  <c r="M49" i="4"/>
  <c r="S49" i="4"/>
  <c r="H49" i="4"/>
  <c r="V49" i="4"/>
  <c r="AC49" i="4"/>
  <c r="O49" i="4"/>
  <c r="I49" i="4"/>
  <c r="AD49" i="4"/>
  <c r="T49" i="4"/>
  <c r="AE49" i="4"/>
  <c r="AB49" i="4"/>
  <c r="AA49" i="4"/>
  <c r="W49" i="4"/>
  <c r="Q49" i="4"/>
  <c r="U49" i="4"/>
  <c r="G49" i="4"/>
  <c r="K49" i="4"/>
  <c r="X49" i="4"/>
  <c r="N49" i="4"/>
  <c r="F59" i="107"/>
  <c r="F60" i="107" s="1"/>
  <c r="F19" i="107"/>
  <c r="F20" i="107" s="1"/>
  <c r="F19" i="106"/>
  <c r="F20" i="106" s="1"/>
  <c r="F59" i="106"/>
  <c r="F60" i="106" s="1"/>
  <c r="AR18" i="4"/>
  <c r="F59" i="102"/>
  <c r="F19" i="102"/>
  <c r="F61" i="102"/>
  <c r="F21" i="102"/>
  <c r="AR19" i="4" l="1"/>
  <c r="AR20" i="4" s="1"/>
  <c r="F15" i="95"/>
  <c r="D37" i="100"/>
  <c r="C37" i="100"/>
  <c r="D36" i="100"/>
  <c r="D35" i="100"/>
  <c r="D29" i="100"/>
  <c r="C29" i="100"/>
  <c r="D28" i="100"/>
  <c r="D27" i="100"/>
  <c r="C17" i="100"/>
  <c r="D15" i="100"/>
  <c r="E15" i="100"/>
  <c r="F15" i="100" s="1"/>
  <c r="H14" i="100"/>
  <c r="D14" i="100"/>
  <c r="C36" i="100"/>
  <c r="D13" i="100"/>
  <c r="E13" i="100" s="1"/>
  <c r="C9" i="100"/>
  <c r="C19" i="100" s="1"/>
  <c r="D7" i="100"/>
  <c r="H7" i="100"/>
  <c r="H6" i="100"/>
  <c r="D6" i="100"/>
  <c r="H5" i="100"/>
  <c r="D5" i="100"/>
  <c r="E6" i="100" l="1"/>
  <c r="F6" i="100" s="1"/>
  <c r="H21" i="96"/>
  <c r="H22" i="96" s="1"/>
  <c r="F21" i="96"/>
  <c r="F22" i="96" s="1"/>
  <c r="E14" i="100"/>
  <c r="F14" i="100" s="1"/>
  <c r="E37" i="100"/>
  <c r="F37" i="100" s="1"/>
  <c r="E5" i="100"/>
  <c r="F5" i="100" s="1"/>
  <c r="AR21" i="4"/>
  <c r="O24" i="48"/>
  <c r="O24" i="47"/>
  <c r="E36" i="100"/>
  <c r="F36" i="100" s="1"/>
  <c r="C35" i="100"/>
  <c r="H36" i="100" s="1"/>
  <c r="H37" i="100"/>
  <c r="C28" i="100"/>
  <c r="E29" i="100"/>
  <c r="F29" i="100" s="1"/>
  <c r="H15" i="100"/>
  <c r="E7" i="100"/>
  <c r="F7" i="100" s="1"/>
  <c r="C27" i="100"/>
  <c r="H29" i="100" s="1"/>
  <c r="F13" i="100"/>
  <c r="I15" i="100" s="1"/>
  <c r="H13" i="100"/>
  <c r="I6" i="100" l="1"/>
  <c r="E17" i="100"/>
  <c r="AR22" i="4"/>
  <c r="AR23" i="4" s="1"/>
  <c r="AR24" i="4" s="1"/>
  <c r="AR25" i="4" s="1"/>
  <c r="F21" i="104"/>
  <c r="F61" i="104"/>
  <c r="I7" i="100"/>
  <c r="C31" i="100"/>
  <c r="E27" i="100"/>
  <c r="H27" i="100"/>
  <c r="H28" i="100"/>
  <c r="E28" i="100"/>
  <c r="F28" i="100" s="1"/>
  <c r="F17" i="100"/>
  <c r="I13" i="100"/>
  <c r="H35" i="100"/>
  <c r="C39" i="100"/>
  <c r="E35" i="100"/>
  <c r="I14" i="100"/>
  <c r="I5" i="100"/>
  <c r="F9" i="100"/>
  <c r="F19" i="100" s="1"/>
  <c r="E9" i="100"/>
  <c r="E19" i="100" s="1"/>
  <c r="N10" i="110" l="1" a="1"/>
  <c r="N10" i="110" s="1"/>
  <c r="N10" i="108" a="1"/>
  <c r="N10" i="108" s="1"/>
  <c r="N10" i="106" a="1"/>
  <c r="N10" i="106" s="1"/>
  <c r="N10" i="105" a="1"/>
  <c r="N10" i="105" s="1"/>
  <c r="N10" i="107" a="1"/>
  <c r="N10" i="107" s="1"/>
  <c r="N10" i="109" a="1"/>
  <c r="N10" i="109" s="1"/>
  <c r="N10" i="104" a="1"/>
  <c r="N10" i="104" s="1"/>
  <c r="N10" i="103" a="1"/>
  <c r="N10" i="103" s="1"/>
  <c r="N10" i="102" a="1"/>
  <c r="N10" i="102" s="1"/>
  <c r="N10" i="68" a="1"/>
  <c r="N10" i="68" s="1"/>
  <c r="N10" i="23" a="1"/>
  <c r="N10" i="23" s="1"/>
  <c r="N10" i="52" a="1"/>
  <c r="N10" i="52" s="1"/>
  <c r="N10" i="89" a="1"/>
  <c r="N10" i="89" s="1"/>
  <c r="N10" i="27" a="1"/>
  <c r="N10" i="27" s="1"/>
  <c r="N10" i="71" a="1"/>
  <c r="N10" i="71" s="1"/>
  <c r="N10" i="92" a="1"/>
  <c r="N10" i="92" s="1"/>
  <c r="N10" i="60" a="1"/>
  <c r="N10" i="60" s="1"/>
  <c r="N10" i="26" a="1"/>
  <c r="N10" i="26" s="1"/>
  <c r="N15" i="96"/>
  <c r="N10" i="47" a="1"/>
  <c r="N10" i="47" s="1"/>
  <c r="N10" i="83" a="1"/>
  <c r="N10" i="83" s="1"/>
  <c r="N10" i="51" a="1"/>
  <c r="N10" i="51" s="1"/>
  <c r="N10" i="42" a="1"/>
  <c r="N10" i="42" s="1"/>
  <c r="N10" i="87" a="1"/>
  <c r="N10" i="87" s="1"/>
  <c r="N10" i="94" a="1"/>
  <c r="N10" i="94" s="1"/>
  <c r="N10" i="86" a="1"/>
  <c r="N10" i="86" s="1"/>
  <c r="N10" i="85" a="1"/>
  <c r="N10" i="85" s="1"/>
  <c r="N10" i="1" a="1"/>
  <c r="N10" i="1" s="1"/>
  <c r="N10" i="48" a="1"/>
  <c r="N10" i="48" s="1"/>
  <c r="N8" i="106" a="1"/>
  <c r="N8" i="106" s="1"/>
  <c r="N15" i="106" s="1"/>
  <c r="N8" i="102" a="1"/>
  <c r="N8" i="102" s="1"/>
  <c r="N15" i="102" s="1"/>
  <c r="N8" i="60" a="1"/>
  <c r="N8" i="60" s="1"/>
  <c r="N8" i="23" a="1"/>
  <c r="N8" i="23" s="1"/>
  <c r="N8" i="92" a="1"/>
  <c r="N8" i="92" s="1"/>
  <c r="N8" i="110" a="1"/>
  <c r="N8" i="110" s="1"/>
  <c r="N15" i="110" s="1"/>
  <c r="N8" i="103" a="1"/>
  <c r="N8" i="103" s="1"/>
  <c r="N15" i="103" s="1"/>
  <c r="N8" i="48" a="1"/>
  <c r="N8" i="48" s="1"/>
  <c r="N8" i="52" a="1"/>
  <c r="N8" i="52" s="1"/>
  <c r="N8" i="85" a="1"/>
  <c r="N8" i="85" s="1"/>
  <c r="N8" i="104" a="1"/>
  <c r="N8" i="104" s="1"/>
  <c r="N15" i="104" s="1"/>
  <c r="N8" i="26" a="1"/>
  <c r="N8" i="26" s="1"/>
  <c r="N8" i="108" a="1"/>
  <c r="N8" i="108" s="1"/>
  <c r="N15" i="108" s="1"/>
  <c r="N8" i="89" a="1"/>
  <c r="N8" i="89" s="1"/>
  <c r="N8" i="71" a="1"/>
  <c r="N8" i="71" s="1"/>
  <c r="N8" i="105" a="1"/>
  <c r="N8" i="105" s="1"/>
  <c r="N15" i="105" s="1"/>
  <c r="N8" i="1" a="1"/>
  <c r="N8" i="1" s="1"/>
  <c r="N8" i="86" a="1"/>
  <c r="N8" i="86" s="1"/>
  <c r="N8" i="83" a="1"/>
  <c r="N8" i="83" s="1"/>
  <c r="N8" i="109" a="1"/>
  <c r="N8" i="109" s="1"/>
  <c r="N15" i="109" s="1"/>
  <c r="N8" i="42" a="1"/>
  <c r="N8" i="42" s="1"/>
  <c r="N8" i="107" a="1"/>
  <c r="N8" i="107" s="1"/>
  <c r="N15" i="107" s="1"/>
  <c r="N8" i="27" a="1"/>
  <c r="N8" i="27" s="1"/>
  <c r="N8" i="68" a="1"/>
  <c r="N8" i="68" s="1"/>
  <c r="N8" i="51" a="1"/>
  <c r="N8" i="51" s="1"/>
  <c r="N8" i="94" a="1"/>
  <c r="N8" i="94" s="1"/>
  <c r="N8" i="47" a="1"/>
  <c r="N8" i="47" s="1"/>
  <c r="N8" i="87" a="1"/>
  <c r="N8" i="87" s="1"/>
  <c r="N6" i="107" a="1"/>
  <c r="N6" i="107" s="1"/>
  <c r="N6" i="109" a="1"/>
  <c r="N6" i="109" s="1"/>
  <c r="N6" i="108" a="1"/>
  <c r="N6" i="108" s="1"/>
  <c r="N6" i="106" a="1"/>
  <c r="N6" i="106" s="1"/>
  <c r="N6" i="110" a="1"/>
  <c r="N6" i="110" s="1"/>
  <c r="N6" i="105" a="1"/>
  <c r="N6" i="105" s="1"/>
  <c r="N6" i="104" a="1"/>
  <c r="N6" i="104" s="1"/>
  <c r="N6" i="102" a="1"/>
  <c r="N6" i="102" s="1"/>
  <c r="N6" i="103" a="1"/>
  <c r="N6" i="103" s="1"/>
  <c r="N6" i="47" a="1"/>
  <c r="N6" i="47" s="1"/>
  <c r="N6" i="83" a="1"/>
  <c r="N6" i="83" s="1"/>
  <c r="N6" i="51" a="1"/>
  <c r="N6" i="51" s="1"/>
  <c r="N6" i="42" a="1"/>
  <c r="N6" i="42" s="1"/>
  <c r="N6" i="87" a="1"/>
  <c r="N6" i="87" s="1"/>
  <c r="N6" i="94" a="1"/>
  <c r="N6" i="94" s="1"/>
  <c r="N6" i="86" a="1"/>
  <c r="N6" i="86" s="1"/>
  <c r="N6" i="85" a="1"/>
  <c r="N6" i="85" s="1"/>
  <c r="N6" i="48" a="1"/>
  <c r="N6" i="48" s="1"/>
  <c r="N6" i="1" a="1"/>
  <c r="N6" i="1" s="1"/>
  <c r="N6" i="68" a="1"/>
  <c r="N6" i="68" s="1"/>
  <c r="N6" i="23" a="1"/>
  <c r="N6" i="23" s="1"/>
  <c r="N6" i="52" a="1"/>
  <c r="N6" i="52" s="1"/>
  <c r="N6" i="89" a="1"/>
  <c r="N6" i="89" s="1"/>
  <c r="N6" i="27" a="1"/>
  <c r="N6" i="27" s="1"/>
  <c r="N6" i="71" a="1"/>
  <c r="N6" i="71" s="1"/>
  <c r="N6" i="92" a="1"/>
  <c r="N6" i="92" s="1"/>
  <c r="N6" i="60" a="1"/>
  <c r="N6" i="60" s="1"/>
  <c r="N6" i="26" a="1"/>
  <c r="N6" i="26" s="1"/>
  <c r="N3" i="109" a="1"/>
  <c r="N3" i="109" s="1"/>
  <c r="M15" i="109" s="1"/>
  <c r="N3" i="106" a="1"/>
  <c r="N3" i="106" s="1"/>
  <c r="M15" i="106" s="1"/>
  <c r="N3" i="47" a="1"/>
  <c r="N3" i="47" s="1"/>
  <c r="N3" i="26" a="1"/>
  <c r="N3" i="26" s="1"/>
  <c r="N3" i="107" a="1"/>
  <c r="N3" i="107" s="1"/>
  <c r="M15" i="107" s="1"/>
  <c r="N3" i="104" a="1"/>
  <c r="N3" i="104" s="1"/>
  <c r="M15" i="104" s="1"/>
  <c r="N3" i="103" a="1"/>
  <c r="N3" i="103" s="1"/>
  <c r="M15" i="103" s="1"/>
  <c r="N3" i="83" a="1"/>
  <c r="N3" i="83" s="1"/>
  <c r="N3" i="68" a="1"/>
  <c r="N3" i="68" s="1"/>
  <c r="N3" i="1" a="1"/>
  <c r="N3" i="1" s="1"/>
  <c r="N3" i="110" a="1"/>
  <c r="N3" i="110" s="1"/>
  <c r="M15" i="110" s="1"/>
  <c r="N3" i="102" a="1"/>
  <c r="N3" i="102" s="1"/>
  <c r="M15" i="102" s="1"/>
  <c r="N3" i="89" a="1"/>
  <c r="N3" i="89" s="1"/>
  <c r="N3" i="23" a="1"/>
  <c r="N3" i="23" s="1"/>
  <c r="N3" i="51" a="1"/>
  <c r="N3" i="51" s="1"/>
  <c r="N3" i="108" a="1"/>
  <c r="N3" i="108" s="1"/>
  <c r="M15" i="108" s="1"/>
  <c r="N3" i="87" a="1"/>
  <c r="N3" i="87" s="1"/>
  <c r="N3" i="42" a="1"/>
  <c r="N3" i="42" s="1"/>
  <c r="N3" i="27" a="1"/>
  <c r="N3" i="27" s="1"/>
  <c r="N3" i="105" a="1"/>
  <c r="N3" i="105" s="1"/>
  <c r="M15" i="105" s="1"/>
  <c r="N3" i="52" a="1"/>
  <c r="N3" i="52" s="1"/>
  <c r="N3" i="92" a="1"/>
  <c r="N3" i="92" s="1"/>
  <c r="N3" i="94" a="1"/>
  <c r="N3" i="94" s="1"/>
  <c r="N3" i="85" a="1"/>
  <c r="N3" i="85" s="1"/>
  <c r="N3" i="71" a="1"/>
  <c r="N3" i="71" s="1"/>
  <c r="N3" i="60" a="1"/>
  <c r="N3" i="60" s="1"/>
  <c r="N3" i="48" a="1"/>
  <c r="N3" i="48" s="1"/>
  <c r="N3" i="86" a="1"/>
  <c r="N3" i="86" s="1"/>
  <c r="N5" i="110" a="1"/>
  <c r="N5" i="110" s="1"/>
  <c r="N5" i="106" a="1"/>
  <c r="N5" i="106" s="1"/>
  <c r="N5" i="105" a="1"/>
  <c r="N5" i="105" s="1"/>
  <c r="N5" i="107" a="1"/>
  <c r="N5" i="107" s="1"/>
  <c r="N5" i="109" a="1"/>
  <c r="N5" i="109" s="1"/>
  <c r="N5" i="108" a="1"/>
  <c r="N5" i="108" s="1"/>
  <c r="N5" i="104" a="1"/>
  <c r="N5" i="104" s="1"/>
  <c r="N5" i="103" a="1"/>
  <c r="N5" i="103" s="1"/>
  <c r="N5" i="102" a="1"/>
  <c r="N5" i="102" s="1"/>
  <c r="N5" i="26" a="1"/>
  <c r="N5" i="26" s="1"/>
  <c r="M15" i="96"/>
  <c r="N5" i="47" a="1"/>
  <c r="N5" i="47" s="1"/>
  <c r="N5" i="83" a="1"/>
  <c r="N5" i="83" s="1"/>
  <c r="N5" i="51" a="1"/>
  <c r="N5" i="51" s="1"/>
  <c r="N5" i="42" a="1"/>
  <c r="N5" i="42" s="1"/>
  <c r="N5" i="87" a="1"/>
  <c r="N5" i="87" s="1"/>
  <c r="N5" i="94" a="1"/>
  <c r="N5" i="94" s="1"/>
  <c r="N5" i="86" a="1"/>
  <c r="N5" i="86" s="1"/>
  <c r="N5" i="85" a="1"/>
  <c r="N5" i="85" s="1"/>
  <c r="N5" i="1" a="1"/>
  <c r="N5" i="1" s="1"/>
  <c r="N5" i="48" a="1"/>
  <c r="N5" i="48" s="1"/>
  <c r="N5" i="68" a="1"/>
  <c r="N5" i="68" s="1"/>
  <c r="N5" i="23" a="1"/>
  <c r="N5" i="23" s="1"/>
  <c r="N5" i="52" a="1"/>
  <c r="N5" i="52" s="1"/>
  <c r="N5" i="89" a="1"/>
  <c r="N5" i="89" s="1"/>
  <c r="N5" i="27" a="1"/>
  <c r="N5" i="27" s="1"/>
  <c r="N5" i="71" a="1"/>
  <c r="N5" i="71" s="1"/>
  <c r="N5" i="92" a="1"/>
  <c r="N5" i="92" s="1"/>
  <c r="N5" i="60" a="1"/>
  <c r="N5" i="60" s="1"/>
  <c r="N11" i="108" a="1"/>
  <c r="N11" i="108" s="1"/>
  <c r="N11" i="106" a="1"/>
  <c r="N11" i="106" s="1"/>
  <c r="N11" i="105" a="1"/>
  <c r="N11" i="105" s="1"/>
  <c r="N11" i="107" a="1"/>
  <c r="N11" i="107" s="1"/>
  <c r="N11" i="109" a="1"/>
  <c r="N11" i="109" s="1"/>
  <c r="N11" i="110" a="1"/>
  <c r="N11" i="110" s="1"/>
  <c r="N11" i="104" a="1"/>
  <c r="N11" i="104" s="1"/>
  <c r="N11" i="103" a="1"/>
  <c r="N11" i="103" s="1"/>
  <c r="N11" i="102" a="1"/>
  <c r="N11" i="102" s="1"/>
  <c r="N11" i="47" a="1"/>
  <c r="N11" i="47" s="1"/>
  <c r="N11" i="83" a="1"/>
  <c r="N11" i="83" s="1"/>
  <c r="N11" i="51" a="1"/>
  <c r="N11" i="51" s="1"/>
  <c r="N11" i="42" a="1"/>
  <c r="N11" i="42" s="1"/>
  <c r="N11" i="87" a="1"/>
  <c r="N11" i="87" s="1"/>
  <c r="N11" i="94" a="1"/>
  <c r="N11" i="94" s="1"/>
  <c r="N11" i="86" a="1"/>
  <c r="N11" i="86" s="1"/>
  <c r="N11" i="85" a="1"/>
  <c r="N11" i="85" s="1"/>
  <c r="N11" i="1" a="1"/>
  <c r="N11" i="1" s="1"/>
  <c r="N11" i="48" a="1"/>
  <c r="N11" i="48" s="1"/>
  <c r="N11" i="68" a="1"/>
  <c r="N11" i="68" s="1"/>
  <c r="N11" i="23" a="1"/>
  <c r="N11" i="23" s="1"/>
  <c r="N11" i="52" a="1"/>
  <c r="N11" i="52" s="1"/>
  <c r="N11" i="89" a="1"/>
  <c r="N11" i="89" s="1"/>
  <c r="N11" i="27" a="1"/>
  <c r="N11" i="27" s="1"/>
  <c r="N11" i="71" a="1"/>
  <c r="N11" i="71" s="1"/>
  <c r="N11" i="92" a="1"/>
  <c r="N11" i="92" s="1"/>
  <c r="N11" i="60" a="1"/>
  <c r="N11" i="60" s="1"/>
  <c r="N11" i="26" a="1"/>
  <c r="N11" i="26" s="1"/>
  <c r="F62" i="104"/>
  <c r="F22" i="104"/>
  <c r="E31" i="100"/>
  <c r="F27" i="100"/>
  <c r="C41" i="100"/>
  <c r="E39" i="100"/>
  <c r="F35" i="100"/>
  <c r="M5" i="110" l="1" a="1"/>
  <c r="M5" i="110" s="1"/>
  <c r="M5" i="108" a="1"/>
  <c r="M5" i="108" s="1"/>
  <c r="M5" i="106" a="1"/>
  <c r="M5" i="106" s="1"/>
  <c r="M5" i="107" a="1"/>
  <c r="M5" i="107" s="1"/>
  <c r="M5" i="109" a="1"/>
  <c r="M5" i="109" s="1"/>
  <c r="M5" i="105" a="1"/>
  <c r="M5" i="105" s="1"/>
  <c r="M5" i="104" a="1"/>
  <c r="M5" i="104" s="1"/>
  <c r="M5" i="102" a="1"/>
  <c r="M5" i="102" s="1"/>
  <c r="M5" i="103" a="1"/>
  <c r="M5" i="103" s="1"/>
  <c r="M5" i="27" a="1"/>
  <c r="M5" i="27" s="1"/>
  <c r="M5" i="71" a="1"/>
  <c r="M5" i="71" s="1"/>
  <c r="M5" i="92" a="1"/>
  <c r="M5" i="92" s="1"/>
  <c r="M5" i="60" a="1"/>
  <c r="M5" i="60" s="1"/>
  <c r="M5" i="26" a="1"/>
  <c r="M5" i="26" s="1"/>
  <c r="M5" i="47" a="1"/>
  <c r="M5" i="47" s="1"/>
  <c r="M5" i="83" a="1"/>
  <c r="M5" i="83" s="1"/>
  <c r="M5" i="51" a="1"/>
  <c r="M5" i="51" s="1"/>
  <c r="M5" i="42" a="1"/>
  <c r="M5" i="42" s="1"/>
  <c r="M5" i="87" a="1"/>
  <c r="M5" i="87" s="1"/>
  <c r="M5" i="94" a="1"/>
  <c r="M5" i="94" s="1"/>
  <c r="M5" i="86" a="1"/>
  <c r="M5" i="86" s="1"/>
  <c r="M5" i="85" a="1"/>
  <c r="M5" i="85" s="1"/>
  <c r="M5" i="1" a="1"/>
  <c r="M5" i="1" s="1"/>
  <c r="M5" i="48" a="1"/>
  <c r="M5" i="48" s="1"/>
  <c r="M5" i="68" a="1"/>
  <c r="M5" i="68" s="1"/>
  <c r="M5" i="23" a="1"/>
  <c r="M5" i="23" s="1"/>
  <c r="M5" i="52" a="1"/>
  <c r="M5" i="52" s="1"/>
  <c r="M5" i="89" a="1"/>
  <c r="M5" i="89" s="1"/>
  <c r="N9" i="105" a="1"/>
  <c r="N9" i="105" s="1"/>
  <c r="N55" i="105" s="1"/>
  <c r="N9" i="107" a="1"/>
  <c r="N9" i="107" s="1"/>
  <c r="N55" i="107" s="1"/>
  <c r="N9" i="109" a="1"/>
  <c r="N9" i="109" s="1"/>
  <c r="N55" i="109" s="1"/>
  <c r="N9" i="108" a="1"/>
  <c r="N9" i="108" s="1"/>
  <c r="N55" i="108" s="1"/>
  <c r="N9" i="106" a="1"/>
  <c r="N9" i="106" s="1"/>
  <c r="N55" i="106" s="1"/>
  <c r="N9" i="110" a="1"/>
  <c r="N9" i="110" s="1"/>
  <c r="N55" i="110" s="1"/>
  <c r="N9" i="104" a="1"/>
  <c r="N9" i="104" s="1"/>
  <c r="N55" i="104" s="1"/>
  <c r="N9" i="102" a="1"/>
  <c r="N9" i="102" s="1"/>
  <c r="N55" i="102" s="1"/>
  <c r="N9" i="103" a="1"/>
  <c r="N9" i="103" s="1"/>
  <c r="N55" i="103" s="1"/>
  <c r="N9" i="1" a="1"/>
  <c r="N9" i="1" s="1"/>
  <c r="N9" i="48" a="1"/>
  <c r="N9" i="48" s="1"/>
  <c r="N9" i="68" a="1"/>
  <c r="N9" i="68" s="1"/>
  <c r="N9" i="23" a="1"/>
  <c r="N9" i="23" s="1"/>
  <c r="N9" i="52" a="1"/>
  <c r="N9" i="52" s="1"/>
  <c r="N9" i="89" a="1"/>
  <c r="N9" i="89" s="1"/>
  <c r="N9" i="27" a="1"/>
  <c r="N9" i="27" s="1"/>
  <c r="N9" i="71" a="1"/>
  <c r="N9" i="71" s="1"/>
  <c r="N9" i="92" a="1"/>
  <c r="N9" i="92" s="1"/>
  <c r="N9" i="60" a="1"/>
  <c r="N9" i="60" s="1"/>
  <c r="N9" i="26" a="1"/>
  <c r="N9" i="26" s="1"/>
  <c r="N9" i="47" a="1"/>
  <c r="N9" i="47" s="1"/>
  <c r="N9" i="83" a="1"/>
  <c r="N9" i="83" s="1"/>
  <c r="N9" i="51" a="1"/>
  <c r="N9" i="51" s="1"/>
  <c r="N9" i="42" a="1"/>
  <c r="N9" i="42" s="1"/>
  <c r="N9" i="87" a="1"/>
  <c r="N9" i="87" s="1"/>
  <c r="N9" i="94" a="1"/>
  <c r="N9" i="94" s="1"/>
  <c r="N9" i="86" a="1"/>
  <c r="N9" i="86" s="1"/>
  <c r="N9" i="85" a="1"/>
  <c r="N9" i="85" s="1"/>
  <c r="N4" i="109" a="1"/>
  <c r="N4" i="109" s="1"/>
  <c r="M55" i="109" s="1"/>
  <c r="N4" i="110" a="1"/>
  <c r="N4" i="110" s="1"/>
  <c r="M55" i="110" s="1"/>
  <c r="N4" i="106" a="1"/>
  <c r="N4" i="106" s="1"/>
  <c r="M55" i="106" s="1"/>
  <c r="N4" i="108" a="1"/>
  <c r="N4" i="108" s="1"/>
  <c r="M55" i="108" s="1"/>
  <c r="N4" i="105" a="1"/>
  <c r="N4" i="105" s="1"/>
  <c r="M55" i="105" s="1"/>
  <c r="N4" i="107" a="1"/>
  <c r="N4" i="107" s="1"/>
  <c r="M55" i="107" s="1"/>
  <c r="N4" i="104" a="1"/>
  <c r="N4" i="104" s="1"/>
  <c r="M55" i="104" s="1"/>
  <c r="N4" i="103" a="1"/>
  <c r="N4" i="103" s="1"/>
  <c r="M55" i="103" s="1"/>
  <c r="N4" i="102" a="1"/>
  <c r="N4" i="102" s="1"/>
  <c r="M55" i="102" s="1"/>
  <c r="N4" i="68" a="1"/>
  <c r="N4" i="68" s="1"/>
  <c r="N4" i="23" a="1"/>
  <c r="N4" i="23" s="1"/>
  <c r="N4" i="52" a="1"/>
  <c r="N4" i="52" s="1"/>
  <c r="N4" i="89" a="1"/>
  <c r="N4" i="89" s="1"/>
  <c r="N4" i="27" a="1"/>
  <c r="N4" i="27" s="1"/>
  <c r="N4" i="71" a="1"/>
  <c r="N4" i="71" s="1"/>
  <c r="N4" i="92" a="1"/>
  <c r="N4" i="92" s="1"/>
  <c r="N4" i="60" a="1"/>
  <c r="N4" i="60" s="1"/>
  <c r="N4" i="26" a="1"/>
  <c r="N4" i="26" s="1"/>
  <c r="N4" i="47" a="1"/>
  <c r="N4" i="47" s="1"/>
  <c r="N4" i="83" a="1"/>
  <c r="N4" i="83" s="1"/>
  <c r="N4" i="51" a="1"/>
  <c r="N4" i="51" s="1"/>
  <c r="N4" i="42" a="1"/>
  <c r="N4" i="42" s="1"/>
  <c r="N4" i="87" a="1"/>
  <c r="N4" i="87" s="1"/>
  <c r="N4" i="94" a="1"/>
  <c r="N4" i="94" s="1"/>
  <c r="N4" i="86" a="1"/>
  <c r="N4" i="86" s="1"/>
  <c r="N4" i="85" a="1"/>
  <c r="N4" i="85" s="1"/>
  <c r="N4" i="48" a="1"/>
  <c r="N4" i="48" s="1"/>
  <c r="N4" i="1" a="1"/>
  <c r="N4" i="1" s="1"/>
  <c r="M11" i="110" a="1"/>
  <c r="M11" i="110" s="1"/>
  <c r="M11" i="108" a="1"/>
  <c r="M11" i="108" s="1"/>
  <c r="M11" i="106" a="1"/>
  <c r="M11" i="106" s="1"/>
  <c r="M11" i="105" a="1"/>
  <c r="M11" i="105" s="1"/>
  <c r="M11" i="107" a="1"/>
  <c r="M11" i="107" s="1"/>
  <c r="M11" i="109" a="1"/>
  <c r="M11" i="109" s="1"/>
  <c r="M11" i="104" a="1"/>
  <c r="M11" i="104" s="1"/>
  <c r="M11" i="103" a="1"/>
  <c r="M11" i="103" s="1"/>
  <c r="M11" i="102" a="1"/>
  <c r="M11" i="102" s="1"/>
  <c r="M11" i="27" a="1"/>
  <c r="M11" i="27" s="1"/>
  <c r="M11" i="71" a="1"/>
  <c r="M11" i="71" s="1"/>
  <c r="M11" i="92" a="1"/>
  <c r="M11" i="92" s="1"/>
  <c r="M11" i="60" a="1"/>
  <c r="M11" i="60" s="1"/>
  <c r="M11" i="26" a="1"/>
  <c r="M11" i="26" s="1"/>
  <c r="M11" i="47" a="1"/>
  <c r="M11" i="47" s="1"/>
  <c r="M11" i="83" a="1"/>
  <c r="M11" i="83" s="1"/>
  <c r="M11" i="51" a="1"/>
  <c r="M11" i="51" s="1"/>
  <c r="M11" i="42" a="1"/>
  <c r="M11" i="42" s="1"/>
  <c r="M11" i="87" a="1"/>
  <c r="M11" i="87" s="1"/>
  <c r="M11" i="94" a="1"/>
  <c r="M11" i="94" s="1"/>
  <c r="M11" i="86" a="1"/>
  <c r="M11" i="86" s="1"/>
  <c r="M11" i="85" a="1"/>
  <c r="M11" i="85" s="1"/>
  <c r="M11" i="1" a="1"/>
  <c r="M11" i="1" s="1"/>
  <c r="M11" i="48" a="1"/>
  <c r="M11" i="48" s="1"/>
  <c r="M11" i="68" a="1"/>
  <c r="M11" i="68" s="1"/>
  <c r="M11" i="23" a="1"/>
  <c r="M11" i="23" s="1"/>
  <c r="M11" i="52" a="1"/>
  <c r="M11" i="52" s="1"/>
  <c r="M11" i="89" a="1"/>
  <c r="M11" i="89" s="1"/>
  <c r="M6" i="107" a="1"/>
  <c r="M6" i="107" s="1"/>
  <c r="M6" i="109" a="1"/>
  <c r="M6" i="109" s="1"/>
  <c r="M6" i="108" a="1"/>
  <c r="M6" i="108" s="1"/>
  <c r="M6" i="110" a="1"/>
  <c r="M6" i="110" s="1"/>
  <c r="M6" i="106" a="1"/>
  <c r="M6" i="106" s="1"/>
  <c r="M6" i="105" a="1"/>
  <c r="M6" i="105" s="1"/>
  <c r="M6" i="104" a="1"/>
  <c r="M6" i="104" s="1"/>
  <c r="M6" i="103" a="1"/>
  <c r="M6" i="103" s="1"/>
  <c r="M6" i="102" a="1"/>
  <c r="M6" i="102" s="1"/>
  <c r="M6" i="47" a="1"/>
  <c r="M6" i="47" s="1"/>
  <c r="M6" i="83" a="1"/>
  <c r="M6" i="83" s="1"/>
  <c r="M6" i="51" a="1"/>
  <c r="M6" i="51" s="1"/>
  <c r="M6" i="42" a="1"/>
  <c r="M6" i="42" s="1"/>
  <c r="M6" i="87" a="1"/>
  <c r="M6" i="87" s="1"/>
  <c r="M6" i="94" a="1"/>
  <c r="M6" i="94" s="1"/>
  <c r="M6" i="86" a="1"/>
  <c r="M6" i="86" s="1"/>
  <c r="M6" i="85" a="1"/>
  <c r="M6" i="85" s="1"/>
  <c r="M6" i="1" a="1"/>
  <c r="M6" i="1" s="1"/>
  <c r="M6" i="48" a="1"/>
  <c r="M6" i="48" s="1"/>
  <c r="M6" i="68" a="1"/>
  <c r="M6" i="68" s="1"/>
  <c r="M6" i="23" a="1"/>
  <c r="M6" i="23" s="1"/>
  <c r="M6" i="52" a="1"/>
  <c r="M6" i="52" s="1"/>
  <c r="M6" i="89" a="1"/>
  <c r="M6" i="89" s="1"/>
  <c r="M6" i="27" a="1"/>
  <c r="M6" i="27" s="1"/>
  <c r="M6" i="71" a="1"/>
  <c r="M6" i="71" s="1"/>
  <c r="M6" i="92" a="1"/>
  <c r="M6" i="92" s="1"/>
  <c r="M6" i="60" a="1"/>
  <c r="M6" i="60" s="1"/>
  <c r="M6" i="26" a="1"/>
  <c r="M6" i="26" s="1"/>
  <c r="M10" i="109" a="1"/>
  <c r="M10" i="109" s="1"/>
  <c r="M10" i="110" a="1"/>
  <c r="M10" i="110" s="1"/>
  <c r="M10" i="108" a="1"/>
  <c r="M10" i="108" s="1"/>
  <c r="M10" i="106" a="1"/>
  <c r="M10" i="106" s="1"/>
  <c r="M10" i="105" a="1"/>
  <c r="M10" i="105" s="1"/>
  <c r="M10" i="107" a="1"/>
  <c r="M10" i="107" s="1"/>
  <c r="M10" i="104" a="1"/>
  <c r="M10" i="104" s="1"/>
  <c r="M10" i="102" a="1"/>
  <c r="M10" i="102" s="1"/>
  <c r="M10" i="103" a="1"/>
  <c r="M10" i="103" s="1"/>
  <c r="M10" i="48" a="1"/>
  <c r="M10" i="48" s="1"/>
  <c r="M10" i="68" a="1"/>
  <c r="M10" i="68" s="1"/>
  <c r="M10" i="23" a="1"/>
  <c r="M10" i="23" s="1"/>
  <c r="M10" i="52" a="1"/>
  <c r="M10" i="52" s="1"/>
  <c r="M10" i="89" a="1"/>
  <c r="M10" i="89" s="1"/>
  <c r="M10" i="27" a="1"/>
  <c r="M10" i="27" s="1"/>
  <c r="M10" i="71" a="1"/>
  <c r="M10" i="71" s="1"/>
  <c r="M10" i="92" a="1"/>
  <c r="M10" i="92" s="1"/>
  <c r="M10" i="60" a="1"/>
  <c r="M10" i="60" s="1"/>
  <c r="M10" i="26" a="1"/>
  <c r="M10" i="26" s="1"/>
  <c r="N14" i="96"/>
  <c r="M10" i="47" a="1"/>
  <c r="M10" i="47" s="1"/>
  <c r="M10" i="83" a="1"/>
  <c r="M10" i="83" s="1"/>
  <c r="M10" i="51" a="1"/>
  <c r="M10" i="51" s="1"/>
  <c r="M10" i="42" a="1"/>
  <c r="M10" i="42" s="1"/>
  <c r="M10" i="87" a="1"/>
  <c r="M10" i="87" s="1"/>
  <c r="M10" i="94" a="1"/>
  <c r="M10" i="94" s="1"/>
  <c r="M10" i="86" a="1"/>
  <c r="M10" i="86" s="1"/>
  <c r="M10" i="85" a="1"/>
  <c r="M10" i="85" s="1"/>
  <c r="M10" i="1" a="1"/>
  <c r="M10" i="1" s="1"/>
  <c r="F31" i="100"/>
  <c r="I27" i="100"/>
  <c r="I29" i="100"/>
  <c r="E41" i="100"/>
  <c r="I28" i="100"/>
  <c r="I35" i="100"/>
  <c r="F39" i="100"/>
  <c r="I37" i="100"/>
  <c r="I36" i="100"/>
  <c r="M8" i="47" l="1" a="1"/>
  <c r="M8" i="47" s="1"/>
  <c r="M8" i="92" a="1"/>
  <c r="M8" i="92" s="1"/>
  <c r="M8" i="23" a="1"/>
  <c r="M8" i="23" s="1"/>
  <c r="M8" i="86" a="1"/>
  <c r="M8" i="86" s="1"/>
  <c r="M8" i="110" a="1"/>
  <c r="M8" i="110" s="1"/>
  <c r="N14" i="110" s="1"/>
  <c r="M8" i="102" a="1"/>
  <c r="M8" i="102" s="1"/>
  <c r="N14" i="102" s="1"/>
  <c r="M8" i="1" a="1"/>
  <c r="M8" i="1" s="1"/>
  <c r="M8" i="83" a="1"/>
  <c r="M8" i="83" s="1"/>
  <c r="M8" i="60" a="1"/>
  <c r="M8" i="60" s="1"/>
  <c r="M8" i="107" a="1"/>
  <c r="M8" i="107" s="1"/>
  <c r="N14" i="107" s="1"/>
  <c r="M8" i="104" a="1"/>
  <c r="M8" i="104" s="1"/>
  <c r="N14" i="104" s="1"/>
  <c r="M8" i="103" a="1"/>
  <c r="M8" i="103" s="1"/>
  <c r="N14" i="103" s="1"/>
  <c r="M8" i="52" a="1"/>
  <c r="M8" i="52" s="1"/>
  <c r="M8" i="26" a="1"/>
  <c r="M8" i="26" s="1"/>
  <c r="M8" i="108" a="1"/>
  <c r="M8" i="108" s="1"/>
  <c r="N14" i="108" s="1"/>
  <c r="M8" i="48" a="1"/>
  <c r="M8" i="48" s="1"/>
  <c r="M8" i="51" a="1"/>
  <c r="M8" i="51" s="1"/>
  <c r="M8" i="27" a="1"/>
  <c r="M8" i="27" s="1"/>
  <c r="M8" i="105" a="1"/>
  <c r="M8" i="105" s="1"/>
  <c r="N14" i="105" s="1"/>
  <c r="M8" i="85" a="1"/>
  <c r="M8" i="85" s="1"/>
  <c r="M8" i="89" a="1"/>
  <c r="M8" i="89" s="1"/>
  <c r="M8" i="87" a="1"/>
  <c r="M8" i="87" s="1"/>
  <c r="M8" i="106" a="1"/>
  <c r="M8" i="106" s="1"/>
  <c r="N14" i="106" s="1"/>
  <c r="M8" i="71" a="1"/>
  <c r="M8" i="71" s="1"/>
  <c r="M8" i="109" a="1"/>
  <c r="M8" i="109" s="1"/>
  <c r="N14" i="109" s="1"/>
  <c r="M8" i="68" a="1"/>
  <c r="M8" i="68" s="1"/>
  <c r="M8" i="94" a="1"/>
  <c r="M8" i="94" s="1"/>
  <c r="M8" i="42" a="1"/>
  <c r="M8" i="42" s="1"/>
  <c r="M3" i="104" a="1"/>
  <c r="M3" i="104" s="1"/>
  <c r="M14" i="104" s="1"/>
  <c r="M3" i="23" a="1"/>
  <c r="M3" i="23" s="1"/>
  <c r="M3" i="92" a="1"/>
  <c r="M3" i="92" s="1"/>
  <c r="M3" i="60" a="1"/>
  <c r="M3" i="60" s="1"/>
  <c r="M3" i="108" a="1"/>
  <c r="M3" i="108" s="1"/>
  <c r="M14" i="108" s="1"/>
  <c r="M3" i="83" a="1"/>
  <c r="M3" i="83" s="1"/>
  <c r="M3" i="86" a="1"/>
  <c r="M3" i="86" s="1"/>
  <c r="M3" i="107" a="1"/>
  <c r="M3" i="107" s="1"/>
  <c r="M14" i="107" s="1"/>
  <c r="M3" i="51" a="1"/>
  <c r="M3" i="51" s="1"/>
  <c r="M3" i="52" a="1"/>
  <c r="M3" i="52" s="1"/>
  <c r="M3" i="26" a="1"/>
  <c r="M3" i="26" s="1"/>
  <c r="M3" i="105" a="1"/>
  <c r="M3" i="105" s="1"/>
  <c r="M14" i="105" s="1"/>
  <c r="M3" i="103" a="1"/>
  <c r="M3" i="103" s="1"/>
  <c r="M14" i="103" s="1"/>
  <c r="M3" i="89" a="1"/>
  <c r="M3" i="89" s="1"/>
  <c r="M3" i="102" a="1"/>
  <c r="M3" i="102" s="1"/>
  <c r="M14" i="102" s="1"/>
  <c r="M3" i="27" a="1"/>
  <c r="M3" i="27" s="1"/>
  <c r="M3" i="87" a="1"/>
  <c r="M3" i="87" s="1"/>
  <c r="M3" i="1" a="1"/>
  <c r="M3" i="1" s="1"/>
  <c r="M3" i="106" a="1"/>
  <c r="M3" i="106" s="1"/>
  <c r="M14" i="106" s="1"/>
  <c r="M3" i="42" a="1"/>
  <c r="M3" i="42" s="1"/>
  <c r="M3" i="68" a="1"/>
  <c r="M3" i="68" s="1"/>
  <c r="M3" i="71" a="1"/>
  <c r="M3" i="71" s="1"/>
  <c r="M3" i="110" a="1"/>
  <c r="M3" i="110" s="1"/>
  <c r="M14" i="110" s="1"/>
  <c r="M3" i="109" a="1"/>
  <c r="M3" i="109" s="1"/>
  <c r="M14" i="109" s="1"/>
  <c r="M3" i="48" a="1"/>
  <c r="M3" i="48" s="1"/>
  <c r="M3" i="47" a="1"/>
  <c r="M3" i="47" s="1"/>
  <c r="M3" i="94" a="1"/>
  <c r="M3" i="94" s="1"/>
  <c r="M3" i="85" a="1"/>
  <c r="M3" i="85" s="1"/>
  <c r="M4" i="109" a="1"/>
  <c r="M4" i="109" s="1"/>
  <c r="M54" i="109" s="1"/>
  <c r="M4" i="110" a="1"/>
  <c r="M4" i="110" s="1"/>
  <c r="M54" i="110" s="1"/>
  <c r="M4" i="105" a="1"/>
  <c r="M4" i="105" s="1"/>
  <c r="M54" i="105" s="1"/>
  <c r="M4" i="108" a="1"/>
  <c r="M4" i="108" s="1"/>
  <c r="M54" i="108" s="1"/>
  <c r="M4" i="106" a="1"/>
  <c r="M4" i="106" s="1"/>
  <c r="M54" i="106" s="1"/>
  <c r="M4" i="107" a="1"/>
  <c r="M4" i="107" s="1"/>
  <c r="M54" i="107" s="1"/>
  <c r="M4" i="104" a="1"/>
  <c r="M4" i="104" s="1"/>
  <c r="M54" i="104" s="1"/>
  <c r="M4" i="102" a="1"/>
  <c r="M4" i="102" s="1"/>
  <c r="M54" i="102" s="1"/>
  <c r="M4" i="103" a="1"/>
  <c r="M4" i="103" s="1"/>
  <c r="M54" i="103" s="1"/>
  <c r="M4" i="48" a="1"/>
  <c r="M4" i="48" s="1"/>
  <c r="M4" i="1" a="1"/>
  <c r="M4" i="1" s="1"/>
  <c r="M4" i="68" a="1"/>
  <c r="M4" i="68" s="1"/>
  <c r="M4" i="23" a="1"/>
  <c r="M4" i="23" s="1"/>
  <c r="M4" i="52" a="1"/>
  <c r="M4" i="52" s="1"/>
  <c r="M4" i="89" a="1"/>
  <c r="M4" i="89" s="1"/>
  <c r="M4" i="27" a="1"/>
  <c r="M4" i="27" s="1"/>
  <c r="M4" i="71" a="1"/>
  <c r="M4" i="71" s="1"/>
  <c r="M4" i="92" a="1"/>
  <c r="M4" i="92" s="1"/>
  <c r="M4" i="60" a="1"/>
  <c r="M4" i="60" s="1"/>
  <c r="M4" i="26" a="1"/>
  <c r="M4" i="26" s="1"/>
  <c r="M4" i="47" a="1"/>
  <c r="M4" i="47" s="1"/>
  <c r="M4" i="83" a="1"/>
  <c r="M4" i="83" s="1"/>
  <c r="M4" i="51" a="1"/>
  <c r="M4" i="51" s="1"/>
  <c r="M4" i="42" a="1"/>
  <c r="M4" i="42" s="1"/>
  <c r="M4" i="87" a="1"/>
  <c r="M4" i="87" s="1"/>
  <c r="M4" i="94" a="1"/>
  <c r="M4" i="94" s="1"/>
  <c r="M4" i="86" a="1"/>
  <c r="M4" i="86" s="1"/>
  <c r="M4" i="85" a="1"/>
  <c r="M4" i="85" s="1"/>
  <c r="M9" i="107" a="1"/>
  <c r="M9" i="107" s="1"/>
  <c r="N54" i="107" s="1"/>
  <c r="M9" i="109" a="1"/>
  <c r="M9" i="109" s="1"/>
  <c r="N54" i="109" s="1"/>
  <c r="M9" i="105" a="1"/>
  <c r="M9" i="105" s="1"/>
  <c r="N54" i="105" s="1"/>
  <c r="M9" i="108" a="1"/>
  <c r="M9" i="108" s="1"/>
  <c r="N54" i="108" s="1"/>
  <c r="M9" i="106" a="1"/>
  <c r="M9" i="106" s="1"/>
  <c r="N54" i="106" s="1"/>
  <c r="M9" i="110" a="1"/>
  <c r="M9" i="110" s="1"/>
  <c r="N54" i="110" s="1"/>
  <c r="M9" i="104" a="1"/>
  <c r="M9" i="104" s="1"/>
  <c r="N54" i="104" s="1"/>
  <c r="M9" i="102" a="1"/>
  <c r="M9" i="102" s="1"/>
  <c r="N54" i="102" s="1"/>
  <c r="M9" i="103" a="1"/>
  <c r="M9" i="103" s="1"/>
  <c r="N54" i="103" s="1"/>
  <c r="M9" i="87" a="1"/>
  <c r="M9" i="87" s="1"/>
  <c r="M9" i="94" a="1"/>
  <c r="M9" i="94" s="1"/>
  <c r="M9" i="86" a="1"/>
  <c r="M9" i="86" s="1"/>
  <c r="M9" i="85" a="1"/>
  <c r="M9" i="85" s="1"/>
  <c r="M9" i="1" a="1"/>
  <c r="M9" i="1" s="1"/>
  <c r="M9" i="48" a="1"/>
  <c r="M9" i="48" s="1"/>
  <c r="M9" i="68" a="1"/>
  <c r="M9" i="68" s="1"/>
  <c r="M9" i="23" a="1"/>
  <c r="M9" i="23" s="1"/>
  <c r="M9" i="52" a="1"/>
  <c r="M9" i="52" s="1"/>
  <c r="M9" i="89" a="1"/>
  <c r="M9" i="89" s="1"/>
  <c r="M9" i="27" a="1"/>
  <c r="M9" i="27" s="1"/>
  <c r="M9" i="71" a="1"/>
  <c r="M9" i="71" s="1"/>
  <c r="M9" i="92" a="1"/>
  <c r="M9" i="92" s="1"/>
  <c r="M9" i="60" a="1"/>
  <c r="M9" i="60" s="1"/>
  <c r="M9" i="26" a="1"/>
  <c r="M9" i="26" s="1"/>
  <c r="M9" i="47" a="1"/>
  <c r="M9" i="47" s="1"/>
  <c r="M9" i="83" a="1"/>
  <c r="M9" i="83" s="1"/>
  <c r="M9" i="51" a="1"/>
  <c r="M9" i="51" s="1"/>
  <c r="M9" i="42" a="1"/>
  <c r="M9" i="42" s="1"/>
  <c r="F41" i="100"/>
  <c r="H130" i="2"/>
  <c r="H461" i="2"/>
  <c r="G486" i="2"/>
  <c r="H455" i="2"/>
  <c r="G289" i="2"/>
  <c r="H511" i="2"/>
  <c r="H452" i="2"/>
  <c r="G446" i="2"/>
  <c r="H460" i="2"/>
  <c r="G151" i="2"/>
  <c r="H124" i="2"/>
  <c r="G122" i="2"/>
  <c r="G149" i="2"/>
  <c r="G91" i="2"/>
  <c r="G502" i="2"/>
  <c r="H445" i="2"/>
  <c r="H508" i="2"/>
  <c r="H122" i="2"/>
  <c r="H454" i="2"/>
  <c r="G451" i="2"/>
  <c r="G461" i="2"/>
  <c r="G85" i="2"/>
  <c r="H497" i="2"/>
  <c r="G503" i="2"/>
  <c r="G498" i="2"/>
  <c r="G146" i="2"/>
  <c r="G296" i="2"/>
  <c r="H494" i="2"/>
  <c r="H87" i="2"/>
  <c r="H485" i="2"/>
  <c r="H472" i="2"/>
  <c r="G478" i="2"/>
  <c r="G291" i="2"/>
  <c r="H501" i="2"/>
  <c r="H448" i="2"/>
  <c r="H498" i="2"/>
  <c r="H290" i="2"/>
  <c r="H150" i="2"/>
  <c r="G283" i="2"/>
  <c r="G86" i="2"/>
  <c r="G299" i="2"/>
  <c r="G484" i="2"/>
  <c r="H126" i="2"/>
  <c r="G482" i="2"/>
  <c r="G497" i="2"/>
  <c r="G145" i="2"/>
  <c r="H148" i="2"/>
  <c r="G83" i="2"/>
  <c r="H504" i="2"/>
  <c r="G443" i="2"/>
  <c r="H297" i="2"/>
  <c r="G475" i="2"/>
  <c r="H486" i="2"/>
  <c r="G483" i="2"/>
  <c r="H502" i="2"/>
  <c r="H292" i="2"/>
  <c r="G82" i="2"/>
  <c r="G479" i="2"/>
  <c r="H443" i="2"/>
  <c r="H149" i="2"/>
  <c r="H143" i="2"/>
  <c r="G130" i="2"/>
  <c r="G481" i="2"/>
  <c r="H509" i="2"/>
  <c r="H151" i="2"/>
  <c r="H506" i="2"/>
  <c r="H503" i="2"/>
  <c r="G129" i="2"/>
  <c r="H478" i="2"/>
  <c r="H144" i="2"/>
  <c r="H147" i="2"/>
  <c r="G147" i="2"/>
  <c r="G144" i="2"/>
  <c r="G449" i="2"/>
  <c r="H127" i="2"/>
  <c r="G454" i="2"/>
  <c r="G294" i="2"/>
  <c r="H442" i="2"/>
  <c r="H492" i="2"/>
  <c r="H129" i="2"/>
  <c r="G450" i="2"/>
  <c r="G123" i="2"/>
  <c r="H298" i="2"/>
  <c r="H299" i="2"/>
  <c r="G474" i="2"/>
  <c r="G458" i="2"/>
  <c r="H477" i="2"/>
  <c r="H453" i="2"/>
  <c r="G457" i="2"/>
  <c r="G143" i="2"/>
  <c r="G285" i="2"/>
  <c r="G499" i="2"/>
  <c r="G487" i="2"/>
  <c r="H88" i="2"/>
  <c r="G126" i="2"/>
  <c r="G292" i="2"/>
  <c r="G288" i="2"/>
  <c r="G505" i="2"/>
  <c r="H459" i="2"/>
  <c r="H480" i="2"/>
  <c r="G442" i="2"/>
  <c r="G473" i="2"/>
  <c r="H286" i="2"/>
  <c r="G131" i="2"/>
  <c r="H84" i="2"/>
  <c r="H296" i="2"/>
  <c r="G128" i="2"/>
  <c r="G494" i="2"/>
  <c r="G300" i="2"/>
  <c r="H484" i="2"/>
  <c r="G506" i="2"/>
  <c r="H91" i="2"/>
  <c r="H446" i="2"/>
  <c r="G490" i="2"/>
  <c r="G476" i="2"/>
  <c r="H131" i="2"/>
  <c r="H449" i="2"/>
  <c r="H90" i="2"/>
  <c r="H285" i="2"/>
  <c r="H451" i="2"/>
  <c r="H473" i="2"/>
  <c r="H487" i="2"/>
  <c r="G142" i="2"/>
  <c r="H82" i="2"/>
  <c r="G445" i="2"/>
  <c r="H295" i="2"/>
  <c r="G480" i="2"/>
  <c r="H293" i="2"/>
  <c r="H282" i="2"/>
  <c r="H496" i="2"/>
  <c r="H301" i="2"/>
  <c r="G455" i="2"/>
  <c r="H458" i="2"/>
  <c r="G287" i="2"/>
  <c r="H85" i="2"/>
  <c r="H287" i="2"/>
  <c r="G84" i="2"/>
  <c r="G87" i="2"/>
  <c r="G290" i="2"/>
  <c r="H86" i="2"/>
  <c r="H490" i="2"/>
  <c r="H475" i="2"/>
  <c r="H447" i="2"/>
  <c r="G491" i="2"/>
  <c r="G507" i="2"/>
  <c r="H294" i="2"/>
  <c r="H488" i="2"/>
  <c r="H456" i="2"/>
  <c r="G284" i="2"/>
  <c r="G493" i="2"/>
  <c r="G510" i="2"/>
  <c r="H450" i="2"/>
  <c r="H145" i="2"/>
  <c r="H128" i="2"/>
  <c r="G500" i="2"/>
  <c r="H444" i="2"/>
  <c r="H479" i="2"/>
  <c r="G459" i="2"/>
  <c r="H510" i="2"/>
  <c r="H499" i="2"/>
  <c r="G301" i="2"/>
  <c r="G460" i="2"/>
  <c r="H483" i="2"/>
  <c r="H476" i="2"/>
  <c r="G453" i="2"/>
  <c r="G298" i="2"/>
  <c r="H288" i="2"/>
  <c r="H500" i="2"/>
  <c r="G501" i="2"/>
  <c r="G447" i="2"/>
  <c r="G448" i="2"/>
  <c r="H125" i="2"/>
  <c r="G492" i="2"/>
  <c r="H300" i="2"/>
  <c r="G293" i="2"/>
  <c r="G124" i="2"/>
  <c r="G496" i="2"/>
  <c r="H489" i="2"/>
  <c r="G150" i="2"/>
  <c r="G472" i="2"/>
  <c r="H83" i="2"/>
  <c r="G485" i="2"/>
  <c r="H142" i="2"/>
  <c r="G488" i="2"/>
  <c r="H457" i="2"/>
  <c r="H474" i="2"/>
  <c r="H89" i="2"/>
  <c r="H495" i="2"/>
  <c r="H507" i="2"/>
  <c r="G508" i="2"/>
  <c r="G444" i="2"/>
  <c r="H481" i="2"/>
  <c r="H123" i="2"/>
  <c r="G504" i="2"/>
  <c r="G286" i="2"/>
  <c r="H284" i="2"/>
  <c r="G295" i="2"/>
  <c r="G489" i="2"/>
  <c r="G452" i="2"/>
  <c r="H283" i="2"/>
  <c r="H146" i="2"/>
  <c r="H291" i="2"/>
  <c r="H491" i="2"/>
  <c r="G456" i="2"/>
  <c r="H493" i="2"/>
  <c r="G297" i="2"/>
  <c r="G89" i="2"/>
  <c r="G148" i="2"/>
  <c r="H482" i="2"/>
  <c r="G127" i="2"/>
  <c r="G509" i="2"/>
  <c r="G477" i="2"/>
  <c r="G282" i="2"/>
  <c r="G125" i="2"/>
  <c r="G495" i="2"/>
  <c r="H505" i="2"/>
  <c r="G511" i="2"/>
  <c r="H289" i="2"/>
  <c r="K16" i="95" l="1"/>
  <c r="L560" i="3" l="1"/>
  <c r="K560" i="3"/>
  <c r="L559" i="3"/>
  <c r="K559" i="3"/>
  <c r="L558" i="3"/>
  <c r="K558" i="3"/>
  <c r="L557" i="3"/>
  <c r="K557" i="3"/>
  <c r="L556" i="3"/>
  <c r="K556" i="3"/>
  <c r="L555" i="3"/>
  <c r="K555" i="3"/>
  <c r="L554" i="3"/>
  <c r="K554" i="3"/>
  <c r="L553" i="3"/>
  <c r="K553" i="3"/>
  <c r="L552" i="3"/>
  <c r="K552" i="3"/>
  <c r="L551" i="3"/>
  <c r="K551" i="3"/>
  <c r="L550" i="3"/>
  <c r="K550" i="3"/>
  <c r="L549" i="3"/>
  <c r="K549" i="3"/>
  <c r="L548" i="3"/>
  <c r="K548" i="3"/>
  <c r="L547" i="3"/>
  <c r="K547" i="3"/>
  <c r="L546" i="3"/>
  <c r="K546" i="3"/>
  <c r="L545" i="3"/>
  <c r="K545" i="3"/>
  <c r="L544" i="3"/>
  <c r="K544" i="3"/>
  <c r="L543" i="3"/>
  <c r="K543" i="3"/>
  <c r="L542" i="3"/>
  <c r="K542" i="3"/>
  <c r="L541" i="3"/>
  <c r="K541" i="3"/>
  <c r="L540" i="3"/>
  <c r="K540" i="3"/>
  <c r="L539" i="3"/>
  <c r="K539" i="3"/>
  <c r="L538" i="3"/>
  <c r="K538" i="3"/>
  <c r="L537" i="3"/>
  <c r="K537" i="3"/>
  <c r="L536" i="3"/>
  <c r="K536" i="3"/>
  <c r="L535" i="3"/>
  <c r="K535" i="3"/>
  <c r="L534" i="3"/>
  <c r="K534" i="3"/>
  <c r="L533" i="3"/>
  <c r="K533" i="3"/>
  <c r="D75" i="96"/>
  <c r="A75" i="96" s="1"/>
  <c r="D74" i="96"/>
  <c r="A74" i="96" s="1"/>
  <c r="D73" i="96"/>
  <c r="A73" i="96" s="1"/>
  <c r="D72" i="96"/>
  <c r="A72" i="96" s="1"/>
  <c r="D71" i="96"/>
  <c r="A71" i="96" s="1"/>
  <c r="D70" i="96"/>
  <c r="A70" i="96" s="1"/>
  <c r="D69" i="96"/>
  <c r="A69" i="96" s="1"/>
  <c r="D68" i="96"/>
  <c r="A68" i="96" s="1"/>
  <c r="D67" i="96"/>
  <c r="A67" i="96" s="1"/>
  <c r="D66" i="96"/>
  <c r="A66" i="96" s="1"/>
  <c r="D65" i="96"/>
  <c r="A65" i="96" s="1"/>
  <c r="D64" i="96"/>
  <c r="A64" i="96" s="1"/>
  <c r="D63" i="96"/>
  <c r="A63" i="96" s="1"/>
  <c r="D62" i="96"/>
  <c r="A62" i="96" s="1"/>
  <c r="D61" i="96"/>
  <c r="A61" i="96" s="1"/>
  <c r="D60" i="96"/>
  <c r="A60" i="96" s="1"/>
  <c r="D59" i="96"/>
  <c r="D58" i="96"/>
  <c r="A58" i="96" s="1"/>
  <c r="C58" i="96"/>
  <c r="D57" i="96"/>
  <c r="A55" i="96"/>
  <c r="D54" i="96"/>
  <c r="D53" i="96"/>
  <c r="A53" i="96" s="1"/>
  <c r="D52" i="96"/>
  <c r="D51" i="96"/>
  <c r="A51" i="96" s="1"/>
  <c r="D50" i="96"/>
  <c r="A50" i="96" s="1"/>
  <c r="A48" i="96"/>
  <c r="D47" i="96"/>
  <c r="A47" i="96" s="1"/>
  <c r="D46" i="96"/>
  <c r="A46" i="96" s="1"/>
  <c r="A45" i="96"/>
  <c r="H43" i="96"/>
  <c r="F43" i="96"/>
  <c r="H41" i="96"/>
  <c r="F41" i="96"/>
  <c r="H1" i="96"/>
  <c r="K105" i="95"/>
  <c r="K104" i="95"/>
  <c r="K103" i="95"/>
  <c r="K102" i="95"/>
  <c r="K84" i="95"/>
  <c r="K39" i="95"/>
  <c r="K33" i="95"/>
  <c r="K32" i="95"/>
  <c r="K10" i="95"/>
  <c r="K30" i="95"/>
  <c r="K29" i="95"/>
  <c r="K28" i="95"/>
  <c r="K26" i="95"/>
  <c r="K25" i="95"/>
  <c r="K24" i="95"/>
  <c r="K23" i="95"/>
  <c r="K22" i="95"/>
  <c r="K21" i="95"/>
  <c r="K20" i="95"/>
  <c r="K19" i="95"/>
  <c r="K18" i="95"/>
  <c r="K17" i="95"/>
  <c r="K15" i="95"/>
  <c r="K14" i="95"/>
  <c r="K13" i="95"/>
  <c r="K12" i="95"/>
  <c r="K11" i="95"/>
  <c r="K9" i="95"/>
  <c r="K8" i="95"/>
  <c r="K7" i="95"/>
  <c r="K6" i="95"/>
  <c r="K5" i="95"/>
  <c r="K4" i="95"/>
  <c r="K3" i="95"/>
  <c r="F7" i="95"/>
  <c r="F6" i="95"/>
  <c r="G559" i="3"/>
  <c r="G543" i="3"/>
  <c r="G554" i="3"/>
  <c r="G538" i="3"/>
  <c r="G549" i="3"/>
  <c r="G533" i="3"/>
  <c r="G548" i="3"/>
  <c r="G539" i="3"/>
  <c r="G545" i="3"/>
  <c r="H555" i="3"/>
  <c r="H539" i="3"/>
  <c r="H550" i="3"/>
  <c r="H534" i="3"/>
  <c r="H545" i="3"/>
  <c r="H560" i="3"/>
  <c r="H544" i="3"/>
  <c r="G555" i="3"/>
  <c r="G560" i="3"/>
  <c r="H551" i="3"/>
  <c r="H535" i="3"/>
  <c r="H546" i="3"/>
  <c r="H557" i="3"/>
  <c r="H541" i="3"/>
  <c r="H556" i="3"/>
  <c r="H540" i="3"/>
  <c r="H554" i="3"/>
  <c r="H548" i="3"/>
  <c r="G544" i="3"/>
  <c r="G551" i="3"/>
  <c r="G535" i="3"/>
  <c r="G546" i="3"/>
  <c r="G557" i="3"/>
  <c r="G541" i="3"/>
  <c r="G556" i="3"/>
  <c r="G540" i="3"/>
  <c r="H538" i="3"/>
  <c r="G550" i="3"/>
  <c r="H547" i="3"/>
  <c r="H558" i="3"/>
  <c r="H542" i="3"/>
  <c r="H553" i="3"/>
  <c r="H537" i="3"/>
  <c r="H552" i="3"/>
  <c r="H536" i="3"/>
  <c r="H559" i="3"/>
  <c r="H549" i="3"/>
  <c r="G534" i="3"/>
  <c r="G547" i="3"/>
  <c r="G558" i="3"/>
  <c r="G542" i="3"/>
  <c r="G553" i="3"/>
  <c r="G537" i="3"/>
  <c r="G552" i="3"/>
  <c r="G536" i="3"/>
  <c r="H543" i="3"/>
  <c r="H533" i="3"/>
  <c r="A57" i="96" l="1"/>
  <c r="H57" i="96"/>
  <c r="A59" i="96"/>
  <c r="H59" i="96"/>
  <c r="A54" i="96"/>
  <c r="A52" i="96"/>
  <c r="D77" i="48"/>
  <c r="D76" i="48"/>
  <c r="D75" i="48"/>
  <c r="D74" i="48"/>
  <c r="D73" i="48"/>
  <c r="D72" i="48"/>
  <c r="D71" i="48"/>
  <c r="D70" i="48"/>
  <c r="D69" i="48"/>
  <c r="D68" i="48"/>
  <c r="D67" i="48"/>
  <c r="D66" i="48"/>
  <c r="D65" i="48"/>
  <c r="D64" i="48"/>
  <c r="D63" i="48"/>
  <c r="D62" i="48"/>
  <c r="D61" i="48"/>
  <c r="D60" i="48"/>
  <c r="D59" i="48"/>
  <c r="D56" i="48"/>
  <c r="D55" i="48"/>
  <c r="D54" i="48"/>
  <c r="D53" i="48"/>
  <c r="D52" i="48"/>
  <c r="D49" i="48"/>
  <c r="D48" i="48"/>
  <c r="D37" i="48"/>
  <c r="D36" i="48"/>
  <c r="D35" i="48"/>
  <c r="D34" i="48"/>
  <c r="D33" i="48"/>
  <c r="D32" i="48"/>
  <c r="D31" i="48"/>
  <c r="D30" i="48"/>
  <c r="D29" i="48"/>
  <c r="D28" i="48"/>
  <c r="D27" i="48"/>
  <c r="D26" i="48"/>
  <c r="D25" i="48"/>
  <c r="D24" i="48"/>
  <c r="D23" i="48"/>
  <c r="D22" i="48"/>
  <c r="D21" i="48"/>
  <c r="D20" i="48" s="1"/>
  <c r="D19" i="48" s="1"/>
  <c r="D16" i="48"/>
  <c r="D15" i="48"/>
  <c r="D14" i="48"/>
  <c r="D13" i="48"/>
  <c r="D12" i="48"/>
  <c r="D9" i="48"/>
  <c r="D8" i="48"/>
  <c r="D77" i="68"/>
  <c r="D76" i="68"/>
  <c r="D75" i="68"/>
  <c r="D74" i="68"/>
  <c r="D73" i="68"/>
  <c r="D72" i="68"/>
  <c r="D71" i="68"/>
  <c r="D70" i="68"/>
  <c r="D69" i="68"/>
  <c r="D68" i="68"/>
  <c r="D67" i="68"/>
  <c r="D66" i="68"/>
  <c r="D65" i="68"/>
  <c r="D64" i="68"/>
  <c r="D63" i="68"/>
  <c r="D62" i="68"/>
  <c r="D61" i="68"/>
  <c r="D60" i="68"/>
  <c r="D59" i="68"/>
  <c r="D56" i="68"/>
  <c r="D55" i="68"/>
  <c r="D54" i="68"/>
  <c r="D53" i="68"/>
  <c r="D52" i="68"/>
  <c r="D49" i="68"/>
  <c r="D48" i="68"/>
  <c r="D37" i="68"/>
  <c r="D36" i="68"/>
  <c r="D35" i="68"/>
  <c r="D34" i="68"/>
  <c r="D33" i="68"/>
  <c r="D32" i="68"/>
  <c r="D31" i="68"/>
  <c r="D30" i="68"/>
  <c r="D29" i="68"/>
  <c r="D28" i="68"/>
  <c r="D27" i="68"/>
  <c r="D26" i="68"/>
  <c r="D25" i="68"/>
  <c r="D24" i="68"/>
  <c r="D23" i="68"/>
  <c r="D22" i="68"/>
  <c r="D21" i="68"/>
  <c r="D16" i="68"/>
  <c r="D15" i="68"/>
  <c r="D14" i="68"/>
  <c r="D13" i="68"/>
  <c r="D12" i="68"/>
  <c r="D9" i="68"/>
  <c r="D8" i="68"/>
  <c r="D75" i="47"/>
  <c r="D74" i="47"/>
  <c r="D73" i="47"/>
  <c r="D72" i="47"/>
  <c r="D71" i="47"/>
  <c r="D70" i="47"/>
  <c r="D69" i="47"/>
  <c r="D68" i="47"/>
  <c r="D67" i="47"/>
  <c r="D66" i="47"/>
  <c r="D65" i="47"/>
  <c r="D64" i="47"/>
  <c r="D63" i="47"/>
  <c r="D62" i="47"/>
  <c r="D61" i="47"/>
  <c r="D60" i="47"/>
  <c r="D59" i="47"/>
  <c r="D58" i="47"/>
  <c r="D57" i="47"/>
  <c r="D54" i="47"/>
  <c r="D53" i="47"/>
  <c r="D52" i="47"/>
  <c r="D51" i="47"/>
  <c r="D50" i="47"/>
  <c r="D47" i="47"/>
  <c r="D46" i="47"/>
  <c r="D37" i="47"/>
  <c r="D36" i="47"/>
  <c r="D35" i="47"/>
  <c r="D34" i="47"/>
  <c r="D33" i="47"/>
  <c r="D32" i="47"/>
  <c r="D31" i="47"/>
  <c r="D30" i="47"/>
  <c r="D29" i="47"/>
  <c r="D28" i="47"/>
  <c r="D27" i="47"/>
  <c r="D26" i="47"/>
  <c r="D25" i="47"/>
  <c r="D24" i="47"/>
  <c r="D23" i="47"/>
  <c r="D22" i="47"/>
  <c r="D21" i="47"/>
  <c r="D20" i="47" s="1"/>
  <c r="D19" i="47" s="1"/>
  <c r="D16" i="47"/>
  <c r="D15" i="47"/>
  <c r="D14" i="47"/>
  <c r="D13" i="47"/>
  <c r="D12" i="47"/>
  <c r="D9" i="47"/>
  <c r="D8" i="47"/>
  <c r="D77" i="83"/>
  <c r="D76" i="83"/>
  <c r="D75" i="83"/>
  <c r="D74" i="83"/>
  <c r="D73" i="83"/>
  <c r="D72" i="83"/>
  <c r="D71" i="83"/>
  <c r="D70" i="83"/>
  <c r="D69" i="83"/>
  <c r="D68" i="83"/>
  <c r="D67" i="83"/>
  <c r="D66" i="83"/>
  <c r="D65" i="83"/>
  <c r="D64" i="83"/>
  <c r="D63" i="83"/>
  <c r="D62" i="83"/>
  <c r="D61" i="83"/>
  <c r="D60" i="83"/>
  <c r="D59" i="83"/>
  <c r="D56" i="83"/>
  <c r="D55" i="83"/>
  <c r="D54" i="83"/>
  <c r="D53" i="83"/>
  <c r="D52" i="83"/>
  <c r="D49" i="83"/>
  <c r="D48" i="83"/>
  <c r="D37" i="83"/>
  <c r="D36" i="83"/>
  <c r="D35" i="83"/>
  <c r="D34" i="83"/>
  <c r="D33" i="83"/>
  <c r="D32" i="83"/>
  <c r="D31" i="83"/>
  <c r="D30" i="83"/>
  <c r="D29" i="83"/>
  <c r="D28" i="83"/>
  <c r="D27" i="83"/>
  <c r="D26" i="83"/>
  <c r="D25" i="83"/>
  <c r="D24" i="83"/>
  <c r="D23" i="83"/>
  <c r="D22" i="83"/>
  <c r="D21" i="83"/>
  <c r="D20" i="83" s="1"/>
  <c r="D19" i="83" s="1"/>
  <c r="D16" i="83"/>
  <c r="D15" i="83"/>
  <c r="D14" i="83"/>
  <c r="D13" i="83"/>
  <c r="D12" i="83"/>
  <c r="D9" i="83"/>
  <c r="D8" i="83"/>
  <c r="G330" i="2"/>
  <c r="AI133" i="4"/>
  <c r="G683" i="2"/>
  <c r="H682" i="2"/>
  <c r="AK274" i="4"/>
  <c r="AF131" i="4"/>
  <c r="G685" i="2"/>
  <c r="AK276" i="4"/>
  <c r="H324" i="2"/>
  <c r="AF276" i="4"/>
  <c r="AK277" i="4"/>
  <c r="H683" i="2"/>
  <c r="AF133" i="4"/>
  <c r="AJ133" i="4"/>
  <c r="G690" i="2"/>
  <c r="H323" i="2"/>
  <c r="H327" i="2"/>
  <c r="H690" i="2"/>
  <c r="H328" i="2"/>
  <c r="H686" i="2"/>
  <c r="AI131" i="4"/>
  <c r="AK275" i="4"/>
  <c r="AF277" i="4"/>
  <c r="H689" i="2"/>
  <c r="AJ131" i="4"/>
  <c r="AI132" i="4"/>
  <c r="G323" i="2"/>
  <c r="G682" i="2"/>
  <c r="G326" i="2"/>
  <c r="H688" i="2"/>
  <c r="H685" i="2"/>
  <c r="AI130" i="4"/>
  <c r="H322" i="2"/>
  <c r="G687" i="2"/>
  <c r="AI275" i="4"/>
  <c r="G689" i="2"/>
  <c r="G328" i="2"/>
  <c r="AI277" i="4"/>
  <c r="AI274" i="4"/>
  <c r="H684" i="2"/>
  <c r="G688" i="2"/>
  <c r="G686" i="2"/>
  <c r="H326" i="2"/>
  <c r="AF130" i="4"/>
  <c r="AJ276" i="4"/>
  <c r="AJ275" i="4"/>
  <c r="AK130" i="4"/>
  <c r="G691" i="2"/>
  <c r="H687" i="2"/>
  <c r="AF274" i="4"/>
  <c r="AF132" i="4"/>
  <c r="AJ132" i="4"/>
  <c r="AJ277" i="4"/>
  <c r="H325" i="2"/>
  <c r="H691" i="2"/>
  <c r="AF275" i="4"/>
  <c r="G684" i="2"/>
  <c r="AK131" i="4"/>
  <c r="H330" i="2"/>
  <c r="G327" i="2"/>
  <c r="G331" i="2"/>
  <c r="H331" i="2"/>
  <c r="G329" i="2"/>
  <c r="AK132" i="4"/>
  <c r="G325" i="2"/>
  <c r="G322" i="2"/>
  <c r="AJ274" i="4"/>
  <c r="AJ130" i="4"/>
  <c r="AI276" i="4"/>
  <c r="G324" i="2"/>
  <c r="H329" i="2"/>
  <c r="AK133" i="4"/>
  <c r="D20" i="68" l="1"/>
  <c r="D19" i="68" s="1"/>
  <c r="F21" i="68"/>
  <c r="H59" i="68"/>
  <c r="F59" i="68"/>
  <c r="R276" i="4"/>
  <c r="H276" i="4"/>
  <c r="K276" i="4"/>
  <c r="G276" i="4"/>
  <c r="AD276" i="4"/>
  <c r="W276" i="4"/>
  <c r="J276" i="4"/>
  <c r="Z276" i="4"/>
  <c r="Y276" i="4"/>
  <c r="M276" i="4"/>
  <c r="L276" i="4"/>
  <c r="U276" i="4"/>
  <c r="S276" i="4"/>
  <c r="X276" i="4"/>
  <c r="AC276" i="4"/>
  <c r="T276" i="4"/>
  <c r="V276" i="4"/>
  <c r="AA276" i="4"/>
  <c r="O276" i="4"/>
  <c r="AE276" i="4"/>
  <c r="N276" i="4"/>
  <c r="I276" i="4"/>
  <c r="Q276" i="4"/>
  <c r="P276" i="4"/>
  <c r="AB276" i="4"/>
  <c r="Z132" i="4"/>
  <c r="AC132" i="4"/>
  <c r="AD132" i="4"/>
  <c r="Q132" i="4"/>
  <c r="V132" i="4"/>
  <c r="O132" i="4"/>
  <c r="T132" i="4"/>
  <c r="J132" i="4"/>
  <c r="K132" i="4"/>
  <c r="Y132" i="4"/>
  <c r="R132" i="4"/>
  <c r="M132" i="4"/>
  <c r="H132" i="4"/>
  <c r="I132" i="4"/>
  <c r="U132" i="4"/>
  <c r="G132" i="4"/>
  <c r="AE132" i="4"/>
  <c r="S132" i="4"/>
  <c r="L132" i="4"/>
  <c r="N132" i="4"/>
  <c r="AA132" i="4"/>
  <c r="W132" i="4"/>
  <c r="X132" i="4"/>
  <c r="AB132" i="4"/>
  <c r="P132" i="4"/>
  <c r="AA133" i="4"/>
  <c r="AB133" i="4"/>
  <c r="S133" i="4"/>
  <c r="Q133" i="4"/>
  <c r="N133" i="4"/>
  <c r="T133" i="4"/>
  <c r="K133" i="4"/>
  <c r="I133" i="4"/>
  <c r="L133" i="4"/>
  <c r="Z133" i="4"/>
  <c r="X133" i="4"/>
  <c r="R133" i="4"/>
  <c r="AC133" i="4"/>
  <c r="P133" i="4"/>
  <c r="H133" i="4"/>
  <c r="V133" i="4"/>
  <c r="AE133" i="4"/>
  <c r="AD133" i="4"/>
  <c r="G133" i="4"/>
  <c r="J133" i="4"/>
  <c r="U133" i="4"/>
  <c r="W133" i="4"/>
  <c r="O133" i="4"/>
  <c r="Y133" i="4"/>
  <c r="M133" i="4"/>
  <c r="N277" i="4"/>
  <c r="P277" i="4"/>
  <c r="U277" i="4"/>
  <c r="AB277" i="4"/>
  <c r="AA277" i="4"/>
  <c r="H277" i="4"/>
  <c r="M277" i="4"/>
  <c r="T277" i="4"/>
  <c r="AE277" i="4"/>
  <c r="K277" i="4"/>
  <c r="X277" i="4"/>
  <c r="S277" i="4"/>
  <c r="Q277" i="4"/>
  <c r="I277" i="4"/>
  <c r="L277" i="4"/>
  <c r="W277" i="4"/>
  <c r="Z277" i="4"/>
  <c r="O277" i="4"/>
  <c r="Y277" i="4"/>
  <c r="R277" i="4"/>
  <c r="G277" i="4"/>
  <c r="J277" i="4"/>
  <c r="V277" i="4"/>
  <c r="AD277" i="4"/>
  <c r="AC277" i="4"/>
  <c r="H60" i="96"/>
  <c r="H58" i="96"/>
  <c r="AC275" i="4"/>
  <c r="M275" i="4"/>
  <c r="T275" i="4"/>
  <c r="G275" i="4"/>
  <c r="K275" i="4"/>
  <c r="R275" i="4"/>
  <c r="Y275" i="4"/>
  <c r="P275" i="4"/>
  <c r="W275" i="4"/>
  <c r="O275" i="4"/>
  <c r="AD275" i="4"/>
  <c r="AE275" i="4"/>
  <c r="I275" i="4"/>
  <c r="U275" i="4"/>
  <c r="AB275" i="4"/>
  <c r="L275" i="4"/>
  <c r="Z275" i="4"/>
  <c r="J275" i="4"/>
  <c r="Q275" i="4"/>
  <c r="H275" i="4"/>
  <c r="V275" i="4"/>
  <c r="N275" i="4"/>
  <c r="S275" i="4"/>
  <c r="X275" i="4"/>
  <c r="AA275" i="4"/>
  <c r="N131" i="4"/>
  <c r="O131" i="4"/>
  <c r="AB131" i="4"/>
  <c r="AA131" i="4"/>
  <c r="AC131" i="4"/>
  <c r="AD131" i="4"/>
  <c r="X131" i="4"/>
  <c r="W131" i="4"/>
  <c r="M131" i="4"/>
  <c r="L131" i="4"/>
  <c r="Q131" i="4"/>
  <c r="H131" i="4"/>
  <c r="K131" i="4"/>
  <c r="U131" i="4"/>
  <c r="T131" i="4"/>
  <c r="Y131" i="4"/>
  <c r="S131" i="4"/>
  <c r="J131" i="4"/>
  <c r="V131" i="4"/>
  <c r="AE131" i="4"/>
  <c r="P131" i="4"/>
  <c r="G131" i="4"/>
  <c r="R131" i="4"/>
  <c r="Z131" i="4"/>
  <c r="I131" i="4"/>
  <c r="N15" i="83"/>
  <c r="M15" i="83"/>
  <c r="M54" i="83"/>
  <c r="N54" i="83"/>
  <c r="M14" i="83"/>
  <c r="N14" i="83"/>
  <c r="M14" i="68"/>
  <c r="N14" i="68"/>
  <c r="N55" i="83"/>
  <c r="M55" i="83"/>
  <c r="N54" i="68"/>
  <c r="M54" i="68"/>
  <c r="N14" i="47"/>
  <c r="M14" i="47"/>
  <c r="N52" i="47"/>
  <c r="M52" i="47"/>
  <c r="F61" i="48"/>
  <c r="F62" i="48" s="1"/>
  <c r="H61" i="48"/>
  <c r="M54" i="48"/>
  <c r="N54" i="48"/>
  <c r="M55" i="48"/>
  <c r="N55" i="48"/>
  <c r="M14" i="48"/>
  <c r="N14" i="48"/>
  <c r="M15" i="48"/>
  <c r="N15" i="48"/>
  <c r="H21" i="48"/>
  <c r="F21" i="48"/>
  <c r="F22" i="48" s="1"/>
  <c r="L56" i="60"/>
  <c r="H56" i="60" s="1"/>
  <c r="K54" i="85"/>
  <c r="J69" i="1"/>
  <c r="F56" i="60" l="1"/>
  <c r="H22" i="48"/>
  <c r="H62" i="48"/>
  <c r="L1921" i="3"/>
  <c r="K1921" i="3"/>
  <c r="L1920" i="3"/>
  <c r="K1920" i="3"/>
  <c r="L1919" i="3"/>
  <c r="K1919" i="3"/>
  <c r="L1918" i="3"/>
  <c r="K1918" i="3"/>
  <c r="L1917" i="3"/>
  <c r="K1917" i="3"/>
  <c r="L1916" i="3"/>
  <c r="K1916" i="3"/>
  <c r="L1915" i="3"/>
  <c r="K1915" i="3"/>
  <c r="L1914" i="3"/>
  <c r="K1914" i="3"/>
  <c r="L1913" i="3"/>
  <c r="K1913" i="3"/>
  <c r="L1912" i="3"/>
  <c r="K1912" i="3"/>
  <c r="L1714" i="3"/>
  <c r="K1714" i="3"/>
  <c r="L1713" i="3"/>
  <c r="K1713" i="3"/>
  <c r="L1712" i="3"/>
  <c r="K1712" i="3"/>
  <c r="L1711" i="3"/>
  <c r="K1711" i="3"/>
  <c r="L1710" i="3"/>
  <c r="K1710" i="3"/>
  <c r="L1709" i="3"/>
  <c r="K1709" i="3"/>
  <c r="L1708" i="3"/>
  <c r="K1708" i="3"/>
  <c r="L1707" i="3"/>
  <c r="K1707" i="3"/>
  <c r="L1706" i="3"/>
  <c r="K1706" i="3"/>
  <c r="L1705" i="3"/>
  <c r="K1705" i="3"/>
  <c r="L1704" i="3"/>
  <c r="K1704" i="3"/>
  <c r="L1703" i="3"/>
  <c r="K1703" i="3"/>
  <c r="L1702" i="3"/>
  <c r="K1702" i="3"/>
  <c r="L1701" i="3"/>
  <c r="K1701" i="3"/>
  <c r="L1700" i="3"/>
  <c r="K1700" i="3"/>
  <c r="L1699" i="3"/>
  <c r="K1699" i="3"/>
  <c r="L1698" i="3"/>
  <c r="K1698" i="3"/>
  <c r="L1697" i="3"/>
  <c r="K1697" i="3"/>
  <c r="L1696" i="3"/>
  <c r="K1696" i="3"/>
  <c r="L1695" i="3"/>
  <c r="K1695" i="3"/>
  <c r="L1694" i="3"/>
  <c r="K1694" i="3"/>
  <c r="L1693" i="3"/>
  <c r="K1693" i="3"/>
  <c r="L1692" i="3"/>
  <c r="K1692" i="3"/>
  <c r="L1691" i="3"/>
  <c r="K1691" i="3"/>
  <c r="L1690" i="3"/>
  <c r="K1690" i="3"/>
  <c r="L1689" i="3"/>
  <c r="K1689" i="3"/>
  <c r="L1688" i="3"/>
  <c r="K1688" i="3"/>
  <c r="L1687" i="3"/>
  <c r="K1687" i="3"/>
  <c r="L1686" i="3"/>
  <c r="K1686" i="3"/>
  <c r="L1685" i="3"/>
  <c r="K1685" i="3"/>
  <c r="K1684" i="3"/>
  <c r="L1684" i="3"/>
  <c r="G1921" i="3"/>
  <c r="G1708" i="3"/>
  <c r="G1692" i="3"/>
  <c r="G1912" i="3"/>
  <c r="G1699" i="3"/>
  <c r="G1693" i="3"/>
  <c r="G1714" i="3"/>
  <c r="G1698" i="3"/>
  <c r="G1918" i="3"/>
  <c r="G1705" i="3"/>
  <c r="H1712" i="3"/>
  <c r="H1702" i="3"/>
  <c r="H1917" i="3"/>
  <c r="H1704" i="3"/>
  <c r="H1688" i="3"/>
  <c r="H1711" i="3"/>
  <c r="H1695" i="3"/>
  <c r="H1685" i="3"/>
  <c r="H1710" i="3"/>
  <c r="H1694" i="3"/>
  <c r="H1914" i="3"/>
  <c r="H1701" i="3"/>
  <c r="H1703" i="3"/>
  <c r="H1689" i="3"/>
  <c r="G1917" i="3"/>
  <c r="G1704" i="3"/>
  <c r="G1688" i="3"/>
  <c r="G1711" i="3"/>
  <c r="G1695" i="3"/>
  <c r="G1685" i="3"/>
  <c r="G1710" i="3"/>
  <c r="G1694" i="3"/>
  <c r="G1914" i="3"/>
  <c r="G1701" i="3"/>
  <c r="H1684" i="3"/>
  <c r="H1915" i="3"/>
  <c r="H1913" i="3"/>
  <c r="H1700" i="3"/>
  <c r="H1920" i="3"/>
  <c r="H1707" i="3"/>
  <c r="H1691" i="3"/>
  <c r="H1919" i="3"/>
  <c r="H1706" i="3"/>
  <c r="H1690" i="3"/>
  <c r="H1713" i="3"/>
  <c r="H1697" i="3"/>
  <c r="G1697" i="3"/>
  <c r="H1916" i="3"/>
  <c r="H1686" i="3"/>
  <c r="G1913" i="3"/>
  <c r="G1700" i="3"/>
  <c r="G1920" i="3"/>
  <c r="G1707" i="3"/>
  <c r="G1691" i="3"/>
  <c r="G1919" i="3"/>
  <c r="G1706" i="3"/>
  <c r="G1690" i="3"/>
  <c r="G1713" i="3"/>
  <c r="H1687" i="3"/>
  <c r="G1684" i="3"/>
  <c r="G1712" i="3"/>
  <c r="G1696" i="3"/>
  <c r="G1916" i="3"/>
  <c r="G1703" i="3"/>
  <c r="G1687" i="3"/>
  <c r="G1915" i="3"/>
  <c r="G1702" i="3"/>
  <c r="G1686" i="3"/>
  <c r="G1709" i="3"/>
  <c r="G1689" i="3"/>
  <c r="H1921" i="3"/>
  <c r="H1708" i="3"/>
  <c r="H1692" i="3"/>
  <c r="H1912" i="3"/>
  <c r="H1699" i="3"/>
  <c r="H1693" i="3"/>
  <c r="H1714" i="3"/>
  <c r="H1698" i="3"/>
  <c r="H1918" i="3"/>
  <c r="H1705" i="3"/>
  <c r="H1696" i="3"/>
  <c r="H1709" i="3"/>
  <c r="D74" i="87" l="1"/>
  <c r="L1882" i="3" l="1"/>
  <c r="K1882" i="3"/>
  <c r="L1881" i="3"/>
  <c r="K1881" i="3"/>
  <c r="L1880" i="3"/>
  <c r="K1880" i="3"/>
  <c r="L1879" i="3"/>
  <c r="K1879" i="3"/>
  <c r="L1878" i="3"/>
  <c r="K1878" i="3"/>
  <c r="L1877" i="3"/>
  <c r="K1877" i="3"/>
  <c r="L1876" i="3"/>
  <c r="K1876" i="3"/>
  <c r="L1875" i="3"/>
  <c r="K1875" i="3"/>
  <c r="L1874" i="3"/>
  <c r="K1874" i="3"/>
  <c r="L1873" i="3"/>
  <c r="K1873" i="3"/>
  <c r="L1872" i="3"/>
  <c r="K1872" i="3"/>
  <c r="L1871" i="3"/>
  <c r="K1871" i="3"/>
  <c r="L1870" i="3"/>
  <c r="K1870" i="3"/>
  <c r="L1869" i="3"/>
  <c r="K1869" i="3"/>
  <c r="L1868" i="3"/>
  <c r="K1868" i="3"/>
  <c r="L1867" i="3"/>
  <c r="K1867" i="3"/>
  <c r="L1866" i="3"/>
  <c r="K1866" i="3"/>
  <c r="L1865" i="3"/>
  <c r="K1865" i="3"/>
  <c r="L1864" i="3"/>
  <c r="K1864" i="3"/>
  <c r="L1863" i="3"/>
  <c r="K1863" i="3"/>
  <c r="L1862" i="3"/>
  <c r="K1862" i="3"/>
  <c r="L1861" i="3"/>
  <c r="K1861" i="3"/>
  <c r="L1860" i="3"/>
  <c r="K1860" i="3"/>
  <c r="L1859" i="3"/>
  <c r="K1859" i="3"/>
  <c r="L1858" i="3"/>
  <c r="K1858" i="3"/>
  <c r="L1857" i="3"/>
  <c r="K1857" i="3"/>
  <c r="L1856" i="3"/>
  <c r="K1856" i="3"/>
  <c r="L1855" i="3"/>
  <c r="K1855" i="3"/>
  <c r="H56" i="94"/>
  <c r="H54" i="94"/>
  <c r="H1879" i="3"/>
  <c r="H1878" i="3"/>
  <c r="G1879" i="3"/>
  <c r="G1882" i="3"/>
  <c r="H1881" i="3"/>
  <c r="H1882" i="3"/>
  <c r="H1880" i="3"/>
  <c r="G1881" i="3"/>
  <c r="G1878" i="3"/>
  <c r="H1877" i="3"/>
  <c r="G1877" i="3"/>
  <c r="G1880" i="3"/>
  <c r="N54" i="94" l="1"/>
  <c r="L1655" i="3"/>
  <c r="K1655" i="3"/>
  <c r="L1654" i="3"/>
  <c r="K1654" i="3"/>
  <c r="L1653" i="3"/>
  <c r="K1653" i="3"/>
  <c r="L1652" i="3"/>
  <c r="K1652" i="3"/>
  <c r="L1651" i="3"/>
  <c r="K1651" i="3"/>
  <c r="L1650" i="3"/>
  <c r="K1650" i="3"/>
  <c r="L1649" i="3"/>
  <c r="K1649" i="3"/>
  <c r="L1648" i="3"/>
  <c r="K1648" i="3"/>
  <c r="L1647" i="3"/>
  <c r="K1647" i="3"/>
  <c r="L1646" i="3"/>
  <c r="K1646" i="3"/>
  <c r="L1645" i="3"/>
  <c r="K1645" i="3"/>
  <c r="L1644" i="3"/>
  <c r="K1644" i="3"/>
  <c r="L1643" i="3"/>
  <c r="K1643" i="3"/>
  <c r="L1642" i="3"/>
  <c r="K1642" i="3"/>
  <c r="L1641" i="3"/>
  <c r="K1641" i="3"/>
  <c r="L1640" i="3"/>
  <c r="K1640" i="3"/>
  <c r="L1639" i="3"/>
  <c r="K1639" i="3"/>
  <c r="L1638" i="3"/>
  <c r="K1638" i="3"/>
  <c r="L1637" i="3"/>
  <c r="K1637" i="3"/>
  <c r="L1636" i="3"/>
  <c r="K1636" i="3"/>
  <c r="L1635" i="3"/>
  <c r="K1635" i="3"/>
  <c r="L1634" i="3"/>
  <c r="K1634" i="3"/>
  <c r="L1633" i="3"/>
  <c r="K1633" i="3"/>
  <c r="L1632" i="3"/>
  <c r="K1632" i="3"/>
  <c r="L1631" i="3"/>
  <c r="K1631" i="3"/>
  <c r="L1630" i="3"/>
  <c r="K1630" i="3"/>
  <c r="L1629" i="3"/>
  <c r="K1629" i="3"/>
  <c r="L1628" i="3"/>
  <c r="K1628" i="3"/>
  <c r="H56" i="92"/>
  <c r="H54" i="92"/>
  <c r="A141" i="94"/>
  <c r="D77" i="94"/>
  <c r="A77" i="94" s="1"/>
  <c r="D76" i="94"/>
  <c r="A76" i="94" s="1"/>
  <c r="D75" i="94"/>
  <c r="A75" i="94" s="1"/>
  <c r="D74" i="94"/>
  <c r="A74" i="94" s="1"/>
  <c r="D73" i="94"/>
  <c r="A73" i="94" s="1"/>
  <c r="D72" i="94"/>
  <c r="A72" i="94" s="1"/>
  <c r="D71" i="94"/>
  <c r="A71" i="94" s="1"/>
  <c r="D70" i="94"/>
  <c r="A70" i="94" s="1"/>
  <c r="D69" i="94"/>
  <c r="A69" i="94" s="1"/>
  <c r="D68" i="94"/>
  <c r="A68" i="94" s="1"/>
  <c r="D67" i="94"/>
  <c r="A67" i="94" s="1"/>
  <c r="D66" i="94"/>
  <c r="A66" i="94" s="1"/>
  <c r="D65" i="94"/>
  <c r="A65" i="94" s="1"/>
  <c r="D64" i="94"/>
  <c r="A64" i="94" s="1"/>
  <c r="D63" i="94"/>
  <c r="A63" i="94" s="1"/>
  <c r="D62" i="94"/>
  <c r="A62" i="94"/>
  <c r="D61" i="94"/>
  <c r="A61" i="94" s="1"/>
  <c r="C60" i="94"/>
  <c r="D59" i="94"/>
  <c r="A59" i="94" s="1"/>
  <c r="A57" i="94"/>
  <c r="D56" i="94"/>
  <c r="M55" i="94" s="1"/>
  <c r="D55" i="94"/>
  <c r="A55" i="94" s="1"/>
  <c r="D54" i="94"/>
  <c r="M54" i="94" s="1"/>
  <c r="D53" i="94"/>
  <c r="A53" i="94" s="1"/>
  <c r="D52" i="94"/>
  <c r="A52" i="94" s="1"/>
  <c r="A50" i="94"/>
  <c r="D49" i="94"/>
  <c r="A49" i="94" s="1"/>
  <c r="D48" i="94"/>
  <c r="A48" i="94" s="1"/>
  <c r="A47" i="94"/>
  <c r="H45" i="94"/>
  <c r="F45" i="94"/>
  <c r="H43" i="94"/>
  <c r="F43" i="94"/>
  <c r="D37" i="94"/>
  <c r="A37" i="94"/>
  <c r="D36" i="94"/>
  <c r="A36" i="94" s="1"/>
  <c r="D35" i="94"/>
  <c r="A35" i="94" s="1"/>
  <c r="D34" i="94"/>
  <c r="A34" i="94" s="1"/>
  <c r="D33" i="94"/>
  <c r="A33" i="94" s="1"/>
  <c r="D32" i="94"/>
  <c r="A32" i="94" s="1"/>
  <c r="D31" i="94"/>
  <c r="A31" i="94" s="1"/>
  <c r="D30" i="94"/>
  <c r="A30" i="94"/>
  <c r="D29" i="94"/>
  <c r="A29" i="94"/>
  <c r="D28" i="94"/>
  <c r="A28" i="94" s="1"/>
  <c r="D27" i="94"/>
  <c r="A27" i="94" s="1"/>
  <c r="D26" i="94"/>
  <c r="A26" i="94" s="1"/>
  <c r="D25" i="94"/>
  <c r="A25" i="94" s="1"/>
  <c r="D24" i="94"/>
  <c r="A24" i="94" s="1"/>
  <c r="D23" i="94"/>
  <c r="A23" i="94" s="1"/>
  <c r="D22" i="94"/>
  <c r="A22" i="94" s="1"/>
  <c r="D21" i="94"/>
  <c r="A21" i="94"/>
  <c r="D20" i="94"/>
  <c r="A20" i="94" s="1"/>
  <c r="C20" i="94"/>
  <c r="D19" i="94"/>
  <c r="A19" i="94"/>
  <c r="A17" i="94"/>
  <c r="D16" i="94"/>
  <c r="A16" i="94" s="1"/>
  <c r="D15" i="94"/>
  <c r="A15" i="94" s="1"/>
  <c r="D14" i="94"/>
  <c r="D13" i="94"/>
  <c r="A13" i="94" s="1"/>
  <c r="D12" i="94"/>
  <c r="A12" i="94"/>
  <c r="D9" i="94"/>
  <c r="A9" i="94" s="1"/>
  <c r="D8" i="94"/>
  <c r="A8" i="94" s="1"/>
  <c r="A7" i="94"/>
  <c r="H3" i="94"/>
  <c r="H1" i="94" s="1"/>
  <c r="F3" i="94"/>
  <c r="F1" i="94" s="1"/>
  <c r="G1646" i="3"/>
  <c r="G1630" i="3"/>
  <c r="G1641" i="3"/>
  <c r="G1651" i="3"/>
  <c r="G1648" i="3"/>
  <c r="G1632" i="3"/>
  <c r="G1643" i="3"/>
  <c r="AK167" i="4"/>
  <c r="H62" i="2"/>
  <c r="AI166" i="4"/>
  <c r="AK23" i="4"/>
  <c r="AI23" i="4"/>
  <c r="H1652" i="3"/>
  <c r="AK166" i="4"/>
  <c r="G88" i="2"/>
  <c r="H1642" i="3"/>
  <c r="H1653" i="3"/>
  <c r="H1637" i="3"/>
  <c r="H1639" i="3"/>
  <c r="H1644" i="3"/>
  <c r="H1628" i="3"/>
  <c r="H1635" i="3"/>
  <c r="AF166" i="4"/>
  <c r="H422" i="2"/>
  <c r="AI22" i="4"/>
  <c r="H1634" i="3"/>
  <c r="H1643" i="3"/>
  <c r="G1642" i="3"/>
  <c r="G1653" i="3"/>
  <c r="G1637" i="3"/>
  <c r="G1639" i="3"/>
  <c r="G1644" i="3"/>
  <c r="G1628" i="3"/>
  <c r="G1635" i="3"/>
  <c r="H424" i="2"/>
  <c r="AJ167" i="4"/>
  <c r="G64" i="2"/>
  <c r="AF23" i="4"/>
  <c r="H1629" i="3"/>
  <c r="G422" i="2"/>
  <c r="H1654" i="3"/>
  <c r="H1638" i="3"/>
  <c r="H1649" i="3"/>
  <c r="H1633" i="3"/>
  <c r="H1631" i="3"/>
  <c r="H1640" i="3"/>
  <c r="H1655" i="3"/>
  <c r="AJ23" i="4"/>
  <c r="AK22" i="4"/>
  <c r="H1632" i="3"/>
  <c r="G1654" i="3"/>
  <c r="G1638" i="3"/>
  <c r="G1649" i="3"/>
  <c r="G1633" i="3"/>
  <c r="G1631" i="3"/>
  <c r="G1640" i="3"/>
  <c r="G1655" i="3"/>
  <c r="AI167" i="4"/>
  <c r="H64" i="2"/>
  <c r="G62" i="2"/>
  <c r="H1650" i="3"/>
  <c r="H1645" i="3"/>
  <c r="H1636" i="3"/>
  <c r="H1647" i="3"/>
  <c r="H1651" i="3"/>
  <c r="AJ166" i="4"/>
  <c r="G1650" i="3"/>
  <c r="G1634" i="3"/>
  <c r="G1645" i="3"/>
  <c r="G1629" i="3"/>
  <c r="G1652" i="3"/>
  <c r="G1636" i="3"/>
  <c r="G1647" i="3"/>
  <c r="G424" i="2"/>
  <c r="AF167" i="4"/>
  <c r="AF22" i="4"/>
  <c r="H1646" i="3"/>
  <c r="H1630" i="3"/>
  <c r="H1641" i="3"/>
  <c r="H1648" i="3"/>
  <c r="AJ22" i="4"/>
  <c r="A56" i="94" l="1"/>
  <c r="A54" i="94"/>
  <c r="N55" i="94"/>
  <c r="U23" i="4"/>
  <c r="H23" i="4"/>
  <c r="I23" i="4"/>
  <c r="K23" i="4"/>
  <c r="AC23" i="4"/>
  <c r="P23" i="4"/>
  <c r="Q23" i="4"/>
  <c r="S23" i="4"/>
  <c r="V23" i="4"/>
  <c r="R23" i="4"/>
  <c r="Z23" i="4"/>
  <c r="T23" i="4"/>
  <c r="N23" i="4"/>
  <c r="AE23" i="4"/>
  <c r="Y23" i="4"/>
  <c r="G23" i="4"/>
  <c r="L23" i="4"/>
  <c r="X23" i="4"/>
  <c r="J23" i="4"/>
  <c r="AA23" i="4"/>
  <c r="AD23" i="4"/>
  <c r="AB23" i="4"/>
  <c r="W23" i="4"/>
  <c r="M23" i="4"/>
  <c r="O23" i="4"/>
  <c r="N167" i="4"/>
  <c r="AA167" i="4"/>
  <c r="AC167" i="4"/>
  <c r="K167" i="4"/>
  <c r="P167" i="4"/>
  <c r="S167" i="4"/>
  <c r="O167" i="4"/>
  <c r="T167" i="4"/>
  <c r="AB167" i="4"/>
  <c r="AD167" i="4"/>
  <c r="U167" i="4"/>
  <c r="Q167" i="4"/>
  <c r="AE167" i="4"/>
  <c r="W167" i="4"/>
  <c r="V167" i="4"/>
  <c r="X167" i="4"/>
  <c r="G167" i="4"/>
  <c r="H167" i="4"/>
  <c r="J167" i="4"/>
  <c r="L167" i="4"/>
  <c r="Z167" i="4"/>
  <c r="Y167" i="4"/>
  <c r="M167" i="4"/>
  <c r="R167" i="4"/>
  <c r="I167" i="4"/>
  <c r="O166" i="4"/>
  <c r="G166" i="4"/>
  <c r="H166" i="4"/>
  <c r="R166" i="4"/>
  <c r="K166" i="4"/>
  <c r="AB166" i="4"/>
  <c r="T166" i="4"/>
  <c r="AE166" i="4"/>
  <c r="AC166" i="4"/>
  <c r="Q166" i="4"/>
  <c r="L166" i="4"/>
  <c r="P166" i="4"/>
  <c r="Y166" i="4"/>
  <c r="AA166" i="4"/>
  <c r="AD166" i="4"/>
  <c r="U166" i="4"/>
  <c r="N166" i="4"/>
  <c r="M166" i="4"/>
  <c r="W166" i="4"/>
  <c r="X166" i="4"/>
  <c r="Z166" i="4"/>
  <c r="V166" i="4"/>
  <c r="S166" i="4"/>
  <c r="I166" i="4"/>
  <c r="J166" i="4"/>
  <c r="D60" i="94"/>
  <c r="A60" i="94" s="1"/>
  <c r="M15" i="94"/>
  <c r="N15" i="94"/>
  <c r="A14" i="94"/>
  <c r="M14" i="94"/>
  <c r="N14" i="94"/>
  <c r="H68" i="2"/>
  <c r="G63" i="2"/>
  <c r="H428" i="2"/>
  <c r="G423" i="2"/>
  <c r="AJ169" i="4"/>
  <c r="AF25" i="4"/>
  <c r="H431" i="2"/>
  <c r="H430" i="2"/>
  <c r="G71" i="2"/>
  <c r="AI169" i="4"/>
  <c r="G430" i="2"/>
  <c r="AK24" i="4"/>
  <c r="G429" i="2"/>
  <c r="AK25" i="4"/>
  <c r="G66" i="2"/>
  <c r="H423" i="2"/>
  <c r="G426" i="2"/>
  <c r="AJ25" i="4"/>
  <c r="H425" i="2"/>
  <c r="G69" i="2"/>
  <c r="G70" i="2"/>
  <c r="AJ24" i="4"/>
  <c r="H427" i="2"/>
  <c r="H70" i="2"/>
  <c r="AJ168" i="4"/>
  <c r="H65" i="2"/>
  <c r="G428" i="2"/>
  <c r="H69" i="2"/>
  <c r="AI168" i="4"/>
  <c r="AF24" i="4"/>
  <c r="G431" i="2"/>
  <c r="G68" i="2"/>
  <c r="AF168" i="4"/>
  <c r="H66" i="2"/>
  <c r="H426" i="2"/>
  <c r="AK169" i="4"/>
  <c r="AK168" i="4"/>
  <c r="H429" i="2"/>
  <c r="H67" i="2"/>
  <c r="G67" i="2"/>
  <c r="H71" i="2"/>
  <c r="H63" i="2"/>
  <c r="AI25" i="4"/>
  <c r="AI24" i="4"/>
  <c r="AF169" i="4"/>
  <c r="G427" i="2"/>
  <c r="G425" i="2"/>
  <c r="G65" i="2"/>
  <c r="M169" i="4" l="1"/>
  <c r="Y169" i="4"/>
  <c r="I169" i="4"/>
  <c r="U169" i="4"/>
  <c r="W169" i="4"/>
  <c r="S169" i="4"/>
  <c r="AE169" i="4"/>
  <c r="J169" i="4"/>
  <c r="V169" i="4"/>
  <c r="T169" i="4"/>
  <c r="L169" i="4"/>
  <c r="AB169" i="4"/>
  <c r="X169" i="4"/>
  <c r="G169" i="4"/>
  <c r="R169" i="4"/>
  <c r="N169" i="4"/>
  <c r="Z169" i="4"/>
  <c r="P169" i="4"/>
  <c r="H169" i="4"/>
  <c r="Q169" i="4"/>
  <c r="AC169" i="4"/>
  <c r="AD169" i="4"/>
  <c r="O169" i="4"/>
  <c r="AA169" i="4"/>
  <c r="K169" i="4"/>
  <c r="X168" i="4"/>
  <c r="O168" i="4"/>
  <c r="M168" i="4"/>
  <c r="R168" i="4"/>
  <c r="V168" i="4"/>
  <c r="K168" i="4"/>
  <c r="I168" i="4"/>
  <c r="AA168" i="4"/>
  <c r="L168" i="4"/>
  <c r="U168" i="4"/>
  <c r="Y168" i="4"/>
  <c r="Q168" i="4"/>
  <c r="AE168" i="4"/>
  <c r="AC168" i="4"/>
  <c r="T168" i="4"/>
  <c r="H168" i="4"/>
  <c r="S168" i="4"/>
  <c r="J168" i="4"/>
  <c r="AB168" i="4"/>
  <c r="Z168" i="4"/>
  <c r="P168" i="4"/>
  <c r="W168" i="4"/>
  <c r="N168" i="4"/>
  <c r="G168" i="4"/>
  <c r="AD168" i="4"/>
  <c r="H25" i="4"/>
  <c r="Q25" i="4"/>
  <c r="L25" i="4"/>
  <c r="AE25" i="4"/>
  <c r="AD25" i="4"/>
  <c r="W25" i="4"/>
  <c r="M25" i="4"/>
  <c r="P25" i="4"/>
  <c r="N25" i="4"/>
  <c r="T25" i="4"/>
  <c r="Z25" i="4"/>
  <c r="G25" i="4"/>
  <c r="S25" i="4"/>
  <c r="AA25" i="4"/>
  <c r="X25" i="4"/>
  <c r="J25" i="4"/>
  <c r="AB25" i="4"/>
  <c r="V25" i="4"/>
  <c r="O25" i="4"/>
  <c r="Y25" i="4"/>
  <c r="R25" i="4"/>
  <c r="U25" i="4"/>
  <c r="K25" i="4"/>
  <c r="I25" i="4"/>
  <c r="AC25" i="4"/>
  <c r="A141" i="92"/>
  <c r="D77" i="92"/>
  <c r="A77" i="92" s="1"/>
  <c r="D76" i="92"/>
  <c r="A76" i="92" s="1"/>
  <c r="D75" i="92"/>
  <c r="A75" i="92" s="1"/>
  <c r="D74" i="92"/>
  <c r="A74" i="92" s="1"/>
  <c r="D73" i="92"/>
  <c r="A73" i="92" s="1"/>
  <c r="D72" i="92"/>
  <c r="A72" i="92" s="1"/>
  <c r="D71" i="92"/>
  <c r="A71" i="92" s="1"/>
  <c r="H70" i="92"/>
  <c r="D70" i="92"/>
  <c r="A70" i="92" s="1"/>
  <c r="D69" i="92"/>
  <c r="A69" i="92" s="1"/>
  <c r="D68" i="92"/>
  <c r="A68" i="92" s="1"/>
  <c r="D67" i="92"/>
  <c r="A67" i="92" s="1"/>
  <c r="H66" i="92"/>
  <c r="H64" i="92" s="1"/>
  <c r="D66" i="92"/>
  <c r="A66" i="92" s="1"/>
  <c r="D65" i="92"/>
  <c r="A65" i="92" s="1"/>
  <c r="D64" i="92"/>
  <c r="A64" i="92" s="1"/>
  <c r="D63" i="92"/>
  <c r="A63" i="92" s="1"/>
  <c r="D62" i="92"/>
  <c r="A62" i="92" s="1"/>
  <c r="D61" i="92"/>
  <c r="A61" i="92" s="1"/>
  <c r="C60" i="92"/>
  <c r="D59" i="92"/>
  <c r="A59" i="92"/>
  <c r="A57" i="92"/>
  <c r="D56" i="92"/>
  <c r="D55" i="92"/>
  <c r="A55" i="92"/>
  <c r="D54" i="92"/>
  <c r="D53" i="92"/>
  <c r="A53" i="92" s="1"/>
  <c r="D52" i="92"/>
  <c r="A52" i="92" s="1"/>
  <c r="A50" i="92"/>
  <c r="J49" i="92"/>
  <c r="H49" i="92"/>
  <c r="D49" i="92"/>
  <c r="A49" i="92" s="1"/>
  <c r="D48" i="92"/>
  <c r="A48" i="92" s="1"/>
  <c r="A47" i="92"/>
  <c r="H45" i="92"/>
  <c r="F45" i="92"/>
  <c r="H43" i="92"/>
  <c r="F43" i="92"/>
  <c r="D37" i="92"/>
  <c r="A37" i="92" s="1"/>
  <c r="D36" i="92"/>
  <c r="A36" i="92" s="1"/>
  <c r="D35" i="92"/>
  <c r="A35" i="92" s="1"/>
  <c r="D34" i="92"/>
  <c r="A34" i="92"/>
  <c r="D33" i="92"/>
  <c r="A33" i="92" s="1"/>
  <c r="D32" i="92"/>
  <c r="A32" i="92"/>
  <c r="D31" i="92"/>
  <c r="A31" i="92" s="1"/>
  <c r="D30" i="92"/>
  <c r="A30" i="92"/>
  <c r="H29" i="92"/>
  <c r="H69" i="92" s="1"/>
  <c r="D29" i="92"/>
  <c r="A29" i="92" s="1"/>
  <c r="D28" i="92"/>
  <c r="A28" i="92" s="1"/>
  <c r="D27" i="92"/>
  <c r="A27" i="92" s="1"/>
  <c r="H26" i="92"/>
  <c r="H24" i="92" s="1"/>
  <c r="D26" i="92"/>
  <c r="A26" i="92" s="1"/>
  <c r="D25" i="92"/>
  <c r="A25" i="92"/>
  <c r="H21" i="92"/>
  <c r="D24" i="92"/>
  <c r="A24" i="92" s="1"/>
  <c r="D23" i="92"/>
  <c r="A23" i="92"/>
  <c r="D22" i="92"/>
  <c r="A22" i="92" s="1"/>
  <c r="D21" i="92"/>
  <c r="A21" i="92" s="1"/>
  <c r="D20" i="92"/>
  <c r="A20" i="92" s="1"/>
  <c r="C20" i="92"/>
  <c r="D19" i="92"/>
  <c r="H19" i="92" s="1"/>
  <c r="H20" i="92" s="1"/>
  <c r="A17" i="92"/>
  <c r="D16" i="92"/>
  <c r="A16" i="92" s="1"/>
  <c r="D15" i="92"/>
  <c r="A15" i="92" s="1"/>
  <c r="D14" i="92"/>
  <c r="A14" i="92" s="1"/>
  <c r="D13" i="92"/>
  <c r="A13" i="92" s="1"/>
  <c r="D12" i="92"/>
  <c r="A12" i="92" s="1"/>
  <c r="D9" i="92"/>
  <c r="A9" i="92" s="1"/>
  <c r="D8" i="92"/>
  <c r="A8" i="92" s="1"/>
  <c r="O7" i="92"/>
  <c r="A7" i="92"/>
  <c r="H3" i="92"/>
  <c r="H1" i="92" s="1"/>
  <c r="F3" i="92"/>
  <c r="F1" i="92" s="1"/>
  <c r="G412" i="2"/>
  <c r="G56" i="2"/>
  <c r="AF162" i="4"/>
  <c r="AK18" i="4"/>
  <c r="G415" i="2"/>
  <c r="AJ19" i="4"/>
  <c r="G52" i="2"/>
  <c r="G54" i="2"/>
  <c r="AJ163" i="4"/>
  <c r="H413" i="2"/>
  <c r="AJ18" i="4"/>
  <c r="H55" i="2"/>
  <c r="H414" i="2"/>
  <c r="AI18" i="4"/>
  <c r="G53" i="2"/>
  <c r="G413" i="2"/>
  <c r="AK162" i="4"/>
  <c r="AJ162" i="4"/>
  <c r="H52" i="2"/>
  <c r="AI163" i="4"/>
  <c r="H53" i="2"/>
  <c r="AI162" i="4"/>
  <c r="AI19" i="4"/>
  <c r="H54" i="2"/>
  <c r="H412" i="2"/>
  <c r="AK19" i="4"/>
  <c r="G55" i="2"/>
  <c r="G416" i="2"/>
  <c r="AK163" i="4"/>
  <c r="H56" i="2"/>
  <c r="H415" i="2"/>
  <c r="H416" i="2"/>
  <c r="AF19" i="4"/>
  <c r="G414" i="2"/>
  <c r="AF18" i="4"/>
  <c r="AF163" i="4"/>
  <c r="A19" i="92" l="1"/>
  <c r="H22" i="92"/>
  <c r="K19" i="4"/>
  <c r="AD19" i="4"/>
  <c r="V19" i="4"/>
  <c r="S19" i="4"/>
  <c r="W19" i="4"/>
  <c r="G19" i="4"/>
  <c r="N19" i="4"/>
  <c r="X19" i="4"/>
  <c r="P19" i="4"/>
  <c r="L19" i="4"/>
  <c r="J19" i="4"/>
  <c r="Z19" i="4"/>
  <c r="T19" i="4"/>
  <c r="U19" i="4"/>
  <c r="Y19" i="4"/>
  <c r="H19" i="4"/>
  <c r="AA19" i="4"/>
  <c r="I19" i="4"/>
  <c r="AE19" i="4"/>
  <c r="M19" i="4"/>
  <c r="Q19" i="4"/>
  <c r="O19" i="4"/>
  <c r="AB19" i="4"/>
  <c r="AC19" i="4"/>
  <c r="R19" i="4"/>
  <c r="L162" i="4"/>
  <c r="AC162" i="4"/>
  <c r="P162" i="4"/>
  <c r="T162" i="4"/>
  <c r="AA162" i="4"/>
  <c r="AE162" i="4"/>
  <c r="W162" i="4"/>
  <c r="Q162" i="4"/>
  <c r="AD162" i="4"/>
  <c r="AB162" i="4"/>
  <c r="M162" i="4"/>
  <c r="Y162" i="4"/>
  <c r="N162" i="4"/>
  <c r="J162" i="4"/>
  <c r="V162" i="4"/>
  <c r="K162" i="4"/>
  <c r="O162" i="4"/>
  <c r="R162" i="4"/>
  <c r="Z162" i="4"/>
  <c r="U162" i="4"/>
  <c r="S162" i="4"/>
  <c r="I162" i="4"/>
  <c r="H162" i="4"/>
  <c r="G162" i="4"/>
  <c r="X162" i="4"/>
  <c r="AC163" i="4"/>
  <c r="W163" i="4"/>
  <c r="J163" i="4"/>
  <c r="AE163" i="4"/>
  <c r="I163" i="4"/>
  <c r="K163" i="4"/>
  <c r="T163" i="4"/>
  <c r="AD163" i="4"/>
  <c r="AB163" i="4"/>
  <c r="P163" i="4"/>
  <c r="G163" i="4"/>
  <c r="X163" i="4"/>
  <c r="S163" i="4"/>
  <c r="V163" i="4"/>
  <c r="O163" i="4"/>
  <c r="L163" i="4"/>
  <c r="U163" i="4"/>
  <c r="AA163" i="4"/>
  <c r="M163" i="4"/>
  <c r="R163" i="4"/>
  <c r="H163" i="4"/>
  <c r="Z163" i="4"/>
  <c r="N163" i="4"/>
  <c r="Y163" i="4"/>
  <c r="Q163" i="4"/>
  <c r="A56" i="92"/>
  <c r="M55" i="92"/>
  <c r="N55" i="92"/>
  <c r="A54" i="92"/>
  <c r="M54" i="92"/>
  <c r="N54" i="92"/>
  <c r="N15" i="92"/>
  <c r="M15" i="92"/>
  <c r="M14" i="92"/>
  <c r="N14" i="92"/>
  <c r="H59" i="92"/>
  <c r="H61" i="92"/>
  <c r="H62" i="92" s="1"/>
  <c r="D60" i="92"/>
  <c r="A60" i="92" s="1"/>
  <c r="G57" i="2"/>
  <c r="AJ21" i="4"/>
  <c r="AF20" i="4"/>
  <c r="AK165" i="4"/>
  <c r="AK21" i="4"/>
  <c r="H61" i="2"/>
  <c r="AJ20" i="4"/>
  <c r="G420" i="2"/>
  <c r="AK164" i="4"/>
  <c r="AI165" i="4"/>
  <c r="G59" i="2"/>
  <c r="G60" i="2"/>
  <c r="H418" i="2"/>
  <c r="G58" i="2"/>
  <c r="AI20" i="4"/>
  <c r="G61" i="2"/>
  <c r="G419" i="2"/>
  <c r="H420" i="2"/>
  <c r="H417" i="2"/>
  <c r="H419" i="2"/>
  <c r="H59" i="2"/>
  <c r="AJ165" i="4"/>
  <c r="G418" i="2"/>
  <c r="G421" i="2"/>
  <c r="AI164" i="4"/>
  <c r="AJ164" i="4"/>
  <c r="AF21" i="4"/>
  <c r="H421" i="2"/>
  <c r="AK20" i="4"/>
  <c r="AF165" i="4"/>
  <c r="H58" i="2"/>
  <c r="AF164" i="4"/>
  <c r="H60" i="2"/>
  <c r="G417" i="2"/>
  <c r="H57" i="2"/>
  <c r="AI21" i="4"/>
  <c r="AA21" i="4" l="1"/>
  <c r="R21" i="4"/>
  <c r="AE21" i="4"/>
  <c r="U21" i="4"/>
  <c r="H21" i="4"/>
  <c r="K21" i="4"/>
  <c r="G21" i="4"/>
  <c r="J21" i="4"/>
  <c r="AD21" i="4"/>
  <c r="Y21" i="4"/>
  <c r="X21" i="4"/>
  <c r="P21" i="4"/>
  <c r="W21" i="4"/>
  <c r="S21" i="4"/>
  <c r="O21" i="4"/>
  <c r="AB21" i="4"/>
  <c r="M21" i="4"/>
  <c r="L21" i="4"/>
  <c r="I21" i="4"/>
  <c r="N21" i="4"/>
  <c r="AC21" i="4"/>
  <c r="V21" i="4"/>
  <c r="Z21" i="4"/>
  <c r="T21" i="4"/>
  <c r="Q21" i="4"/>
  <c r="S165" i="4"/>
  <c r="T165" i="4"/>
  <c r="X165" i="4"/>
  <c r="AB165" i="4"/>
  <c r="V165" i="4"/>
  <c r="M165" i="4"/>
  <c r="R165" i="4"/>
  <c r="O165" i="4"/>
  <c r="Z165" i="4"/>
  <c r="W165" i="4"/>
  <c r="H165" i="4"/>
  <c r="P165" i="4"/>
  <c r="I165" i="4"/>
  <c r="AA165" i="4"/>
  <c r="N165" i="4"/>
  <c r="J165" i="4"/>
  <c r="AE165" i="4"/>
  <c r="Y165" i="4"/>
  <c r="AD165" i="4"/>
  <c r="L165" i="4"/>
  <c r="AC165" i="4"/>
  <c r="G165" i="4"/>
  <c r="K165" i="4"/>
  <c r="Q165" i="4"/>
  <c r="U165" i="4"/>
  <c r="W164" i="4"/>
  <c r="N164" i="4"/>
  <c r="O164" i="4"/>
  <c r="X164" i="4"/>
  <c r="AB164" i="4"/>
  <c r="AA164" i="4"/>
  <c r="H164" i="4"/>
  <c r="R164" i="4"/>
  <c r="J164" i="4"/>
  <c r="U164" i="4"/>
  <c r="S164" i="4"/>
  <c r="G164" i="4"/>
  <c r="Z164" i="4"/>
  <c r="K164" i="4"/>
  <c r="L164" i="4"/>
  <c r="T164" i="4"/>
  <c r="Y164" i="4"/>
  <c r="AE164" i="4"/>
  <c r="P164" i="4"/>
  <c r="AC164" i="4"/>
  <c r="I164" i="4"/>
  <c r="AD164" i="4"/>
  <c r="Q164" i="4"/>
  <c r="V164" i="4"/>
  <c r="M164" i="4"/>
  <c r="H60" i="92"/>
  <c r="L1966" i="3" l="1"/>
  <c r="K1966" i="3"/>
  <c r="L1965" i="3"/>
  <c r="K1965" i="3"/>
  <c r="L1964" i="3"/>
  <c r="K1964" i="3"/>
  <c r="L1963" i="3"/>
  <c r="K1963" i="3"/>
  <c r="L1962" i="3"/>
  <c r="K1962" i="3"/>
  <c r="L1961" i="3"/>
  <c r="K1961" i="3"/>
  <c r="L1960" i="3"/>
  <c r="K1960" i="3"/>
  <c r="L1959" i="3"/>
  <c r="K1959" i="3"/>
  <c r="L1958" i="3"/>
  <c r="K1958" i="3"/>
  <c r="L1957" i="3"/>
  <c r="K1957" i="3"/>
  <c r="L1956" i="3"/>
  <c r="K1956" i="3"/>
  <c r="L1955" i="3"/>
  <c r="K1955" i="3"/>
  <c r="L1954" i="3"/>
  <c r="K1954" i="3"/>
  <c r="L1953" i="3"/>
  <c r="K1953" i="3"/>
  <c r="L1952" i="3"/>
  <c r="K1952" i="3"/>
  <c r="L1951" i="3"/>
  <c r="K1951" i="3"/>
  <c r="L1950" i="3"/>
  <c r="K1950" i="3"/>
  <c r="L1949" i="3"/>
  <c r="K1949" i="3"/>
  <c r="L1948" i="3"/>
  <c r="K1948" i="3"/>
  <c r="L1947" i="3"/>
  <c r="K1947" i="3"/>
  <c r="L1946" i="3"/>
  <c r="K1946" i="3"/>
  <c r="L1945" i="3"/>
  <c r="K1945" i="3"/>
  <c r="L1944" i="3"/>
  <c r="K1944" i="3"/>
  <c r="L1943" i="3"/>
  <c r="K1943" i="3"/>
  <c r="L1942" i="3"/>
  <c r="K1942" i="3"/>
  <c r="L1941" i="3"/>
  <c r="K1941" i="3"/>
  <c r="L1940" i="3"/>
  <c r="K1940" i="3"/>
  <c r="L1939" i="3"/>
  <c r="K1939" i="3"/>
  <c r="L1938" i="3"/>
  <c r="K1938" i="3"/>
  <c r="L1937" i="3"/>
  <c r="K1937" i="3"/>
  <c r="L1936" i="3"/>
  <c r="K1936" i="3"/>
  <c r="L1935" i="3"/>
  <c r="K1935" i="3"/>
  <c r="L1934" i="3"/>
  <c r="K1934" i="3"/>
  <c r="L1933" i="3"/>
  <c r="K1933" i="3"/>
  <c r="L1932" i="3"/>
  <c r="K1932" i="3"/>
  <c r="L1931" i="3"/>
  <c r="K1931" i="3"/>
  <c r="L1930" i="3"/>
  <c r="K1930" i="3"/>
  <c r="L1929" i="3"/>
  <c r="K1929" i="3"/>
  <c r="L1928" i="3"/>
  <c r="K1928" i="3"/>
  <c r="L1927" i="3"/>
  <c r="K1927" i="3"/>
  <c r="L1926" i="3"/>
  <c r="K1926" i="3"/>
  <c r="L1925" i="3"/>
  <c r="K1925" i="3"/>
  <c r="L1924" i="3"/>
  <c r="K1924" i="3"/>
  <c r="L1923" i="3"/>
  <c r="K1923" i="3"/>
  <c r="L1922" i="3"/>
  <c r="K1922" i="3"/>
  <c r="L1911" i="3"/>
  <c r="K1911" i="3"/>
  <c r="L1910" i="3"/>
  <c r="K1910" i="3"/>
  <c r="L1909" i="3"/>
  <c r="K1909" i="3"/>
  <c r="L1908" i="3"/>
  <c r="K1908" i="3"/>
  <c r="L1907" i="3"/>
  <c r="K1907" i="3"/>
  <c r="L1906" i="3"/>
  <c r="K1906" i="3"/>
  <c r="L1905" i="3"/>
  <c r="K1905" i="3"/>
  <c r="L1904" i="3"/>
  <c r="K1904" i="3"/>
  <c r="L1903" i="3"/>
  <c r="K1903" i="3"/>
  <c r="L1902" i="3"/>
  <c r="K1902" i="3"/>
  <c r="L1901" i="3"/>
  <c r="K1901" i="3"/>
  <c r="L1900" i="3"/>
  <c r="K1900" i="3"/>
  <c r="L1899" i="3"/>
  <c r="K1899" i="3"/>
  <c r="L1898" i="3"/>
  <c r="K1898" i="3"/>
  <c r="L1897" i="3"/>
  <c r="K1897" i="3"/>
  <c r="L1896" i="3"/>
  <c r="K1896" i="3"/>
  <c r="L1895" i="3"/>
  <c r="K1895" i="3"/>
  <c r="L1894" i="3"/>
  <c r="K1894" i="3"/>
  <c r="L1893" i="3"/>
  <c r="K1893" i="3"/>
  <c r="L1892" i="3"/>
  <c r="K1892" i="3"/>
  <c r="L1891" i="3"/>
  <c r="K1891" i="3"/>
  <c r="L1890" i="3"/>
  <c r="K1890" i="3"/>
  <c r="L1889" i="3"/>
  <c r="K1889" i="3"/>
  <c r="L1888" i="3"/>
  <c r="K1888" i="3"/>
  <c r="L1887" i="3"/>
  <c r="K1887" i="3"/>
  <c r="L1886" i="3"/>
  <c r="K1886" i="3"/>
  <c r="L1885" i="3"/>
  <c r="K1885" i="3"/>
  <c r="L1884" i="3"/>
  <c r="K1884" i="3"/>
  <c r="L1883" i="3"/>
  <c r="K1883" i="3"/>
  <c r="L1854" i="3"/>
  <c r="K1854" i="3"/>
  <c r="L1853" i="3"/>
  <c r="K1853" i="3"/>
  <c r="L1852" i="3"/>
  <c r="K1852" i="3"/>
  <c r="L1851" i="3"/>
  <c r="K1851" i="3"/>
  <c r="L1850" i="3"/>
  <c r="K1850" i="3"/>
  <c r="L1849" i="3"/>
  <c r="K1849" i="3"/>
  <c r="L1848" i="3"/>
  <c r="K1848" i="3"/>
  <c r="L1847" i="3"/>
  <c r="K1847" i="3"/>
  <c r="L1846" i="3"/>
  <c r="K1846" i="3"/>
  <c r="L1845" i="3"/>
  <c r="K1845" i="3"/>
  <c r="L1844" i="3"/>
  <c r="K1844" i="3"/>
  <c r="L1843" i="3"/>
  <c r="K1843" i="3"/>
  <c r="L1842" i="3"/>
  <c r="K1842" i="3"/>
  <c r="L1841" i="3"/>
  <c r="K1841" i="3"/>
  <c r="L1840" i="3"/>
  <c r="K1840" i="3"/>
  <c r="L1839" i="3"/>
  <c r="K1839" i="3"/>
  <c r="L1838" i="3"/>
  <c r="K1838" i="3"/>
  <c r="L1837" i="3"/>
  <c r="K1837" i="3"/>
  <c r="L1836" i="3"/>
  <c r="K1836" i="3"/>
  <c r="L1835" i="3"/>
  <c r="K1835" i="3"/>
  <c r="L1834" i="3"/>
  <c r="K1834" i="3"/>
  <c r="L1833" i="3"/>
  <c r="K1833" i="3"/>
  <c r="L1832" i="3"/>
  <c r="K1832" i="3"/>
  <c r="L1831" i="3"/>
  <c r="K1831" i="3"/>
  <c r="L1830" i="3"/>
  <c r="K1830" i="3"/>
  <c r="L1829" i="3"/>
  <c r="K1829" i="3"/>
  <c r="L1828" i="3"/>
  <c r="K1828" i="3"/>
  <c r="L1827" i="3"/>
  <c r="K1827" i="3"/>
  <c r="L1826" i="3"/>
  <c r="K1826" i="3"/>
  <c r="L1825" i="3"/>
  <c r="K1825" i="3"/>
  <c r="L1824" i="3"/>
  <c r="K1824" i="3"/>
  <c r="L1823" i="3"/>
  <c r="K1823" i="3"/>
  <c r="L1822" i="3"/>
  <c r="K1822" i="3"/>
  <c r="L1821" i="3"/>
  <c r="K1821" i="3"/>
  <c r="L1820" i="3"/>
  <c r="K1820" i="3"/>
  <c r="L1819" i="3"/>
  <c r="K1819" i="3"/>
  <c r="L1818" i="3"/>
  <c r="K1818" i="3"/>
  <c r="L1817" i="3"/>
  <c r="K1817" i="3"/>
  <c r="L1816" i="3"/>
  <c r="K1816" i="3"/>
  <c r="L1815" i="3"/>
  <c r="K1815" i="3"/>
  <c r="L1814" i="3"/>
  <c r="K1814" i="3"/>
  <c r="L1813" i="3"/>
  <c r="K1813" i="3"/>
  <c r="L1812" i="3"/>
  <c r="K1812" i="3"/>
  <c r="L1811" i="3"/>
  <c r="K1811" i="3"/>
  <c r="L1810" i="3"/>
  <c r="K1810" i="3"/>
  <c r="L1809" i="3"/>
  <c r="K1809" i="3"/>
  <c r="L1808" i="3"/>
  <c r="K1808" i="3"/>
  <c r="L1807" i="3"/>
  <c r="K1807" i="3"/>
  <c r="L1806" i="3"/>
  <c r="K1806" i="3"/>
  <c r="L1805" i="3"/>
  <c r="K1805" i="3"/>
  <c r="L1804" i="3"/>
  <c r="K1804" i="3"/>
  <c r="L1803" i="3"/>
  <c r="K1803" i="3"/>
  <c r="L1802" i="3"/>
  <c r="K1802" i="3"/>
  <c r="L1801" i="3"/>
  <c r="K1801" i="3"/>
  <c r="L1800" i="3"/>
  <c r="K1800" i="3"/>
  <c r="L1799" i="3"/>
  <c r="K1799" i="3"/>
  <c r="L1798" i="3"/>
  <c r="K1798" i="3"/>
  <c r="L1797" i="3"/>
  <c r="K1797" i="3"/>
  <c r="L1796" i="3"/>
  <c r="K1796" i="3"/>
  <c r="L1795" i="3"/>
  <c r="K1795" i="3"/>
  <c r="L1794" i="3"/>
  <c r="K1794" i="3"/>
  <c r="L1793" i="3"/>
  <c r="K1793" i="3"/>
  <c r="L1792" i="3"/>
  <c r="K1792" i="3"/>
  <c r="L1791" i="3"/>
  <c r="K1791" i="3"/>
  <c r="L1790" i="3"/>
  <c r="K1790" i="3"/>
  <c r="L1789" i="3"/>
  <c r="K1789" i="3"/>
  <c r="L1788" i="3"/>
  <c r="K1788" i="3"/>
  <c r="L1787" i="3"/>
  <c r="K1787" i="3"/>
  <c r="L1786" i="3"/>
  <c r="K1786" i="3"/>
  <c r="L1785" i="3"/>
  <c r="K1785" i="3"/>
  <c r="L1784" i="3"/>
  <c r="K1784" i="3"/>
  <c r="L1783" i="3"/>
  <c r="K1783" i="3"/>
  <c r="L1782" i="3"/>
  <c r="K1782" i="3"/>
  <c r="L1781" i="3"/>
  <c r="K1781" i="3"/>
  <c r="L1780" i="3"/>
  <c r="K1780" i="3"/>
  <c r="L1779" i="3"/>
  <c r="K1779" i="3"/>
  <c r="L1778" i="3"/>
  <c r="K1778" i="3"/>
  <c r="L1777" i="3"/>
  <c r="K1777" i="3"/>
  <c r="L1776" i="3"/>
  <c r="K1776" i="3"/>
  <c r="L1775" i="3"/>
  <c r="K1775" i="3"/>
  <c r="L1774" i="3"/>
  <c r="K1774" i="3"/>
  <c r="L1773" i="3"/>
  <c r="K1773" i="3"/>
  <c r="L1772" i="3"/>
  <c r="K1772" i="3"/>
  <c r="L1771" i="3"/>
  <c r="K1771" i="3"/>
  <c r="L1770" i="3"/>
  <c r="K1770" i="3"/>
  <c r="L1769" i="3"/>
  <c r="K1769" i="3"/>
  <c r="L1768" i="3"/>
  <c r="K1768" i="3"/>
  <c r="L1767" i="3"/>
  <c r="K1767" i="3"/>
  <c r="L1766" i="3"/>
  <c r="K1766" i="3"/>
  <c r="L1765" i="3"/>
  <c r="K1765" i="3"/>
  <c r="L1764" i="3"/>
  <c r="K1764" i="3"/>
  <c r="L1763" i="3"/>
  <c r="K1763" i="3"/>
  <c r="L1762" i="3"/>
  <c r="K1762" i="3"/>
  <c r="L1761" i="3"/>
  <c r="K1761" i="3"/>
  <c r="L1760" i="3"/>
  <c r="K1760" i="3"/>
  <c r="L1759" i="3"/>
  <c r="K1759" i="3"/>
  <c r="L1758" i="3"/>
  <c r="K1758" i="3"/>
  <c r="L1757" i="3"/>
  <c r="K1757" i="3"/>
  <c r="L1756" i="3"/>
  <c r="K1756" i="3"/>
  <c r="L1755" i="3"/>
  <c r="K1755" i="3"/>
  <c r="L1754" i="3"/>
  <c r="K1754" i="3"/>
  <c r="L1753" i="3"/>
  <c r="K1753" i="3"/>
  <c r="L1752" i="3"/>
  <c r="K1752" i="3"/>
  <c r="L1751" i="3"/>
  <c r="K1751" i="3"/>
  <c r="L1750" i="3"/>
  <c r="K1750" i="3"/>
  <c r="L1749" i="3"/>
  <c r="K1749" i="3"/>
  <c r="L1748" i="3"/>
  <c r="K1748" i="3"/>
  <c r="L1747" i="3"/>
  <c r="K1747" i="3"/>
  <c r="L1746" i="3"/>
  <c r="K1746" i="3"/>
  <c r="L1745" i="3"/>
  <c r="K1745" i="3"/>
  <c r="L1744" i="3"/>
  <c r="K1744" i="3"/>
  <c r="L1743" i="3"/>
  <c r="K1743" i="3"/>
  <c r="L1742" i="3"/>
  <c r="K1742" i="3"/>
  <c r="L1741" i="3"/>
  <c r="K1741" i="3"/>
  <c r="L1740" i="3"/>
  <c r="K1740" i="3"/>
  <c r="L1739" i="3"/>
  <c r="K1739" i="3"/>
  <c r="L1738" i="3"/>
  <c r="K1738" i="3"/>
  <c r="L1737" i="3"/>
  <c r="K1737" i="3"/>
  <c r="L1736" i="3"/>
  <c r="K1736" i="3"/>
  <c r="L1735" i="3"/>
  <c r="K1735" i="3"/>
  <c r="L1734" i="3"/>
  <c r="K1734" i="3"/>
  <c r="L1733" i="3"/>
  <c r="K1733" i="3"/>
  <c r="L1732" i="3"/>
  <c r="K1732" i="3"/>
  <c r="L1731" i="3"/>
  <c r="K1731" i="3"/>
  <c r="L1730" i="3"/>
  <c r="K1730" i="3"/>
  <c r="L1729" i="3"/>
  <c r="K1729" i="3"/>
  <c r="L1728" i="3"/>
  <c r="K1728" i="3"/>
  <c r="L1727" i="3"/>
  <c r="K1727" i="3"/>
  <c r="L1726" i="3"/>
  <c r="K1726" i="3"/>
  <c r="L1725" i="3"/>
  <c r="K1725" i="3"/>
  <c r="L1724" i="3"/>
  <c r="K1724" i="3"/>
  <c r="L1723" i="3"/>
  <c r="K1723" i="3"/>
  <c r="L1722" i="3"/>
  <c r="K1722" i="3"/>
  <c r="L1721" i="3"/>
  <c r="K1721" i="3"/>
  <c r="L1720" i="3"/>
  <c r="K1720" i="3"/>
  <c r="L1719" i="3"/>
  <c r="K1719" i="3"/>
  <c r="L1718" i="3"/>
  <c r="K1718" i="3"/>
  <c r="L1717" i="3"/>
  <c r="K1717" i="3"/>
  <c r="L1716" i="3"/>
  <c r="K1716" i="3"/>
  <c r="L1715" i="3"/>
  <c r="K1715" i="3"/>
  <c r="L1683" i="3"/>
  <c r="K1683" i="3"/>
  <c r="L1682" i="3"/>
  <c r="K1682" i="3"/>
  <c r="L1681" i="3"/>
  <c r="K1681" i="3"/>
  <c r="L1680" i="3"/>
  <c r="K1680" i="3"/>
  <c r="L1679" i="3"/>
  <c r="K1679" i="3"/>
  <c r="L1678" i="3"/>
  <c r="K1678" i="3"/>
  <c r="L1677" i="3"/>
  <c r="K1677" i="3"/>
  <c r="L1676" i="3"/>
  <c r="K1676" i="3"/>
  <c r="L1675" i="3"/>
  <c r="K1675" i="3"/>
  <c r="L1674" i="3"/>
  <c r="K1674" i="3"/>
  <c r="L1673" i="3"/>
  <c r="K1673" i="3"/>
  <c r="L1672" i="3"/>
  <c r="K1672" i="3"/>
  <c r="L1671" i="3"/>
  <c r="K1671" i="3"/>
  <c r="L1670" i="3"/>
  <c r="K1670" i="3"/>
  <c r="L1669" i="3"/>
  <c r="K1669" i="3"/>
  <c r="L1668" i="3"/>
  <c r="K1668" i="3"/>
  <c r="L1667" i="3"/>
  <c r="K1667" i="3"/>
  <c r="L1666" i="3"/>
  <c r="K1666" i="3"/>
  <c r="L1665" i="3"/>
  <c r="K1665" i="3"/>
  <c r="L1664" i="3"/>
  <c r="K1664" i="3"/>
  <c r="L1663" i="3"/>
  <c r="K1663" i="3"/>
  <c r="L1662" i="3"/>
  <c r="K1662" i="3"/>
  <c r="L1661" i="3"/>
  <c r="K1661" i="3"/>
  <c r="L1660" i="3"/>
  <c r="K1660" i="3"/>
  <c r="L1659" i="3"/>
  <c r="K1659" i="3"/>
  <c r="L1658" i="3"/>
  <c r="K1658" i="3"/>
  <c r="L1657" i="3"/>
  <c r="K1657" i="3"/>
  <c r="L1656" i="3"/>
  <c r="K1656" i="3"/>
  <c r="L1627" i="3"/>
  <c r="K1627" i="3"/>
  <c r="L1626" i="3"/>
  <c r="K1626" i="3"/>
  <c r="L1625" i="3"/>
  <c r="K1625" i="3"/>
  <c r="L1624" i="3"/>
  <c r="K1624" i="3"/>
  <c r="L1623" i="3"/>
  <c r="K1623" i="3"/>
  <c r="L1622" i="3"/>
  <c r="K1622" i="3"/>
  <c r="L1621" i="3"/>
  <c r="K1621" i="3"/>
  <c r="L1620" i="3"/>
  <c r="K1620" i="3"/>
  <c r="L1619" i="3"/>
  <c r="K1619" i="3"/>
  <c r="L1618" i="3"/>
  <c r="K1618" i="3"/>
  <c r="L1617" i="3"/>
  <c r="K1617" i="3"/>
  <c r="L1616" i="3"/>
  <c r="K1616" i="3"/>
  <c r="L1615" i="3"/>
  <c r="K1615" i="3"/>
  <c r="L1614" i="3"/>
  <c r="K1614" i="3"/>
  <c r="L1613" i="3"/>
  <c r="K1613" i="3"/>
  <c r="L1612" i="3"/>
  <c r="K1612" i="3"/>
  <c r="L1611" i="3"/>
  <c r="K1611" i="3"/>
  <c r="L1610" i="3"/>
  <c r="K1610" i="3"/>
  <c r="L1609" i="3"/>
  <c r="K1609" i="3"/>
  <c r="L1608" i="3"/>
  <c r="K1608" i="3"/>
  <c r="L1607" i="3"/>
  <c r="K1607" i="3"/>
  <c r="L1591" i="3"/>
  <c r="K1591" i="3"/>
  <c r="L1590" i="3"/>
  <c r="K1590" i="3"/>
  <c r="L1589" i="3"/>
  <c r="K1589" i="3"/>
  <c r="L1588" i="3"/>
  <c r="K1588" i="3"/>
  <c r="L1587" i="3"/>
  <c r="K1587" i="3"/>
  <c r="L1586" i="3"/>
  <c r="K1586" i="3"/>
  <c r="L1585" i="3"/>
  <c r="K1585" i="3"/>
  <c r="L1541" i="3"/>
  <c r="K1541" i="3"/>
  <c r="L1540" i="3"/>
  <c r="K1540" i="3"/>
  <c r="L1539" i="3"/>
  <c r="K1539" i="3"/>
  <c r="L1538" i="3"/>
  <c r="K1538" i="3"/>
  <c r="L1537" i="3"/>
  <c r="K1537" i="3"/>
  <c r="L1536" i="3"/>
  <c r="K1536" i="3"/>
  <c r="L1535" i="3"/>
  <c r="K1535" i="3"/>
  <c r="L1534" i="3"/>
  <c r="K1534" i="3"/>
  <c r="L1533" i="3"/>
  <c r="K1533" i="3"/>
  <c r="L1532" i="3"/>
  <c r="K1532" i="3"/>
  <c r="L1531" i="3"/>
  <c r="K1531" i="3"/>
  <c r="L1530" i="3"/>
  <c r="K1530" i="3"/>
  <c r="L1529" i="3"/>
  <c r="K1529" i="3"/>
  <c r="L1528" i="3"/>
  <c r="K1528" i="3"/>
  <c r="L1527" i="3"/>
  <c r="K1527" i="3"/>
  <c r="L1526" i="3"/>
  <c r="K1526" i="3"/>
  <c r="L1525" i="3"/>
  <c r="K1525" i="3"/>
  <c r="L1524" i="3"/>
  <c r="K1524" i="3"/>
  <c r="L1523" i="3"/>
  <c r="K1523" i="3"/>
  <c r="L1522" i="3"/>
  <c r="K1522" i="3"/>
  <c r="L1521" i="3"/>
  <c r="K1521" i="3"/>
  <c r="L1520" i="3"/>
  <c r="K1520" i="3"/>
  <c r="L1519" i="3"/>
  <c r="K1519" i="3"/>
  <c r="L1518" i="3"/>
  <c r="K1518" i="3"/>
  <c r="L1517" i="3"/>
  <c r="K1517" i="3"/>
  <c r="L1516" i="3"/>
  <c r="K1516" i="3"/>
  <c r="L1515" i="3"/>
  <c r="K1515" i="3"/>
  <c r="L1514" i="3"/>
  <c r="K1514" i="3"/>
  <c r="A171" i="89"/>
  <c r="A133" i="89"/>
  <c r="D77" i="89"/>
  <c r="A77" i="89" s="1"/>
  <c r="D76" i="89"/>
  <c r="A76" i="89" s="1"/>
  <c r="D75" i="89"/>
  <c r="A75" i="89" s="1"/>
  <c r="D74" i="89"/>
  <c r="A74" i="89" s="1"/>
  <c r="D73" i="89"/>
  <c r="A73" i="89" s="1"/>
  <c r="D72" i="89"/>
  <c r="A72" i="89" s="1"/>
  <c r="D71" i="89"/>
  <c r="A71" i="89" s="1"/>
  <c r="D70" i="89"/>
  <c r="A70" i="89" s="1"/>
  <c r="D69" i="89"/>
  <c r="A69" i="89" s="1"/>
  <c r="D68" i="89"/>
  <c r="A68" i="89" s="1"/>
  <c r="D67" i="89"/>
  <c r="A67" i="89" s="1"/>
  <c r="D66" i="89"/>
  <c r="A66" i="89" s="1"/>
  <c r="H65" i="89"/>
  <c r="D65" i="89"/>
  <c r="A65" i="89" s="1"/>
  <c r="D64" i="89"/>
  <c r="A64" i="89" s="1"/>
  <c r="D63" i="89"/>
  <c r="A63" i="89" s="1"/>
  <c r="D62" i="89"/>
  <c r="A62" i="89" s="1"/>
  <c r="D61" i="89"/>
  <c r="A61" i="89" s="1"/>
  <c r="C60" i="89"/>
  <c r="D59" i="89"/>
  <c r="A59" i="89" s="1"/>
  <c r="A57" i="89"/>
  <c r="D56" i="89"/>
  <c r="A56" i="89" s="1"/>
  <c r="D55" i="89"/>
  <c r="A55" i="89" s="1"/>
  <c r="D54" i="89"/>
  <c r="A54" i="89" s="1"/>
  <c r="D53" i="89"/>
  <c r="A53" i="89" s="1"/>
  <c r="D52" i="89"/>
  <c r="A52" i="89" s="1"/>
  <c r="A50" i="89"/>
  <c r="D49" i="89"/>
  <c r="A49" i="89" s="1"/>
  <c r="D48" i="89"/>
  <c r="A48" i="89" s="1"/>
  <c r="A47" i="89"/>
  <c r="H45" i="89"/>
  <c r="F45" i="89"/>
  <c r="H43" i="89"/>
  <c r="F43" i="89"/>
  <c r="D37" i="89"/>
  <c r="A37" i="89" s="1"/>
  <c r="D36" i="89"/>
  <c r="A36" i="89" s="1"/>
  <c r="D35" i="89"/>
  <c r="A35" i="89" s="1"/>
  <c r="D34" i="89"/>
  <c r="A34" i="89" s="1"/>
  <c r="D33" i="89"/>
  <c r="A33" i="89" s="1"/>
  <c r="D32" i="89"/>
  <c r="A32" i="89" s="1"/>
  <c r="D31" i="89"/>
  <c r="A31" i="89" s="1"/>
  <c r="D30" i="89"/>
  <c r="A30" i="89"/>
  <c r="D29" i="89"/>
  <c r="A29" i="89" s="1"/>
  <c r="D28" i="89"/>
  <c r="A28" i="89" s="1"/>
  <c r="D27" i="89"/>
  <c r="A27" i="89" s="1"/>
  <c r="D26" i="89"/>
  <c r="A26" i="89" s="1"/>
  <c r="H25" i="89"/>
  <c r="D25" i="89"/>
  <c r="A25" i="89" s="1"/>
  <c r="D24" i="89"/>
  <c r="A24" i="89" s="1"/>
  <c r="D23" i="89"/>
  <c r="A23" i="89" s="1"/>
  <c r="D22" i="89"/>
  <c r="A22" i="89" s="1"/>
  <c r="D21" i="89"/>
  <c r="A21" i="89" s="1"/>
  <c r="D20" i="89"/>
  <c r="A20" i="89" s="1"/>
  <c r="C20" i="89"/>
  <c r="D19" i="89"/>
  <c r="A19" i="89" s="1"/>
  <c r="A17" i="89"/>
  <c r="D16" i="89"/>
  <c r="A16" i="89" s="1"/>
  <c r="D15" i="89"/>
  <c r="A15" i="89" s="1"/>
  <c r="D14" i="89"/>
  <c r="D13" i="89"/>
  <c r="A13" i="89" s="1"/>
  <c r="D12" i="89"/>
  <c r="A12" i="89" s="1"/>
  <c r="A10" i="89"/>
  <c r="D9" i="89"/>
  <c r="A9" i="89" s="1"/>
  <c r="D8" i="89"/>
  <c r="A8" i="89" s="1"/>
  <c r="A7" i="89"/>
  <c r="H3" i="89"/>
  <c r="H1" i="89" s="1"/>
  <c r="F3" i="89"/>
  <c r="F1" i="89" s="1"/>
  <c r="D37" i="88"/>
  <c r="A37" i="88" s="1"/>
  <c r="D36" i="88"/>
  <c r="A36" i="88" s="1"/>
  <c r="D35" i="88"/>
  <c r="A35" i="88" s="1"/>
  <c r="D34" i="88"/>
  <c r="A34" i="88" s="1"/>
  <c r="D33" i="88"/>
  <c r="A33" i="88" s="1"/>
  <c r="D32" i="88"/>
  <c r="A32" i="88"/>
  <c r="D31" i="88"/>
  <c r="A31" i="88" s="1"/>
  <c r="D30" i="88"/>
  <c r="A30" i="88"/>
  <c r="D29" i="88"/>
  <c r="A29" i="88" s="1"/>
  <c r="D28" i="88"/>
  <c r="A28" i="88" s="1"/>
  <c r="D27" i="88"/>
  <c r="A27" i="88" s="1"/>
  <c r="D26" i="88"/>
  <c r="A26" i="88" s="1"/>
  <c r="D25" i="88"/>
  <c r="A25" i="88" s="1"/>
  <c r="D24" i="88"/>
  <c r="A24" i="88" s="1"/>
  <c r="D23" i="88"/>
  <c r="A23" i="88" s="1"/>
  <c r="D22" i="88"/>
  <c r="A22" i="88" s="1"/>
  <c r="C20" i="88"/>
  <c r="D19" i="88"/>
  <c r="A17" i="88"/>
  <c r="D16" i="88"/>
  <c r="A16" i="88" s="1"/>
  <c r="D15" i="88"/>
  <c r="A15" i="88" s="1"/>
  <c r="D14" i="88"/>
  <c r="A14" i="88" s="1"/>
  <c r="D13" i="88"/>
  <c r="A13" i="88" s="1"/>
  <c r="D12" i="88"/>
  <c r="A12" i="88"/>
  <c r="A10" i="88"/>
  <c r="D9" i="88"/>
  <c r="A9" i="88" s="1"/>
  <c r="D8" i="88"/>
  <c r="A8" i="88" s="1"/>
  <c r="A7" i="88"/>
  <c r="H3" i="88"/>
  <c r="H1" i="88" s="1"/>
  <c r="F3" i="88"/>
  <c r="F1" i="88" s="1"/>
  <c r="A141" i="87"/>
  <c r="D77" i="87"/>
  <c r="A77" i="87" s="1"/>
  <c r="D76" i="87"/>
  <c r="A76" i="87" s="1"/>
  <c r="D75" i="87"/>
  <c r="A75" i="87" s="1"/>
  <c r="A74" i="87"/>
  <c r="D73" i="87"/>
  <c r="A73" i="87" s="1"/>
  <c r="D72" i="87"/>
  <c r="A72" i="87" s="1"/>
  <c r="D71" i="87"/>
  <c r="A71" i="87" s="1"/>
  <c r="F70" i="87"/>
  <c r="D70" i="87"/>
  <c r="A70" i="87" s="1"/>
  <c r="F69" i="87"/>
  <c r="D69" i="87"/>
  <c r="A69" i="87" s="1"/>
  <c r="D68" i="87"/>
  <c r="A68" i="87" s="1"/>
  <c r="D67" i="87"/>
  <c r="A67" i="87" s="1"/>
  <c r="F66" i="87"/>
  <c r="D66" i="87"/>
  <c r="A66" i="87" s="1"/>
  <c r="D65" i="87"/>
  <c r="A65" i="87" s="1"/>
  <c r="D64" i="87"/>
  <c r="A64" i="87" s="1"/>
  <c r="D63" i="87"/>
  <c r="A63" i="87"/>
  <c r="D62" i="87"/>
  <c r="A62" i="87" s="1"/>
  <c r="D61" i="87"/>
  <c r="D60" i="87" s="1"/>
  <c r="A60" i="87" s="1"/>
  <c r="C60" i="87"/>
  <c r="D59" i="87"/>
  <c r="A59" i="87" s="1"/>
  <c r="A57" i="87"/>
  <c r="D56" i="87"/>
  <c r="N55" i="87" s="1"/>
  <c r="D55" i="87"/>
  <c r="A55" i="87" s="1"/>
  <c r="D54" i="87"/>
  <c r="D53" i="87"/>
  <c r="A53" i="87"/>
  <c r="D52" i="87"/>
  <c r="A52" i="87" s="1"/>
  <c r="A50" i="87"/>
  <c r="F49" i="87"/>
  <c r="D49" i="87"/>
  <c r="A49" i="87" s="1"/>
  <c r="D48" i="87"/>
  <c r="A48" i="87" s="1"/>
  <c r="A47" i="87"/>
  <c r="H45" i="87"/>
  <c r="F45" i="87"/>
  <c r="H43" i="87"/>
  <c r="F43" i="87"/>
  <c r="D37" i="87"/>
  <c r="A37" i="87" s="1"/>
  <c r="D36" i="87"/>
  <c r="A36" i="87" s="1"/>
  <c r="D35" i="87"/>
  <c r="A35" i="87" s="1"/>
  <c r="D34" i="87"/>
  <c r="A34" i="87" s="1"/>
  <c r="D33" i="87"/>
  <c r="A33" i="87" s="1"/>
  <c r="D32" i="87"/>
  <c r="A32" i="87" s="1"/>
  <c r="D31" i="87"/>
  <c r="A31" i="87" s="1"/>
  <c r="D30" i="87"/>
  <c r="A30" i="87" s="1"/>
  <c r="D29" i="87"/>
  <c r="A29" i="87" s="1"/>
  <c r="D28" i="87"/>
  <c r="A28" i="87" s="1"/>
  <c r="D27" i="87"/>
  <c r="A27" i="87" s="1"/>
  <c r="D26" i="87"/>
  <c r="A26" i="87" s="1"/>
  <c r="D25" i="87"/>
  <c r="A25" i="87" s="1"/>
  <c r="D24" i="87"/>
  <c r="A24" i="87" s="1"/>
  <c r="D23" i="87"/>
  <c r="A23" i="87" s="1"/>
  <c r="D22" i="87"/>
  <c r="A22" i="87" s="1"/>
  <c r="D21" i="87"/>
  <c r="A21" i="87" s="1"/>
  <c r="D20" i="87"/>
  <c r="A20" i="87" s="1"/>
  <c r="C20" i="87"/>
  <c r="D19" i="87"/>
  <c r="A19" i="87" s="1"/>
  <c r="A17" i="87"/>
  <c r="D16" i="87"/>
  <c r="D15" i="87"/>
  <c r="A15" i="87"/>
  <c r="D14" i="87"/>
  <c r="D13" i="87"/>
  <c r="A13" i="87" s="1"/>
  <c r="D12" i="87"/>
  <c r="A12" i="87"/>
  <c r="D9" i="87"/>
  <c r="A9" i="87"/>
  <c r="D8" i="87"/>
  <c r="A8" i="87" s="1"/>
  <c r="A7" i="87"/>
  <c r="H3" i="87"/>
  <c r="H1" i="87" s="1"/>
  <c r="F3" i="87"/>
  <c r="F1" i="87" s="1"/>
  <c r="F56" i="86"/>
  <c r="K56" i="86"/>
  <c r="H56" i="86" s="1"/>
  <c r="K16" i="86"/>
  <c r="F16" i="86" s="1"/>
  <c r="A211" i="86"/>
  <c r="A173" i="86"/>
  <c r="A136" i="86"/>
  <c r="D77" i="86"/>
  <c r="A77" i="86" s="1"/>
  <c r="D76" i="86"/>
  <c r="A76" i="86" s="1"/>
  <c r="D75" i="86"/>
  <c r="A75" i="86" s="1"/>
  <c r="D74" i="86"/>
  <c r="A74" i="86" s="1"/>
  <c r="D73" i="86"/>
  <c r="A73" i="86" s="1"/>
  <c r="D72" i="86"/>
  <c r="A72" i="86" s="1"/>
  <c r="D71" i="86"/>
  <c r="A71" i="86" s="1"/>
  <c r="D70" i="86"/>
  <c r="A70" i="86" s="1"/>
  <c r="D69" i="86"/>
  <c r="A69" i="86" s="1"/>
  <c r="D68" i="86"/>
  <c r="A68" i="86" s="1"/>
  <c r="D67" i="86"/>
  <c r="A67" i="86"/>
  <c r="H66" i="86"/>
  <c r="F66" i="86"/>
  <c r="D66" i="86"/>
  <c r="A66" i="86" s="1"/>
  <c r="D65" i="86"/>
  <c r="A65" i="86" s="1"/>
  <c r="D64" i="86"/>
  <c r="A64" i="86" s="1"/>
  <c r="D63" i="86"/>
  <c r="A63" i="86" s="1"/>
  <c r="D62" i="86"/>
  <c r="A62" i="86" s="1"/>
  <c r="D61" i="86"/>
  <c r="A61" i="86" s="1"/>
  <c r="C60" i="86"/>
  <c r="D59" i="86"/>
  <c r="A59" i="86" s="1"/>
  <c r="A57" i="86"/>
  <c r="D56" i="86"/>
  <c r="A56" i="86" s="1"/>
  <c r="D55" i="86"/>
  <c r="A55" i="86" s="1"/>
  <c r="D54" i="86"/>
  <c r="D53" i="86"/>
  <c r="A53" i="86" s="1"/>
  <c r="D52" i="86"/>
  <c r="A52" i="86" s="1"/>
  <c r="A50" i="86"/>
  <c r="D49" i="86"/>
  <c r="A49" i="86" s="1"/>
  <c r="D48" i="86"/>
  <c r="A48" i="86" s="1"/>
  <c r="A47" i="86"/>
  <c r="H45" i="86"/>
  <c r="F45" i="86"/>
  <c r="H43" i="86"/>
  <c r="F43" i="86"/>
  <c r="D37" i="86"/>
  <c r="A37" i="86"/>
  <c r="D36" i="86"/>
  <c r="A36" i="86" s="1"/>
  <c r="D35" i="86"/>
  <c r="A35" i="86"/>
  <c r="D34" i="86"/>
  <c r="A34" i="86" s="1"/>
  <c r="D33" i="86"/>
  <c r="A33" i="86" s="1"/>
  <c r="D32" i="86"/>
  <c r="A32" i="86" s="1"/>
  <c r="D31" i="86"/>
  <c r="A31" i="86"/>
  <c r="D30" i="86"/>
  <c r="A30" i="86" s="1"/>
  <c r="D29" i="86"/>
  <c r="A29" i="86" s="1"/>
  <c r="D28" i="86"/>
  <c r="A28" i="86" s="1"/>
  <c r="D27" i="86"/>
  <c r="A27" i="86"/>
  <c r="D26" i="86"/>
  <c r="A26" i="86" s="1"/>
  <c r="D25" i="86"/>
  <c r="A25" i="86" s="1"/>
  <c r="D24" i="86"/>
  <c r="A24" i="86" s="1"/>
  <c r="D23" i="86"/>
  <c r="A23" i="86" s="1"/>
  <c r="D22" i="86"/>
  <c r="A22" i="86"/>
  <c r="D21" i="86"/>
  <c r="D20" i="86" s="1"/>
  <c r="A20" i="86" s="1"/>
  <c r="A21" i="86"/>
  <c r="C20" i="86"/>
  <c r="D19" i="86"/>
  <c r="A19" i="86"/>
  <c r="A17" i="86"/>
  <c r="D16" i="86"/>
  <c r="A16" i="86"/>
  <c r="D15" i="86"/>
  <c r="A15" i="86" s="1"/>
  <c r="D14" i="86"/>
  <c r="A14" i="86" s="1"/>
  <c r="D13" i="86"/>
  <c r="A13" i="86" s="1"/>
  <c r="D12" i="86"/>
  <c r="A12" i="86" s="1"/>
  <c r="A10" i="86"/>
  <c r="D9" i="86"/>
  <c r="A9" i="86" s="1"/>
  <c r="D8" i="86"/>
  <c r="A8" i="86"/>
  <c r="A7" i="86"/>
  <c r="H3" i="86"/>
  <c r="H1" i="86" s="1"/>
  <c r="F3" i="86"/>
  <c r="F1" i="86" s="1"/>
  <c r="H54" i="85"/>
  <c r="N54" i="85" s="1"/>
  <c r="F54" i="85"/>
  <c r="A211" i="85"/>
  <c r="A173" i="85"/>
  <c r="A136" i="85"/>
  <c r="D77" i="85"/>
  <c r="A77" i="85" s="1"/>
  <c r="D76" i="85"/>
  <c r="A76" i="85" s="1"/>
  <c r="D75" i="85"/>
  <c r="A75" i="85" s="1"/>
  <c r="D74" i="85"/>
  <c r="A74" i="85" s="1"/>
  <c r="D73" i="85"/>
  <c r="A73" i="85"/>
  <c r="D72" i="85"/>
  <c r="A72" i="85" s="1"/>
  <c r="D71" i="85"/>
  <c r="A71" i="85" s="1"/>
  <c r="D70" i="85"/>
  <c r="A70" i="85" s="1"/>
  <c r="D69" i="85"/>
  <c r="A69" i="85"/>
  <c r="D68" i="85"/>
  <c r="A68" i="85"/>
  <c r="D67" i="85"/>
  <c r="A67" i="85" s="1"/>
  <c r="H66" i="85"/>
  <c r="F66" i="85"/>
  <c r="D66" i="85"/>
  <c r="A66" i="85"/>
  <c r="D65" i="85"/>
  <c r="A65" i="85"/>
  <c r="D64" i="85"/>
  <c r="A64" i="85" s="1"/>
  <c r="D63" i="85"/>
  <c r="A63" i="85" s="1"/>
  <c r="D62" i="85"/>
  <c r="A62" i="85" s="1"/>
  <c r="D61" i="85"/>
  <c r="A61" i="85" s="1"/>
  <c r="D60" i="85"/>
  <c r="A60" i="85" s="1"/>
  <c r="C60" i="85"/>
  <c r="D59" i="85"/>
  <c r="A59" i="85" s="1"/>
  <c r="A57" i="85"/>
  <c r="D56" i="85"/>
  <c r="A56" i="85"/>
  <c r="D55" i="85"/>
  <c r="A55" i="85" s="1"/>
  <c r="D54" i="85"/>
  <c r="A54" i="85"/>
  <c r="D53" i="85"/>
  <c r="A53" i="85" s="1"/>
  <c r="D52" i="85"/>
  <c r="A52" i="85" s="1"/>
  <c r="A50" i="85"/>
  <c r="D49" i="85"/>
  <c r="A49" i="85" s="1"/>
  <c r="D48" i="85"/>
  <c r="A48" i="85" s="1"/>
  <c r="A47" i="85"/>
  <c r="H45" i="85"/>
  <c r="F45" i="85"/>
  <c r="H43" i="85"/>
  <c r="F43" i="85"/>
  <c r="D37" i="85"/>
  <c r="A37" i="85" s="1"/>
  <c r="D36" i="85"/>
  <c r="A36" i="85" s="1"/>
  <c r="D35" i="85"/>
  <c r="A35" i="85" s="1"/>
  <c r="D34" i="85"/>
  <c r="A34" i="85" s="1"/>
  <c r="D33" i="85"/>
  <c r="A33" i="85"/>
  <c r="D32" i="85"/>
  <c r="A32" i="85" s="1"/>
  <c r="D31" i="85"/>
  <c r="A31" i="85"/>
  <c r="D30" i="85"/>
  <c r="A30" i="85" s="1"/>
  <c r="D29" i="85"/>
  <c r="A29" i="85"/>
  <c r="D28" i="85"/>
  <c r="A28" i="85" s="1"/>
  <c r="D27" i="85"/>
  <c r="A27" i="85" s="1"/>
  <c r="D26" i="85"/>
  <c r="A26" i="85" s="1"/>
  <c r="D25" i="85"/>
  <c r="A25" i="85" s="1"/>
  <c r="D24" i="85"/>
  <c r="A24" i="85"/>
  <c r="D23" i="85"/>
  <c r="A23" i="85" s="1"/>
  <c r="D22" i="85"/>
  <c r="A22" i="85" s="1"/>
  <c r="D21" i="85"/>
  <c r="A21" i="85" s="1"/>
  <c r="C20" i="85"/>
  <c r="D19" i="85"/>
  <c r="A19" i="85"/>
  <c r="A17" i="85"/>
  <c r="D16" i="85"/>
  <c r="A16" i="85" s="1"/>
  <c r="D15" i="85"/>
  <c r="A15" i="85" s="1"/>
  <c r="D14" i="85"/>
  <c r="D13" i="85"/>
  <c r="A13" i="85" s="1"/>
  <c r="D12" i="85"/>
  <c r="A12" i="85"/>
  <c r="A10" i="85"/>
  <c r="D9" i="85"/>
  <c r="A9" i="85"/>
  <c r="D8" i="85"/>
  <c r="A8" i="85"/>
  <c r="A7" i="85"/>
  <c r="H3" i="85"/>
  <c r="H1" i="85" s="1"/>
  <c r="F3" i="85"/>
  <c r="F1" i="85" s="1"/>
  <c r="H1519" i="3"/>
  <c r="H1954" i="3"/>
  <c r="H1938" i="3"/>
  <c r="H1922" i="3"/>
  <c r="H1896" i="3"/>
  <c r="H1756" i="3"/>
  <c r="H1740" i="3"/>
  <c r="H1724" i="3"/>
  <c r="H1677" i="3"/>
  <c r="H1625" i="3"/>
  <c r="H1523" i="3"/>
  <c r="H1953" i="3"/>
  <c r="H1937" i="3"/>
  <c r="H1911" i="3"/>
  <c r="H1895" i="3"/>
  <c r="H1755" i="3"/>
  <c r="H1739" i="3"/>
  <c r="H1723" i="3"/>
  <c r="H1676" i="3"/>
  <c r="H1660" i="3"/>
  <c r="H1616" i="3"/>
  <c r="H1585" i="3"/>
  <c r="H1526" i="3"/>
  <c r="H1679" i="3"/>
  <c r="H1607" i="3"/>
  <c r="H1517" i="3"/>
  <c r="H1960" i="3"/>
  <c r="H1944" i="3"/>
  <c r="H1928" i="3"/>
  <c r="H1902" i="3"/>
  <c r="H1886" i="3"/>
  <c r="H1742" i="3"/>
  <c r="H1726" i="3"/>
  <c r="H1675" i="3"/>
  <c r="H1623" i="3"/>
  <c r="H1525" i="3"/>
  <c r="H1951" i="3"/>
  <c r="H1935" i="3"/>
  <c r="H1909" i="3"/>
  <c r="H1893" i="3"/>
  <c r="H1749" i="3"/>
  <c r="H1733" i="3"/>
  <c r="H1717" i="3"/>
  <c r="H1670" i="3"/>
  <c r="H1626" i="3"/>
  <c r="H1610" i="3"/>
  <c r="H1536" i="3"/>
  <c r="H1520" i="3"/>
  <c r="H1621" i="3"/>
  <c r="H1531" i="3"/>
  <c r="G104" i="2"/>
  <c r="AF71" i="4"/>
  <c r="AF227" i="4"/>
  <c r="AF43" i="4"/>
  <c r="AI154" i="4"/>
  <c r="AK172" i="4"/>
  <c r="AF155" i="4"/>
  <c r="AI27" i="4"/>
  <c r="H404" i="2"/>
  <c r="H535" i="2"/>
  <c r="H43" i="2"/>
  <c r="AI42" i="4"/>
  <c r="AI155" i="4"/>
  <c r="AK83" i="4"/>
  <c r="H384" i="2"/>
  <c r="AJ214" i="4"/>
  <c r="H24" i="2"/>
  <c r="H405" i="2"/>
  <c r="AJ170" i="4"/>
  <c r="AK71" i="4"/>
  <c r="H172" i="2"/>
  <c r="AI186" i="4"/>
  <c r="G1748" i="3"/>
  <c r="G1668" i="3"/>
  <c r="G1952" i="3"/>
  <c r="G1734" i="3"/>
  <c r="G1927" i="3"/>
  <c r="G1678" i="3"/>
  <c r="G1669" i="3"/>
  <c r="G44" i="2"/>
  <c r="G535" i="2"/>
  <c r="H49" i="2"/>
  <c r="G532" i="2"/>
  <c r="AJ227" i="4"/>
  <c r="AK186" i="4"/>
  <c r="G45" i="2"/>
  <c r="G1926" i="3"/>
  <c r="G1925" i="3"/>
  <c r="G1664" i="3"/>
  <c r="G1529" i="3"/>
  <c r="G1890" i="3"/>
  <c r="G1537" i="3"/>
  <c r="G1737" i="3"/>
  <c r="G1540" i="3"/>
  <c r="G382" i="2"/>
  <c r="H536" i="2"/>
  <c r="G42" i="2"/>
  <c r="AF28" i="4"/>
  <c r="AJ215" i="4"/>
  <c r="H204" i="2"/>
  <c r="G1519" i="3"/>
  <c r="G1954" i="3"/>
  <c r="G1938" i="3"/>
  <c r="G1922" i="3"/>
  <c r="G1896" i="3"/>
  <c r="G1756" i="3"/>
  <c r="G1740" i="3"/>
  <c r="G1724" i="3"/>
  <c r="G1677" i="3"/>
  <c r="G1625" i="3"/>
  <c r="G1523" i="3"/>
  <c r="G1953" i="3"/>
  <c r="G1937" i="3"/>
  <c r="G1911" i="3"/>
  <c r="G1895" i="3"/>
  <c r="G1755" i="3"/>
  <c r="G1739" i="3"/>
  <c r="G1723" i="3"/>
  <c r="G1676" i="3"/>
  <c r="G1660" i="3"/>
  <c r="G1616" i="3"/>
  <c r="G1585" i="3"/>
  <c r="G1526" i="3"/>
  <c r="G1679" i="3"/>
  <c r="G1607" i="3"/>
  <c r="G1517" i="3"/>
  <c r="G1960" i="3"/>
  <c r="G1944" i="3"/>
  <c r="G1928" i="3"/>
  <c r="G1902" i="3"/>
  <c r="G1886" i="3"/>
  <c r="G1742" i="3"/>
  <c r="G1726" i="3"/>
  <c r="G1675" i="3"/>
  <c r="G1623" i="3"/>
  <c r="G1525" i="3"/>
  <c r="G1951" i="3"/>
  <c r="G1935" i="3"/>
  <c r="G1909" i="3"/>
  <c r="G1893" i="3"/>
  <c r="G1749" i="3"/>
  <c r="G1733" i="3"/>
  <c r="G1717" i="3"/>
  <c r="G1670" i="3"/>
  <c r="G1626" i="3"/>
  <c r="G1610" i="3"/>
  <c r="G1536" i="3"/>
  <c r="G1520" i="3"/>
  <c r="G1621" i="3"/>
  <c r="G1531" i="3"/>
  <c r="AK214" i="4"/>
  <c r="G406" i="2"/>
  <c r="AJ173" i="4"/>
  <c r="AF83" i="4"/>
  <c r="H534" i="2"/>
  <c r="G534" i="2"/>
  <c r="AI214" i="4"/>
  <c r="AJ83" i="4"/>
  <c r="H47" i="2"/>
  <c r="AJ172" i="4"/>
  <c r="H564" i="2"/>
  <c r="AJ29" i="4"/>
  <c r="AI83" i="4"/>
  <c r="AK170" i="4"/>
  <c r="AI71" i="4"/>
  <c r="AI215" i="4"/>
  <c r="AJ26" i="4"/>
  <c r="AI226" i="4"/>
  <c r="AK26" i="4"/>
  <c r="G1946" i="3"/>
  <c r="G1732" i="3"/>
  <c r="G1665" i="3"/>
  <c r="G1961" i="3"/>
  <c r="G1929" i="3"/>
  <c r="G1887" i="3"/>
  <c r="G1715" i="3"/>
  <c r="G1534" i="3"/>
  <c r="G1521" i="3"/>
  <c r="G1750" i="3"/>
  <c r="G1959" i="3"/>
  <c r="G1741" i="3"/>
  <c r="G1587" i="3"/>
  <c r="G562" i="2"/>
  <c r="G174" i="2"/>
  <c r="AI173" i="4"/>
  <c r="H45" i="2"/>
  <c r="AI172" i="4"/>
  <c r="G1958" i="3"/>
  <c r="G1535" i="3"/>
  <c r="G1899" i="3"/>
  <c r="G1589" i="3"/>
  <c r="G1964" i="3"/>
  <c r="G1746" i="3"/>
  <c r="G1939" i="3"/>
  <c r="G1658" i="3"/>
  <c r="AF172" i="4"/>
  <c r="G173" i="2"/>
  <c r="G384" i="2"/>
  <c r="G49" i="2"/>
  <c r="H1966" i="3"/>
  <c r="H1950" i="3"/>
  <c r="H1934" i="3"/>
  <c r="H1908" i="3"/>
  <c r="H1892" i="3"/>
  <c r="H1752" i="3"/>
  <c r="H1736" i="3"/>
  <c r="H1720" i="3"/>
  <c r="H1673" i="3"/>
  <c r="H1617" i="3"/>
  <c r="H1965" i="3"/>
  <c r="H1949" i="3"/>
  <c r="H1933" i="3"/>
  <c r="H1907" i="3"/>
  <c r="H1891" i="3"/>
  <c r="H1751" i="3"/>
  <c r="H1735" i="3"/>
  <c r="H1719" i="3"/>
  <c r="H1672" i="3"/>
  <c r="H1656" i="3"/>
  <c r="H1612" i="3"/>
  <c r="H1538" i="3"/>
  <c r="H1522" i="3"/>
  <c r="H1663" i="3"/>
  <c r="H1541" i="3"/>
  <c r="H1615" i="3"/>
  <c r="H1956" i="3"/>
  <c r="H1940" i="3"/>
  <c r="H1924" i="3"/>
  <c r="H1898" i="3"/>
  <c r="H1754" i="3"/>
  <c r="H1738" i="3"/>
  <c r="H1722" i="3"/>
  <c r="H1671" i="3"/>
  <c r="H1611" i="3"/>
  <c r="H1963" i="3"/>
  <c r="H1947" i="3"/>
  <c r="H1931" i="3"/>
  <c r="H1905" i="3"/>
  <c r="H1889" i="3"/>
  <c r="H1745" i="3"/>
  <c r="H1729" i="3"/>
  <c r="H1682" i="3"/>
  <c r="H1666" i="3"/>
  <c r="H1622" i="3"/>
  <c r="H1591" i="3"/>
  <c r="H1532" i="3"/>
  <c r="H1516" i="3"/>
  <c r="H1613" i="3"/>
  <c r="H1527" i="3"/>
  <c r="AF70" i="4"/>
  <c r="AJ42" i="4"/>
  <c r="G172" i="2"/>
  <c r="AK27" i="4"/>
  <c r="G176" i="2"/>
  <c r="AF226" i="4"/>
  <c r="AK29" i="4"/>
  <c r="AF170" i="4"/>
  <c r="AF214" i="4"/>
  <c r="H562" i="2"/>
  <c r="AK155" i="4"/>
  <c r="H533" i="2"/>
  <c r="AJ27" i="4"/>
  <c r="G409" i="2"/>
  <c r="AK187" i="4"/>
  <c r="AK42" i="4"/>
  <c r="AK28" i="4"/>
  <c r="G533" i="2"/>
  <c r="H409" i="2"/>
  <c r="G564" i="2"/>
  <c r="H104" i="2"/>
  <c r="H382" i="2"/>
  <c r="H176" i="2"/>
  <c r="AJ171" i="4"/>
  <c r="AJ186" i="4"/>
  <c r="G1930" i="3"/>
  <c r="G1747" i="3"/>
  <c r="G1518" i="3"/>
  <c r="G1936" i="3"/>
  <c r="G1588" i="3"/>
  <c r="G1885" i="3"/>
  <c r="G1528" i="3"/>
  <c r="G462" i="2"/>
  <c r="G43" i="2"/>
  <c r="H407" i="2"/>
  <c r="G402" i="2"/>
  <c r="AI26" i="4"/>
  <c r="AF186" i="4"/>
  <c r="G1900" i="3"/>
  <c r="G1728" i="3"/>
  <c r="G1957" i="3"/>
  <c r="G1743" i="3"/>
  <c r="G1680" i="3"/>
  <c r="G1514" i="3"/>
  <c r="G1948" i="3"/>
  <c r="G1683" i="3"/>
  <c r="G1923" i="3"/>
  <c r="G1721" i="3"/>
  <c r="G1524" i="3"/>
  <c r="AF82" i="4"/>
  <c r="G22" i="2"/>
  <c r="G1966" i="3"/>
  <c r="G1950" i="3"/>
  <c r="G1934" i="3"/>
  <c r="G1908" i="3"/>
  <c r="G1892" i="3"/>
  <c r="G1752" i="3"/>
  <c r="G1736" i="3"/>
  <c r="G1720" i="3"/>
  <c r="G1673" i="3"/>
  <c r="G1617" i="3"/>
  <c r="G1965" i="3"/>
  <c r="G1949" i="3"/>
  <c r="G1933" i="3"/>
  <c r="G1907" i="3"/>
  <c r="G1891" i="3"/>
  <c r="G1751" i="3"/>
  <c r="G1735" i="3"/>
  <c r="G1719" i="3"/>
  <c r="G1672" i="3"/>
  <c r="G1656" i="3"/>
  <c r="G1612" i="3"/>
  <c r="G1538" i="3"/>
  <c r="G1522" i="3"/>
  <c r="G1663" i="3"/>
  <c r="G1541" i="3"/>
  <c r="G1615" i="3"/>
  <c r="G1956" i="3"/>
  <c r="G1940" i="3"/>
  <c r="G1924" i="3"/>
  <c r="G1898" i="3"/>
  <c r="G1754" i="3"/>
  <c r="G1738" i="3"/>
  <c r="G1722" i="3"/>
  <c r="G1671" i="3"/>
  <c r="G1611" i="3"/>
  <c r="G1963" i="3"/>
  <c r="G1947" i="3"/>
  <c r="G1931" i="3"/>
  <c r="G1905" i="3"/>
  <c r="G1889" i="3"/>
  <c r="G1745" i="3"/>
  <c r="G1729" i="3"/>
  <c r="G1682" i="3"/>
  <c r="G1666" i="3"/>
  <c r="G1622" i="3"/>
  <c r="G1591" i="3"/>
  <c r="G1532" i="3"/>
  <c r="G1516" i="3"/>
  <c r="G1613" i="3"/>
  <c r="G1527" i="3"/>
  <c r="G204" i="2"/>
  <c r="G202" i="2"/>
  <c r="AJ70" i="4"/>
  <c r="AF26" i="4"/>
  <c r="G403" i="2"/>
  <c r="AF187" i="4"/>
  <c r="AI170" i="4"/>
  <c r="H403" i="2"/>
  <c r="AK171" i="4"/>
  <c r="AJ187" i="4"/>
  <c r="AF171" i="4"/>
  <c r="AF154" i="4"/>
  <c r="AF215" i="4"/>
  <c r="AI43" i="4"/>
  <c r="AI70" i="4"/>
  <c r="AF42" i="4"/>
  <c r="G102" i="2"/>
  <c r="H464" i="2"/>
  <c r="AI227" i="4"/>
  <c r="H42" i="2"/>
  <c r="AJ155" i="4"/>
  <c r="AJ43" i="4"/>
  <c r="AJ154" i="4"/>
  <c r="G1904" i="3"/>
  <c r="G1624" i="3"/>
  <c r="G1533" i="3"/>
  <c r="G1894" i="3"/>
  <c r="G1667" i="3"/>
  <c r="G1901" i="3"/>
  <c r="G1662" i="3"/>
  <c r="G1590" i="3"/>
  <c r="AK226" i="4"/>
  <c r="AJ226" i="4"/>
  <c r="AF27" i="4"/>
  <c r="G175" i="2"/>
  <c r="H202" i="2"/>
  <c r="G464" i="2"/>
  <c r="G1942" i="3"/>
  <c r="G1744" i="3"/>
  <c r="G1681" i="3"/>
  <c r="G1941" i="3"/>
  <c r="G1727" i="3"/>
  <c r="G1620" i="3"/>
  <c r="G1619" i="3"/>
  <c r="G1906" i="3"/>
  <c r="G1659" i="3"/>
  <c r="G1897" i="3"/>
  <c r="G1674" i="3"/>
  <c r="G1657" i="3"/>
  <c r="AI28" i="4"/>
  <c r="AK82" i="4"/>
  <c r="AK43" i="4"/>
  <c r="G407" i="2"/>
  <c r="H1962" i="3"/>
  <c r="H1946" i="3"/>
  <c r="H1930" i="3"/>
  <c r="H1904" i="3"/>
  <c r="H1888" i="3"/>
  <c r="H1748" i="3"/>
  <c r="H1732" i="3"/>
  <c r="H1716" i="3"/>
  <c r="H1665" i="3"/>
  <c r="H1586" i="3"/>
  <c r="H1961" i="3"/>
  <c r="H1945" i="3"/>
  <c r="H1929" i="3"/>
  <c r="H1903" i="3"/>
  <c r="H1887" i="3"/>
  <c r="H1747" i="3"/>
  <c r="H1731" i="3"/>
  <c r="H1715" i="3"/>
  <c r="H1668" i="3"/>
  <c r="H1624" i="3"/>
  <c r="H1608" i="3"/>
  <c r="H1534" i="3"/>
  <c r="H1518" i="3"/>
  <c r="H1627" i="3"/>
  <c r="H1533" i="3"/>
  <c r="H1521" i="3"/>
  <c r="H1952" i="3"/>
  <c r="H1936" i="3"/>
  <c r="H1910" i="3"/>
  <c r="H1894" i="3"/>
  <c r="H1750" i="3"/>
  <c r="H1734" i="3"/>
  <c r="H1718" i="3"/>
  <c r="H1667" i="3"/>
  <c r="H1588" i="3"/>
  <c r="H1959" i="3"/>
  <c r="H1943" i="3"/>
  <c r="H1927" i="3"/>
  <c r="H1901" i="3"/>
  <c r="H1885" i="3"/>
  <c r="H1741" i="3"/>
  <c r="H1725" i="3"/>
  <c r="H1678" i="3"/>
  <c r="H1662" i="3"/>
  <c r="H1618" i="3"/>
  <c r="H1587" i="3"/>
  <c r="H1528" i="3"/>
  <c r="H1669" i="3"/>
  <c r="H1590" i="3"/>
  <c r="H1515" i="3"/>
  <c r="AK70" i="4"/>
  <c r="AF29" i="4"/>
  <c r="H532" i="2"/>
  <c r="H22" i="2"/>
  <c r="AF173" i="4"/>
  <c r="AK173" i="4"/>
  <c r="H46" i="2"/>
  <c r="AK215" i="4"/>
  <c r="H406" i="2"/>
  <c r="AJ82" i="4"/>
  <c r="AI187" i="4"/>
  <c r="G1962" i="3"/>
  <c r="G1888" i="3"/>
  <c r="G1716" i="3"/>
  <c r="G1586" i="3"/>
  <c r="G1945" i="3"/>
  <c r="G1903" i="3"/>
  <c r="G1731" i="3"/>
  <c r="G1608" i="3"/>
  <c r="G1627" i="3"/>
  <c r="G1910" i="3"/>
  <c r="G1718" i="3"/>
  <c r="G1943" i="3"/>
  <c r="G1725" i="3"/>
  <c r="G1618" i="3"/>
  <c r="G1515" i="3"/>
  <c r="H402" i="2"/>
  <c r="AJ28" i="4"/>
  <c r="H102" i="2"/>
  <c r="G24" i="2"/>
  <c r="G1609" i="3"/>
  <c r="G1884" i="3"/>
  <c r="G1661" i="3"/>
  <c r="G1883" i="3"/>
  <c r="G1530" i="3"/>
  <c r="G1932" i="3"/>
  <c r="G1730" i="3"/>
  <c r="G1955" i="3"/>
  <c r="G1753" i="3"/>
  <c r="G1614" i="3"/>
  <c r="G1539" i="3"/>
  <c r="G536" i="2"/>
  <c r="H174" i="2"/>
  <c r="AJ71" i="4"/>
  <c r="H462" i="2"/>
  <c r="H1609" i="3"/>
  <c r="H1958" i="3"/>
  <c r="H1942" i="3"/>
  <c r="H1926" i="3"/>
  <c r="H1900" i="3"/>
  <c r="H1884" i="3"/>
  <c r="H1744" i="3"/>
  <c r="H1728" i="3"/>
  <c r="H1681" i="3"/>
  <c r="H1661" i="3"/>
  <c r="H1535" i="3"/>
  <c r="H1957" i="3"/>
  <c r="H1941" i="3"/>
  <c r="H1925" i="3"/>
  <c r="H1899" i="3"/>
  <c r="H1883" i="3"/>
  <c r="H1743" i="3"/>
  <c r="H1727" i="3"/>
  <c r="H1680" i="3"/>
  <c r="H1664" i="3"/>
  <c r="H1620" i="3"/>
  <c r="H1589" i="3"/>
  <c r="H1530" i="3"/>
  <c r="H1514" i="3"/>
  <c r="H1619" i="3"/>
  <c r="H1529" i="3"/>
  <c r="H1964" i="3"/>
  <c r="H1948" i="3"/>
  <c r="H1932" i="3"/>
  <c r="H1906" i="3"/>
  <c r="H1890" i="3"/>
  <c r="H1746" i="3"/>
  <c r="H1730" i="3"/>
  <c r="H1683" i="3"/>
  <c r="H1659" i="3"/>
  <c r="H1537" i="3"/>
  <c r="H1955" i="3"/>
  <c r="H1939" i="3"/>
  <c r="H1923" i="3"/>
  <c r="H1897" i="3"/>
  <c r="H1753" i="3"/>
  <c r="H1737" i="3"/>
  <c r="H1721" i="3"/>
  <c r="H1674" i="3"/>
  <c r="H1658" i="3"/>
  <c r="H1614" i="3"/>
  <c r="H1540" i="3"/>
  <c r="H1524" i="3"/>
  <c r="H1657" i="3"/>
  <c r="H1539" i="3"/>
  <c r="H173" i="2"/>
  <c r="AK154" i="4"/>
  <c r="G47" i="2"/>
  <c r="AI171" i="4"/>
  <c r="H175" i="2"/>
  <c r="H44" i="2"/>
  <c r="G404" i="2"/>
  <c r="AI29" i="4"/>
  <c r="G46" i="2"/>
  <c r="AK227" i="4"/>
  <c r="AI82" i="4"/>
  <c r="D60" i="89" l="1"/>
  <c r="A60" i="89" s="1"/>
  <c r="AB71" i="4"/>
  <c r="U71" i="4"/>
  <c r="I71" i="4"/>
  <c r="T71" i="4"/>
  <c r="AA71" i="4"/>
  <c r="X71" i="4"/>
  <c r="L71" i="4"/>
  <c r="S71" i="4"/>
  <c r="P71" i="4"/>
  <c r="Z71" i="4"/>
  <c r="K71" i="4"/>
  <c r="H71" i="4"/>
  <c r="R71" i="4"/>
  <c r="AD71" i="4"/>
  <c r="AE71" i="4"/>
  <c r="J71" i="4"/>
  <c r="N71" i="4"/>
  <c r="G71" i="4"/>
  <c r="AC71" i="4"/>
  <c r="W71" i="4"/>
  <c r="Y71" i="4"/>
  <c r="V71" i="4"/>
  <c r="M71" i="4"/>
  <c r="O71" i="4"/>
  <c r="Q71" i="4"/>
  <c r="G214" i="4"/>
  <c r="T214" i="4"/>
  <c r="H214" i="4"/>
  <c r="L214" i="4"/>
  <c r="AB214" i="4"/>
  <c r="O214" i="4"/>
  <c r="W214" i="4"/>
  <c r="M214" i="4"/>
  <c r="R214" i="4"/>
  <c r="Y214" i="4"/>
  <c r="AA214" i="4"/>
  <c r="S214" i="4"/>
  <c r="J214" i="4"/>
  <c r="U214" i="4"/>
  <c r="AE214" i="4"/>
  <c r="Z214" i="4"/>
  <c r="X214" i="4"/>
  <c r="K214" i="4"/>
  <c r="P214" i="4"/>
  <c r="AC214" i="4"/>
  <c r="V214" i="4"/>
  <c r="AD214" i="4"/>
  <c r="Q214" i="4"/>
  <c r="I214" i="4"/>
  <c r="N214" i="4"/>
  <c r="AD215" i="4"/>
  <c r="T215" i="4"/>
  <c r="J215" i="4"/>
  <c r="V215" i="4"/>
  <c r="L215" i="4"/>
  <c r="X215" i="4"/>
  <c r="N215" i="4"/>
  <c r="P215" i="4"/>
  <c r="Y215" i="4"/>
  <c r="H215" i="4"/>
  <c r="AA215" i="4"/>
  <c r="Q215" i="4"/>
  <c r="AE215" i="4"/>
  <c r="AC215" i="4"/>
  <c r="S215" i="4"/>
  <c r="I215" i="4"/>
  <c r="W215" i="4"/>
  <c r="U215" i="4"/>
  <c r="K215" i="4"/>
  <c r="O215" i="4"/>
  <c r="M215" i="4"/>
  <c r="Z215" i="4"/>
  <c r="G215" i="4"/>
  <c r="AB215" i="4"/>
  <c r="R215" i="4"/>
  <c r="N70" i="4"/>
  <c r="O70" i="4"/>
  <c r="W70" i="4"/>
  <c r="K70" i="4"/>
  <c r="X70" i="4"/>
  <c r="H70" i="4"/>
  <c r="T70" i="4"/>
  <c r="Z70" i="4"/>
  <c r="J70" i="4"/>
  <c r="P70" i="4"/>
  <c r="AC70" i="4"/>
  <c r="Q70" i="4"/>
  <c r="AA70" i="4"/>
  <c r="V70" i="4"/>
  <c r="AE70" i="4"/>
  <c r="AB70" i="4"/>
  <c r="I70" i="4"/>
  <c r="M70" i="4"/>
  <c r="G70" i="4"/>
  <c r="AD70" i="4"/>
  <c r="Y70" i="4"/>
  <c r="R70" i="4"/>
  <c r="S70" i="4"/>
  <c r="U70" i="4"/>
  <c r="L70" i="4"/>
  <c r="M15" i="86"/>
  <c r="H16" i="86"/>
  <c r="Y172" i="4"/>
  <c r="Z172" i="4"/>
  <c r="T172" i="4"/>
  <c r="AB172" i="4"/>
  <c r="W172" i="4"/>
  <c r="K172" i="4"/>
  <c r="I172" i="4"/>
  <c r="V172" i="4"/>
  <c r="AA172" i="4"/>
  <c r="U172" i="4"/>
  <c r="L172" i="4"/>
  <c r="S172" i="4"/>
  <c r="AC172" i="4"/>
  <c r="H172" i="4"/>
  <c r="AD172" i="4"/>
  <c r="AE172" i="4"/>
  <c r="J172" i="4"/>
  <c r="Q172" i="4"/>
  <c r="M172" i="4"/>
  <c r="R172" i="4"/>
  <c r="N172" i="4"/>
  <c r="X172" i="4"/>
  <c r="P172" i="4"/>
  <c r="G172" i="4"/>
  <c r="O172" i="4"/>
  <c r="AE26" i="4"/>
  <c r="V26" i="4"/>
  <c r="G26" i="4"/>
  <c r="O26" i="4"/>
  <c r="U26" i="4"/>
  <c r="W26" i="4"/>
  <c r="Y26" i="4"/>
  <c r="AA26" i="4"/>
  <c r="M26" i="4"/>
  <c r="X26" i="4"/>
  <c r="J26" i="4"/>
  <c r="AD26" i="4"/>
  <c r="AB26" i="4"/>
  <c r="S26" i="4"/>
  <c r="L26" i="4"/>
  <c r="N26" i="4"/>
  <c r="R26" i="4"/>
  <c r="P26" i="4"/>
  <c r="H26" i="4"/>
  <c r="T26" i="4"/>
  <c r="Z26" i="4"/>
  <c r="AC26" i="4"/>
  <c r="Q26" i="4"/>
  <c r="K26" i="4"/>
  <c r="I26" i="4"/>
  <c r="Q29" i="4"/>
  <c r="W29" i="4"/>
  <c r="P29" i="4"/>
  <c r="M29" i="4"/>
  <c r="Z29" i="4"/>
  <c r="L29" i="4"/>
  <c r="N29" i="4"/>
  <c r="Y29" i="4"/>
  <c r="U29" i="4"/>
  <c r="K29" i="4"/>
  <c r="X29" i="4"/>
  <c r="J29" i="4"/>
  <c r="V29" i="4"/>
  <c r="H29" i="4"/>
  <c r="I29" i="4"/>
  <c r="AB29" i="4"/>
  <c r="R29" i="4"/>
  <c r="AE29" i="4"/>
  <c r="AD29" i="4"/>
  <c r="S29" i="4"/>
  <c r="G29" i="4"/>
  <c r="T29" i="4"/>
  <c r="O29" i="4"/>
  <c r="AC29" i="4"/>
  <c r="AA29" i="4"/>
  <c r="H27" i="4"/>
  <c r="Y27" i="4"/>
  <c r="AC27" i="4"/>
  <c r="M27" i="4"/>
  <c r="G27" i="4"/>
  <c r="Z27" i="4"/>
  <c r="L27" i="4"/>
  <c r="N27" i="4"/>
  <c r="AA27" i="4"/>
  <c r="AD27" i="4"/>
  <c r="W27" i="4"/>
  <c r="X27" i="4"/>
  <c r="T27" i="4"/>
  <c r="U27" i="4"/>
  <c r="AE27" i="4"/>
  <c r="O27" i="4"/>
  <c r="I27" i="4"/>
  <c r="P27" i="4"/>
  <c r="K27" i="4"/>
  <c r="R27" i="4"/>
  <c r="S27" i="4"/>
  <c r="V27" i="4"/>
  <c r="Q27" i="4"/>
  <c r="J27" i="4"/>
  <c r="AB27" i="4"/>
  <c r="H171" i="4"/>
  <c r="V171" i="4"/>
  <c r="Z171" i="4"/>
  <c r="Y171" i="4"/>
  <c r="L171" i="4"/>
  <c r="K171" i="4"/>
  <c r="AB171" i="4"/>
  <c r="AD171" i="4"/>
  <c r="X171" i="4"/>
  <c r="Q171" i="4"/>
  <c r="U171" i="4"/>
  <c r="I171" i="4"/>
  <c r="T171" i="4"/>
  <c r="AE171" i="4"/>
  <c r="W171" i="4"/>
  <c r="O171" i="4"/>
  <c r="J171" i="4"/>
  <c r="AC171" i="4"/>
  <c r="M171" i="4"/>
  <c r="G171" i="4"/>
  <c r="AA171" i="4"/>
  <c r="N171" i="4"/>
  <c r="S171" i="4"/>
  <c r="P171" i="4"/>
  <c r="R171" i="4"/>
  <c r="AA28" i="4"/>
  <c r="I28" i="4"/>
  <c r="L28" i="4"/>
  <c r="V28" i="4"/>
  <c r="T28" i="4"/>
  <c r="S28" i="4"/>
  <c r="H28" i="4"/>
  <c r="AB28" i="4"/>
  <c r="O28" i="4"/>
  <c r="Q28" i="4"/>
  <c r="G28" i="4"/>
  <c r="U28" i="4"/>
  <c r="K28" i="4"/>
  <c r="N28" i="4"/>
  <c r="Y28" i="4"/>
  <c r="Z28" i="4"/>
  <c r="AD28" i="4"/>
  <c r="X28" i="4"/>
  <c r="M28" i="4"/>
  <c r="P28" i="4"/>
  <c r="W28" i="4"/>
  <c r="R28" i="4"/>
  <c r="J28" i="4"/>
  <c r="AE28" i="4"/>
  <c r="AC28" i="4"/>
  <c r="Q173" i="4"/>
  <c r="AA173" i="4"/>
  <c r="AB173" i="4"/>
  <c r="O173" i="4"/>
  <c r="W173" i="4"/>
  <c r="U173" i="4"/>
  <c r="H173" i="4"/>
  <c r="Y173" i="4"/>
  <c r="AC173" i="4"/>
  <c r="AE173" i="4"/>
  <c r="K173" i="4"/>
  <c r="G173" i="4"/>
  <c r="M173" i="4"/>
  <c r="Z173" i="4"/>
  <c r="N173" i="4"/>
  <c r="R173" i="4"/>
  <c r="T173" i="4"/>
  <c r="X173" i="4"/>
  <c r="I173" i="4"/>
  <c r="P173" i="4"/>
  <c r="V173" i="4"/>
  <c r="L173" i="4"/>
  <c r="AD173" i="4"/>
  <c r="J173" i="4"/>
  <c r="S173" i="4"/>
  <c r="H170" i="4"/>
  <c r="AE170" i="4"/>
  <c r="AC170" i="4"/>
  <c r="I170" i="4"/>
  <c r="Q170" i="4"/>
  <c r="K170" i="4"/>
  <c r="R170" i="4"/>
  <c r="T170" i="4"/>
  <c r="W170" i="4"/>
  <c r="U170" i="4"/>
  <c r="AD170" i="4"/>
  <c r="V170" i="4"/>
  <c r="G170" i="4"/>
  <c r="O170" i="4"/>
  <c r="X170" i="4"/>
  <c r="AA170" i="4"/>
  <c r="J170" i="4"/>
  <c r="L170" i="4"/>
  <c r="P170" i="4"/>
  <c r="Y170" i="4"/>
  <c r="AB170" i="4"/>
  <c r="N170" i="4"/>
  <c r="Z170" i="4"/>
  <c r="M170" i="4"/>
  <c r="S170" i="4"/>
  <c r="M227" i="4"/>
  <c r="Y227" i="4"/>
  <c r="N227" i="4"/>
  <c r="H227" i="4"/>
  <c r="I227" i="4"/>
  <c r="V227" i="4"/>
  <c r="AE227" i="4"/>
  <c r="L227" i="4"/>
  <c r="K227" i="4"/>
  <c r="T227" i="4"/>
  <c r="AD227" i="4"/>
  <c r="U227" i="4"/>
  <c r="R227" i="4"/>
  <c r="X227" i="4"/>
  <c r="W227" i="4"/>
  <c r="S227" i="4"/>
  <c r="AB227" i="4"/>
  <c r="AC227" i="4"/>
  <c r="Z227" i="4"/>
  <c r="O227" i="4"/>
  <c r="AA227" i="4"/>
  <c r="P227" i="4"/>
  <c r="J227" i="4"/>
  <c r="G227" i="4"/>
  <c r="Q227" i="4"/>
  <c r="N226" i="4"/>
  <c r="K226" i="4"/>
  <c r="R226" i="4"/>
  <c r="G226" i="4"/>
  <c r="L226" i="4"/>
  <c r="T226" i="4"/>
  <c r="M226" i="4"/>
  <c r="V226" i="4"/>
  <c r="AB226" i="4"/>
  <c r="P226" i="4"/>
  <c r="X226" i="4"/>
  <c r="Y226" i="4"/>
  <c r="AA226" i="4"/>
  <c r="S226" i="4"/>
  <c r="AD226" i="4"/>
  <c r="J226" i="4"/>
  <c r="W226" i="4"/>
  <c r="Q226" i="4"/>
  <c r="AE226" i="4"/>
  <c r="Z226" i="4"/>
  <c r="I226" i="4"/>
  <c r="AC226" i="4"/>
  <c r="O226" i="4"/>
  <c r="U226" i="4"/>
  <c r="H226" i="4"/>
  <c r="M83" i="4"/>
  <c r="AB83" i="4"/>
  <c r="AE83" i="4"/>
  <c r="Z83" i="4"/>
  <c r="U83" i="4"/>
  <c r="N83" i="4"/>
  <c r="J83" i="4"/>
  <c r="O83" i="4"/>
  <c r="S83" i="4"/>
  <c r="I83" i="4"/>
  <c r="T83" i="4"/>
  <c r="X83" i="4"/>
  <c r="W83" i="4"/>
  <c r="AD83" i="4"/>
  <c r="V83" i="4"/>
  <c r="H83" i="4"/>
  <c r="R83" i="4"/>
  <c r="Y83" i="4"/>
  <c r="L83" i="4"/>
  <c r="AA83" i="4"/>
  <c r="AC83" i="4"/>
  <c r="P83" i="4"/>
  <c r="K83" i="4"/>
  <c r="Q83" i="4"/>
  <c r="G83" i="4"/>
  <c r="Y82" i="4"/>
  <c r="V82" i="4"/>
  <c r="L82" i="4"/>
  <c r="P82" i="4"/>
  <c r="G82" i="4"/>
  <c r="N82" i="4"/>
  <c r="AD82" i="4"/>
  <c r="S82" i="4"/>
  <c r="AB82" i="4"/>
  <c r="I82" i="4"/>
  <c r="U82" i="4"/>
  <c r="J82" i="4"/>
  <c r="Z82" i="4"/>
  <c r="H82" i="4"/>
  <c r="Q82" i="4"/>
  <c r="W82" i="4"/>
  <c r="T82" i="4"/>
  <c r="K82" i="4"/>
  <c r="AA82" i="4"/>
  <c r="AC82" i="4"/>
  <c r="O82" i="4"/>
  <c r="R82" i="4"/>
  <c r="AE82" i="4"/>
  <c r="X82" i="4"/>
  <c r="M82" i="4"/>
  <c r="I187" i="4"/>
  <c r="V187" i="4"/>
  <c r="J187" i="4"/>
  <c r="AC187" i="4"/>
  <c r="O187" i="4"/>
  <c r="T187" i="4"/>
  <c r="G187" i="4"/>
  <c r="Q187" i="4"/>
  <c r="Y187" i="4"/>
  <c r="K187" i="4"/>
  <c r="R187" i="4"/>
  <c r="AE187" i="4"/>
  <c r="W187" i="4"/>
  <c r="P187" i="4"/>
  <c r="U187" i="4"/>
  <c r="AA187" i="4"/>
  <c r="AB187" i="4"/>
  <c r="S187" i="4"/>
  <c r="M187" i="4"/>
  <c r="X187" i="4"/>
  <c r="AD187" i="4"/>
  <c r="N187" i="4"/>
  <c r="Z187" i="4"/>
  <c r="H187" i="4"/>
  <c r="L187" i="4"/>
  <c r="K43" i="4"/>
  <c r="J43" i="4"/>
  <c r="W43" i="4"/>
  <c r="Z43" i="4"/>
  <c r="U43" i="4"/>
  <c r="AD43" i="4"/>
  <c r="R43" i="4"/>
  <c r="P43" i="4"/>
  <c r="AA43" i="4"/>
  <c r="X43" i="4"/>
  <c r="H43" i="4"/>
  <c r="L43" i="4"/>
  <c r="AE43" i="4"/>
  <c r="S43" i="4"/>
  <c r="M43" i="4"/>
  <c r="V43" i="4"/>
  <c r="Y43" i="4"/>
  <c r="T43" i="4"/>
  <c r="I43" i="4"/>
  <c r="O43" i="4"/>
  <c r="AC43" i="4"/>
  <c r="N43" i="4"/>
  <c r="AB43" i="4"/>
  <c r="G43" i="4"/>
  <c r="Q43" i="4"/>
  <c r="P155" i="4"/>
  <c r="Q155" i="4"/>
  <c r="S155" i="4"/>
  <c r="H155" i="4"/>
  <c r="AE155" i="4"/>
  <c r="U155" i="4"/>
  <c r="R155" i="4"/>
  <c r="N155" i="4"/>
  <c r="K155" i="4"/>
  <c r="Y155" i="4"/>
  <c r="M155" i="4"/>
  <c r="G155" i="4"/>
  <c r="I155" i="4"/>
  <c r="W155" i="4"/>
  <c r="O155" i="4"/>
  <c r="V155" i="4"/>
  <c r="AB155" i="4"/>
  <c r="AD155" i="4"/>
  <c r="J155" i="4"/>
  <c r="Z155" i="4"/>
  <c r="X155" i="4"/>
  <c r="AA155" i="4"/>
  <c r="T155" i="4"/>
  <c r="L155" i="4"/>
  <c r="AC155" i="4"/>
  <c r="W154" i="4"/>
  <c r="Y154" i="4"/>
  <c r="AB154" i="4"/>
  <c r="X154" i="4"/>
  <c r="AE154" i="4"/>
  <c r="R154" i="4"/>
  <c r="G154" i="4"/>
  <c r="O154" i="4"/>
  <c r="AC154" i="4"/>
  <c r="AD154" i="4"/>
  <c r="N154" i="4"/>
  <c r="Z154" i="4"/>
  <c r="T154" i="4"/>
  <c r="AA154" i="4"/>
  <c r="S154" i="4"/>
  <c r="H154" i="4"/>
  <c r="K154" i="4"/>
  <c r="U154" i="4"/>
  <c r="P154" i="4"/>
  <c r="I154" i="4"/>
  <c r="Q154" i="4"/>
  <c r="L154" i="4"/>
  <c r="V154" i="4"/>
  <c r="J154" i="4"/>
  <c r="M154" i="4"/>
  <c r="A16" i="87"/>
  <c r="N15" i="87"/>
  <c r="M15" i="87"/>
  <c r="A56" i="87"/>
  <c r="M54" i="89"/>
  <c r="N54" i="89"/>
  <c r="M55" i="86"/>
  <c r="N15" i="89"/>
  <c r="M15" i="89"/>
  <c r="N14" i="86"/>
  <c r="M14" i="86"/>
  <c r="A54" i="86"/>
  <c r="N54" i="86"/>
  <c r="M54" i="86"/>
  <c r="N55" i="86"/>
  <c r="M14" i="88"/>
  <c r="N14" i="88"/>
  <c r="D21" i="88"/>
  <c r="N15" i="85"/>
  <c r="M15" i="85"/>
  <c r="M54" i="85"/>
  <c r="N55" i="89"/>
  <c r="M55" i="89"/>
  <c r="A14" i="87"/>
  <c r="N14" i="87"/>
  <c r="M14" i="87"/>
  <c r="A54" i="87"/>
  <c r="N54" i="87"/>
  <c r="A14" i="85"/>
  <c r="N14" i="85"/>
  <c r="M14" i="85"/>
  <c r="M15" i="88"/>
  <c r="N15" i="88"/>
  <c r="N55" i="85"/>
  <c r="M55" i="85"/>
  <c r="A14" i="89"/>
  <c r="N14" i="89"/>
  <c r="M14" i="89"/>
  <c r="M54" i="87"/>
  <c r="A61" i="87"/>
  <c r="A19" i="88"/>
  <c r="D60" i="86"/>
  <c r="A60" i="86" s="1"/>
  <c r="D20" i="85"/>
  <c r="A20" i="85" s="1"/>
  <c r="G105" i="2"/>
  <c r="AJ228" i="4"/>
  <c r="H571" i="2"/>
  <c r="AK229" i="4"/>
  <c r="AJ229" i="4"/>
  <c r="G383" i="2"/>
  <c r="H207" i="2"/>
  <c r="H50" i="2"/>
  <c r="G390" i="2"/>
  <c r="H26" i="2"/>
  <c r="H30" i="2"/>
  <c r="AI189" i="4"/>
  <c r="AF156" i="4"/>
  <c r="H111" i="2"/>
  <c r="H210" i="2"/>
  <c r="G197" i="2"/>
  <c r="G103" i="2"/>
  <c r="H103" i="2"/>
  <c r="H567" i="2"/>
  <c r="H465" i="2"/>
  <c r="G466" i="2"/>
  <c r="AF224" i="4"/>
  <c r="G386" i="2"/>
  <c r="G29" i="2"/>
  <c r="G471" i="2"/>
  <c r="AJ45" i="4"/>
  <c r="AF84" i="4"/>
  <c r="H106" i="2"/>
  <c r="H561" i="2"/>
  <c r="H203" i="2"/>
  <c r="H197" i="2"/>
  <c r="G106" i="2"/>
  <c r="H391" i="2"/>
  <c r="G388" i="2"/>
  <c r="G207" i="2"/>
  <c r="H385" i="2"/>
  <c r="G111" i="2"/>
  <c r="AI84" i="4"/>
  <c r="AK44" i="4"/>
  <c r="H205" i="2"/>
  <c r="AK188" i="4"/>
  <c r="G51" i="2"/>
  <c r="G110" i="2"/>
  <c r="H51" i="2"/>
  <c r="H200" i="2"/>
  <c r="G566" i="2"/>
  <c r="G203" i="2"/>
  <c r="H408" i="2"/>
  <c r="G199" i="2"/>
  <c r="AK84" i="4"/>
  <c r="AK156" i="4"/>
  <c r="G557" i="2"/>
  <c r="AK189" i="4"/>
  <c r="G48" i="2"/>
  <c r="H563" i="2"/>
  <c r="AJ156" i="4"/>
  <c r="AI44" i="4"/>
  <c r="AK157" i="4"/>
  <c r="AJ81" i="4"/>
  <c r="G31" i="2"/>
  <c r="G560" i="2"/>
  <c r="AF229" i="4"/>
  <c r="G385" i="2"/>
  <c r="AI85" i="4"/>
  <c r="H565" i="2"/>
  <c r="G25" i="2"/>
  <c r="H570" i="2"/>
  <c r="G211" i="2"/>
  <c r="G568" i="2"/>
  <c r="H557" i="2"/>
  <c r="H198" i="2"/>
  <c r="G208" i="2"/>
  <c r="H31" i="2"/>
  <c r="H383" i="2"/>
  <c r="H411" i="2"/>
  <c r="G558" i="2"/>
  <c r="AK81" i="4"/>
  <c r="AF45" i="4"/>
  <c r="H469" i="2"/>
  <c r="AJ224" i="4"/>
  <c r="G109" i="2"/>
  <c r="AJ157" i="4"/>
  <c r="G565" i="2"/>
  <c r="G405" i="2"/>
  <c r="AK85" i="4"/>
  <c r="G27" i="2"/>
  <c r="H199" i="2"/>
  <c r="G50" i="2"/>
  <c r="AI80" i="4"/>
  <c r="G570" i="2"/>
  <c r="AJ80" i="4"/>
  <c r="AI81" i="4"/>
  <c r="AF81" i="4"/>
  <c r="G198" i="2"/>
  <c r="H28" i="2"/>
  <c r="AK80" i="4"/>
  <c r="G567" i="2"/>
  <c r="H471" i="2"/>
  <c r="AF80" i="4"/>
  <c r="G108" i="2"/>
  <c r="AF228" i="4"/>
  <c r="AF85" i="4"/>
  <c r="AI188" i="4"/>
  <c r="AK45" i="4"/>
  <c r="H389" i="2"/>
  <c r="G561" i="2"/>
  <c r="AJ189" i="4"/>
  <c r="H23" i="2"/>
  <c r="H107" i="2"/>
  <c r="H25" i="2"/>
  <c r="H569" i="2"/>
  <c r="AF188" i="4"/>
  <c r="G410" i="2"/>
  <c r="H211" i="2"/>
  <c r="G107" i="2"/>
  <c r="H390" i="2"/>
  <c r="G387" i="2"/>
  <c r="H467" i="2"/>
  <c r="AJ84" i="4"/>
  <c r="H468" i="2"/>
  <c r="G468" i="2"/>
  <c r="G391" i="2"/>
  <c r="AF44" i="4"/>
  <c r="AF157" i="4"/>
  <c r="H29" i="2"/>
  <c r="AI45" i="4"/>
  <c r="H109" i="2"/>
  <c r="G569" i="2"/>
  <c r="G26" i="2"/>
  <c r="G23" i="2"/>
  <c r="G30" i="2"/>
  <c r="H110" i="2"/>
  <c r="H559" i="2"/>
  <c r="G201" i="2"/>
  <c r="G28" i="2"/>
  <c r="AI224" i="4"/>
  <c r="H105" i="2"/>
  <c r="AI225" i="4"/>
  <c r="G408" i="2"/>
  <c r="G389" i="2"/>
  <c r="H388" i="2"/>
  <c r="AJ44" i="4"/>
  <c r="H568" i="2"/>
  <c r="G411" i="2"/>
  <c r="G465" i="2"/>
  <c r="AI157" i="4"/>
  <c r="G470" i="2"/>
  <c r="G563" i="2"/>
  <c r="H386" i="2"/>
  <c r="AJ188" i="4"/>
  <c r="H566" i="2"/>
  <c r="AK225" i="4"/>
  <c r="H466" i="2"/>
  <c r="H208" i="2"/>
  <c r="H206" i="2"/>
  <c r="G559" i="2"/>
  <c r="H410" i="2"/>
  <c r="AF225" i="4"/>
  <c r="H470" i="2"/>
  <c r="G463" i="2"/>
  <c r="G210" i="2"/>
  <c r="AK224" i="4"/>
  <c r="H209" i="2"/>
  <c r="G200" i="2"/>
  <c r="H201" i="2"/>
  <c r="G205" i="2"/>
  <c r="AJ225" i="4"/>
  <c r="H387" i="2"/>
  <c r="AF189" i="4"/>
  <c r="G467" i="2"/>
  <c r="H108" i="2"/>
  <c r="H27" i="2"/>
  <c r="H48" i="2"/>
  <c r="G206" i="2"/>
  <c r="G469" i="2"/>
  <c r="H463" i="2"/>
  <c r="G209" i="2"/>
  <c r="G571" i="2"/>
  <c r="AI156" i="4"/>
  <c r="AJ85" i="4"/>
  <c r="AK228" i="4"/>
  <c r="H560" i="2"/>
  <c r="H558" i="2"/>
  <c r="N15" i="86" l="1"/>
  <c r="X189" i="4"/>
  <c r="K189" i="4"/>
  <c r="T189" i="4"/>
  <c r="R189" i="4"/>
  <c r="AD189" i="4"/>
  <c r="Q189" i="4"/>
  <c r="H189" i="4"/>
  <c r="AE189" i="4"/>
  <c r="L189" i="4"/>
  <c r="U189" i="4"/>
  <c r="S189" i="4"/>
  <c r="P189" i="4"/>
  <c r="J189" i="4"/>
  <c r="G189" i="4"/>
  <c r="I189" i="4"/>
  <c r="AC189" i="4"/>
  <c r="V189" i="4"/>
  <c r="Y189" i="4"/>
  <c r="AB189" i="4"/>
  <c r="AA189" i="4"/>
  <c r="Z189" i="4"/>
  <c r="W189" i="4"/>
  <c r="O189" i="4"/>
  <c r="N189" i="4"/>
  <c r="M189" i="4"/>
  <c r="L45" i="4"/>
  <c r="AA45" i="4"/>
  <c r="X45" i="4"/>
  <c r="P45" i="4"/>
  <c r="K45" i="4"/>
  <c r="AE45" i="4"/>
  <c r="M45" i="4"/>
  <c r="AD45" i="4"/>
  <c r="AB45" i="4"/>
  <c r="S45" i="4"/>
  <c r="G45" i="4"/>
  <c r="I45" i="4"/>
  <c r="T45" i="4"/>
  <c r="W45" i="4"/>
  <c r="V45" i="4"/>
  <c r="Z45" i="4"/>
  <c r="U45" i="4"/>
  <c r="O45" i="4"/>
  <c r="Q45" i="4"/>
  <c r="R45" i="4"/>
  <c r="H45" i="4"/>
  <c r="AC45" i="4"/>
  <c r="J45" i="4"/>
  <c r="Y45" i="4"/>
  <c r="N45" i="4"/>
  <c r="S156" i="4"/>
  <c r="Q156" i="4"/>
  <c r="G156" i="4"/>
  <c r="K156" i="4"/>
  <c r="X156" i="4"/>
  <c r="AD156" i="4"/>
  <c r="N156" i="4"/>
  <c r="R156" i="4"/>
  <c r="AB156" i="4"/>
  <c r="J156" i="4"/>
  <c r="W156" i="4"/>
  <c r="U156" i="4"/>
  <c r="P156" i="4"/>
  <c r="V156" i="4"/>
  <c r="O156" i="4"/>
  <c r="Z156" i="4"/>
  <c r="M156" i="4"/>
  <c r="L156" i="4"/>
  <c r="AA156" i="4"/>
  <c r="Y156" i="4"/>
  <c r="H156" i="4"/>
  <c r="AE156" i="4"/>
  <c r="T156" i="4"/>
  <c r="AC156" i="4"/>
  <c r="I156" i="4"/>
  <c r="P157" i="4"/>
  <c r="S157" i="4"/>
  <c r="K157" i="4"/>
  <c r="W157" i="4"/>
  <c r="AD157" i="4"/>
  <c r="AB157" i="4"/>
  <c r="T157" i="4"/>
  <c r="G157" i="4"/>
  <c r="V157" i="4"/>
  <c r="Z157" i="4"/>
  <c r="H157" i="4"/>
  <c r="M157" i="4"/>
  <c r="R157" i="4"/>
  <c r="X157" i="4"/>
  <c r="J157" i="4"/>
  <c r="N157" i="4"/>
  <c r="Y157" i="4"/>
  <c r="AA157" i="4"/>
  <c r="AC157" i="4"/>
  <c r="AE157" i="4"/>
  <c r="Q157" i="4"/>
  <c r="O157" i="4"/>
  <c r="L157" i="4"/>
  <c r="U157" i="4"/>
  <c r="I157" i="4"/>
  <c r="O84" i="4"/>
  <c r="Z84" i="4"/>
  <c r="K84" i="4"/>
  <c r="J84" i="4"/>
  <c r="N84" i="4"/>
  <c r="L84" i="4"/>
  <c r="S84" i="4"/>
  <c r="AC84" i="4"/>
  <c r="U84" i="4"/>
  <c r="T84" i="4"/>
  <c r="AE84" i="4"/>
  <c r="AA84" i="4"/>
  <c r="V84" i="4"/>
  <c r="H84" i="4"/>
  <c r="AB84" i="4"/>
  <c r="I84" i="4"/>
  <c r="Q84" i="4"/>
  <c r="Y84" i="4"/>
  <c r="M84" i="4"/>
  <c r="P84" i="4"/>
  <c r="AD84" i="4"/>
  <c r="X84" i="4"/>
  <c r="G84" i="4"/>
  <c r="R84" i="4"/>
  <c r="W84" i="4"/>
  <c r="N81" i="4"/>
  <c r="O81" i="4"/>
  <c r="X81" i="4"/>
  <c r="AE81" i="4"/>
  <c r="J81" i="4"/>
  <c r="T81" i="4"/>
  <c r="Q81" i="4"/>
  <c r="P81" i="4"/>
  <c r="I81" i="4"/>
  <c r="AC81" i="4"/>
  <c r="K81" i="4"/>
  <c r="V81" i="4"/>
  <c r="AB81" i="4"/>
  <c r="M81" i="4"/>
  <c r="AA81" i="4"/>
  <c r="W81" i="4"/>
  <c r="H81" i="4"/>
  <c r="L81" i="4"/>
  <c r="R81" i="4"/>
  <c r="S81" i="4"/>
  <c r="G81" i="4"/>
  <c r="Y81" i="4"/>
  <c r="AD81" i="4"/>
  <c r="U81" i="4"/>
  <c r="Z81" i="4"/>
  <c r="U229" i="4"/>
  <c r="AD229" i="4"/>
  <c r="V229" i="4"/>
  <c r="I229" i="4"/>
  <c r="O229" i="4"/>
  <c r="P229" i="4"/>
  <c r="G229" i="4"/>
  <c r="T229" i="4"/>
  <c r="S229" i="4"/>
  <c r="L229" i="4"/>
  <c r="Z229" i="4"/>
  <c r="AC229" i="4"/>
  <c r="AB229" i="4"/>
  <c r="Q229" i="4"/>
  <c r="W229" i="4"/>
  <c r="K229" i="4"/>
  <c r="M229" i="4"/>
  <c r="R229" i="4"/>
  <c r="J229" i="4"/>
  <c r="AE229" i="4"/>
  <c r="AA229" i="4"/>
  <c r="H229" i="4"/>
  <c r="Y229" i="4"/>
  <c r="X229" i="4"/>
  <c r="N229" i="4"/>
  <c r="H225" i="4"/>
  <c r="AE225" i="4"/>
  <c r="J225" i="4"/>
  <c r="U225" i="4"/>
  <c r="AA225" i="4"/>
  <c r="Y225" i="4"/>
  <c r="Z225" i="4"/>
  <c r="AD225" i="4"/>
  <c r="AC225" i="4"/>
  <c r="R225" i="4"/>
  <c r="W225" i="4"/>
  <c r="X225" i="4"/>
  <c r="O225" i="4"/>
  <c r="L225" i="4"/>
  <c r="M225" i="4"/>
  <c r="AB225" i="4"/>
  <c r="P225" i="4"/>
  <c r="Q225" i="4"/>
  <c r="V225" i="4"/>
  <c r="N225" i="4"/>
  <c r="S225" i="4"/>
  <c r="K225" i="4"/>
  <c r="T225" i="4"/>
  <c r="G225" i="4"/>
  <c r="I225" i="4"/>
  <c r="H85" i="4"/>
  <c r="J85" i="4"/>
  <c r="L85" i="4"/>
  <c r="I85" i="4"/>
  <c r="O85" i="4"/>
  <c r="V85" i="4"/>
  <c r="R85" i="4"/>
  <c r="Z85" i="4"/>
  <c r="X85" i="4"/>
  <c r="AD85" i="4"/>
  <c r="Y85" i="4"/>
  <c r="G85" i="4"/>
  <c r="M85" i="4"/>
  <c r="K85" i="4"/>
  <c r="AB85" i="4"/>
  <c r="S85" i="4"/>
  <c r="U85" i="4"/>
  <c r="P85" i="4"/>
  <c r="AE85" i="4"/>
  <c r="W85" i="4"/>
  <c r="T85" i="4"/>
  <c r="AC85" i="4"/>
  <c r="AA85" i="4"/>
  <c r="Q85" i="4"/>
  <c r="N85" i="4"/>
  <c r="D20" i="88"/>
  <c r="A20" i="88" s="1"/>
  <c r="A21" i="88"/>
  <c r="M55" i="87"/>
  <c r="A77" i="83"/>
  <c r="A76" i="83"/>
  <c r="A75" i="83"/>
  <c r="A74" i="83"/>
  <c r="A73" i="83"/>
  <c r="A72" i="83"/>
  <c r="A71" i="83"/>
  <c r="K70" i="83"/>
  <c r="A70" i="83"/>
  <c r="A69" i="83"/>
  <c r="A68" i="83"/>
  <c r="A67" i="83"/>
  <c r="A66" i="83"/>
  <c r="A65" i="83"/>
  <c r="A64" i="83"/>
  <c r="A63" i="83"/>
  <c r="A62" i="83"/>
  <c r="A61" i="83"/>
  <c r="A60" i="83"/>
  <c r="C60" i="83"/>
  <c r="A59" i="83"/>
  <c r="A57" i="83"/>
  <c r="A56" i="83"/>
  <c r="A55" i="83"/>
  <c r="A54" i="83"/>
  <c r="A53" i="83"/>
  <c r="A52" i="83"/>
  <c r="A50" i="83"/>
  <c r="A49" i="83"/>
  <c r="A48" i="83"/>
  <c r="A47" i="83"/>
  <c r="H45" i="83"/>
  <c r="F45" i="83"/>
  <c r="H43" i="83"/>
  <c r="F43" i="83"/>
  <c r="Y41" i="83"/>
  <c r="X41" i="83"/>
  <c r="W41" i="83" s="1"/>
  <c r="V41" i="83" s="1"/>
  <c r="Q41" i="83"/>
  <c r="Y40" i="83"/>
  <c r="X40" i="83"/>
  <c r="W40" i="83" s="1"/>
  <c r="V40" i="83" s="1"/>
  <c r="Q40" i="83"/>
  <c r="Y39" i="83"/>
  <c r="X39" i="83"/>
  <c r="W39" i="83"/>
  <c r="V39" i="83" s="1"/>
  <c r="Q39" i="83"/>
  <c r="A37" i="83"/>
  <c r="A36" i="83"/>
  <c r="A35" i="83"/>
  <c r="A34" i="83"/>
  <c r="A33" i="83"/>
  <c r="A32" i="83"/>
  <c r="A31" i="83"/>
  <c r="K30" i="83"/>
  <c r="A30" i="83"/>
  <c r="A29" i="83"/>
  <c r="A28" i="83"/>
  <c r="A27" i="83"/>
  <c r="A26" i="83"/>
  <c r="A25" i="83"/>
  <c r="A24" i="83"/>
  <c r="A23" i="83"/>
  <c r="A22" i="83"/>
  <c r="A21" i="83"/>
  <c r="C20" i="83"/>
  <c r="A17" i="83"/>
  <c r="A16" i="83"/>
  <c r="A15" i="83"/>
  <c r="A14" i="83"/>
  <c r="A13" i="83"/>
  <c r="A12" i="83"/>
  <c r="A10" i="83"/>
  <c r="A9" i="83"/>
  <c r="A8" i="83"/>
  <c r="A7" i="83"/>
  <c r="H3" i="83"/>
  <c r="H1" i="83" s="1"/>
  <c r="F3" i="83"/>
  <c r="F1" i="83" s="1"/>
  <c r="G178" i="2"/>
  <c r="H179" i="2"/>
  <c r="H181" i="2"/>
  <c r="AJ216" i="4"/>
  <c r="G249" i="2"/>
  <c r="H540" i="2"/>
  <c r="G251" i="2"/>
  <c r="AI72" i="4"/>
  <c r="G177" i="2"/>
  <c r="G247" i="2"/>
  <c r="H251" i="2"/>
  <c r="H248" i="2"/>
  <c r="AK216" i="4"/>
  <c r="G540" i="2"/>
  <c r="G537" i="2"/>
  <c r="G181" i="2"/>
  <c r="AJ245" i="4"/>
  <c r="AI216" i="4"/>
  <c r="AI101" i="4"/>
  <c r="H177" i="2"/>
  <c r="H180" i="2"/>
  <c r="AJ100" i="4"/>
  <c r="AF101" i="4"/>
  <c r="AJ101" i="4"/>
  <c r="AJ72" i="4"/>
  <c r="AF245" i="4"/>
  <c r="H537" i="2"/>
  <c r="AK73" i="4"/>
  <c r="H249" i="2"/>
  <c r="G538" i="2"/>
  <c r="AF72" i="4"/>
  <c r="AF244" i="4"/>
  <c r="H538" i="2"/>
  <c r="G541" i="2"/>
  <c r="H539" i="2"/>
  <c r="AJ73" i="4"/>
  <c r="H250" i="2"/>
  <c r="AK100" i="4"/>
  <c r="AJ244" i="4"/>
  <c r="AK245" i="4"/>
  <c r="AK217" i="4"/>
  <c r="AK72" i="4"/>
  <c r="AK101" i="4"/>
  <c r="AJ217" i="4"/>
  <c r="AI244" i="4"/>
  <c r="G250" i="2"/>
  <c r="G179" i="2"/>
  <c r="H541" i="2"/>
  <c r="AF217" i="4"/>
  <c r="AI100" i="4"/>
  <c r="H178" i="2"/>
  <c r="AF216" i="4"/>
  <c r="AF100" i="4"/>
  <c r="G180" i="2"/>
  <c r="AI217" i="4"/>
  <c r="AK244" i="4"/>
  <c r="AF73" i="4"/>
  <c r="AI245" i="4"/>
  <c r="AI73" i="4"/>
  <c r="G248" i="2"/>
  <c r="H247" i="2"/>
  <c r="G539" i="2"/>
  <c r="Y72" i="4" l="1"/>
  <c r="Q72" i="4"/>
  <c r="I72" i="4"/>
  <c r="U72" i="4"/>
  <c r="L72" i="4"/>
  <c r="AB72" i="4"/>
  <c r="AA72" i="4"/>
  <c r="P72" i="4"/>
  <c r="T72" i="4"/>
  <c r="X72" i="4"/>
  <c r="N72" i="4"/>
  <c r="J72" i="4"/>
  <c r="S72" i="4"/>
  <c r="K72" i="4"/>
  <c r="R72" i="4"/>
  <c r="AE72" i="4"/>
  <c r="M72" i="4"/>
  <c r="AC72" i="4"/>
  <c r="AD72" i="4"/>
  <c r="H72" i="4"/>
  <c r="G72" i="4"/>
  <c r="Z72" i="4"/>
  <c r="W72" i="4"/>
  <c r="V72" i="4"/>
  <c r="O72" i="4"/>
  <c r="G73" i="4"/>
  <c r="J73" i="4"/>
  <c r="AE73" i="4"/>
  <c r="AC73" i="4"/>
  <c r="X73" i="4"/>
  <c r="W73" i="4"/>
  <c r="T73" i="4"/>
  <c r="L73" i="4"/>
  <c r="Q73" i="4"/>
  <c r="H73" i="4"/>
  <c r="R73" i="4"/>
  <c r="AD73" i="4"/>
  <c r="Y73" i="4"/>
  <c r="P73" i="4"/>
  <c r="Z73" i="4"/>
  <c r="O73" i="4"/>
  <c r="S73" i="4"/>
  <c r="AA73" i="4"/>
  <c r="I73" i="4"/>
  <c r="N73" i="4"/>
  <c r="U73" i="4"/>
  <c r="V73" i="4"/>
  <c r="K73" i="4"/>
  <c r="M73" i="4"/>
  <c r="AB73" i="4"/>
  <c r="K217" i="4"/>
  <c r="AD217" i="4"/>
  <c r="H217" i="4"/>
  <c r="G217" i="4"/>
  <c r="Y217" i="4"/>
  <c r="O217" i="4"/>
  <c r="AB217" i="4"/>
  <c r="J217" i="4"/>
  <c r="V217" i="4"/>
  <c r="U217" i="4"/>
  <c r="Z217" i="4"/>
  <c r="Q217" i="4"/>
  <c r="X217" i="4"/>
  <c r="S217" i="4"/>
  <c r="T217" i="4"/>
  <c r="AE217" i="4"/>
  <c r="W217" i="4"/>
  <c r="I217" i="4"/>
  <c r="AC217" i="4"/>
  <c r="L217" i="4"/>
  <c r="N217" i="4"/>
  <c r="M217" i="4"/>
  <c r="AA217" i="4"/>
  <c r="R217" i="4"/>
  <c r="P217" i="4"/>
  <c r="N245" i="4"/>
  <c r="J245" i="4"/>
  <c r="AC245" i="4"/>
  <c r="I245" i="4"/>
  <c r="S245" i="4"/>
  <c r="R245" i="4"/>
  <c r="X245" i="4"/>
  <c r="H245" i="4"/>
  <c r="AB245" i="4"/>
  <c r="Z245" i="4"/>
  <c r="V245" i="4"/>
  <c r="Y245" i="4"/>
  <c r="K245" i="4"/>
  <c r="M245" i="4"/>
  <c r="AA245" i="4"/>
  <c r="Q245" i="4"/>
  <c r="W245" i="4"/>
  <c r="O245" i="4"/>
  <c r="G245" i="4"/>
  <c r="AE245" i="4"/>
  <c r="AD245" i="4"/>
  <c r="T245" i="4"/>
  <c r="P245" i="4"/>
  <c r="L245" i="4"/>
  <c r="U245" i="4"/>
  <c r="R101" i="4"/>
  <c r="O101" i="4"/>
  <c r="U101" i="4"/>
  <c r="W101" i="4"/>
  <c r="AD101" i="4"/>
  <c r="X101" i="4"/>
  <c r="G101" i="4"/>
  <c r="N101" i="4"/>
  <c r="AE101" i="4"/>
  <c r="T101" i="4"/>
  <c r="K101" i="4"/>
  <c r="S101" i="4"/>
  <c r="Y101" i="4"/>
  <c r="Q101" i="4"/>
  <c r="J101" i="4"/>
  <c r="AA101" i="4"/>
  <c r="M101" i="4"/>
  <c r="I101" i="4"/>
  <c r="P101" i="4"/>
  <c r="Z101" i="4"/>
  <c r="L101" i="4"/>
  <c r="AC101" i="4"/>
  <c r="H101" i="4"/>
  <c r="AB101" i="4"/>
  <c r="V101" i="4"/>
  <c r="A20" i="83"/>
  <c r="A19" i="83" l="1"/>
  <c r="G1861" i="3"/>
  <c r="G1868" i="3"/>
  <c r="G1875" i="3"/>
  <c r="G1859" i="3"/>
  <c r="G1866" i="3"/>
  <c r="G1848" i="3"/>
  <c r="G1828" i="3"/>
  <c r="G1847" i="3"/>
  <c r="G1831" i="3"/>
  <c r="G1854" i="3"/>
  <c r="G1838" i="3"/>
  <c r="G1822" i="3"/>
  <c r="G1845" i="3"/>
  <c r="H1825" i="3"/>
  <c r="AK248" i="4"/>
  <c r="AI104" i="4"/>
  <c r="AK107" i="4"/>
  <c r="H252" i="2"/>
  <c r="AI102" i="4"/>
  <c r="AJ106" i="4"/>
  <c r="AJ102" i="4"/>
  <c r="G256" i="2"/>
  <c r="H624" i="2"/>
  <c r="H623" i="2"/>
  <c r="G253" i="2"/>
  <c r="G626" i="2"/>
  <c r="H259" i="2"/>
  <c r="H263" i="2"/>
  <c r="AJ248" i="4"/>
  <c r="H1819" i="3"/>
  <c r="AF106" i="4"/>
  <c r="H1873" i="3"/>
  <c r="H1857" i="3"/>
  <c r="H1864" i="3"/>
  <c r="H1871" i="3"/>
  <c r="H1855" i="3"/>
  <c r="H1862" i="3"/>
  <c r="H1844" i="3"/>
  <c r="H1824" i="3"/>
  <c r="H1843" i="3"/>
  <c r="H1827" i="3"/>
  <c r="H1850" i="3"/>
  <c r="H1834" i="3"/>
  <c r="H1818" i="3"/>
  <c r="H1841" i="3"/>
  <c r="G1825" i="3"/>
  <c r="G258" i="2"/>
  <c r="AI250" i="4"/>
  <c r="G261" i="2"/>
  <c r="AK105" i="4"/>
  <c r="AI251" i="4"/>
  <c r="G255" i="2"/>
  <c r="H266" i="2"/>
  <c r="AK251" i="4"/>
  <c r="G623" i="2"/>
  <c r="H1870" i="3"/>
  <c r="H1842" i="3"/>
  <c r="AF247" i="4"/>
  <c r="H258" i="2"/>
  <c r="G257" i="2"/>
  <c r="G1873" i="3"/>
  <c r="G1857" i="3"/>
  <c r="G1864" i="3"/>
  <c r="G1871" i="3"/>
  <c r="G1855" i="3"/>
  <c r="G1862" i="3"/>
  <c r="H1840" i="3"/>
  <c r="G1824" i="3"/>
  <c r="G1843" i="3"/>
  <c r="G1827" i="3"/>
  <c r="G1850" i="3"/>
  <c r="G1834" i="3"/>
  <c r="G1818" i="3"/>
  <c r="G1841" i="3"/>
  <c r="H1821" i="3"/>
  <c r="H256" i="2"/>
  <c r="H261" i="2"/>
  <c r="AF246" i="4"/>
  <c r="G252" i="2"/>
  <c r="AJ247" i="4"/>
  <c r="AK106" i="4"/>
  <c r="H264" i="2"/>
  <c r="H1872" i="3"/>
  <c r="H1869" i="3"/>
  <c r="H1876" i="3"/>
  <c r="H1860" i="3"/>
  <c r="H1867" i="3"/>
  <c r="H1874" i="3"/>
  <c r="H1858" i="3"/>
  <c r="G1840" i="3"/>
  <c r="H1820" i="3"/>
  <c r="H1839" i="3"/>
  <c r="H1823" i="3"/>
  <c r="H1846" i="3"/>
  <c r="H1830" i="3"/>
  <c r="H1853" i="3"/>
  <c r="H1837" i="3"/>
  <c r="H1817" i="3"/>
  <c r="AI107" i="4"/>
  <c r="AJ249" i="4"/>
  <c r="AI103" i="4"/>
  <c r="AK102" i="4"/>
  <c r="AF250" i="4"/>
  <c r="AK247" i="4"/>
  <c r="AF248" i="4"/>
  <c r="H625" i="2"/>
  <c r="H255" i="2"/>
  <c r="H265" i="2"/>
  <c r="AK246" i="4"/>
  <c r="G1869" i="3"/>
  <c r="G1876" i="3"/>
  <c r="G1860" i="3"/>
  <c r="G1867" i="3"/>
  <c r="G1874" i="3"/>
  <c r="G1858" i="3"/>
  <c r="H1836" i="3"/>
  <c r="G1820" i="3"/>
  <c r="G1839" i="3"/>
  <c r="G1823" i="3"/>
  <c r="G1846" i="3"/>
  <c r="G1830" i="3"/>
  <c r="G1853" i="3"/>
  <c r="G1837" i="3"/>
  <c r="G1817" i="3"/>
  <c r="G254" i="2"/>
  <c r="G266" i="2"/>
  <c r="AJ104" i="4"/>
  <c r="AJ107" i="4"/>
  <c r="G262" i="2"/>
  <c r="AK104" i="4"/>
  <c r="AJ103" i="4"/>
  <c r="G265" i="2"/>
  <c r="AF104" i="4"/>
  <c r="AJ250" i="4"/>
  <c r="G264" i="2"/>
  <c r="H1863" i="3"/>
  <c r="H1851" i="3"/>
  <c r="H1833" i="3"/>
  <c r="AF105" i="4"/>
  <c r="AK250" i="4"/>
  <c r="AJ251" i="4"/>
  <c r="G1865" i="3"/>
  <c r="G1872" i="3"/>
  <c r="G1856" i="3"/>
  <c r="G1863" i="3"/>
  <c r="G1870" i="3"/>
  <c r="G1852" i="3"/>
  <c r="G1832" i="3"/>
  <c r="G1851" i="3"/>
  <c r="G1835" i="3"/>
  <c r="G1819" i="3"/>
  <c r="G1842" i="3"/>
  <c r="G1826" i="3"/>
  <c r="G1849" i="3"/>
  <c r="G1833" i="3"/>
  <c r="AJ105" i="4"/>
  <c r="H260" i="2"/>
  <c r="AF103" i="4"/>
  <c r="AJ246" i="4"/>
  <c r="AI105" i="4"/>
  <c r="H622" i="2"/>
  <c r="G622" i="2"/>
  <c r="G624" i="2"/>
  <c r="AF251" i="4"/>
  <c r="G259" i="2"/>
  <c r="H257" i="2"/>
  <c r="AF249" i="4"/>
  <c r="H1856" i="3"/>
  <c r="H1826" i="3"/>
  <c r="AI247" i="4"/>
  <c r="H1861" i="3"/>
  <c r="H1868" i="3"/>
  <c r="H1875" i="3"/>
  <c r="H1859" i="3"/>
  <c r="H1866" i="3"/>
  <c r="H1848" i="3"/>
  <c r="H1828" i="3"/>
  <c r="H1847" i="3"/>
  <c r="H1831" i="3"/>
  <c r="H1854" i="3"/>
  <c r="H1838" i="3"/>
  <c r="H1822" i="3"/>
  <c r="H1845" i="3"/>
  <c r="H1829" i="3"/>
  <c r="AK249" i="4"/>
  <c r="AI249" i="4"/>
  <c r="G260" i="2"/>
  <c r="AI246" i="4"/>
  <c r="AK103" i="4"/>
  <c r="AI248" i="4"/>
  <c r="H253" i="2"/>
  <c r="H262" i="2"/>
  <c r="H254" i="2"/>
  <c r="AF102" i="4"/>
  <c r="H626" i="2"/>
  <c r="AF107" i="4"/>
  <c r="H1865" i="3"/>
  <c r="H1852" i="3"/>
  <c r="H1832" i="3"/>
  <c r="H1835" i="3"/>
  <c r="H1849" i="3"/>
  <c r="G625" i="2"/>
  <c r="G263" i="2"/>
  <c r="AI106" i="4"/>
  <c r="AA247" i="4" l="1"/>
  <c r="J247" i="4"/>
  <c r="K247" i="4"/>
  <c r="AB247" i="4"/>
  <c r="Z247" i="4"/>
  <c r="V247" i="4"/>
  <c r="T247" i="4"/>
  <c r="N247" i="4"/>
  <c r="W247" i="4"/>
  <c r="U247" i="4"/>
  <c r="AE247" i="4"/>
  <c r="Y247" i="4"/>
  <c r="R247" i="4"/>
  <c r="H247" i="4"/>
  <c r="I247" i="4"/>
  <c r="S247" i="4"/>
  <c r="Q247" i="4"/>
  <c r="M247" i="4"/>
  <c r="G247" i="4"/>
  <c r="X247" i="4"/>
  <c r="P247" i="4"/>
  <c r="L247" i="4"/>
  <c r="AC247" i="4"/>
  <c r="O247" i="4"/>
  <c r="AD247" i="4"/>
  <c r="AB105" i="4"/>
  <c r="AC105" i="4"/>
  <c r="W105" i="4"/>
  <c r="O105" i="4"/>
  <c r="I105" i="4"/>
  <c r="G105" i="4"/>
  <c r="N105" i="4"/>
  <c r="L105" i="4"/>
  <c r="Y105" i="4"/>
  <c r="Q105" i="4"/>
  <c r="AA105" i="4"/>
  <c r="J105" i="4"/>
  <c r="U105" i="4"/>
  <c r="X105" i="4"/>
  <c r="S105" i="4"/>
  <c r="H105" i="4"/>
  <c r="P105" i="4"/>
  <c r="V105" i="4"/>
  <c r="Z105" i="4"/>
  <c r="M105" i="4"/>
  <c r="K105" i="4"/>
  <c r="AE105" i="4"/>
  <c r="AD105" i="4"/>
  <c r="T105" i="4"/>
  <c r="R105" i="4"/>
  <c r="U249" i="4"/>
  <c r="R249" i="4"/>
  <c r="T249" i="4"/>
  <c r="AE249" i="4"/>
  <c r="M249" i="4"/>
  <c r="O249" i="4"/>
  <c r="Z249" i="4"/>
  <c r="X249" i="4"/>
  <c r="AD249" i="4"/>
  <c r="S249" i="4"/>
  <c r="Q249" i="4"/>
  <c r="K249" i="4"/>
  <c r="H249" i="4"/>
  <c r="N249" i="4"/>
  <c r="G249" i="4"/>
  <c r="AB249" i="4"/>
  <c r="I249" i="4"/>
  <c r="L249" i="4"/>
  <c r="AA249" i="4"/>
  <c r="V249" i="4"/>
  <c r="J249" i="4"/>
  <c r="Y249" i="4"/>
  <c r="W249" i="4"/>
  <c r="P249" i="4"/>
  <c r="AC249" i="4"/>
  <c r="AB103" i="4"/>
  <c r="V103" i="4"/>
  <c r="K103" i="4"/>
  <c r="Q103" i="4"/>
  <c r="AD103" i="4"/>
  <c r="S103" i="4"/>
  <c r="H103" i="4"/>
  <c r="L103" i="4"/>
  <c r="J103" i="4"/>
  <c r="X103" i="4"/>
  <c r="AC103" i="4"/>
  <c r="U103" i="4"/>
  <c r="Z103" i="4"/>
  <c r="AA103" i="4"/>
  <c r="G103" i="4"/>
  <c r="O103" i="4"/>
  <c r="AE103" i="4"/>
  <c r="M103" i="4"/>
  <c r="Y103" i="4"/>
  <c r="P103" i="4"/>
  <c r="R103" i="4"/>
  <c r="I103" i="4"/>
  <c r="N103" i="4"/>
  <c r="W103" i="4"/>
  <c r="T103" i="4"/>
  <c r="G107" i="4"/>
  <c r="I107" i="4"/>
  <c r="N107" i="4"/>
  <c r="H107" i="4"/>
  <c r="Y107" i="4"/>
  <c r="W107" i="4"/>
  <c r="O107" i="4"/>
  <c r="L107" i="4"/>
  <c r="V107" i="4"/>
  <c r="AE107" i="4"/>
  <c r="M107" i="4"/>
  <c r="X107" i="4"/>
  <c r="AA107" i="4"/>
  <c r="U107" i="4"/>
  <c r="T107" i="4"/>
  <c r="P107" i="4"/>
  <c r="S107" i="4"/>
  <c r="AB107" i="4"/>
  <c r="AC107" i="4"/>
  <c r="K107" i="4"/>
  <c r="Z107" i="4"/>
  <c r="R107" i="4"/>
  <c r="AD107" i="4"/>
  <c r="Q107" i="4"/>
  <c r="J107" i="4"/>
  <c r="X251" i="4"/>
  <c r="V251" i="4"/>
  <c r="AA251" i="4"/>
  <c r="P251" i="4"/>
  <c r="N251" i="4"/>
  <c r="S251" i="4"/>
  <c r="AE251" i="4"/>
  <c r="Y251" i="4"/>
  <c r="AB251" i="4"/>
  <c r="G251" i="4"/>
  <c r="Z251" i="4"/>
  <c r="H251" i="4"/>
  <c r="AC251" i="4"/>
  <c r="K251" i="4"/>
  <c r="U251" i="4"/>
  <c r="R251" i="4"/>
  <c r="O251" i="4"/>
  <c r="J251" i="4"/>
  <c r="W251" i="4"/>
  <c r="M251" i="4"/>
  <c r="Q251" i="4"/>
  <c r="T251" i="4"/>
  <c r="I251" i="4"/>
  <c r="AD251" i="4"/>
  <c r="L251" i="4"/>
  <c r="G90" i="2"/>
  <c r="L912" i="3" l="1"/>
  <c r="K912" i="3"/>
  <c r="L911" i="3"/>
  <c r="K911" i="3"/>
  <c r="L910" i="3"/>
  <c r="K910" i="3"/>
  <c r="L909" i="3"/>
  <c r="K909" i="3"/>
  <c r="L908" i="3"/>
  <c r="K908" i="3"/>
  <c r="L907" i="3"/>
  <c r="K907" i="3"/>
  <c r="L906" i="3"/>
  <c r="K906" i="3"/>
  <c r="L905" i="3"/>
  <c r="K905" i="3"/>
  <c r="L904" i="3"/>
  <c r="K904" i="3"/>
  <c r="L903" i="3"/>
  <c r="K903" i="3"/>
  <c r="L902" i="3"/>
  <c r="K902" i="3"/>
  <c r="L901" i="3"/>
  <c r="K901" i="3"/>
  <c r="L900" i="3"/>
  <c r="K900" i="3"/>
  <c r="L899" i="3"/>
  <c r="K899" i="3"/>
  <c r="L898" i="3"/>
  <c r="K898" i="3"/>
  <c r="L897" i="3"/>
  <c r="K897" i="3"/>
  <c r="L896" i="3"/>
  <c r="K896" i="3"/>
  <c r="L895" i="3"/>
  <c r="K895" i="3"/>
  <c r="L894" i="3"/>
  <c r="K894" i="3"/>
  <c r="L893" i="3"/>
  <c r="K893" i="3"/>
  <c r="L892" i="3"/>
  <c r="K892" i="3"/>
  <c r="L891" i="3"/>
  <c r="K891" i="3"/>
  <c r="L890" i="3"/>
  <c r="K890" i="3"/>
  <c r="L889" i="3"/>
  <c r="K889" i="3"/>
  <c r="L888" i="3"/>
  <c r="K888" i="3"/>
  <c r="L887" i="3"/>
  <c r="K887" i="3"/>
  <c r="L886" i="3"/>
  <c r="K886" i="3"/>
  <c r="L885" i="3"/>
  <c r="K885" i="3"/>
  <c r="L141" i="3"/>
  <c r="K141" i="3"/>
  <c r="L140" i="3"/>
  <c r="K140" i="3"/>
  <c r="L139" i="3"/>
  <c r="K139" i="3"/>
  <c r="L138" i="3"/>
  <c r="K138" i="3"/>
  <c r="L137" i="3"/>
  <c r="K137" i="3"/>
  <c r="L136" i="3"/>
  <c r="K136" i="3"/>
  <c r="L135" i="3"/>
  <c r="K135" i="3"/>
  <c r="L134" i="3"/>
  <c r="K134" i="3"/>
  <c r="L133" i="3"/>
  <c r="K133" i="3"/>
  <c r="L132" i="3"/>
  <c r="K132" i="3"/>
  <c r="L131" i="3"/>
  <c r="K131" i="3"/>
  <c r="L130" i="3"/>
  <c r="K130" i="3"/>
  <c r="L129" i="3"/>
  <c r="K129" i="3"/>
  <c r="L128" i="3"/>
  <c r="K128" i="3"/>
  <c r="L127" i="3"/>
  <c r="K127" i="3"/>
  <c r="L126" i="3"/>
  <c r="K126" i="3"/>
  <c r="L125" i="3"/>
  <c r="K125" i="3"/>
  <c r="L124" i="3"/>
  <c r="K124" i="3"/>
  <c r="L123" i="3"/>
  <c r="K123" i="3"/>
  <c r="L122" i="3"/>
  <c r="K122" i="3"/>
  <c r="L121" i="3"/>
  <c r="K121" i="3"/>
  <c r="L120" i="3"/>
  <c r="K120" i="3"/>
  <c r="L119" i="3"/>
  <c r="K119" i="3"/>
  <c r="L118" i="3"/>
  <c r="K118" i="3"/>
  <c r="L117" i="3"/>
  <c r="K117" i="3"/>
  <c r="L116" i="3"/>
  <c r="K116" i="3"/>
  <c r="L115" i="3"/>
  <c r="K115" i="3"/>
  <c r="L114" i="3"/>
  <c r="K114" i="3"/>
  <c r="H911" i="3"/>
  <c r="H895" i="3"/>
  <c r="H136" i="3"/>
  <c r="H120" i="3"/>
  <c r="H902" i="3"/>
  <c r="H886" i="3"/>
  <c r="H127" i="3"/>
  <c r="H909" i="3"/>
  <c r="H893" i="3"/>
  <c r="H134" i="3"/>
  <c r="H118" i="3"/>
  <c r="H904" i="3"/>
  <c r="H888" i="3"/>
  <c r="G911" i="3"/>
  <c r="G895" i="3"/>
  <c r="G136" i="3"/>
  <c r="G120" i="3"/>
  <c r="G902" i="3"/>
  <c r="G886" i="3"/>
  <c r="G127" i="3"/>
  <c r="G909" i="3"/>
  <c r="G893" i="3"/>
  <c r="G134" i="3"/>
  <c r="G118" i="3"/>
  <c r="G904" i="3"/>
  <c r="G888" i="3"/>
  <c r="G129" i="3"/>
  <c r="G128" i="3"/>
  <c r="G119" i="3"/>
  <c r="G121" i="3"/>
  <c r="H907" i="3"/>
  <c r="H891" i="3"/>
  <c r="H132" i="3"/>
  <c r="H116" i="3"/>
  <c r="H898" i="3"/>
  <c r="H139" i="3"/>
  <c r="H123" i="3"/>
  <c r="H905" i="3"/>
  <c r="H889" i="3"/>
  <c r="H130" i="3"/>
  <c r="H114" i="3"/>
  <c r="H900" i="3"/>
  <c r="H141" i="3"/>
  <c r="H125" i="3"/>
  <c r="G903" i="3"/>
  <c r="G912" i="3"/>
  <c r="G907" i="3"/>
  <c r="G891" i="3"/>
  <c r="G132" i="3"/>
  <c r="G116" i="3"/>
  <c r="G898" i="3"/>
  <c r="G139" i="3"/>
  <c r="G123" i="3"/>
  <c r="G905" i="3"/>
  <c r="G889" i="3"/>
  <c r="G130" i="3"/>
  <c r="G114" i="3"/>
  <c r="G900" i="3"/>
  <c r="G141" i="3"/>
  <c r="G125" i="3"/>
  <c r="G135" i="3"/>
  <c r="G896" i="3"/>
  <c r="H903" i="3"/>
  <c r="H887" i="3"/>
  <c r="H128" i="3"/>
  <c r="H910" i="3"/>
  <c r="H894" i="3"/>
  <c r="H135" i="3"/>
  <c r="H119" i="3"/>
  <c r="H901" i="3"/>
  <c r="H885" i="3"/>
  <c r="H126" i="3"/>
  <c r="H912" i="3"/>
  <c r="H896" i="3"/>
  <c r="H137" i="3"/>
  <c r="H121" i="3"/>
  <c r="G910" i="3"/>
  <c r="G126" i="3"/>
  <c r="H899" i="3"/>
  <c r="H140" i="3"/>
  <c r="H124" i="3"/>
  <c r="H906" i="3"/>
  <c r="H890" i="3"/>
  <c r="H131" i="3"/>
  <c r="H115" i="3"/>
  <c r="H897" i="3"/>
  <c r="H138" i="3"/>
  <c r="H122" i="3"/>
  <c r="H908" i="3"/>
  <c r="H892" i="3"/>
  <c r="H133" i="3"/>
  <c r="H117" i="3"/>
  <c r="G117" i="3"/>
  <c r="G894" i="3"/>
  <c r="G885" i="3"/>
  <c r="G137" i="3"/>
  <c r="G899" i="3"/>
  <c r="G140" i="3"/>
  <c r="G124" i="3"/>
  <c r="G906" i="3"/>
  <c r="G890" i="3"/>
  <c r="G131" i="3"/>
  <c r="G115" i="3"/>
  <c r="G897" i="3"/>
  <c r="G138" i="3"/>
  <c r="G122" i="3"/>
  <c r="G908" i="3"/>
  <c r="G892" i="3"/>
  <c r="G133" i="3"/>
  <c r="H129" i="3"/>
  <c r="G887" i="3"/>
  <c r="G901" i="3"/>
  <c r="F66" i="71" l="1"/>
  <c r="A141" i="71" l="1"/>
  <c r="D77" i="71"/>
  <c r="A77" i="71" s="1"/>
  <c r="D76" i="71"/>
  <c r="A76" i="71" s="1"/>
  <c r="D75" i="71"/>
  <c r="A75" i="71"/>
  <c r="D74" i="71"/>
  <c r="A74" i="71" s="1"/>
  <c r="D73" i="71"/>
  <c r="A73" i="71" s="1"/>
  <c r="D72" i="71"/>
  <c r="A72" i="71" s="1"/>
  <c r="D71" i="71"/>
  <c r="A71" i="71"/>
  <c r="F70" i="71"/>
  <c r="D70" i="71"/>
  <c r="A70" i="71" s="1"/>
  <c r="F69" i="71"/>
  <c r="D69" i="71"/>
  <c r="A69" i="71" s="1"/>
  <c r="D68" i="71"/>
  <c r="A68" i="71" s="1"/>
  <c r="D67" i="71"/>
  <c r="A67" i="71" s="1"/>
  <c r="D66" i="71"/>
  <c r="A66" i="71" s="1"/>
  <c r="D65" i="71"/>
  <c r="A65" i="71" s="1"/>
  <c r="D64" i="71"/>
  <c r="A64" i="71" s="1"/>
  <c r="D63" i="71"/>
  <c r="A63" i="71" s="1"/>
  <c r="D62" i="71"/>
  <c r="A62" i="71" s="1"/>
  <c r="D61" i="71"/>
  <c r="C60" i="71"/>
  <c r="D59" i="71"/>
  <c r="A57" i="71"/>
  <c r="D56" i="71"/>
  <c r="A56" i="71" s="1"/>
  <c r="D55" i="71"/>
  <c r="A55" i="71" s="1"/>
  <c r="D54" i="71"/>
  <c r="A54" i="71"/>
  <c r="D53" i="71"/>
  <c r="A53" i="71" s="1"/>
  <c r="D52" i="71"/>
  <c r="A52" i="71" s="1"/>
  <c r="A50" i="71"/>
  <c r="F49" i="71"/>
  <c r="D49" i="71"/>
  <c r="A49" i="71" s="1"/>
  <c r="D48" i="71"/>
  <c r="A48" i="71" s="1"/>
  <c r="A47" i="71"/>
  <c r="H45" i="71"/>
  <c r="F45" i="71"/>
  <c r="H43" i="71"/>
  <c r="F43" i="71"/>
  <c r="D37" i="71"/>
  <c r="A37" i="71" s="1"/>
  <c r="D36" i="71"/>
  <c r="A36" i="71" s="1"/>
  <c r="D35" i="71"/>
  <c r="A35" i="71" s="1"/>
  <c r="D34" i="71"/>
  <c r="A34" i="71" s="1"/>
  <c r="D33" i="71"/>
  <c r="A33" i="71" s="1"/>
  <c r="D32" i="71"/>
  <c r="A32" i="71" s="1"/>
  <c r="D31" i="71"/>
  <c r="A31" i="71" s="1"/>
  <c r="D30" i="71"/>
  <c r="A30" i="71" s="1"/>
  <c r="D29" i="71"/>
  <c r="A29" i="71"/>
  <c r="D28" i="71"/>
  <c r="A28" i="71" s="1"/>
  <c r="D27" i="71"/>
  <c r="A27" i="71"/>
  <c r="D26" i="71"/>
  <c r="A26" i="71" s="1"/>
  <c r="D25" i="71"/>
  <c r="A25" i="71" s="1"/>
  <c r="D24" i="71"/>
  <c r="A24" i="71"/>
  <c r="D23" i="71"/>
  <c r="A23" i="71" s="1"/>
  <c r="D22" i="71"/>
  <c r="A22" i="71"/>
  <c r="D21" i="71"/>
  <c r="F21" i="71" s="1"/>
  <c r="D20" i="71"/>
  <c r="A20" i="71" s="1"/>
  <c r="C20" i="71"/>
  <c r="D19" i="71"/>
  <c r="A17" i="71"/>
  <c r="D16" i="71"/>
  <c r="A16" i="71"/>
  <c r="D15" i="71"/>
  <c r="A15" i="71" s="1"/>
  <c r="D14" i="71"/>
  <c r="A14" i="71" s="1"/>
  <c r="D13" i="71"/>
  <c r="A13" i="71" s="1"/>
  <c r="D12" i="71"/>
  <c r="A12" i="71"/>
  <c r="D9" i="71"/>
  <c r="A9" i="71"/>
  <c r="D8" i="71"/>
  <c r="A8" i="71" s="1"/>
  <c r="A7" i="71"/>
  <c r="H3" i="71"/>
  <c r="H1" i="71" s="1"/>
  <c r="F3" i="71"/>
  <c r="F1" i="71" s="1"/>
  <c r="H76" i="2"/>
  <c r="G75" i="2"/>
  <c r="AI31" i="4"/>
  <c r="G436" i="2"/>
  <c r="H75" i="2"/>
  <c r="AK30" i="4"/>
  <c r="H433" i="2"/>
  <c r="AI174" i="4"/>
  <c r="H74" i="2"/>
  <c r="H436" i="2"/>
  <c r="G72" i="2"/>
  <c r="G76" i="2"/>
  <c r="H73" i="2"/>
  <c r="G435" i="2"/>
  <c r="AK31" i="4"/>
  <c r="AJ174" i="4"/>
  <c r="H432" i="2"/>
  <c r="G74" i="2"/>
  <c r="AK174" i="4"/>
  <c r="AI175" i="4"/>
  <c r="AJ31" i="4"/>
  <c r="H72" i="2"/>
  <c r="AF175" i="4"/>
  <c r="AI30" i="4"/>
  <c r="H435" i="2"/>
  <c r="AK175" i="4"/>
  <c r="AF30" i="4"/>
  <c r="AJ175" i="4"/>
  <c r="G73" i="2"/>
  <c r="G433" i="2"/>
  <c r="G432" i="2"/>
  <c r="AF174" i="4"/>
  <c r="AJ30" i="4"/>
  <c r="G434" i="2"/>
  <c r="AF31" i="4"/>
  <c r="H434" i="2"/>
  <c r="A21" i="71" l="1"/>
  <c r="Y175" i="4"/>
  <c r="J175" i="4"/>
  <c r="AD175" i="4"/>
  <c r="R175" i="4"/>
  <c r="K175" i="4"/>
  <c r="V175" i="4"/>
  <c r="M175" i="4"/>
  <c r="AB175" i="4"/>
  <c r="G175" i="4"/>
  <c r="AA175" i="4"/>
  <c r="I175" i="4"/>
  <c r="L175" i="4"/>
  <c r="T175" i="4"/>
  <c r="AC175" i="4"/>
  <c r="U175" i="4"/>
  <c r="W175" i="4"/>
  <c r="Q175" i="4"/>
  <c r="N175" i="4"/>
  <c r="H175" i="4"/>
  <c r="O175" i="4"/>
  <c r="P175" i="4"/>
  <c r="S175" i="4"/>
  <c r="AE175" i="4"/>
  <c r="Z175" i="4"/>
  <c r="X175" i="4"/>
  <c r="S31" i="4"/>
  <c r="K31" i="4"/>
  <c r="H31" i="4"/>
  <c r="I31" i="4"/>
  <c r="T31" i="4"/>
  <c r="Q31" i="4"/>
  <c r="X31" i="4"/>
  <c r="AC31" i="4"/>
  <c r="W31" i="4"/>
  <c r="O31" i="4"/>
  <c r="P31" i="4"/>
  <c r="AE31" i="4"/>
  <c r="M31" i="4"/>
  <c r="Z31" i="4"/>
  <c r="V31" i="4"/>
  <c r="AA31" i="4"/>
  <c r="AD31" i="4"/>
  <c r="N31" i="4"/>
  <c r="G31" i="4"/>
  <c r="J31" i="4"/>
  <c r="L31" i="4"/>
  <c r="AB31" i="4"/>
  <c r="R31" i="4"/>
  <c r="Y31" i="4"/>
  <c r="U31" i="4"/>
  <c r="N55" i="71"/>
  <c r="M55" i="71"/>
  <c r="A19" i="71"/>
  <c r="F19" i="71"/>
  <c r="N15" i="71"/>
  <c r="M15" i="71"/>
  <c r="A59" i="71"/>
  <c r="F59" i="71"/>
  <c r="N54" i="71"/>
  <c r="M54" i="71"/>
  <c r="D60" i="71"/>
  <c r="A60" i="71" s="1"/>
  <c r="F61" i="71"/>
  <c r="N14" i="71"/>
  <c r="M14" i="71"/>
  <c r="A61" i="71"/>
  <c r="G77" i="2"/>
  <c r="AF177" i="4"/>
  <c r="G437" i="2"/>
  <c r="AI32" i="4"/>
  <c r="AK33" i="4"/>
  <c r="H79" i="2"/>
  <c r="AI176" i="4"/>
  <c r="H438" i="2"/>
  <c r="AK176" i="4"/>
  <c r="H81" i="2"/>
  <c r="AJ177" i="4"/>
  <c r="AI33" i="4"/>
  <c r="H78" i="2"/>
  <c r="AJ33" i="4"/>
  <c r="AK32" i="4"/>
  <c r="G81" i="2"/>
  <c r="H77" i="2"/>
  <c r="G438" i="2"/>
  <c r="AK177" i="4"/>
  <c r="AI177" i="4"/>
  <c r="AF32" i="4"/>
  <c r="G79" i="2"/>
  <c r="AJ32" i="4"/>
  <c r="G441" i="2"/>
  <c r="H439" i="2"/>
  <c r="AF33" i="4"/>
  <c r="G78" i="2"/>
  <c r="H441" i="2"/>
  <c r="G440" i="2"/>
  <c r="AJ176" i="4"/>
  <c r="H440" i="2"/>
  <c r="H437" i="2"/>
  <c r="G80" i="2"/>
  <c r="G439" i="2"/>
  <c r="H80" i="2"/>
  <c r="AF176" i="4"/>
  <c r="Q177" i="4" l="1"/>
  <c r="W177" i="4"/>
  <c r="J177" i="4"/>
  <c r="S177" i="4"/>
  <c r="AB177" i="4"/>
  <c r="G177" i="4"/>
  <c r="O177" i="4"/>
  <c r="I177" i="4"/>
  <c r="K177" i="4"/>
  <c r="AA177" i="4"/>
  <c r="AC177" i="4"/>
  <c r="Z177" i="4"/>
  <c r="X177" i="4"/>
  <c r="AE177" i="4"/>
  <c r="P177" i="4"/>
  <c r="AD177" i="4"/>
  <c r="R177" i="4"/>
  <c r="N177" i="4"/>
  <c r="H177" i="4"/>
  <c r="L177" i="4"/>
  <c r="M177" i="4"/>
  <c r="T177" i="4"/>
  <c r="U177" i="4"/>
  <c r="V177" i="4"/>
  <c r="Y177" i="4"/>
  <c r="W33" i="4"/>
  <c r="S33" i="4"/>
  <c r="V33" i="4"/>
  <c r="M33" i="4"/>
  <c r="G33" i="4"/>
  <c r="AC33" i="4"/>
  <c r="AD33" i="4"/>
  <c r="AE33" i="4"/>
  <c r="R33" i="4"/>
  <c r="T33" i="4"/>
  <c r="O33" i="4"/>
  <c r="Y33" i="4"/>
  <c r="N33" i="4"/>
  <c r="K33" i="4"/>
  <c r="Z33" i="4"/>
  <c r="H33" i="4"/>
  <c r="P33" i="4"/>
  <c r="L33" i="4"/>
  <c r="X33" i="4"/>
  <c r="AA33" i="4"/>
  <c r="J33" i="4"/>
  <c r="AB33" i="4"/>
  <c r="I33" i="4"/>
  <c r="Q33" i="4"/>
  <c r="U33" i="4"/>
  <c r="L1068" i="3"/>
  <c r="K1068" i="3"/>
  <c r="L1053" i="3"/>
  <c r="K1053" i="3"/>
  <c r="L1038" i="3"/>
  <c r="K1038" i="3"/>
  <c r="L327" i="3"/>
  <c r="K327" i="3"/>
  <c r="L312" i="3"/>
  <c r="K312" i="3"/>
  <c r="K267" i="3"/>
  <c r="L267" i="3"/>
  <c r="H65" i="42"/>
  <c r="H25" i="42"/>
  <c r="H1068" i="3"/>
  <c r="H1038" i="3"/>
  <c r="G267" i="3"/>
  <c r="G1068" i="3"/>
  <c r="G1038" i="3"/>
  <c r="H312" i="3"/>
  <c r="H327" i="3"/>
  <c r="G312" i="3"/>
  <c r="G327" i="3"/>
  <c r="G1053" i="3"/>
  <c r="H267" i="3"/>
  <c r="H1053" i="3"/>
  <c r="D60" i="26" l="1"/>
  <c r="F63" i="1" l="1"/>
  <c r="H66" i="1"/>
  <c r="F66" i="1"/>
  <c r="H26" i="1"/>
  <c r="H24" i="1" s="1"/>
  <c r="F26" i="1"/>
  <c r="F24" i="1" s="1"/>
  <c r="F59" i="96" l="1"/>
  <c r="F22" i="71"/>
  <c r="F62" i="71"/>
  <c r="F22" i="102" l="1"/>
  <c r="F62" i="102"/>
  <c r="F60" i="96"/>
  <c r="K70" i="52" l="1"/>
  <c r="K30" i="52"/>
  <c r="Y41" i="52"/>
  <c r="X41" i="52"/>
  <c r="W41" i="52" s="1"/>
  <c r="V41" i="52" s="1"/>
  <c r="Q41" i="52"/>
  <c r="Y40" i="52"/>
  <c r="X40" i="52"/>
  <c r="W40" i="52" s="1"/>
  <c r="V40" i="52" s="1"/>
  <c r="Q40" i="52"/>
  <c r="Y39" i="52"/>
  <c r="X39" i="52"/>
  <c r="W39" i="52"/>
  <c r="V39" i="52" s="1"/>
  <c r="Q39" i="52"/>
  <c r="L1183" i="3" l="1"/>
  <c r="K1183" i="3"/>
  <c r="L1182" i="3"/>
  <c r="K1182" i="3"/>
  <c r="L1181" i="3"/>
  <c r="K1181" i="3"/>
  <c r="L1180" i="3"/>
  <c r="K1180" i="3"/>
  <c r="L1179" i="3"/>
  <c r="K1179" i="3"/>
  <c r="L1178" i="3"/>
  <c r="K1178" i="3"/>
  <c r="L1177" i="3"/>
  <c r="K1177" i="3"/>
  <c r="L1176" i="3"/>
  <c r="K1176" i="3"/>
  <c r="L1175" i="3"/>
  <c r="K1175" i="3"/>
  <c r="L1174" i="3"/>
  <c r="K1174" i="3"/>
  <c r="L1173" i="3"/>
  <c r="K1173" i="3"/>
  <c r="L1172" i="3"/>
  <c r="K1172" i="3"/>
  <c r="L1171" i="3"/>
  <c r="K1171" i="3"/>
  <c r="L1170" i="3"/>
  <c r="K1170" i="3"/>
  <c r="L1169" i="3"/>
  <c r="K1169" i="3"/>
  <c r="L1168" i="3"/>
  <c r="K1168" i="3"/>
  <c r="L1167" i="3"/>
  <c r="K1167" i="3"/>
  <c r="L1166" i="3"/>
  <c r="K1166" i="3"/>
  <c r="L1165" i="3"/>
  <c r="K1165" i="3"/>
  <c r="L1164" i="3"/>
  <c r="K1164" i="3"/>
  <c r="L1163" i="3"/>
  <c r="K1163" i="3"/>
  <c r="L1162" i="3"/>
  <c r="K1162" i="3"/>
  <c r="L1161" i="3"/>
  <c r="K1161" i="3"/>
  <c r="L1160" i="3"/>
  <c r="K1160" i="3"/>
  <c r="L1159" i="3"/>
  <c r="K1159" i="3"/>
  <c r="L1158" i="3"/>
  <c r="K1158" i="3"/>
  <c r="L1157" i="3"/>
  <c r="K1157" i="3"/>
  <c r="L1156" i="3"/>
  <c r="K1156" i="3"/>
  <c r="L1155" i="3"/>
  <c r="K1155" i="3"/>
  <c r="L1154" i="3"/>
  <c r="K1154" i="3"/>
  <c r="L1153" i="3"/>
  <c r="K1153" i="3"/>
  <c r="L1152" i="3"/>
  <c r="K1152" i="3"/>
  <c r="L1151" i="3"/>
  <c r="K1151" i="3"/>
  <c r="L1150" i="3"/>
  <c r="K1150" i="3"/>
  <c r="L1149" i="3"/>
  <c r="K1149" i="3"/>
  <c r="L1148" i="3"/>
  <c r="K1148" i="3"/>
  <c r="L1147" i="3"/>
  <c r="K1147" i="3"/>
  <c r="L1146" i="3"/>
  <c r="K1146" i="3"/>
  <c r="L1145" i="3"/>
  <c r="K1145" i="3"/>
  <c r="L1144" i="3"/>
  <c r="K1144" i="3"/>
  <c r="L1143" i="3"/>
  <c r="K1143" i="3"/>
  <c r="L1142" i="3"/>
  <c r="K1142" i="3"/>
  <c r="L1141" i="3"/>
  <c r="K1141" i="3"/>
  <c r="L1140" i="3"/>
  <c r="K1140" i="3"/>
  <c r="L1139" i="3"/>
  <c r="K1139" i="3"/>
  <c r="L1138" i="3"/>
  <c r="K1138" i="3"/>
  <c r="L1137" i="3"/>
  <c r="K1137" i="3"/>
  <c r="L1136" i="3"/>
  <c r="K1136" i="3"/>
  <c r="L1135" i="3"/>
  <c r="K1135" i="3"/>
  <c r="L1134" i="3"/>
  <c r="K1134" i="3"/>
  <c r="L1133" i="3"/>
  <c r="K1133" i="3"/>
  <c r="L1132" i="3"/>
  <c r="K1132" i="3"/>
  <c r="L1131" i="3"/>
  <c r="K1131" i="3"/>
  <c r="L1130" i="3"/>
  <c r="K1130" i="3"/>
  <c r="L1129" i="3"/>
  <c r="K1129" i="3"/>
  <c r="L1128" i="3"/>
  <c r="K1128" i="3"/>
  <c r="L532" i="3"/>
  <c r="K532" i="3"/>
  <c r="L531" i="3"/>
  <c r="K531" i="3"/>
  <c r="L530" i="3"/>
  <c r="K530" i="3"/>
  <c r="L529" i="3"/>
  <c r="K529" i="3"/>
  <c r="L528" i="3"/>
  <c r="K528" i="3"/>
  <c r="L527" i="3"/>
  <c r="K527" i="3"/>
  <c r="L511" i="3"/>
  <c r="K511" i="3"/>
  <c r="L510" i="3"/>
  <c r="K510" i="3"/>
  <c r="L509" i="3"/>
  <c r="K509" i="3"/>
  <c r="L508" i="3"/>
  <c r="K508" i="3"/>
  <c r="L507" i="3"/>
  <c r="K507" i="3"/>
  <c r="L506" i="3"/>
  <c r="K506" i="3"/>
  <c r="L505" i="3"/>
  <c r="K505" i="3"/>
  <c r="L504" i="3"/>
  <c r="K504" i="3"/>
  <c r="L503" i="3"/>
  <c r="K503" i="3"/>
  <c r="L502" i="3"/>
  <c r="K502" i="3"/>
  <c r="L501" i="3"/>
  <c r="K501" i="3"/>
  <c r="L500" i="3"/>
  <c r="K500" i="3"/>
  <c r="L499" i="3"/>
  <c r="K499" i="3"/>
  <c r="L498" i="3"/>
  <c r="K498" i="3"/>
  <c r="L497" i="3"/>
  <c r="K497" i="3"/>
  <c r="L481" i="3"/>
  <c r="K481" i="3"/>
  <c r="L480" i="3"/>
  <c r="K480" i="3"/>
  <c r="L479" i="3"/>
  <c r="K479" i="3"/>
  <c r="L478" i="3"/>
  <c r="K478" i="3"/>
  <c r="L477" i="3"/>
  <c r="K477" i="3"/>
  <c r="L476" i="3"/>
  <c r="K476" i="3"/>
  <c r="L475" i="3"/>
  <c r="K475" i="3"/>
  <c r="L474" i="3"/>
  <c r="K474" i="3"/>
  <c r="L473" i="3"/>
  <c r="K473" i="3"/>
  <c r="L472" i="3"/>
  <c r="K472" i="3"/>
  <c r="L471" i="3"/>
  <c r="K471" i="3"/>
  <c r="L470" i="3"/>
  <c r="K470" i="3"/>
  <c r="L469" i="3"/>
  <c r="K469" i="3"/>
  <c r="L468" i="3"/>
  <c r="K468" i="3"/>
  <c r="L467" i="3"/>
  <c r="K467" i="3"/>
  <c r="L466" i="3"/>
  <c r="K466" i="3"/>
  <c r="L465" i="3"/>
  <c r="K465" i="3"/>
  <c r="L464" i="3"/>
  <c r="K464" i="3"/>
  <c r="L463" i="3"/>
  <c r="K463" i="3"/>
  <c r="L462" i="3"/>
  <c r="K462" i="3"/>
  <c r="L461" i="3"/>
  <c r="K461" i="3"/>
  <c r="L460" i="3"/>
  <c r="K460" i="3"/>
  <c r="L459" i="3"/>
  <c r="K459" i="3"/>
  <c r="L458" i="3"/>
  <c r="K458" i="3"/>
  <c r="L457" i="3"/>
  <c r="K457" i="3"/>
  <c r="L456" i="3"/>
  <c r="K456" i="3"/>
  <c r="L455" i="3"/>
  <c r="K455" i="3"/>
  <c r="L454" i="3"/>
  <c r="K454" i="3"/>
  <c r="L453" i="3"/>
  <c r="K453" i="3"/>
  <c r="L452" i="3"/>
  <c r="K452" i="3"/>
  <c r="L451" i="3"/>
  <c r="K451" i="3"/>
  <c r="L450" i="3"/>
  <c r="K450" i="3"/>
  <c r="L449" i="3"/>
  <c r="K449" i="3"/>
  <c r="L448" i="3"/>
  <c r="K448" i="3"/>
  <c r="L447" i="3"/>
  <c r="K447" i="3"/>
  <c r="H1179" i="3"/>
  <c r="H1139" i="3"/>
  <c r="H478" i="3"/>
  <c r="H458" i="3"/>
  <c r="H1170" i="3"/>
  <c r="H1154" i="3"/>
  <c r="H1138" i="3"/>
  <c r="H527" i="3"/>
  <c r="H481" i="3"/>
  <c r="H465" i="3"/>
  <c r="H449" i="3"/>
  <c r="H1165" i="3"/>
  <c r="H1141" i="3"/>
  <c r="H503" i="3"/>
  <c r="H460" i="3"/>
  <c r="H1149" i="3"/>
  <c r="H499" i="3"/>
  <c r="H452" i="3"/>
  <c r="H1168" i="3"/>
  <c r="H1152" i="3"/>
  <c r="H1136" i="3"/>
  <c r="H510" i="3"/>
  <c r="H479" i="3"/>
  <c r="H463" i="3"/>
  <c r="H447" i="3"/>
  <c r="H1163" i="3"/>
  <c r="H1135" i="3"/>
  <c r="H497" i="3"/>
  <c r="G1135" i="3"/>
  <c r="H1131" i="3"/>
  <c r="H471" i="3"/>
  <c r="H1151" i="3"/>
  <c r="H1147" i="3"/>
  <c r="H1142" i="3"/>
  <c r="H453" i="3"/>
  <c r="H1161" i="3"/>
  <c r="H1140" i="3"/>
  <c r="H1171" i="3"/>
  <c r="G450" i="3"/>
  <c r="G531" i="3"/>
  <c r="G1145" i="3"/>
  <c r="G456" i="3"/>
  <c r="G498" i="3"/>
  <c r="G505" i="3"/>
  <c r="G1179" i="3"/>
  <c r="G1139" i="3"/>
  <c r="G478" i="3"/>
  <c r="G458" i="3"/>
  <c r="G1170" i="3"/>
  <c r="G1154" i="3"/>
  <c r="G1138" i="3"/>
  <c r="G527" i="3"/>
  <c r="G481" i="3"/>
  <c r="G465" i="3"/>
  <c r="G449" i="3"/>
  <c r="G1165" i="3"/>
  <c r="G1141" i="3"/>
  <c r="G503" i="3"/>
  <c r="G460" i="3"/>
  <c r="G1149" i="3"/>
  <c r="G499" i="3"/>
  <c r="G452" i="3"/>
  <c r="G1168" i="3"/>
  <c r="G1152" i="3"/>
  <c r="G1136" i="3"/>
  <c r="G510" i="3"/>
  <c r="G479" i="3"/>
  <c r="G463" i="3"/>
  <c r="G447" i="3"/>
  <c r="G1163" i="3"/>
  <c r="G497" i="3"/>
  <c r="H502" i="3"/>
  <c r="H466" i="3"/>
  <c r="H1174" i="3"/>
  <c r="H500" i="3"/>
  <c r="H468" i="3"/>
  <c r="H1172" i="3"/>
  <c r="H451" i="3"/>
  <c r="H505" i="3"/>
  <c r="G1174" i="3"/>
  <c r="G469" i="3"/>
  <c r="G468" i="3"/>
  <c r="G1156" i="3"/>
  <c r="G1171" i="3"/>
  <c r="H1167" i="3"/>
  <c r="H532" i="3"/>
  <c r="H470" i="3"/>
  <c r="H1182" i="3"/>
  <c r="H1166" i="3"/>
  <c r="H1150" i="3"/>
  <c r="H1134" i="3"/>
  <c r="H508" i="3"/>
  <c r="H477" i="3"/>
  <c r="H461" i="3"/>
  <c r="H1181" i="3"/>
  <c r="H1157" i="3"/>
  <c r="H1133" i="3"/>
  <c r="H480" i="3"/>
  <c r="H448" i="3"/>
  <c r="H1137" i="3"/>
  <c r="H476" i="3"/>
  <c r="H1180" i="3"/>
  <c r="H1164" i="3"/>
  <c r="H1148" i="3"/>
  <c r="H1132" i="3"/>
  <c r="H506" i="3"/>
  <c r="H475" i="3"/>
  <c r="H459" i="3"/>
  <c r="H1183" i="3"/>
  <c r="H1159" i="3"/>
  <c r="H474" i="3"/>
  <c r="G1131" i="3"/>
  <c r="H1175" i="3"/>
  <c r="G466" i="3"/>
  <c r="H450" i="3"/>
  <c r="H469" i="3"/>
  <c r="H507" i="3"/>
  <c r="H1156" i="3"/>
  <c r="H467" i="3"/>
  <c r="H454" i="3"/>
  <c r="G1158" i="3"/>
  <c r="G453" i="3"/>
  <c r="G1161" i="3"/>
  <c r="G1140" i="3"/>
  <c r="G451" i="3"/>
  <c r="G454" i="3"/>
  <c r="G1167" i="3"/>
  <c r="G532" i="3"/>
  <c r="G470" i="3"/>
  <c r="G1182" i="3"/>
  <c r="G1166" i="3"/>
  <c r="G1150" i="3"/>
  <c r="G1134" i="3"/>
  <c r="G508" i="3"/>
  <c r="G477" i="3"/>
  <c r="G461" i="3"/>
  <c r="G1181" i="3"/>
  <c r="G1157" i="3"/>
  <c r="G1133" i="3"/>
  <c r="G480" i="3"/>
  <c r="G448" i="3"/>
  <c r="G1137" i="3"/>
  <c r="G476" i="3"/>
  <c r="G1180" i="3"/>
  <c r="G1164" i="3"/>
  <c r="G1148" i="3"/>
  <c r="G1132" i="3"/>
  <c r="G506" i="3"/>
  <c r="G475" i="3"/>
  <c r="G459" i="3"/>
  <c r="G1183" i="3"/>
  <c r="G1159" i="3"/>
  <c r="G474" i="3"/>
  <c r="H455" i="3"/>
  <c r="H528" i="3"/>
  <c r="H501" i="3"/>
  <c r="H531" i="3"/>
  <c r="H1145" i="3"/>
  <c r="H456" i="3"/>
  <c r="H498" i="3"/>
  <c r="H1143" i="3"/>
  <c r="G1147" i="3"/>
  <c r="G1142" i="3"/>
  <c r="G1169" i="3"/>
  <c r="G511" i="3"/>
  <c r="G529" i="3"/>
  <c r="G1143" i="3"/>
  <c r="H1155" i="3"/>
  <c r="H509" i="3"/>
  <c r="H462" i="3"/>
  <c r="H1178" i="3"/>
  <c r="H1162" i="3"/>
  <c r="H1146" i="3"/>
  <c r="H1130" i="3"/>
  <c r="H504" i="3"/>
  <c r="H473" i="3"/>
  <c r="H457" i="3"/>
  <c r="H1173" i="3"/>
  <c r="H1153" i="3"/>
  <c r="H530" i="3"/>
  <c r="H472" i="3"/>
  <c r="H1177" i="3"/>
  <c r="H1129" i="3"/>
  <c r="H464" i="3"/>
  <c r="H1176" i="3"/>
  <c r="H1160" i="3"/>
  <c r="H1144" i="3"/>
  <c r="H1128" i="3"/>
  <c r="G1155" i="3"/>
  <c r="G509" i="3"/>
  <c r="G462" i="3"/>
  <c r="G1178" i="3"/>
  <c r="G1162" i="3"/>
  <c r="G1146" i="3"/>
  <c r="G1130" i="3"/>
  <c r="G504" i="3"/>
  <c r="G473" i="3"/>
  <c r="G457" i="3"/>
  <c r="G1173" i="3"/>
  <c r="G1153" i="3"/>
  <c r="G530" i="3"/>
  <c r="G472" i="3"/>
  <c r="G1177" i="3"/>
  <c r="G1129" i="3"/>
  <c r="G464" i="3"/>
  <c r="G1176" i="3"/>
  <c r="G1160" i="3"/>
  <c r="G1144" i="3"/>
  <c r="G1128" i="3"/>
  <c r="G502" i="3"/>
  <c r="G471" i="3"/>
  <c r="G455" i="3"/>
  <c r="G1175" i="3"/>
  <c r="G1151" i="3"/>
  <c r="G528" i="3"/>
  <c r="H1158" i="3"/>
  <c r="H1169" i="3"/>
  <c r="H511" i="3"/>
  <c r="H529" i="3"/>
  <c r="G501" i="3"/>
  <c r="G500" i="3"/>
  <c r="G507" i="3"/>
  <c r="G1172" i="3"/>
  <c r="G467" i="3"/>
  <c r="K561" i="3" l="1"/>
  <c r="L561" i="3"/>
  <c r="K562" i="3"/>
  <c r="L562" i="3"/>
  <c r="K563" i="3"/>
  <c r="L563" i="3"/>
  <c r="K564" i="3"/>
  <c r="L564" i="3"/>
  <c r="K565" i="3"/>
  <c r="L565" i="3"/>
  <c r="K566" i="3"/>
  <c r="L566" i="3"/>
  <c r="K567" i="3"/>
  <c r="L567" i="3"/>
  <c r="K568" i="3"/>
  <c r="L568" i="3"/>
  <c r="K569" i="3"/>
  <c r="L569" i="3"/>
  <c r="K570" i="3"/>
  <c r="L570" i="3"/>
  <c r="K571" i="3"/>
  <c r="L571" i="3"/>
  <c r="K572" i="3"/>
  <c r="L572" i="3"/>
  <c r="K573" i="3"/>
  <c r="L573" i="3"/>
  <c r="K574" i="3"/>
  <c r="L574" i="3"/>
  <c r="K575" i="3"/>
  <c r="L575" i="3"/>
  <c r="K576" i="3"/>
  <c r="L576" i="3"/>
  <c r="K577" i="3"/>
  <c r="L577" i="3"/>
  <c r="K578" i="3"/>
  <c r="L578" i="3"/>
  <c r="K579" i="3"/>
  <c r="L579" i="3"/>
  <c r="K580" i="3"/>
  <c r="L580" i="3"/>
  <c r="K581" i="3"/>
  <c r="L581" i="3"/>
  <c r="K582" i="3"/>
  <c r="L582" i="3"/>
  <c r="K583" i="3"/>
  <c r="L583" i="3"/>
  <c r="K584" i="3"/>
  <c r="L584" i="3"/>
  <c r="K585" i="3"/>
  <c r="L585" i="3"/>
  <c r="K586" i="3"/>
  <c r="L586" i="3"/>
  <c r="K587" i="3"/>
  <c r="L587" i="3"/>
  <c r="K588" i="3"/>
  <c r="L588" i="3"/>
  <c r="K589" i="3"/>
  <c r="L589" i="3"/>
  <c r="K590" i="3"/>
  <c r="L590" i="3"/>
  <c r="K591" i="3"/>
  <c r="L591" i="3"/>
  <c r="K592" i="3"/>
  <c r="L592" i="3"/>
  <c r="K593" i="3"/>
  <c r="L593" i="3"/>
  <c r="K594" i="3"/>
  <c r="L594" i="3"/>
  <c r="K595" i="3"/>
  <c r="L595" i="3"/>
  <c r="K596" i="3"/>
  <c r="L596" i="3"/>
  <c r="K597" i="3"/>
  <c r="L597" i="3"/>
  <c r="K598" i="3"/>
  <c r="L598" i="3"/>
  <c r="K599" i="3"/>
  <c r="L599" i="3"/>
  <c r="K600" i="3"/>
  <c r="L600" i="3"/>
  <c r="K601" i="3"/>
  <c r="L601" i="3"/>
  <c r="K602" i="3"/>
  <c r="L602" i="3"/>
  <c r="K603" i="3"/>
  <c r="L603" i="3"/>
  <c r="K604" i="3"/>
  <c r="L604" i="3"/>
  <c r="K605" i="3"/>
  <c r="L605" i="3"/>
  <c r="K606" i="3"/>
  <c r="L606" i="3"/>
  <c r="K607" i="3"/>
  <c r="L607" i="3"/>
  <c r="K608" i="3"/>
  <c r="L608" i="3"/>
  <c r="K609" i="3"/>
  <c r="L609" i="3"/>
  <c r="K610" i="3"/>
  <c r="L610" i="3"/>
  <c r="K611" i="3"/>
  <c r="L611" i="3"/>
  <c r="K612" i="3"/>
  <c r="L612" i="3"/>
  <c r="K613" i="3"/>
  <c r="L613" i="3"/>
  <c r="K614" i="3"/>
  <c r="L614" i="3"/>
  <c r="K615" i="3"/>
  <c r="L615" i="3"/>
  <c r="K616" i="3"/>
  <c r="L616" i="3"/>
  <c r="H563" i="3"/>
  <c r="H579" i="3"/>
  <c r="H595" i="3"/>
  <c r="H611" i="3"/>
  <c r="H570" i="3"/>
  <c r="H606" i="3"/>
  <c r="H572" i="3"/>
  <c r="H588" i="3"/>
  <c r="H604" i="3"/>
  <c r="H561" i="3"/>
  <c r="H577" i="3"/>
  <c r="H593" i="3"/>
  <c r="H613" i="3"/>
  <c r="H590" i="3"/>
  <c r="H562" i="3"/>
  <c r="G574" i="3"/>
  <c r="H589" i="3"/>
  <c r="G584" i="3"/>
  <c r="G563" i="3"/>
  <c r="G579" i="3"/>
  <c r="G595" i="3"/>
  <c r="G611" i="3"/>
  <c r="G570" i="3"/>
  <c r="G606" i="3"/>
  <c r="G572" i="3"/>
  <c r="G588" i="3"/>
  <c r="G604" i="3"/>
  <c r="G561" i="3"/>
  <c r="G577" i="3"/>
  <c r="G593" i="3"/>
  <c r="G613" i="3"/>
  <c r="G590" i="3"/>
  <c r="H598" i="3"/>
  <c r="G601" i="3"/>
  <c r="H573" i="3"/>
  <c r="G575" i="3"/>
  <c r="G600" i="3"/>
  <c r="G614" i="3"/>
  <c r="H567" i="3"/>
  <c r="H583" i="3"/>
  <c r="H599" i="3"/>
  <c r="H615" i="3"/>
  <c r="H582" i="3"/>
  <c r="H610" i="3"/>
  <c r="H576" i="3"/>
  <c r="H592" i="3"/>
  <c r="H608" i="3"/>
  <c r="H565" i="3"/>
  <c r="H581" i="3"/>
  <c r="H597" i="3"/>
  <c r="G598" i="3"/>
  <c r="H616" i="3"/>
  <c r="H614" i="3"/>
  <c r="G607" i="3"/>
  <c r="G589" i="3"/>
  <c r="G567" i="3"/>
  <c r="G583" i="3"/>
  <c r="G599" i="3"/>
  <c r="G615" i="3"/>
  <c r="G582" i="3"/>
  <c r="G610" i="3"/>
  <c r="G576" i="3"/>
  <c r="G592" i="3"/>
  <c r="G608" i="3"/>
  <c r="G565" i="3"/>
  <c r="G581" i="3"/>
  <c r="G597" i="3"/>
  <c r="G562" i="3"/>
  <c r="H568" i="3"/>
  <c r="G568" i="3"/>
  <c r="G578" i="3"/>
  <c r="H571" i="3"/>
  <c r="H587" i="3"/>
  <c r="H603" i="3"/>
  <c r="H609" i="3"/>
  <c r="H586" i="3"/>
  <c r="H564" i="3"/>
  <c r="H580" i="3"/>
  <c r="H596" i="3"/>
  <c r="H612" i="3"/>
  <c r="H569" i="3"/>
  <c r="H585" i="3"/>
  <c r="H601" i="3"/>
  <c r="H574" i="3"/>
  <c r="H602" i="3"/>
  <c r="G569" i="3"/>
  <c r="G602" i="3"/>
  <c r="H578" i="3"/>
  <c r="G594" i="3"/>
  <c r="G573" i="3"/>
  <c r="G571" i="3"/>
  <c r="G587" i="3"/>
  <c r="G603" i="3"/>
  <c r="G609" i="3"/>
  <c r="G586" i="3"/>
  <c r="G564" i="3"/>
  <c r="G580" i="3"/>
  <c r="G596" i="3"/>
  <c r="G612" i="3"/>
  <c r="G585" i="3"/>
  <c r="H584" i="3"/>
  <c r="H605" i="3"/>
  <c r="G566" i="3"/>
  <c r="G605" i="3"/>
  <c r="H575" i="3"/>
  <c r="H591" i="3"/>
  <c r="H607" i="3"/>
  <c r="H566" i="3"/>
  <c r="H594" i="3"/>
  <c r="H600" i="3"/>
  <c r="G591" i="3"/>
  <c r="G616" i="3"/>
  <c r="A77" i="68" l="1"/>
  <c r="A76" i="68"/>
  <c r="A75" i="68"/>
  <c r="A74" i="68"/>
  <c r="A73" i="68"/>
  <c r="A72" i="68"/>
  <c r="A71" i="68"/>
  <c r="A70" i="68"/>
  <c r="A69" i="68"/>
  <c r="A68" i="68"/>
  <c r="A67" i="68"/>
  <c r="A66" i="68"/>
  <c r="A65" i="68"/>
  <c r="A64" i="68"/>
  <c r="A63" i="68"/>
  <c r="A62" i="68"/>
  <c r="A61" i="68"/>
  <c r="A60" i="68"/>
  <c r="C60" i="68"/>
  <c r="A59" i="68"/>
  <c r="A57" i="68"/>
  <c r="A56" i="68"/>
  <c r="H55" i="68"/>
  <c r="F55" i="68"/>
  <c r="A55" i="68"/>
  <c r="A54" i="68"/>
  <c r="A53" i="68"/>
  <c r="A52" i="68"/>
  <c r="A50" i="68"/>
  <c r="A49" i="68"/>
  <c r="A48" i="68"/>
  <c r="A47" i="68"/>
  <c r="H45" i="68"/>
  <c r="F45" i="68"/>
  <c r="H43" i="68"/>
  <c r="F43" i="68"/>
  <c r="A37" i="68"/>
  <c r="A36" i="68"/>
  <c r="A35" i="68"/>
  <c r="A34" i="68"/>
  <c r="A33" i="68"/>
  <c r="A32" i="68"/>
  <c r="A31" i="68"/>
  <c r="A30" i="68"/>
  <c r="A29" i="68"/>
  <c r="A28" i="68"/>
  <c r="A27" i="68"/>
  <c r="A26" i="68"/>
  <c r="A25" i="68"/>
  <c r="A24" i="68"/>
  <c r="A23" i="68"/>
  <c r="A22" i="68"/>
  <c r="A21" i="68"/>
  <c r="A20" i="68"/>
  <c r="C20" i="68"/>
  <c r="A19" i="68"/>
  <c r="A17" i="68"/>
  <c r="A16" i="68"/>
  <c r="N15" i="68"/>
  <c r="M15" i="68"/>
  <c r="A15" i="68"/>
  <c r="A14" i="68"/>
  <c r="A13" i="68"/>
  <c r="A12" i="68"/>
  <c r="A10" i="68"/>
  <c r="A9" i="68"/>
  <c r="A8" i="68"/>
  <c r="A7" i="68"/>
  <c r="H3" i="68"/>
  <c r="H1" i="68" s="1"/>
  <c r="F3" i="68"/>
  <c r="F1" i="68" s="1"/>
  <c r="AJ266" i="4"/>
  <c r="H664" i="2"/>
  <c r="H304" i="2"/>
  <c r="AF129" i="4"/>
  <c r="AK269" i="4"/>
  <c r="G668" i="2"/>
  <c r="G306" i="2"/>
  <c r="G678" i="2"/>
  <c r="G667" i="2"/>
  <c r="AI122" i="4"/>
  <c r="H310" i="2"/>
  <c r="H321" i="2"/>
  <c r="AF268" i="4"/>
  <c r="AJ123" i="4"/>
  <c r="G670" i="2"/>
  <c r="H679" i="2"/>
  <c r="G318" i="2"/>
  <c r="H320" i="2"/>
  <c r="AF269" i="4"/>
  <c r="AI270" i="4"/>
  <c r="AJ273" i="4"/>
  <c r="AJ267" i="4"/>
  <c r="H665" i="2"/>
  <c r="H303" i="2"/>
  <c r="H308" i="2"/>
  <c r="AJ125" i="4"/>
  <c r="H667" i="2"/>
  <c r="H678" i="2"/>
  <c r="G304" i="2"/>
  <c r="H676" i="2"/>
  <c r="AK125" i="4"/>
  <c r="H670" i="2"/>
  <c r="G305" i="2"/>
  <c r="AI123" i="4"/>
  <c r="AK126" i="4"/>
  <c r="G671" i="2"/>
  <c r="AI269" i="4"/>
  <c r="AI125" i="4"/>
  <c r="H662" i="2"/>
  <c r="H673" i="2"/>
  <c r="AJ269" i="4"/>
  <c r="G679" i="2"/>
  <c r="AF273" i="4"/>
  <c r="AK266" i="4"/>
  <c r="G319" i="2"/>
  <c r="H305" i="2"/>
  <c r="G681" i="2"/>
  <c r="G666" i="2"/>
  <c r="G312" i="2"/>
  <c r="G308" i="2"/>
  <c r="AJ129" i="4"/>
  <c r="AK127" i="4"/>
  <c r="AF271" i="4"/>
  <c r="G663" i="2"/>
  <c r="G676" i="2"/>
  <c r="H671" i="2"/>
  <c r="H681" i="2"/>
  <c r="AK273" i="4"/>
  <c r="AF127" i="4"/>
  <c r="H312" i="2"/>
  <c r="AF270" i="4"/>
  <c r="H319" i="2"/>
  <c r="AJ272" i="4"/>
  <c r="G675" i="2"/>
  <c r="G303" i="2"/>
  <c r="G307" i="2"/>
  <c r="AF266" i="4"/>
  <c r="AF122" i="4"/>
  <c r="H316" i="2"/>
  <c r="G315" i="2"/>
  <c r="AK271" i="4"/>
  <c r="G673" i="2"/>
  <c r="AF267" i="4"/>
  <c r="G680" i="2"/>
  <c r="AK268" i="4"/>
  <c r="AI129" i="4"/>
  <c r="AJ128" i="4"/>
  <c r="AI266" i="4"/>
  <c r="AK123" i="4"/>
  <c r="G321" i="2"/>
  <c r="AI268" i="4"/>
  <c r="AK270" i="4"/>
  <c r="AK128" i="4"/>
  <c r="AF124" i="4"/>
  <c r="H680" i="2"/>
  <c r="G310" i="2"/>
  <c r="H311" i="2"/>
  <c r="G669" i="2"/>
  <c r="G672" i="2"/>
  <c r="AF125" i="4"/>
  <c r="AF272" i="4"/>
  <c r="AK129" i="4"/>
  <c r="G317" i="2"/>
  <c r="G309" i="2"/>
  <c r="H307" i="2"/>
  <c r="H309" i="2"/>
  <c r="AF123" i="4"/>
  <c r="G664" i="2"/>
  <c r="H314" i="2"/>
  <c r="G674" i="2"/>
  <c r="H318" i="2"/>
  <c r="G677" i="2"/>
  <c r="G662" i="2"/>
  <c r="AI128" i="4"/>
  <c r="AJ124" i="4"/>
  <c r="G316" i="2"/>
  <c r="G320" i="2"/>
  <c r="AI267" i="4"/>
  <c r="AJ268" i="4"/>
  <c r="H675" i="2"/>
  <c r="G314" i="2"/>
  <c r="AJ126" i="4"/>
  <c r="H666" i="2"/>
  <c r="AI127" i="4"/>
  <c r="AI271" i="4"/>
  <c r="AJ270" i="4"/>
  <c r="AK272" i="4"/>
  <c r="H663" i="2"/>
  <c r="H669" i="2"/>
  <c r="H306" i="2"/>
  <c r="AI273" i="4"/>
  <c r="H317" i="2"/>
  <c r="G302" i="2"/>
  <c r="AK122" i="4"/>
  <c r="AI272" i="4"/>
  <c r="H302" i="2"/>
  <c r="AK124" i="4"/>
  <c r="AK267" i="4"/>
  <c r="AF126" i="4"/>
  <c r="AJ271" i="4"/>
  <c r="G665" i="2"/>
  <c r="AI124" i="4"/>
  <c r="H313" i="2"/>
  <c r="H668" i="2"/>
  <c r="G313" i="2"/>
  <c r="AJ127" i="4"/>
  <c r="AI126" i="4"/>
  <c r="H677" i="2"/>
  <c r="AF128" i="4"/>
  <c r="H674" i="2"/>
  <c r="H672" i="2"/>
  <c r="G311" i="2"/>
  <c r="H315" i="2"/>
  <c r="AJ122" i="4"/>
  <c r="H270" i="4" l="1"/>
  <c r="G270" i="4"/>
  <c r="I270" i="4"/>
  <c r="J270" i="4"/>
  <c r="H272" i="4"/>
  <c r="J272" i="4"/>
  <c r="I272" i="4"/>
  <c r="G272" i="4"/>
  <c r="J271" i="4"/>
  <c r="G271" i="4"/>
  <c r="H271" i="4"/>
  <c r="I271" i="4"/>
  <c r="V268" i="4"/>
  <c r="U268" i="4"/>
  <c r="W268" i="4"/>
  <c r="O268" i="4"/>
  <c r="Y268" i="4"/>
  <c r="AA268" i="4"/>
  <c r="AE268" i="4"/>
  <c r="P268" i="4"/>
  <c r="N268" i="4"/>
  <c r="S268" i="4"/>
  <c r="Z268" i="4"/>
  <c r="Q268" i="4"/>
  <c r="AC268" i="4"/>
  <c r="L268" i="4"/>
  <c r="AB268" i="4"/>
  <c r="T268" i="4"/>
  <c r="M268" i="4"/>
  <c r="K268" i="4"/>
  <c r="X268" i="4"/>
  <c r="AD268" i="4"/>
  <c r="R268" i="4"/>
  <c r="V273" i="4"/>
  <c r="AB273" i="4"/>
  <c r="Q273" i="4"/>
  <c r="Z273" i="4"/>
  <c r="AE273" i="4"/>
  <c r="N273" i="4"/>
  <c r="T273" i="4"/>
  <c r="H273" i="4"/>
  <c r="X273" i="4"/>
  <c r="W273" i="4"/>
  <c r="AC273" i="4"/>
  <c r="L273" i="4"/>
  <c r="O273" i="4"/>
  <c r="U273" i="4"/>
  <c r="R273" i="4"/>
  <c r="G273" i="4"/>
  <c r="M273" i="4"/>
  <c r="AA273" i="4"/>
  <c r="Y273" i="4"/>
  <c r="J273" i="4"/>
  <c r="S273" i="4"/>
  <c r="P273" i="4"/>
  <c r="I273" i="4"/>
  <c r="K273" i="4"/>
  <c r="AD273" i="4"/>
  <c r="AD271" i="4"/>
  <c r="M271" i="4"/>
  <c r="S271" i="4"/>
  <c r="V271" i="4"/>
  <c r="K271" i="4"/>
  <c r="AE271" i="4"/>
  <c r="N271" i="4"/>
  <c r="X271" i="4"/>
  <c r="Z271" i="4"/>
  <c r="W271" i="4"/>
  <c r="R271" i="4"/>
  <c r="AB271" i="4"/>
  <c r="U271" i="4"/>
  <c r="O271" i="4"/>
  <c r="Y271" i="4"/>
  <c r="T271" i="4"/>
  <c r="P271" i="4"/>
  <c r="L271" i="4"/>
  <c r="Q271" i="4"/>
  <c r="AC271" i="4"/>
  <c r="AA271" i="4"/>
  <c r="AD267" i="4"/>
  <c r="T267" i="4"/>
  <c r="P267" i="4"/>
  <c r="V267" i="4"/>
  <c r="L267" i="4"/>
  <c r="Y267" i="4"/>
  <c r="M267" i="4"/>
  <c r="N267" i="4"/>
  <c r="AA267" i="4"/>
  <c r="Q267" i="4"/>
  <c r="J267" i="4"/>
  <c r="H267" i="4"/>
  <c r="S267" i="4"/>
  <c r="I267" i="4"/>
  <c r="AB267" i="4"/>
  <c r="AE267" i="4"/>
  <c r="AC267" i="4"/>
  <c r="K267" i="4"/>
  <c r="X267" i="4"/>
  <c r="O267" i="4"/>
  <c r="G267" i="4"/>
  <c r="W267" i="4"/>
  <c r="U267" i="4"/>
  <c r="Z267" i="4"/>
  <c r="R267" i="4"/>
  <c r="AA266" i="4"/>
  <c r="Y266" i="4"/>
  <c r="Q266" i="4"/>
  <c r="N266" i="4"/>
  <c r="Z266" i="4"/>
  <c r="U266" i="4"/>
  <c r="L266" i="4"/>
  <c r="W266" i="4"/>
  <c r="AE266" i="4"/>
  <c r="S266" i="4"/>
  <c r="AC266" i="4"/>
  <c r="K266" i="4"/>
  <c r="R266" i="4"/>
  <c r="AD266" i="4"/>
  <c r="AB266" i="4"/>
  <c r="X266" i="4"/>
  <c r="V266" i="4"/>
  <c r="T266" i="4"/>
  <c r="P266" i="4"/>
  <c r="O266" i="4"/>
  <c r="M266" i="4"/>
  <c r="V269" i="4"/>
  <c r="L269" i="4"/>
  <c r="R269" i="4"/>
  <c r="AB269" i="4"/>
  <c r="N269" i="4"/>
  <c r="H269" i="4"/>
  <c r="J269" i="4"/>
  <c r="AC269" i="4"/>
  <c r="AA269" i="4"/>
  <c r="Y269" i="4"/>
  <c r="AE269" i="4"/>
  <c r="U269" i="4"/>
  <c r="S269" i="4"/>
  <c r="X269" i="4"/>
  <c r="W269" i="4"/>
  <c r="M269" i="4"/>
  <c r="K269" i="4"/>
  <c r="O269" i="4"/>
  <c r="I269" i="4"/>
  <c r="Q269" i="4"/>
  <c r="G269" i="4"/>
  <c r="P269" i="4"/>
  <c r="AD269" i="4"/>
  <c r="T269" i="4"/>
  <c r="Z269" i="4"/>
  <c r="L129" i="4"/>
  <c r="Z129" i="4"/>
  <c r="Q129" i="4"/>
  <c r="Y129" i="4"/>
  <c r="G129" i="4"/>
  <c r="AA129" i="4"/>
  <c r="AD129" i="4"/>
  <c r="I129" i="4"/>
  <c r="AC129" i="4"/>
  <c r="W129" i="4"/>
  <c r="N129" i="4"/>
  <c r="M129" i="4"/>
  <c r="P129" i="4"/>
  <c r="V129" i="4"/>
  <c r="K129" i="4"/>
  <c r="H129" i="4"/>
  <c r="U129" i="4"/>
  <c r="T129" i="4"/>
  <c r="O129" i="4"/>
  <c r="S129" i="4"/>
  <c r="R129" i="4"/>
  <c r="X129" i="4"/>
  <c r="AB129" i="4"/>
  <c r="J129" i="4"/>
  <c r="AE129" i="4"/>
  <c r="H125" i="4"/>
  <c r="Q125" i="4"/>
  <c r="AB125" i="4"/>
  <c r="N125" i="4"/>
  <c r="K125" i="4"/>
  <c r="S125" i="4"/>
  <c r="L125" i="4"/>
  <c r="R125" i="4"/>
  <c r="X125" i="4"/>
  <c r="AA125" i="4"/>
  <c r="V125" i="4"/>
  <c r="AD125" i="4"/>
  <c r="J125" i="4"/>
  <c r="P125" i="4"/>
  <c r="M125" i="4"/>
  <c r="AE125" i="4"/>
  <c r="AC125" i="4"/>
  <c r="Z125" i="4"/>
  <c r="G125" i="4"/>
  <c r="T125" i="4"/>
  <c r="U125" i="4"/>
  <c r="W125" i="4"/>
  <c r="Y125" i="4"/>
  <c r="I125" i="4"/>
  <c r="O125" i="4"/>
  <c r="P123" i="4"/>
  <c r="I123" i="4"/>
  <c r="K123" i="4"/>
  <c r="N123" i="4"/>
  <c r="Y123" i="4"/>
  <c r="G123" i="4"/>
  <c r="R123" i="4"/>
  <c r="AD123" i="4"/>
  <c r="W123" i="4"/>
  <c r="Z123" i="4"/>
  <c r="H123" i="4"/>
  <c r="AB123" i="4"/>
  <c r="S123" i="4"/>
  <c r="V123" i="4"/>
  <c r="Q123" i="4"/>
  <c r="O123" i="4"/>
  <c r="L123" i="4"/>
  <c r="AA123" i="4"/>
  <c r="T123" i="4"/>
  <c r="X123" i="4"/>
  <c r="AE123" i="4"/>
  <c r="U123" i="4"/>
  <c r="J123" i="4"/>
  <c r="AC123" i="4"/>
  <c r="M123" i="4"/>
  <c r="T124" i="4"/>
  <c r="AC124" i="4"/>
  <c r="M124" i="4"/>
  <c r="AA124" i="4"/>
  <c r="W124" i="4"/>
  <c r="V124" i="4"/>
  <c r="X124" i="4"/>
  <c r="U124" i="4"/>
  <c r="N124" i="4"/>
  <c r="S124" i="4"/>
  <c r="R124" i="4"/>
  <c r="Y124" i="4"/>
  <c r="Q124" i="4"/>
  <c r="K124" i="4"/>
  <c r="Z124" i="4"/>
  <c r="AD124" i="4"/>
  <c r="P124" i="4"/>
  <c r="AB124" i="4"/>
  <c r="AE124" i="4"/>
  <c r="O124" i="4"/>
  <c r="L124" i="4"/>
  <c r="W127" i="4"/>
  <c r="X127" i="4"/>
  <c r="AC127" i="4"/>
  <c r="J127" i="4"/>
  <c r="K127" i="4"/>
  <c r="AB127" i="4"/>
  <c r="T127" i="4"/>
  <c r="V127" i="4"/>
  <c r="S127" i="4"/>
  <c r="L127" i="4"/>
  <c r="U127" i="4"/>
  <c r="Z127" i="4"/>
  <c r="AD127" i="4"/>
  <c r="P127" i="4"/>
  <c r="M127" i="4"/>
  <c r="N127" i="4"/>
  <c r="AA127" i="4"/>
  <c r="Q127" i="4"/>
  <c r="R127" i="4"/>
  <c r="Y127" i="4"/>
  <c r="O127" i="4"/>
  <c r="H127" i="4"/>
  <c r="I127" i="4"/>
  <c r="G127" i="4"/>
  <c r="AE127" i="4"/>
  <c r="R122" i="4"/>
  <c r="Y122" i="4"/>
  <c r="AA122" i="4"/>
  <c r="Z122" i="4"/>
  <c r="Q122" i="4"/>
  <c r="M122" i="4"/>
  <c r="W122" i="4"/>
  <c r="K122" i="4"/>
  <c r="U122" i="4"/>
  <c r="T122" i="4"/>
  <c r="AB122" i="4"/>
  <c r="AD122" i="4"/>
  <c r="S122" i="4"/>
  <c r="V122" i="4"/>
  <c r="X122" i="4"/>
  <c r="AE122" i="4"/>
  <c r="P122" i="4"/>
  <c r="L122" i="4"/>
  <c r="N122" i="4"/>
  <c r="O122" i="4"/>
  <c r="AC122" i="4"/>
  <c r="N55" i="68"/>
  <c r="M55" i="68"/>
  <c r="AN4" i="4"/>
  <c r="AN5" i="4"/>
  <c r="AN6" i="4"/>
  <c r="AN7" i="4"/>
  <c r="AN8" i="4"/>
  <c r="AN9" i="4"/>
  <c r="AN10" i="4"/>
  <c r="AN11" i="4"/>
  <c r="AN12" i="4"/>
  <c r="AN13" i="4"/>
  <c r="AN3" i="4"/>
  <c r="AN2" i="4"/>
  <c r="L270" i="3" l="1"/>
  <c r="K270" i="3"/>
  <c r="L269" i="3"/>
  <c r="K269" i="3"/>
  <c r="L268" i="3"/>
  <c r="K268" i="3"/>
  <c r="L266" i="3"/>
  <c r="K266" i="3"/>
  <c r="L265" i="3"/>
  <c r="K265" i="3"/>
  <c r="L264" i="3"/>
  <c r="K264" i="3"/>
  <c r="L263" i="3"/>
  <c r="K263" i="3"/>
  <c r="L262" i="3"/>
  <c r="K262" i="3"/>
  <c r="L261" i="3"/>
  <c r="K261" i="3"/>
  <c r="L260" i="3"/>
  <c r="K260" i="3"/>
  <c r="L259" i="3"/>
  <c r="K259" i="3"/>
  <c r="L258" i="3"/>
  <c r="K258" i="3"/>
  <c r="L257" i="3"/>
  <c r="K257" i="3"/>
  <c r="L256" i="3"/>
  <c r="K256" i="3"/>
  <c r="L1041" i="3"/>
  <c r="K1041" i="3"/>
  <c r="L1040" i="3"/>
  <c r="K1040" i="3"/>
  <c r="L1039" i="3"/>
  <c r="K1039" i="3"/>
  <c r="L1037" i="3"/>
  <c r="K1037" i="3"/>
  <c r="L1036" i="3"/>
  <c r="K1036" i="3"/>
  <c r="L1035" i="3"/>
  <c r="K1035" i="3"/>
  <c r="L1034" i="3"/>
  <c r="K1034" i="3"/>
  <c r="L1033" i="3"/>
  <c r="K1033" i="3"/>
  <c r="L1032" i="3"/>
  <c r="K1032" i="3"/>
  <c r="L1031" i="3"/>
  <c r="K1031" i="3"/>
  <c r="L1030" i="3"/>
  <c r="K1030" i="3"/>
  <c r="L1029" i="3"/>
  <c r="K1029" i="3"/>
  <c r="L1028" i="3"/>
  <c r="K1028" i="3"/>
  <c r="L1027" i="3"/>
  <c r="K1027" i="3"/>
  <c r="H269" i="3"/>
  <c r="H1037" i="3"/>
  <c r="H263" i="3"/>
  <c r="H1032" i="3"/>
  <c r="H258" i="3"/>
  <c r="H1027" i="3"/>
  <c r="H257" i="3"/>
  <c r="H1029" i="3"/>
  <c r="G265" i="3"/>
  <c r="G269" i="3"/>
  <c r="G1037" i="3"/>
  <c r="G263" i="3"/>
  <c r="G1032" i="3"/>
  <c r="G258" i="3"/>
  <c r="G1027" i="3"/>
  <c r="G257" i="3"/>
  <c r="H265" i="3"/>
  <c r="G1035" i="3"/>
  <c r="H264" i="3"/>
  <c r="H1033" i="3"/>
  <c r="H259" i="3"/>
  <c r="H1028" i="3"/>
  <c r="H1040" i="3"/>
  <c r="H270" i="3"/>
  <c r="H1039" i="3"/>
  <c r="H1041" i="3"/>
  <c r="G1029" i="3"/>
  <c r="G264" i="3"/>
  <c r="G1033" i="3"/>
  <c r="G259" i="3"/>
  <c r="G1028" i="3"/>
  <c r="G1040" i="3"/>
  <c r="G270" i="3"/>
  <c r="G1039" i="3"/>
  <c r="H1035" i="3"/>
  <c r="G1041" i="3"/>
  <c r="H256" i="3"/>
  <c r="H268" i="3"/>
  <c r="H1036" i="3"/>
  <c r="H262" i="3"/>
  <c r="H1031" i="3"/>
  <c r="H261" i="3"/>
  <c r="H1030" i="3"/>
  <c r="H260" i="3"/>
  <c r="H1034" i="3"/>
  <c r="G266" i="3"/>
  <c r="G256" i="3"/>
  <c r="G268" i="3"/>
  <c r="G1036" i="3"/>
  <c r="G262" i="3"/>
  <c r="G1031" i="3"/>
  <c r="G261" i="3"/>
  <c r="G1030" i="3"/>
  <c r="H266" i="3"/>
  <c r="G260" i="3"/>
  <c r="G1034" i="3"/>
  <c r="D20" i="42" l="1"/>
  <c r="D60" i="1"/>
  <c r="L1513" i="3" l="1"/>
  <c r="K1513" i="3"/>
  <c r="L1512" i="3"/>
  <c r="K1512" i="3"/>
  <c r="L1511" i="3"/>
  <c r="K1511" i="3"/>
  <c r="L1510" i="3"/>
  <c r="K1510" i="3"/>
  <c r="L1509" i="3"/>
  <c r="K1509" i="3"/>
  <c r="L1508" i="3"/>
  <c r="K1508" i="3"/>
  <c r="L1507" i="3"/>
  <c r="K1507" i="3"/>
  <c r="L1506" i="3"/>
  <c r="K1506" i="3"/>
  <c r="L1505" i="3"/>
  <c r="K1505" i="3"/>
  <c r="L1504" i="3"/>
  <c r="K1504" i="3"/>
  <c r="L1503" i="3"/>
  <c r="K1503" i="3"/>
  <c r="L1502" i="3"/>
  <c r="K1502" i="3"/>
  <c r="L1501" i="3"/>
  <c r="K1501" i="3"/>
  <c r="L1500" i="3"/>
  <c r="K1500" i="3"/>
  <c r="L1499" i="3"/>
  <c r="K1499" i="3"/>
  <c r="L1498" i="3"/>
  <c r="K1498" i="3"/>
  <c r="L1497" i="3"/>
  <c r="K1497" i="3"/>
  <c r="L1496" i="3"/>
  <c r="K1496" i="3"/>
  <c r="L1495" i="3"/>
  <c r="K1495" i="3"/>
  <c r="L1494" i="3"/>
  <c r="K1494" i="3"/>
  <c r="L1493" i="3"/>
  <c r="K1493" i="3"/>
  <c r="L1492" i="3"/>
  <c r="K1492" i="3"/>
  <c r="L1491" i="3"/>
  <c r="K1491" i="3"/>
  <c r="L1490" i="3"/>
  <c r="K1490" i="3"/>
  <c r="L1489" i="3"/>
  <c r="K1489" i="3"/>
  <c r="L1488" i="3"/>
  <c r="K1488" i="3"/>
  <c r="L1487" i="3"/>
  <c r="K1487" i="3"/>
  <c r="L1486" i="3"/>
  <c r="K1486" i="3"/>
  <c r="L1485" i="3"/>
  <c r="K1485" i="3"/>
  <c r="L1484" i="3"/>
  <c r="K1484" i="3"/>
  <c r="L1483" i="3"/>
  <c r="K1483" i="3"/>
  <c r="L1482" i="3"/>
  <c r="K1482" i="3"/>
  <c r="L1481" i="3"/>
  <c r="K1481" i="3"/>
  <c r="L1480" i="3"/>
  <c r="K1480" i="3"/>
  <c r="L1479" i="3"/>
  <c r="K1479" i="3"/>
  <c r="L1478" i="3"/>
  <c r="K1478" i="3"/>
  <c r="L1477" i="3"/>
  <c r="K1477" i="3"/>
  <c r="L1476" i="3"/>
  <c r="K1476" i="3"/>
  <c r="L1475" i="3"/>
  <c r="K1475" i="3"/>
  <c r="L1474" i="3"/>
  <c r="K1474" i="3"/>
  <c r="L1473" i="3"/>
  <c r="K1473" i="3"/>
  <c r="L1472" i="3"/>
  <c r="K1472" i="3"/>
  <c r="L1471" i="3"/>
  <c r="K1471" i="3"/>
  <c r="L1470" i="3"/>
  <c r="K1470" i="3"/>
  <c r="L1469" i="3"/>
  <c r="K1469" i="3"/>
  <c r="L1468" i="3"/>
  <c r="K1468" i="3"/>
  <c r="L1467" i="3"/>
  <c r="K1467" i="3"/>
  <c r="L1466" i="3"/>
  <c r="K1466" i="3"/>
  <c r="L1465" i="3"/>
  <c r="K1465" i="3"/>
  <c r="L1464" i="3"/>
  <c r="K1464" i="3"/>
  <c r="L1463" i="3"/>
  <c r="K1463" i="3"/>
  <c r="L1462" i="3"/>
  <c r="K1462" i="3"/>
  <c r="L1461" i="3"/>
  <c r="K1461" i="3"/>
  <c r="L1460" i="3"/>
  <c r="K1460" i="3"/>
  <c r="L1459" i="3"/>
  <c r="K1459" i="3"/>
  <c r="L1458" i="3"/>
  <c r="K1458" i="3"/>
  <c r="L1457" i="3"/>
  <c r="K1457" i="3"/>
  <c r="L1456" i="3"/>
  <c r="K1456" i="3"/>
  <c r="L1455" i="3"/>
  <c r="K1455" i="3"/>
  <c r="L1454" i="3"/>
  <c r="K1454" i="3"/>
  <c r="L1453" i="3"/>
  <c r="K1453" i="3"/>
  <c r="L1452" i="3"/>
  <c r="K1452" i="3"/>
  <c r="L1451" i="3"/>
  <c r="K1451" i="3"/>
  <c r="L1450" i="3"/>
  <c r="K1450" i="3"/>
  <c r="L1449" i="3"/>
  <c r="K1449" i="3"/>
  <c r="L1448" i="3"/>
  <c r="K1448" i="3"/>
  <c r="L1447" i="3"/>
  <c r="K1447" i="3"/>
  <c r="L1446" i="3"/>
  <c r="K1446" i="3"/>
  <c r="L1445" i="3"/>
  <c r="K1445" i="3"/>
  <c r="L1444" i="3"/>
  <c r="K1444" i="3"/>
  <c r="L1443" i="3"/>
  <c r="K1443" i="3"/>
  <c r="L1442" i="3"/>
  <c r="K1442" i="3"/>
  <c r="L1441" i="3"/>
  <c r="K1441" i="3"/>
  <c r="L1440" i="3"/>
  <c r="K1440" i="3"/>
  <c r="L1439" i="3"/>
  <c r="K1439" i="3"/>
  <c r="L1438" i="3"/>
  <c r="K1438" i="3"/>
  <c r="L1437" i="3"/>
  <c r="K1437" i="3"/>
  <c r="L1436" i="3"/>
  <c r="K1436" i="3"/>
  <c r="L1435" i="3"/>
  <c r="K1435" i="3"/>
  <c r="L1434" i="3"/>
  <c r="K1434" i="3"/>
  <c r="L1433" i="3"/>
  <c r="K1433" i="3"/>
  <c r="L1432" i="3"/>
  <c r="K1432" i="3"/>
  <c r="L1431" i="3"/>
  <c r="K1431" i="3"/>
  <c r="L1430" i="3"/>
  <c r="K1430" i="3"/>
  <c r="L1429" i="3"/>
  <c r="K1429" i="3"/>
  <c r="L1428" i="3"/>
  <c r="K1428" i="3"/>
  <c r="L1427" i="3"/>
  <c r="K1427" i="3"/>
  <c r="L1426" i="3"/>
  <c r="K1426" i="3"/>
  <c r="L1425" i="3"/>
  <c r="K1425" i="3"/>
  <c r="L1424" i="3"/>
  <c r="K1424" i="3"/>
  <c r="L1423" i="3"/>
  <c r="K1423" i="3"/>
  <c r="L1422" i="3"/>
  <c r="K1422" i="3"/>
  <c r="L1421" i="3"/>
  <c r="K1421" i="3"/>
  <c r="L1420" i="3"/>
  <c r="K1420" i="3"/>
  <c r="L1419" i="3"/>
  <c r="K1419" i="3"/>
  <c r="L1418" i="3"/>
  <c r="K1418" i="3"/>
  <c r="L1417" i="3"/>
  <c r="K1417" i="3"/>
  <c r="L1416" i="3"/>
  <c r="K1416" i="3"/>
  <c r="L1415" i="3"/>
  <c r="K1415" i="3"/>
  <c r="L1414" i="3"/>
  <c r="K1414" i="3"/>
  <c r="L1413" i="3"/>
  <c r="K1413" i="3"/>
  <c r="L1412" i="3"/>
  <c r="K1412" i="3"/>
  <c r="L1291" i="3"/>
  <c r="K1291" i="3"/>
  <c r="L1290" i="3"/>
  <c r="K1290" i="3"/>
  <c r="L1289" i="3"/>
  <c r="K1289" i="3"/>
  <c r="L1288" i="3"/>
  <c r="K1288" i="3"/>
  <c r="L1287" i="3"/>
  <c r="K1287" i="3"/>
  <c r="L1286" i="3"/>
  <c r="K1286" i="3"/>
  <c r="L1285" i="3"/>
  <c r="K1285" i="3"/>
  <c r="L1284" i="3"/>
  <c r="K1284" i="3"/>
  <c r="L1283" i="3"/>
  <c r="K1283" i="3"/>
  <c r="L1282" i="3"/>
  <c r="K1282" i="3"/>
  <c r="L1281" i="3"/>
  <c r="K1281" i="3"/>
  <c r="L1280" i="3"/>
  <c r="K1280" i="3"/>
  <c r="L1279" i="3"/>
  <c r="K1279" i="3"/>
  <c r="L1278" i="3"/>
  <c r="K1278" i="3"/>
  <c r="L1277" i="3"/>
  <c r="K1277" i="3"/>
  <c r="L1276" i="3"/>
  <c r="K1276" i="3"/>
  <c r="L1275" i="3"/>
  <c r="K1275" i="3"/>
  <c r="L1274" i="3"/>
  <c r="K1274" i="3"/>
  <c r="L1273" i="3"/>
  <c r="K1273" i="3"/>
  <c r="L1272" i="3"/>
  <c r="K1272" i="3"/>
  <c r="L1271" i="3"/>
  <c r="K1271" i="3"/>
  <c r="L1270" i="3"/>
  <c r="K1270" i="3"/>
  <c r="L1269" i="3"/>
  <c r="K1269" i="3"/>
  <c r="L1268" i="3"/>
  <c r="K1268" i="3"/>
  <c r="L1267" i="3"/>
  <c r="K1267" i="3"/>
  <c r="L1266" i="3"/>
  <c r="K1266" i="3"/>
  <c r="L1265" i="3"/>
  <c r="K1265" i="3"/>
  <c r="L1264" i="3"/>
  <c r="K1264" i="3"/>
  <c r="L1263" i="3"/>
  <c r="K1263" i="3"/>
  <c r="L1262" i="3"/>
  <c r="K1262" i="3"/>
  <c r="L1261" i="3"/>
  <c r="K1261" i="3"/>
  <c r="L1260" i="3"/>
  <c r="K1260" i="3"/>
  <c r="L1259" i="3"/>
  <c r="K1259" i="3"/>
  <c r="L1258" i="3"/>
  <c r="K1258" i="3"/>
  <c r="L1257" i="3"/>
  <c r="K1257" i="3"/>
  <c r="L1256" i="3"/>
  <c r="K1256" i="3"/>
  <c r="L1255" i="3"/>
  <c r="K1255" i="3"/>
  <c r="L1254" i="3"/>
  <c r="K1254" i="3"/>
  <c r="L1253" i="3"/>
  <c r="K1253" i="3"/>
  <c r="L1252" i="3"/>
  <c r="K1252" i="3"/>
  <c r="L1251" i="3"/>
  <c r="K1251" i="3"/>
  <c r="L1250" i="3"/>
  <c r="K1250" i="3"/>
  <c r="L1249" i="3"/>
  <c r="K1249" i="3"/>
  <c r="L1248" i="3"/>
  <c r="K1248" i="3"/>
  <c r="L1247" i="3"/>
  <c r="K1247" i="3"/>
  <c r="L1246" i="3"/>
  <c r="K1246" i="3"/>
  <c r="L1245" i="3"/>
  <c r="K1245" i="3"/>
  <c r="L1244" i="3"/>
  <c r="K1244" i="3"/>
  <c r="L1243" i="3"/>
  <c r="K1243" i="3"/>
  <c r="L1242" i="3"/>
  <c r="K1242" i="3"/>
  <c r="L1241" i="3"/>
  <c r="K1241" i="3"/>
  <c r="L1240" i="3"/>
  <c r="K1240" i="3"/>
  <c r="L1239" i="3"/>
  <c r="K1239" i="3"/>
  <c r="L1238" i="3"/>
  <c r="K1238" i="3"/>
  <c r="L1237" i="3"/>
  <c r="K1237" i="3"/>
  <c r="L1236" i="3"/>
  <c r="K1236" i="3"/>
  <c r="L1235" i="3"/>
  <c r="K1235" i="3"/>
  <c r="L1234" i="3"/>
  <c r="K1234" i="3"/>
  <c r="L1233" i="3"/>
  <c r="K1233" i="3"/>
  <c r="L1232" i="3"/>
  <c r="K1232" i="3"/>
  <c r="L1231" i="3"/>
  <c r="K1231" i="3"/>
  <c r="L1230" i="3"/>
  <c r="K1230" i="3"/>
  <c r="L1229" i="3"/>
  <c r="K1229" i="3"/>
  <c r="L1228" i="3"/>
  <c r="K1228" i="3"/>
  <c r="L1227" i="3"/>
  <c r="K1227" i="3"/>
  <c r="L1226" i="3"/>
  <c r="K1226" i="3"/>
  <c r="L1225" i="3"/>
  <c r="K1225" i="3"/>
  <c r="L1224" i="3"/>
  <c r="K1224" i="3"/>
  <c r="L1223" i="3"/>
  <c r="K1223" i="3"/>
  <c r="L1222" i="3"/>
  <c r="K1222" i="3"/>
  <c r="L1221" i="3"/>
  <c r="K1221" i="3"/>
  <c r="L1220" i="3"/>
  <c r="K1220" i="3"/>
  <c r="L1219" i="3"/>
  <c r="K1219" i="3"/>
  <c r="L1218" i="3"/>
  <c r="K1218" i="3"/>
  <c r="L1217" i="3"/>
  <c r="K1217" i="3"/>
  <c r="L1216" i="3"/>
  <c r="K1216" i="3"/>
  <c r="L1215" i="3"/>
  <c r="K1215" i="3"/>
  <c r="L1214" i="3"/>
  <c r="K1214" i="3"/>
  <c r="L1213" i="3"/>
  <c r="K1213" i="3"/>
  <c r="L1212" i="3"/>
  <c r="K1212" i="3"/>
  <c r="L1211" i="3"/>
  <c r="K1211" i="3"/>
  <c r="L1210" i="3"/>
  <c r="K1210" i="3"/>
  <c r="L1209" i="3"/>
  <c r="K1209" i="3"/>
  <c r="L1208" i="3"/>
  <c r="K1208" i="3"/>
  <c r="L1207" i="3"/>
  <c r="K1207" i="3"/>
  <c r="L1206" i="3"/>
  <c r="K1206" i="3"/>
  <c r="L1205" i="3"/>
  <c r="K1205" i="3"/>
  <c r="L1204" i="3"/>
  <c r="K1204" i="3"/>
  <c r="L1203" i="3"/>
  <c r="K1203" i="3"/>
  <c r="L1202" i="3"/>
  <c r="K1202" i="3"/>
  <c r="L1201" i="3"/>
  <c r="K1201" i="3"/>
  <c r="L1200" i="3"/>
  <c r="K1200" i="3"/>
  <c r="L1199" i="3"/>
  <c r="K1199" i="3"/>
  <c r="L1198" i="3"/>
  <c r="K1198" i="3"/>
  <c r="L1197" i="3"/>
  <c r="K1197" i="3"/>
  <c r="L1196" i="3"/>
  <c r="K1196" i="3"/>
  <c r="L1195" i="3"/>
  <c r="K1195" i="3"/>
  <c r="L1194" i="3"/>
  <c r="K1194" i="3"/>
  <c r="L1193" i="3"/>
  <c r="K1193" i="3"/>
  <c r="L1192" i="3"/>
  <c r="K1192" i="3"/>
  <c r="L1191" i="3"/>
  <c r="K1191" i="3"/>
  <c r="L1190" i="3"/>
  <c r="K1190" i="3"/>
  <c r="L1189" i="3"/>
  <c r="K1189" i="3"/>
  <c r="L1188" i="3"/>
  <c r="K1188" i="3"/>
  <c r="L1187" i="3"/>
  <c r="K1187" i="3"/>
  <c r="L1186" i="3"/>
  <c r="K1186" i="3"/>
  <c r="L1185" i="3"/>
  <c r="K1185" i="3"/>
  <c r="L1184" i="3"/>
  <c r="K1184" i="3"/>
  <c r="L1127" i="3"/>
  <c r="K1127" i="3"/>
  <c r="L1126" i="3"/>
  <c r="K1126" i="3"/>
  <c r="L1125" i="3"/>
  <c r="K1125" i="3"/>
  <c r="L1124" i="3"/>
  <c r="K1124" i="3"/>
  <c r="L1123" i="3"/>
  <c r="K1123" i="3"/>
  <c r="L1122" i="3"/>
  <c r="K1122" i="3"/>
  <c r="L1121" i="3"/>
  <c r="K1121" i="3"/>
  <c r="L1120" i="3"/>
  <c r="K1120" i="3"/>
  <c r="L1119" i="3"/>
  <c r="K1119" i="3"/>
  <c r="L1118" i="3"/>
  <c r="K1118" i="3"/>
  <c r="L1117" i="3"/>
  <c r="K1117" i="3"/>
  <c r="L1116" i="3"/>
  <c r="K1116" i="3"/>
  <c r="L1115" i="3"/>
  <c r="K1115" i="3"/>
  <c r="L1114" i="3"/>
  <c r="K1114" i="3"/>
  <c r="L1113" i="3"/>
  <c r="K1113" i="3"/>
  <c r="L1112" i="3"/>
  <c r="K1112" i="3"/>
  <c r="L1111" i="3"/>
  <c r="K1111" i="3"/>
  <c r="L1110" i="3"/>
  <c r="K1110" i="3"/>
  <c r="L1109" i="3"/>
  <c r="K1109" i="3"/>
  <c r="L1108" i="3"/>
  <c r="K1108" i="3"/>
  <c r="L1107" i="3"/>
  <c r="K1107" i="3"/>
  <c r="L1106" i="3"/>
  <c r="K1106" i="3"/>
  <c r="L1105" i="3"/>
  <c r="K1105" i="3"/>
  <c r="L1104" i="3"/>
  <c r="K1104" i="3"/>
  <c r="L1103" i="3"/>
  <c r="K1103" i="3"/>
  <c r="L1102" i="3"/>
  <c r="K1102" i="3"/>
  <c r="L1101" i="3"/>
  <c r="K1101" i="3"/>
  <c r="L1100" i="3"/>
  <c r="K1100" i="3"/>
  <c r="L1099" i="3"/>
  <c r="K1099" i="3"/>
  <c r="L1098" i="3"/>
  <c r="K1098" i="3"/>
  <c r="L1097" i="3"/>
  <c r="K1097" i="3"/>
  <c r="L1096" i="3"/>
  <c r="K1096" i="3"/>
  <c r="L1095" i="3"/>
  <c r="K1095" i="3"/>
  <c r="L1094" i="3"/>
  <c r="K1094" i="3"/>
  <c r="L1093" i="3"/>
  <c r="K1093" i="3"/>
  <c r="L1092" i="3"/>
  <c r="K1092" i="3"/>
  <c r="L1091" i="3"/>
  <c r="K1091" i="3"/>
  <c r="L1090" i="3"/>
  <c r="K1090" i="3"/>
  <c r="L1089" i="3"/>
  <c r="K1089" i="3"/>
  <c r="L1088" i="3"/>
  <c r="K1088" i="3"/>
  <c r="L1087" i="3"/>
  <c r="K1087" i="3"/>
  <c r="L1086" i="3"/>
  <c r="K1086" i="3"/>
  <c r="L1085" i="3"/>
  <c r="K1085" i="3"/>
  <c r="L1084" i="3"/>
  <c r="K1084" i="3"/>
  <c r="L1083" i="3"/>
  <c r="K1083" i="3"/>
  <c r="L1082" i="3"/>
  <c r="K1082" i="3"/>
  <c r="L1081" i="3"/>
  <c r="K1081" i="3"/>
  <c r="L1080" i="3"/>
  <c r="K1080" i="3"/>
  <c r="L1079" i="3"/>
  <c r="K1079" i="3"/>
  <c r="L1078" i="3"/>
  <c r="K1078" i="3"/>
  <c r="L1077" i="3"/>
  <c r="K1077" i="3"/>
  <c r="L1076" i="3"/>
  <c r="K1076" i="3"/>
  <c r="L1075" i="3"/>
  <c r="K1075" i="3"/>
  <c r="L1074" i="3"/>
  <c r="K1074" i="3"/>
  <c r="L1073" i="3"/>
  <c r="K1073" i="3"/>
  <c r="L1072" i="3"/>
  <c r="K1072" i="3"/>
  <c r="L1071" i="3"/>
  <c r="K1071" i="3"/>
  <c r="L1070" i="3"/>
  <c r="K1070" i="3"/>
  <c r="L1069" i="3"/>
  <c r="K1069" i="3"/>
  <c r="L1067" i="3"/>
  <c r="K1067" i="3"/>
  <c r="L1066" i="3"/>
  <c r="K1066" i="3"/>
  <c r="L1065" i="3"/>
  <c r="K1065" i="3"/>
  <c r="L1064" i="3"/>
  <c r="K1064" i="3"/>
  <c r="L1063" i="3"/>
  <c r="K1063" i="3"/>
  <c r="L1062" i="3"/>
  <c r="K1062" i="3"/>
  <c r="L1061" i="3"/>
  <c r="K1061" i="3"/>
  <c r="L1060" i="3"/>
  <c r="K1060" i="3"/>
  <c r="L1059" i="3"/>
  <c r="K1059" i="3"/>
  <c r="L1058" i="3"/>
  <c r="K1058" i="3"/>
  <c r="L1057" i="3"/>
  <c r="K1057" i="3"/>
  <c r="L1056" i="3"/>
  <c r="K1056" i="3"/>
  <c r="L1055" i="3"/>
  <c r="K1055" i="3"/>
  <c r="L1054" i="3"/>
  <c r="K1054" i="3"/>
  <c r="L1052" i="3"/>
  <c r="K1052" i="3"/>
  <c r="L1051" i="3"/>
  <c r="K1051" i="3"/>
  <c r="L1050" i="3"/>
  <c r="K1050" i="3"/>
  <c r="L1049" i="3"/>
  <c r="K1049" i="3"/>
  <c r="L1048" i="3"/>
  <c r="K1048" i="3"/>
  <c r="L1047" i="3"/>
  <c r="K1047" i="3"/>
  <c r="L1046" i="3"/>
  <c r="K1046" i="3"/>
  <c r="L1045" i="3"/>
  <c r="K1045" i="3"/>
  <c r="L1044" i="3"/>
  <c r="K1044" i="3"/>
  <c r="L1043" i="3"/>
  <c r="K1043" i="3"/>
  <c r="L1042" i="3"/>
  <c r="K1042" i="3"/>
  <c r="L1026" i="3"/>
  <c r="K1026" i="3"/>
  <c r="L1025" i="3"/>
  <c r="K1025" i="3"/>
  <c r="L1024" i="3"/>
  <c r="K1024" i="3"/>
  <c r="L1023" i="3"/>
  <c r="K1023" i="3"/>
  <c r="L1022" i="3"/>
  <c r="K1022" i="3"/>
  <c r="L976" i="3"/>
  <c r="K976" i="3"/>
  <c r="L975" i="3"/>
  <c r="K975" i="3"/>
  <c r="L974" i="3"/>
  <c r="K974" i="3"/>
  <c r="L973" i="3"/>
  <c r="K973" i="3"/>
  <c r="L972" i="3"/>
  <c r="K972" i="3"/>
  <c r="L971" i="3"/>
  <c r="K971" i="3"/>
  <c r="L970" i="3"/>
  <c r="K970" i="3"/>
  <c r="L969" i="3"/>
  <c r="K969" i="3"/>
  <c r="L968" i="3"/>
  <c r="K968" i="3"/>
  <c r="L967" i="3"/>
  <c r="K967" i="3"/>
  <c r="L966" i="3"/>
  <c r="K966" i="3"/>
  <c r="L965" i="3"/>
  <c r="K965" i="3"/>
  <c r="L964" i="3"/>
  <c r="K964" i="3"/>
  <c r="L963" i="3"/>
  <c r="K963" i="3"/>
  <c r="L962" i="3"/>
  <c r="K962" i="3"/>
  <c r="L961" i="3"/>
  <c r="K961" i="3"/>
  <c r="L960" i="3"/>
  <c r="K960" i="3"/>
  <c r="L959" i="3"/>
  <c r="K959" i="3"/>
  <c r="L958" i="3"/>
  <c r="K958" i="3"/>
  <c r="L957" i="3"/>
  <c r="K957" i="3"/>
  <c r="L956" i="3"/>
  <c r="K956" i="3"/>
  <c r="L955" i="3"/>
  <c r="K955" i="3"/>
  <c r="L954" i="3"/>
  <c r="K954" i="3"/>
  <c r="L953" i="3"/>
  <c r="K953" i="3"/>
  <c r="L952" i="3"/>
  <c r="K952" i="3"/>
  <c r="L951" i="3"/>
  <c r="K951" i="3"/>
  <c r="L950" i="3"/>
  <c r="K950" i="3"/>
  <c r="L949" i="3"/>
  <c r="K949" i="3"/>
  <c r="L948" i="3"/>
  <c r="K948" i="3"/>
  <c r="L947" i="3"/>
  <c r="K947" i="3"/>
  <c r="L946" i="3"/>
  <c r="K946" i="3"/>
  <c r="L945" i="3"/>
  <c r="K945" i="3"/>
  <c r="L944" i="3"/>
  <c r="K944" i="3"/>
  <c r="L943" i="3"/>
  <c r="K943" i="3"/>
  <c r="L942" i="3"/>
  <c r="K942" i="3"/>
  <c r="L941" i="3"/>
  <c r="K941" i="3"/>
  <c r="L940" i="3"/>
  <c r="K940" i="3"/>
  <c r="L939" i="3"/>
  <c r="K939" i="3"/>
  <c r="L938" i="3"/>
  <c r="K938" i="3"/>
  <c r="L937" i="3"/>
  <c r="K937" i="3"/>
  <c r="L936" i="3"/>
  <c r="K936" i="3"/>
  <c r="L935" i="3"/>
  <c r="K935" i="3"/>
  <c r="L934" i="3"/>
  <c r="K934" i="3"/>
  <c r="L933" i="3"/>
  <c r="K933" i="3"/>
  <c r="L932" i="3"/>
  <c r="K932" i="3"/>
  <c r="L931" i="3"/>
  <c r="K931" i="3"/>
  <c r="L930" i="3"/>
  <c r="K930" i="3"/>
  <c r="L929" i="3"/>
  <c r="K929" i="3"/>
  <c r="L928" i="3"/>
  <c r="K928" i="3"/>
  <c r="L927" i="3"/>
  <c r="K927" i="3"/>
  <c r="L926" i="3"/>
  <c r="K926" i="3"/>
  <c r="L925" i="3"/>
  <c r="K925" i="3"/>
  <c r="L924" i="3"/>
  <c r="K924" i="3"/>
  <c r="L923" i="3"/>
  <c r="K923" i="3"/>
  <c r="L922" i="3"/>
  <c r="K922" i="3"/>
  <c r="L921" i="3"/>
  <c r="K921" i="3"/>
  <c r="L920" i="3"/>
  <c r="K920" i="3"/>
  <c r="L919" i="3"/>
  <c r="K919" i="3"/>
  <c r="L918" i="3"/>
  <c r="K918" i="3"/>
  <c r="L917" i="3"/>
  <c r="K917" i="3"/>
  <c r="L916" i="3"/>
  <c r="K916" i="3"/>
  <c r="L915" i="3"/>
  <c r="K915" i="3"/>
  <c r="L914" i="3"/>
  <c r="K914" i="3"/>
  <c r="L913" i="3"/>
  <c r="K913" i="3"/>
  <c r="L856" i="3"/>
  <c r="K856" i="3"/>
  <c r="L855" i="3"/>
  <c r="K855" i="3"/>
  <c r="L854" i="3"/>
  <c r="K854" i="3"/>
  <c r="L853" i="3"/>
  <c r="K853" i="3"/>
  <c r="L852" i="3"/>
  <c r="K852" i="3"/>
  <c r="L851" i="3"/>
  <c r="K851" i="3"/>
  <c r="L850" i="3"/>
  <c r="K850" i="3"/>
  <c r="L849" i="3"/>
  <c r="K849" i="3"/>
  <c r="L848" i="3"/>
  <c r="K848" i="3"/>
  <c r="L847" i="3"/>
  <c r="K847" i="3"/>
  <c r="L846" i="3"/>
  <c r="K846" i="3"/>
  <c r="L845" i="3"/>
  <c r="K845" i="3"/>
  <c r="L844" i="3"/>
  <c r="K844" i="3"/>
  <c r="L843" i="3"/>
  <c r="K843" i="3"/>
  <c r="L842" i="3"/>
  <c r="K842" i="3"/>
  <c r="L811" i="3"/>
  <c r="K811" i="3"/>
  <c r="L810" i="3"/>
  <c r="K810" i="3"/>
  <c r="L809" i="3"/>
  <c r="K809" i="3"/>
  <c r="L808" i="3"/>
  <c r="K808" i="3"/>
  <c r="L807" i="3"/>
  <c r="K807" i="3"/>
  <c r="L806" i="3"/>
  <c r="K806" i="3"/>
  <c r="L805" i="3"/>
  <c r="K805" i="3"/>
  <c r="L804" i="3"/>
  <c r="K804" i="3"/>
  <c r="L803" i="3"/>
  <c r="K803" i="3"/>
  <c r="L802" i="3"/>
  <c r="K802" i="3"/>
  <c r="L801" i="3"/>
  <c r="K801" i="3"/>
  <c r="L800" i="3"/>
  <c r="K800" i="3"/>
  <c r="L799" i="3"/>
  <c r="K799" i="3"/>
  <c r="L798" i="3"/>
  <c r="K798" i="3"/>
  <c r="L797" i="3"/>
  <c r="K797" i="3"/>
  <c r="L796" i="3"/>
  <c r="K796" i="3"/>
  <c r="L795" i="3"/>
  <c r="K795" i="3"/>
  <c r="L794" i="3"/>
  <c r="K794" i="3"/>
  <c r="L793" i="3"/>
  <c r="K793" i="3"/>
  <c r="L792" i="3"/>
  <c r="K792" i="3"/>
  <c r="L791" i="3"/>
  <c r="K791" i="3"/>
  <c r="L790" i="3"/>
  <c r="K790" i="3"/>
  <c r="L789" i="3"/>
  <c r="K789" i="3"/>
  <c r="L788" i="3"/>
  <c r="K788" i="3"/>
  <c r="L787" i="3"/>
  <c r="K787" i="3"/>
  <c r="L786" i="3"/>
  <c r="K786" i="3"/>
  <c r="L785" i="3"/>
  <c r="K785" i="3"/>
  <c r="L784" i="3"/>
  <c r="K784" i="3"/>
  <c r="L783" i="3"/>
  <c r="K783" i="3"/>
  <c r="L782" i="3"/>
  <c r="K782" i="3"/>
  <c r="L781" i="3"/>
  <c r="K781" i="3"/>
  <c r="L780" i="3"/>
  <c r="K780" i="3"/>
  <c r="L779" i="3"/>
  <c r="K779" i="3"/>
  <c r="L778" i="3"/>
  <c r="K778" i="3"/>
  <c r="L777" i="3"/>
  <c r="K777" i="3"/>
  <c r="L776" i="3"/>
  <c r="K776" i="3"/>
  <c r="L775" i="3"/>
  <c r="K775" i="3"/>
  <c r="L774" i="3"/>
  <c r="K774" i="3"/>
  <c r="L773" i="3"/>
  <c r="K773" i="3"/>
  <c r="L772" i="3"/>
  <c r="K772" i="3"/>
  <c r="L771" i="3"/>
  <c r="K771" i="3"/>
  <c r="L770" i="3"/>
  <c r="K770" i="3"/>
  <c r="L769" i="3"/>
  <c r="K769" i="3"/>
  <c r="L768" i="3"/>
  <c r="K768" i="3"/>
  <c r="L767" i="3"/>
  <c r="K767" i="3"/>
  <c r="L766" i="3"/>
  <c r="K766" i="3"/>
  <c r="L765" i="3"/>
  <c r="K765" i="3"/>
  <c r="L764" i="3"/>
  <c r="K764" i="3"/>
  <c r="L763" i="3"/>
  <c r="K763" i="3"/>
  <c r="L762" i="3"/>
  <c r="K762" i="3"/>
  <c r="L761" i="3"/>
  <c r="K761" i="3"/>
  <c r="L760" i="3"/>
  <c r="K760" i="3"/>
  <c r="L759" i="3"/>
  <c r="K759" i="3"/>
  <c r="L758" i="3"/>
  <c r="K758" i="3"/>
  <c r="L757" i="3"/>
  <c r="K757" i="3"/>
  <c r="L756" i="3"/>
  <c r="K756" i="3"/>
  <c r="L755" i="3"/>
  <c r="K755" i="3"/>
  <c r="L754" i="3"/>
  <c r="K754" i="3"/>
  <c r="L753" i="3"/>
  <c r="K753" i="3"/>
  <c r="L752" i="3"/>
  <c r="K752" i="3"/>
  <c r="L751" i="3"/>
  <c r="K751" i="3"/>
  <c r="L750" i="3"/>
  <c r="K750" i="3"/>
  <c r="L749" i="3"/>
  <c r="K749" i="3"/>
  <c r="L748" i="3"/>
  <c r="K748" i="3"/>
  <c r="L747" i="3"/>
  <c r="K747" i="3"/>
  <c r="L746" i="3"/>
  <c r="K746" i="3"/>
  <c r="L745" i="3"/>
  <c r="K745" i="3"/>
  <c r="L744" i="3"/>
  <c r="K744" i="3"/>
  <c r="L743" i="3"/>
  <c r="K743" i="3"/>
  <c r="H1121" i="3"/>
  <c r="H1060" i="3"/>
  <c r="H943" i="3"/>
  <c r="H793" i="3"/>
  <c r="G1513" i="3"/>
  <c r="G1497" i="3"/>
  <c r="G1481" i="3"/>
  <c r="G1465" i="3"/>
  <c r="G1449" i="3"/>
  <c r="G1433" i="3"/>
  <c r="G1417" i="3"/>
  <c r="G1281" i="3"/>
  <c r="G1265" i="3"/>
  <c r="G1249" i="3"/>
  <c r="G1233" i="3"/>
  <c r="G1217" i="3"/>
  <c r="G1197" i="3"/>
  <c r="G1117" i="3"/>
  <c r="G1069" i="3"/>
  <c r="G931" i="3"/>
  <c r="G757" i="3"/>
  <c r="G953" i="3"/>
  <c r="G799" i="3"/>
  <c r="G743" i="3"/>
  <c r="G1500" i="3"/>
  <c r="G1484" i="3"/>
  <c r="G1468" i="3"/>
  <c r="G1452" i="3"/>
  <c r="G1436" i="3"/>
  <c r="G1420" i="3"/>
  <c r="G1284" i="3"/>
  <c r="G1268" i="3"/>
  <c r="G1252" i="3"/>
  <c r="G1236" i="3"/>
  <c r="G1220" i="3"/>
  <c r="G1204" i="3"/>
  <c r="G1188" i="3"/>
  <c r="G1116" i="3"/>
  <c r="G1100" i="3"/>
  <c r="G1084" i="3"/>
  <c r="G1067" i="3"/>
  <c r="G1050" i="3"/>
  <c r="G974" i="3"/>
  <c r="G958" i="3"/>
  <c r="G942" i="3"/>
  <c r="G926" i="3"/>
  <c r="G854" i="3"/>
  <c r="G808" i="3"/>
  <c r="G792" i="3"/>
  <c r="G776" i="3"/>
  <c r="H756" i="3"/>
  <c r="G1223" i="3"/>
  <c r="G1099" i="3"/>
  <c r="G1066" i="3"/>
  <c r="G949" i="3"/>
  <c r="G807" i="3"/>
  <c r="G751" i="3"/>
  <c r="G1071" i="3"/>
  <c r="G945" i="3"/>
  <c r="G803" i="3"/>
  <c r="G747" i="3"/>
  <c r="G1499" i="3"/>
  <c r="G1483" i="3"/>
  <c r="G1467" i="3"/>
  <c r="G1451" i="3"/>
  <c r="G1435" i="3"/>
  <c r="G1419" i="3"/>
  <c r="G1283" i="3"/>
  <c r="G1267" i="3"/>
  <c r="G1251" i="3"/>
  <c r="G1235" i="3"/>
  <c r="G1211" i="3"/>
  <c r="G1195" i="3"/>
  <c r="G1103" i="3"/>
  <c r="G1049" i="3"/>
  <c r="G921" i="3"/>
  <c r="G1109" i="3"/>
  <c r="G923" i="3"/>
  <c r="G769" i="3"/>
  <c r="G1502" i="3"/>
  <c r="G1486" i="3"/>
  <c r="G1470" i="3"/>
  <c r="G1454" i="3"/>
  <c r="G1438" i="3"/>
  <c r="G1422" i="3"/>
  <c r="G1286" i="3"/>
  <c r="G1270" i="3"/>
  <c r="G1254" i="3"/>
  <c r="G1238" i="3"/>
  <c r="G1222" i="3"/>
  <c r="G1206" i="3"/>
  <c r="G1190" i="3"/>
  <c r="G1118" i="3"/>
  <c r="G1102" i="3"/>
  <c r="G1086" i="3"/>
  <c r="G1070" i="3"/>
  <c r="G1052" i="3"/>
  <c r="G976" i="3"/>
  <c r="G960" i="3"/>
  <c r="G944" i="3"/>
  <c r="G928" i="3"/>
  <c r="G856" i="3"/>
  <c r="G810" i="3"/>
  <c r="G794" i="3"/>
  <c r="G778" i="3"/>
  <c r="G762" i="3"/>
  <c r="G746" i="3"/>
  <c r="G1085" i="3"/>
  <c r="G1024" i="3"/>
  <c r="G935" i="3"/>
  <c r="G801" i="3"/>
  <c r="G745" i="3"/>
  <c r="H940" i="3"/>
  <c r="H852" i="3"/>
  <c r="H790" i="3"/>
  <c r="H758" i="3"/>
  <c r="H1073" i="3"/>
  <c r="H919" i="3"/>
  <c r="G1073" i="3"/>
  <c r="G789" i="3"/>
  <c r="G1253" i="3"/>
  <c r="G853" i="3"/>
  <c r="G1424" i="3"/>
  <c r="G1104" i="3"/>
  <c r="G946" i="3"/>
  <c r="G744" i="3"/>
  <c r="G965" i="3"/>
  <c r="G1121" i="3"/>
  <c r="G1060" i="3"/>
  <c r="G943" i="3"/>
  <c r="G793" i="3"/>
  <c r="H1509" i="3"/>
  <c r="H1493" i="3"/>
  <c r="H1477" i="3"/>
  <c r="H1461" i="3"/>
  <c r="H1445" i="3"/>
  <c r="H1429" i="3"/>
  <c r="H1413" i="3"/>
  <c r="H1277" i="3"/>
  <c r="H1261" i="3"/>
  <c r="H1245" i="3"/>
  <c r="H1229" i="3"/>
  <c r="H1213" i="3"/>
  <c r="H1189" i="3"/>
  <c r="H1101" i="3"/>
  <c r="H1051" i="3"/>
  <c r="H855" i="3"/>
  <c r="H1095" i="3"/>
  <c r="H937" i="3"/>
  <c r="H783" i="3"/>
  <c r="H1512" i="3"/>
  <c r="H1496" i="3"/>
  <c r="H1480" i="3"/>
  <c r="H1464" i="3"/>
  <c r="H1448" i="3"/>
  <c r="H1432" i="3"/>
  <c r="H1416" i="3"/>
  <c r="H1280" i="3"/>
  <c r="H1264" i="3"/>
  <c r="H1248" i="3"/>
  <c r="H1232" i="3"/>
  <c r="H1216" i="3"/>
  <c r="H1200" i="3"/>
  <c r="H1184" i="3"/>
  <c r="H1112" i="3"/>
  <c r="H1096" i="3"/>
  <c r="H1080" i="3"/>
  <c r="H1063" i="3"/>
  <c r="H1046" i="3"/>
  <c r="H970" i="3"/>
  <c r="H954" i="3"/>
  <c r="H938" i="3"/>
  <c r="H922" i="3"/>
  <c r="H850" i="3"/>
  <c r="H804" i="3"/>
  <c r="H788" i="3"/>
  <c r="H772" i="3"/>
  <c r="H752" i="3"/>
  <c r="H1191" i="3"/>
  <c r="H1091" i="3"/>
  <c r="H1058" i="3"/>
  <c r="H933" i="3"/>
  <c r="H787" i="3"/>
  <c r="H1215" i="3"/>
  <c r="H1054" i="3"/>
  <c r="H929" i="3"/>
  <c r="H795" i="3"/>
  <c r="H1511" i="3"/>
  <c r="H1495" i="3"/>
  <c r="H1479" i="3"/>
  <c r="H1463" i="3"/>
  <c r="H1447" i="3"/>
  <c r="H1431" i="3"/>
  <c r="H1415" i="3"/>
  <c r="H1279" i="3"/>
  <c r="H1263" i="3"/>
  <c r="H1247" i="3"/>
  <c r="H1231" i="3"/>
  <c r="H1207" i="3"/>
  <c r="H1187" i="3"/>
  <c r="H1087" i="3"/>
  <c r="H1022" i="3"/>
  <c r="H811" i="3"/>
  <c r="H1043" i="3"/>
  <c r="H847" i="3"/>
  <c r="H753" i="3"/>
  <c r="H1498" i="3"/>
  <c r="H1482" i="3"/>
  <c r="H1466" i="3"/>
  <c r="H1450" i="3"/>
  <c r="H1434" i="3"/>
  <c r="H1418" i="3"/>
  <c r="H1282" i="3"/>
  <c r="H1266" i="3"/>
  <c r="H1250" i="3"/>
  <c r="H1234" i="3"/>
  <c r="H1218" i="3"/>
  <c r="H1202" i="3"/>
  <c r="H1186" i="3"/>
  <c r="H1114" i="3"/>
  <c r="H1098" i="3"/>
  <c r="H1082" i="3"/>
  <c r="H1065" i="3"/>
  <c r="H1048" i="3"/>
  <c r="H972" i="3"/>
  <c r="H956" i="3"/>
  <c r="H924" i="3"/>
  <c r="H806" i="3"/>
  <c r="H774" i="3"/>
  <c r="H1201" i="3"/>
  <c r="H967" i="3"/>
  <c r="H789" i="3"/>
  <c r="G919" i="3"/>
  <c r="G1221" i="3"/>
  <c r="G1472" i="3"/>
  <c r="G1256" i="3"/>
  <c r="G1192" i="3"/>
  <c r="G1055" i="3"/>
  <c r="G842" i="3"/>
  <c r="G1111" i="3"/>
  <c r="G767" i="3"/>
  <c r="H1105" i="3"/>
  <c r="H1047" i="3"/>
  <c r="H927" i="3"/>
  <c r="H781" i="3"/>
  <c r="G1509" i="3"/>
  <c r="G1493" i="3"/>
  <c r="G1477" i="3"/>
  <c r="G1461" i="3"/>
  <c r="G1445" i="3"/>
  <c r="G1429" i="3"/>
  <c r="G1413" i="3"/>
  <c r="G1277" i="3"/>
  <c r="G1261" i="3"/>
  <c r="G1245" i="3"/>
  <c r="G1229" i="3"/>
  <c r="G1213" i="3"/>
  <c r="G1189" i="3"/>
  <c r="G1101" i="3"/>
  <c r="G1051" i="3"/>
  <c r="G855" i="3"/>
  <c r="G1095" i="3"/>
  <c r="G937" i="3"/>
  <c r="G783" i="3"/>
  <c r="G1512" i="3"/>
  <c r="G1496" i="3"/>
  <c r="G1480" i="3"/>
  <c r="G1464" i="3"/>
  <c r="G1448" i="3"/>
  <c r="G1432" i="3"/>
  <c r="G1416" i="3"/>
  <c r="G1280" i="3"/>
  <c r="G1264" i="3"/>
  <c r="G1248" i="3"/>
  <c r="G1232" i="3"/>
  <c r="G1216" i="3"/>
  <c r="G1200" i="3"/>
  <c r="G1184" i="3"/>
  <c r="G1112" i="3"/>
  <c r="G1096" i="3"/>
  <c r="G1080" i="3"/>
  <c r="G1063" i="3"/>
  <c r="G1046" i="3"/>
  <c r="G970" i="3"/>
  <c r="G954" i="3"/>
  <c r="G938" i="3"/>
  <c r="G922" i="3"/>
  <c r="G850" i="3"/>
  <c r="G804" i="3"/>
  <c r="G788" i="3"/>
  <c r="G772" i="3"/>
  <c r="G752" i="3"/>
  <c r="G1191" i="3"/>
  <c r="G1091" i="3"/>
  <c r="G1058" i="3"/>
  <c r="G933" i="3"/>
  <c r="G787" i="3"/>
  <c r="G1215" i="3"/>
  <c r="G1054" i="3"/>
  <c r="G929" i="3"/>
  <c r="G795" i="3"/>
  <c r="G1511" i="3"/>
  <c r="G1495" i="3"/>
  <c r="G1479" i="3"/>
  <c r="G1463" i="3"/>
  <c r="G1447" i="3"/>
  <c r="G1431" i="3"/>
  <c r="G1415" i="3"/>
  <c r="G1279" i="3"/>
  <c r="G1263" i="3"/>
  <c r="G1247" i="3"/>
  <c r="G1231" i="3"/>
  <c r="G1207" i="3"/>
  <c r="G1187" i="3"/>
  <c r="G1087" i="3"/>
  <c r="G1022" i="3"/>
  <c r="G811" i="3"/>
  <c r="G1043" i="3"/>
  <c r="G847" i="3"/>
  <c r="G753" i="3"/>
  <c r="G1498" i="3"/>
  <c r="G1482" i="3"/>
  <c r="G1466" i="3"/>
  <c r="G1450" i="3"/>
  <c r="G1434" i="3"/>
  <c r="G1418" i="3"/>
  <c r="G1282" i="3"/>
  <c r="G1266" i="3"/>
  <c r="G1250" i="3"/>
  <c r="G1234" i="3"/>
  <c r="G1218" i="3"/>
  <c r="G1202" i="3"/>
  <c r="G1186" i="3"/>
  <c r="G1114" i="3"/>
  <c r="G1098" i="3"/>
  <c r="G1082" i="3"/>
  <c r="G1065" i="3"/>
  <c r="G1048" i="3"/>
  <c r="G972" i="3"/>
  <c r="G956" i="3"/>
  <c r="G940" i="3"/>
  <c r="G924" i="3"/>
  <c r="G852" i="3"/>
  <c r="G806" i="3"/>
  <c r="G790" i="3"/>
  <c r="G774" i="3"/>
  <c r="G758" i="3"/>
  <c r="G1201" i="3"/>
  <c r="G967" i="3"/>
  <c r="G1077" i="3"/>
  <c r="G1488" i="3"/>
  <c r="G1272" i="3"/>
  <c r="G1208" i="3"/>
  <c r="G1072" i="3"/>
  <c r="G914" i="3"/>
  <c r="G1075" i="3"/>
  <c r="G849" i="3"/>
  <c r="G1105" i="3"/>
  <c r="G1047" i="3"/>
  <c r="G927" i="3"/>
  <c r="G781" i="3"/>
  <c r="H1505" i="3"/>
  <c r="H1489" i="3"/>
  <c r="H1473" i="3"/>
  <c r="H1457" i="3"/>
  <c r="H1441" i="3"/>
  <c r="H1425" i="3"/>
  <c r="H1289" i="3"/>
  <c r="H1273" i="3"/>
  <c r="H1257" i="3"/>
  <c r="H1241" i="3"/>
  <c r="H1225" i="3"/>
  <c r="H1209" i="3"/>
  <c r="H1185" i="3"/>
  <c r="H1089" i="3"/>
  <c r="H975" i="3"/>
  <c r="H805" i="3"/>
  <c r="H1045" i="3"/>
  <c r="H925" i="3"/>
  <c r="H771" i="3"/>
  <c r="H1508" i="3"/>
  <c r="H1492" i="3"/>
  <c r="H1476" i="3"/>
  <c r="H1460" i="3"/>
  <c r="H1444" i="3"/>
  <c r="H1428" i="3"/>
  <c r="H1412" i="3"/>
  <c r="H1276" i="3"/>
  <c r="H1260" i="3"/>
  <c r="H1244" i="3"/>
  <c r="H1228" i="3"/>
  <c r="H1212" i="3"/>
  <c r="H1196" i="3"/>
  <c r="H1124" i="3"/>
  <c r="H1108" i="3"/>
  <c r="H1092" i="3"/>
  <c r="H1076" i="3"/>
  <c r="H1059" i="3"/>
  <c r="H1042" i="3"/>
  <c r="H966" i="3"/>
  <c r="H950" i="3"/>
  <c r="H934" i="3"/>
  <c r="H918" i="3"/>
  <c r="H846" i="3"/>
  <c r="H800" i="3"/>
  <c r="H784" i="3"/>
  <c r="H768" i="3"/>
  <c r="H748" i="3"/>
  <c r="H1123" i="3"/>
  <c r="H1083" i="3"/>
  <c r="H1026" i="3"/>
  <c r="H913" i="3"/>
  <c r="H775" i="3"/>
  <c r="H1119" i="3"/>
  <c r="H973" i="3"/>
  <c r="H917" i="3"/>
  <c r="H779" i="3"/>
  <c r="H1507" i="3"/>
  <c r="H1491" i="3"/>
  <c r="H1475" i="3"/>
  <c r="H1459" i="3"/>
  <c r="H1443" i="3"/>
  <c r="H1427" i="3"/>
  <c r="H1291" i="3"/>
  <c r="H1275" i="3"/>
  <c r="H1259" i="3"/>
  <c r="H1243" i="3"/>
  <c r="H1227" i="3"/>
  <c r="H1203" i="3"/>
  <c r="H1127" i="3"/>
  <c r="H1079" i="3"/>
  <c r="H957" i="3"/>
  <c r="H791" i="3"/>
  <c r="H959" i="3"/>
  <c r="H797" i="3"/>
  <c r="H1510" i="3"/>
  <c r="H1494" i="3"/>
  <c r="H1478" i="3"/>
  <c r="H1462" i="3"/>
  <c r="H1446" i="3"/>
  <c r="H1430" i="3"/>
  <c r="H1414" i="3"/>
  <c r="H1278" i="3"/>
  <c r="H1262" i="3"/>
  <c r="H1246" i="3"/>
  <c r="H1230" i="3"/>
  <c r="H1214" i="3"/>
  <c r="H1198" i="3"/>
  <c r="H1126" i="3"/>
  <c r="H1110" i="3"/>
  <c r="H1094" i="3"/>
  <c r="H1078" i="3"/>
  <c r="H1061" i="3"/>
  <c r="H1044" i="3"/>
  <c r="H968" i="3"/>
  <c r="H952" i="3"/>
  <c r="H936" i="3"/>
  <c r="H920" i="3"/>
  <c r="H848" i="3"/>
  <c r="H802" i="3"/>
  <c r="H786" i="3"/>
  <c r="H770" i="3"/>
  <c r="H754" i="3"/>
  <c r="H1113" i="3"/>
  <c r="H1064" i="3"/>
  <c r="H955" i="3"/>
  <c r="H851" i="3"/>
  <c r="H773" i="3"/>
  <c r="H809" i="3"/>
  <c r="H963" i="3"/>
  <c r="H749" i="3"/>
  <c r="G1485" i="3"/>
  <c r="G1437" i="3"/>
  <c r="G1269" i="3"/>
  <c r="G1125" i="3"/>
  <c r="G777" i="3"/>
  <c r="G755" i="3"/>
  <c r="G1456" i="3"/>
  <c r="G1240" i="3"/>
  <c r="G1088" i="3"/>
  <c r="G930" i="3"/>
  <c r="H760" i="3"/>
  <c r="G1107" i="3"/>
  <c r="H1093" i="3"/>
  <c r="H971" i="3"/>
  <c r="H915" i="3"/>
  <c r="H765" i="3"/>
  <c r="G1505" i="3"/>
  <c r="G1489" i="3"/>
  <c r="G1473" i="3"/>
  <c r="G1457" i="3"/>
  <c r="G1441" i="3"/>
  <c r="G1425" i="3"/>
  <c r="G1289" i="3"/>
  <c r="G1273" i="3"/>
  <c r="G1257" i="3"/>
  <c r="G1241" i="3"/>
  <c r="G1225" i="3"/>
  <c r="G1209" i="3"/>
  <c r="G1185" i="3"/>
  <c r="G1089" i="3"/>
  <c r="G975" i="3"/>
  <c r="G805" i="3"/>
  <c r="G1045" i="3"/>
  <c r="G925" i="3"/>
  <c r="G771" i="3"/>
  <c r="G1508" i="3"/>
  <c r="G1492" i="3"/>
  <c r="G1476" i="3"/>
  <c r="G1460" i="3"/>
  <c r="G1444" i="3"/>
  <c r="G1428" i="3"/>
  <c r="G1412" i="3"/>
  <c r="G1276" i="3"/>
  <c r="G1260" i="3"/>
  <c r="G1244" i="3"/>
  <c r="G1228" i="3"/>
  <c r="G1212" i="3"/>
  <c r="G1196" i="3"/>
  <c r="G1124" i="3"/>
  <c r="G1108" i="3"/>
  <c r="G1092" i="3"/>
  <c r="G1076" i="3"/>
  <c r="G1059" i="3"/>
  <c r="G1042" i="3"/>
  <c r="G966" i="3"/>
  <c r="G950" i="3"/>
  <c r="G934" i="3"/>
  <c r="G918" i="3"/>
  <c r="G846" i="3"/>
  <c r="G800" i="3"/>
  <c r="G784" i="3"/>
  <c r="G768" i="3"/>
  <c r="G748" i="3"/>
  <c r="G1123" i="3"/>
  <c r="G1083" i="3"/>
  <c r="G1026" i="3"/>
  <c r="G913" i="3"/>
  <c r="G775" i="3"/>
  <c r="G1119" i="3"/>
  <c r="G973" i="3"/>
  <c r="G917" i="3"/>
  <c r="G779" i="3"/>
  <c r="G1507" i="3"/>
  <c r="G1491" i="3"/>
  <c r="G1475" i="3"/>
  <c r="G1459" i="3"/>
  <c r="G1443" i="3"/>
  <c r="G1427" i="3"/>
  <c r="G1291" i="3"/>
  <c r="G1275" i="3"/>
  <c r="G1259" i="3"/>
  <c r="G1243" i="3"/>
  <c r="G1227" i="3"/>
  <c r="G1203" i="3"/>
  <c r="G1127" i="3"/>
  <c r="G1079" i="3"/>
  <c r="G957" i="3"/>
  <c r="G791" i="3"/>
  <c r="G959" i="3"/>
  <c r="G797" i="3"/>
  <c r="G1510" i="3"/>
  <c r="G1494" i="3"/>
  <c r="G1478" i="3"/>
  <c r="G1462" i="3"/>
  <c r="G1446" i="3"/>
  <c r="G1430" i="3"/>
  <c r="G1414" i="3"/>
  <c r="G1278" i="3"/>
  <c r="G1262" i="3"/>
  <c r="G1246" i="3"/>
  <c r="G1230" i="3"/>
  <c r="G1214" i="3"/>
  <c r="G1198" i="3"/>
  <c r="G1126" i="3"/>
  <c r="G1110" i="3"/>
  <c r="G1094" i="3"/>
  <c r="G1078" i="3"/>
  <c r="G1061" i="3"/>
  <c r="G1044" i="3"/>
  <c r="G968" i="3"/>
  <c r="G952" i="3"/>
  <c r="G936" i="3"/>
  <c r="G920" i="3"/>
  <c r="G848" i="3"/>
  <c r="G802" i="3"/>
  <c r="G786" i="3"/>
  <c r="G770" i="3"/>
  <c r="G754" i="3"/>
  <c r="G1113" i="3"/>
  <c r="G1064" i="3"/>
  <c r="G955" i="3"/>
  <c r="G851" i="3"/>
  <c r="G773" i="3"/>
  <c r="H761" i="3"/>
  <c r="H1081" i="3"/>
  <c r="H843" i="3"/>
  <c r="G1501" i="3"/>
  <c r="G1453" i="3"/>
  <c r="G1421" i="3"/>
  <c r="G1237" i="3"/>
  <c r="G951" i="3"/>
  <c r="G1504" i="3"/>
  <c r="G1288" i="3"/>
  <c r="G1120" i="3"/>
  <c r="G962" i="3"/>
  <c r="G796" i="3"/>
  <c r="G845" i="3"/>
  <c r="G1503" i="3"/>
  <c r="G1093" i="3"/>
  <c r="G971" i="3"/>
  <c r="G915" i="3"/>
  <c r="G765" i="3"/>
  <c r="H1501" i="3"/>
  <c r="H1485" i="3"/>
  <c r="H1469" i="3"/>
  <c r="H1453" i="3"/>
  <c r="H1437" i="3"/>
  <c r="H1421" i="3"/>
  <c r="H1285" i="3"/>
  <c r="H1269" i="3"/>
  <c r="H1253" i="3"/>
  <c r="H1237" i="3"/>
  <c r="H1221" i="3"/>
  <c r="H1205" i="3"/>
  <c r="H1125" i="3"/>
  <c r="H1077" i="3"/>
  <c r="H951" i="3"/>
  <c r="H777" i="3"/>
  <c r="H969" i="3"/>
  <c r="H853" i="3"/>
  <c r="H755" i="3"/>
  <c r="H1504" i="3"/>
  <c r="H1488" i="3"/>
  <c r="H1472" i="3"/>
  <c r="H1456" i="3"/>
  <c r="H1440" i="3"/>
  <c r="H1424" i="3"/>
  <c r="H1288" i="3"/>
  <c r="H1272" i="3"/>
  <c r="H1256" i="3"/>
  <c r="H1240" i="3"/>
  <c r="H1224" i="3"/>
  <c r="H1208" i="3"/>
  <c r="H1192" i="3"/>
  <c r="H1120" i="3"/>
  <c r="H1104" i="3"/>
  <c r="H1088" i="3"/>
  <c r="H1072" i="3"/>
  <c r="H1055" i="3"/>
  <c r="H1023" i="3"/>
  <c r="H962" i="3"/>
  <c r="H946" i="3"/>
  <c r="H930" i="3"/>
  <c r="H914" i="3"/>
  <c r="H842" i="3"/>
  <c r="H796" i="3"/>
  <c r="H780" i="3"/>
  <c r="H764" i="3"/>
  <c r="H744" i="3"/>
  <c r="H1111" i="3"/>
  <c r="H1075" i="3"/>
  <c r="H965" i="3"/>
  <c r="H845" i="3"/>
  <c r="H767" i="3"/>
  <c r="H1107" i="3"/>
  <c r="H961" i="3"/>
  <c r="H849" i="3"/>
  <c r="H763" i="3"/>
  <c r="H1503" i="3"/>
  <c r="H1487" i="3"/>
  <c r="H1471" i="3"/>
  <c r="H1455" i="3"/>
  <c r="H1439" i="3"/>
  <c r="H1423" i="3"/>
  <c r="H1287" i="3"/>
  <c r="H1271" i="3"/>
  <c r="H1255" i="3"/>
  <c r="H1239" i="3"/>
  <c r="H1219" i="3"/>
  <c r="H1199" i="3"/>
  <c r="H1115" i="3"/>
  <c r="H1062" i="3"/>
  <c r="H941" i="3"/>
  <c r="H759" i="3"/>
  <c r="H939" i="3"/>
  <c r="H785" i="3"/>
  <c r="H1506" i="3"/>
  <c r="H1490" i="3"/>
  <c r="H1474" i="3"/>
  <c r="H1458" i="3"/>
  <c r="H1442" i="3"/>
  <c r="H1426" i="3"/>
  <c r="H1290" i="3"/>
  <c r="H1274" i="3"/>
  <c r="H1258" i="3"/>
  <c r="H1242" i="3"/>
  <c r="H1226" i="3"/>
  <c r="H1210" i="3"/>
  <c r="H1194" i="3"/>
  <c r="H1122" i="3"/>
  <c r="H1106" i="3"/>
  <c r="H1090" i="3"/>
  <c r="H1074" i="3"/>
  <c r="H1057" i="3"/>
  <c r="H1025" i="3"/>
  <c r="H964" i="3"/>
  <c r="H948" i="3"/>
  <c r="H932" i="3"/>
  <c r="H916" i="3"/>
  <c r="H844" i="3"/>
  <c r="H798" i="3"/>
  <c r="H782" i="3"/>
  <c r="H766" i="3"/>
  <c r="H750" i="3"/>
  <c r="H1097" i="3"/>
  <c r="H1056" i="3"/>
  <c r="H947" i="3"/>
  <c r="H1193" i="3"/>
  <c r="G1469" i="3"/>
  <c r="G1285" i="3"/>
  <c r="G1205" i="3"/>
  <c r="G969" i="3"/>
  <c r="G1440" i="3"/>
  <c r="G1224" i="3"/>
  <c r="G1023" i="3"/>
  <c r="G780" i="3"/>
  <c r="G961" i="3"/>
  <c r="G1081" i="3"/>
  <c r="H1433" i="3"/>
  <c r="H1117" i="3"/>
  <c r="H1484" i="3"/>
  <c r="H1236" i="3"/>
  <c r="H1050" i="3"/>
  <c r="H776" i="3"/>
  <c r="H1071" i="3"/>
  <c r="G1471" i="3"/>
  <c r="G1287" i="3"/>
  <c r="G1219" i="3"/>
  <c r="G941" i="3"/>
  <c r="G1506" i="3"/>
  <c r="G1442" i="3"/>
  <c r="G1258" i="3"/>
  <c r="G1194" i="3"/>
  <c r="G1074" i="3"/>
  <c r="G948" i="3"/>
  <c r="G798" i="3"/>
  <c r="G1097" i="3"/>
  <c r="G761" i="3"/>
  <c r="G1057" i="3"/>
  <c r="G1056" i="3"/>
  <c r="G1474" i="3"/>
  <c r="G916" i="3"/>
  <c r="H1217" i="3"/>
  <c r="H807" i="3"/>
  <c r="G785" i="3"/>
  <c r="G844" i="3"/>
  <c r="H1449" i="3"/>
  <c r="H792" i="3"/>
  <c r="H1049" i="3"/>
  <c r="H1086" i="3"/>
  <c r="H801" i="3"/>
  <c r="G963" i="3"/>
  <c r="H1417" i="3"/>
  <c r="H1069" i="3"/>
  <c r="H1468" i="3"/>
  <c r="H1220" i="3"/>
  <c r="H974" i="3"/>
  <c r="G760" i="3"/>
  <c r="H945" i="3"/>
  <c r="H1467" i="3"/>
  <c r="H1283" i="3"/>
  <c r="H1211" i="3"/>
  <c r="H921" i="3"/>
  <c r="H1502" i="3"/>
  <c r="H1438" i="3"/>
  <c r="H1254" i="3"/>
  <c r="H1190" i="3"/>
  <c r="H1070" i="3"/>
  <c r="H944" i="3"/>
  <c r="H794" i="3"/>
  <c r="H1085" i="3"/>
  <c r="H745" i="3"/>
  <c r="G1122" i="3"/>
  <c r="G782" i="3"/>
  <c r="H928" i="3"/>
  <c r="G1290" i="3"/>
  <c r="G947" i="3"/>
  <c r="G1239" i="3"/>
  <c r="G1090" i="3"/>
  <c r="H1197" i="3"/>
  <c r="H1235" i="3"/>
  <c r="G843" i="3"/>
  <c r="H1281" i="3"/>
  <c r="H931" i="3"/>
  <c r="H1452" i="3"/>
  <c r="H1204" i="3"/>
  <c r="H958" i="3"/>
  <c r="H1223" i="3"/>
  <c r="H803" i="3"/>
  <c r="G1455" i="3"/>
  <c r="G1271" i="3"/>
  <c r="G1199" i="3"/>
  <c r="G759" i="3"/>
  <c r="G1490" i="3"/>
  <c r="G1426" i="3"/>
  <c r="G1242" i="3"/>
  <c r="G932" i="3"/>
  <c r="H1024" i="3"/>
  <c r="G1226" i="3"/>
  <c r="G766" i="3"/>
  <c r="H1268" i="3"/>
  <c r="G1423" i="3"/>
  <c r="G1274" i="3"/>
  <c r="G750" i="3"/>
  <c r="H1252" i="3"/>
  <c r="H1483" i="3"/>
  <c r="H1454" i="3"/>
  <c r="H810" i="3"/>
  <c r="H1513" i="3"/>
  <c r="H1265" i="3"/>
  <c r="H757" i="3"/>
  <c r="H1436" i="3"/>
  <c r="H1188" i="3"/>
  <c r="H942" i="3"/>
  <c r="H1099" i="3"/>
  <c r="G763" i="3"/>
  <c r="H1451" i="3"/>
  <c r="H1267" i="3"/>
  <c r="H1195" i="3"/>
  <c r="H1109" i="3"/>
  <c r="H1486" i="3"/>
  <c r="H1422" i="3"/>
  <c r="H1238" i="3"/>
  <c r="H1118" i="3"/>
  <c r="H1052" i="3"/>
  <c r="H778" i="3"/>
  <c r="G1025" i="3"/>
  <c r="H743" i="3"/>
  <c r="G1487" i="3"/>
  <c r="G1458" i="3"/>
  <c r="G809" i="3"/>
  <c r="H1500" i="3"/>
  <c r="H751" i="3"/>
  <c r="H769" i="3"/>
  <c r="H960" i="3"/>
  <c r="H1497" i="3"/>
  <c r="H1249" i="3"/>
  <c r="H953" i="3"/>
  <c r="H1420" i="3"/>
  <c r="H1116" i="3"/>
  <c r="H926" i="3"/>
  <c r="H1066" i="3"/>
  <c r="H747" i="3"/>
  <c r="G1439" i="3"/>
  <c r="G1255" i="3"/>
  <c r="G1115" i="3"/>
  <c r="G939" i="3"/>
  <c r="G1106" i="3"/>
  <c r="H1084" i="3"/>
  <c r="G1210" i="3"/>
  <c r="G1193" i="3"/>
  <c r="H1206" i="3"/>
  <c r="H1481" i="3"/>
  <c r="H1233" i="3"/>
  <c r="H799" i="3"/>
  <c r="H1284" i="3"/>
  <c r="H1100" i="3"/>
  <c r="H854" i="3"/>
  <c r="H949" i="3"/>
  <c r="H1499" i="3"/>
  <c r="H1435" i="3"/>
  <c r="H1251" i="3"/>
  <c r="H1103" i="3"/>
  <c r="H923" i="3"/>
  <c r="H1470" i="3"/>
  <c r="H1286" i="3"/>
  <c r="H1222" i="3"/>
  <c r="H1102" i="3"/>
  <c r="H976" i="3"/>
  <c r="H856" i="3"/>
  <c r="H762" i="3"/>
  <c r="H935" i="3"/>
  <c r="H1465" i="3"/>
  <c r="H808" i="3"/>
  <c r="G1062" i="3"/>
  <c r="G964" i="3"/>
  <c r="H1067" i="3"/>
  <c r="H1419" i="3"/>
  <c r="H1270" i="3"/>
  <c r="H746" i="3"/>
  <c r="L742" i="3" l="1"/>
  <c r="K742" i="3"/>
  <c r="L741" i="3"/>
  <c r="K741" i="3"/>
  <c r="L740" i="3"/>
  <c r="K740" i="3"/>
  <c r="L739" i="3"/>
  <c r="K739" i="3"/>
  <c r="L738" i="3"/>
  <c r="K738" i="3"/>
  <c r="L737" i="3"/>
  <c r="K737" i="3"/>
  <c r="L736" i="3"/>
  <c r="K736" i="3"/>
  <c r="L735" i="3"/>
  <c r="K735" i="3"/>
  <c r="L734" i="3"/>
  <c r="K734" i="3"/>
  <c r="L733" i="3"/>
  <c r="K733" i="3"/>
  <c r="L732" i="3"/>
  <c r="K732" i="3"/>
  <c r="L731" i="3"/>
  <c r="K731" i="3"/>
  <c r="L730" i="3"/>
  <c r="K730" i="3"/>
  <c r="L729" i="3"/>
  <c r="K729" i="3"/>
  <c r="L728" i="3"/>
  <c r="K728" i="3"/>
  <c r="L727" i="3"/>
  <c r="K727" i="3"/>
  <c r="L726" i="3"/>
  <c r="K726" i="3"/>
  <c r="L725" i="3"/>
  <c r="K725" i="3"/>
  <c r="L724" i="3"/>
  <c r="K724" i="3"/>
  <c r="L723" i="3"/>
  <c r="K723" i="3"/>
  <c r="L722" i="3"/>
  <c r="K722" i="3"/>
  <c r="L721" i="3"/>
  <c r="K721" i="3"/>
  <c r="L720" i="3"/>
  <c r="K720" i="3"/>
  <c r="L719" i="3"/>
  <c r="K719" i="3"/>
  <c r="L718" i="3"/>
  <c r="K718" i="3"/>
  <c r="L717" i="3"/>
  <c r="K717" i="3"/>
  <c r="L716" i="3"/>
  <c r="K716" i="3"/>
  <c r="L715" i="3"/>
  <c r="K715" i="3"/>
  <c r="L714" i="3"/>
  <c r="K714" i="3"/>
  <c r="L713" i="3"/>
  <c r="K713" i="3"/>
  <c r="L712" i="3"/>
  <c r="K712" i="3"/>
  <c r="L711" i="3"/>
  <c r="K711" i="3"/>
  <c r="L710" i="3"/>
  <c r="K710" i="3"/>
  <c r="L709" i="3"/>
  <c r="K709" i="3"/>
  <c r="L708" i="3"/>
  <c r="K708" i="3"/>
  <c r="L707" i="3"/>
  <c r="K707" i="3"/>
  <c r="L706" i="3"/>
  <c r="K706" i="3"/>
  <c r="L705" i="3"/>
  <c r="K705" i="3"/>
  <c r="L704" i="3"/>
  <c r="K704" i="3"/>
  <c r="L703" i="3"/>
  <c r="K703" i="3"/>
  <c r="L702" i="3"/>
  <c r="K702" i="3"/>
  <c r="L701" i="3"/>
  <c r="K701" i="3"/>
  <c r="L700" i="3"/>
  <c r="K700" i="3"/>
  <c r="L699" i="3"/>
  <c r="K699" i="3"/>
  <c r="L698" i="3"/>
  <c r="K698" i="3"/>
  <c r="L697" i="3"/>
  <c r="K697" i="3"/>
  <c r="L696" i="3"/>
  <c r="K696" i="3"/>
  <c r="L695" i="3"/>
  <c r="K695" i="3"/>
  <c r="L694" i="3"/>
  <c r="K694" i="3"/>
  <c r="L693" i="3"/>
  <c r="K693" i="3"/>
  <c r="L692" i="3"/>
  <c r="K692" i="3"/>
  <c r="L691" i="3"/>
  <c r="K691" i="3"/>
  <c r="L690" i="3"/>
  <c r="K690" i="3"/>
  <c r="L689" i="3"/>
  <c r="K689" i="3"/>
  <c r="L688" i="3"/>
  <c r="K688" i="3"/>
  <c r="L687" i="3"/>
  <c r="K687" i="3"/>
  <c r="L686" i="3"/>
  <c r="K686" i="3"/>
  <c r="L685" i="3"/>
  <c r="K685" i="3"/>
  <c r="L684" i="3"/>
  <c r="K684" i="3"/>
  <c r="L683" i="3"/>
  <c r="K683" i="3"/>
  <c r="L682" i="3"/>
  <c r="K682" i="3"/>
  <c r="L681" i="3"/>
  <c r="K681" i="3"/>
  <c r="L680" i="3"/>
  <c r="K680" i="3"/>
  <c r="L679" i="3"/>
  <c r="K679" i="3"/>
  <c r="L678" i="3"/>
  <c r="K678" i="3"/>
  <c r="L677" i="3"/>
  <c r="K677" i="3"/>
  <c r="L676" i="3"/>
  <c r="K676" i="3"/>
  <c r="L675" i="3"/>
  <c r="K675" i="3"/>
  <c r="L674" i="3"/>
  <c r="K674" i="3"/>
  <c r="L673" i="3"/>
  <c r="K673" i="3"/>
  <c r="L672" i="3"/>
  <c r="K672" i="3"/>
  <c r="L671" i="3"/>
  <c r="K671" i="3"/>
  <c r="L670" i="3"/>
  <c r="K670" i="3"/>
  <c r="L669" i="3"/>
  <c r="K669" i="3"/>
  <c r="L668" i="3"/>
  <c r="K668" i="3"/>
  <c r="L667" i="3"/>
  <c r="K667" i="3"/>
  <c r="L666" i="3"/>
  <c r="K666" i="3"/>
  <c r="L665" i="3"/>
  <c r="K665" i="3"/>
  <c r="L664" i="3"/>
  <c r="K664" i="3"/>
  <c r="L663" i="3"/>
  <c r="K663" i="3"/>
  <c r="L662" i="3"/>
  <c r="K662" i="3"/>
  <c r="L661" i="3"/>
  <c r="K661" i="3"/>
  <c r="L660" i="3"/>
  <c r="K660" i="3"/>
  <c r="L659" i="3"/>
  <c r="K659" i="3"/>
  <c r="L658" i="3"/>
  <c r="K658" i="3"/>
  <c r="L657" i="3"/>
  <c r="K657" i="3"/>
  <c r="L656" i="3"/>
  <c r="K656" i="3"/>
  <c r="L655" i="3"/>
  <c r="K655" i="3"/>
  <c r="L654" i="3"/>
  <c r="K654" i="3"/>
  <c r="L653" i="3"/>
  <c r="K653" i="3"/>
  <c r="L652" i="3"/>
  <c r="K652" i="3"/>
  <c r="L651" i="3"/>
  <c r="K651" i="3"/>
  <c r="L650" i="3"/>
  <c r="K650" i="3"/>
  <c r="L649" i="3"/>
  <c r="K649" i="3"/>
  <c r="L648" i="3"/>
  <c r="K648" i="3"/>
  <c r="L647" i="3"/>
  <c r="K647" i="3"/>
  <c r="L646" i="3"/>
  <c r="K646" i="3"/>
  <c r="L645" i="3"/>
  <c r="K645" i="3"/>
  <c r="L644" i="3"/>
  <c r="K644" i="3"/>
  <c r="L643" i="3"/>
  <c r="K643" i="3"/>
  <c r="L642" i="3"/>
  <c r="K642" i="3"/>
  <c r="L641" i="3"/>
  <c r="K641" i="3"/>
  <c r="L640" i="3"/>
  <c r="K640" i="3"/>
  <c r="L639" i="3"/>
  <c r="K639" i="3"/>
  <c r="L638" i="3"/>
  <c r="K638" i="3"/>
  <c r="L637" i="3"/>
  <c r="K637" i="3"/>
  <c r="L636" i="3"/>
  <c r="K636" i="3"/>
  <c r="L635" i="3"/>
  <c r="K635" i="3"/>
  <c r="L634" i="3"/>
  <c r="K634" i="3"/>
  <c r="L633" i="3"/>
  <c r="K633" i="3"/>
  <c r="L632" i="3"/>
  <c r="K632" i="3"/>
  <c r="L631" i="3"/>
  <c r="K631" i="3"/>
  <c r="L630" i="3"/>
  <c r="K630" i="3"/>
  <c r="L629" i="3"/>
  <c r="K629" i="3"/>
  <c r="L628" i="3"/>
  <c r="K628" i="3"/>
  <c r="L627" i="3"/>
  <c r="K627" i="3"/>
  <c r="L626" i="3"/>
  <c r="K626" i="3"/>
  <c r="L625" i="3"/>
  <c r="K625" i="3"/>
  <c r="L624" i="3"/>
  <c r="K624" i="3"/>
  <c r="L623" i="3"/>
  <c r="K623" i="3"/>
  <c r="L622" i="3"/>
  <c r="K622" i="3"/>
  <c r="L621" i="3"/>
  <c r="K621" i="3"/>
  <c r="L620" i="3"/>
  <c r="K620" i="3"/>
  <c r="L619" i="3"/>
  <c r="K619" i="3"/>
  <c r="L618" i="3"/>
  <c r="K618" i="3"/>
  <c r="L617" i="3"/>
  <c r="K617" i="3"/>
  <c r="L446" i="3"/>
  <c r="K446" i="3"/>
  <c r="L445" i="3"/>
  <c r="K445" i="3"/>
  <c r="L444" i="3"/>
  <c r="K444" i="3"/>
  <c r="L443" i="3"/>
  <c r="K443" i="3"/>
  <c r="L442" i="3"/>
  <c r="K442" i="3"/>
  <c r="L441" i="3"/>
  <c r="K441" i="3"/>
  <c r="L440" i="3"/>
  <c r="K440" i="3"/>
  <c r="L439" i="3"/>
  <c r="K439" i="3"/>
  <c r="L438" i="3"/>
  <c r="K438" i="3"/>
  <c r="L437" i="3"/>
  <c r="K437" i="3"/>
  <c r="L436" i="3"/>
  <c r="K436" i="3"/>
  <c r="L435" i="3"/>
  <c r="K435" i="3"/>
  <c r="L434" i="3"/>
  <c r="K434" i="3"/>
  <c r="L433" i="3"/>
  <c r="K433" i="3"/>
  <c r="L432" i="3"/>
  <c r="K432" i="3"/>
  <c r="L431" i="3"/>
  <c r="K431" i="3"/>
  <c r="L430" i="3"/>
  <c r="K430" i="3"/>
  <c r="L429" i="3"/>
  <c r="K429" i="3"/>
  <c r="L428" i="3"/>
  <c r="K428" i="3"/>
  <c r="L427" i="3"/>
  <c r="K427" i="3"/>
  <c r="L426" i="3"/>
  <c r="K426" i="3"/>
  <c r="L425" i="3"/>
  <c r="K425" i="3"/>
  <c r="L424" i="3"/>
  <c r="K424" i="3"/>
  <c r="L423" i="3"/>
  <c r="K423" i="3"/>
  <c r="L422" i="3"/>
  <c r="K422" i="3"/>
  <c r="L391" i="3"/>
  <c r="K391" i="3"/>
  <c r="L390" i="3"/>
  <c r="K390" i="3"/>
  <c r="L389" i="3"/>
  <c r="K389" i="3"/>
  <c r="L388" i="3"/>
  <c r="K388" i="3"/>
  <c r="L387" i="3"/>
  <c r="K387" i="3"/>
  <c r="L386" i="3"/>
  <c r="K386" i="3"/>
  <c r="L385" i="3"/>
  <c r="K385" i="3"/>
  <c r="L384" i="3"/>
  <c r="K384" i="3"/>
  <c r="L383" i="3"/>
  <c r="K383" i="3"/>
  <c r="L382" i="3"/>
  <c r="K382" i="3"/>
  <c r="L381" i="3"/>
  <c r="K381" i="3"/>
  <c r="L380" i="3"/>
  <c r="K380" i="3"/>
  <c r="L379" i="3"/>
  <c r="K379" i="3"/>
  <c r="L378" i="3"/>
  <c r="K378" i="3"/>
  <c r="L377" i="3"/>
  <c r="K377" i="3"/>
  <c r="L376" i="3"/>
  <c r="K376" i="3"/>
  <c r="L375" i="3"/>
  <c r="K375" i="3"/>
  <c r="L374" i="3"/>
  <c r="K374" i="3"/>
  <c r="L373" i="3"/>
  <c r="K373" i="3"/>
  <c r="L372" i="3"/>
  <c r="K372" i="3"/>
  <c r="L371" i="3"/>
  <c r="K371" i="3"/>
  <c r="L370" i="3"/>
  <c r="K370" i="3"/>
  <c r="L369" i="3"/>
  <c r="K369" i="3"/>
  <c r="L368" i="3"/>
  <c r="K368" i="3"/>
  <c r="L367" i="3"/>
  <c r="K367" i="3"/>
  <c r="L366" i="3"/>
  <c r="K366" i="3"/>
  <c r="L365" i="3"/>
  <c r="K365" i="3"/>
  <c r="L364" i="3"/>
  <c r="K364" i="3"/>
  <c r="L363" i="3"/>
  <c r="K363" i="3"/>
  <c r="L362" i="3"/>
  <c r="K362" i="3"/>
  <c r="L331" i="3"/>
  <c r="K331" i="3"/>
  <c r="L330" i="3"/>
  <c r="K330" i="3"/>
  <c r="L329" i="3"/>
  <c r="K329" i="3"/>
  <c r="L328" i="3"/>
  <c r="K328" i="3"/>
  <c r="L326" i="3"/>
  <c r="K326" i="3"/>
  <c r="L325" i="3"/>
  <c r="K325" i="3"/>
  <c r="L324" i="3"/>
  <c r="K324" i="3"/>
  <c r="L323" i="3"/>
  <c r="K323" i="3"/>
  <c r="L322" i="3"/>
  <c r="K322" i="3"/>
  <c r="L321" i="3"/>
  <c r="K321" i="3"/>
  <c r="L320" i="3"/>
  <c r="K320" i="3"/>
  <c r="L319" i="3"/>
  <c r="K319" i="3"/>
  <c r="L318" i="3"/>
  <c r="K318" i="3"/>
  <c r="L317" i="3"/>
  <c r="K317" i="3"/>
  <c r="L316" i="3"/>
  <c r="K316" i="3"/>
  <c r="L315" i="3"/>
  <c r="K315" i="3"/>
  <c r="L314" i="3"/>
  <c r="K314" i="3"/>
  <c r="L313" i="3"/>
  <c r="K313" i="3"/>
  <c r="L311" i="3"/>
  <c r="K311" i="3"/>
  <c r="L310" i="3"/>
  <c r="K310" i="3"/>
  <c r="L309" i="3"/>
  <c r="K309" i="3"/>
  <c r="L308" i="3"/>
  <c r="K308" i="3"/>
  <c r="L307" i="3"/>
  <c r="K307" i="3"/>
  <c r="L306" i="3"/>
  <c r="K306" i="3"/>
  <c r="L305" i="3"/>
  <c r="K305" i="3"/>
  <c r="L304" i="3"/>
  <c r="K304" i="3"/>
  <c r="L303" i="3"/>
  <c r="K303" i="3"/>
  <c r="L302" i="3"/>
  <c r="K302" i="3"/>
  <c r="L271" i="3"/>
  <c r="K271" i="3"/>
  <c r="L255" i="3"/>
  <c r="K255" i="3"/>
  <c r="L254" i="3"/>
  <c r="K254" i="3"/>
  <c r="L253" i="3"/>
  <c r="K253" i="3"/>
  <c r="L252" i="3"/>
  <c r="K252" i="3"/>
  <c r="L251" i="3"/>
  <c r="K251" i="3"/>
  <c r="L250" i="3"/>
  <c r="K250" i="3"/>
  <c r="L249" i="3"/>
  <c r="K249" i="3"/>
  <c r="L248" i="3"/>
  <c r="K248" i="3"/>
  <c r="L247" i="3"/>
  <c r="K247" i="3"/>
  <c r="L246" i="3"/>
  <c r="K246" i="3"/>
  <c r="L245" i="3"/>
  <c r="K245" i="3"/>
  <c r="L244" i="3"/>
  <c r="K244" i="3"/>
  <c r="L243" i="3"/>
  <c r="K243" i="3"/>
  <c r="L242" i="3"/>
  <c r="K242" i="3"/>
  <c r="L211" i="3"/>
  <c r="K211" i="3"/>
  <c r="L210" i="3"/>
  <c r="K210" i="3"/>
  <c r="L209" i="3"/>
  <c r="K209" i="3"/>
  <c r="L208" i="3"/>
  <c r="K208" i="3"/>
  <c r="L207" i="3"/>
  <c r="K207" i="3"/>
  <c r="L206" i="3"/>
  <c r="K206" i="3"/>
  <c r="L205" i="3"/>
  <c r="K205" i="3"/>
  <c r="L204" i="3"/>
  <c r="K204" i="3"/>
  <c r="L203" i="3"/>
  <c r="K203" i="3"/>
  <c r="L202" i="3"/>
  <c r="K202" i="3"/>
  <c r="L201" i="3"/>
  <c r="K201" i="3"/>
  <c r="L200" i="3"/>
  <c r="K200" i="3"/>
  <c r="L199" i="3"/>
  <c r="K199" i="3"/>
  <c r="L198" i="3"/>
  <c r="K198" i="3"/>
  <c r="L197" i="3"/>
  <c r="K197" i="3"/>
  <c r="L196" i="3"/>
  <c r="K196" i="3"/>
  <c r="L195" i="3"/>
  <c r="K195" i="3"/>
  <c r="L194" i="3"/>
  <c r="K194" i="3"/>
  <c r="L193" i="3"/>
  <c r="K193" i="3"/>
  <c r="L192" i="3"/>
  <c r="K192" i="3"/>
  <c r="L191" i="3"/>
  <c r="K191" i="3"/>
  <c r="L190" i="3"/>
  <c r="K190" i="3"/>
  <c r="L189" i="3"/>
  <c r="K189" i="3"/>
  <c r="L188" i="3"/>
  <c r="K188" i="3"/>
  <c r="L187" i="3"/>
  <c r="K187" i="3"/>
  <c r="L186" i="3"/>
  <c r="K186" i="3"/>
  <c r="L185" i="3"/>
  <c r="K185" i="3"/>
  <c r="L184" i="3"/>
  <c r="K184" i="3"/>
  <c r="L183" i="3"/>
  <c r="K183" i="3"/>
  <c r="L182" i="3"/>
  <c r="K182" i="3"/>
  <c r="L181" i="3"/>
  <c r="K181" i="3"/>
  <c r="L180" i="3"/>
  <c r="K180" i="3"/>
  <c r="L179" i="3"/>
  <c r="K179" i="3"/>
  <c r="L178" i="3"/>
  <c r="K178" i="3"/>
  <c r="L177" i="3"/>
  <c r="K177" i="3"/>
  <c r="L176" i="3"/>
  <c r="K176" i="3"/>
  <c r="L175" i="3"/>
  <c r="K175" i="3"/>
  <c r="L174" i="3"/>
  <c r="K174" i="3"/>
  <c r="L173" i="3"/>
  <c r="K173" i="3"/>
  <c r="L172" i="3"/>
  <c r="K172" i="3"/>
  <c r="L171" i="3"/>
  <c r="K171" i="3"/>
  <c r="L170" i="3"/>
  <c r="K170" i="3"/>
  <c r="L169" i="3"/>
  <c r="K169" i="3"/>
  <c r="L168" i="3"/>
  <c r="K168" i="3"/>
  <c r="L167" i="3"/>
  <c r="K167" i="3"/>
  <c r="L166" i="3"/>
  <c r="K166" i="3"/>
  <c r="L165" i="3"/>
  <c r="K165" i="3"/>
  <c r="L164" i="3"/>
  <c r="K164" i="3"/>
  <c r="L163" i="3"/>
  <c r="K163" i="3"/>
  <c r="L162" i="3"/>
  <c r="K162" i="3"/>
  <c r="L161" i="3"/>
  <c r="K161" i="3"/>
  <c r="L160" i="3"/>
  <c r="K160" i="3"/>
  <c r="L159" i="3"/>
  <c r="K159" i="3"/>
  <c r="L158" i="3"/>
  <c r="K158" i="3"/>
  <c r="L157" i="3"/>
  <c r="K157" i="3"/>
  <c r="L156" i="3"/>
  <c r="K156" i="3"/>
  <c r="L155" i="3"/>
  <c r="K155" i="3"/>
  <c r="L154" i="3"/>
  <c r="K154" i="3"/>
  <c r="L153" i="3"/>
  <c r="K153" i="3"/>
  <c r="L152" i="3"/>
  <c r="K152" i="3"/>
  <c r="L151" i="3"/>
  <c r="K151" i="3"/>
  <c r="L150" i="3"/>
  <c r="K150" i="3"/>
  <c r="L149" i="3"/>
  <c r="K149" i="3"/>
  <c r="L148" i="3"/>
  <c r="K148" i="3"/>
  <c r="L147" i="3"/>
  <c r="K147" i="3"/>
  <c r="L146" i="3"/>
  <c r="K146" i="3"/>
  <c r="L145" i="3"/>
  <c r="K145" i="3"/>
  <c r="L144" i="3"/>
  <c r="K144" i="3"/>
  <c r="L143" i="3"/>
  <c r="K143" i="3"/>
  <c r="L142" i="3"/>
  <c r="K142" i="3"/>
  <c r="L85" i="3"/>
  <c r="K85" i="3"/>
  <c r="L84" i="3"/>
  <c r="K84" i="3"/>
  <c r="L83" i="3"/>
  <c r="K83" i="3"/>
  <c r="L82" i="3"/>
  <c r="K82" i="3"/>
  <c r="L81" i="3"/>
  <c r="K81" i="3"/>
  <c r="L80" i="3"/>
  <c r="K80" i="3"/>
  <c r="L79" i="3"/>
  <c r="K79" i="3"/>
  <c r="L78" i="3"/>
  <c r="K78" i="3"/>
  <c r="L77" i="3"/>
  <c r="K77" i="3"/>
  <c r="L76" i="3"/>
  <c r="K76" i="3"/>
  <c r="L75" i="3"/>
  <c r="K75" i="3"/>
  <c r="L74" i="3"/>
  <c r="K74" i="3"/>
  <c r="L73" i="3"/>
  <c r="K73" i="3"/>
  <c r="L72" i="3"/>
  <c r="K72" i="3"/>
  <c r="L71" i="3"/>
  <c r="K71" i="3"/>
  <c r="L70" i="3"/>
  <c r="K70" i="3"/>
  <c r="L69" i="3"/>
  <c r="K69" i="3"/>
  <c r="L68" i="3"/>
  <c r="K68" i="3"/>
  <c r="L67" i="3"/>
  <c r="K67" i="3"/>
  <c r="L66" i="3"/>
  <c r="K66" i="3"/>
  <c r="L65" i="3"/>
  <c r="K65" i="3"/>
  <c r="L64" i="3"/>
  <c r="K64" i="3"/>
  <c r="L63" i="3"/>
  <c r="K63" i="3"/>
  <c r="L62" i="3"/>
  <c r="K62" i="3"/>
  <c r="L61" i="3"/>
  <c r="K61" i="3"/>
  <c r="L60" i="3"/>
  <c r="K60" i="3"/>
  <c r="L59" i="3"/>
  <c r="K59" i="3"/>
  <c r="L58" i="3"/>
  <c r="K58" i="3"/>
  <c r="L57" i="3"/>
  <c r="K57" i="3"/>
  <c r="L56" i="3"/>
  <c r="K56" i="3"/>
  <c r="L55" i="3"/>
  <c r="K55" i="3"/>
  <c r="L54" i="3"/>
  <c r="K54" i="3"/>
  <c r="L53" i="3"/>
  <c r="K53" i="3"/>
  <c r="L52" i="3"/>
  <c r="K52" i="3"/>
  <c r="L51" i="3"/>
  <c r="K51" i="3"/>
  <c r="L50" i="3"/>
  <c r="K50" i="3"/>
  <c r="L49" i="3"/>
  <c r="K49" i="3"/>
  <c r="L48" i="3"/>
  <c r="K48" i="3"/>
  <c r="L47" i="3"/>
  <c r="K47" i="3"/>
  <c r="L46" i="3"/>
  <c r="K46" i="3"/>
  <c r="L45" i="3"/>
  <c r="K45" i="3"/>
  <c r="L44" i="3"/>
  <c r="K44" i="3"/>
  <c r="L43" i="3"/>
  <c r="K43" i="3"/>
  <c r="L42" i="3"/>
  <c r="K42" i="3"/>
  <c r="L41" i="3"/>
  <c r="K41" i="3"/>
  <c r="L40" i="3"/>
  <c r="K40" i="3"/>
  <c r="L39" i="3"/>
  <c r="K39" i="3"/>
  <c r="L38" i="3"/>
  <c r="K38" i="3"/>
  <c r="L37" i="3"/>
  <c r="K37" i="3"/>
  <c r="L36" i="3"/>
  <c r="K36" i="3"/>
  <c r="L35" i="3"/>
  <c r="K35" i="3"/>
  <c r="L34" i="3"/>
  <c r="K34" i="3"/>
  <c r="L33" i="3"/>
  <c r="K33" i="3"/>
  <c r="L32" i="3"/>
  <c r="K32" i="3"/>
  <c r="L31" i="3"/>
  <c r="K31" i="3"/>
  <c r="L30" i="3"/>
  <c r="K30" i="3"/>
  <c r="L29" i="3"/>
  <c r="K29" i="3"/>
  <c r="L28" i="3"/>
  <c r="K28" i="3"/>
  <c r="L27" i="3"/>
  <c r="K27" i="3"/>
  <c r="L26" i="3"/>
  <c r="K26" i="3"/>
  <c r="L25" i="3"/>
  <c r="K25" i="3"/>
  <c r="L24" i="3"/>
  <c r="K24" i="3"/>
  <c r="L23" i="3"/>
  <c r="K23" i="3"/>
  <c r="L22" i="3"/>
  <c r="K22" i="3"/>
  <c r="L21" i="3"/>
  <c r="K21" i="3"/>
  <c r="L20" i="3"/>
  <c r="K20" i="3"/>
  <c r="L19" i="3"/>
  <c r="K19" i="3"/>
  <c r="L18" i="3"/>
  <c r="K18" i="3"/>
  <c r="L17" i="3"/>
  <c r="K17" i="3"/>
  <c r="L16" i="3"/>
  <c r="K16" i="3"/>
  <c r="H738" i="3"/>
  <c r="H642" i="3"/>
  <c r="H436" i="3"/>
  <c r="H370" i="3"/>
  <c r="H245" i="3"/>
  <c r="H167" i="3"/>
  <c r="H63" i="3"/>
  <c r="H444" i="3"/>
  <c r="H302" i="3"/>
  <c r="H163" i="3"/>
  <c r="H51" i="3"/>
  <c r="G737" i="3"/>
  <c r="G661" i="3"/>
  <c r="G645" i="3"/>
  <c r="G629" i="3"/>
  <c r="G443" i="3"/>
  <c r="G427" i="3"/>
  <c r="G381" i="3"/>
  <c r="G365" i="3"/>
  <c r="G318" i="3"/>
  <c r="G271" i="3"/>
  <c r="G210" i="3"/>
  <c r="G194" i="3"/>
  <c r="G178" i="3"/>
  <c r="G162" i="3"/>
  <c r="G146" i="3"/>
  <c r="G74" i="3"/>
  <c r="G58" i="3"/>
  <c r="G42" i="3"/>
  <c r="G26" i="3"/>
  <c r="G672" i="3"/>
  <c r="G648" i="3"/>
  <c r="G620" i="3"/>
  <c r="G422" i="3"/>
  <c r="G330" i="3"/>
  <c r="G205" i="3"/>
  <c r="G169" i="3"/>
  <c r="G69" i="3"/>
  <c r="G29" i="3"/>
  <c r="G644" i="3"/>
  <c r="G434" i="3"/>
  <c r="G325" i="3"/>
  <c r="G209" i="3"/>
  <c r="G161" i="3"/>
  <c r="G53" i="3"/>
  <c r="G430" i="3"/>
  <c r="G243" i="3"/>
  <c r="G153" i="3"/>
  <c r="G49" i="3"/>
  <c r="G675" i="3"/>
  <c r="G659" i="3"/>
  <c r="G643" i="3"/>
  <c r="G627" i="3"/>
  <c r="G441" i="3"/>
  <c r="G425" i="3"/>
  <c r="G379" i="3"/>
  <c r="G363" i="3"/>
  <c r="G316" i="3"/>
  <c r="G254" i="3"/>
  <c r="G208" i="3"/>
  <c r="G192" i="3"/>
  <c r="G176" i="3"/>
  <c r="G160" i="3"/>
  <c r="G144" i="3"/>
  <c r="G72" i="3"/>
  <c r="G56" i="3"/>
  <c r="G40" i="3"/>
  <c r="G24" i="3"/>
  <c r="G674" i="3"/>
  <c r="G646" i="3"/>
  <c r="G440" i="3"/>
  <c r="G382" i="3"/>
  <c r="G306" i="3"/>
  <c r="G195" i="3"/>
  <c r="G147" i="3"/>
  <c r="G47" i="3"/>
  <c r="G191" i="3"/>
  <c r="H182" i="3"/>
  <c r="H656" i="3"/>
  <c r="H81" i="3"/>
  <c r="H251" i="3"/>
  <c r="H165" i="3"/>
  <c r="H631" i="3"/>
  <c r="H320" i="3"/>
  <c r="H180" i="3"/>
  <c r="H44" i="3"/>
  <c r="H390" i="3"/>
  <c r="H19" i="3"/>
  <c r="H178" i="3"/>
  <c r="H169" i="3"/>
  <c r="H209" i="3"/>
  <c r="H675" i="3"/>
  <c r="H379" i="3"/>
  <c r="H176" i="3"/>
  <c r="H24" i="3"/>
  <c r="H195" i="3"/>
  <c r="G738" i="3"/>
  <c r="G642" i="3"/>
  <c r="G436" i="3"/>
  <c r="G370" i="3"/>
  <c r="G245" i="3"/>
  <c r="G167" i="3"/>
  <c r="G63" i="3"/>
  <c r="G444" i="3"/>
  <c r="G302" i="3"/>
  <c r="G163" i="3"/>
  <c r="G51" i="3"/>
  <c r="H673" i="3"/>
  <c r="H657" i="3"/>
  <c r="H641" i="3"/>
  <c r="H625" i="3"/>
  <c r="H439" i="3"/>
  <c r="H423" i="3"/>
  <c r="H377" i="3"/>
  <c r="H331" i="3"/>
  <c r="H314" i="3"/>
  <c r="H252" i="3"/>
  <c r="H206" i="3"/>
  <c r="H190" i="3"/>
  <c r="H174" i="3"/>
  <c r="H158" i="3"/>
  <c r="H142" i="3"/>
  <c r="H70" i="3"/>
  <c r="H54" i="3"/>
  <c r="H38" i="3"/>
  <c r="H22" i="3"/>
  <c r="H664" i="3"/>
  <c r="H640" i="3"/>
  <c r="H446" i="3"/>
  <c r="H384" i="3"/>
  <c r="H317" i="3"/>
  <c r="H193" i="3"/>
  <c r="H157" i="3"/>
  <c r="H57" i="3"/>
  <c r="H17" i="3"/>
  <c r="H636" i="3"/>
  <c r="H388" i="3"/>
  <c r="H321" i="3"/>
  <c r="H197" i="3"/>
  <c r="H145" i="3"/>
  <c r="H41" i="3"/>
  <c r="H364" i="3"/>
  <c r="H201" i="3"/>
  <c r="H85" i="3"/>
  <c r="H33" i="3"/>
  <c r="H671" i="3"/>
  <c r="H655" i="3"/>
  <c r="H639" i="3"/>
  <c r="H623" i="3"/>
  <c r="H437" i="3"/>
  <c r="H391" i="3"/>
  <c r="H375" i="3"/>
  <c r="H329" i="3"/>
  <c r="H311" i="3"/>
  <c r="H250" i="3"/>
  <c r="H204" i="3"/>
  <c r="H188" i="3"/>
  <c r="H172" i="3"/>
  <c r="H156" i="3"/>
  <c r="H84" i="3"/>
  <c r="H68" i="3"/>
  <c r="H52" i="3"/>
  <c r="H36" i="3"/>
  <c r="H20" i="3"/>
  <c r="H666" i="3"/>
  <c r="H638" i="3"/>
  <c r="H432" i="3"/>
  <c r="H366" i="3"/>
  <c r="H253" i="3"/>
  <c r="H183" i="3"/>
  <c r="H83" i="3"/>
  <c r="H43" i="3"/>
  <c r="H31" i="3"/>
  <c r="G662" i="3"/>
  <c r="G39" i="3"/>
  <c r="G23" i="3"/>
  <c r="H617" i="3"/>
  <c r="H369" i="3"/>
  <c r="H198" i="3"/>
  <c r="H62" i="3"/>
  <c r="H628" i="3"/>
  <c r="H177" i="3"/>
  <c r="H442" i="3"/>
  <c r="H65" i="3"/>
  <c r="H61" i="3"/>
  <c r="H445" i="3"/>
  <c r="H303" i="3"/>
  <c r="H148" i="3"/>
  <c r="H742" i="3"/>
  <c r="H203" i="3"/>
  <c r="H162" i="3"/>
  <c r="H422" i="3"/>
  <c r="H644" i="3"/>
  <c r="H243" i="3"/>
  <c r="H627" i="3"/>
  <c r="H254" i="3"/>
  <c r="H72" i="3"/>
  <c r="H440" i="3"/>
  <c r="H670" i="3"/>
  <c r="H634" i="3"/>
  <c r="H424" i="3"/>
  <c r="H328" i="3"/>
  <c r="H207" i="3"/>
  <c r="H155" i="3"/>
  <c r="H55" i="3"/>
  <c r="H378" i="3"/>
  <c r="H199" i="3"/>
  <c r="H151" i="3"/>
  <c r="H35" i="3"/>
  <c r="G673" i="3"/>
  <c r="G657" i="3"/>
  <c r="G641" i="3"/>
  <c r="G625" i="3"/>
  <c r="G439" i="3"/>
  <c r="G423" i="3"/>
  <c r="G377" i="3"/>
  <c r="G331" i="3"/>
  <c r="G314" i="3"/>
  <c r="G252" i="3"/>
  <c r="G206" i="3"/>
  <c r="G190" i="3"/>
  <c r="G174" i="3"/>
  <c r="G158" i="3"/>
  <c r="G142" i="3"/>
  <c r="G70" i="3"/>
  <c r="G54" i="3"/>
  <c r="G38" i="3"/>
  <c r="G22" i="3"/>
  <c r="G664" i="3"/>
  <c r="G640" i="3"/>
  <c r="G446" i="3"/>
  <c r="G384" i="3"/>
  <c r="G317" i="3"/>
  <c r="G193" i="3"/>
  <c r="G157" i="3"/>
  <c r="G57" i="3"/>
  <c r="G17" i="3"/>
  <c r="G636" i="3"/>
  <c r="G388" i="3"/>
  <c r="G321" i="3"/>
  <c r="G197" i="3"/>
  <c r="G145" i="3"/>
  <c r="G41" i="3"/>
  <c r="G364" i="3"/>
  <c r="G201" i="3"/>
  <c r="G85" i="3"/>
  <c r="G33" i="3"/>
  <c r="G671" i="3"/>
  <c r="G655" i="3"/>
  <c r="G639" i="3"/>
  <c r="G623" i="3"/>
  <c r="G437" i="3"/>
  <c r="G391" i="3"/>
  <c r="G375" i="3"/>
  <c r="G329" i="3"/>
  <c r="G311" i="3"/>
  <c r="G250" i="3"/>
  <c r="G204" i="3"/>
  <c r="G188" i="3"/>
  <c r="G172" i="3"/>
  <c r="G156" i="3"/>
  <c r="G84" i="3"/>
  <c r="G68" i="3"/>
  <c r="G52" i="3"/>
  <c r="G36" i="3"/>
  <c r="G20" i="3"/>
  <c r="G666" i="3"/>
  <c r="G638" i="3"/>
  <c r="G432" i="3"/>
  <c r="G366" i="3"/>
  <c r="G253" i="3"/>
  <c r="G183" i="3"/>
  <c r="G83" i="3"/>
  <c r="G43" i="3"/>
  <c r="G626" i="3"/>
  <c r="G143" i="3"/>
  <c r="H665" i="3"/>
  <c r="H431" i="3"/>
  <c r="H305" i="3"/>
  <c r="H150" i="3"/>
  <c r="H30" i="3"/>
  <c r="H372" i="3"/>
  <c r="H37" i="3"/>
  <c r="H173" i="3"/>
  <c r="H663" i="3"/>
  <c r="H383" i="3"/>
  <c r="H196" i="3"/>
  <c r="H60" i="3"/>
  <c r="H622" i="3"/>
  <c r="H59" i="3"/>
  <c r="H74" i="3"/>
  <c r="H620" i="3"/>
  <c r="H29" i="3"/>
  <c r="H53" i="3"/>
  <c r="H49" i="3"/>
  <c r="H425" i="3"/>
  <c r="H192" i="3"/>
  <c r="H40" i="3"/>
  <c r="H306" i="3"/>
  <c r="G670" i="3"/>
  <c r="G634" i="3"/>
  <c r="G424" i="3"/>
  <c r="G328" i="3"/>
  <c r="G207" i="3"/>
  <c r="G155" i="3"/>
  <c r="G55" i="3"/>
  <c r="G378" i="3"/>
  <c r="G199" i="3"/>
  <c r="G151" i="3"/>
  <c r="G35" i="3"/>
  <c r="H669" i="3"/>
  <c r="H653" i="3"/>
  <c r="H637" i="3"/>
  <c r="H621" i="3"/>
  <c r="H435" i="3"/>
  <c r="H389" i="3"/>
  <c r="H373" i="3"/>
  <c r="H326" i="3"/>
  <c r="H309" i="3"/>
  <c r="H248" i="3"/>
  <c r="H202" i="3"/>
  <c r="H186" i="3"/>
  <c r="H170" i="3"/>
  <c r="H154" i="3"/>
  <c r="H82" i="3"/>
  <c r="H66" i="3"/>
  <c r="H50" i="3"/>
  <c r="H34" i="3"/>
  <c r="H18" i="3"/>
  <c r="H660" i="3"/>
  <c r="H632" i="3"/>
  <c r="H438" i="3"/>
  <c r="H376" i="3"/>
  <c r="H304" i="3"/>
  <c r="H189" i="3"/>
  <c r="H149" i="3"/>
  <c r="H45" i="3"/>
  <c r="H668" i="3"/>
  <c r="H624" i="3"/>
  <c r="H380" i="3"/>
  <c r="H308" i="3"/>
  <c r="H185" i="3"/>
  <c r="H77" i="3"/>
  <c r="H25" i="3"/>
  <c r="H313" i="3"/>
  <c r="H181" i="3"/>
  <c r="H73" i="3"/>
  <c r="H21" i="3"/>
  <c r="H667" i="3"/>
  <c r="H651" i="3"/>
  <c r="H635" i="3"/>
  <c r="H619" i="3"/>
  <c r="H433" i="3"/>
  <c r="H387" i="3"/>
  <c r="H371" i="3"/>
  <c r="H324" i="3"/>
  <c r="H307" i="3"/>
  <c r="H246" i="3"/>
  <c r="H200" i="3"/>
  <c r="H184" i="3"/>
  <c r="H168" i="3"/>
  <c r="H152" i="3"/>
  <c r="H80" i="3"/>
  <c r="H64" i="3"/>
  <c r="H48" i="3"/>
  <c r="H32" i="3"/>
  <c r="H16" i="3"/>
  <c r="H658" i="3"/>
  <c r="H630" i="3"/>
  <c r="H428" i="3"/>
  <c r="H323" i="3"/>
  <c r="H211" i="3"/>
  <c r="H171" i="3"/>
  <c r="H71" i="3"/>
  <c r="G386" i="3"/>
  <c r="G187" i="3"/>
  <c r="H649" i="3"/>
  <c r="H385" i="3"/>
  <c r="H244" i="3"/>
  <c r="H78" i="3"/>
  <c r="H740" i="3"/>
  <c r="H247" i="3"/>
  <c r="H368" i="3"/>
  <c r="H676" i="3"/>
  <c r="H739" i="3"/>
  <c r="H429" i="3"/>
  <c r="H242" i="3"/>
  <c r="H76" i="3"/>
  <c r="H654" i="3"/>
  <c r="H159" i="3"/>
  <c r="H146" i="3"/>
  <c r="H330" i="3"/>
  <c r="H325" i="3"/>
  <c r="H153" i="3"/>
  <c r="H441" i="3"/>
  <c r="H208" i="3"/>
  <c r="H56" i="3"/>
  <c r="H382" i="3"/>
  <c r="H662" i="3"/>
  <c r="H626" i="3"/>
  <c r="H386" i="3"/>
  <c r="H310" i="3"/>
  <c r="H191" i="3"/>
  <c r="H143" i="3"/>
  <c r="H39" i="3"/>
  <c r="H362" i="3"/>
  <c r="H187" i="3"/>
  <c r="H79" i="3"/>
  <c r="H23" i="3"/>
  <c r="G669" i="3"/>
  <c r="G653" i="3"/>
  <c r="G637" i="3"/>
  <c r="G621" i="3"/>
  <c r="G435" i="3"/>
  <c r="G389" i="3"/>
  <c r="G373" i="3"/>
  <c r="G326" i="3"/>
  <c r="G309" i="3"/>
  <c r="G248" i="3"/>
  <c r="G202" i="3"/>
  <c r="G186" i="3"/>
  <c r="G170" i="3"/>
  <c r="G154" i="3"/>
  <c r="G82" i="3"/>
  <c r="G66" i="3"/>
  <c r="G50" i="3"/>
  <c r="G34" i="3"/>
  <c r="G18" i="3"/>
  <c r="G660" i="3"/>
  <c r="G632" i="3"/>
  <c r="G438" i="3"/>
  <c r="G376" i="3"/>
  <c r="G304" i="3"/>
  <c r="G189" i="3"/>
  <c r="G149" i="3"/>
  <c r="G45" i="3"/>
  <c r="G668" i="3"/>
  <c r="G624" i="3"/>
  <c r="G380" i="3"/>
  <c r="G308" i="3"/>
  <c r="G185" i="3"/>
  <c r="G77" i="3"/>
  <c r="G25" i="3"/>
  <c r="G313" i="3"/>
  <c r="G181" i="3"/>
  <c r="G73" i="3"/>
  <c r="G21" i="3"/>
  <c r="G667" i="3"/>
  <c r="G651" i="3"/>
  <c r="G635" i="3"/>
  <c r="G619" i="3"/>
  <c r="G433" i="3"/>
  <c r="G387" i="3"/>
  <c r="G371" i="3"/>
  <c r="G324" i="3"/>
  <c r="G307" i="3"/>
  <c r="G246" i="3"/>
  <c r="G200" i="3"/>
  <c r="G184" i="3"/>
  <c r="G168" i="3"/>
  <c r="G152" i="3"/>
  <c r="G80" i="3"/>
  <c r="G64" i="3"/>
  <c r="G48" i="3"/>
  <c r="G32" i="3"/>
  <c r="G16" i="3"/>
  <c r="G658" i="3"/>
  <c r="G630" i="3"/>
  <c r="G428" i="3"/>
  <c r="G323" i="3"/>
  <c r="G211" i="3"/>
  <c r="G171" i="3"/>
  <c r="G71" i="3"/>
  <c r="G31" i="3"/>
  <c r="G310" i="3"/>
  <c r="G362" i="3"/>
  <c r="G79" i="3"/>
  <c r="H633" i="3"/>
  <c r="H322" i="3"/>
  <c r="H166" i="3"/>
  <c r="H46" i="3"/>
  <c r="H426" i="3"/>
  <c r="H652" i="3"/>
  <c r="H255" i="3"/>
  <c r="H647" i="3"/>
  <c r="H367" i="3"/>
  <c r="H164" i="3"/>
  <c r="H28" i="3"/>
  <c r="H319" i="3"/>
  <c r="H58" i="3"/>
  <c r="H648" i="3"/>
  <c r="H69" i="3"/>
  <c r="H161" i="3"/>
  <c r="H659" i="3"/>
  <c r="H363" i="3"/>
  <c r="H144" i="3"/>
  <c r="H646" i="3"/>
  <c r="H47" i="3"/>
  <c r="H650" i="3"/>
  <c r="H618" i="3"/>
  <c r="H374" i="3"/>
  <c r="H249" i="3"/>
  <c r="H179" i="3"/>
  <c r="H75" i="3"/>
  <c r="H27" i="3"/>
  <c r="H315" i="3"/>
  <c r="H175" i="3"/>
  <c r="H67" i="3"/>
  <c r="H741" i="3"/>
  <c r="G665" i="3"/>
  <c r="G649" i="3"/>
  <c r="G633" i="3"/>
  <c r="G617" i="3"/>
  <c r="G431" i="3"/>
  <c r="G385" i="3"/>
  <c r="G369" i="3"/>
  <c r="G322" i="3"/>
  <c r="G305" i="3"/>
  <c r="G244" i="3"/>
  <c r="G198" i="3"/>
  <c r="G182" i="3"/>
  <c r="G166" i="3"/>
  <c r="G150" i="3"/>
  <c r="G78" i="3"/>
  <c r="G62" i="3"/>
  <c r="G46" i="3"/>
  <c r="G30" i="3"/>
  <c r="G740" i="3"/>
  <c r="G656" i="3"/>
  <c r="G628" i="3"/>
  <c r="G426" i="3"/>
  <c r="G372" i="3"/>
  <c r="G247" i="3"/>
  <c r="G177" i="3"/>
  <c r="G81" i="3"/>
  <c r="G37" i="3"/>
  <c r="G652" i="3"/>
  <c r="G442" i="3"/>
  <c r="G368" i="3"/>
  <c r="G251" i="3"/>
  <c r="G173" i="3"/>
  <c r="G65" i="3"/>
  <c r="G676" i="3"/>
  <c r="G255" i="3"/>
  <c r="G165" i="3"/>
  <c r="G61" i="3"/>
  <c r="G739" i="3"/>
  <c r="G663" i="3"/>
  <c r="G647" i="3"/>
  <c r="G631" i="3"/>
  <c r="G445" i="3"/>
  <c r="G429" i="3"/>
  <c r="G383" i="3"/>
  <c r="G367" i="3"/>
  <c r="G320" i="3"/>
  <c r="G303" i="3"/>
  <c r="G242" i="3"/>
  <c r="G196" i="3"/>
  <c r="G180" i="3"/>
  <c r="G164" i="3"/>
  <c r="G148" i="3"/>
  <c r="G76" i="3"/>
  <c r="G60" i="3"/>
  <c r="G44" i="3"/>
  <c r="G28" i="3"/>
  <c r="G742" i="3"/>
  <c r="G654" i="3"/>
  <c r="G622" i="3"/>
  <c r="G390" i="3"/>
  <c r="G319" i="3"/>
  <c r="G203" i="3"/>
  <c r="G159" i="3"/>
  <c r="G59" i="3"/>
  <c r="G19" i="3"/>
  <c r="G650" i="3"/>
  <c r="G618" i="3"/>
  <c r="G374" i="3"/>
  <c r="G249" i="3"/>
  <c r="G179" i="3"/>
  <c r="G75" i="3"/>
  <c r="G27" i="3"/>
  <c r="G315" i="3"/>
  <c r="G175" i="3"/>
  <c r="G67" i="3"/>
  <c r="H737" i="3"/>
  <c r="H661" i="3"/>
  <c r="H645" i="3"/>
  <c r="H629" i="3"/>
  <c r="H443" i="3"/>
  <c r="H427" i="3"/>
  <c r="H381" i="3"/>
  <c r="H365" i="3"/>
  <c r="H318" i="3"/>
  <c r="H271" i="3"/>
  <c r="H210" i="3"/>
  <c r="H194" i="3"/>
  <c r="H42" i="3"/>
  <c r="H26" i="3"/>
  <c r="H672" i="3"/>
  <c r="H205" i="3"/>
  <c r="H434" i="3"/>
  <c r="H430" i="3"/>
  <c r="H643" i="3"/>
  <c r="H316" i="3"/>
  <c r="H160" i="3"/>
  <c r="H674" i="3"/>
  <c r="H147" i="3"/>
  <c r="AO5" i="4" l="1"/>
  <c r="AM5" i="4"/>
  <c r="AL5" i="4"/>
  <c r="A5" i="4"/>
  <c r="AO4" i="4"/>
  <c r="AM4" i="4"/>
  <c r="AL4" i="4"/>
  <c r="N53" i="47"/>
  <c r="F53" i="47"/>
  <c r="M53" i="47" s="1"/>
  <c r="N15" i="47"/>
  <c r="F15" i="47"/>
  <c r="M15" i="47" s="1"/>
  <c r="O24" i="52" l="1"/>
  <c r="O24" i="23"/>
  <c r="O24" i="51"/>
  <c r="O24" i="89" l="1"/>
  <c r="O24" i="94"/>
  <c r="O24" i="83"/>
  <c r="O24" i="88"/>
  <c r="O24" i="85"/>
  <c r="D29" i="55"/>
  <c r="H61" i="68"/>
  <c r="H21" i="68"/>
  <c r="F61" i="68"/>
  <c r="E18" i="55"/>
  <c r="O26" i="27" s="1"/>
  <c r="E21" i="55"/>
  <c r="O26" i="110"/>
  <c r="E23" i="55"/>
  <c r="O26" i="51" s="1"/>
  <c r="E24" i="55"/>
  <c r="O26" i="52" s="1"/>
  <c r="O26" i="59"/>
  <c r="F19" i="59" s="1"/>
  <c r="E27" i="55"/>
  <c r="E28" i="55"/>
  <c r="O26" i="42" s="1"/>
  <c r="C3" i="55"/>
  <c r="C7" i="55" s="1"/>
  <c r="C33" i="55" s="1"/>
  <c r="C11" i="55"/>
  <c r="C19" i="55" l="1"/>
  <c r="C32" i="55"/>
  <c r="F61" i="88"/>
  <c r="F62" i="88" s="1"/>
  <c r="H61" i="88"/>
  <c r="H62" i="88" s="1"/>
  <c r="O26" i="103"/>
  <c r="O26" i="87"/>
  <c r="F59" i="110"/>
  <c r="F60" i="110" s="1"/>
  <c r="H59" i="110"/>
  <c r="H19" i="110"/>
  <c r="F19" i="110"/>
  <c r="F20" i="110" s="1"/>
  <c r="O26" i="108"/>
  <c r="O26" i="109"/>
  <c r="O26" i="104"/>
  <c r="O26" i="48"/>
  <c r="O26" i="47"/>
  <c r="O26" i="89"/>
  <c r="O26" i="88"/>
  <c r="O26" i="94"/>
  <c r="O26" i="83"/>
  <c r="O26" i="85"/>
  <c r="F61" i="83"/>
  <c r="F21" i="83"/>
  <c r="H61" i="83"/>
  <c r="H21" i="83"/>
  <c r="F61" i="87"/>
  <c r="F62" i="87" s="1"/>
  <c r="F21" i="87"/>
  <c r="F22" i="87" s="1"/>
  <c r="E29" i="55"/>
  <c r="F21" i="85"/>
  <c r="H21" i="85"/>
  <c r="H61" i="85"/>
  <c r="F61" i="85"/>
  <c r="F62" i="85" s="1"/>
  <c r="C16" i="55"/>
  <c r="C15" i="55"/>
  <c r="C28" i="55"/>
  <c r="F21" i="103"/>
  <c r="F22" i="103" s="1"/>
  <c r="F61" i="103"/>
  <c r="F62" i="103" s="1"/>
  <c r="H61" i="94"/>
  <c r="H21" i="94"/>
  <c r="F21" i="88"/>
  <c r="H21" i="88"/>
  <c r="C20" i="55"/>
  <c r="C22" i="55"/>
  <c r="F22" i="68"/>
  <c r="H22" i="68"/>
  <c r="C21" i="55"/>
  <c r="H62" i="68"/>
  <c r="C8" i="55"/>
  <c r="C24" i="55"/>
  <c r="C18" i="55"/>
  <c r="C25" i="55"/>
  <c r="C17" i="55"/>
  <c r="C27" i="55"/>
  <c r="C23" i="55"/>
  <c r="C26" i="55"/>
  <c r="F62" i="68"/>
  <c r="C14" i="55"/>
  <c r="G1836" i="3"/>
  <c r="G741" i="3"/>
  <c r="G756" i="3"/>
  <c r="G1821" i="3"/>
  <c r="F62" i="83" l="1"/>
  <c r="F22" i="83"/>
  <c r="H59" i="88"/>
  <c r="H60" i="88" s="1"/>
  <c r="F59" i="88"/>
  <c r="F60" i="88" s="1"/>
  <c r="H20" i="110"/>
  <c r="H60" i="110"/>
  <c r="F19" i="109"/>
  <c r="F59" i="109"/>
  <c r="F59" i="108"/>
  <c r="F19" i="108"/>
  <c r="F59" i="104"/>
  <c r="F60" i="104" s="1"/>
  <c r="F19" i="104"/>
  <c r="AR26" i="4"/>
  <c r="F19" i="48"/>
  <c r="F20" i="48" s="1"/>
  <c r="H19" i="48"/>
  <c r="F59" i="48"/>
  <c r="F60" i="48" s="1"/>
  <c r="H59" i="48"/>
  <c r="C29" i="55"/>
  <c r="H62" i="85"/>
  <c r="F59" i="103"/>
  <c r="F60" i="103" s="1"/>
  <c r="F19" i="103"/>
  <c r="F20" i="103" s="1"/>
  <c r="H22" i="83"/>
  <c r="H22" i="88"/>
  <c r="H59" i="94"/>
  <c r="H19" i="94"/>
  <c r="F22" i="88"/>
  <c r="H62" i="83"/>
  <c r="F59" i="83"/>
  <c r="H59" i="83"/>
  <c r="F19" i="83"/>
  <c r="H19" i="83"/>
  <c r="F59" i="87"/>
  <c r="F19" i="87"/>
  <c r="F60" i="102"/>
  <c r="H19" i="88"/>
  <c r="F19" i="88"/>
  <c r="F59" i="85"/>
  <c r="H59" i="85"/>
  <c r="H19" i="85"/>
  <c r="F19" i="85"/>
  <c r="F57" i="96"/>
  <c r="F20" i="71"/>
  <c r="F19" i="68"/>
  <c r="H19" i="68"/>
  <c r="G749" i="3"/>
  <c r="G1844" i="3"/>
  <c r="G764" i="3"/>
  <c r="G1829" i="3"/>
  <c r="F60" i="83" l="1"/>
  <c r="F20" i="83"/>
  <c r="L80" i="4"/>
  <c r="AA216" i="4"/>
  <c r="U216" i="4"/>
  <c r="L130" i="4"/>
  <c r="H130" i="4"/>
  <c r="F20" i="109"/>
  <c r="F20" i="108"/>
  <c r="F60" i="108"/>
  <c r="F60" i="109"/>
  <c r="F20" i="104"/>
  <c r="H60" i="48"/>
  <c r="H20" i="48"/>
  <c r="AR27" i="4"/>
  <c r="AR28" i="4" s="1"/>
  <c r="AR29" i="4" s="1"/>
  <c r="AA262" i="4" s="1"/>
  <c r="H20" i="94"/>
  <c r="H60" i="94"/>
  <c r="H20" i="85"/>
  <c r="H60" i="83"/>
  <c r="H60" i="85"/>
  <c r="H20" i="83"/>
  <c r="F20" i="102"/>
  <c r="F60" i="71"/>
  <c r="F58" i="96"/>
  <c r="F20" i="85"/>
  <c r="F20" i="87"/>
  <c r="F60" i="87"/>
  <c r="F60" i="85"/>
  <c r="F20" i="86"/>
  <c r="H20" i="86"/>
  <c r="F20" i="88"/>
  <c r="F60" i="86"/>
  <c r="H20" i="88"/>
  <c r="H60" i="86"/>
  <c r="F60" i="68"/>
  <c r="H20" i="68"/>
  <c r="H60" i="68"/>
  <c r="F20" i="68"/>
  <c r="K224" i="4" l="1"/>
  <c r="K80" i="4"/>
  <c r="W224" i="4"/>
  <c r="U80" i="4"/>
  <c r="L224" i="4"/>
  <c r="AC224" i="4"/>
  <c r="S80" i="4"/>
  <c r="Z224" i="4"/>
  <c r="U224" i="4"/>
  <c r="P224" i="4"/>
  <c r="AE80" i="4"/>
  <c r="O224" i="4"/>
  <c r="O80" i="4"/>
  <c r="M80" i="4"/>
  <c r="V224" i="4"/>
  <c r="G80" i="4"/>
  <c r="AE224" i="4"/>
  <c r="T224" i="4"/>
  <c r="H80" i="4"/>
  <c r="AB80" i="4"/>
  <c r="P80" i="4"/>
  <c r="AD224" i="4"/>
  <c r="Q224" i="4"/>
  <c r="V80" i="4"/>
  <c r="R80" i="4"/>
  <c r="H224" i="4"/>
  <c r="W80" i="4"/>
  <c r="J80" i="4"/>
  <c r="J224" i="4"/>
  <c r="Y80" i="4"/>
  <c r="Z80" i="4"/>
  <c r="N80" i="4"/>
  <c r="AA80" i="4"/>
  <c r="G224" i="4"/>
  <c r="M224" i="4"/>
  <c r="I80" i="4"/>
  <c r="I224" i="4"/>
  <c r="N224" i="4"/>
  <c r="AA224" i="4"/>
  <c r="X224" i="4"/>
  <c r="R224" i="4"/>
  <c r="X80" i="4"/>
  <c r="AD80" i="4"/>
  <c r="Y224" i="4"/>
  <c r="Q80" i="4"/>
  <c r="AC80" i="4"/>
  <c r="AB224" i="4"/>
  <c r="S224" i="4"/>
  <c r="T80" i="4"/>
  <c r="R128" i="4"/>
  <c r="U126" i="4"/>
  <c r="AE272" i="4"/>
  <c r="AC120" i="4"/>
  <c r="AB262" i="4"/>
  <c r="R126" i="4"/>
  <c r="Y128" i="4"/>
  <c r="Q264" i="4"/>
  <c r="K262" i="4"/>
  <c r="AC128" i="4"/>
  <c r="K270" i="4"/>
  <c r="V270" i="4"/>
  <c r="AB118" i="4"/>
  <c r="V126" i="4"/>
  <c r="K128" i="4"/>
  <c r="X270" i="4"/>
  <c r="L270" i="4"/>
  <c r="W264" i="4"/>
  <c r="AE126" i="4"/>
  <c r="AC272" i="4"/>
  <c r="Y264" i="4"/>
  <c r="K118" i="4"/>
  <c r="U270" i="4"/>
  <c r="W272" i="4"/>
  <c r="Q128" i="4"/>
  <c r="AD128" i="4"/>
  <c r="T128" i="4"/>
  <c r="I120" i="4"/>
  <c r="AE270" i="4"/>
  <c r="Y126" i="4"/>
  <c r="R272" i="4"/>
  <c r="R270" i="4"/>
  <c r="G120" i="4"/>
  <c r="N272" i="4"/>
  <c r="T126" i="4"/>
  <c r="AD270" i="4"/>
  <c r="L264" i="4"/>
  <c r="R264" i="4"/>
  <c r="X128" i="4"/>
  <c r="L128" i="4"/>
  <c r="Y270" i="4"/>
  <c r="AA272" i="4"/>
  <c r="J118" i="4"/>
  <c r="X262" i="4"/>
  <c r="AA270" i="4"/>
  <c r="M126" i="4"/>
  <c r="L126" i="4"/>
  <c r="V128" i="4"/>
  <c r="R262" i="4"/>
  <c r="Y262" i="4"/>
  <c r="Z126" i="4"/>
  <c r="AA128" i="4"/>
  <c r="U264" i="4"/>
  <c r="Q120" i="4"/>
  <c r="W270" i="4"/>
  <c r="AB126" i="4"/>
  <c r="Z272" i="4"/>
  <c r="Q126" i="4"/>
  <c r="O270" i="4"/>
  <c r="U128" i="4"/>
  <c r="M270" i="4"/>
  <c r="K126" i="4"/>
  <c r="G262" i="4"/>
  <c r="AD118" i="4"/>
  <c r="I262" i="4"/>
  <c r="W118" i="4"/>
  <c r="T118" i="4"/>
  <c r="J264" i="4"/>
  <c r="L118" i="4"/>
  <c r="L120" i="4"/>
  <c r="P272" i="4"/>
  <c r="Q272" i="4"/>
  <c r="M262" i="4"/>
  <c r="T264" i="4"/>
  <c r="N270" i="4"/>
  <c r="V272" i="4"/>
  <c r="M272" i="4"/>
  <c r="W128" i="4"/>
  <c r="AC270" i="4"/>
  <c r="AC126" i="4"/>
  <c r="S272" i="4"/>
  <c r="N126" i="4"/>
  <c r="Q270" i="4"/>
  <c r="AB272" i="4"/>
  <c r="N264" i="4"/>
  <c r="X118" i="4"/>
  <c r="H118" i="4"/>
  <c r="U262" i="4"/>
  <c r="W262" i="4"/>
  <c r="N262" i="4"/>
  <c r="X120" i="4"/>
  <c r="V118" i="4"/>
  <c r="H262" i="4"/>
  <c r="P262" i="4"/>
  <c r="U120" i="4"/>
  <c r="V264" i="4"/>
  <c r="O118" i="4"/>
  <c r="AC118" i="4"/>
  <c r="Q262" i="4"/>
  <c r="Z118" i="4"/>
  <c r="AD262" i="4"/>
  <c r="AE262" i="4"/>
  <c r="I118" i="4"/>
  <c r="V262" i="4"/>
  <c r="AE120" i="4"/>
  <c r="O262" i="4"/>
  <c r="G118" i="4"/>
  <c r="I264" i="4"/>
  <c r="T120" i="4"/>
  <c r="H120" i="4"/>
  <c r="M118" i="4"/>
  <c r="AA120" i="4"/>
  <c r="P118" i="4"/>
  <c r="O120" i="4"/>
  <c r="S120" i="4"/>
  <c r="T262" i="4"/>
  <c r="U118" i="4"/>
  <c r="P120" i="4"/>
  <c r="S264" i="4"/>
  <c r="N118" i="4"/>
  <c r="H264" i="4"/>
  <c r="Z262" i="4"/>
  <c r="AC264" i="4"/>
  <c r="R118" i="4"/>
  <c r="AB264" i="4"/>
  <c r="V120" i="4"/>
  <c r="AC262" i="4"/>
  <c r="Z120" i="4"/>
  <c r="M264" i="4"/>
  <c r="AA264" i="4"/>
  <c r="AE118" i="4"/>
  <c r="AD120" i="4"/>
  <c r="P264" i="4"/>
  <c r="R120" i="4"/>
  <c r="L262" i="4"/>
  <c r="W120" i="4"/>
  <c r="Y118" i="4"/>
  <c r="K272" i="4"/>
  <c r="W126" i="4"/>
  <c r="Q118" i="4"/>
  <c r="P270" i="4"/>
  <c r="O272" i="4"/>
  <c r="Z270" i="4"/>
  <c r="S128" i="4"/>
  <c r="S270" i="4"/>
  <c r="T272" i="4"/>
  <c r="Z128" i="4"/>
  <c r="X126" i="4"/>
  <c r="P128" i="4"/>
  <c r="AD272" i="4"/>
  <c r="S262" i="4"/>
  <c r="Z264" i="4"/>
  <c r="J120" i="4"/>
  <c r="O264" i="4"/>
  <c r="J262" i="4"/>
  <c r="AA118" i="4"/>
  <c r="S118" i="4"/>
  <c r="AE264" i="4"/>
  <c r="S126" i="4"/>
  <c r="AD126" i="4"/>
  <c r="T270" i="4"/>
  <c r="K120" i="4"/>
  <c r="G264" i="4"/>
  <c r="AA126" i="4"/>
  <c r="AB270" i="4"/>
  <c r="O128" i="4"/>
  <c r="AB128" i="4"/>
  <c r="U272" i="4"/>
  <c r="M128" i="4"/>
  <c r="AE128" i="4"/>
  <c r="Y272" i="4"/>
  <c r="L272" i="4"/>
  <c r="N128" i="4"/>
  <c r="O126" i="4"/>
  <c r="P126" i="4"/>
  <c r="X272" i="4"/>
  <c r="Y120" i="4"/>
  <c r="AB120" i="4"/>
  <c r="AD264" i="4"/>
  <c r="N120" i="4"/>
  <c r="M120" i="4"/>
  <c r="X264" i="4"/>
  <c r="K264" i="4"/>
  <c r="M216" i="4"/>
  <c r="I216" i="4"/>
  <c r="O216" i="4"/>
  <c r="H216" i="4"/>
  <c r="X216" i="4"/>
  <c r="AD216" i="4"/>
  <c r="Z216" i="4"/>
  <c r="J216" i="4"/>
  <c r="S216" i="4"/>
  <c r="G216" i="4"/>
  <c r="AE216" i="4"/>
  <c r="Y216" i="4"/>
  <c r="V216" i="4"/>
  <c r="P216" i="4"/>
  <c r="AB216" i="4"/>
  <c r="Q216" i="4"/>
  <c r="N216" i="4"/>
  <c r="R216" i="4"/>
  <c r="T216" i="4"/>
  <c r="AC216" i="4"/>
  <c r="L216" i="4"/>
  <c r="W216" i="4"/>
  <c r="K216" i="4"/>
  <c r="P130" i="4"/>
  <c r="G130" i="4"/>
  <c r="K130" i="4"/>
  <c r="Q130" i="4"/>
  <c r="Y130" i="4"/>
  <c r="T130" i="4"/>
  <c r="AA130" i="4"/>
  <c r="X130" i="4"/>
  <c r="O130" i="4"/>
  <c r="R130" i="4"/>
  <c r="J130" i="4"/>
  <c r="S130" i="4"/>
  <c r="AC130" i="4"/>
  <c r="N130" i="4"/>
  <c r="AE130" i="4"/>
  <c r="AD130" i="4"/>
  <c r="M130" i="4"/>
  <c r="W130" i="4"/>
  <c r="AB130" i="4"/>
  <c r="V130" i="4"/>
  <c r="Z130" i="4"/>
  <c r="I130" i="4"/>
  <c r="U130" i="4"/>
  <c r="AB282" i="4"/>
  <c r="M202" i="4"/>
  <c r="Z274" i="4"/>
  <c r="Y250" i="4"/>
  <c r="J284" i="4"/>
  <c r="P192" i="4"/>
  <c r="H180" i="4"/>
  <c r="W176" i="4"/>
  <c r="AA178" i="4"/>
  <c r="T284" i="4"/>
  <c r="AD174" i="4"/>
  <c r="AD188" i="4"/>
  <c r="L250" i="4"/>
  <c r="AD176" i="4"/>
  <c r="Z184" i="4"/>
  <c r="I244" i="4"/>
  <c r="AB192" i="4"/>
  <c r="T182" i="4"/>
  <c r="J176" i="4"/>
  <c r="Y274" i="4"/>
  <c r="Y174" i="4"/>
  <c r="T250" i="4"/>
  <c r="L282" i="4"/>
  <c r="M282" i="4"/>
  <c r="L176" i="4"/>
  <c r="P204" i="4"/>
  <c r="L274" i="4"/>
  <c r="N244" i="4"/>
  <c r="Q250" i="4"/>
  <c r="I284" i="4"/>
  <c r="P274" i="4"/>
  <c r="U274" i="4"/>
  <c r="U250" i="4"/>
  <c r="U180" i="4"/>
  <c r="Y176" i="4"/>
  <c r="Z188" i="4"/>
  <c r="K248" i="4"/>
  <c r="S184" i="4"/>
  <c r="U184" i="4"/>
  <c r="H274" i="4"/>
  <c r="Z250" i="4"/>
  <c r="W250" i="4"/>
  <c r="U248" i="4"/>
  <c r="Y178" i="4"/>
  <c r="Z204" i="4"/>
  <c r="P186" i="4"/>
  <c r="P282" i="4"/>
  <c r="Z176" i="4"/>
  <c r="R282" i="4"/>
  <c r="I204" i="4"/>
  <c r="Y184" i="4"/>
  <c r="V190" i="4"/>
  <c r="Q204" i="4"/>
  <c r="I274" i="4"/>
  <c r="AB190" i="4"/>
  <c r="N188" i="4"/>
  <c r="I246" i="4"/>
  <c r="K190" i="4"/>
  <c r="X192" i="4"/>
  <c r="N174" i="4"/>
  <c r="M250" i="4"/>
  <c r="V188" i="4"/>
  <c r="K192" i="4"/>
  <c r="W202" i="4"/>
  <c r="H186" i="4"/>
  <c r="P284" i="4"/>
  <c r="AE192" i="4"/>
  <c r="AA176" i="4"/>
  <c r="U182" i="4"/>
  <c r="AB188" i="4"/>
  <c r="Q192" i="4"/>
  <c r="N274" i="4"/>
  <c r="AB180" i="4"/>
  <c r="R192" i="4"/>
  <c r="Y188" i="4"/>
  <c r="V182" i="4"/>
  <c r="N178" i="4"/>
  <c r="L174" i="4"/>
  <c r="J188" i="4"/>
  <c r="AA174" i="4"/>
  <c r="W248" i="4"/>
  <c r="AB174" i="4"/>
  <c r="W186" i="4"/>
  <c r="M186" i="4"/>
  <c r="G184" i="4"/>
  <c r="H184" i="4"/>
  <c r="AD284" i="4"/>
  <c r="L190" i="4"/>
  <c r="Q178" i="4"/>
  <c r="AD178" i="4"/>
  <c r="V250" i="4"/>
  <c r="K182" i="4"/>
  <c r="W182" i="4"/>
  <c r="AE246" i="4"/>
  <c r="J184" i="4"/>
  <c r="O176" i="4"/>
  <c r="V282" i="4"/>
  <c r="O192" i="4"/>
  <c r="AD204" i="4"/>
  <c r="S186" i="4"/>
  <c r="O284" i="4"/>
  <c r="K202" i="4"/>
  <c r="W244" i="4"/>
  <c r="Q190" i="4"/>
  <c r="P244" i="4"/>
  <c r="AA248" i="4"/>
  <c r="AD190" i="4"/>
  <c r="G204" i="4"/>
  <c r="J186" i="4"/>
  <c r="Q182" i="4"/>
  <c r="O282" i="4"/>
  <c r="L246" i="4"/>
  <c r="Q282" i="4"/>
  <c r="X274" i="4"/>
  <c r="AA204" i="4"/>
  <c r="W180" i="4"/>
  <c r="P250" i="4"/>
  <c r="S176" i="4"/>
  <c r="AC190" i="4"/>
  <c r="AC192" i="4"/>
  <c r="AC244" i="4"/>
  <c r="AC184" i="4"/>
  <c r="AA192" i="4"/>
  <c r="K284" i="4"/>
  <c r="S188" i="4"/>
  <c r="H282" i="4"/>
  <c r="M174" i="4"/>
  <c r="T202" i="4"/>
  <c r="AE282" i="4"/>
  <c r="O184" i="4"/>
  <c r="H244" i="4"/>
  <c r="P248" i="4"/>
  <c r="AC182" i="4"/>
  <c r="J192" i="4"/>
  <c r="I180" i="4"/>
  <c r="X282" i="4"/>
  <c r="L180" i="4"/>
  <c r="Q184" i="4"/>
  <c r="H176" i="4"/>
  <c r="X178" i="4"/>
  <c r="I202" i="4"/>
  <c r="AA282" i="4"/>
  <c r="O190" i="4"/>
  <c r="G178" i="4"/>
  <c r="S182" i="4"/>
  <c r="Z182" i="4"/>
  <c r="N202" i="4"/>
  <c r="AA244" i="4"/>
  <c r="X174" i="4"/>
  <c r="G202" i="4"/>
  <c r="S244" i="4"/>
  <c r="R190" i="4"/>
  <c r="S190" i="4"/>
  <c r="V186" i="4"/>
  <c r="U186" i="4"/>
  <c r="T248" i="4"/>
  <c r="W246" i="4"/>
  <c r="AB176" i="4"/>
  <c r="N186" i="4"/>
  <c r="M244" i="4"/>
  <c r="I192" i="4"/>
  <c r="R248" i="4"/>
  <c r="W178" i="4"/>
  <c r="J282" i="4"/>
  <c r="AD184" i="4"/>
  <c r="J174" i="4"/>
  <c r="AE176" i="4"/>
  <c r="K250" i="4"/>
  <c r="R174" i="4"/>
  <c r="U204" i="4"/>
  <c r="AA180" i="4"/>
  <c r="Y182" i="4"/>
  <c r="S282" i="4"/>
  <c r="AE202" i="4"/>
  <c r="R244" i="4"/>
  <c r="O174" i="4"/>
  <c r="AA184" i="4"/>
  <c r="Z190" i="4"/>
  <c r="N248" i="4"/>
  <c r="M284" i="4"/>
  <c r="J250" i="4"/>
  <c r="Z174" i="4"/>
  <c r="G182" i="4"/>
  <c r="T246" i="4"/>
  <c r="AE184" i="4"/>
  <c r="AE284" i="4"/>
  <c r="G186" i="4"/>
  <c r="Y244" i="4"/>
  <c r="AB186" i="4"/>
  <c r="W204" i="4"/>
  <c r="R250" i="4"/>
  <c r="N190" i="4"/>
  <c r="AE188" i="4"/>
  <c r="H204" i="4"/>
  <c r="X202" i="4"/>
  <c r="AA250" i="4"/>
  <c r="J204" i="4"/>
  <c r="Q284" i="4"/>
  <c r="X182" i="4"/>
  <c r="AA202" i="4"/>
  <c r="AC178" i="4"/>
  <c r="AD192" i="4"/>
  <c r="N282" i="4"/>
  <c r="O248" i="4"/>
  <c r="Z186" i="4"/>
  <c r="AB182" i="4"/>
  <c r="M274" i="4"/>
  <c r="P176" i="4"/>
  <c r="AB204" i="4"/>
  <c r="I176" i="4"/>
  <c r="W184" i="4"/>
  <c r="V248" i="4"/>
  <c r="U192" i="4"/>
  <c r="R246" i="4"/>
  <c r="J202" i="4"/>
  <c r="S248" i="4"/>
  <c r="X186" i="4"/>
  <c r="AC174" i="4"/>
  <c r="J248" i="4"/>
  <c r="AE274" i="4"/>
  <c r="V246" i="4"/>
  <c r="G176" i="4"/>
  <c r="S246" i="4"/>
  <c r="S274" i="4"/>
  <c r="G192" i="4"/>
  <c r="J182" i="4"/>
  <c r="AC202" i="4"/>
  <c r="R186" i="4"/>
  <c r="G250" i="4"/>
  <c r="N284" i="4"/>
  <c r="L284" i="4"/>
  <c r="Z284" i="4"/>
  <c r="W174" i="4"/>
  <c r="Y186" i="4"/>
  <c r="N204" i="4"/>
  <c r="Q274" i="4"/>
  <c r="Y282" i="4"/>
  <c r="AD246" i="4"/>
  <c r="U284" i="4"/>
  <c r="H182" i="4"/>
  <c r="AD182" i="4"/>
  <c r="Y204" i="4"/>
  <c r="O180" i="4"/>
  <c r="AD282" i="4"/>
  <c r="O244" i="4"/>
  <c r="N250" i="4"/>
  <c r="AC246" i="4"/>
  <c r="G188" i="4"/>
  <c r="O188" i="4"/>
  <c r="Z180" i="4"/>
  <c r="O246" i="4"/>
  <c r="X284" i="4"/>
  <c r="AE250" i="4"/>
  <c r="G284" i="4"/>
  <c r="AE182" i="4"/>
  <c r="K244" i="4"/>
  <c r="T204" i="4"/>
  <c r="AD202" i="4"/>
  <c r="K188" i="4"/>
  <c r="R274" i="4"/>
  <c r="J178" i="4"/>
  <c r="O204" i="4"/>
  <c r="N192" i="4"/>
  <c r="AE244" i="4"/>
  <c r="S174" i="4"/>
  <c r="S202" i="4"/>
  <c r="T282" i="4"/>
  <c r="I186" i="4"/>
  <c r="X184" i="4"/>
  <c r="P246" i="4"/>
  <c r="N182" i="4"/>
  <c r="Q174" i="4"/>
  <c r="I182" i="4"/>
  <c r="Q246" i="4"/>
  <c r="S178" i="4"/>
  <c r="H188" i="4"/>
  <c r="M190" i="4"/>
  <c r="G274" i="4"/>
  <c r="T176" i="4"/>
  <c r="Q244" i="4"/>
  <c r="L182" i="4"/>
  <c r="L186" i="4"/>
  <c r="K204" i="4"/>
  <c r="G282" i="4"/>
  <c r="W284" i="4"/>
  <c r="H178" i="4"/>
  <c r="T184" i="4"/>
  <c r="AD186" i="4"/>
  <c r="I188" i="4"/>
  <c r="I282" i="4"/>
  <c r="G180" i="4"/>
  <c r="AC250" i="4"/>
  <c r="AD180" i="4"/>
  <c r="S204" i="4"/>
  <c r="AA274" i="4"/>
  <c r="V192" i="4"/>
  <c r="Z202" i="4"/>
  <c r="AC180" i="4"/>
  <c r="X190" i="4"/>
  <c r="U282" i="4"/>
  <c r="V184" i="4"/>
  <c r="L202" i="4"/>
  <c r="Z246" i="4"/>
  <c r="N184" i="4"/>
  <c r="O182" i="4"/>
  <c r="P180" i="4"/>
  <c r="J190" i="4"/>
  <c r="AA182" i="4"/>
  <c r="AC284" i="4"/>
  <c r="Q202" i="4"/>
  <c r="K180" i="4"/>
  <c r="U246" i="4"/>
  <c r="Z248" i="4"/>
  <c r="I250" i="4"/>
  <c r="AA186" i="4"/>
  <c r="P188" i="4"/>
  <c r="U174" i="4"/>
  <c r="Q248" i="4"/>
  <c r="M246" i="4"/>
  <c r="Z282" i="4"/>
  <c r="O186" i="4"/>
  <c r="AB178" i="4"/>
  <c r="Q186" i="4"/>
  <c r="M180" i="4"/>
  <c r="M176" i="4"/>
  <c r="S250" i="4"/>
  <c r="Q180" i="4"/>
  <c r="AA284" i="4"/>
  <c r="W282" i="4"/>
  <c r="AC204" i="4"/>
  <c r="K174" i="4"/>
  <c r="X246" i="4"/>
  <c r="Y284" i="4"/>
  <c r="AE178" i="4"/>
  <c r="K178" i="4"/>
  <c r="U190" i="4"/>
  <c r="X176" i="4"/>
  <c r="AB246" i="4"/>
  <c r="L188" i="4"/>
  <c r="S284" i="4"/>
  <c r="AE204" i="4"/>
  <c r="T274" i="4"/>
  <c r="AC274" i="4"/>
  <c r="N246" i="4"/>
  <c r="K176" i="4"/>
  <c r="V274" i="4"/>
  <c r="AD248" i="4"/>
  <c r="AB250" i="4"/>
  <c r="K282" i="4"/>
  <c r="X248" i="4"/>
  <c r="R188" i="4"/>
  <c r="AD274" i="4"/>
  <c r="J274" i="4"/>
  <c r="I190" i="4"/>
  <c r="AA190" i="4"/>
  <c r="N180" i="4"/>
  <c r="R284" i="4"/>
  <c r="W274" i="4"/>
  <c r="G244" i="4"/>
  <c r="N176" i="4"/>
  <c r="K186" i="4"/>
  <c r="AE180" i="4"/>
  <c r="Q188" i="4"/>
  <c r="Q176" i="4"/>
  <c r="L192" i="4"/>
  <c r="M182" i="4"/>
  <c r="AA188" i="4"/>
  <c r="Y202" i="4"/>
  <c r="I184" i="4"/>
  <c r="T244" i="4"/>
  <c r="P202" i="4"/>
  <c r="H174" i="4"/>
  <c r="R180" i="4"/>
  <c r="W188" i="4"/>
  <c r="V178" i="4"/>
  <c r="S180" i="4"/>
  <c r="X204" i="4"/>
  <c r="H246" i="4"/>
  <c r="AC176" i="4"/>
  <c r="J246" i="4"/>
  <c r="L204" i="4"/>
  <c r="M192" i="4"/>
  <c r="R202" i="4"/>
  <c r="H284" i="4"/>
  <c r="V180" i="4"/>
  <c r="G190" i="4"/>
  <c r="AB274" i="4"/>
  <c r="V284" i="4"/>
  <c r="H202" i="4"/>
  <c r="AD250" i="4"/>
  <c r="O250" i="4"/>
  <c r="T174" i="4"/>
  <c r="U188" i="4"/>
  <c r="P178" i="4"/>
  <c r="U244" i="4"/>
  <c r="Z178" i="4"/>
  <c r="P190" i="4"/>
  <c r="R182" i="4"/>
  <c r="I248" i="4"/>
  <c r="T192" i="4"/>
  <c r="I178" i="4"/>
  <c r="L178" i="4"/>
  <c r="X244" i="4"/>
  <c r="AE190" i="4"/>
  <c r="X250" i="4"/>
  <c r="AC186" i="4"/>
  <c r="AB202" i="4"/>
  <c r="K274" i="4"/>
  <c r="T188" i="4"/>
  <c r="L248" i="4"/>
  <c r="R176" i="4"/>
  <c r="P182" i="4"/>
  <c r="O274" i="4"/>
  <c r="V202" i="4"/>
  <c r="H192" i="4"/>
  <c r="U176" i="4"/>
  <c r="H250" i="4"/>
  <c r="W190" i="4"/>
  <c r="U178" i="4"/>
  <c r="T190" i="4"/>
  <c r="G248" i="4"/>
  <c r="G174" i="4"/>
  <c r="G246" i="4"/>
  <c r="J244" i="4"/>
  <c r="T186" i="4"/>
  <c r="V204" i="4"/>
  <c r="Y190" i="4"/>
  <c r="Y248" i="4"/>
  <c r="AC282" i="4"/>
  <c r="L184" i="4"/>
  <c r="M248" i="4"/>
  <c r="W192" i="4"/>
  <c r="AE248" i="4"/>
  <c r="V174" i="4"/>
  <c r="S192" i="4"/>
  <c r="I174" i="4"/>
  <c r="H190" i="4"/>
  <c r="R184" i="4"/>
  <c r="M184" i="4"/>
  <c r="AA246" i="4"/>
  <c r="V176" i="4"/>
  <c r="H248" i="4"/>
  <c r="M188" i="4"/>
  <c r="AB248" i="4"/>
  <c r="P184" i="4"/>
  <c r="AC248" i="4"/>
  <c r="AC188" i="4"/>
  <c r="X188" i="4"/>
  <c r="V244" i="4"/>
  <c r="J180" i="4"/>
  <c r="AB284" i="4"/>
  <c r="AB244" i="4"/>
  <c r="R178" i="4"/>
  <c r="Z192" i="4"/>
  <c r="P174" i="4"/>
  <c r="M196" i="4"/>
  <c r="AB184" i="4"/>
  <c r="AE174" i="4"/>
  <c r="Y192" i="4"/>
  <c r="L244" i="4"/>
  <c r="Y180" i="4"/>
  <c r="Y246" i="4"/>
  <c r="O202" i="4"/>
  <c r="N196" i="4"/>
  <c r="AC198" i="4"/>
  <c r="T178" i="4"/>
  <c r="AD244" i="4"/>
  <c r="M204" i="4"/>
  <c r="O198" i="4"/>
  <c r="I196" i="4"/>
  <c r="J196" i="4"/>
  <c r="R198" i="4"/>
  <c r="K246" i="4"/>
  <c r="M178" i="4"/>
  <c r="T180" i="4"/>
  <c r="Q198" i="4"/>
  <c r="L196" i="4"/>
  <c r="W196" i="4"/>
  <c r="S198" i="4"/>
  <c r="AE186" i="4"/>
  <c r="T198" i="4"/>
  <c r="P198" i="4"/>
  <c r="Y198" i="4"/>
  <c r="AB196" i="4"/>
  <c r="X180" i="4"/>
  <c r="O178" i="4"/>
  <c r="J198" i="4"/>
  <c r="X196" i="4"/>
  <c r="K184" i="4"/>
  <c r="R204" i="4"/>
  <c r="V196" i="4"/>
  <c r="Z244" i="4"/>
  <c r="S196" i="4"/>
  <c r="Y196" i="4"/>
  <c r="Z198" i="4"/>
  <c r="U202" i="4"/>
  <c r="R196" i="4"/>
  <c r="K196" i="4"/>
  <c r="AD198" i="4"/>
  <c r="AA198" i="4"/>
  <c r="L198" i="4"/>
  <c r="AA196" i="4"/>
  <c r="AD196" i="4"/>
  <c r="O196" i="4"/>
  <c r="K198" i="4"/>
  <c r="Q196" i="4"/>
  <c r="I198" i="4"/>
  <c r="N198" i="4"/>
  <c r="AE196" i="4"/>
  <c r="P196" i="4"/>
  <c r="Z196" i="4"/>
  <c r="V198" i="4"/>
  <c r="AE198" i="4"/>
  <c r="AC196" i="4"/>
  <c r="T196" i="4"/>
  <c r="X198" i="4"/>
  <c r="U196" i="4"/>
  <c r="M198" i="4"/>
  <c r="G196" i="4"/>
  <c r="AB198" i="4"/>
  <c r="U198" i="4"/>
  <c r="G198" i="4"/>
  <c r="H198" i="4"/>
  <c r="H196" i="4"/>
  <c r="W198" i="4"/>
  <c r="Z60" i="4"/>
  <c r="R42" i="4"/>
  <c r="A211" i="60"/>
  <c r="A173" i="60"/>
  <c r="A136" i="60"/>
  <c r="D77" i="60"/>
  <c r="A77" i="60" s="1"/>
  <c r="D76" i="60"/>
  <c r="A76" i="60" s="1"/>
  <c r="D75" i="60"/>
  <c r="A75" i="60" s="1"/>
  <c r="D74" i="60"/>
  <c r="A74" i="60" s="1"/>
  <c r="D73" i="60"/>
  <c r="A73" i="60" s="1"/>
  <c r="D72" i="60"/>
  <c r="A72" i="60" s="1"/>
  <c r="D71" i="60"/>
  <c r="A71" i="60" s="1"/>
  <c r="D70" i="60"/>
  <c r="A70" i="60" s="1"/>
  <c r="D69" i="60"/>
  <c r="A69" i="60" s="1"/>
  <c r="D68" i="60"/>
  <c r="A68" i="60" s="1"/>
  <c r="D67" i="60"/>
  <c r="A67" i="60" s="1"/>
  <c r="H66" i="60"/>
  <c r="F66" i="60"/>
  <c r="D66" i="60"/>
  <c r="A66" i="60" s="1"/>
  <c r="D65" i="60"/>
  <c r="A65" i="60" s="1"/>
  <c r="D64" i="60"/>
  <c r="A64" i="60" s="1"/>
  <c r="D63" i="60"/>
  <c r="A63" i="60" s="1"/>
  <c r="D62" i="60"/>
  <c r="D61" i="60"/>
  <c r="C60" i="60"/>
  <c r="D59" i="60"/>
  <c r="A57" i="60"/>
  <c r="D56" i="60"/>
  <c r="D55" i="60"/>
  <c r="A55" i="60" s="1"/>
  <c r="D54" i="60"/>
  <c r="D53" i="60"/>
  <c r="A53" i="60" s="1"/>
  <c r="D52" i="60"/>
  <c r="A52" i="60" s="1"/>
  <c r="A50" i="60"/>
  <c r="D49" i="60"/>
  <c r="A49" i="60" s="1"/>
  <c r="D48" i="60"/>
  <c r="A48" i="60" s="1"/>
  <c r="A47" i="60"/>
  <c r="H45" i="60"/>
  <c r="F45" i="60"/>
  <c r="H43" i="60"/>
  <c r="F43" i="60"/>
  <c r="A37" i="60"/>
  <c r="A36" i="60"/>
  <c r="A35" i="60"/>
  <c r="A34" i="60"/>
  <c r="A33" i="60"/>
  <c r="A32" i="60"/>
  <c r="A31" i="60"/>
  <c r="A30" i="60"/>
  <c r="A29" i="60"/>
  <c r="A28" i="60"/>
  <c r="A27" i="60"/>
  <c r="A26" i="60"/>
  <c r="A25" i="60"/>
  <c r="A24" i="60"/>
  <c r="A23" i="60"/>
  <c r="C20" i="60"/>
  <c r="A17" i="60"/>
  <c r="D16" i="60"/>
  <c r="D15" i="60"/>
  <c r="A15" i="60" s="1"/>
  <c r="D14" i="60"/>
  <c r="D13" i="60"/>
  <c r="A13" i="60" s="1"/>
  <c r="D12" i="60"/>
  <c r="A12" i="60" s="1"/>
  <c r="A10" i="60"/>
  <c r="D9" i="60"/>
  <c r="A9" i="60" s="1"/>
  <c r="D8" i="60"/>
  <c r="A8" i="60" s="1"/>
  <c r="A7" i="60"/>
  <c r="H3" i="60"/>
  <c r="H1" i="60" s="1"/>
  <c r="F3" i="60"/>
  <c r="F1" i="60" s="1"/>
  <c r="H32" i="2"/>
  <c r="AJ15" i="4"/>
  <c r="G32" i="2"/>
  <c r="AK14" i="4"/>
  <c r="G34" i="2"/>
  <c r="AJ14" i="4"/>
  <c r="AF15" i="4"/>
  <c r="H394" i="2"/>
  <c r="AK159" i="4"/>
  <c r="AI159" i="4"/>
  <c r="AF158" i="4"/>
  <c r="H34" i="2"/>
  <c r="AJ159" i="4"/>
  <c r="H392" i="2"/>
  <c r="AK15" i="4"/>
  <c r="AI14" i="4"/>
  <c r="AF159" i="4"/>
  <c r="AJ158" i="4"/>
  <c r="AK158" i="4"/>
  <c r="AI158" i="4"/>
  <c r="AF14" i="4"/>
  <c r="G394" i="2"/>
  <c r="AI15" i="4"/>
  <c r="G392" i="2"/>
  <c r="S158" i="4" l="1"/>
  <c r="Y158" i="4"/>
  <c r="G158" i="4"/>
  <c r="AB158" i="4"/>
  <c r="Z158" i="4"/>
  <c r="AE158" i="4"/>
  <c r="AA158" i="4"/>
  <c r="M158" i="4"/>
  <c r="L158" i="4"/>
  <c r="O158" i="4"/>
  <c r="AD158" i="4"/>
  <c r="Q158" i="4"/>
  <c r="I158" i="4"/>
  <c r="N158" i="4"/>
  <c r="X158" i="4"/>
  <c r="W158" i="4"/>
  <c r="H158" i="4"/>
  <c r="V158" i="4"/>
  <c r="K158" i="4"/>
  <c r="J158" i="4"/>
  <c r="P158" i="4"/>
  <c r="U158" i="4"/>
  <c r="R158" i="4"/>
  <c r="T158" i="4"/>
  <c r="AC158" i="4"/>
  <c r="V159" i="4"/>
  <c r="AB159" i="4"/>
  <c r="Y159" i="4"/>
  <c r="R159" i="4"/>
  <c r="M159" i="4"/>
  <c r="K159" i="4"/>
  <c r="I159" i="4"/>
  <c r="P159" i="4"/>
  <c r="N159" i="4"/>
  <c r="J159" i="4"/>
  <c r="T159" i="4"/>
  <c r="H159" i="4"/>
  <c r="X159" i="4"/>
  <c r="AE159" i="4"/>
  <c r="L159" i="4"/>
  <c r="W159" i="4"/>
  <c r="U159" i="4"/>
  <c r="AA159" i="4"/>
  <c r="AD159" i="4"/>
  <c r="O159" i="4"/>
  <c r="AC159" i="4"/>
  <c r="Q159" i="4"/>
  <c r="G159" i="4"/>
  <c r="S159" i="4"/>
  <c r="Z159" i="4"/>
  <c r="X14" i="4"/>
  <c r="I14" i="4"/>
  <c r="Y14" i="4"/>
  <c r="Q14" i="4"/>
  <c r="G14" i="4"/>
  <c r="H14" i="4"/>
  <c r="R14" i="4"/>
  <c r="V14" i="4"/>
  <c r="T14" i="4"/>
  <c r="AD14" i="4"/>
  <c r="P14" i="4"/>
  <c r="AA14" i="4"/>
  <c r="L14" i="4"/>
  <c r="O14" i="4"/>
  <c r="AE14" i="4"/>
  <c r="K14" i="4"/>
  <c r="J14" i="4"/>
  <c r="AB14" i="4"/>
  <c r="W14" i="4"/>
  <c r="M14" i="4"/>
  <c r="U14" i="4"/>
  <c r="N14" i="4"/>
  <c r="Z14" i="4"/>
  <c r="AC14" i="4"/>
  <c r="S14" i="4"/>
  <c r="H15" i="4"/>
  <c r="Z15" i="4"/>
  <c r="Y15" i="4"/>
  <c r="AA15" i="4"/>
  <c r="T15" i="4"/>
  <c r="AB15" i="4"/>
  <c r="V15" i="4"/>
  <c r="K15" i="4"/>
  <c r="M15" i="4"/>
  <c r="I15" i="4"/>
  <c r="R15" i="4"/>
  <c r="X15" i="4"/>
  <c r="S15" i="4"/>
  <c r="J15" i="4"/>
  <c r="AD15" i="4"/>
  <c r="P15" i="4"/>
  <c r="L15" i="4"/>
  <c r="N15" i="4"/>
  <c r="G15" i="4"/>
  <c r="Q15" i="4"/>
  <c r="O15" i="4"/>
  <c r="U15" i="4"/>
  <c r="W15" i="4"/>
  <c r="AE15" i="4"/>
  <c r="AC15" i="4"/>
  <c r="A14" i="60"/>
  <c r="N14" i="60"/>
  <c r="M14" i="60"/>
  <c r="A16" i="60"/>
  <c r="M15" i="60"/>
  <c r="N15" i="60"/>
  <c r="A54" i="60"/>
  <c r="N54" i="60"/>
  <c r="M54" i="60"/>
  <c r="A56" i="60"/>
  <c r="N55" i="60"/>
  <c r="M55" i="60"/>
  <c r="V56" i="4"/>
  <c r="K18" i="4"/>
  <c r="K22" i="4"/>
  <c r="M20" i="4"/>
  <c r="AA20" i="4"/>
  <c r="AE22" i="4"/>
  <c r="W20" i="4"/>
  <c r="H22" i="4"/>
  <c r="AD20" i="4"/>
  <c r="N22" i="4"/>
  <c r="P22" i="4"/>
  <c r="T18" i="4"/>
  <c r="S18" i="4"/>
  <c r="L22" i="4"/>
  <c r="V22" i="4"/>
  <c r="AA22" i="4"/>
  <c r="AC20" i="4"/>
  <c r="AE18" i="4"/>
  <c r="K20" i="4"/>
  <c r="H20" i="4"/>
  <c r="AE20" i="4"/>
  <c r="G22" i="4"/>
  <c r="X18" i="4"/>
  <c r="G20" i="4"/>
  <c r="R18" i="4"/>
  <c r="Y18" i="4"/>
  <c r="S20" i="4"/>
  <c r="K24" i="4"/>
  <c r="G24" i="4"/>
  <c r="AB24" i="4"/>
  <c r="M18" i="4"/>
  <c r="T20" i="4"/>
  <c r="N18" i="4"/>
  <c r="I22" i="4"/>
  <c r="AA18" i="4"/>
  <c r="J20" i="4"/>
  <c r="L18" i="4"/>
  <c r="P20" i="4"/>
  <c r="AC18" i="4"/>
  <c r="Q20" i="4"/>
  <c r="U24" i="4"/>
  <c r="W18" i="4"/>
  <c r="G18" i="4"/>
  <c r="O20" i="4"/>
  <c r="X24" i="4"/>
  <c r="I20" i="4"/>
  <c r="X22" i="4"/>
  <c r="Y24" i="4"/>
  <c r="I24" i="4"/>
  <c r="AC22" i="4"/>
  <c r="H18" i="4"/>
  <c r="T24" i="4"/>
  <c r="W22" i="4"/>
  <c r="AA24" i="4"/>
  <c r="P18" i="4"/>
  <c r="R24" i="4"/>
  <c r="W24" i="4"/>
  <c r="AE24" i="4"/>
  <c r="Z20" i="4"/>
  <c r="O22" i="4"/>
  <c r="V20" i="4"/>
  <c r="Y20" i="4"/>
  <c r="AC24" i="4"/>
  <c r="S24" i="4"/>
  <c r="J18" i="4"/>
  <c r="AD22" i="4"/>
  <c r="T22" i="4"/>
  <c r="Q18" i="4"/>
  <c r="M24" i="4"/>
  <c r="AB22" i="4"/>
  <c r="P24" i="4"/>
  <c r="M22" i="4"/>
  <c r="Z18" i="4"/>
  <c r="AB20" i="4"/>
  <c r="O18" i="4"/>
  <c r="L20" i="4"/>
  <c r="J22" i="4"/>
  <c r="AD18" i="4"/>
  <c r="Z22" i="4"/>
  <c r="U22" i="4"/>
  <c r="J24" i="4"/>
  <c r="X20" i="4"/>
  <c r="H24" i="4"/>
  <c r="V18" i="4"/>
  <c r="Q22" i="4"/>
  <c r="Z24" i="4"/>
  <c r="R20" i="4"/>
  <c r="N20" i="4"/>
  <c r="AB18" i="4"/>
  <c r="Y22" i="4"/>
  <c r="I18" i="4"/>
  <c r="L24" i="4"/>
  <c r="V24" i="4"/>
  <c r="S22" i="4"/>
  <c r="O24" i="4"/>
  <c r="U18" i="4"/>
  <c r="N24" i="4"/>
  <c r="U20" i="4"/>
  <c r="R22" i="4"/>
  <c r="Q24" i="4"/>
  <c r="AD24" i="4"/>
  <c r="Q42" i="4"/>
  <c r="AA42" i="4"/>
  <c r="Y60" i="4"/>
  <c r="L38" i="4"/>
  <c r="J106" i="4"/>
  <c r="X106" i="4"/>
  <c r="N100" i="4"/>
  <c r="AB44" i="4"/>
  <c r="H54" i="4"/>
  <c r="AE56" i="4"/>
  <c r="AA38" i="4"/>
  <c r="N104" i="4"/>
  <c r="T54" i="4"/>
  <c r="AA56" i="4"/>
  <c r="O54" i="4"/>
  <c r="X56" i="4"/>
  <c r="AA54" i="4"/>
  <c r="AD104" i="4"/>
  <c r="T44" i="4"/>
  <c r="R100" i="4"/>
  <c r="U40" i="4"/>
  <c r="S58" i="4"/>
  <c r="U104" i="4"/>
  <c r="Q54" i="4"/>
  <c r="T56" i="4"/>
  <c r="X42" i="4"/>
  <c r="J100" i="4"/>
  <c r="AE38" i="4"/>
  <c r="L44" i="4"/>
  <c r="AE106" i="4"/>
  <c r="AB60" i="4"/>
  <c r="P106" i="4"/>
  <c r="S100" i="4"/>
  <c r="AA100" i="4"/>
  <c r="AB104" i="4"/>
  <c r="Y102" i="4"/>
  <c r="M42" i="4"/>
  <c r="X100" i="4"/>
  <c r="L104" i="4"/>
  <c r="J44" i="4"/>
  <c r="Y44" i="4"/>
  <c r="AD44" i="4"/>
  <c r="K42" i="4"/>
  <c r="V60" i="4"/>
  <c r="G58" i="4"/>
  <c r="Y106" i="4"/>
  <c r="G100" i="4"/>
  <c r="V104" i="4"/>
  <c r="AB56" i="4"/>
  <c r="AC56" i="4"/>
  <c r="Y104" i="4"/>
  <c r="U44" i="4"/>
  <c r="X40" i="4"/>
  <c r="Y56" i="4"/>
  <c r="X60" i="4"/>
  <c r="P60" i="4"/>
  <c r="M44" i="4"/>
  <c r="J58" i="4"/>
  <c r="S44" i="4"/>
  <c r="Q102" i="4"/>
  <c r="H106" i="4"/>
  <c r="S60" i="4"/>
  <c r="M40" i="4"/>
  <c r="M58" i="4"/>
  <c r="Y42" i="4"/>
  <c r="S56" i="4"/>
  <c r="AE40" i="4"/>
  <c r="M38" i="4"/>
  <c r="N42" i="4"/>
  <c r="O104" i="4"/>
  <c r="Q56" i="4"/>
  <c r="J104" i="4"/>
  <c r="P100" i="4"/>
  <c r="R58" i="4"/>
  <c r="L100" i="4"/>
  <c r="L102" i="4"/>
  <c r="R60" i="4"/>
  <c r="M104" i="4"/>
  <c r="AA60" i="4"/>
  <c r="AD54" i="4"/>
  <c r="K54" i="4"/>
  <c r="X54" i="4"/>
  <c r="X104" i="4"/>
  <c r="W100" i="4"/>
  <c r="I56" i="4"/>
  <c r="T60" i="4"/>
  <c r="AB38" i="4"/>
  <c r="N38" i="4"/>
  <c r="Y100" i="4"/>
  <c r="AB54" i="4"/>
  <c r="W38" i="4"/>
  <c r="J102" i="4"/>
  <c r="O102" i="4"/>
  <c r="AD56" i="4"/>
  <c r="Y54" i="4"/>
  <c r="H102" i="4"/>
  <c r="AC100" i="4"/>
  <c r="T104" i="4"/>
  <c r="L58" i="4"/>
  <c r="AE42" i="4"/>
  <c r="N106" i="4"/>
  <c r="AD60" i="4"/>
  <c r="P102" i="4"/>
  <c r="H42" i="4"/>
  <c r="G56" i="4"/>
  <c r="P56" i="4"/>
  <c r="Q104" i="4"/>
  <c r="V100" i="4"/>
  <c r="AD106" i="4"/>
  <c r="I54" i="4"/>
  <c r="R54" i="4"/>
  <c r="O42" i="4"/>
  <c r="AB40" i="4"/>
  <c r="H40" i="4"/>
  <c r="K102" i="4"/>
  <c r="S42" i="4"/>
  <c r="O44" i="4"/>
  <c r="AB58" i="4"/>
  <c r="K40" i="4"/>
  <c r="H56" i="4"/>
  <c r="T102" i="4"/>
  <c r="L56" i="4"/>
  <c r="AC42" i="4"/>
  <c r="N44" i="4"/>
  <c r="S106" i="4"/>
  <c r="L106" i="4"/>
  <c r="AC104" i="4"/>
  <c r="I38" i="4"/>
  <c r="M54" i="4"/>
  <c r="AA106" i="4"/>
  <c r="I58" i="4"/>
  <c r="V54" i="4"/>
  <c r="AC60" i="4"/>
  <c r="V58" i="4"/>
  <c r="V38" i="4"/>
  <c r="S40" i="4"/>
  <c r="AD100" i="4"/>
  <c r="Q60" i="4"/>
  <c r="AA102" i="4"/>
  <c r="AE58" i="4"/>
  <c r="U56" i="4"/>
  <c r="N58" i="4"/>
  <c r="H60" i="4"/>
  <c r="W104" i="4"/>
  <c r="G60" i="4"/>
  <c r="T100" i="4"/>
  <c r="L60" i="4"/>
  <c r="M102" i="4"/>
  <c r="P42" i="4"/>
  <c r="Z100" i="4"/>
  <c r="T42" i="4"/>
  <c r="L42" i="4"/>
  <c r="M56" i="4"/>
  <c r="AB100" i="4"/>
  <c r="AB102" i="4"/>
  <c r="T38" i="4"/>
  <c r="S102" i="4"/>
  <c r="W40" i="4"/>
  <c r="U60" i="4"/>
  <c r="K44" i="4"/>
  <c r="V102" i="4"/>
  <c r="S54" i="4"/>
  <c r="U102" i="4"/>
  <c r="W54" i="4"/>
  <c r="Q40" i="4"/>
  <c r="U38" i="4"/>
  <c r="Q38" i="4"/>
  <c r="H38" i="4"/>
  <c r="R106" i="4"/>
  <c r="AE102" i="4"/>
  <c r="AA104" i="4"/>
  <c r="AC38" i="4"/>
  <c r="T58" i="4"/>
  <c r="J54" i="4"/>
  <c r="AA58" i="4"/>
  <c r="M100" i="4"/>
  <c r="J38" i="4"/>
  <c r="AD38" i="4"/>
  <c r="U58" i="4"/>
  <c r="AB42" i="4"/>
  <c r="I100" i="4"/>
  <c r="S38" i="4"/>
  <c r="O100" i="4"/>
  <c r="U100" i="4"/>
  <c r="O56" i="4"/>
  <c r="Q58" i="4"/>
  <c r="AC106" i="4"/>
  <c r="T106" i="4"/>
  <c r="U42" i="4"/>
  <c r="N60" i="4"/>
  <c r="W44" i="4"/>
  <c r="O58" i="4"/>
  <c r="H58" i="4"/>
  <c r="T40" i="4"/>
  <c r="Q106" i="4"/>
  <c r="Y40" i="4"/>
  <c r="AC58" i="4"/>
  <c r="I42" i="4"/>
  <c r="K100" i="4"/>
  <c r="Z44" i="4"/>
  <c r="P38" i="4"/>
  <c r="P58" i="4"/>
  <c r="O38" i="4"/>
  <c r="O60" i="4"/>
  <c r="R104" i="4"/>
  <c r="I102" i="4"/>
  <c r="W102" i="4"/>
  <c r="AE44" i="4"/>
  <c r="I44" i="4"/>
  <c r="J56" i="4"/>
  <c r="M106" i="4"/>
  <c r="V42" i="4"/>
  <c r="Z54" i="4"/>
  <c r="AC102" i="4"/>
  <c r="AD102" i="4"/>
  <c r="AA40" i="4"/>
  <c r="O106" i="4"/>
  <c r="Z58" i="4"/>
  <c r="X38" i="4"/>
  <c r="P40" i="4"/>
  <c r="AE54" i="4"/>
  <c r="N54" i="4"/>
  <c r="W58" i="4"/>
  <c r="K106" i="4"/>
  <c r="J40" i="4"/>
  <c r="K60" i="4"/>
  <c r="R102" i="4"/>
  <c r="P44" i="4"/>
  <c r="S104" i="4"/>
  <c r="W60" i="4"/>
  <c r="AD42" i="4"/>
  <c r="Z40" i="4"/>
  <c r="P54" i="4"/>
  <c r="Q100" i="4"/>
  <c r="X102" i="4"/>
  <c r="K56" i="4"/>
  <c r="Z38" i="4"/>
  <c r="L40" i="4"/>
  <c r="N56" i="4"/>
  <c r="N40" i="4"/>
  <c r="G42" i="4"/>
  <c r="G44" i="4"/>
  <c r="V106" i="4"/>
  <c r="AB106" i="4"/>
  <c r="K58" i="4"/>
  <c r="AC44" i="4"/>
  <c r="Z106" i="4"/>
  <c r="U106" i="4"/>
  <c r="G106" i="4"/>
  <c r="O40" i="4"/>
  <c r="W106" i="4"/>
  <c r="I104" i="4"/>
  <c r="AD40" i="4"/>
  <c r="AC40" i="4"/>
  <c r="G40" i="4"/>
  <c r="Z102" i="4"/>
  <c r="I40" i="4"/>
  <c r="I60" i="4"/>
  <c r="R40" i="4"/>
  <c r="J42" i="4"/>
  <c r="G102" i="4"/>
  <c r="R38" i="4"/>
  <c r="H104" i="4"/>
  <c r="AD58" i="4"/>
  <c r="U54" i="4"/>
  <c r="Z56" i="4"/>
  <c r="Z104" i="4"/>
  <c r="K104" i="4"/>
  <c r="Y38" i="4"/>
  <c r="J60" i="4"/>
  <c r="G38" i="4"/>
  <c r="H100" i="4"/>
  <c r="K38" i="4"/>
  <c r="I106" i="4"/>
  <c r="AA44" i="4"/>
  <c r="R44" i="4"/>
  <c r="G104" i="4"/>
  <c r="V40" i="4"/>
  <c r="H44" i="4"/>
  <c r="AE100" i="4"/>
  <c r="Q44" i="4"/>
  <c r="V44" i="4"/>
  <c r="AC54" i="4"/>
  <c r="Y58" i="4"/>
  <c r="AE60" i="4"/>
  <c r="AE104" i="4"/>
  <c r="L54" i="4"/>
  <c r="X44" i="4"/>
  <c r="Z42" i="4"/>
  <c r="W42" i="4"/>
  <c r="R56" i="4"/>
  <c r="W56" i="4"/>
  <c r="G54" i="4"/>
  <c r="N102" i="4"/>
  <c r="X58" i="4"/>
  <c r="M60" i="4"/>
  <c r="P104" i="4"/>
  <c r="AB34" i="4"/>
  <c r="G140" i="4"/>
  <c r="AB138" i="4"/>
  <c r="V140" i="4"/>
  <c r="AB140" i="4"/>
  <c r="P34" i="4"/>
  <c r="T36" i="4"/>
  <c r="X48" i="4"/>
  <c r="V32" i="4"/>
  <c r="M140" i="4"/>
  <c r="I30" i="4"/>
  <c r="U36" i="4"/>
  <c r="T34" i="4"/>
  <c r="AC52" i="4"/>
  <c r="J50" i="4"/>
  <c r="M48" i="4"/>
  <c r="L140" i="4"/>
  <c r="K138" i="4"/>
  <c r="R34" i="4"/>
  <c r="L36" i="4"/>
  <c r="O32" i="4"/>
  <c r="L138" i="4"/>
  <c r="AE138" i="4"/>
  <c r="Z138" i="4"/>
  <c r="AB46" i="4"/>
  <c r="J36" i="4"/>
  <c r="O138" i="4"/>
  <c r="AB52" i="4"/>
  <c r="H32" i="4"/>
  <c r="P30" i="4"/>
  <c r="W50" i="4"/>
  <c r="P32" i="4"/>
  <c r="S138" i="4"/>
  <c r="Z140" i="4"/>
  <c r="R32" i="4"/>
  <c r="O48" i="4"/>
  <c r="V52" i="4"/>
  <c r="U138" i="4"/>
  <c r="W32" i="4"/>
  <c r="H140" i="4"/>
  <c r="T50" i="4"/>
  <c r="AE140" i="4"/>
  <c r="I48" i="4"/>
  <c r="U52" i="4"/>
  <c r="AD140" i="4"/>
  <c r="K140" i="4"/>
  <c r="X140" i="4"/>
  <c r="AA32" i="4"/>
  <c r="N138" i="4"/>
  <c r="Q140" i="4"/>
  <c r="W140" i="4"/>
  <c r="S140" i="4"/>
  <c r="P50" i="4"/>
  <c r="L50" i="4"/>
  <c r="T140" i="4"/>
  <c r="N140" i="4"/>
  <c r="I140" i="4"/>
  <c r="M46" i="4"/>
  <c r="J138" i="4"/>
  <c r="P140" i="4"/>
  <c r="P48" i="4"/>
  <c r="AC48" i="4"/>
  <c r="AC36" i="4"/>
  <c r="T48" i="4"/>
  <c r="W52" i="4"/>
  <c r="AA52" i="4"/>
  <c r="I52" i="4"/>
  <c r="J32" i="4"/>
  <c r="L30" i="4"/>
  <c r="K48" i="4"/>
  <c r="AA48" i="4"/>
  <c r="N46" i="4"/>
  <c r="U32" i="4"/>
  <c r="AE32" i="4"/>
  <c r="AA138" i="4"/>
  <c r="Q46" i="4"/>
  <c r="AE34" i="4"/>
  <c r="AD138" i="4"/>
  <c r="W30" i="4"/>
  <c r="O30" i="4"/>
  <c r="V34" i="4"/>
  <c r="O46" i="4"/>
  <c r="W34" i="4"/>
  <c r="AC32" i="4"/>
  <c r="I138" i="4"/>
  <c r="Z52" i="4"/>
  <c r="K46" i="4"/>
  <c r="H50" i="4"/>
  <c r="AA36" i="4"/>
  <c r="T52" i="4"/>
  <c r="M36" i="4"/>
  <c r="T138" i="4"/>
  <c r="I36" i="4"/>
  <c r="X138" i="4"/>
  <c r="M52" i="4"/>
  <c r="G36" i="4"/>
  <c r="N32" i="4"/>
  <c r="A21" i="60"/>
  <c r="A62" i="60"/>
  <c r="A22" i="60"/>
  <c r="A19" i="60"/>
  <c r="A59" i="60"/>
  <c r="D60" i="60"/>
  <c r="A60" i="60" s="1"/>
  <c r="A61" i="60"/>
  <c r="A20" i="60"/>
  <c r="AI161" i="4"/>
  <c r="G398" i="2"/>
  <c r="G38" i="2"/>
  <c r="G35" i="2"/>
  <c r="G36" i="2"/>
  <c r="G33" i="2"/>
  <c r="G40" i="2"/>
  <c r="G399" i="2"/>
  <c r="G393" i="2"/>
  <c r="G41" i="2"/>
  <c r="AK160" i="4"/>
  <c r="G401" i="2"/>
  <c r="H37" i="2"/>
  <c r="AK16" i="4"/>
  <c r="H398" i="2"/>
  <c r="H36" i="2"/>
  <c r="H395" i="2"/>
  <c r="AI16" i="4"/>
  <c r="H401" i="2"/>
  <c r="AJ17" i="4"/>
  <c r="G396" i="2"/>
  <c r="H35" i="2"/>
  <c r="AK161" i="4"/>
  <c r="H399" i="2"/>
  <c r="AJ160" i="4"/>
  <c r="AF16" i="4"/>
  <c r="G400" i="2"/>
  <c r="AI160" i="4"/>
  <c r="H400" i="2"/>
  <c r="H397" i="2"/>
  <c r="AJ161" i="4"/>
  <c r="AI17" i="4"/>
  <c r="AF17" i="4"/>
  <c r="H393" i="2"/>
  <c r="H33" i="2"/>
  <c r="H40" i="2"/>
  <c r="AJ16" i="4"/>
  <c r="G395" i="2"/>
  <c r="G37" i="2"/>
  <c r="AF160" i="4"/>
  <c r="G39" i="2"/>
  <c r="H39" i="2"/>
  <c r="G397" i="2"/>
  <c r="H38" i="2"/>
  <c r="H396" i="2"/>
  <c r="AK17" i="4"/>
  <c r="H41" i="2"/>
  <c r="AF161" i="4"/>
  <c r="AE160" i="4" l="1"/>
  <c r="M160" i="4"/>
  <c r="Z160" i="4"/>
  <c r="N160" i="4"/>
  <c r="R160" i="4"/>
  <c r="AD160" i="4"/>
  <c r="S160" i="4"/>
  <c r="O160" i="4"/>
  <c r="AB160" i="4"/>
  <c r="V160" i="4"/>
  <c r="P160" i="4"/>
  <c r="W160" i="4"/>
  <c r="H160" i="4"/>
  <c r="I160" i="4"/>
  <c r="T160" i="4"/>
  <c r="X160" i="4"/>
  <c r="J160" i="4"/>
  <c r="AC160" i="4"/>
  <c r="Y160" i="4"/>
  <c r="AA160" i="4"/>
  <c r="U160" i="4"/>
  <c r="G160" i="4"/>
  <c r="Q160" i="4"/>
  <c r="L160" i="4"/>
  <c r="K160" i="4"/>
  <c r="AA161" i="4"/>
  <c r="O161" i="4"/>
  <c r="G161" i="4"/>
  <c r="Q161" i="4"/>
  <c r="S161" i="4"/>
  <c r="AD161" i="4"/>
  <c r="AC161" i="4"/>
  <c r="K161" i="4"/>
  <c r="N161" i="4"/>
  <c r="V161" i="4"/>
  <c r="AE161" i="4"/>
  <c r="U161" i="4"/>
  <c r="Z161" i="4"/>
  <c r="Y161" i="4"/>
  <c r="W161" i="4"/>
  <c r="M161" i="4"/>
  <c r="R161" i="4"/>
  <c r="I161" i="4"/>
  <c r="AB161" i="4"/>
  <c r="J161" i="4"/>
  <c r="X161" i="4"/>
  <c r="L161" i="4"/>
  <c r="T161" i="4"/>
  <c r="P161" i="4"/>
  <c r="H161" i="4"/>
  <c r="AB50" i="4"/>
  <c r="Q30" i="4"/>
  <c r="W138" i="4"/>
  <c r="AC138" i="4"/>
  <c r="H46" i="4"/>
  <c r="V138" i="4"/>
  <c r="J140" i="4"/>
  <c r="L32" i="4"/>
  <c r="M138" i="4"/>
  <c r="O52" i="4"/>
  <c r="AA34" i="4"/>
  <c r="O140" i="4"/>
  <c r="Q138" i="4"/>
  <c r="Y138" i="4"/>
  <c r="V30" i="4"/>
  <c r="AE36" i="4"/>
  <c r="H34" i="4"/>
  <c r="I32" i="4"/>
  <c r="O34" i="4"/>
  <c r="S36" i="4"/>
  <c r="R46" i="4"/>
  <c r="AC140" i="4"/>
  <c r="K30" i="4"/>
  <c r="AA140" i="4"/>
  <c r="S48" i="4"/>
  <c r="R50" i="4"/>
  <c r="N48" i="4"/>
  <c r="G138" i="4"/>
  <c r="N30" i="4"/>
  <c r="H138" i="4"/>
  <c r="AD46" i="4"/>
  <c r="U30" i="4"/>
  <c r="Y34" i="4"/>
  <c r="Y36" i="4"/>
  <c r="U34" i="4"/>
  <c r="L46" i="4"/>
  <c r="AD48" i="4"/>
  <c r="P52" i="4"/>
  <c r="Y140" i="4"/>
  <c r="R52" i="4"/>
  <c r="AD50" i="4"/>
  <c r="G46" i="4"/>
  <c r="V46" i="4"/>
  <c r="AE52" i="4"/>
  <c r="S46" i="4"/>
  <c r="Y46" i="4"/>
  <c r="X46" i="4"/>
  <c r="AD30" i="4"/>
  <c r="Z50" i="4"/>
  <c r="Q34" i="4"/>
  <c r="R48" i="4"/>
  <c r="AD36" i="4"/>
  <c r="I50" i="4"/>
  <c r="K50" i="4"/>
  <c r="K52" i="4"/>
  <c r="J46" i="4"/>
  <c r="T30" i="4"/>
  <c r="N36" i="4"/>
  <c r="Q52" i="4"/>
  <c r="AC50" i="4"/>
  <c r="J34" i="4"/>
  <c r="H48" i="4"/>
  <c r="Z30" i="4"/>
  <c r="Q32" i="4"/>
  <c r="P36" i="4"/>
  <c r="Y52" i="4"/>
  <c r="AD32" i="4"/>
  <c r="M32" i="4"/>
  <c r="AE46" i="4"/>
  <c r="Q48" i="4"/>
  <c r="Z48" i="4"/>
  <c r="H30" i="4"/>
  <c r="N50" i="4"/>
  <c r="I46" i="4"/>
  <c r="X34" i="4"/>
  <c r="X52" i="4"/>
  <c r="Z32" i="4"/>
  <c r="S52" i="4"/>
  <c r="N52" i="4"/>
  <c r="U46" i="4"/>
  <c r="P138" i="4"/>
  <c r="H36" i="4"/>
  <c r="K34" i="4"/>
  <c r="AA30" i="4"/>
  <c r="AD34" i="4"/>
  <c r="AB32" i="4"/>
  <c r="Z36" i="4"/>
  <c r="Q50" i="4"/>
  <c r="S30" i="4"/>
  <c r="G52" i="4"/>
  <c r="AE30" i="4"/>
  <c r="L52" i="4"/>
  <c r="T32" i="4"/>
  <c r="AB48" i="4"/>
  <c r="X50" i="4"/>
  <c r="R30" i="4"/>
  <c r="U50" i="4"/>
  <c r="L48" i="4"/>
  <c r="G50" i="4"/>
  <c r="Y50" i="4"/>
  <c r="AA50" i="4"/>
  <c r="T46" i="4"/>
  <c r="W46" i="4"/>
  <c r="G32" i="4"/>
  <c r="R36" i="4"/>
  <c r="V36" i="4"/>
  <c r="U140" i="4"/>
  <c r="AC30" i="4"/>
  <c r="S32" i="4"/>
  <c r="V48" i="4"/>
  <c r="AE48" i="4"/>
  <c r="Y32" i="4"/>
  <c r="K32" i="4"/>
  <c r="AA46" i="4"/>
  <c r="W48" i="4"/>
  <c r="AE50" i="4"/>
  <c r="N34" i="4"/>
  <c r="R140" i="4"/>
  <c r="I34" i="4"/>
  <c r="R138" i="4"/>
  <c r="AC46" i="4"/>
  <c r="AC34" i="4"/>
  <c r="K36" i="4"/>
  <c r="G30" i="4"/>
  <c r="S50" i="4"/>
  <c r="X30" i="4"/>
  <c r="V50" i="4"/>
  <c r="M30" i="4"/>
  <c r="Q36" i="4"/>
  <c r="U48" i="4"/>
  <c r="M50" i="4"/>
  <c r="L34" i="4"/>
  <c r="AB36" i="4"/>
  <c r="J52" i="4"/>
  <c r="O36" i="4"/>
  <c r="O50" i="4"/>
  <c r="X36" i="4"/>
  <c r="H52" i="4"/>
  <c r="W36" i="4"/>
  <c r="J48" i="4"/>
  <c r="Z46" i="4"/>
  <c r="S34" i="4"/>
  <c r="M34" i="4"/>
  <c r="J30" i="4"/>
  <c r="Z34" i="4"/>
  <c r="G34" i="4"/>
  <c r="P46" i="4"/>
  <c r="G48" i="4"/>
  <c r="X32" i="4"/>
  <c r="AD52" i="4"/>
  <c r="Y30" i="4"/>
  <c r="Y48" i="4"/>
  <c r="AB30" i="4"/>
  <c r="AB16" i="4"/>
  <c r="O16" i="4"/>
  <c r="P16" i="4"/>
  <c r="AE16" i="4"/>
  <c r="M16" i="4"/>
  <c r="AD16" i="4"/>
  <c r="AC16" i="4"/>
  <c r="K16" i="4"/>
  <c r="V16" i="4"/>
  <c r="AA16" i="4"/>
  <c r="G16" i="4"/>
  <c r="T16" i="4"/>
  <c r="W16" i="4"/>
  <c r="Z16" i="4"/>
  <c r="L16" i="4"/>
  <c r="H16" i="4"/>
  <c r="U16" i="4"/>
  <c r="Y16" i="4"/>
  <c r="Q16" i="4"/>
  <c r="N16" i="4"/>
  <c r="S16" i="4"/>
  <c r="J16" i="4"/>
  <c r="R16" i="4"/>
  <c r="I16" i="4"/>
  <c r="X16" i="4"/>
  <c r="AA17" i="4"/>
  <c r="W17" i="4"/>
  <c r="J17" i="4"/>
  <c r="AD17" i="4"/>
  <c r="P17" i="4"/>
  <c r="AC17" i="4"/>
  <c r="I17" i="4"/>
  <c r="T17" i="4"/>
  <c r="M17" i="4"/>
  <c r="K17" i="4"/>
  <c r="Q17" i="4"/>
  <c r="AE17" i="4"/>
  <c r="O17" i="4"/>
  <c r="V17" i="4"/>
  <c r="Y17" i="4"/>
  <c r="U17" i="4"/>
  <c r="L17" i="4"/>
  <c r="S17" i="4"/>
  <c r="Z17" i="4"/>
  <c r="H17" i="4"/>
  <c r="X17" i="4"/>
  <c r="G17" i="4"/>
  <c r="N17" i="4"/>
  <c r="R17" i="4"/>
  <c r="AB17" i="4"/>
  <c r="H60" i="60" l="1"/>
  <c r="F20" i="60"/>
  <c r="H20" i="60"/>
  <c r="F60" i="60"/>
  <c r="H24" i="23" l="1"/>
  <c r="D70" i="52" l="1"/>
  <c r="D69" i="52"/>
  <c r="D68" i="52"/>
  <c r="D48" i="52"/>
  <c r="D30" i="52"/>
  <c r="D29" i="52"/>
  <c r="D28" i="52"/>
  <c r="H81" i="51"/>
  <c r="F81" i="51"/>
  <c r="H52" i="27" l="1"/>
  <c r="F52" i="27"/>
  <c r="H49" i="27"/>
  <c r="H48" i="27"/>
  <c r="H47" i="27"/>
  <c r="F49" i="27"/>
  <c r="F48" i="27"/>
  <c r="D37" i="59" l="1"/>
  <c r="A37" i="59" s="1"/>
  <c r="D36" i="59"/>
  <c r="A36" i="59" s="1"/>
  <c r="D35" i="59"/>
  <c r="A35" i="59" s="1"/>
  <c r="D34" i="59"/>
  <c r="A34" i="59" s="1"/>
  <c r="D33" i="59"/>
  <c r="A33" i="59" s="1"/>
  <c r="D32" i="59"/>
  <c r="A32" i="59" s="1"/>
  <c r="D31" i="59"/>
  <c r="A31" i="59" s="1"/>
  <c r="D30" i="59"/>
  <c r="A30" i="59" s="1"/>
  <c r="D29" i="59"/>
  <c r="A29" i="59" s="1"/>
  <c r="D28" i="59"/>
  <c r="A28" i="59" s="1"/>
  <c r="D27" i="59"/>
  <c r="A27" i="59" s="1"/>
  <c r="D26" i="59"/>
  <c r="A26" i="59" s="1"/>
  <c r="D25" i="59"/>
  <c r="A25" i="59" s="1"/>
  <c r="D24" i="59"/>
  <c r="A24" i="59" s="1"/>
  <c r="D23" i="59"/>
  <c r="A23" i="59" s="1"/>
  <c r="D22" i="59"/>
  <c r="C20" i="59"/>
  <c r="D19" i="59"/>
  <c r="A17" i="59"/>
  <c r="D16" i="59"/>
  <c r="D15" i="59"/>
  <c r="A15" i="59" s="1"/>
  <c r="D14" i="59"/>
  <c r="D13" i="59"/>
  <c r="A13" i="59" s="1"/>
  <c r="D12" i="59"/>
  <c r="A12" i="59" s="1"/>
  <c r="A10" i="59"/>
  <c r="D9" i="59"/>
  <c r="A9" i="59" s="1"/>
  <c r="D8" i="59"/>
  <c r="A8" i="59" s="1"/>
  <c r="A7" i="59"/>
  <c r="H3" i="59"/>
  <c r="H1" i="59" s="1"/>
  <c r="F3" i="59"/>
  <c r="F1" i="59" s="1"/>
  <c r="AK67" i="4"/>
  <c r="H162" i="2"/>
  <c r="AF210" i="4"/>
  <c r="AK66" i="4"/>
  <c r="AF66" i="4"/>
  <c r="G162" i="2"/>
  <c r="AJ67" i="4"/>
  <c r="H524" i="2"/>
  <c r="G164" i="2"/>
  <c r="AK211" i="4"/>
  <c r="G524" i="2"/>
  <c r="AJ210" i="4"/>
  <c r="AI67" i="4"/>
  <c r="AF211" i="4"/>
  <c r="H522" i="2"/>
  <c r="AI210" i="4"/>
  <c r="AJ211" i="4"/>
  <c r="AK210" i="4"/>
  <c r="AF67" i="4"/>
  <c r="AI66" i="4"/>
  <c r="AJ66" i="4"/>
  <c r="H164" i="2"/>
  <c r="AI211" i="4"/>
  <c r="G522" i="2"/>
  <c r="G66" i="4" l="1"/>
  <c r="V67" i="4"/>
  <c r="AA67" i="4"/>
  <c r="I67" i="4"/>
  <c r="N67" i="4"/>
  <c r="S67" i="4"/>
  <c r="AE67" i="4"/>
  <c r="AC67" i="4"/>
  <c r="K67" i="4"/>
  <c r="W67" i="4"/>
  <c r="U67" i="4"/>
  <c r="Z67" i="4"/>
  <c r="O67" i="4"/>
  <c r="M67" i="4"/>
  <c r="R67" i="4"/>
  <c r="G67" i="4"/>
  <c r="AB67" i="4"/>
  <c r="J67" i="4"/>
  <c r="X67" i="4"/>
  <c r="T67" i="4"/>
  <c r="Y67" i="4"/>
  <c r="P67" i="4"/>
  <c r="AD67" i="4"/>
  <c r="L67" i="4"/>
  <c r="Q67" i="4"/>
  <c r="H67" i="4"/>
  <c r="I210" i="4"/>
  <c r="H210" i="4"/>
  <c r="N210" i="4"/>
  <c r="Z210" i="4"/>
  <c r="J210" i="4"/>
  <c r="O210" i="4"/>
  <c r="L210" i="4"/>
  <c r="AE210" i="4"/>
  <c r="AA210" i="4"/>
  <c r="U210" i="4"/>
  <c r="AB210" i="4"/>
  <c r="Q210" i="4"/>
  <c r="K210" i="4"/>
  <c r="W210" i="4"/>
  <c r="T210" i="4"/>
  <c r="Y210" i="4"/>
  <c r="S210" i="4"/>
  <c r="M210" i="4"/>
  <c r="R210" i="4"/>
  <c r="AD210" i="4"/>
  <c r="X210" i="4"/>
  <c r="P210" i="4"/>
  <c r="AC210" i="4"/>
  <c r="G210" i="4"/>
  <c r="V210" i="4"/>
  <c r="Z211" i="4"/>
  <c r="K211" i="4"/>
  <c r="P211" i="4"/>
  <c r="R211" i="4"/>
  <c r="W211" i="4"/>
  <c r="H211" i="4"/>
  <c r="J211" i="4"/>
  <c r="AD211" i="4"/>
  <c r="O211" i="4"/>
  <c r="AE211" i="4"/>
  <c r="AC211" i="4"/>
  <c r="N211" i="4"/>
  <c r="G211" i="4"/>
  <c r="Y211" i="4"/>
  <c r="U211" i="4"/>
  <c r="AB211" i="4"/>
  <c r="V211" i="4"/>
  <c r="Q211" i="4"/>
  <c r="M211" i="4"/>
  <c r="T211" i="4"/>
  <c r="AA211" i="4"/>
  <c r="I211" i="4"/>
  <c r="L211" i="4"/>
  <c r="S211" i="4"/>
  <c r="X211" i="4"/>
  <c r="K66" i="4"/>
  <c r="J66" i="4"/>
  <c r="O66" i="4"/>
  <c r="AA66" i="4"/>
  <c r="T66" i="4"/>
  <c r="R66" i="4"/>
  <c r="X66" i="4"/>
  <c r="Q66" i="4"/>
  <c r="Z66" i="4"/>
  <c r="Y66" i="4"/>
  <c r="AB66" i="4"/>
  <c r="V66" i="4"/>
  <c r="P66" i="4"/>
  <c r="I66" i="4"/>
  <c r="W66" i="4"/>
  <c r="AC66" i="4"/>
  <c r="U66" i="4"/>
  <c r="AD66" i="4"/>
  <c r="H66" i="4"/>
  <c r="AE66" i="4"/>
  <c r="M66" i="4"/>
  <c r="S66" i="4"/>
  <c r="L66" i="4"/>
  <c r="N66" i="4"/>
  <c r="A14" i="59"/>
  <c r="M14" i="59"/>
  <c r="N14" i="59"/>
  <c r="A16" i="59"/>
  <c r="N15" i="59"/>
  <c r="M15" i="59"/>
  <c r="A22" i="59"/>
  <c r="D21" i="59"/>
  <c r="A19" i="59"/>
  <c r="G166" i="2"/>
  <c r="G163" i="2"/>
  <c r="H525" i="2"/>
  <c r="H523" i="2"/>
  <c r="G523" i="2"/>
  <c r="G525" i="2"/>
  <c r="H166" i="2"/>
  <c r="G165" i="2"/>
  <c r="H165" i="2"/>
  <c r="G526" i="2"/>
  <c r="H163" i="2"/>
  <c r="H526" i="2"/>
  <c r="D20" i="59" l="1"/>
  <c r="A20" i="59" s="1"/>
  <c r="A21" i="59"/>
  <c r="AF212" i="4"/>
  <c r="H171" i="2"/>
  <c r="H530" i="2"/>
  <c r="H168" i="2"/>
  <c r="G531" i="2"/>
  <c r="H529" i="2"/>
  <c r="G530" i="2"/>
  <c r="AJ212" i="4"/>
  <c r="G529" i="2"/>
  <c r="H527" i="2"/>
  <c r="H528" i="2"/>
  <c r="H531" i="2"/>
  <c r="AK69" i="4"/>
  <c r="AK213" i="4"/>
  <c r="H170" i="2"/>
  <c r="G169" i="2"/>
  <c r="AF213" i="4"/>
  <c r="AJ213" i="4"/>
  <c r="H169" i="2"/>
  <c r="AF68" i="4"/>
  <c r="AJ69" i="4"/>
  <c r="AI213" i="4"/>
  <c r="G167" i="2"/>
  <c r="AK68" i="4"/>
  <c r="H167" i="2"/>
  <c r="AF69" i="4"/>
  <c r="AI69" i="4"/>
  <c r="AI68" i="4"/>
  <c r="AJ68" i="4"/>
  <c r="G527" i="2"/>
  <c r="G170" i="2"/>
  <c r="AK212" i="4"/>
  <c r="G171" i="2"/>
  <c r="G168" i="2"/>
  <c r="AI212" i="4"/>
  <c r="G528" i="2"/>
  <c r="J68" i="4" l="1"/>
  <c r="N68" i="4"/>
  <c r="Y68" i="4"/>
  <c r="V68" i="4"/>
  <c r="I68" i="4"/>
  <c r="R68" i="4"/>
  <c r="AB68" i="4"/>
  <c r="O68" i="4"/>
  <c r="Z68" i="4"/>
  <c r="S68" i="4"/>
  <c r="L68" i="4"/>
  <c r="H68" i="4"/>
  <c r="Q68" i="4"/>
  <c r="T68" i="4"/>
  <c r="W68" i="4"/>
  <c r="U68" i="4"/>
  <c r="M68" i="4"/>
  <c r="K68" i="4"/>
  <c r="G68" i="4"/>
  <c r="AA68" i="4"/>
  <c r="P68" i="4"/>
  <c r="AD68" i="4"/>
  <c r="AE68" i="4"/>
  <c r="AC68" i="4"/>
  <c r="X68" i="4"/>
  <c r="AD212" i="4"/>
  <c r="N212" i="4"/>
  <c r="W212" i="4"/>
  <c r="AB212" i="4"/>
  <c r="K212" i="4"/>
  <c r="G212" i="4"/>
  <c r="Q212" i="4"/>
  <c r="J212" i="4"/>
  <c r="S212" i="4"/>
  <c r="Y212" i="4"/>
  <c r="AE212" i="4"/>
  <c r="L212" i="4"/>
  <c r="AA212" i="4"/>
  <c r="I212" i="4"/>
  <c r="T212" i="4"/>
  <c r="R212" i="4"/>
  <c r="M212" i="4"/>
  <c r="U212" i="4"/>
  <c r="Z212" i="4"/>
  <c r="X212" i="4"/>
  <c r="O212" i="4"/>
  <c r="H212" i="4"/>
  <c r="V212" i="4"/>
  <c r="AC212" i="4"/>
  <c r="P212" i="4"/>
  <c r="AE69" i="4"/>
  <c r="H69" i="4"/>
  <c r="N69" i="4"/>
  <c r="R69" i="4"/>
  <c r="O69" i="4"/>
  <c r="Q69" i="4"/>
  <c r="G69" i="4"/>
  <c r="AB69" i="4"/>
  <c r="U69" i="4"/>
  <c r="AC69" i="4"/>
  <c r="W69" i="4"/>
  <c r="P69" i="4"/>
  <c r="X69" i="4"/>
  <c r="L69" i="4"/>
  <c r="J69" i="4"/>
  <c r="AA69" i="4"/>
  <c r="T69" i="4"/>
  <c r="Z69" i="4"/>
  <c r="AD69" i="4"/>
  <c r="K69" i="4"/>
  <c r="I69" i="4"/>
  <c r="M69" i="4"/>
  <c r="Y69" i="4"/>
  <c r="V69" i="4"/>
  <c r="S69" i="4"/>
  <c r="U213" i="4"/>
  <c r="J213" i="4"/>
  <c r="T213" i="4"/>
  <c r="Z213" i="4"/>
  <c r="Y213" i="4"/>
  <c r="AD213" i="4"/>
  <c r="S213" i="4"/>
  <c r="K213" i="4"/>
  <c r="G213" i="4"/>
  <c r="R213" i="4"/>
  <c r="AC213" i="4"/>
  <c r="W213" i="4"/>
  <c r="M213" i="4"/>
  <c r="Q213" i="4"/>
  <c r="AB213" i="4"/>
  <c r="L213" i="4"/>
  <c r="H213" i="4"/>
  <c r="O213" i="4"/>
  <c r="X213" i="4"/>
  <c r="I213" i="4"/>
  <c r="AE213" i="4"/>
  <c r="AA213" i="4"/>
  <c r="N213" i="4"/>
  <c r="V213" i="4"/>
  <c r="P213" i="4"/>
  <c r="F22" i="59"/>
  <c r="AI195" i="4"/>
  <c r="AI194" i="4"/>
  <c r="AB194" i="4" l="1"/>
  <c r="T194" i="4"/>
  <c r="L194" i="4"/>
  <c r="AA194" i="4"/>
  <c r="S194" i="4"/>
  <c r="K194" i="4"/>
  <c r="Z194" i="4"/>
  <c r="R194" i="4"/>
  <c r="J194" i="4"/>
  <c r="Y194" i="4"/>
  <c r="Q194" i="4"/>
  <c r="I194" i="4"/>
  <c r="X194" i="4"/>
  <c r="P194" i="4"/>
  <c r="H194" i="4"/>
  <c r="AD194" i="4"/>
  <c r="V194" i="4"/>
  <c r="N194" i="4"/>
  <c r="AC194" i="4"/>
  <c r="U194" i="4"/>
  <c r="M194" i="4"/>
  <c r="W194" i="4"/>
  <c r="O194" i="4"/>
  <c r="G194" i="4"/>
  <c r="AE194" i="4"/>
  <c r="H47" i="89"/>
  <c r="AI229" i="4"/>
  <c r="AI200" i="4"/>
  <c r="AI201" i="4"/>
  <c r="AI228" i="4"/>
  <c r="L228" i="4" l="1"/>
  <c r="S228" i="4"/>
  <c r="X228" i="4"/>
  <c r="AA228" i="4"/>
  <c r="Q228" i="4"/>
  <c r="AC228" i="4"/>
  <c r="M228" i="4"/>
  <c r="O228" i="4"/>
  <c r="J228" i="4"/>
  <c r="T228" i="4"/>
  <c r="R228" i="4"/>
  <c r="I228" i="4"/>
  <c r="V228" i="4"/>
  <c r="W228" i="4"/>
  <c r="H228" i="4"/>
  <c r="AE228" i="4"/>
  <c r="AB228" i="4"/>
  <c r="U228" i="4"/>
  <c r="Z228" i="4"/>
  <c r="K228" i="4"/>
  <c r="P228" i="4"/>
  <c r="AD228" i="4"/>
  <c r="Y228" i="4"/>
  <c r="G228" i="4"/>
  <c r="N228" i="4"/>
  <c r="AD200" i="4"/>
  <c r="V200" i="4"/>
  <c r="N200" i="4"/>
  <c r="AC200" i="4"/>
  <c r="U200" i="4"/>
  <c r="M200" i="4"/>
  <c r="AB200" i="4"/>
  <c r="T200" i="4"/>
  <c r="L200" i="4"/>
  <c r="AA200" i="4"/>
  <c r="S200" i="4"/>
  <c r="K200" i="4"/>
  <c r="Z200" i="4"/>
  <c r="R200" i="4"/>
  <c r="J200" i="4"/>
  <c r="X200" i="4"/>
  <c r="P200" i="4"/>
  <c r="H200" i="4"/>
  <c r="AE200" i="4"/>
  <c r="W200" i="4"/>
  <c r="O200" i="4"/>
  <c r="G200" i="4"/>
  <c r="Y200" i="4"/>
  <c r="I200" i="4"/>
  <c r="Q200" i="4"/>
  <c r="H47" i="52"/>
  <c r="F47" i="52"/>
  <c r="F29" i="23" l="1"/>
  <c r="A211" i="26" l="1"/>
  <c r="A169" i="42"/>
  <c r="A173" i="26"/>
  <c r="A131" i="42"/>
  <c r="A136" i="26"/>
  <c r="AO2" i="4"/>
  <c r="AO3" i="4"/>
  <c r="AO6" i="4"/>
  <c r="AO7" i="4"/>
  <c r="AO8" i="4"/>
  <c r="AO9" i="4"/>
  <c r="AO10" i="4"/>
  <c r="AO11" i="4"/>
  <c r="AO12" i="4"/>
  <c r="AO13" i="4"/>
  <c r="D77" i="52" l="1"/>
  <c r="A77" i="52" s="1"/>
  <c r="D76" i="52"/>
  <c r="A76" i="52" s="1"/>
  <c r="D75" i="52"/>
  <c r="A75" i="52" s="1"/>
  <c r="D74" i="52"/>
  <c r="A74" i="52" s="1"/>
  <c r="D73" i="52"/>
  <c r="A73" i="52" s="1"/>
  <c r="D72" i="52"/>
  <c r="A72" i="52" s="1"/>
  <c r="D71" i="52"/>
  <c r="A71" i="52" s="1"/>
  <c r="A70" i="52"/>
  <c r="A69" i="52"/>
  <c r="A68" i="52"/>
  <c r="D67" i="52"/>
  <c r="A67" i="52" s="1"/>
  <c r="D66" i="52"/>
  <c r="A66" i="52" s="1"/>
  <c r="D65" i="52"/>
  <c r="A65" i="52" s="1"/>
  <c r="D64" i="52"/>
  <c r="A64" i="52" s="1"/>
  <c r="D63" i="52"/>
  <c r="A63" i="52" s="1"/>
  <c r="D62" i="52"/>
  <c r="A62" i="52" s="1"/>
  <c r="D61" i="52"/>
  <c r="D60" i="52"/>
  <c r="A60" i="52" s="1"/>
  <c r="C60" i="52"/>
  <c r="D59" i="52"/>
  <c r="A57" i="52"/>
  <c r="D56" i="52"/>
  <c r="D55" i="52"/>
  <c r="A55" i="52" s="1"/>
  <c r="D54" i="52"/>
  <c r="D53" i="52"/>
  <c r="A53" i="52" s="1"/>
  <c r="D52" i="52"/>
  <c r="A52" i="52" s="1"/>
  <c r="A50" i="52"/>
  <c r="D49" i="52"/>
  <c r="A49" i="52" s="1"/>
  <c r="A48" i="52"/>
  <c r="A47" i="52"/>
  <c r="H45" i="52"/>
  <c r="F45" i="52"/>
  <c r="H43" i="52"/>
  <c r="F43" i="52"/>
  <c r="D37" i="52"/>
  <c r="A37" i="52" s="1"/>
  <c r="D36" i="52"/>
  <c r="A36" i="52" s="1"/>
  <c r="D35" i="52"/>
  <c r="A35" i="52" s="1"/>
  <c r="D34" i="52"/>
  <c r="A34" i="52" s="1"/>
  <c r="D33" i="52"/>
  <c r="A33" i="52" s="1"/>
  <c r="D32" i="52"/>
  <c r="A32" i="52" s="1"/>
  <c r="D31" i="52"/>
  <c r="A31" i="52" s="1"/>
  <c r="A30" i="52"/>
  <c r="A29" i="52"/>
  <c r="A28" i="52"/>
  <c r="D27" i="52"/>
  <c r="A27" i="52" s="1"/>
  <c r="D26" i="52"/>
  <c r="A26" i="52" s="1"/>
  <c r="D25" i="52"/>
  <c r="A25" i="52" s="1"/>
  <c r="D24" i="52"/>
  <c r="A24" i="52" s="1"/>
  <c r="D23" i="52"/>
  <c r="A23" i="52" s="1"/>
  <c r="D22" i="52"/>
  <c r="A22" i="52" s="1"/>
  <c r="D21" i="52"/>
  <c r="A21" i="52" s="1"/>
  <c r="C20" i="52"/>
  <c r="A17" i="52"/>
  <c r="D16" i="52"/>
  <c r="D15" i="52"/>
  <c r="A15" i="52" s="1"/>
  <c r="D14" i="52"/>
  <c r="D13" i="52"/>
  <c r="A13" i="52" s="1"/>
  <c r="D12" i="52"/>
  <c r="A12" i="52" s="1"/>
  <c r="A10" i="52"/>
  <c r="D9" i="52"/>
  <c r="A9" i="52" s="1"/>
  <c r="D8" i="52"/>
  <c r="A8" i="52" s="1"/>
  <c r="A7" i="52"/>
  <c r="H3" i="52"/>
  <c r="H1" i="52" s="1"/>
  <c r="F3" i="52"/>
  <c r="F1" i="52" s="1"/>
  <c r="D111" i="51"/>
  <c r="A111" i="51" s="1"/>
  <c r="D110" i="51"/>
  <c r="A110" i="51" s="1"/>
  <c r="D109" i="51"/>
  <c r="A109" i="51" s="1"/>
  <c r="D108" i="51"/>
  <c r="A108" i="51" s="1"/>
  <c r="D107" i="51"/>
  <c r="A107" i="51" s="1"/>
  <c r="D106" i="51"/>
  <c r="A106" i="51" s="1"/>
  <c r="D105" i="51"/>
  <c r="A105" i="51" s="1"/>
  <c r="D104" i="51"/>
  <c r="A104" i="51" s="1"/>
  <c r="D103" i="51"/>
  <c r="A103" i="51" s="1"/>
  <c r="D102" i="51"/>
  <c r="A102" i="51" s="1"/>
  <c r="D101" i="51"/>
  <c r="A101" i="51" s="1"/>
  <c r="D100" i="51"/>
  <c r="A100" i="51" s="1"/>
  <c r="D99" i="51"/>
  <c r="A99" i="51" s="1"/>
  <c r="D98" i="51"/>
  <c r="A98" i="51" s="1"/>
  <c r="D97" i="51"/>
  <c r="A97" i="51" s="1"/>
  <c r="D96" i="51"/>
  <c r="A96" i="51" s="1"/>
  <c r="D95" i="51"/>
  <c r="D94" i="51"/>
  <c r="A94" i="51" s="1"/>
  <c r="C94" i="51"/>
  <c r="D93" i="51"/>
  <c r="A91" i="51"/>
  <c r="D90" i="51"/>
  <c r="D89" i="51"/>
  <c r="A89" i="51" s="1"/>
  <c r="D88" i="51"/>
  <c r="D87" i="51"/>
  <c r="A87" i="51" s="1"/>
  <c r="D86" i="51"/>
  <c r="A86" i="51" s="1"/>
  <c r="A84" i="51"/>
  <c r="D83" i="51"/>
  <c r="A83" i="51" s="1"/>
  <c r="D82" i="51"/>
  <c r="A82" i="51" s="1"/>
  <c r="A81" i="51"/>
  <c r="H79" i="51"/>
  <c r="F79" i="51"/>
  <c r="H77" i="51"/>
  <c r="F77" i="51"/>
  <c r="D73" i="51"/>
  <c r="A73" i="51" s="1"/>
  <c r="D72" i="51"/>
  <c r="A72" i="51" s="1"/>
  <c r="D71" i="51"/>
  <c r="A71" i="51" s="1"/>
  <c r="D70" i="51"/>
  <c r="A70" i="51" s="1"/>
  <c r="D69" i="51"/>
  <c r="A69" i="51" s="1"/>
  <c r="D68" i="51"/>
  <c r="A68" i="51" s="1"/>
  <c r="D67" i="51"/>
  <c r="A67" i="51" s="1"/>
  <c r="D66" i="51"/>
  <c r="A66" i="51" s="1"/>
  <c r="D65" i="51"/>
  <c r="A65" i="51" s="1"/>
  <c r="D64" i="51"/>
  <c r="A64" i="51" s="1"/>
  <c r="D63" i="51"/>
  <c r="A63" i="51" s="1"/>
  <c r="D62" i="51"/>
  <c r="A62" i="51" s="1"/>
  <c r="D61" i="51"/>
  <c r="A61" i="51" s="1"/>
  <c r="D60" i="51"/>
  <c r="A60" i="51" s="1"/>
  <c r="D59" i="51"/>
  <c r="A59" i="51" s="1"/>
  <c r="D58" i="51"/>
  <c r="D57" i="51"/>
  <c r="D56" i="51"/>
  <c r="A56" i="51" s="1"/>
  <c r="C56" i="51"/>
  <c r="D55" i="51"/>
  <c r="A53" i="51"/>
  <c r="D52" i="51"/>
  <c r="D51" i="51"/>
  <c r="A51" i="51" s="1"/>
  <c r="D50" i="51"/>
  <c r="D49" i="51"/>
  <c r="A49" i="51" s="1"/>
  <c r="D48" i="51"/>
  <c r="A48" i="51" s="1"/>
  <c r="A46" i="51"/>
  <c r="D45" i="51"/>
  <c r="A45" i="51" s="1"/>
  <c r="D44" i="51"/>
  <c r="A44" i="51" s="1"/>
  <c r="A43" i="51"/>
  <c r="H41" i="51"/>
  <c r="F41" i="51"/>
  <c r="H39" i="51"/>
  <c r="F39" i="51"/>
  <c r="D36" i="51"/>
  <c r="A36" i="51" s="1"/>
  <c r="D35" i="51"/>
  <c r="A35" i="51" s="1"/>
  <c r="D34" i="51"/>
  <c r="A34" i="51" s="1"/>
  <c r="D33" i="51"/>
  <c r="A33" i="51" s="1"/>
  <c r="D32" i="51"/>
  <c r="A32" i="51" s="1"/>
  <c r="D31" i="51"/>
  <c r="A31" i="51" s="1"/>
  <c r="D30" i="51"/>
  <c r="A30" i="51" s="1"/>
  <c r="D29" i="51"/>
  <c r="A29" i="51" s="1"/>
  <c r="D28" i="51"/>
  <c r="A28" i="51" s="1"/>
  <c r="D27" i="51"/>
  <c r="A27" i="51" s="1"/>
  <c r="D26" i="51"/>
  <c r="A26" i="51" s="1"/>
  <c r="D25" i="51"/>
  <c r="A25" i="51" s="1"/>
  <c r="D24" i="51"/>
  <c r="A24" i="51" s="1"/>
  <c r="D23" i="51"/>
  <c r="A23" i="51" s="1"/>
  <c r="D22" i="51"/>
  <c r="A22" i="51" s="1"/>
  <c r="D21" i="51"/>
  <c r="A21" i="51" s="1"/>
  <c r="D20" i="51"/>
  <c r="D19" i="51"/>
  <c r="A19" i="51" s="1"/>
  <c r="C19" i="51"/>
  <c r="D18" i="51"/>
  <c r="A16" i="51"/>
  <c r="D15" i="51"/>
  <c r="D14" i="51"/>
  <c r="A14" i="51" s="1"/>
  <c r="D13" i="51"/>
  <c r="D12" i="51"/>
  <c r="A12" i="51" s="1"/>
  <c r="D11" i="51"/>
  <c r="A11" i="51" s="1"/>
  <c r="A9" i="51"/>
  <c r="D8" i="51"/>
  <c r="A8" i="51" s="1"/>
  <c r="D7" i="51"/>
  <c r="A7" i="51" s="1"/>
  <c r="A6" i="51"/>
  <c r="H3" i="51"/>
  <c r="H1" i="51" s="1"/>
  <c r="F3" i="51"/>
  <c r="F1" i="51" s="1"/>
  <c r="A77" i="48"/>
  <c r="A76" i="48"/>
  <c r="A75" i="48"/>
  <c r="A74" i="48"/>
  <c r="A73" i="48"/>
  <c r="A72" i="48"/>
  <c r="A71" i="48"/>
  <c r="A70" i="48"/>
  <c r="A69" i="48"/>
  <c r="A68" i="48"/>
  <c r="A67" i="48"/>
  <c r="A66" i="48"/>
  <c r="A65" i="48"/>
  <c r="A64" i="48"/>
  <c r="A63" i="48"/>
  <c r="A62" i="48"/>
  <c r="A60" i="48"/>
  <c r="C60" i="48"/>
  <c r="A57" i="48"/>
  <c r="A56" i="48"/>
  <c r="A55" i="48"/>
  <c r="A54" i="48"/>
  <c r="A53" i="48"/>
  <c r="A52" i="48"/>
  <c r="A50" i="48"/>
  <c r="A49" i="48"/>
  <c r="A48" i="48"/>
  <c r="A47" i="48"/>
  <c r="H45" i="48"/>
  <c r="F45" i="48"/>
  <c r="H43" i="48"/>
  <c r="F43" i="48"/>
  <c r="A37" i="48"/>
  <c r="A36" i="48"/>
  <c r="A35" i="48"/>
  <c r="A34" i="48"/>
  <c r="A33" i="48"/>
  <c r="A32" i="48"/>
  <c r="A31" i="48"/>
  <c r="A30" i="48"/>
  <c r="A29" i="48"/>
  <c r="A28" i="48"/>
  <c r="A27" i="48"/>
  <c r="A26" i="48"/>
  <c r="A25" i="48"/>
  <c r="A24" i="48"/>
  <c r="A23" i="48"/>
  <c r="A22" i="48"/>
  <c r="A20" i="48"/>
  <c r="C20" i="48"/>
  <c r="A17" i="48"/>
  <c r="A16" i="48"/>
  <c r="A15" i="48"/>
  <c r="A14" i="48"/>
  <c r="A13" i="48"/>
  <c r="A12" i="48"/>
  <c r="A10" i="48"/>
  <c r="A9" i="48"/>
  <c r="A8" i="48"/>
  <c r="A7" i="48"/>
  <c r="H3" i="48"/>
  <c r="H1" i="48" s="1"/>
  <c r="F3" i="48"/>
  <c r="F1" i="48" s="1"/>
  <c r="A75" i="47"/>
  <c r="A74" i="47"/>
  <c r="A73" i="47"/>
  <c r="A72" i="47"/>
  <c r="A71" i="47"/>
  <c r="A70" i="47"/>
  <c r="A69" i="47"/>
  <c r="A68" i="47"/>
  <c r="A67" i="47"/>
  <c r="A66" i="47"/>
  <c r="A65" i="47"/>
  <c r="A64" i="47"/>
  <c r="A63" i="47"/>
  <c r="A62" i="47"/>
  <c r="A61" i="47"/>
  <c r="A60" i="47"/>
  <c r="A58" i="47"/>
  <c r="C58" i="47"/>
  <c r="A55" i="47"/>
  <c r="A54" i="47"/>
  <c r="A53" i="47"/>
  <c r="A52" i="47"/>
  <c r="A51" i="47"/>
  <c r="A50" i="47"/>
  <c r="A48" i="47"/>
  <c r="A47" i="47"/>
  <c r="A46" i="47"/>
  <c r="A45" i="47"/>
  <c r="H43" i="47"/>
  <c r="F43" i="47"/>
  <c r="H41" i="47"/>
  <c r="F41" i="47"/>
  <c r="A37" i="47"/>
  <c r="A36" i="47"/>
  <c r="A35" i="47"/>
  <c r="A34" i="47"/>
  <c r="A33" i="47"/>
  <c r="A32" i="47"/>
  <c r="A31" i="47"/>
  <c r="A30" i="47"/>
  <c r="A29" i="47"/>
  <c r="A28" i="47"/>
  <c r="A27" i="47"/>
  <c r="A26" i="47"/>
  <c r="A25" i="47"/>
  <c r="A24" i="47"/>
  <c r="A23" i="47"/>
  <c r="A22" i="47"/>
  <c r="A20" i="47"/>
  <c r="C20" i="47"/>
  <c r="A17" i="47"/>
  <c r="A16" i="47"/>
  <c r="A15" i="47"/>
  <c r="A14" i="47"/>
  <c r="A13" i="47"/>
  <c r="A12" i="47"/>
  <c r="A10" i="47"/>
  <c r="A9" i="47"/>
  <c r="A8" i="47"/>
  <c r="A7" i="47"/>
  <c r="H3" i="47"/>
  <c r="H1" i="47" s="1"/>
  <c r="F3" i="47"/>
  <c r="F1" i="47" s="1"/>
  <c r="AJ231" i="4"/>
  <c r="AF92" i="4"/>
  <c r="AK142" i="4"/>
  <c r="AJ93" i="4"/>
  <c r="G712" i="2"/>
  <c r="H274" i="2"/>
  <c r="H714" i="2"/>
  <c r="H716" i="2"/>
  <c r="AI143" i="4"/>
  <c r="AI255" i="4"/>
  <c r="AI142" i="4"/>
  <c r="G276" i="2"/>
  <c r="H572" i="2"/>
  <c r="H212" i="2"/>
  <c r="AK255" i="4"/>
  <c r="AI231" i="4"/>
  <c r="AJ286" i="4"/>
  <c r="AF237" i="4"/>
  <c r="H632" i="2"/>
  <c r="G229" i="2"/>
  <c r="AJ237" i="4"/>
  <c r="H587" i="2"/>
  <c r="AF87" i="4"/>
  <c r="AI254" i="4"/>
  <c r="G636" i="2"/>
  <c r="AJ111" i="4"/>
  <c r="G713" i="2"/>
  <c r="AI111" i="4"/>
  <c r="H634" i="2"/>
  <c r="AK93" i="4"/>
  <c r="AJ86" i="4"/>
  <c r="H713" i="2"/>
  <c r="AK287" i="4"/>
  <c r="H272" i="2"/>
  <c r="AI287" i="4"/>
  <c r="AI86" i="4"/>
  <c r="AK231" i="4"/>
  <c r="AF236" i="4"/>
  <c r="AJ230" i="4"/>
  <c r="AK230" i="4"/>
  <c r="G274" i="2"/>
  <c r="AI230" i="4"/>
  <c r="AI93" i="4"/>
  <c r="AI87" i="4"/>
  <c r="AK254" i="4"/>
  <c r="AJ254" i="4"/>
  <c r="AJ143" i="4"/>
  <c r="G587" i="2"/>
  <c r="H635" i="2"/>
  <c r="G632" i="2"/>
  <c r="G275" i="2"/>
  <c r="AJ255" i="4"/>
  <c r="AK236" i="4"/>
  <c r="G716" i="2"/>
  <c r="G574" i="2"/>
  <c r="AF142" i="4"/>
  <c r="H214" i="2"/>
  <c r="AI237" i="4"/>
  <c r="AJ92" i="4"/>
  <c r="H275" i="2"/>
  <c r="AK286" i="4"/>
  <c r="G214" i="2"/>
  <c r="G715" i="2"/>
  <c r="H273" i="2"/>
  <c r="G212" i="2"/>
  <c r="G273" i="2"/>
  <c r="AF254" i="4"/>
  <c r="AI92" i="4"/>
  <c r="G227" i="2"/>
  <c r="AF286" i="4"/>
  <c r="H715" i="2"/>
  <c r="H589" i="2"/>
  <c r="AK237" i="4"/>
  <c r="AI110" i="4"/>
  <c r="AJ287" i="4"/>
  <c r="AF93" i="4"/>
  <c r="AJ110" i="4"/>
  <c r="H633" i="2"/>
  <c r="AF111" i="4"/>
  <c r="AF287" i="4"/>
  <c r="AF230" i="4"/>
  <c r="H227" i="2"/>
  <c r="G634" i="2"/>
  <c r="AF255" i="4"/>
  <c r="H229" i="2"/>
  <c r="AK86" i="4"/>
  <c r="AF86" i="4"/>
  <c r="H712" i="2"/>
  <c r="AF231" i="4"/>
  <c r="AJ236" i="4"/>
  <c r="AF143" i="4"/>
  <c r="G589" i="2"/>
  <c r="AI286" i="4"/>
  <c r="AI236" i="4"/>
  <c r="AF110" i="4"/>
  <c r="H574" i="2"/>
  <c r="G635" i="2"/>
  <c r="H636" i="2"/>
  <c r="AK111" i="4"/>
  <c r="AK110" i="4"/>
  <c r="H276" i="2"/>
  <c r="AJ142" i="4"/>
  <c r="AK87" i="4"/>
  <c r="AJ87" i="4"/>
  <c r="AK143" i="4"/>
  <c r="G633" i="2"/>
  <c r="G572" i="2"/>
  <c r="AK92" i="4"/>
  <c r="G714" i="2"/>
  <c r="G272" i="2"/>
  <c r="AB87" i="4" l="1"/>
  <c r="U87" i="4"/>
  <c r="T87" i="4"/>
  <c r="Q87" i="4"/>
  <c r="I87" i="4"/>
  <c r="H87" i="4"/>
  <c r="J87" i="4"/>
  <c r="Z87" i="4"/>
  <c r="G87" i="4"/>
  <c r="M87" i="4"/>
  <c r="O87" i="4"/>
  <c r="K87" i="4"/>
  <c r="X87" i="4"/>
  <c r="N87" i="4"/>
  <c r="R87" i="4"/>
  <c r="S87" i="4"/>
  <c r="L87" i="4"/>
  <c r="W87" i="4"/>
  <c r="V87" i="4"/>
  <c r="P87" i="4"/>
  <c r="AD87" i="4"/>
  <c r="AE87" i="4"/>
  <c r="AC87" i="4"/>
  <c r="AA87" i="4"/>
  <c r="Y87" i="4"/>
  <c r="I86" i="4"/>
  <c r="R86" i="4"/>
  <c r="T86" i="4"/>
  <c r="P86" i="4"/>
  <c r="S86" i="4"/>
  <c r="J86" i="4"/>
  <c r="U86" i="4"/>
  <c r="AB86" i="4"/>
  <c r="Y86" i="4"/>
  <c r="L86" i="4"/>
  <c r="Q86" i="4"/>
  <c r="O86" i="4"/>
  <c r="AD86" i="4"/>
  <c r="V86" i="4"/>
  <c r="K86" i="4"/>
  <c r="H86" i="4"/>
  <c r="AA86" i="4"/>
  <c r="X86" i="4"/>
  <c r="M86" i="4"/>
  <c r="G86" i="4"/>
  <c r="AC86" i="4"/>
  <c r="AE86" i="4"/>
  <c r="Z86" i="4"/>
  <c r="W86" i="4"/>
  <c r="N86" i="4"/>
  <c r="AD230" i="4"/>
  <c r="AA230" i="4"/>
  <c r="Y230" i="4"/>
  <c r="AE230" i="4"/>
  <c r="AC230" i="4"/>
  <c r="Z230" i="4"/>
  <c r="G230" i="4"/>
  <c r="U230" i="4"/>
  <c r="L230" i="4"/>
  <c r="J230" i="4"/>
  <c r="AB230" i="4"/>
  <c r="H230" i="4"/>
  <c r="I230" i="4"/>
  <c r="Q230" i="4"/>
  <c r="T230" i="4"/>
  <c r="M230" i="4"/>
  <c r="P230" i="4"/>
  <c r="V230" i="4"/>
  <c r="R230" i="4"/>
  <c r="X230" i="4"/>
  <c r="N230" i="4"/>
  <c r="O230" i="4"/>
  <c r="K230" i="4"/>
  <c r="S230" i="4"/>
  <c r="W230" i="4"/>
  <c r="AA231" i="4"/>
  <c r="P231" i="4"/>
  <c r="Q231" i="4"/>
  <c r="S231" i="4"/>
  <c r="J231" i="4"/>
  <c r="H231" i="4"/>
  <c r="G231" i="4"/>
  <c r="M231" i="4"/>
  <c r="T231" i="4"/>
  <c r="AB231" i="4"/>
  <c r="R231" i="4"/>
  <c r="U231" i="4"/>
  <c r="X231" i="4"/>
  <c r="K231" i="4"/>
  <c r="O231" i="4"/>
  <c r="L231" i="4"/>
  <c r="W231" i="4"/>
  <c r="AE231" i="4"/>
  <c r="V231" i="4"/>
  <c r="Y231" i="4"/>
  <c r="AD231" i="4"/>
  <c r="N231" i="4"/>
  <c r="AC231" i="4"/>
  <c r="I231" i="4"/>
  <c r="Z231" i="4"/>
  <c r="I286" i="4"/>
  <c r="AD286" i="4"/>
  <c r="U286" i="4"/>
  <c r="Q286" i="4"/>
  <c r="M286" i="4"/>
  <c r="AE286" i="4"/>
  <c r="AC286" i="4"/>
  <c r="P286" i="4"/>
  <c r="O286" i="4"/>
  <c r="R286" i="4"/>
  <c r="H286" i="4"/>
  <c r="AB286" i="4"/>
  <c r="S286" i="4"/>
  <c r="T286" i="4"/>
  <c r="G286" i="4"/>
  <c r="X286" i="4"/>
  <c r="W286" i="4"/>
  <c r="Z286" i="4"/>
  <c r="L286" i="4"/>
  <c r="K286" i="4"/>
  <c r="N286" i="4"/>
  <c r="V286" i="4"/>
  <c r="AA286" i="4"/>
  <c r="Y286" i="4"/>
  <c r="J286" i="4"/>
  <c r="H287" i="4"/>
  <c r="AC287" i="4"/>
  <c r="AA287" i="4"/>
  <c r="AE287" i="4"/>
  <c r="U287" i="4"/>
  <c r="Z287" i="4"/>
  <c r="M287" i="4"/>
  <c r="Y287" i="4"/>
  <c r="AB287" i="4"/>
  <c r="I287" i="4"/>
  <c r="L287" i="4"/>
  <c r="X287" i="4"/>
  <c r="V287" i="4"/>
  <c r="W287" i="4"/>
  <c r="S287" i="4"/>
  <c r="O287" i="4"/>
  <c r="R287" i="4"/>
  <c r="AD287" i="4"/>
  <c r="Q287" i="4"/>
  <c r="G287" i="4"/>
  <c r="T287" i="4"/>
  <c r="K287" i="4"/>
  <c r="P287" i="4"/>
  <c r="N287" i="4"/>
  <c r="J287" i="4"/>
  <c r="AB142" i="4"/>
  <c r="U142" i="4"/>
  <c r="N142" i="4"/>
  <c r="L142" i="4"/>
  <c r="W142" i="4"/>
  <c r="P142" i="4"/>
  <c r="AC142" i="4"/>
  <c r="S142" i="4"/>
  <c r="R142" i="4"/>
  <c r="I142" i="4"/>
  <c r="H142" i="4"/>
  <c r="T142" i="4"/>
  <c r="AA142" i="4"/>
  <c r="G142" i="4"/>
  <c r="J142" i="4"/>
  <c r="K142" i="4"/>
  <c r="Q142" i="4"/>
  <c r="Y142" i="4"/>
  <c r="V142" i="4"/>
  <c r="AD142" i="4"/>
  <c r="O142" i="4"/>
  <c r="M142" i="4"/>
  <c r="AE142" i="4"/>
  <c r="Z142" i="4"/>
  <c r="X142" i="4"/>
  <c r="M143" i="4"/>
  <c r="S143" i="4"/>
  <c r="AE143" i="4"/>
  <c r="AC143" i="4"/>
  <c r="V143" i="4"/>
  <c r="J143" i="4"/>
  <c r="Z143" i="4"/>
  <c r="H143" i="4"/>
  <c r="I143" i="4"/>
  <c r="O143" i="4"/>
  <c r="W143" i="4"/>
  <c r="L143" i="4"/>
  <c r="Q143" i="4"/>
  <c r="U143" i="4"/>
  <c r="P143" i="4"/>
  <c r="Y143" i="4"/>
  <c r="AD143" i="4"/>
  <c r="R143" i="4"/>
  <c r="AB143" i="4"/>
  <c r="G143" i="4"/>
  <c r="AA143" i="4"/>
  <c r="T143" i="4"/>
  <c r="K143" i="4"/>
  <c r="N143" i="4"/>
  <c r="X143" i="4"/>
  <c r="K254" i="4"/>
  <c r="U254" i="4"/>
  <c r="H254" i="4"/>
  <c r="R254" i="4"/>
  <c r="AE254" i="4"/>
  <c r="T254" i="4"/>
  <c r="S254" i="4"/>
  <c r="O254" i="4"/>
  <c r="M254" i="4"/>
  <c r="N254" i="4"/>
  <c r="W254" i="4"/>
  <c r="Y254" i="4"/>
  <c r="AC254" i="4"/>
  <c r="V254" i="4"/>
  <c r="L254" i="4"/>
  <c r="Z254" i="4"/>
  <c r="AB254" i="4"/>
  <c r="Q254" i="4"/>
  <c r="J254" i="4"/>
  <c r="AA254" i="4"/>
  <c r="I254" i="4"/>
  <c r="G254" i="4"/>
  <c r="P254" i="4"/>
  <c r="AD254" i="4"/>
  <c r="X254" i="4"/>
  <c r="AC255" i="4"/>
  <c r="K255" i="4"/>
  <c r="P255" i="4"/>
  <c r="H255" i="4"/>
  <c r="M255" i="4"/>
  <c r="R255" i="4"/>
  <c r="AE255" i="4"/>
  <c r="AB255" i="4"/>
  <c r="J255" i="4"/>
  <c r="Y255" i="4"/>
  <c r="W255" i="4"/>
  <c r="L255" i="4"/>
  <c r="Q255" i="4"/>
  <c r="AA255" i="4"/>
  <c r="N255" i="4"/>
  <c r="X255" i="4"/>
  <c r="U255" i="4"/>
  <c r="Z255" i="4"/>
  <c r="O255" i="4"/>
  <c r="G255" i="4"/>
  <c r="V255" i="4"/>
  <c r="S255" i="4"/>
  <c r="I255" i="4"/>
  <c r="T255" i="4"/>
  <c r="AD255" i="4"/>
  <c r="G92" i="4"/>
  <c r="K92" i="4"/>
  <c r="M92" i="4"/>
  <c r="Q92" i="4"/>
  <c r="O92" i="4"/>
  <c r="Z92" i="4"/>
  <c r="AD92" i="4"/>
  <c r="W92" i="4"/>
  <c r="L92" i="4"/>
  <c r="J92" i="4"/>
  <c r="I92" i="4"/>
  <c r="V92" i="4"/>
  <c r="AB92" i="4"/>
  <c r="AC92" i="4"/>
  <c r="R92" i="4"/>
  <c r="H92" i="4"/>
  <c r="Y92" i="4"/>
  <c r="T92" i="4"/>
  <c r="S92" i="4"/>
  <c r="U92" i="4"/>
  <c r="P92" i="4"/>
  <c r="N92" i="4"/>
  <c r="AA92" i="4"/>
  <c r="X92" i="4"/>
  <c r="AE92" i="4"/>
  <c r="P236" i="4"/>
  <c r="R236" i="4"/>
  <c r="T236" i="4"/>
  <c r="AD236" i="4"/>
  <c r="S236" i="4"/>
  <c r="Q236" i="4"/>
  <c r="Y236" i="4"/>
  <c r="W236" i="4"/>
  <c r="M236" i="4"/>
  <c r="AA236" i="4"/>
  <c r="U236" i="4"/>
  <c r="J236" i="4"/>
  <c r="AB236" i="4"/>
  <c r="Z236" i="4"/>
  <c r="G236" i="4"/>
  <c r="K236" i="4"/>
  <c r="V236" i="4"/>
  <c r="AE236" i="4"/>
  <c r="L236" i="4"/>
  <c r="H236" i="4"/>
  <c r="X236" i="4"/>
  <c r="AC236" i="4"/>
  <c r="O236" i="4"/>
  <c r="N236" i="4"/>
  <c r="I236" i="4"/>
  <c r="P237" i="4"/>
  <c r="W237" i="4"/>
  <c r="AA237" i="4"/>
  <c r="U237" i="4"/>
  <c r="Q237" i="4"/>
  <c r="AD237" i="4"/>
  <c r="I237" i="4"/>
  <c r="V237" i="4"/>
  <c r="K237" i="4"/>
  <c r="AB237" i="4"/>
  <c r="R237" i="4"/>
  <c r="AE237" i="4"/>
  <c r="G237" i="4"/>
  <c r="T237" i="4"/>
  <c r="Y237" i="4"/>
  <c r="H237" i="4"/>
  <c r="L237" i="4"/>
  <c r="AC237" i="4"/>
  <c r="J237" i="4"/>
  <c r="N237" i="4"/>
  <c r="X237" i="4"/>
  <c r="S237" i="4"/>
  <c r="Z237" i="4"/>
  <c r="M237" i="4"/>
  <c r="O237" i="4"/>
  <c r="T93" i="4"/>
  <c r="AE93" i="4"/>
  <c r="V93" i="4"/>
  <c r="L93" i="4"/>
  <c r="U93" i="4"/>
  <c r="AA93" i="4"/>
  <c r="AB93" i="4"/>
  <c r="Z93" i="4"/>
  <c r="X93" i="4"/>
  <c r="H93" i="4"/>
  <c r="M93" i="4"/>
  <c r="Y93" i="4"/>
  <c r="AD93" i="4"/>
  <c r="N93" i="4"/>
  <c r="R93" i="4"/>
  <c r="AC93" i="4"/>
  <c r="O93" i="4"/>
  <c r="W93" i="4"/>
  <c r="P93" i="4"/>
  <c r="J93" i="4"/>
  <c r="G93" i="4"/>
  <c r="K93" i="4"/>
  <c r="S93" i="4"/>
  <c r="I93" i="4"/>
  <c r="Q93" i="4"/>
  <c r="A13" i="51"/>
  <c r="M14" i="51"/>
  <c r="N14" i="51"/>
  <c r="A15" i="51"/>
  <c r="N15" i="51"/>
  <c r="M15" i="51"/>
  <c r="A50" i="51"/>
  <c r="N51" i="51"/>
  <c r="M51" i="51"/>
  <c r="A52" i="51"/>
  <c r="N52" i="51"/>
  <c r="M52" i="51"/>
  <c r="A88" i="51"/>
  <c r="N89" i="51"/>
  <c r="M89" i="51"/>
  <c r="A14" i="52"/>
  <c r="N14" i="52"/>
  <c r="M14" i="52"/>
  <c r="A54" i="52"/>
  <c r="N54" i="52"/>
  <c r="M54" i="52"/>
  <c r="A90" i="51"/>
  <c r="N90" i="51"/>
  <c r="M90" i="51"/>
  <c r="A16" i="52"/>
  <c r="M15" i="52"/>
  <c r="N15" i="52"/>
  <c r="A56" i="52"/>
  <c r="N55" i="52"/>
  <c r="M55" i="52"/>
  <c r="AC111" i="4"/>
  <c r="Z111" i="4"/>
  <c r="L111" i="4"/>
  <c r="M111" i="4"/>
  <c r="J111" i="4"/>
  <c r="W111" i="4"/>
  <c r="I111" i="4"/>
  <c r="Q111" i="4"/>
  <c r="AD111" i="4"/>
  <c r="H111" i="4"/>
  <c r="AA111" i="4"/>
  <c r="G111" i="4"/>
  <c r="AB111" i="4"/>
  <c r="T111" i="4"/>
  <c r="R111" i="4"/>
  <c r="AE111" i="4"/>
  <c r="U111" i="4"/>
  <c r="S111" i="4"/>
  <c r="X111" i="4"/>
  <c r="Y111" i="4"/>
  <c r="O111" i="4"/>
  <c r="K111" i="4"/>
  <c r="P111" i="4"/>
  <c r="V111" i="4"/>
  <c r="N111" i="4"/>
  <c r="I110" i="4"/>
  <c r="J110" i="4"/>
  <c r="G110" i="4"/>
  <c r="P110" i="4"/>
  <c r="AA110" i="4"/>
  <c r="O110" i="4"/>
  <c r="R110" i="4"/>
  <c r="N110" i="4"/>
  <c r="M110" i="4"/>
  <c r="K110" i="4"/>
  <c r="Q110" i="4"/>
  <c r="U110" i="4"/>
  <c r="S110" i="4"/>
  <c r="X110" i="4"/>
  <c r="W110" i="4"/>
  <c r="L110" i="4"/>
  <c r="AD110" i="4"/>
  <c r="AB110" i="4"/>
  <c r="T110" i="4"/>
  <c r="Z110" i="4"/>
  <c r="AE110" i="4"/>
  <c r="H110" i="4"/>
  <c r="V110" i="4"/>
  <c r="AC110" i="4"/>
  <c r="Y110" i="4"/>
  <c r="D20" i="52"/>
  <c r="A20" i="52" s="1"/>
  <c r="A59" i="48"/>
  <c r="A61" i="48"/>
  <c r="H21" i="52"/>
  <c r="F21" i="52"/>
  <c r="H61" i="52"/>
  <c r="F61" i="52"/>
  <c r="F59" i="52"/>
  <c r="H59" i="52"/>
  <c r="F59" i="47"/>
  <c r="F57" i="47"/>
  <c r="F19" i="47"/>
  <c r="F21" i="47"/>
  <c r="A19" i="47"/>
  <c r="A21" i="47"/>
  <c r="A18" i="51"/>
  <c r="A95" i="51"/>
  <c r="A57" i="51"/>
  <c r="A93" i="51"/>
  <c r="A55" i="51"/>
  <c r="A20" i="51"/>
  <c r="A58" i="51"/>
  <c r="A57" i="47"/>
  <c r="A21" i="48"/>
  <c r="A19" i="48"/>
  <c r="A59" i="47"/>
  <c r="A59" i="52"/>
  <c r="A61" i="52"/>
  <c r="D19" i="52" l="1"/>
  <c r="A19" i="52" s="1"/>
  <c r="F19" i="52"/>
  <c r="F20" i="52" s="1"/>
  <c r="F20" i="47"/>
  <c r="F22" i="47"/>
  <c r="F58" i="47"/>
  <c r="F60" i="47"/>
  <c r="H19" i="52"/>
  <c r="F22" i="52"/>
  <c r="H22" i="52"/>
  <c r="H60" i="52"/>
  <c r="F62" i="52"/>
  <c r="F60" i="52"/>
  <c r="H62" i="52"/>
  <c r="H686" i="3"/>
  <c r="H718" i="3"/>
  <c r="H679" i="3"/>
  <c r="H695" i="3"/>
  <c r="H711" i="3"/>
  <c r="H727" i="3"/>
  <c r="H692" i="3"/>
  <c r="H684" i="3"/>
  <c r="H708" i="3"/>
  <c r="H728" i="3"/>
  <c r="H685" i="3"/>
  <c r="H701" i="3"/>
  <c r="H717" i="3"/>
  <c r="H733" i="3"/>
  <c r="H702" i="3"/>
  <c r="H1761" i="3"/>
  <c r="H1777" i="3"/>
  <c r="H1793" i="3"/>
  <c r="H1809" i="3"/>
  <c r="H1766" i="3"/>
  <c r="H1782" i="3"/>
  <c r="H1798" i="3"/>
  <c r="H1814" i="3"/>
  <c r="H1771" i="3"/>
  <c r="H1787" i="3"/>
  <c r="H1803" i="3"/>
  <c r="H1760" i="3"/>
  <c r="H1776" i="3"/>
  <c r="H1792" i="3"/>
  <c r="H1808" i="3"/>
  <c r="G724" i="3"/>
  <c r="G1773" i="3"/>
  <c r="G1767" i="3"/>
  <c r="G698" i="3"/>
  <c r="G726" i="3"/>
  <c r="G683" i="3"/>
  <c r="G699" i="3"/>
  <c r="G715" i="3"/>
  <c r="G731" i="3"/>
  <c r="G704" i="3"/>
  <c r="G688" i="3"/>
  <c r="G716" i="3"/>
  <c r="G732" i="3"/>
  <c r="G689" i="3"/>
  <c r="G705" i="3"/>
  <c r="G721" i="3"/>
  <c r="G690" i="3"/>
  <c r="G714" i="3"/>
  <c r="G1765" i="3"/>
  <c r="G1781" i="3"/>
  <c r="G1797" i="3"/>
  <c r="G1813" i="3"/>
  <c r="G1770" i="3"/>
  <c r="G1786" i="3"/>
  <c r="G1802" i="3"/>
  <c r="G1759" i="3"/>
  <c r="G1775" i="3"/>
  <c r="G1791" i="3"/>
  <c r="G1807" i="3"/>
  <c r="G1764" i="3"/>
  <c r="G1780" i="3"/>
  <c r="G1796" i="3"/>
  <c r="G1812" i="3"/>
  <c r="G710" i="3"/>
  <c r="G1789" i="3"/>
  <c r="G1772" i="3"/>
  <c r="H698" i="3"/>
  <c r="H726" i="3"/>
  <c r="H683" i="3"/>
  <c r="H699" i="3"/>
  <c r="H715" i="3"/>
  <c r="H731" i="3"/>
  <c r="H704" i="3"/>
  <c r="H688" i="3"/>
  <c r="H716" i="3"/>
  <c r="H732" i="3"/>
  <c r="H689" i="3"/>
  <c r="H705" i="3"/>
  <c r="H721" i="3"/>
  <c r="H690" i="3"/>
  <c r="H714" i="3"/>
  <c r="H1765" i="3"/>
  <c r="H1781" i="3"/>
  <c r="H1797" i="3"/>
  <c r="H1813" i="3"/>
  <c r="H1770" i="3"/>
  <c r="H1786" i="3"/>
  <c r="H1802" i="3"/>
  <c r="H1759" i="3"/>
  <c r="H1775" i="3"/>
  <c r="H1791" i="3"/>
  <c r="H1807" i="3"/>
  <c r="H1764" i="3"/>
  <c r="H1780" i="3"/>
  <c r="H1796" i="3"/>
  <c r="H1812" i="3"/>
  <c r="G1800" i="3"/>
  <c r="G723" i="3"/>
  <c r="G681" i="3"/>
  <c r="G1757" i="3"/>
  <c r="G1810" i="3"/>
  <c r="G1788" i="3"/>
  <c r="G706" i="3"/>
  <c r="G730" i="3"/>
  <c r="G687" i="3"/>
  <c r="G703" i="3"/>
  <c r="G719" i="3"/>
  <c r="G735" i="3"/>
  <c r="G712" i="3"/>
  <c r="G696" i="3"/>
  <c r="G720" i="3"/>
  <c r="G677" i="3"/>
  <c r="G693" i="3"/>
  <c r="G709" i="3"/>
  <c r="G725" i="3"/>
  <c r="G682" i="3"/>
  <c r="G722" i="3"/>
  <c r="G1769" i="3"/>
  <c r="G1785" i="3"/>
  <c r="G1801" i="3"/>
  <c r="G1758" i="3"/>
  <c r="G1774" i="3"/>
  <c r="G1790" i="3"/>
  <c r="G1806" i="3"/>
  <c r="G1763" i="3"/>
  <c r="G1779" i="3"/>
  <c r="G1795" i="3"/>
  <c r="G1811" i="3"/>
  <c r="G1768" i="3"/>
  <c r="G1784" i="3"/>
  <c r="G1816" i="3"/>
  <c r="G707" i="3"/>
  <c r="G680" i="3"/>
  <c r="G700" i="3"/>
  <c r="G729" i="3"/>
  <c r="G1762" i="3"/>
  <c r="G1783" i="3"/>
  <c r="H706" i="3"/>
  <c r="H730" i="3"/>
  <c r="H687" i="3"/>
  <c r="H703" i="3"/>
  <c r="H719" i="3"/>
  <c r="H735" i="3"/>
  <c r="H712" i="3"/>
  <c r="H696" i="3"/>
  <c r="H720" i="3"/>
  <c r="H677" i="3"/>
  <c r="H693" i="3"/>
  <c r="H709" i="3"/>
  <c r="H725" i="3"/>
  <c r="H682" i="3"/>
  <c r="H722" i="3"/>
  <c r="H1769" i="3"/>
  <c r="H1785" i="3"/>
  <c r="H1801" i="3"/>
  <c r="H1758" i="3"/>
  <c r="H1774" i="3"/>
  <c r="H1790" i="3"/>
  <c r="H1806" i="3"/>
  <c r="H1763" i="3"/>
  <c r="H1779" i="3"/>
  <c r="H1795" i="3"/>
  <c r="H1811" i="3"/>
  <c r="H1768" i="3"/>
  <c r="H1784" i="3"/>
  <c r="H1800" i="3"/>
  <c r="H1816" i="3"/>
  <c r="G734" i="3"/>
  <c r="G694" i="3"/>
  <c r="G1794" i="3"/>
  <c r="G1804" i="3"/>
  <c r="H678" i="3"/>
  <c r="H710" i="3"/>
  <c r="H734" i="3"/>
  <c r="H691" i="3"/>
  <c r="H707" i="3"/>
  <c r="H723" i="3"/>
  <c r="H680" i="3"/>
  <c r="H736" i="3"/>
  <c r="H700" i="3"/>
  <c r="H724" i="3"/>
  <c r="H681" i="3"/>
  <c r="H697" i="3"/>
  <c r="H713" i="3"/>
  <c r="H729" i="3"/>
  <c r="H694" i="3"/>
  <c r="H1757" i="3"/>
  <c r="H1773" i="3"/>
  <c r="H1789" i="3"/>
  <c r="H1805" i="3"/>
  <c r="H1762" i="3"/>
  <c r="H1778" i="3"/>
  <c r="H1794" i="3"/>
  <c r="H1810" i="3"/>
  <c r="H1767" i="3"/>
  <c r="H1783" i="3"/>
  <c r="H1799" i="3"/>
  <c r="H1815" i="3"/>
  <c r="H1772" i="3"/>
  <c r="H1788" i="3"/>
  <c r="H1804" i="3"/>
  <c r="G691" i="3"/>
  <c r="G736" i="3"/>
  <c r="G697" i="3"/>
  <c r="G1805" i="3"/>
  <c r="G1799" i="3"/>
  <c r="G686" i="3"/>
  <c r="G718" i="3"/>
  <c r="G679" i="3"/>
  <c r="G695" i="3"/>
  <c r="G711" i="3"/>
  <c r="G727" i="3"/>
  <c r="G692" i="3"/>
  <c r="G684" i="3"/>
  <c r="G708" i="3"/>
  <c r="G728" i="3"/>
  <c r="G685" i="3"/>
  <c r="G701" i="3"/>
  <c r="G717" i="3"/>
  <c r="G733" i="3"/>
  <c r="G702" i="3"/>
  <c r="G1761" i="3"/>
  <c r="G1777" i="3"/>
  <c r="G1793" i="3"/>
  <c r="G1809" i="3"/>
  <c r="G1766" i="3"/>
  <c r="G1782" i="3"/>
  <c r="G1798" i="3"/>
  <c r="G1814" i="3"/>
  <c r="G1771" i="3"/>
  <c r="G1787" i="3"/>
  <c r="G1803" i="3"/>
  <c r="G1760" i="3"/>
  <c r="G1776" i="3"/>
  <c r="G1792" i="3"/>
  <c r="G1808" i="3"/>
  <c r="G678" i="3"/>
  <c r="G713" i="3"/>
  <c r="G1778" i="3"/>
  <c r="G1815" i="3"/>
  <c r="H20" i="52" l="1"/>
  <c r="F7" i="27" l="1"/>
  <c r="F47" i="27" s="1"/>
  <c r="D77" i="42" l="1"/>
  <c r="A77" i="42" s="1"/>
  <c r="D76" i="42"/>
  <c r="A76" i="42" s="1"/>
  <c r="D75" i="42"/>
  <c r="A75" i="42" s="1"/>
  <c r="D74" i="42"/>
  <c r="A74" i="42" s="1"/>
  <c r="D73" i="42"/>
  <c r="A73" i="42" s="1"/>
  <c r="D72" i="42"/>
  <c r="A72" i="42" s="1"/>
  <c r="D71" i="42"/>
  <c r="A71" i="42" s="1"/>
  <c r="D70" i="42"/>
  <c r="A70" i="42" s="1"/>
  <c r="D69" i="42"/>
  <c r="A69" i="42" s="1"/>
  <c r="D68" i="42"/>
  <c r="A68" i="42" s="1"/>
  <c r="D67" i="42"/>
  <c r="A67" i="42" s="1"/>
  <c r="D66" i="42"/>
  <c r="A66" i="42" s="1"/>
  <c r="D65" i="42"/>
  <c r="A65" i="42" s="1"/>
  <c r="D64" i="42"/>
  <c r="A64" i="42" s="1"/>
  <c r="D63" i="42"/>
  <c r="A63" i="42" s="1"/>
  <c r="D62" i="42"/>
  <c r="A62" i="42" s="1"/>
  <c r="D61" i="42"/>
  <c r="A61" i="42" s="1"/>
  <c r="C60" i="42"/>
  <c r="D59" i="42"/>
  <c r="A59" i="42" s="1"/>
  <c r="A57" i="42"/>
  <c r="D56" i="42"/>
  <c r="D55" i="42"/>
  <c r="A55" i="42" s="1"/>
  <c r="D54" i="42"/>
  <c r="D53" i="42"/>
  <c r="A53" i="42" s="1"/>
  <c r="D52" i="42"/>
  <c r="A52" i="42" s="1"/>
  <c r="A50" i="42"/>
  <c r="D49" i="42"/>
  <c r="A49" i="42" s="1"/>
  <c r="D48" i="42"/>
  <c r="A48" i="42" s="1"/>
  <c r="A47" i="42"/>
  <c r="H45" i="42"/>
  <c r="F45" i="42"/>
  <c r="H43" i="42"/>
  <c r="F43" i="42"/>
  <c r="D37" i="42"/>
  <c r="A37" i="42" s="1"/>
  <c r="D36" i="42"/>
  <c r="A36" i="42" s="1"/>
  <c r="D35" i="42"/>
  <c r="A35" i="42" s="1"/>
  <c r="D34" i="42"/>
  <c r="A34" i="42" s="1"/>
  <c r="D33" i="42"/>
  <c r="A33" i="42" s="1"/>
  <c r="D32" i="42"/>
  <c r="A32" i="42" s="1"/>
  <c r="D31" i="42"/>
  <c r="A31" i="42" s="1"/>
  <c r="D30" i="42"/>
  <c r="A30" i="42" s="1"/>
  <c r="D29" i="42"/>
  <c r="A29" i="42" s="1"/>
  <c r="D28" i="42"/>
  <c r="A28" i="42" s="1"/>
  <c r="D27" i="42"/>
  <c r="A27" i="42" s="1"/>
  <c r="D26" i="42"/>
  <c r="A26" i="42" s="1"/>
  <c r="D25" i="42"/>
  <c r="A25" i="42" s="1"/>
  <c r="D24" i="42"/>
  <c r="A24" i="42" s="1"/>
  <c r="D23" i="42"/>
  <c r="A23" i="42" s="1"/>
  <c r="D22" i="42"/>
  <c r="A22" i="42" s="1"/>
  <c r="D21" i="42"/>
  <c r="C20" i="42"/>
  <c r="D19" i="42"/>
  <c r="A19" i="42" s="1"/>
  <c r="A17" i="42"/>
  <c r="D16" i="42"/>
  <c r="D15" i="42"/>
  <c r="A15" i="42" s="1"/>
  <c r="D14" i="42"/>
  <c r="D13" i="42"/>
  <c r="A13" i="42" s="1"/>
  <c r="D12" i="42"/>
  <c r="A12" i="42" s="1"/>
  <c r="A10" i="42"/>
  <c r="D9" i="42"/>
  <c r="A9" i="42" s="1"/>
  <c r="D8" i="42"/>
  <c r="A8" i="42" s="1"/>
  <c r="A7" i="42"/>
  <c r="H3" i="42"/>
  <c r="H1" i="42" s="1"/>
  <c r="F3" i="42"/>
  <c r="F1" i="42" s="1"/>
  <c r="A14" i="42" l="1"/>
  <c r="M14" i="42"/>
  <c r="N14" i="42"/>
  <c r="A54" i="42"/>
  <c r="N54" i="42"/>
  <c r="M54" i="42"/>
  <c r="A56" i="42"/>
  <c r="N55" i="42"/>
  <c r="M55" i="42"/>
  <c r="A16" i="42"/>
  <c r="M15" i="42"/>
  <c r="N15" i="42"/>
  <c r="A21" i="42"/>
  <c r="D60" i="42"/>
  <c r="A60" i="42" s="1"/>
  <c r="A20" i="42" l="1"/>
  <c r="F69" i="1" l="1"/>
  <c r="H69" i="1" l="1"/>
  <c r="H66" i="26" l="1"/>
  <c r="F66" i="26"/>
  <c r="D98" i="23" l="1"/>
  <c r="C98" i="23"/>
  <c r="C60" i="26"/>
  <c r="C60" i="27"/>
  <c r="C60" i="1"/>
  <c r="C20" i="23"/>
  <c r="C20" i="26"/>
  <c r="C20" i="27"/>
  <c r="C20" i="1"/>
  <c r="H99" i="23" l="1"/>
  <c r="H97" i="23"/>
  <c r="F97" i="23"/>
  <c r="F99" i="23"/>
  <c r="F64" i="1" l="1"/>
  <c r="H64" i="1" l="1"/>
  <c r="G220" i="2"/>
  <c r="H215" i="2"/>
  <c r="AK238" i="4"/>
  <c r="H243" i="2"/>
  <c r="H610" i="2"/>
  <c r="G718" i="2"/>
  <c r="AK289" i="4"/>
  <c r="G234" i="2"/>
  <c r="H240" i="2"/>
  <c r="H592" i="2"/>
  <c r="AF223" i="4"/>
  <c r="H245" i="2"/>
  <c r="H213" i="2"/>
  <c r="G359" i="2"/>
  <c r="AI219" i="4"/>
  <c r="G354" i="2"/>
  <c r="G222" i="2"/>
  <c r="G347" i="2"/>
  <c r="H639" i="2"/>
  <c r="G590" i="2"/>
  <c r="H607" i="2"/>
  <c r="H244" i="2"/>
  <c r="AJ91" i="4"/>
  <c r="AI94" i="4"/>
  <c r="G577" i="2"/>
  <c r="H360" i="2"/>
  <c r="AJ221" i="4"/>
  <c r="H599" i="2"/>
  <c r="H606" i="2"/>
  <c r="AJ76" i="4"/>
  <c r="H231" i="2"/>
  <c r="AI257" i="4"/>
  <c r="AK90" i="4"/>
  <c r="AK112" i="4"/>
  <c r="H581" i="2"/>
  <c r="G230" i="2"/>
  <c r="AI76" i="4"/>
  <c r="G613" i="2"/>
  <c r="AJ220" i="4"/>
  <c r="G277" i="2"/>
  <c r="G195" i="2"/>
  <c r="G192" i="2"/>
  <c r="G235" i="2"/>
  <c r="AF99" i="4"/>
  <c r="G356" i="2"/>
  <c r="H585" i="2"/>
  <c r="AI74" i="4"/>
  <c r="G599" i="2"/>
  <c r="H190" i="2"/>
  <c r="H348" i="2"/>
  <c r="H344" i="2"/>
  <c r="H184" i="2"/>
  <c r="H241" i="2"/>
  <c r="G595" i="2"/>
  <c r="H578" i="2"/>
  <c r="AI234" i="4"/>
  <c r="G183" i="2"/>
  <c r="G243" i="2"/>
  <c r="H549" i="2"/>
  <c r="AI233" i="4"/>
  <c r="G545" i="2"/>
  <c r="AJ235" i="4"/>
  <c r="H246" i="2"/>
  <c r="AF112" i="4"/>
  <c r="AK218" i="4"/>
  <c r="H238" i="2"/>
  <c r="AK97" i="4"/>
  <c r="AI91" i="4"/>
  <c r="H192" i="2"/>
  <c r="G549" i="2"/>
  <c r="H345" i="2"/>
  <c r="H232" i="2"/>
  <c r="AI98" i="4"/>
  <c r="G281" i="2"/>
  <c r="H616" i="2"/>
  <c r="H233" i="2"/>
  <c r="G239" i="2"/>
  <c r="G360" i="2"/>
  <c r="H237" i="2"/>
  <c r="H218" i="2"/>
  <c r="AJ218" i="4"/>
  <c r="G219" i="2"/>
  <c r="AK257" i="4"/>
  <c r="AF289" i="4"/>
  <c r="H217" i="2"/>
  <c r="G617" i="2"/>
  <c r="G233" i="2"/>
  <c r="AI243" i="4"/>
  <c r="G552" i="2"/>
  <c r="H602" i="2"/>
  <c r="G637" i="2"/>
  <c r="H573" i="2"/>
  <c r="H591" i="2"/>
  <c r="G213" i="2"/>
  <c r="H641" i="2"/>
  <c r="G344" i="2"/>
  <c r="AF238" i="4"/>
  <c r="AF88" i="4"/>
  <c r="H612" i="2"/>
  <c r="AK220" i="4"/>
  <c r="G583" i="2"/>
  <c r="AI88" i="4"/>
  <c r="G278" i="2"/>
  <c r="G616" i="2"/>
  <c r="AI112" i="4"/>
  <c r="H556" i="2"/>
  <c r="H194" i="2"/>
  <c r="G594" i="2"/>
  <c r="G232" i="2"/>
  <c r="G241" i="2"/>
  <c r="G609" i="2"/>
  <c r="AJ222" i="4"/>
  <c r="AI235" i="4"/>
  <c r="AJ288" i="4"/>
  <c r="AF96" i="4"/>
  <c r="H191" i="2"/>
  <c r="G217" i="2"/>
  <c r="G604" i="2"/>
  <c r="AK239" i="4"/>
  <c r="H223" i="2"/>
  <c r="AJ98" i="4"/>
  <c r="AJ89" i="4"/>
  <c r="H224" i="2"/>
  <c r="AJ145" i="4"/>
  <c r="AF233" i="4"/>
  <c r="AI288" i="4"/>
  <c r="G357" i="2"/>
  <c r="AF90" i="4"/>
  <c r="AF94" i="4"/>
  <c r="G188" i="2"/>
  <c r="G215" i="2"/>
  <c r="G586" i="2"/>
  <c r="AF232" i="4"/>
  <c r="AJ233" i="4"/>
  <c r="AJ232" i="4"/>
  <c r="H637" i="2"/>
  <c r="AF113" i="4"/>
  <c r="H353" i="2"/>
  <c r="H554" i="2"/>
  <c r="H576" i="2"/>
  <c r="G190" i="2"/>
  <c r="G345" i="2"/>
  <c r="H183" i="2"/>
  <c r="H596" i="2"/>
  <c r="H278" i="2"/>
  <c r="G620" i="2"/>
  <c r="AK243" i="4"/>
  <c r="AF220" i="4"/>
  <c r="H719" i="2"/>
  <c r="AI238" i="4"/>
  <c r="AK91" i="4"/>
  <c r="AK77" i="4"/>
  <c r="H588" i="2"/>
  <c r="H189" i="2"/>
  <c r="G237" i="2"/>
  <c r="AK113" i="4"/>
  <c r="H187" i="2"/>
  <c r="G231" i="2"/>
  <c r="AF78" i="4"/>
  <c r="G720" i="2"/>
  <c r="AJ112" i="4"/>
  <c r="H604" i="2"/>
  <c r="H611" i="2"/>
  <c r="AJ243" i="4"/>
  <c r="G603" i="2"/>
  <c r="AI89" i="4"/>
  <c r="H614" i="2"/>
  <c r="H222" i="2"/>
  <c r="G238" i="2"/>
  <c r="AK78" i="4"/>
  <c r="H595" i="2"/>
  <c r="H615" i="2"/>
  <c r="G543" i="2"/>
  <c r="H242" i="2"/>
  <c r="H609" i="2"/>
  <c r="AK242" i="4"/>
  <c r="G619" i="2"/>
  <c r="AF77" i="4"/>
  <c r="AK89" i="4"/>
  <c r="G361" i="2"/>
  <c r="H239" i="2"/>
  <c r="G600" i="2"/>
  <c r="H196" i="2"/>
  <c r="AK99" i="4"/>
  <c r="AI256" i="4"/>
  <c r="AF241" i="4"/>
  <c r="AF218" i="4"/>
  <c r="AJ79" i="4"/>
  <c r="AJ239" i="4"/>
  <c r="AK74" i="4"/>
  <c r="G546" i="2"/>
  <c r="AI113" i="4"/>
  <c r="H357" i="2"/>
  <c r="G242" i="2"/>
  <c r="AI78" i="4"/>
  <c r="G581" i="2"/>
  <c r="H355" i="2"/>
  <c r="G349" i="2"/>
  <c r="H226" i="2"/>
  <c r="H546" i="2"/>
  <c r="G578" i="2"/>
  <c r="H220" i="2"/>
  <c r="H188" i="2"/>
  <c r="AI242" i="4"/>
  <c r="G216" i="2"/>
  <c r="H598" i="2"/>
  <c r="AI77" i="4"/>
  <c r="H234" i="2"/>
  <c r="H605" i="2"/>
  <c r="AI239" i="4"/>
  <c r="AI241" i="4"/>
  <c r="AK232" i="4"/>
  <c r="AF221" i="4"/>
  <c r="G721" i="2"/>
  <c r="H235" i="2"/>
  <c r="H281" i="2"/>
  <c r="AJ77" i="4"/>
  <c r="H352" i="2"/>
  <c r="G280" i="2"/>
  <c r="AF74" i="4"/>
  <c r="AI145" i="4"/>
  <c r="AK76" i="4"/>
  <c r="G607" i="2"/>
  <c r="H346" i="2"/>
  <c r="H221" i="2"/>
  <c r="H608" i="2"/>
  <c r="H186" i="2"/>
  <c r="AI97" i="4"/>
  <c r="AF243" i="4"/>
  <c r="AF239" i="4"/>
  <c r="H620" i="2"/>
  <c r="G224" i="2"/>
  <c r="AJ144" i="4"/>
  <c r="AK241" i="4"/>
  <c r="G228" i="2"/>
  <c r="G358" i="2"/>
  <c r="G588" i="2"/>
  <c r="H279" i="2"/>
  <c r="H185" i="2"/>
  <c r="H575" i="2"/>
  <c r="H553" i="2"/>
  <c r="AI144" i="4"/>
  <c r="G573" i="2"/>
  <c r="H638" i="2"/>
  <c r="AJ99" i="4"/>
  <c r="H583" i="2"/>
  <c r="G191" i="2"/>
  <c r="AF95" i="4"/>
  <c r="H550" i="2"/>
  <c r="H277" i="2"/>
  <c r="G553" i="2"/>
  <c r="G576" i="2"/>
  <c r="AJ234" i="4"/>
  <c r="AF97" i="4"/>
  <c r="AK256" i="4"/>
  <c r="G608" i="2"/>
  <c r="H580" i="2"/>
  <c r="G226" i="2"/>
  <c r="H613" i="2"/>
  <c r="H359" i="2"/>
  <c r="H551" i="2"/>
  <c r="H354" i="2"/>
  <c r="AK75" i="4"/>
  <c r="G348" i="2"/>
  <c r="G225" i="2"/>
  <c r="H351" i="2"/>
  <c r="H593" i="2"/>
  <c r="H617" i="2"/>
  <c r="AJ94" i="4"/>
  <c r="G548" i="2"/>
  <c r="H597" i="2"/>
  <c r="G246" i="2"/>
  <c r="G610" i="2"/>
  <c r="AJ96" i="4"/>
  <c r="H582" i="2"/>
  <c r="G582" i="2"/>
  <c r="G580" i="2"/>
  <c r="G612" i="2"/>
  <c r="AF256" i="4"/>
  <c r="G717" i="2"/>
  <c r="AF288" i="4"/>
  <c r="G221" i="2"/>
  <c r="H343" i="2"/>
  <c r="AF79" i="4"/>
  <c r="G621" i="2"/>
  <c r="H621" i="2"/>
  <c r="G638" i="2"/>
  <c r="G342" i="2"/>
  <c r="G194" i="2"/>
  <c r="G579" i="2"/>
  <c r="G244" i="2"/>
  <c r="H579" i="2"/>
  <c r="AF144" i="4"/>
  <c r="AK221" i="4"/>
  <c r="H228" i="2"/>
  <c r="AI240" i="4"/>
  <c r="G575" i="2"/>
  <c r="H544" i="2"/>
  <c r="H594" i="2"/>
  <c r="G606" i="2"/>
  <c r="G184" i="2"/>
  <c r="H356" i="2"/>
  <c r="H601" i="2"/>
  <c r="G350" i="2"/>
  <c r="AK234" i="4"/>
  <c r="H547" i="2"/>
  <c r="H230" i="2"/>
  <c r="H280" i="2"/>
  <c r="AK94" i="4"/>
  <c r="G551" i="2"/>
  <c r="G346" i="2"/>
  <c r="AJ88" i="4"/>
  <c r="AJ74" i="4"/>
  <c r="AI99" i="4"/>
  <c r="AF235" i="4"/>
  <c r="G556" i="2"/>
  <c r="H721" i="2"/>
  <c r="AF145" i="4"/>
  <c r="AJ219" i="4"/>
  <c r="G618" i="2"/>
  <c r="G352" i="2"/>
  <c r="G611" i="2"/>
  <c r="H590" i="2"/>
  <c r="G554" i="2"/>
  <c r="H216" i="2"/>
  <c r="G639" i="2"/>
  <c r="H718" i="2"/>
  <c r="AJ241" i="4"/>
  <c r="G555" i="2"/>
  <c r="AF75" i="4"/>
  <c r="AI222" i="4"/>
  <c r="AI218" i="4"/>
  <c r="G182" i="2"/>
  <c r="AI232" i="4"/>
  <c r="G223" i="2"/>
  <c r="AK233" i="4"/>
  <c r="AJ289" i="4"/>
  <c r="H548" i="2"/>
  <c r="H342" i="2"/>
  <c r="G279" i="2"/>
  <c r="G550" i="2"/>
  <c r="G593" i="2"/>
  <c r="G193" i="2"/>
  <c r="AF234" i="4"/>
  <c r="AJ75" i="4"/>
  <c r="H584" i="2"/>
  <c r="G719" i="2"/>
  <c r="G185" i="2"/>
  <c r="AF257" i="4"/>
  <c r="AJ256" i="4"/>
  <c r="H600" i="2"/>
  <c r="AJ90" i="4"/>
  <c r="AJ78" i="4"/>
  <c r="AK222" i="4"/>
  <c r="G615" i="2"/>
  <c r="G240" i="2"/>
  <c r="AF76" i="4"/>
  <c r="AK96" i="4"/>
  <c r="AF89" i="4"/>
  <c r="AF240" i="4"/>
  <c r="G189" i="2"/>
  <c r="G597" i="2"/>
  <c r="AI223" i="4"/>
  <c r="G351" i="2"/>
  <c r="AK223" i="4"/>
  <c r="AF242" i="4"/>
  <c r="H577" i="2"/>
  <c r="AJ240" i="4"/>
  <c r="G585" i="2"/>
  <c r="AK98" i="4"/>
  <c r="AJ113" i="4"/>
  <c r="G186" i="2"/>
  <c r="AF98" i="4"/>
  <c r="AI95" i="4"/>
  <c r="G640" i="2"/>
  <c r="AJ257" i="4"/>
  <c r="H545" i="2"/>
  <c r="AK235" i="4"/>
  <c r="H182" i="2"/>
  <c r="H555" i="2"/>
  <c r="AI289" i="4"/>
  <c r="AF219" i="4"/>
  <c r="G544" i="2"/>
  <c r="G591" i="2"/>
  <c r="H349" i="2"/>
  <c r="H236" i="2"/>
  <c r="AI79" i="4"/>
  <c r="H358" i="2"/>
  <c r="G353" i="2"/>
  <c r="H640" i="2"/>
  <c r="H195" i="2"/>
  <c r="G592" i="2"/>
  <c r="G187" i="2"/>
  <c r="AJ95" i="4"/>
  <c r="AJ97" i="4"/>
  <c r="G547" i="2"/>
  <c r="AI221" i="4"/>
  <c r="H619" i="2"/>
  <c r="G614" i="2"/>
  <c r="AJ223" i="4"/>
  <c r="H361" i="2"/>
  <c r="AK79" i="4"/>
  <c r="AK88" i="4"/>
  <c r="AI220" i="4"/>
  <c r="G596" i="2"/>
  <c r="H552" i="2"/>
  <c r="H603" i="2"/>
  <c r="H720" i="2"/>
  <c r="G245" i="2"/>
  <c r="AI90" i="4"/>
  <c r="AI96" i="4"/>
  <c r="G218" i="2"/>
  <c r="H618" i="2"/>
  <c r="G355" i="2"/>
  <c r="G602" i="2"/>
  <c r="G601" i="2"/>
  <c r="H193" i="2"/>
  <c r="G584" i="2"/>
  <c r="H219" i="2"/>
  <c r="AJ238" i="4"/>
  <c r="H350" i="2"/>
  <c r="AK288" i="4"/>
  <c r="AF91" i="4"/>
  <c r="G196" i="2"/>
  <c r="G343" i="2"/>
  <c r="AJ242" i="4"/>
  <c r="AK240" i="4"/>
  <c r="AK144" i="4"/>
  <c r="G641" i="2"/>
  <c r="AK145" i="4"/>
  <c r="H586" i="2"/>
  <c r="AI75" i="4"/>
  <c r="H543" i="2"/>
  <c r="H542" i="2"/>
  <c r="H225" i="2"/>
  <c r="G236" i="2"/>
  <c r="AK95" i="4"/>
  <c r="H717" i="2"/>
  <c r="AK219" i="4"/>
  <c r="H347" i="2"/>
  <c r="G598" i="2"/>
  <c r="G542" i="2"/>
  <c r="G605" i="2"/>
  <c r="AF222" i="4"/>
  <c r="AC257" i="4" l="1"/>
  <c r="N257" i="4"/>
  <c r="S257" i="4"/>
  <c r="AB257" i="4"/>
  <c r="X257" i="4"/>
  <c r="U257" i="4"/>
  <c r="O257" i="4"/>
  <c r="Y257" i="4"/>
  <c r="H257" i="4"/>
  <c r="AA257" i="4"/>
  <c r="T257" i="4"/>
  <c r="R257" i="4"/>
  <c r="Q257" i="4"/>
  <c r="L257" i="4"/>
  <c r="M257" i="4"/>
  <c r="J257" i="4"/>
  <c r="K257" i="4"/>
  <c r="AE257" i="4"/>
  <c r="AD257" i="4"/>
  <c r="P257" i="4"/>
  <c r="G257" i="4"/>
  <c r="W257" i="4"/>
  <c r="Z257" i="4"/>
  <c r="V257" i="4"/>
  <c r="I257" i="4"/>
  <c r="N90" i="4"/>
  <c r="M90" i="4"/>
  <c r="R90" i="4"/>
  <c r="AE90" i="4"/>
  <c r="U90" i="4"/>
  <c r="L90" i="4"/>
  <c r="AB90" i="4"/>
  <c r="H90" i="4"/>
  <c r="J90" i="4"/>
  <c r="Y90" i="4"/>
  <c r="AC90" i="4"/>
  <c r="Q90" i="4"/>
  <c r="X90" i="4"/>
  <c r="AD90" i="4"/>
  <c r="I90" i="4"/>
  <c r="AA90" i="4"/>
  <c r="K90" i="4"/>
  <c r="P90" i="4"/>
  <c r="T90" i="4"/>
  <c r="O90" i="4"/>
  <c r="S90" i="4"/>
  <c r="W90" i="4"/>
  <c r="V90" i="4"/>
  <c r="G90" i="4"/>
  <c r="Z90" i="4"/>
  <c r="AC233" i="4"/>
  <c r="O233" i="4"/>
  <c r="AD233" i="4"/>
  <c r="W233" i="4"/>
  <c r="P233" i="4"/>
  <c r="X233" i="4"/>
  <c r="V233" i="4"/>
  <c r="AA233" i="4"/>
  <c r="S233" i="4"/>
  <c r="Z233" i="4"/>
  <c r="N233" i="4"/>
  <c r="K233" i="4"/>
  <c r="G233" i="4"/>
  <c r="I233" i="4"/>
  <c r="L233" i="4"/>
  <c r="T233" i="4"/>
  <c r="Q233" i="4"/>
  <c r="AB233" i="4"/>
  <c r="AE233" i="4"/>
  <c r="Y233" i="4"/>
  <c r="J233" i="4"/>
  <c r="M233" i="4"/>
  <c r="R233" i="4"/>
  <c r="U233" i="4"/>
  <c r="H233" i="4"/>
  <c r="AA232" i="4"/>
  <c r="U232" i="4"/>
  <c r="O232" i="4"/>
  <c r="H232" i="4"/>
  <c r="M232" i="4"/>
  <c r="W232" i="4"/>
  <c r="J232" i="4"/>
  <c r="N232" i="4"/>
  <c r="G232" i="4"/>
  <c r="V232" i="4"/>
  <c r="L232" i="4"/>
  <c r="T232" i="4"/>
  <c r="AD232" i="4"/>
  <c r="K232" i="4"/>
  <c r="S232" i="4"/>
  <c r="Q232" i="4"/>
  <c r="AC232" i="4"/>
  <c r="X232" i="4"/>
  <c r="I232" i="4"/>
  <c r="P232" i="4"/>
  <c r="Y232" i="4"/>
  <c r="AE232" i="4"/>
  <c r="AB232" i="4"/>
  <c r="Z232" i="4"/>
  <c r="R232" i="4"/>
  <c r="I241" i="4"/>
  <c r="Z241" i="4"/>
  <c r="R241" i="4"/>
  <c r="U241" i="4"/>
  <c r="G241" i="4"/>
  <c r="V241" i="4"/>
  <c r="M241" i="4"/>
  <c r="AA241" i="4"/>
  <c r="AE241" i="4"/>
  <c r="Q241" i="4"/>
  <c r="J241" i="4"/>
  <c r="Y241" i="4"/>
  <c r="S241" i="4"/>
  <c r="P241" i="4"/>
  <c r="W241" i="4"/>
  <c r="K241" i="4"/>
  <c r="AB241" i="4"/>
  <c r="L241" i="4"/>
  <c r="T241" i="4"/>
  <c r="AD241" i="4"/>
  <c r="AC241" i="4"/>
  <c r="H241" i="4"/>
  <c r="O241" i="4"/>
  <c r="X241" i="4"/>
  <c r="N241" i="4"/>
  <c r="X97" i="4"/>
  <c r="N97" i="4"/>
  <c r="AA97" i="4"/>
  <c r="Z97" i="4"/>
  <c r="J97" i="4"/>
  <c r="AC97" i="4"/>
  <c r="I97" i="4"/>
  <c r="L97" i="4"/>
  <c r="AB97" i="4"/>
  <c r="V97" i="4"/>
  <c r="Q97" i="4"/>
  <c r="S97" i="4"/>
  <c r="Y97" i="4"/>
  <c r="M97" i="4"/>
  <c r="P97" i="4"/>
  <c r="T97" i="4"/>
  <c r="W97" i="4"/>
  <c r="K97" i="4"/>
  <c r="H97" i="4"/>
  <c r="U97" i="4"/>
  <c r="O97" i="4"/>
  <c r="AE97" i="4"/>
  <c r="AD97" i="4"/>
  <c r="R97" i="4"/>
  <c r="G97" i="4"/>
  <c r="Y218" i="4"/>
  <c r="Z218" i="4"/>
  <c r="X218" i="4"/>
  <c r="U218" i="4"/>
  <c r="G218" i="4"/>
  <c r="T218" i="4"/>
  <c r="Q218" i="4"/>
  <c r="V218" i="4"/>
  <c r="H218" i="4"/>
  <c r="P218" i="4"/>
  <c r="AE218" i="4"/>
  <c r="W218" i="4"/>
  <c r="S218" i="4"/>
  <c r="AD218" i="4"/>
  <c r="N218" i="4"/>
  <c r="AB218" i="4"/>
  <c r="I218" i="4"/>
  <c r="AC218" i="4"/>
  <c r="J218" i="4"/>
  <c r="R218" i="4"/>
  <c r="K218" i="4"/>
  <c r="O218" i="4"/>
  <c r="M218" i="4"/>
  <c r="AA218" i="4"/>
  <c r="L218" i="4"/>
  <c r="AE243" i="4"/>
  <c r="K243" i="4"/>
  <c r="AD243" i="4"/>
  <c r="N243" i="4"/>
  <c r="S243" i="4"/>
  <c r="W243" i="4"/>
  <c r="X243" i="4"/>
  <c r="H243" i="4"/>
  <c r="V243" i="4"/>
  <c r="AC243" i="4"/>
  <c r="Q243" i="4"/>
  <c r="AB243" i="4"/>
  <c r="M243" i="4"/>
  <c r="R243" i="4"/>
  <c r="P243" i="4"/>
  <c r="Y243" i="4"/>
  <c r="L243" i="4"/>
  <c r="G243" i="4"/>
  <c r="U243" i="4"/>
  <c r="O243" i="4"/>
  <c r="T243" i="4"/>
  <c r="J243" i="4"/>
  <c r="Z243" i="4"/>
  <c r="AA243" i="4"/>
  <c r="I243" i="4"/>
  <c r="S222" i="4"/>
  <c r="R222" i="4"/>
  <c r="N222" i="4"/>
  <c r="AD222" i="4"/>
  <c r="Y222" i="4"/>
  <c r="T222" i="4"/>
  <c r="AB222" i="4"/>
  <c r="H222" i="4"/>
  <c r="P222" i="4"/>
  <c r="K222" i="4"/>
  <c r="O222" i="4"/>
  <c r="U222" i="4"/>
  <c r="I222" i="4"/>
  <c r="M222" i="4"/>
  <c r="Q222" i="4"/>
  <c r="Z222" i="4"/>
  <c r="AE222" i="4"/>
  <c r="V222" i="4"/>
  <c r="AC222" i="4"/>
  <c r="J222" i="4"/>
  <c r="L222" i="4"/>
  <c r="AA222" i="4"/>
  <c r="W222" i="4"/>
  <c r="X222" i="4"/>
  <c r="G222" i="4"/>
  <c r="L220" i="4"/>
  <c r="M220" i="4"/>
  <c r="T220" i="4"/>
  <c r="AA220" i="4"/>
  <c r="J220" i="4"/>
  <c r="G220" i="4"/>
  <c r="AC220" i="4"/>
  <c r="AB220" i="4"/>
  <c r="S220" i="4"/>
  <c r="Q220" i="4"/>
  <c r="V220" i="4"/>
  <c r="Z220" i="4"/>
  <c r="P220" i="4"/>
  <c r="U220" i="4"/>
  <c r="Y220" i="4"/>
  <c r="X220" i="4"/>
  <c r="I220" i="4"/>
  <c r="R220" i="4"/>
  <c r="AE220" i="4"/>
  <c r="H220" i="4"/>
  <c r="K220" i="4"/>
  <c r="AD220" i="4"/>
  <c r="N220" i="4"/>
  <c r="O220" i="4"/>
  <c r="W220" i="4"/>
  <c r="X79" i="4"/>
  <c r="V79" i="4"/>
  <c r="Q79" i="4"/>
  <c r="AC79" i="4"/>
  <c r="G79" i="4"/>
  <c r="U79" i="4"/>
  <c r="AA79" i="4"/>
  <c r="Y79" i="4"/>
  <c r="M79" i="4"/>
  <c r="AB79" i="4"/>
  <c r="AE79" i="4"/>
  <c r="J79" i="4"/>
  <c r="Z79" i="4"/>
  <c r="S79" i="4"/>
  <c r="P79" i="4"/>
  <c r="L79" i="4"/>
  <c r="N79" i="4"/>
  <c r="T79" i="4"/>
  <c r="I79" i="4"/>
  <c r="K79" i="4"/>
  <c r="R79" i="4"/>
  <c r="O79" i="4"/>
  <c r="AD79" i="4"/>
  <c r="H79" i="4"/>
  <c r="W79" i="4"/>
  <c r="H145" i="4"/>
  <c r="X145" i="4"/>
  <c r="T145" i="4"/>
  <c r="N145" i="4"/>
  <c r="Y145" i="4"/>
  <c r="S145" i="4"/>
  <c r="L145" i="4"/>
  <c r="AD145" i="4"/>
  <c r="Q145" i="4"/>
  <c r="AA145" i="4"/>
  <c r="P145" i="4"/>
  <c r="G145" i="4"/>
  <c r="W145" i="4"/>
  <c r="R145" i="4"/>
  <c r="J145" i="4"/>
  <c r="AE145" i="4"/>
  <c r="M145" i="4"/>
  <c r="Z145" i="4"/>
  <c r="U145" i="4"/>
  <c r="O145" i="4"/>
  <c r="I145" i="4"/>
  <c r="AB145" i="4"/>
  <c r="V145" i="4"/>
  <c r="AC145" i="4"/>
  <c r="K145" i="4"/>
  <c r="AC98" i="4"/>
  <c r="Y98" i="4"/>
  <c r="Q98" i="4"/>
  <c r="N98" i="4"/>
  <c r="M98" i="4"/>
  <c r="U98" i="4"/>
  <c r="Z98" i="4"/>
  <c r="P98" i="4"/>
  <c r="V98" i="4"/>
  <c r="O98" i="4"/>
  <c r="AA98" i="4"/>
  <c r="AB98" i="4"/>
  <c r="K98" i="4"/>
  <c r="T98" i="4"/>
  <c r="AD98" i="4"/>
  <c r="I98" i="4"/>
  <c r="G98" i="4"/>
  <c r="J98" i="4"/>
  <c r="R98" i="4"/>
  <c r="X98" i="4"/>
  <c r="AE98" i="4"/>
  <c r="S98" i="4"/>
  <c r="L98" i="4"/>
  <c r="H98" i="4"/>
  <c r="W98" i="4"/>
  <c r="AE288" i="4"/>
  <c r="X288" i="4"/>
  <c r="AD288" i="4"/>
  <c r="O288" i="4"/>
  <c r="W288" i="4"/>
  <c r="S288" i="4"/>
  <c r="T288" i="4"/>
  <c r="I288" i="4"/>
  <c r="G288" i="4"/>
  <c r="N288" i="4"/>
  <c r="K288" i="4"/>
  <c r="Z288" i="4"/>
  <c r="AB288" i="4"/>
  <c r="Q288" i="4"/>
  <c r="M288" i="4"/>
  <c r="Y288" i="4"/>
  <c r="U288" i="4"/>
  <c r="L288" i="4"/>
  <c r="AC288" i="4"/>
  <c r="P288" i="4"/>
  <c r="AA288" i="4"/>
  <c r="H288" i="4"/>
  <c r="R288" i="4"/>
  <c r="J288" i="4"/>
  <c r="V288" i="4"/>
  <c r="Y242" i="4"/>
  <c r="M242" i="4"/>
  <c r="S242" i="4"/>
  <c r="W242" i="4"/>
  <c r="N242" i="4"/>
  <c r="X242" i="4"/>
  <c r="U242" i="4"/>
  <c r="AE242" i="4"/>
  <c r="V242" i="4"/>
  <c r="AD242" i="4"/>
  <c r="J242" i="4"/>
  <c r="O242" i="4"/>
  <c r="AA242" i="4"/>
  <c r="Q242" i="4"/>
  <c r="L242" i="4"/>
  <c r="R242" i="4"/>
  <c r="T242" i="4"/>
  <c r="K242" i="4"/>
  <c r="Z242" i="4"/>
  <c r="AC242" i="4"/>
  <c r="G242" i="4"/>
  <c r="I242" i="4"/>
  <c r="H242" i="4"/>
  <c r="AB242" i="4"/>
  <c r="P242" i="4"/>
  <c r="O77" i="4"/>
  <c r="AE77" i="4"/>
  <c r="AA77" i="4"/>
  <c r="N77" i="4"/>
  <c r="J77" i="4"/>
  <c r="T77" i="4"/>
  <c r="L77" i="4"/>
  <c r="I77" i="4"/>
  <c r="P77" i="4"/>
  <c r="X77" i="4"/>
  <c r="AD77" i="4"/>
  <c r="V77" i="4"/>
  <c r="U77" i="4"/>
  <c r="W77" i="4"/>
  <c r="AB77" i="4"/>
  <c r="H77" i="4"/>
  <c r="R77" i="4"/>
  <c r="S77" i="4"/>
  <c r="AC77" i="4"/>
  <c r="G77" i="4"/>
  <c r="K77" i="4"/>
  <c r="Z77" i="4"/>
  <c r="M77" i="4"/>
  <c r="Y77" i="4"/>
  <c r="Q77" i="4"/>
  <c r="W234" i="4"/>
  <c r="H234" i="4"/>
  <c r="T234" i="4"/>
  <c r="AE234" i="4"/>
  <c r="X234" i="4"/>
  <c r="M234" i="4"/>
  <c r="J234" i="4"/>
  <c r="L234" i="4"/>
  <c r="K234" i="4"/>
  <c r="AB234" i="4"/>
  <c r="U234" i="4"/>
  <c r="G234" i="4"/>
  <c r="AA234" i="4"/>
  <c r="AD234" i="4"/>
  <c r="N234" i="4"/>
  <c r="Z234" i="4"/>
  <c r="P234" i="4"/>
  <c r="AC234" i="4"/>
  <c r="I234" i="4"/>
  <c r="Q234" i="4"/>
  <c r="S234" i="4"/>
  <c r="O234" i="4"/>
  <c r="V234" i="4"/>
  <c r="Y234" i="4"/>
  <c r="R234" i="4"/>
  <c r="AC91" i="4"/>
  <c r="AE91" i="4"/>
  <c r="H91" i="4"/>
  <c r="S91" i="4"/>
  <c r="AA91" i="4"/>
  <c r="V91" i="4"/>
  <c r="J91" i="4"/>
  <c r="P91" i="4"/>
  <c r="Q91" i="4"/>
  <c r="Z91" i="4"/>
  <c r="K91" i="4"/>
  <c r="I91" i="4"/>
  <c r="G91" i="4"/>
  <c r="T91" i="4"/>
  <c r="O91" i="4"/>
  <c r="Y91" i="4"/>
  <c r="R91" i="4"/>
  <c r="L91" i="4"/>
  <c r="N91" i="4"/>
  <c r="W91" i="4"/>
  <c r="U91" i="4"/>
  <c r="X91" i="4"/>
  <c r="M91" i="4"/>
  <c r="AB91" i="4"/>
  <c r="AD91" i="4"/>
  <c r="H239" i="4"/>
  <c r="X239" i="4"/>
  <c r="AD239" i="4"/>
  <c r="P239" i="4"/>
  <c r="T239" i="4"/>
  <c r="V239" i="4"/>
  <c r="Q239" i="4"/>
  <c r="U239" i="4"/>
  <c r="I239" i="4"/>
  <c r="W239" i="4"/>
  <c r="J239" i="4"/>
  <c r="AE239" i="4"/>
  <c r="Y239" i="4"/>
  <c r="M239" i="4"/>
  <c r="O239" i="4"/>
  <c r="G239" i="4"/>
  <c r="Z239" i="4"/>
  <c r="AC239" i="4"/>
  <c r="L239" i="4"/>
  <c r="AB239" i="4"/>
  <c r="S239" i="4"/>
  <c r="K239" i="4"/>
  <c r="R239" i="4"/>
  <c r="N239" i="4"/>
  <c r="AA239" i="4"/>
  <c r="K78" i="4"/>
  <c r="J78" i="4"/>
  <c r="I78" i="4"/>
  <c r="S78" i="4"/>
  <c r="Y78" i="4"/>
  <c r="AD78" i="4"/>
  <c r="H78" i="4"/>
  <c r="AC78" i="4"/>
  <c r="AE78" i="4"/>
  <c r="Q78" i="4"/>
  <c r="N78" i="4"/>
  <c r="P78" i="4"/>
  <c r="AA78" i="4"/>
  <c r="L78" i="4"/>
  <c r="R78" i="4"/>
  <c r="M78" i="4"/>
  <c r="X78" i="4"/>
  <c r="W78" i="4"/>
  <c r="AB78" i="4"/>
  <c r="U78" i="4"/>
  <c r="Z78" i="4"/>
  <c r="G78" i="4"/>
  <c r="V78" i="4"/>
  <c r="O78" i="4"/>
  <c r="T78" i="4"/>
  <c r="M219" i="4"/>
  <c r="AA219" i="4"/>
  <c r="P219" i="4"/>
  <c r="I219" i="4"/>
  <c r="AC219" i="4"/>
  <c r="R219" i="4"/>
  <c r="Q219" i="4"/>
  <c r="AE219" i="4"/>
  <c r="X219" i="4"/>
  <c r="S219" i="4"/>
  <c r="AD219" i="4"/>
  <c r="N219" i="4"/>
  <c r="U219" i="4"/>
  <c r="O219" i="4"/>
  <c r="J219" i="4"/>
  <c r="Z219" i="4"/>
  <c r="AB219" i="4"/>
  <c r="T219" i="4"/>
  <c r="L219" i="4"/>
  <c r="V219" i="4"/>
  <c r="Y219" i="4"/>
  <c r="G219" i="4"/>
  <c r="H219" i="4"/>
  <c r="K219" i="4"/>
  <c r="W219" i="4"/>
  <c r="P74" i="4"/>
  <c r="AE74" i="4"/>
  <c r="I74" i="4"/>
  <c r="G74" i="4"/>
  <c r="L74" i="4"/>
  <c r="R74" i="4"/>
  <c r="T74" i="4"/>
  <c r="Q74" i="4"/>
  <c r="N74" i="4"/>
  <c r="Z74" i="4"/>
  <c r="M74" i="4"/>
  <c r="Y74" i="4"/>
  <c r="V74" i="4"/>
  <c r="AC74" i="4"/>
  <c r="H74" i="4"/>
  <c r="O74" i="4"/>
  <c r="AB74" i="4"/>
  <c r="K74" i="4"/>
  <c r="AD74" i="4"/>
  <c r="X74" i="4"/>
  <c r="W74" i="4"/>
  <c r="S74" i="4"/>
  <c r="AA74" i="4"/>
  <c r="U74" i="4"/>
  <c r="J74" i="4"/>
  <c r="O75" i="4"/>
  <c r="W75" i="4"/>
  <c r="Y75" i="4"/>
  <c r="AA75" i="4"/>
  <c r="J75" i="4"/>
  <c r="S75" i="4"/>
  <c r="V75" i="4"/>
  <c r="R75" i="4"/>
  <c r="N75" i="4"/>
  <c r="AB75" i="4"/>
  <c r="P75" i="4"/>
  <c r="I75" i="4"/>
  <c r="U75" i="4"/>
  <c r="AC75" i="4"/>
  <c r="X75" i="4"/>
  <c r="Q75" i="4"/>
  <c r="AE75" i="4"/>
  <c r="T75" i="4"/>
  <c r="G75" i="4"/>
  <c r="K75" i="4"/>
  <c r="L75" i="4"/>
  <c r="H75" i="4"/>
  <c r="M75" i="4"/>
  <c r="AD75" i="4"/>
  <c r="Z75" i="4"/>
  <c r="N238" i="4"/>
  <c r="AD238" i="4"/>
  <c r="H238" i="4"/>
  <c r="Q238" i="4"/>
  <c r="S238" i="4"/>
  <c r="T238" i="4"/>
  <c r="X238" i="4"/>
  <c r="AE238" i="4"/>
  <c r="Z238" i="4"/>
  <c r="I238" i="4"/>
  <c r="Y238" i="4"/>
  <c r="L238" i="4"/>
  <c r="G238" i="4"/>
  <c r="R238" i="4"/>
  <c r="U238" i="4"/>
  <c r="W238" i="4"/>
  <c r="V238" i="4"/>
  <c r="AC238" i="4"/>
  <c r="AA238" i="4"/>
  <c r="M238" i="4"/>
  <c r="AB238" i="4"/>
  <c r="O238" i="4"/>
  <c r="K238" i="4"/>
  <c r="J238" i="4"/>
  <c r="P238" i="4"/>
  <c r="AB95" i="4"/>
  <c r="AC95" i="4"/>
  <c r="O95" i="4"/>
  <c r="M95" i="4"/>
  <c r="G95" i="4"/>
  <c r="H95" i="4"/>
  <c r="Z95" i="4"/>
  <c r="P95" i="4"/>
  <c r="R95" i="4"/>
  <c r="I95" i="4"/>
  <c r="U95" i="4"/>
  <c r="V95" i="4"/>
  <c r="N95" i="4"/>
  <c r="T95" i="4"/>
  <c r="Y95" i="4"/>
  <c r="J95" i="4"/>
  <c r="K95" i="4"/>
  <c r="S95" i="4"/>
  <c r="W95" i="4"/>
  <c r="AE95" i="4"/>
  <c r="Q95" i="4"/>
  <c r="AD95" i="4"/>
  <c r="L95" i="4"/>
  <c r="AA95" i="4"/>
  <c r="X95" i="4"/>
  <c r="X235" i="4"/>
  <c r="S235" i="4"/>
  <c r="M235" i="4"/>
  <c r="V235" i="4"/>
  <c r="AE235" i="4"/>
  <c r="T235" i="4"/>
  <c r="J235" i="4"/>
  <c r="Y235" i="4"/>
  <c r="K235" i="4"/>
  <c r="AB235" i="4"/>
  <c r="G235" i="4"/>
  <c r="O235" i="4"/>
  <c r="N235" i="4"/>
  <c r="U235" i="4"/>
  <c r="L235" i="4"/>
  <c r="Z235" i="4"/>
  <c r="AA235" i="4"/>
  <c r="H235" i="4"/>
  <c r="P235" i="4"/>
  <c r="AD235" i="4"/>
  <c r="AC235" i="4"/>
  <c r="R235" i="4"/>
  <c r="W235" i="4"/>
  <c r="Q235" i="4"/>
  <c r="I235" i="4"/>
  <c r="H256" i="4"/>
  <c r="M256" i="4"/>
  <c r="AA256" i="4"/>
  <c r="O256" i="4"/>
  <c r="G256" i="4"/>
  <c r="AB256" i="4"/>
  <c r="V256" i="4"/>
  <c r="Q256" i="4"/>
  <c r="R256" i="4"/>
  <c r="W256" i="4"/>
  <c r="Z256" i="4"/>
  <c r="J256" i="4"/>
  <c r="S256" i="4"/>
  <c r="Y256" i="4"/>
  <c r="T256" i="4"/>
  <c r="I256" i="4"/>
  <c r="AD256" i="4"/>
  <c r="N256" i="4"/>
  <c r="K256" i="4"/>
  <c r="P256" i="4"/>
  <c r="U256" i="4"/>
  <c r="L256" i="4"/>
  <c r="X256" i="4"/>
  <c r="AE256" i="4"/>
  <c r="AC256" i="4"/>
  <c r="K99" i="4"/>
  <c r="T99" i="4"/>
  <c r="AA99" i="4"/>
  <c r="J99" i="4"/>
  <c r="N99" i="4"/>
  <c r="AD99" i="4"/>
  <c r="I99" i="4"/>
  <c r="G99" i="4"/>
  <c r="AB99" i="4"/>
  <c r="U99" i="4"/>
  <c r="S99" i="4"/>
  <c r="H99" i="4"/>
  <c r="O99" i="4"/>
  <c r="V99" i="4"/>
  <c r="Y99" i="4"/>
  <c r="W99" i="4"/>
  <c r="R99" i="4"/>
  <c r="AC99" i="4"/>
  <c r="X99" i="4"/>
  <c r="AE99" i="4"/>
  <c r="L99" i="4"/>
  <c r="Q99" i="4"/>
  <c r="P99" i="4"/>
  <c r="M99" i="4"/>
  <c r="Z99" i="4"/>
  <c r="AA112" i="4"/>
  <c r="AD112" i="4"/>
  <c r="X112" i="4"/>
  <c r="P112" i="4"/>
  <c r="I112" i="4"/>
  <c r="W112" i="4"/>
  <c r="T112" i="4"/>
  <c r="U112" i="4"/>
  <c r="V112" i="4"/>
  <c r="K112" i="4"/>
  <c r="H112" i="4"/>
  <c r="AC112" i="4"/>
  <c r="AE112" i="4"/>
  <c r="O112" i="4"/>
  <c r="Z112" i="4"/>
  <c r="S112" i="4"/>
  <c r="Q112" i="4"/>
  <c r="L112" i="4"/>
  <c r="R112" i="4"/>
  <c r="AB112" i="4"/>
  <c r="Y112" i="4"/>
  <c r="N112" i="4"/>
  <c r="M112" i="4"/>
  <c r="J112" i="4"/>
  <c r="G112" i="4"/>
  <c r="L76" i="4"/>
  <c r="AA76" i="4"/>
  <c r="X76" i="4"/>
  <c r="J76" i="4"/>
  <c r="G76" i="4"/>
  <c r="AC76" i="4"/>
  <c r="P76" i="4"/>
  <c r="K76" i="4"/>
  <c r="S76" i="4"/>
  <c r="O76" i="4"/>
  <c r="N76" i="4"/>
  <c r="U76" i="4"/>
  <c r="Q76" i="4"/>
  <c r="AD76" i="4"/>
  <c r="Y76" i="4"/>
  <c r="T76" i="4"/>
  <c r="I76" i="4"/>
  <c r="M76" i="4"/>
  <c r="W76" i="4"/>
  <c r="AE76" i="4"/>
  <c r="Z76" i="4"/>
  <c r="H76" i="4"/>
  <c r="AB76" i="4"/>
  <c r="V76" i="4"/>
  <c r="R76" i="4"/>
  <c r="Q113" i="4"/>
  <c r="P113" i="4"/>
  <c r="AD113" i="4"/>
  <c r="S113" i="4"/>
  <c r="T113" i="4"/>
  <c r="N113" i="4"/>
  <c r="X113" i="4"/>
  <c r="AA113" i="4"/>
  <c r="L113" i="4"/>
  <c r="J113" i="4"/>
  <c r="U113" i="4"/>
  <c r="O113" i="4"/>
  <c r="M113" i="4"/>
  <c r="I113" i="4"/>
  <c r="Z113" i="4"/>
  <c r="H113" i="4"/>
  <c r="AE113" i="4"/>
  <c r="AC113" i="4"/>
  <c r="AB113" i="4"/>
  <c r="Y113" i="4"/>
  <c r="V113" i="4"/>
  <c r="R113" i="4"/>
  <c r="G113" i="4"/>
  <c r="W113" i="4"/>
  <c r="K113" i="4"/>
  <c r="AC88" i="4"/>
  <c r="R88" i="4"/>
  <c r="K88" i="4"/>
  <c r="L88" i="4"/>
  <c r="Z88" i="4"/>
  <c r="Y88" i="4"/>
  <c r="V88" i="4"/>
  <c r="I88" i="4"/>
  <c r="AB88" i="4"/>
  <c r="W88" i="4"/>
  <c r="M88" i="4"/>
  <c r="Q88" i="4"/>
  <c r="G88" i="4"/>
  <c r="S88" i="4"/>
  <c r="AD88" i="4"/>
  <c r="U88" i="4"/>
  <c r="T88" i="4"/>
  <c r="O88" i="4"/>
  <c r="AA88" i="4"/>
  <c r="X88" i="4"/>
  <c r="H88" i="4"/>
  <c r="P88" i="4"/>
  <c r="J88" i="4"/>
  <c r="N88" i="4"/>
  <c r="AE88" i="4"/>
  <c r="P89" i="4"/>
  <c r="J89" i="4"/>
  <c r="T89" i="4"/>
  <c r="AD89" i="4"/>
  <c r="K89" i="4"/>
  <c r="L89" i="4"/>
  <c r="Q89" i="4"/>
  <c r="X89" i="4"/>
  <c r="H89" i="4"/>
  <c r="N89" i="4"/>
  <c r="Z89" i="4"/>
  <c r="AC89" i="4"/>
  <c r="V89" i="4"/>
  <c r="AB89" i="4"/>
  <c r="G89" i="4"/>
  <c r="S89" i="4"/>
  <c r="O89" i="4"/>
  <c r="R89" i="4"/>
  <c r="M89" i="4"/>
  <c r="U89" i="4"/>
  <c r="I89" i="4"/>
  <c r="AA89" i="4"/>
  <c r="W89" i="4"/>
  <c r="Y89" i="4"/>
  <c r="AE89" i="4"/>
  <c r="P240" i="4"/>
  <c r="AB240" i="4"/>
  <c r="AE240" i="4"/>
  <c r="AD240" i="4"/>
  <c r="O240" i="4"/>
  <c r="AA240" i="4"/>
  <c r="J240" i="4"/>
  <c r="R240" i="4"/>
  <c r="M240" i="4"/>
  <c r="I240" i="4"/>
  <c r="V240" i="4"/>
  <c r="S240" i="4"/>
  <c r="AC240" i="4"/>
  <c r="L240" i="4"/>
  <c r="U240" i="4"/>
  <c r="Y240" i="4"/>
  <c r="K240" i="4"/>
  <c r="G240" i="4"/>
  <c r="W240" i="4"/>
  <c r="X240" i="4"/>
  <c r="N240" i="4"/>
  <c r="H240" i="4"/>
  <c r="T240" i="4"/>
  <c r="Q240" i="4"/>
  <c r="Z240" i="4"/>
  <c r="V221" i="4"/>
  <c r="J221" i="4"/>
  <c r="T221" i="4"/>
  <c r="I221" i="4"/>
  <c r="AA221" i="4"/>
  <c r="L221" i="4"/>
  <c r="Q221" i="4"/>
  <c r="M221" i="4"/>
  <c r="P221" i="4"/>
  <c r="K221" i="4"/>
  <c r="G221" i="4"/>
  <c r="X221" i="4"/>
  <c r="Y221" i="4"/>
  <c r="N221" i="4"/>
  <c r="AB221" i="4"/>
  <c r="S221" i="4"/>
  <c r="AD221" i="4"/>
  <c r="AC221" i="4"/>
  <c r="Z221" i="4"/>
  <c r="AE221" i="4"/>
  <c r="O221" i="4"/>
  <c r="U221" i="4"/>
  <c r="R221" i="4"/>
  <c r="W221" i="4"/>
  <c r="H221" i="4"/>
  <c r="S223" i="4"/>
  <c r="AE223" i="4"/>
  <c r="Y223" i="4"/>
  <c r="J223" i="4"/>
  <c r="L223" i="4"/>
  <c r="I223" i="4"/>
  <c r="M223" i="4"/>
  <c r="AA223" i="4"/>
  <c r="W223" i="4"/>
  <c r="AC223" i="4"/>
  <c r="AB223" i="4"/>
  <c r="Z223" i="4"/>
  <c r="P223" i="4"/>
  <c r="G223" i="4"/>
  <c r="H223" i="4"/>
  <c r="AD223" i="4"/>
  <c r="O223" i="4"/>
  <c r="V223" i="4"/>
  <c r="K223" i="4"/>
  <c r="Q223" i="4"/>
  <c r="X223" i="4"/>
  <c r="R223" i="4"/>
  <c r="T223" i="4"/>
  <c r="N223" i="4"/>
  <c r="U223" i="4"/>
  <c r="N94" i="4"/>
  <c r="AD94" i="4"/>
  <c r="S94" i="4"/>
  <c r="J94" i="4"/>
  <c r="M94" i="4"/>
  <c r="O94" i="4"/>
  <c r="AA94" i="4"/>
  <c r="AB94" i="4"/>
  <c r="R94" i="4"/>
  <c r="G94" i="4"/>
  <c r="U94" i="4"/>
  <c r="T94" i="4"/>
  <c r="L94" i="4"/>
  <c r="AE94" i="4"/>
  <c r="P94" i="4"/>
  <c r="V94" i="4"/>
  <c r="I94" i="4"/>
  <c r="H94" i="4"/>
  <c r="K94" i="4"/>
  <c r="X94" i="4"/>
  <c r="W94" i="4"/>
  <c r="Y94" i="4"/>
  <c r="AC94" i="4"/>
  <c r="Z94" i="4"/>
  <c r="Q94" i="4"/>
  <c r="AA144" i="4"/>
  <c r="AC144" i="4"/>
  <c r="K144" i="4"/>
  <c r="M144" i="4"/>
  <c r="I144" i="4"/>
  <c r="X144" i="4"/>
  <c r="H144" i="4"/>
  <c r="U144" i="4"/>
  <c r="R144" i="4"/>
  <c r="W144" i="4"/>
  <c r="Z144" i="4"/>
  <c r="J144" i="4"/>
  <c r="AB144" i="4"/>
  <c r="G144" i="4"/>
  <c r="N144" i="4"/>
  <c r="L144" i="4"/>
  <c r="V144" i="4"/>
  <c r="P144" i="4"/>
  <c r="AD144" i="4"/>
  <c r="S144" i="4"/>
  <c r="T144" i="4"/>
  <c r="Q144" i="4"/>
  <c r="O144" i="4"/>
  <c r="AE144" i="4"/>
  <c r="Y144" i="4"/>
  <c r="X289" i="4"/>
  <c r="H289" i="4"/>
  <c r="U289" i="4"/>
  <c r="AA289" i="4"/>
  <c r="K289" i="4"/>
  <c r="M289" i="4"/>
  <c r="Y289" i="4"/>
  <c r="J289" i="4"/>
  <c r="AC289" i="4"/>
  <c r="AE289" i="4"/>
  <c r="AD289" i="4"/>
  <c r="I289" i="4"/>
  <c r="O289" i="4"/>
  <c r="AB289" i="4"/>
  <c r="N289" i="4"/>
  <c r="V289" i="4"/>
  <c r="R289" i="4"/>
  <c r="P289" i="4"/>
  <c r="G289" i="4"/>
  <c r="S289" i="4"/>
  <c r="Q289" i="4"/>
  <c r="T289" i="4"/>
  <c r="W289" i="4"/>
  <c r="L289" i="4"/>
  <c r="Z289" i="4"/>
  <c r="O96" i="4"/>
  <c r="S96" i="4"/>
  <c r="L96" i="4"/>
  <c r="X96" i="4"/>
  <c r="H96" i="4"/>
  <c r="R96" i="4"/>
  <c r="K96" i="4"/>
  <c r="AD96" i="4"/>
  <c r="P96" i="4"/>
  <c r="U96" i="4"/>
  <c r="V96" i="4"/>
  <c r="Q96" i="4"/>
  <c r="AA96" i="4"/>
  <c r="T96" i="4"/>
  <c r="AE96" i="4"/>
  <c r="Y96" i="4"/>
  <c r="AC96" i="4"/>
  <c r="AB96" i="4"/>
  <c r="I96" i="4"/>
  <c r="Z96" i="4"/>
  <c r="W96" i="4"/>
  <c r="M96" i="4"/>
  <c r="J96" i="4"/>
  <c r="N96" i="4"/>
  <c r="G96" i="4"/>
  <c r="H33" i="1"/>
  <c r="H23" i="1" l="1"/>
  <c r="H63" i="1" s="1"/>
  <c r="F97" i="51" l="1"/>
  <c r="F59" i="51"/>
  <c r="H97" i="51" l="1"/>
  <c r="H59" i="51"/>
  <c r="AM13" i="4" l="1"/>
  <c r="AL13" i="4"/>
  <c r="AM12" i="4"/>
  <c r="AL12" i="4"/>
  <c r="AM11" i="4"/>
  <c r="AL11" i="4"/>
  <c r="AM10" i="4"/>
  <c r="AL10" i="4"/>
  <c r="AM9" i="4"/>
  <c r="AL9" i="4"/>
  <c r="AM8" i="4"/>
  <c r="AL8" i="4"/>
  <c r="AM7" i="4"/>
  <c r="AL7" i="4"/>
  <c r="AM6" i="4"/>
  <c r="AL6" i="4"/>
  <c r="AM3" i="4"/>
  <c r="AL3" i="4"/>
  <c r="AM2" i="4"/>
  <c r="AL2" i="4"/>
  <c r="H45" i="27" l="1"/>
  <c r="F45" i="27"/>
  <c r="H45" i="26"/>
  <c r="F45" i="26"/>
  <c r="H45" i="1"/>
  <c r="F45" i="1"/>
  <c r="H3" i="23"/>
  <c r="H1" i="23" s="1"/>
  <c r="H43" i="1"/>
  <c r="H3" i="1"/>
  <c r="H1" i="1" s="1"/>
  <c r="H43" i="26"/>
  <c r="H3" i="26"/>
  <c r="H1" i="26" s="1"/>
  <c r="H43" i="27"/>
  <c r="H3" i="27"/>
  <c r="H1" i="27" s="1"/>
  <c r="A6" i="4" l="1"/>
  <c r="A7" i="4"/>
  <c r="A8" i="4"/>
  <c r="A9" i="4"/>
  <c r="A10" i="4"/>
  <c r="A11" i="4"/>
  <c r="A12" i="4"/>
  <c r="A13" i="4"/>
  <c r="L2" i="2"/>
  <c r="D77" i="27"/>
  <c r="A77" i="27" s="1"/>
  <c r="D76" i="27"/>
  <c r="A76" i="27" s="1"/>
  <c r="D75" i="27"/>
  <c r="A75" i="27" s="1"/>
  <c r="D74" i="27"/>
  <c r="A74" i="27" s="1"/>
  <c r="D73" i="27"/>
  <c r="A73" i="27" s="1"/>
  <c r="D72" i="27"/>
  <c r="A72" i="27" s="1"/>
  <c r="D71" i="27"/>
  <c r="A71" i="27" s="1"/>
  <c r="D70" i="27"/>
  <c r="A70" i="27" s="1"/>
  <c r="D69" i="27"/>
  <c r="A69" i="27" s="1"/>
  <c r="D68" i="27"/>
  <c r="A68" i="27" s="1"/>
  <c r="D67" i="27"/>
  <c r="A67" i="27" s="1"/>
  <c r="D66" i="27"/>
  <c r="A66" i="27" s="1"/>
  <c r="D65" i="27"/>
  <c r="A65" i="27" s="1"/>
  <c r="D64" i="27"/>
  <c r="A64" i="27" s="1"/>
  <c r="D63" i="27"/>
  <c r="A63" i="27" s="1"/>
  <c r="D62" i="27"/>
  <c r="A62" i="27" s="1"/>
  <c r="D61" i="27"/>
  <c r="D59" i="27"/>
  <c r="A57" i="27"/>
  <c r="D56" i="27"/>
  <c r="A56" i="27" s="1"/>
  <c r="D55" i="27"/>
  <c r="A55" i="27" s="1"/>
  <c r="D54" i="27"/>
  <c r="A54" i="27" s="1"/>
  <c r="D53" i="27"/>
  <c r="A53" i="27" s="1"/>
  <c r="D52" i="27"/>
  <c r="A52" i="27" s="1"/>
  <c r="A50" i="27"/>
  <c r="D49" i="27"/>
  <c r="A49" i="27" s="1"/>
  <c r="D48" i="27"/>
  <c r="A48" i="27" s="1"/>
  <c r="A47" i="27"/>
  <c r="F43" i="27"/>
  <c r="D37" i="27"/>
  <c r="A37" i="27" s="1"/>
  <c r="D36" i="27"/>
  <c r="A36" i="27" s="1"/>
  <c r="D35" i="27"/>
  <c r="A35" i="27" s="1"/>
  <c r="D34" i="27"/>
  <c r="A34" i="27" s="1"/>
  <c r="D33" i="27"/>
  <c r="A33" i="27" s="1"/>
  <c r="D32" i="27"/>
  <c r="A32" i="27" s="1"/>
  <c r="D31" i="27"/>
  <c r="A31" i="27" s="1"/>
  <c r="D30" i="27"/>
  <c r="A30" i="27" s="1"/>
  <c r="D29" i="27"/>
  <c r="A29" i="27" s="1"/>
  <c r="D28" i="27"/>
  <c r="A28" i="27" s="1"/>
  <c r="D27" i="27"/>
  <c r="A27" i="27" s="1"/>
  <c r="D26" i="27"/>
  <c r="A26" i="27" s="1"/>
  <c r="D25" i="27"/>
  <c r="A25" i="27" s="1"/>
  <c r="D24" i="27"/>
  <c r="A24" i="27" s="1"/>
  <c r="D23" i="27"/>
  <c r="A23" i="27" s="1"/>
  <c r="D22" i="27"/>
  <c r="A22" i="27" s="1"/>
  <c r="D21" i="27"/>
  <c r="D19" i="27"/>
  <c r="F19" i="27" s="1"/>
  <c r="A17" i="27"/>
  <c r="D16" i="27"/>
  <c r="D15" i="27"/>
  <c r="A15" i="27" s="1"/>
  <c r="D14" i="27"/>
  <c r="D13" i="27"/>
  <c r="A13" i="27" s="1"/>
  <c r="D12" i="27"/>
  <c r="A12" i="27" s="1"/>
  <c r="A10" i="27"/>
  <c r="D9" i="27"/>
  <c r="A9" i="27" s="1"/>
  <c r="D8" i="27"/>
  <c r="A8" i="27" s="1"/>
  <c r="A7" i="27"/>
  <c r="F3" i="27"/>
  <c r="F1" i="27" s="1"/>
  <c r="D77" i="26"/>
  <c r="A77" i="26" s="1"/>
  <c r="D76" i="26"/>
  <c r="A76" i="26" s="1"/>
  <c r="D75" i="26"/>
  <c r="A75" i="26" s="1"/>
  <c r="D74" i="26"/>
  <c r="A74" i="26" s="1"/>
  <c r="D73" i="26"/>
  <c r="A73" i="26" s="1"/>
  <c r="D72" i="26"/>
  <c r="A72" i="26" s="1"/>
  <c r="D71" i="26"/>
  <c r="A71" i="26" s="1"/>
  <c r="D70" i="26"/>
  <c r="A70" i="26" s="1"/>
  <c r="D69" i="26"/>
  <c r="A69" i="26" s="1"/>
  <c r="D68" i="26"/>
  <c r="A68" i="26" s="1"/>
  <c r="D67" i="26"/>
  <c r="A67" i="26" s="1"/>
  <c r="D66" i="26"/>
  <c r="A66" i="26" s="1"/>
  <c r="D65" i="26"/>
  <c r="A65" i="26" s="1"/>
  <c r="D64" i="26"/>
  <c r="A64" i="26" s="1"/>
  <c r="D63" i="26"/>
  <c r="A63" i="26" s="1"/>
  <c r="D62" i="26"/>
  <c r="A62" i="26" s="1"/>
  <c r="D61" i="26"/>
  <c r="D59" i="26"/>
  <c r="A57" i="26"/>
  <c r="D56" i="26"/>
  <c r="D55" i="26"/>
  <c r="A55" i="26" s="1"/>
  <c r="D54" i="26"/>
  <c r="D53" i="26"/>
  <c r="A53" i="26" s="1"/>
  <c r="D52" i="26"/>
  <c r="A52" i="26" s="1"/>
  <c r="A50" i="26"/>
  <c r="D49" i="26"/>
  <c r="A49" i="26" s="1"/>
  <c r="D48" i="26"/>
  <c r="A48" i="26" s="1"/>
  <c r="A47" i="26"/>
  <c r="F43" i="26"/>
  <c r="D37" i="26"/>
  <c r="A37" i="26" s="1"/>
  <c r="D36" i="26"/>
  <c r="A36" i="26" s="1"/>
  <c r="D35" i="26"/>
  <c r="A35" i="26" s="1"/>
  <c r="D34" i="26"/>
  <c r="A34" i="26" s="1"/>
  <c r="D33" i="26"/>
  <c r="A33" i="26" s="1"/>
  <c r="D32" i="26"/>
  <c r="A32" i="26" s="1"/>
  <c r="D31" i="26"/>
  <c r="A31" i="26" s="1"/>
  <c r="D30" i="26"/>
  <c r="A30" i="26" s="1"/>
  <c r="D29" i="26"/>
  <c r="A29" i="26" s="1"/>
  <c r="D28" i="26"/>
  <c r="A28" i="26" s="1"/>
  <c r="D27" i="26"/>
  <c r="A27" i="26" s="1"/>
  <c r="D26" i="26"/>
  <c r="A26" i="26" s="1"/>
  <c r="D25" i="26"/>
  <c r="A25" i="26" s="1"/>
  <c r="D24" i="26"/>
  <c r="A24" i="26" s="1"/>
  <c r="D23" i="26"/>
  <c r="A23" i="26" s="1"/>
  <c r="D22" i="26"/>
  <c r="A22" i="26" s="1"/>
  <c r="D21" i="26"/>
  <c r="D19" i="26"/>
  <c r="A17" i="26"/>
  <c r="D16" i="26"/>
  <c r="D15" i="26"/>
  <c r="A15" i="26" s="1"/>
  <c r="D14" i="26"/>
  <c r="D13" i="26"/>
  <c r="A13" i="26" s="1"/>
  <c r="D12" i="26"/>
  <c r="A12" i="26" s="1"/>
  <c r="A10" i="26"/>
  <c r="D9" i="26"/>
  <c r="A9" i="26" s="1"/>
  <c r="D8" i="26"/>
  <c r="A8" i="26" s="1"/>
  <c r="A7" i="26"/>
  <c r="F3" i="26"/>
  <c r="F1" i="26" s="1"/>
  <c r="D37" i="23"/>
  <c r="A37" i="23" s="1"/>
  <c r="D36" i="23"/>
  <c r="A36" i="23" s="1"/>
  <c r="D35" i="23"/>
  <c r="A35" i="23" s="1"/>
  <c r="D34" i="23"/>
  <c r="A34" i="23" s="1"/>
  <c r="D33" i="23"/>
  <c r="A33" i="23" s="1"/>
  <c r="D32" i="23"/>
  <c r="A32" i="23" s="1"/>
  <c r="D31" i="23"/>
  <c r="A31" i="23" s="1"/>
  <c r="D30" i="23"/>
  <c r="A30" i="23" s="1"/>
  <c r="D29" i="23"/>
  <c r="A29" i="23" s="1"/>
  <c r="D28" i="23"/>
  <c r="A28" i="23" s="1"/>
  <c r="D27" i="23"/>
  <c r="A27" i="23" s="1"/>
  <c r="D26" i="23"/>
  <c r="A26" i="23" s="1"/>
  <c r="D25" i="23"/>
  <c r="A25" i="23" s="1"/>
  <c r="D24" i="23"/>
  <c r="A24" i="23" s="1"/>
  <c r="D23" i="23"/>
  <c r="A23" i="23" s="1"/>
  <c r="D22" i="23"/>
  <c r="A22" i="23" s="1"/>
  <c r="D21" i="23"/>
  <c r="D19" i="23"/>
  <c r="A17" i="23"/>
  <c r="D16" i="23"/>
  <c r="D15" i="23"/>
  <c r="A15" i="23" s="1"/>
  <c r="D14" i="23"/>
  <c r="D13" i="23"/>
  <c r="A13" i="23" s="1"/>
  <c r="D12" i="23"/>
  <c r="A12" i="23" s="1"/>
  <c r="A10" i="23"/>
  <c r="D9" i="23"/>
  <c r="A9" i="23" s="1"/>
  <c r="D8" i="23"/>
  <c r="A8" i="23" s="1"/>
  <c r="A7" i="23"/>
  <c r="F3" i="23"/>
  <c r="F1" i="23" s="1"/>
  <c r="G372" i="2"/>
  <c r="G374" i="2"/>
  <c r="AK206" i="4"/>
  <c r="G269" i="2"/>
  <c r="H372" i="2"/>
  <c r="AJ109" i="4"/>
  <c r="G512" i="2"/>
  <c r="H154" i="2"/>
  <c r="AI253" i="4"/>
  <c r="G267" i="2"/>
  <c r="G514" i="2"/>
  <c r="AF109" i="4"/>
  <c r="AK151" i="4"/>
  <c r="H14" i="2"/>
  <c r="H12" i="2"/>
  <c r="G12" i="2"/>
  <c r="AI150" i="4"/>
  <c r="AI108" i="4"/>
  <c r="AF108" i="4"/>
  <c r="AK252" i="4"/>
  <c r="G627" i="2"/>
  <c r="AF207" i="4"/>
  <c r="AI252" i="4"/>
  <c r="AJ108" i="4"/>
  <c r="AJ63" i="4"/>
  <c r="H269" i="2"/>
  <c r="AF253" i="4"/>
  <c r="AI109" i="4"/>
  <c r="H152" i="2"/>
  <c r="H629" i="2"/>
  <c r="AJ253" i="4"/>
  <c r="AJ207" i="4"/>
  <c r="AF206" i="4"/>
  <c r="AK62" i="4"/>
  <c r="AJ252" i="4"/>
  <c r="AK150" i="4"/>
  <c r="AI151" i="4"/>
  <c r="H514" i="2"/>
  <c r="AI62" i="4"/>
  <c r="AK109" i="4"/>
  <c r="G14" i="2"/>
  <c r="AI207" i="4"/>
  <c r="AF151" i="4"/>
  <c r="H512" i="2"/>
  <c r="AK63" i="4"/>
  <c r="AK108" i="4"/>
  <c r="AJ151" i="4"/>
  <c r="AK253" i="4"/>
  <c r="AI206" i="4"/>
  <c r="G629" i="2"/>
  <c r="AJ62" i="4"/>
  <c r="H627" i="2"/>
  <c r="AJ206" i="4"/>
  <c r="G152" i="2"/>
  <c r="AJ150" i="4"/>
  <c r="AF252" i="4"/>
  <c r="G154" i="2"/>
  <c r="AF62" i="4"/>
  <c r="AK207" i="4"/>
  <c r="H374" i="2"/>
  <c r="AF150" i="4"/>
  <c r="AF63" i="4"/>
  <c r="AI63" i="4"/>
  <c r="H267" i="2"/>
  <c r="T151" i="4" l="1"/>
  <c r="H151" i="4"/>
  <c r="I151" i="4"/>
  <c r="S151" i="4"/>
  <c r="Z151" i="4"/>
  <c r="P151" i="4"/>
  <c r="V151" i="4"/>
  <c r="W151" i="4"/>
  <c r="G151" i="4"/>
  <c r="AE151" i="4"/>
  <c r="U151" i="4"/>
  <c r="X151" i="4"/>
  <c r="K151" i="4"/>
  <c r="L151" i="4"/>
  <c r="R151" i="4"/>
  <c r="N151" i="4"/>
  <c r="AC151" i="4"/>
  <c r="J151" i="4"/>
  <c r="AD151" i="4"/>
  <c r="Y151" i="4"/>
  <c r="AB151" i="4"/>
  <c r="AA151" i="4"/>
  <c r="Q151" i="4"/>
  <c r="O151" i="4"/>
  <c r="M151" i="4"/>
  <c r="AD150" i="4"/>
  <c r="P150" i="4"/>
  <c r="Y150" i="4"/>
  <c r="O150" i="4"/>
  <c r="R150" i="4"/>
  <c r="H150" i="4"/>
  <c r="M150" i="4"/>
  <c r="AE150" i="4"/>
  <c r="U150" i="4"/>
  <c r="S150" i="4"/>
  <c r="V150" i="4"/>
  <c r="T150" i="4"/>
  <c r="N150" i="4"/>
  <c r="X150" i="4"/>
  <c r="G150" i="4"/>
  <c r="L150" i="4"/>
  <c r="W150" i="4"/>
  <c r="J150" i="4"/>
  <c r="Z150" i="4"/>
  <c r="K150" i="4"/>
  <c r="AB150" i="4"/>
  <c r="AC150" i="4"/>
  <c r="AA150" i="4"/>
  <c r="Q150" i="4"/>
  <c r="I150" i="4"/>
  <c r="L207" i="4"/>
  <c r="O207" i="4"/>
  <c r="AC207" i="4"/>
  <c r="U207" i="4"/>
  <c r="Y207" i="4"/>
  <c r="X207" i="4"/>
  <c r="AE207" i="4"/>
  <c r="G207" i="4"/>
  <c r="J207" i="4"/>
  <c r="V207" i="4"/>
  <c r="AB207" i="4"/>
  <c r="T207" i="4"/>
  <c r="I207" i="4"/>
  <c r="Q207" i="4"/>
  <c r="Z207" i="4"/>
  <c r="P207" i="4"/>
  <c r="AA207" i="4"/>
  <c r="K207" i="4"/>
  <c r="N207" i="4"/>
  <c r="H207" i="4"/>
  <c r="W207" i="4"/>
  <c r="S207" i="4"/>
  <c r="AD207" i="4"/>
  <c r="R207" i="4"/>
  <c r="M207" i="4"/>
  <c r="S63" i="4"/>
  <c r="R63" i="4"/>
  <c r="AD63" i="4"/>
  <c r="AA63" i="4"/>
  <c r="M63" i="4"/>
  <c r="AB63" i="4"/>
  <c r="U63" i="4"/>
  <c r="AC63" i="4"/>
  <c r="T63" i="4"/>
  <c r="V63" i="4"/>
  <c r="Q63" i="4"/>
  <c r="J63" i="4"/>
  <c r="I63" i="4"/>
  <c r="N63" i="4"/>
  <c r="H63" i="4"/>
  <c r="W63" i="4"/>
  <c r="Z63" i="4"/>
  <c r="O63" i="4"/>
  <c r="G63" i="4"/>
  <c r="P63" i="4"/>
  <c r="K63" i="4"/>
  <c r="L63" i="4"/>
  <c r="Y63" i="4"/>
  <c r="X63" i="4"/>
  <c r="AE63" i="4"/>
  <c r="O62" i="4"/>
  <c r="I62" i="4"/>
  <c r="V62" i="4"/>
  <c r="AE62" i="4"/>
  <c r="N62" i="4"/>
  <c r="AA62" i="4"/>
  <c r="S62" i="4"/>
  <c r="G62" i="4"/>
  <c r="Q62" i="4"/>
  <c r="X62" i="4"/>
  <c r="AD62" i="4"/>
  <c r="Y62" i="4"/>
  <c r="AC62" i="4"/>
  <c r="P62" i="4"/>
  <c r="H62" i="4"/>
  <c r="L62" i="4"/>
  <c r="W62" i="4"/>
  <c r="R62" i="4"/>
  <c r="Z62" i="4"/>
  <c r="K62" i="4"/>
  <c r="J62" i="4"/>
  <c r="AB62" i="4"/>
  <c r="M62" i="4"/>
  <c r="U62" i="4"/>
  <c r="T62" i="4"/>
  <c r="P206" i="4"/>
  <c r="N206" i="4"/>
  <c r="R206" i="4"/>
  <c r="H206" i="4"/>
  <c r="AC206" i="4"/>
  <c r="J206" i="4"/>
  <c r="S206" i="4"/>
  <c r="K206" i="4"/>
  <c r="AE206" i="4"/>
  <c r="U206" i="4"/>
  <c r="Y206" i="4"/>
  <c r="L206" i="4"/>
  <c r="Z206" i="4"/>
  <c r="W206" i="4"/>
  <c r="M206" i="4"/>
  <c r="Q206" i="4"/>
  <c r="V206" i="4"/>
  <c r="O206" i="4"/>
  <c r="AB206" i="4"/>
  <c r="I206" i="4"/>
  <c r="G206" i="4"/>
  <c r="T206" i="4"/>
  <c r="AA206" i="4"/>
  <c r="AD206" i="4"/>
  <c r="X206" i="4"/>
  <c r="Q252" i="4"/>
  <c r="T252" i="4"/>
  <c r="AA252" i="4"/>
  <c r="R252" i="4"/>
  <c r="AB252" i="4"/>
  <c r="V252" i="4"/>
  <c r="U252" i="4"/>
  <c r="N252" i="4"/>
  <c r="AC252" i="4"/>
  <c r="AE252" i="4"/>
  <c r="Z252" i="4"/>
  <c r="H252" i="4"/>
  <c r="W252" i="4"/>
  <c r="L252" i="4"/>
  <c r="P252" i="4"/>
  <c r="J252" i="4"/>
  <c r="G252" i="4"/>
  <c r="S252" i="4"/>
  <c r="X252" i="4"/>
  <c r="AD252" i="4"/>
  <c r="O252" i="4"/>
  <c r="K252" i="4"/>
  <c r="I252" i="4"/>
  <c r="Y252" i="4"/>
  <c r="M252" i="4"/>
  <c r="O253" i="4"/>
  <c r="AB253" i="4"/>
  <c r="J253" i="4"/>
  <c r="W253" i="4"/>
  <c r="R253" i="4"/>
  <c r="G253" i="4"/>
  <c r="T253" i="4"/>
  <c r="Y253" i="4"/>
  <c r="P253" i="4"/>
  <c r="N253" i="4"/>
  <c r="S253" i="4"/>
  <c r="H253" i="4"/>
  <c r="K253" i="4"/>
  <c r="AD253" i="4"/>
  <c r="L253" i="4"/>
  <c r="Q253" i="4"/>
  <c r="X253" i="4"/>
  <c r="V253" i="4"/>
  <c r="AA253" i="4"/>
  <c r="I253" i="4"/>
  <c r="AC253" i="4"/>
  <c r="AE253" i="4"/>
  <c r="Z253" i="4"/>
  <c r="U253" i="4"/>
  <c r="M253" i="4"/>
  <c r="P109" i="4"/>
  <c r="L109" i="4"/>
  <c r="Y109" i="4"/>
  <c r="R109" i="4"/>
  <c r="AB109" i="4"/>
  <c r="H109" i="4"/>
  <c r="N109" i="4"/>
  <c r="U109" i="4"/>
  <c r="O109" i="4"/>
  <c r="G109" i="4"/>
  <c r="Z109" i="4"/>
  <c r="W109" i="4"/>
  <c r="AA109" i="4"/>
  <c r="AE109" i="4"/>
  <c r="K109" i="4"/>
  <c r="X109" i="4"/>
  <c r="J109" i="4"/>
  <c r="M109" i="4"/>
  <c r="S109" i="4"/>
  <c r="I109" i="4"/>
  <c r="Q109" i="4"/>
  <c r="V109" i="4"/>
  <c r="T109" i="4"/>
  <c r="AC109" i="4"/>
  <c r="AD109" i="4"/>
  <c r="AB108" i="4"/>
  <c r="AC108" i="4"/>
  <c r="X108" i="4"/>
  <c r="Q108" i="4"/>
  <c r="M108" i="4"/>
  <c r="AA108" i="4"/>
  <c r="S108" i="4"/>
  <c r="G108" i="4"/>
  <c r="U108" i="4"/>
  <c r="L108" i="4"/>
  <c r="H108" i="4"/>
  <c r="Z108" i="4"/>
  <c r="N108" i="4"/>
  <c r="O108" i="4"/>
  <c r="V108" i="4"/>
  <c r="P108" i="4"/>
  <c r="W108" i="4"/>
  <c r="AD108" i="4"/>
  <c r="T108" i="4"/>
  <c r="AE108" i="4"/>
  <c r="Y108" i="4"/>
  <c r="K108" i="4"/>
  <c r="J108" i="4"/>
  <c r="R108" i="4"/>
  <c r="I108" i="4"/>
  <c r="A14" i="23"/>
  <c r="N14" i="23"/>
  <c r="M14" i="23"/>
  <c r="A56" i="26"/>
  <c r="M55" i="26"/>
  <c r="N55" i="26"/>
  <c r="A14" i="26"/>
  <c r="N14" i="26"/>
  <c r="M14" i="26"/>
  <c r="A16" i="26"/>
  <c r="N15" i="26"/>
  <c r="M15" i="26"/>
  <c r="A14" i="27"/>
  <c r="N14" i="27"/>
  <c r="M14" i="27"/>
  <c r="A16" i="27"/>
  <c r="M15" i="27"/>
  <c r="N15" i="27"/>
  <c r="A16" i="23"/>
  <c r="M15" i="23"/>
  <c r="N15" i="23"/>
  <c r="A54" i="26"/>
  <c r="N54" i="26"/>
  <c r="M54" i="26"/>
  <c r="F19" i="26"/>
  <c r="H19" i="26"/>
  <c r="F21" i="26"/>
  <c r="H21" i="26"/>
  <c r="A19" i="23"/>
  <c r="H19" i="23"/>
  <c r="F19" i="23"/>
  <c r="A21" i="23"/>
  <c r="H21" i="23"/>
  <c r="F21" i="23"/>
  <c r="H59" i="26"/>
  <c r="F59" i="26"/>
  <c r="F60" i="26" s="1"/>
  <c r="H61" i="26"/>
  <c r="F61" i="26"/>
  <c r="H19" i="27"/>
  <c r="H21" i="27"/>
  <c r="F21" i="27"/>
  <c r="H59" i="27"/>
  <c r="F59" i="27"/>
  <c r="F61" i="27"/>
  <c r="H61" i="27"/>
  <c r="A19" i="27"/>
  <c r="D20" i="23"/>
  <c r="A20" i="23" s="1"/>
  <c r="D20" i="26"/>
  <c r="A20" i="26" s="1"/>
  <c r="A59" i="26"/>
  <c r="A61" i="26"/>
  <c r="A60" i="26"/>
  <c r="D20" i="27"/>
  <c r="A20" i="27" s="1"/>
  <c r="A59" i="27"/>
  <c r="A61" i="27"/>
  <c r="D60" i="27"/>
  <c r="A60" i="27" s="1"/>
  <c r="A19" i="26"/>
  <c r="A21" i="26"/>
  <c r="A21" i="27"/>
  <c r="AJ152" i="4"/>
  <c r="AF208" i="4"/>
  <c r="H21" i="2"/>
  <c r="H158" i="2"/>
  <c r="H20" i="2"/>
  <c r="H380" i="2"/>
  <c r="H375" i="2"/>
  <c r="G521" i="2"/>
  <c r="AK65" i="4"/>
  <c r="G18" i="2"/>
  <c r="AI65" i="4"/>
  <c r="G161" i="2"/>
  <c r="H379" i="2"/>
  <c r="G518" i="2"/>
  <c r="H381" i="2"/>
  <c r="AI64" i="4"/>
  <c r="H631" i="2"/>
  <c r="H378" i="2"/>
  <c r="G270" i="2"/>
  <c r="H518" i="2"/>
  <c r="H377" i="2"/>
  <c r="G378" i="2"/>
  <c r="G159" i="2"/>
  <c r="G15" i="2"/>
  <c r="G160" i="2"/>
  <c r="H161" i="2"/>
  <c r="G16" i="2"/>
  <c r="G380" i="2"/>
  <c r="H517" i="2"/>
  <c r="G153" i="2"/>
  <c r="AF152" i="4"/>
  <c r="H630" i="2"/>
  <c r="G516" i="2"/>
  <c r="H519" i="2"/>
  <c r="G517" i="2"/>
  <c r="AJ209" i="4"/>
  <c r="H270" i="2"/>
  <c r="AJ65" i="4"/>
  <c r="AF65" i="4"/>
  <c r="H155" i="2"/>
  <c r="H373" i="2"/>
  <c r="G520" i="2"/>
  <c r="H156" i="2"/>
  <c r="H15" i="2"/>
  <c r="G379" i="2"/>
  <c r="AJ64" i="4"/>
  <c r="AF153" i="4"/>
  <c r="G271" i="2"/>
  <c r="G631" i="2"/>
  <c r="H271" i="2"/>
  <c r="H157" i="2"/>
  <c r="H16" i="2"/>
  <c r="G513" i="2"/>
  <c r="G21" i="2"/>
  <c r="H376" i="2"/>
  <c r="H513" i="2"/>
  <c r="AI208" i="4"/>
  <c r="G158" i="2"/>
  <c r="G155" i="2"/>
  <c r="AF64" i="4"/>
  <c r="G630" i="2"/>
  <c r="H159" i="2"/>
  <c r="G376" i="2"/>
  <c r="G268" i="2"/>
  <c r="H628" i="2"/>
  <c r="AK153" i="4"/>
  <c r="H160" i="2"/>
  <c r="AK152" i="4"/>
  <c r="G628" i="2"/>
  <c r="G375" i="2"/>
  <c r="G515" i="2"/>
  <c r="AI152" i="4"/>
  <c r="H13" i="2"/>
  <c r="G20" i="2"/>
  <c r="AJ208" i="4"/>
  <c r="AK209" i="4"/>
  <c r="H153" i="2"/>
  <c r="G13" i="2"/>
  <c r="H515" i="2"/>
  <c r="H520" i="2"/>
  <c r="AI153" i="4"/>
  <c r="H268" i="2"/>
  <c r="AK64" i="4"/>
  <c r="H19" i="2"/>
  <c r="G377" i="2"/>
  <c r="G519" i="2"/>
  <c r="H17" i="2"/>
  <c r="G373" i="2"/>
  <c r="AI209" i="4"/>
  <c r="H18" i="2"/>
  <c r="AF209" i="4"/>
  <c r="H516" i="2"/>
  <c r="G381" i="2"/>
  <c r="G19" i="2"/>
  <c r="G157" i="2"/>
  <c r="G156" i="2"/>
  <c r="H521" i="2"/>
  <c r="G17" i="2"/>
  <c r="AK208" i="4"/>
  <c r="AJ153" i="4"/>
  <c r="W209" i="4" l="1"/>
  <c r="AE209" i="4"/>
  <c r="H209" i="4"/>
  <c r="L209" i="4"/>
  <c r="Q209" i="4"/>
  <c r="G209" i="4"/>
  <c r="U209" i="4"/>
  <c r="I209" i="4"/>
  <c r="AA209" i="4"/>
  <c r="T209" i="4"/>
  <c r="K209" i="4"/>
  <c r="O209" i="4"/>
  <c r="Y209" i="4"/>
  <c r="V209" i="4"/>
  <c r="S209" i="4"/>
  <c r="J209" i="4"/>
  <c r="AC209" i="4"/>
  <c r="X209" i="4"/>
  <c r="AD209" i="4"/>
  <c r="AB209" i="4"/>
  <c r="R209" i="4"/>
  <c r="M209" i="4"/>
  <c r="P209" i="4"/>
  <c r="N209" i="4"/>
  <c r="Z209" i="4"/>
  <c r="AD208" i="4"/>
  <c r="T208" i="4"/>
  <c r="AB208" i="4"/>
  <c r="S208" i="4"/>
  <c r="M208" i="4"/>
  <c r="AC208" i="4"/>
  <c r="Q208" i="4"/>
  <c r="R208" i="4"/>
  <c r="U208" i="4"/>
  <c r="G208" i="4"/>
  <c r="K208" i="4"/>
  <c r="AA208" i="4"/>
  <c r="Z208" i="4"/>
  <c r="N208" i="4"/>
  <c r="J208" i="4"/>
  <c r="I208" i="4"/>
  <c r="V208" i="4"/>
  <c r="L208" i="4"/>
  <c r="X208" i="4"/>
  <c r="W208" i="4"/>
  <c r="Y208" i="4"/>
  <c r="O208" i="4"/>
  <c r="H208" i="4"/>
  <c r="AE208" i="4"/>
  <c r="P208" i="4"/>
  <c r="I65" i="4"/>
  <c r="AC65" i="4"/>
  <c r="G65" i="4"/>
  <c r="N65" i="4"/>
  <c r="AB65" i="4"/>
  <c r="M65" i="4"/>
  <c r="Y65" i="4"/>
  <c r="S65" i="4"/>
  <c r="J65" i="4"/>
  <c r="Z65" i="4"/>
  <c r="X65" i="4"/>
  <c r="AD65" i="4"/>
  <c r="AA65" i="4"/>
  <c r="V65" i="4"/>
  <c r="P65" i="4"/>
  <c r="AE65" i="4"/>
  <c r="T65" i="4"/>
  <c r="W65" i="4"/>
  <c r="K65" i="4"/>
  <c r="U65" i="4"/>
  <c r="Q65" i="4"/>
  <c r="R65" i="4"/>
  <c r="O65" i="4"/>
  <c r="L65" i="4"/>
  <c r="H65" i="4"/>
  <c r="J64" i="4"/>
  <c r="M64" i="4"/>
  <c r="G64" i="4"/>
  <c r="AB64" i="4"/>
  <c r="U64" i="4"/>
  <c r="S64" i="4"/>
  <c r="Q64" i="4"/>
  <c r="AC64" i="4"/>
  <c r="Z64" i="4"/>
  <c r="T64" i="4"/>
  <c r="H64" i="4"/>
  <c r="AA64" i="4"/>
  <c r="AE64" i="4"/>
  <c r="O64" i="4"/>
  <c r="W64" i="4"/>
  <c r="R64" i="4"/>
  <c r="N64" i="4"/>
  <c r="K64" i="4"/>
  <c r="AD64" i="4"/>
  <c r="V64" i="4"/>
  <c r="X64" i="4"/>
  <c r="P64" i="4"/>
  <c r="I64" i="4"/>
  <c r="Y64" i="4"/>
  <c r="L64" i="4"/>
  <c r="AB153" i="4"/>
  <c r="I153" i="4"/>
  <c r="L153" i="4"/>
  <c r="U153" i="4"/>
  <c r="P153" i="4"/>
  <c r="AC153" i="4"/>
  <c r="R153" i="4"/>
  <c r="V153" i="4"/>
  <c r="K153" i="4"/>
  <c r="Q153" i="4"/>
  <c r="N153" i="4"/>
  <c r="X153" i="4"/>
  <c r="AA153" i="4"/>
  <c r="O153" i="4"/>
  <c r="J153" i="4"/>
  <c r="W153" i="4"/>
  <c r="S153" i="4"/>
  <c r="M153" i="4"/>
  <c r="AD153" i="4"/>
  <c r="G153" i="4"/>
  <c r="H153" i="4"/>
  <c r="Y153" i="4"/>
  <c r="Z153" i="4"/>
  <c r="AE153" i="4"/>
  <c r="T153" i="4"/>
  <c r="AC152" i="4"/>
  <c r="U152" i="4"/>
  <c r="AB152" i="4"/>
  <c r="AA152" i="4"/>
  <c r="AE152" i="4"/>
  <c r="P152" i="4"/>
  <c r="X152" i="4"/>
  <c r="G152" i="4"/>
  <c r="K152" i="4"/>
  <c r="R152" i="4"/>
  <c r="M152" i="4"/>
  <c r="L152" i="4"/>
  <c r="W152" i="4"/>
  <c r="Z152" i="4"/>
  <c r="AD152" i="4"/>
  <c r="S152" i="4"/>
  <c r="I152" i="4"/>
  <c r="J152" i="4"/>
  <c r="O152" i="4"/>
  <c r="N152" i="4"/>
  <c r="Q152" i="4"/>
  <c r="Y152" i="4"/>
  <c r="V152" i="4"/>
  <c r="T152" i="4"/>
  <c r="H152" i="4"/>
  <c r="H60" i="26"/>
  <c r="F62" i="27"/>
  <c r="H62" i="27"/>
  <c r="F20" i="27"/>
  <c r="H20" i="27"/>
  <c r="F60" i="27"/>
  <c r="H60" i="27"/>
  <c r="F20" i="26"/>
  <c r="H20" i="26"/>
  <c r="F62" i="26"/>
  <c r="H62" i="26"/>
  <c r="F22" i="27"/>
  <c r="H22" i="27"/>
  <c r="L14" i="3" l="1"/>
  <c r="K14" i="3"/>
  <c r="H14" i="3"/>
  <c r="G14" i="3"/>
  <c r="L15" i="3" l="1"/>
  <c r="K15" i="3"/>
  <c r="L13" i="3"/>
  <c r="K13" i="3"/>
  <c r="L12" i="3"/>
  <c r="K12" i="3"/>
  <c r="L11" i="3"/>
  <c r="K11" i="3"/>
  <c r="L10" i="3"/>
  <c r="K10" i="3"/>
  <c r="L9" i="3"/>
  <c r="K9" i="3"/>
  <c r="L8" i="3"/>
  <c r="K8" i="3"/>
  <c r="L7" i="3"/>
  <c r="K7" i="3"/>
  <c r="L6" i="3"/>
  <c r="K6" i="3"/>
  <c r="L5" i="3"/>
  <c r="K5" i="3"/>
  <c r="L4" i="3"/>
  <c r="K4" i="3"/>
  <c r="L3" i="3"/>
  <c r="K3" i="3"/>
  <c r="L2" i="3"/>
  <c r="K2" i="3"/>
  <c r="D77" i="1"/>
  <c r="A77" i="1" s="1"/>
  <c r="D76" i="1"/>
  <c r="D75" i="1"/>
  <c r="A75" i="1" s="1"/>
  <c r="D74" i="1"/>
  <c r="A74" i="1" s="1"/>
  <c r="D73" i="1"/>
  <c r="A73" i="1" s="1"/>
  <c r="D72" i="1"/>
  <c r="A72" i="1" s="1"/>
  <c r="D71" i="1"/>
  <c r="A71" i="1" s="1"/>
  <c r="D70" i="1"/>
  <c r="A70" i="1" s="1"/>
  <c r="D69" i="1"/>
  <c r="A69" i="1" s="1"/>
  <c r="D68" i="1"/>
  <c r="A68" i="1" s="1"/>
  <c r="D67" i="1"/>
  <c r="A67" i="1" s="1"/>
  <c r="D66" i="1"/>
  <c r="A66" i="1" s="1"/>
  <c r="D65" i="1"/>
  <c r="A65" i="1" s="1"/>
  <c r="D64" i="1"/>
  <c r="A64" i="1" s="1"/>
  <c r="D63" i="1"/>
  <c r="A63" i="1" s="1"/>
  <c r="D62" i="1"/>
  <c r="A62" i="1" s="1"/>
  <c r="D61" i="1"/>
  <c r="D59" i="1"/>
  <c r="D56" i="1"/>
  <c r="D55" i="1"/>
  <c r="A55" i="1" s="1"/>
  <c r="D54" i="1"/>
  <c r="D53" i="1"/>
  <c r="A53" i="1" s="1"/>
  <c r="D52" i="1"/>
  <c r="A52" i="1" s="1"/>
  <c r="D49" i="1"/>
  <c r="A49" i="1" s="1"/>
  <c r="D48" i="1"/>
  <c r="A48" i="1" s="1"/>
  <c r="A76" i="1"/>
  <c r="A57" i="1"/>
  <c r="A50" i="1"/>
  <c r="A47" i="1"/>
  <c r="F43" i="1"/>
  <c r="H13" i="3"/>
  <c r="H8" i="3"/>
  <c r="H3" i="3"/>
  <c r="H2" i="3"/>
  <c r="G4" i="3"/>
  <c r="G11" i="3"/>
  <c r="G6" i="3"/>
  <c r="G13" i="3"/>
  <c r="G8" i="3"/>
  <c r="G3" i="3"/>
  <c r="G2" i="3"/>
  <c r="H11" i="3"/>
  <c r="G10" i="3"/>
  <c r="G7" i="3"/>
  <c r="H9" i="3"/>
  <c r="H4" i="3"/>
  <c r="H15" i="3"/>
  <c r="G15" i="3"/>
  <c r="G5" i="3"/>
  <c r="G9" i="3"/>
  <c r="H10" i="3"/>
  <c r="H6" i="3"/>
  <c r="H5" i="3"/>
  <c r="H7" i="3"/>
  <c r="H12" i="3"/>
  <c r="G12" i="3"/>
  <c r="A54" i="1" l="1"/>
  <c r="M54" i="1"/>
  <c r="N54" i="1"/>
  <c r="A56" i="1"/>
  <c r="N55" i="1"/>
  <c r="M55" i="1"/>
  <c r="H59" i="1"/>
  <c r="F59" i="1"/>
  <c r="H61" i="1"/>
  <c r="F61" i="1"/>
  <c r="A59" i="1"/>
  <c r="A60" i="1"/>
  <c r="A61" i="1"/>
  <c r="A17" i="1"/>
  <c r="A10" i="1"/>
  <c r="A7" i="1"/>
  <c r="F3" i="1"/>
  <c r="F1" i="1" s="1"/>
  <c r="D37" i="1"/>
  <c r="A37" i="1" s="1"/>
  <c r="D36" i="1"/>
  <c r="A36" i="1" s="1"/>
  <c r="D35" i="1"/>
  <c r="A35" i="1" s="1"/>
  <c r="D34" i="1"/>
  <c r="A34" i="1" s="1"/>
  <c r="D33" i="1"/>
  <c r="A33" i="1" s="1"/>
  <c r="D32" i="1"/>
  <c r="A32" i="1" s="1"/>
  <c r="D31" i="1"/>
  <c r="A31" i="1" s="1"/>
  <c r="D30" i="1"/>
  <c r="A30" i="1" s="1"/>
  <c r="D29" i="1"/>
  <c r="A29" i="1" s="1"/>
  <c r="D28" i="1"/>
  <c r="A28" i="1" s="1"/>
  <c r="D27" i="1"/>
  <c r="A27" i="1" s="1"/>
  <c r="D26" i="1"/>
  <c r="A26" i="1" s="1"/>
  <c r="D25" i="1"/>
  <c r="A25" i="1" s="1"/>
  <c r="D24" i="1"/>
  <c r="A24" i="1" s="1"/>
  <c r="D23" i="1"/>
  <c r="A23" i="1" s="1"/>
  <c r="D22" i="1"/>
  <c r="D21" i="1"/>
  <c r="D19" i="1"/>
  <c r="D9" i="1"/>
  <c r="A9" i="1" s="1"/>
  <c r="D8" i="1"/>
  <c r="A8" i="1" s="1"/>
  <c r="D16" i="1"/>
  <c r="D15" i="1"/>
  <c r="A15" i="1" s="1"/>
  <c r="D14" i="1"/>
  <c r="D13" i="1"/>
  <c r="A13" i="1" s="1"/>
  <c r="D12" i="1"/>
  <c r="A12" i="1" s="1"/>
  <c r="AI146" i="4"/>
  <c r="G364" i="2"/>
  <c r="AK146" i="4"/>
  <c r="AI147" i="4"/>
  <c r="H362" i="2"/>
  <c r="AJ146" i="4"/>
  <c r="AJ147" i="4"/>
  <c r="G362" i="2"/>
  <c r="AK147" i="4"/>
  <c r="AF146" i="4"/>
  <c r="AF147" i="4"/>
  <c r="G2" i="2"/>
  <c r="H364" i="2"/>
  <c r="H147" i="4" l="1"/>
  <c r="I147" i="4"/>
  <c r="V147" i="4"/>
  <c r="R147" i="4"/>
  <c r="U147" i="4"/>
  <c r="T147" i="4"/>
  <c r="AC147" i="4"/>
  <c r="X147" i="4"/>
  <c r="N147" i="4"/>
  <c r="K147" i="4"/>
  <c r="Z147" i="4"/>
  <c r="AA147" i="4"/>
  <c r="J147" i="4"/>
  <c r="AB147" i="4"/>
  <c r="P147" i="4"/>
  <c r="AE147" i="4"/>
  <c r="L147" i="4"/>
  <c r="Y147" i="4"/>
  <c r="M147" i="4"/>
  <c r="S147" i="4"/>
  <c r="O147" i="4"/>
  <c r="W147" i="4"/>
  <c r="AD147" i="4"/>
  <c r="G147" i="4"/>
  <c r="Q147" i="4"/>
  <c r="G146" i="4"/>
  <c r="AB146" i="4"/>
  <c r="K146" i="4"/>
  <c r="V146" i="4"/>
  <c r="Z146" i="4"/>
  <c r="H146" i="4"/>
  <c r="U146" i="4"/>
  <c r="M146" i="4"/>
  <c r="P146" i="4"/>
  <c r="Q146" i="4"/>
  <c r="R146" i="4"/>
  <c r="N146" i="4"/>
  <c r="Y146" i="4"/>
  <c r="AE146" i="4"/>
  <c r="J146" i="4"/>
  <c r="AC146" i="4"/>
  <c r="AD146" i="4"/>
  <c r="W146" i="4"/>
  <c r="S146" i="4"/>
  <c r="O146" i="4"/>
  <c r="AA146" i="4"/>
  <c r="I146" i="4"/>
  <c r="L146" i="4"/>
  <c r="X146" i="4"/>
  <c r="T146" i="4"/>
  <c r="A16" i="1"/>
  <c r="N15" i="1"/>
  <c r="M15" i="1"/>
  <c r="A14" i="1"/>
  <c r="N14" i="1"/>
  <c r="M14" i="1"/>
  <c r="H60" i="1"/>
  <c r="F60" i="1"/>
  <c r="H19" i="1"/>
  <c r="F19" i="1"/>
  <c r="F21" i="1"/>
  <c r="H21" i="1"/>
  <c r="H62" i="1"/>
  <c r="F62" i="1"/>
  <c r="A22" i="1"/>
  <c r="D20" i="1"/>
  <c r="A19" i="1"/>
  <c r="A21" i="1"/>
  <c r="G363" i="2"/>
  <c r="G366" i="2"/>
  <c r="H363" i="2"/>
  <c r="G365" i="2"/>
  <c r="H365" i="2"/>
  <c r="H366" i="2"/>
  <c r="H22" i="1" l="1"/>
  <c r="A20" i="1"/>
  <c r="H20" i="1"/>
  <c r="F20" i="1"/>
  <c r="F22" i="1"/>
  <c r="AK149" i="4"/>
  <c r="H370" i="2"/>
  <c r="AF149" i="4"/>
  <c r="H10" i="2"/>
  <c r="H7" i="2"/>
  <c r="AK4" i="4"/>
  <c r="H369" i="2"/>
  <c r="H367" i="2"/>
  <c r="G371" i="2"/>
  <c r="G11" i="2"/>
  <c r="AJ4" i="4"/>
  <c r="AF148" i="4"/>
  <c r="G368" i="2"/>
  <c r="H11" i="2"/>
  <c r="G367" i="2"/>
  <c r="AJ148" i="4"/>
  <c r="G9" i="2"/>
  <c r="H9" i="2"/>
  <c r="AF5" i="4"/>
  <c r="AI5" i="4"/>
  <c r="H8" i="2"/>
  <c r="AK148" i="4"/>
  <c r="AK5" i="4"/>
  <c r="AJ149" i="4"/>
  <c r="AJ5" i="4"/>
  <c r="AI149" i="4"/>
  <c r="G7" i="2"/>
  <c r="AI148" i="4"/>
  <c r="AI4" i="4"/>
  <c r="AF4" i="4"/>
  <c r="H368" i="2"/>
  <c r="G8" i="2"/>
  <c r="G370" i="2"/>
  <c r="H371" i="2"/>
  <c r="G10" i="2"/>
  <c r="G369" i="2"/>
  <c r="V148" i="4" l="1"/>
  <c r="AB148" i="4"/>
  <c r="AA148" i="4"/>
  <c r="Y148" i="4"/>
  <c r="X148" i="4"/>
  <c r="AE148" i="4"/>
  <c r="W148" i="4"/>
  <c r="AC148" i="4"/>
  <c r="L148" i="4"/>
  <c r="K148" i="4"/>
  <c r="N148" i="4"/>
  <c r="M148" i="4"/>
  <c r="G148" i="4"/>
  <c r="U148" i="4"/>
  <c r="J148" i="4"/>
  <c r="P148" i="4"/>
  <c r="R148" i="4"/>
  <c r="O148" i="4"/>
  <c r="AD148" i="4"/>
  <c r="I148" i="4"/>
  <c r="Z148" i="4"/>
  <c r="Q148" i="4"/>
  <c r="S148" i="4"/>
  <c r="T148" i="4"/>
  <c r="H148" i="4"/>
  <c r="N149" i="4"/>
  <c r="O149" i="4"/>
  <c r="T149" i="4"/>
  <c r="H149" i="4"/>
  <c r="U149" i="4"/>
  <c r="J149" i="4"/>
  <c r="AE149" i="4"/>
  <c r="Z149" i="4"/>
  <c r="AA149" i="4"/>
  <c r="X149" i="4"/>
  <c r="P149" i="4"/>
  <c r="K149" i="4"/>
  <c r="L149" i="4"/>
  <c r="Q149" i="4"/>
  <c r="AD149" i="4"/>
  <c r="AC149" i="4"/>
  <c r="AB149" i="4"/>
  <c r="R149" i="4"/>
  <c r="Y149" i="4"/>
  <c r="M149" i="4"/>
  <c r="W149" i="4"/>
  <c r="V149" i="4"/>
  <c r="S149" i="4"/>
  <c r="I149" i="4"/>
  <c r="G149" i="4"/>
  <c r="S5" i="4"/>
  <c r="Q5" i="4"/>
  <c r="AD5" i="4"/>
  <c r="V5" i="4"/>
  <c r="AE5" i="4"/>
  <c r="W5" i="4"/>
  <c r="AA5" i="4"/>
  <c r="K5" i="4"/>
  <c r="X5" i="4"/>
  <c r="Y5" i="4"/>
  <c r="P5" i="4"/>
  <c r="N5" i="4"/>
  <c r="I5" i="4"/>
  <c r="H5" i="4"/>
  <c r="AC5" i="4"/>
  <c r="M5" i="4"/>
  <c r="AB5" i="4"/>
  <c r="T5" i="4"/>
  <c r="U5" i="4"/>
  <c r="G5" i="4"/>
  <c r="Z5" i="4"/>
  <c r="J5" i="4"/>
  <c r="R5" i="4"/>
  <c r="O5" i="4"/>
  <c r="L5" i="4"/>
  <c r="L4" i="4"/>
  <c r="Y4" i="4"/>
  <c r="AE4" i="4"/>
  <c r="H4" i="4"/>
  <c r="J4" i="4"/>
  <c r="Q4" i="4"/>
  <c r="O4" i="4"/>
  <c r="T4" i="4"/>
  <c r="AA4" i="4"/>
  <c r="I4" i="4"/>
  <c r="G4" i="4"/>
  <c r="S4" i="4"/>
  <c r="X4" i="4"/>
  <c r="AD4" i="4"/>
  <c r="K4" i="4"/>
  <c r="P4" i="4"/>
  <c r="M4" i="4"/>
  <c r="AC4" i="4"/>
  <c r="Z4" i="4"/>
  <c r="R4" i="4"/>
  <c r="N4" i="4"/>
  <c r="AB4" i="4"/>
  <c r="V4" i="4"/>
  <c r="W4" i="4"/>
  <c r="U4" i="4"/>
  <c r="F20" i="51"/>
  <c r="F21" i="51" s="1"/>
  <c r="F55" i="51"/>
  <c r="F56" i="51" s="1"/>
  <c r="F18" i="51"/>
  <c r="F19" i="51" s="1"/>
  <c r="F95" i="51"/>
  <c r="F96" i="51" s="1"/>
  <c r="F93" i="51"/>
  <c r="F94" i="51" s="1"/>
  <c r="F57" i="51"/>
  <c r="F58" i="51" s="1"/>
  <c r="H20" i="51"/>
  <c r="H21" i="51" s="1"/>
  <c r="H57" i="51"/>
  <c r="H58" i="51" s="1"/>
  <c r="H95" i="51"/>
  <c r="H96" i="51" s="1"/>
  <c r="H18" i="51"/>
  <c r="H19" i="51" s="1"/>
  <c r="H55" i="51"/>
  <c r="H56" i="51" s="1"/>
  <c r="H93" i="51"/>
  <c r="H94" i="51" s="1"/>
  <c r="AF12" i="4"/>
  <c r="AK11" i="4"/>
  <c r="AJ8" i="4"/>
  <c r="H4" i="2"/>
  <c r="AI6" i="4"/>
  <c r="AJ13" i="4"/>
  <c r="AK12" i="4"/>
  <c r="AF10" i="4"/>
  <c r="AK2" i="4"/>
  <c r="AF3" i="4"/>
  <c r="AI7" i="4"/>
  <c r="AK6" i="4"/>
  <c r="AK3" i="4"/>
  <c r="G3" i="2"/>
  <c r="AJ7" i="4"/>
  <c r="AK7" i="4"/>
  <c r="AI9" i="4"/>
  <c r="AI2" i="4"/>
  <c r="AJ12" i="4"/>
  <c r="AF8" i="4"/>
  <c r="AJ10" i="4"/>
  <c r="AI8" i="4"/>
  <c r="AF11" i="4"/>
  <c r="H3" i="2"/>
  <c r="AJ6" i="4"/>
  <c r="AI12" i="4"/>
  <c r="AF9" i="4"/>
  <c r="AF13" i="4"/>
  <c r="H2" i="2"/>
  <c r="AI13" i="4"/>
  <c r="AK10" i="4"/>
  <c r="AJ2" i="4"/>
  <c r="AF6" i="4"/>
  <c r="G6" i="2"/>
  <c r="AK13" i="4"/>
  <c r="AK9" i="4"/>
  <c r="G5" i="2"/>
  <c r="H6" i="2"/>
  <c r="H5" i="2"/>
  <c r="AJ3" i="4"/>
  <c r="AF7" i="4"/>
  <c r="AI10" i="4"/>
  <c r="AI3" i="4"/>
  <c r="AJ9" i="4"/>
  <c r="AJ11" i="4"/>
  <c r="AK8" i="4"/>
  <c r="AI11" i="4"/>
  <c r="AF2" i="4"/>
  <c r="G4" i="2"/>
  <c r="S3" i="4" l="1"/>
  <c r="N3" i="4"/>
  <c r="AB3" i="4"/>
  <c r="AD3" i="4"/>
  <c r="O3" i="4"/>
  <c r="J3" i="4"/>
  <c r="U3" i="4"/>
  <c r="AC3" i="4"/>
  <c r="X3" i="4"/>
  <c r="G3" i="4"/>
  <c r="AA3" i="4"/>
  <c r="Q3" i="4"/>
  <c r="Y3" i="4"/>
  <c r="H3" i="4"/>
  <c r="K3" i="4"/>
  <c r="Z3" i="4"/>
  <c r="R3" i="4"/>
  <c r="P3" i="4"/>
  <c r="I3" i="4"/>
  <c r="T3" i="4"/>
  <c r="M3" i="4"/>
  <c r="AE3" i="4"/>
  <c r="L3" i="4"/>
  <c r="W3" i="4"/>
  <c r="V3" i="4"/>
  <c r="K12" i="4"/>
  <c r="P12" i="4"/>
  <c r="S12" i="4"/>
  <c r="AA12" i="4"/>
  <c r="N12" i="4"/>
  <c r="Z12" i="4"/>
  <c r="L12" i="4"/>
  <c r="AB12" i="4"/>
  <c r="U12" i="4"/>
  <c r="W12" i="4"/>
  <c r="I12" i="4"/>
  <c r="H12" i="4"/>
  <c r="AD12" i="4"/>
  <c r="V12" i="4"/>
  <c r="AE12" i="4"/>
  <c r="X12" i="4"/>
  <c r="Y12" i="4"/>
  <c r="M12" i="4"/>
  <c r="T12" i="4"/>
  <c r="G12" i="4"/>
  <c r="AC12" i="4"/>
  <c r="R12" i="4"/>
  <c r="O12" i="4"/>
  <c r="J12" i="4"/>
  <c r="Q12" i="4"/>
  <c r="AE13" i="4"/>
  <c r="L13" i="4"/>
  <c r="AC13" i="4"/>
  <c r="AB13" i="4"/>
  <c r="U13" i="4"/>
  <c r="Q13" i="4"/>
  <c r="O13" i="4"/>
  <c r="G13" i="4"/>
  <c r="I13" i="4"/>
  <c r="AD13" i="4"/>
  <c r="H13" i="4"/>
  <c r="S13" i="4"/>
  <c r="AA13" i="4"/>
  <c r="P13" i="4"/>
  <c r="J13" i="4"/>
  <c r="Y13" i="4"/>
  <c r="X13" i="4"/>
  <c r="W13" i="4"/>
  <c r="M13" i="4"/>
  <c r="K13" i="4"/>
  <c r="R13" i="4"/>
  <c r="Z13" i="4"/>
  <c r="N13" i="4"/>
  <c r="V13" i="4"/>
  <c r="T13" i="4"/>
  <c r="T10" i="4"/>
  <c r="R10" i="4"/>
  <c r="W10" i="4"/>
  <c r="AC10" i="4"/>
  <c r="G10" i="4"/>
  <c r="V10" i="4"/>
  <c r="H10" i="4"/>
  <c r="AA10" i="4"/>
  <c r="J10" i="4"/>
  <c r="AD10" i="4"/>
  <c r="Z10" i="4"/>
  <c r="I10" i="4"/>
  <c r="X10" i="4"/>
  <c r="L10" i="4"/>
  <c r="AE10" i="4"/>
  <c r="Y10" i="4"/>
  <c r="U10" i="4"/>
  <c r="P10" i="4"/>
  <c r="AB10" i="4"/>
  <c r="N10" i="4"/>
  <c r="K10" i="4"/>
  <c r="M10" i="4"/>
  <c r="O10" i="4"/>
  <c r="S10" i="4"/>
  <c r="Q10" i="4"/>
  <c r="W8" i="4"/>
  <c r="M8" i="4"/>
  <c r="J8" i="4"/>
  <c r="AC8" i="4"/>
  <c r="Q8" i="4"/>
  <c r="O8" i="4"/>
  <c r="Y8" i="4"/>
  <c r="H8" i="4"/>
  <c r="P8" i="4"/>
  <c r="L8" i="4"/>
  <c r="G8" i="4"/>
  <c r="R8" i="4"/>
  <c r="K8" i="4"/>
  <c r="AD8" i="4"/>
  <c r="I8" i="4"/>
  <c r="U8" i="4"/>
  <c r="V8" i="4"/>
  <c r="T8" i="4"/>
  <c r="N8" i="4"/>
  <c r="Z8" i="4"/>
  <c r="X8" i="4"/>
  <c r="S8" i="4"/>
  <c r="AE8" i="4"/>
  <c r="AB8" i="4"/>
  <c r="AA8" i="4"/>
  <c r="AA7" i="4"/>
  <c r="W7" i="4"/>
  <c r="G7" i="4"/>
  <c r="N7" i="4"/>
  <c r="R7" i="4"/>
  <c r="O7" i="4"/>
  <c r="AE7" i="4"/>
  <c r="I7" i="4"/>
  <c r="K7" i="4"/>
  <c r="Z7" i="4"/>
  <c r="L7" i="4"/>
  <c r="U7" i="4"/>
  <c r="Q7" i="4"/>
  <c r="AC7" i="4"/>
  <c r="X7" i="4"/>
  <c r="T7" i="4"/>
  <c r="M7" i="4"/>
  <c r="S7" i="4"/>
  <c r="V7" i="4"/>
  <c r="Y7" i="4"/>
  <c r="AD7" i="4"/>
  <c r="AB7" i="4"/>
  <c r="H7" i="4"/>
  <c r="P7" i="4"/>
  <c r="J7" i="4"/>
  <c r="U11" i="4"/>
  <c r="Y11" i="4"/>
  <c r="X11" i="4"/>
  <c r="P11" i="4"/>
  <c r="V11" i="4"/>
  <c r="O11" i="4"/>
  <c r="Q11" i="4"/>
  <c r="M11" i="4"/>
  <c r="AA11" i="4"/>
  <c r="AB11" i="4"/>
  <c r="W11" i="4"/>
  <c r="R11" i="4"/>
  <c r="K11" i="4"/>
  <c r="AC11" i="4"/>
  <c r="H11" i="4"/>
  <c r="I11" i="4"/>
  <c r="G11" i="4"/>
  <c r="L11" i="4"/>
  <c r="N11" i="4"/>
  <c r="S11" i="4"/>
  <c r="AE11" i="4"/>
  <c r="J11" i="4"/>
  <c r="AD11" i="4"/>
  <c r="T11" i="4"/>
  <c r="Z11" i="4"/>
  <c r="AC2" i="4"/>
  <c r="L2" i="4"/>
  <c r="G2" i="4"/>
  <c r="W2" i="4"/>
  <c r="AB2" i="4"/>
  <c r="Q2" i="4"/>
  <c r="Z2" i="4"/>
  <c r="K2" i="4"/>
  <c r="H2" i="4"/>
  <c r="N2" i="4"/>
  <c r="AE2" i="4"/>
  <c r="AD2" i="4"/>
  <c r="R2" i="4"/>
  <c r="S2" i="4"/>
  <c r="AA2" i="4"/>
  <c r="M2" i="4"/>
  <c r="O2" i="4"/>
  <c r="V2" i="4"/>
  <c r="X2" i="4"/>
  <c r="J2" i="4"/>
  <c r="P2" i="4"/>
  <c r="I2" i="4"/>
  <c r="Y2" i="4"/>
  <c r="U2" i="4"/>
  <c r="T2" i="4"/>
  <c r="V6" i="4"/>
  <c r="T6" i="4"/>
  <c r="S6" i="4"/>
  <c r="AE6" i="4"/>
  <c r="J6" i="4"/>
  <c r="AC6" i="4"/>
  <c r="AD6" i="4"/>
  <c r="Q6" i="4"/>
  <c r="X6" i="4"/>
  <c r="P6" i="4"/>
  <c r="N6" i="4"/>
  <c r="M6" i="4"/>
  <c r="Y6" i="4"/>
  <c r="L6" i="4"/>
  <c r="R6" i="4"/>
  <c r="AA6" i="4"/>
  <c r="I6" i="4"/>
  <c r="K6" i="4"/>
  <c r="U6" i="4"/>
  <c r="W6" i="4"/>
  <c r="G6" i="4"/>
  <c r="H6" i="4"/>
  <c r="AB6" i="4"/>
  <c r="Z6" i="4"/>
  <c r="O6" i="4"/>
  <c r="M9" i="4"/>
  <c r="I9" i="4"/>
  <c r="G9" i="4"/>
  <c r="AB9" i="4"/>
  <c r="H9" i="4"/>
  <c r="V9" i="4"/>
  <c r="L9" i="4"/>
  <c r="W9" i="4"/>
  <c r="O9" i="4"/>
  <c r="Y9" i="4"/>
  <c r="AD9" i="4"/>
  <c r="Z9" i="4"/>
  <c r="S9" i="4"/>
  <c r="AC9" i="4"/>
  <c r="U9" i="4"/>
  <c r="K9" i="4"/>
  <c r="P9" i="4"/>
  <c r="Q9" i="4"/>
  <c r="X9" i="4"/>
  <c r="R9" i="4"/>
  <c r="T9" i="4"/>
  <c r="AE9" i="4"/>
  <c r="J9" i="4"/>
  <c r="N9" i="4"/>
  <c r="AA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Williams, Tommy</author>
    <author>tc={A2A77E8F-472F-4307-A1F0-79E476D3DEF8}</author>
  </authors>
  <commentList>
    <comment ref="C8" authorId="0" shapeId="0" xr:uid="{1431592E-06EA-4FEC-A5E3-30924828298E}">
      <text>
        <r>
          <rPr>
            <b/>
            <sz val="9"/>
            <color indexed="81"/>
            <rFont val="Tahoma"/>
            <charset val="1"/>
          </rPr>
          <t>Williams, Tommy:</t>
        </r>
        <r>
          <rPr>
            <sz val="9"/>
            <color indexed="81"/>
            <rFont val="Tahoma"/>
            <charset val="1"/>
          </rPr>
          <t xml:space="preserve">
Pilot offering started in 2024</t>
        </r>
      </text>
    </comment>
    <comment ref="E14" authorId="1" shapeId="0" xr:uid="{A2A77E8F-472F-4307-A1F0-79E476D3DEF8}">
      <text>
        <t xml:space="preserve">[Threaded comment]
Your version of Excel allows you to read this threaded comment; however, any edits to it will get removed if the file is opened in a newer version of Excel. Learn more: https://go.microsoft.com/fwlink/?linkid=870924
Comment:
    New York tried a Behavioral DR program for Gas- no impacts, but a 30% participation rate (email openings)
</t>
      </text>
    </comment>
    <comment ref="C15" authorId="0" shapeId="0" xr:uid="{D683830E-17C7-461C-96F7-53D3E1203A2C}">
      <text>
        <r>
          <rPr>
            <b/>
            <sz val="9"/>
            <color indexed="81"/>
            <rFont val="Tahoma"/>
            <charset val="1"/>
          </rPr>
          <t>Williams, Tommy:</t>
        </r>
        <r>
          <rPr>
            <sz val="9"/>
            <color indexed="81"/>
            <rFont val="Tahoma"/>
            <charset val="1"/>
          </rPr>
          <t xml:space="preserve">
Pilot offering in 2024</t>
        </r>
      </text>
    </comment>
    <comment ref="C19" authorId="0" shapeId="0" xr:uid="{0212A089-A230-4EF1-9A68-9E67145E61DC}">
      <text>
        <r>
          <rPr>
            <b/>
            <sz val="9"/>
            <color indexed="81"/>
            <rFont val="Tahoma"/>
            <charset val="1"/>
          </rPr>
          <t>Williams, Tommy:</t>
        </r>
        <r>
          <rPr>
            <sz val="9"/>
            <color indexed="81"/>
            <rFont val="Tahoma"/>
            <charset val="1"/>
          </rPr>
          <t xml:space="preserve">
Pilot offering in 2024</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Duer, Anthony</author>
  </authors>
  <commentList>
    <comment ref="J34" authorId="0" shapeId="0" xr:uid="{51AF645E-3BE8-40AF-9852-4CF1D0E4926F}">
      <text>
        <r>
          <rPr>
            <b/>
            <sz val="9"/>
            <color indexed="81"/>
            <rFont val="Tahoma"/>
            <family val="2"/>
          </rPr>
          <t>Duer, Anthony:</t>
        </r>
        <r>
          <rPr>
            <sz val="9"/>
            <color indexed="81"/>
            <rFont val="Tahoma"/>
            <family val="2"/>
          </rPr>
          <t xml:space="preserve">
https://www.nrel.gov/docs/fy16osti/64987.pdf</t>
        </r>
      </text>
    </comment>
    <comment ref="J74" authorId="0" shapeId="0" xr:uid="{539FC249-5C5D-4E12-939F-8B0FF5A88B1E}">
      <text>
        <r>
          <rPr>
            <b/>
            <sz val="9"/>
            <color indexed="81"/>
            <rFont val="Tahoma"/>
            <family val="2"/>
          </rPr>
          <t>Duer, Anthony:</t>
        </r>
        <r>
          <rPr>
            <sz val="9"/>
            <color indexed="81"/>
            <rFont val="Tahoma"/>
            <family val="2"/>
          </rPr>
          <t xml:space="preserve">
https://www.nrel.gov/docs/fy16osti/64987.pdf</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Nguyen, Fuong</author>
  </authors>
  <commentList>
    <comment ref="J15" authorId="0" shapeId="0" xr:uid="{C06748FC-63DE-4250-8803-0511DCE0F3F6}">
      <text>
        <r>
          <rPr>
            <b/>
            <sz val="9"/>
            <color indexed="81"/>
            <rFont val="Tahoma"/>
            <family val="2"/>
          </rPr>
          <t>Nguyen, Fuong:</t>
        </r>
        <r>
          <rPr>
            <sz val="9"/>
            <color indexed="81"/>
            <rFont val="Tahoma"/>
            <family val="2"/>
          </rPr>
          <t xml:space="preserve">
Rationale here is that we assume summer impacts will include HVAC impacts, however, not all participants have electric heat, and with no eligibility around electric heat, it does not make sense that you would see the same % reduction in the winter since there is less potential load to curtail in primarily gas homes.</t>
        </r>
      </text>
    </comment>
    <comment ref="J53" authorId="0" shapeId="0" xr:uid="{E9AF6BA1-4771-44B2-B3D9-1148FFAE0FCE}">
      <text>
        <r>
          <rPr>
            <b/>
            <sz val="9"/>
            <color indexed="81"/>
            <rFont val="Tahoma"/>
            <family val="2"/>
          </rPr>
          <t>Nguyen, Fuong:</t>
        </r>
        <r>
          <rPr>
            <sz val="9"/>
            <color indexed="81"/>
            <rFont val="Tahoma"/>
            <family val="2"/>
          </rPr>
          <t xml:space="preserve">
Rationale here is that we assume summer impacts will include HVAC impacts, however, not all participants have electric heat, and with no eligibility around electric heat, it does not make sense that you would see the same % reduction in the winter since there is less potential load to curtail in primarily gas homes.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Nguyen, Fuong</author>
    <author>tc={C6BD4BAD-3387-411E-B447-6DA5149ABA66}</author>
  </authors>
  <commentList>
    <comment ref="J15" authorId="0" shapeId="0" xr:uid="{E68B1AE5-B361-4449-9673-C4388029A043}">
      <text>
        <r>
          <rPr>
            <b/>
            <sz val="9"/>
            <color indexed="81"/>
            <rFont val="Tahoma"/>
            <family val="2"/>
          </rPr>
          <t>Nguyen, Fuong:</t>
        </r>
        <r>
          <rPr>
            <sz val="9"/>
            <color indexed="81"/>
            <rFont val="Tahoma"/>
            <family val="2"/>
          </rPr>
          <t xml:space="preserve">
Rationale here is that we assume summer impacts will include HVAC impacts, however, not all participants have electric heat, and with no eligibility around electric heat, it does not make sense that you would see the same % reduction in the winter since there is less potential load to curtail in primarily gas homes.</t>
        </r>
      </text>
    </comment>
    <comment ref="O26" authorId="1" shapeId="0" xr:uid="{C6BD4BAD-3387-411E-B447-6DA5149ABA66}">
      <text>
        <t>[Threaded comment]
Your version of Excel allows you to read this threaded comment; however, any edits to it will get removed if the file is opened in a newer version of Excel. Learn more: https://go.microsoft.com/fwlink/?linkid=870924
Comment:
    Removed Development costs from parent program. Modeling up-front costs in the pilot
Reply:
    For "Considered" program scenario, all costs stay in parents. No pilots.</t>
      </text>
    </comment>
    <comment ref="J55" authorId="0" shapeId="0" xr:uid="{B445A722-2267-4C7C-B613-E973546CB220}">
      <text>
        <r>
          <rPr>
            <b/>
            <sz val="9"/>
            <color indexed="81"/>
            <rFont val="Tahoma"/>
            <family val="2"/>
          </rPr>
          <t>Nguyen, Fuong:</t>
        </r>
        <r>
          <rPr>
            <sz val="9"/>
            <color indexed="81"/>
            <rFont val="Tahoma"/>
            <family val="2"/>
          </rPr>
          <t xml:space="preserve">
Rationale here is that we assume summer impacts will include HVAC impacts, however, not all participants have electric heat, and with no eligibility around electric heat, it does not make sense that you would see the same % reduction in the winter since there is less potential load to curtail in primarily gas homes.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Nguyen, Fuong</author>
  </authors>
  <commentList>
    <comment ref="J15" authorId="0" shapeId="0" xr:uid="{9CB38407-E18E-4324-B06A-CD036E76DA3F}">
      <text>
        <r>
          <rPr>
            <b/>
            <sz val="9"/>
            <color indexed="81"/>
            <rFont val="Tahoma"/>
            <family val="2"/>
          </rPr>
          <t>Nguyen, Fuong:</t>
        </r>
        <r>
          <rPr>
            <sz val="9"/>
            <color indexed="81"/>
            <rFont val="Tahoma"/>
            <family val="2"/>
          </rPr>
          <t xml:space="preserve">
Rationale here is that we assume summer impacts will include HVAC impacts, however, not all participants have electric heat, and with no eligibility around electric heat, it does not make sense that you would see the same % reduction in the winter since there is less potential load to curtail in primarily gas homes.</t>
        </r>
      </text>
    </comment>
    <comment ref="J55" authorId="0" shapeId="0" xr:uid="{1880B3D1-220C-4ED6-ABD6-2C2E39103142}">
      <text>
        <r>
          <rPr>
            <b/>
            <sz val="9"/>
            <color indexed="81"/>
            <rFont val="Tahoma"/>
            <family val="2"/>
          </rPr>
          <t>Nguyen, Fuong:</t>
        </r>
        <r>
          <rPr>
            <sz val="9"/>
            <color indexed="81"/>
            <rFont val="Tahoma"/>
            <family val="2"/>
          </rPr>
          <t xml:space="preserve">
Rationale here is that we assume summer impacts will include HVAC impacts, however, not all participants have electric heat, and with no eligibility around electric heat, it does not make sense that you would see the same % reduction in the winter since there is less potential load to curtail in primarily gas homes.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Nguyen, Fuong</author>
  </authors>
  <commentList>
    <comment ref="J15" authorId="0" shapeId="0" xr:uid="{F318BF59-DA3D-43CD-A799-1918484CEBF7}">
      <text>
        <r>
          <rPr>
            <b/>
            <sz val="9"/>
            <color indexed="81"/>
            <rFont val="Tahoma"/>
            <family val="2"/>
          </rPr>
          <t>Nguyen, Fuong:</t>
        </r>
        <r>
          <rPr>
            <sz val="9"/>
            <color indexed="81"/>
            <rFont val="Tahoma"/>
            <family val="2"/>
          </rPr>
          <t xml:space="preserve">
Rationale here is that we assume summer impacts will include HVAC impacts, however, not all participants have electric heat, and with no eligibility around electric heat, it does not make sense that you would see the same % reduction in the winter since there is less potential load to curtail in primarily gas homes.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tc={0EFE51A6-6954-462B-9F66-144CB90BE5A5}</author>
  </authors>
  <commentList>
    <comment ref="O26" authorId="0" shapeId="0" xr:uid="{0EFE51A6-6954-462B-9F66-144CB90BE5A5}">
      <text>
        <t>[Threaded comment]
Your version of Excel allows you to read this threaded comment; however, any edits to it will get removed if the file is opened in a newer version of Excel. Learn more: https://go.microsoft.com/fwlink/?linkid=870924
Comment:
    Removed Development costs from parent program. Modeling up-front costs in the pilot
Reply:
    For "Considered" program scenario, all costs stay in parents. No pilots.</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tc={78D946A5-CE54-41D9-833A-1BCDF44338D7}</author>
    <author>tc={8B813C6D-3CAD-4C0C-896F-FA9F46C52D82}</author>
    <author>tc={2C106D7D-914D-4D43-AB31-5E28DC6C3C09}</author>
    <author>tc={9735775E-EDE2-48AF-A2E2-77C4EAFDF3EC}</author>
    <author>tc={A75C709F-7DBE-47CB-B9AA-8F7E33F37E82}</author>
    <author>tc={BF5501E6-D35F-43D0-BBD6-4871DD27F20F}</author>
  </authors>
  <commentList>
    <comment ref="B16" authorId="0" shapeId="0" xr:uid="{78D946A5-CE54-41D9-833A-1BCDF44338D7}">
      <text>
        <t>[Threaded comment]
Your version of Excel allows you to read this threaded comment; however, any edits to it will get removed if the file is opened in a newer version of Excel. Learn more: https://go.microsoft.com/fwlink/?linkid=870924
Comment:
    These costs are applied to each CTA program.</t>
      </text>
    </comment>
    <comment ref="B17" authorId="1" shapeId="0" xr:uid="{8B813C6D-3CAD-4C0C-896F-FA9F46C52D82}">
      <text>
        <t>[Threaded comment]
Your version of Excel allows you to read this threaded comment; however, any edits to it will get removed if the file is opened in a newer version of Excel. Learn more: https://go.microsoft.com/fwlink/?linkid=870924
Comment:
    Sharing admin/dev costs with heating on the program tab. No costs associated with heating program.</t>
      </text>
    </comment>
    <comment ref="B19" authorId="2" shapeId="0" xr:uid="{2C106D7D-914D-4D43-AB31-5E28DC6C3C09}">
      <text>
        <t>[Threaded comment]
Your version of Excel allows you to read this threaded comment; however, any edits to it will get removed if the file is opened in a newer version of Excel. Learn more: https://go.microsoft.com/fwlink/?linkid=870924
Comment:
    These costs are applied to each TOU rate. Only one TOU rate (opt-in or opt-out) can be offered at a time.</t>
      </text>
    </comment>
    <comment ref="B27" authorId="3" shapeId="0" xr:uid="{9735775E-EDE2-48AF-A2E2-77C4EAFDF3EC}">
      <text>
        <t>[Threaded comment]
Your version of Excel allows you to read this threaded comment; however, any edits to it will get removed if the file is opened in a newer version of Excel. Learn more: https://go.microsoft.com/fwlink/?linkid=870924
Comment:
    These costs are applied to each ancillary program.</t>
      </text>
    </comment>
    <comment ref="B32" authorId="4" shapeId="0" xr:uid="{A75C709F-7DBE-47CB-B9AA-8F7E33F37E82}">
      <text>
        <t>[Threaded comment]
Your version of Excel allows you to read this threaded comment; however, any edits to it will get removed if the file is opened in a newer version of Excel. Learn more: https://go.microsoft.com/fwlink/?linkid=870924
Comment:
    These costs are applied to each TOU rate. Only one TOU rate (opt-in or opt-out) can be offered at a time.</t>
      </text>
    </comment>
    <comment ref="B34" authorId="5" shapeId="0" xr:uid="{BF5501E6-D35F-43D0-BBD6-4871DD27F20F}">
      <text>
        <t>[Threaded comment]
Your version of Excel allows you to read this threaded comment; however, any edits to it will get removed if the file is opened in a newer version of Excel. Learn more: https://go.microsoft.com/fwlink/?linkid=870924
Comment:
    Sharing admin/dev costs with heating on the program tab. No costs associated with heating program.</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Fuong Nguyen</author>
  </authors>
  <commentList>
    <comment ref="D4" authorId="0" shapeId="0" xr:uid="{7714B505-921C-4369-AAA4-0C42D4444E18}">
      <text>
        <r>
          <rPr>
            <b/>
            <sz val="9"/>
            <color indexed="81"/>
            <rFont val="Tahoma"/>
            <family val="2"/>
          </rPr>
          <t>Fuong Nguyen:</t>
        </r>
        <r>
          <rPr>
            <sz val="9"/>
            <color indexed="81"/>
            <rFont val="Tahoma"/>
            <family val="2"/>
          </rPr>
          <t xml:space="preserve">
KEMA System Load Research Project
ID Tables- 29, 32, 35
WA Tables- 14, 17, 20
KK: added "Pumping" from tables 25 and 41
Source: \\EgnyteDrive\Ameresco Files\AEG\Clients\Avista Energy\1341 Avista CPA\X_2010 CPA\Utility provided data and Background documents\Load Research Report 2009 KEMA\2009 COS Report V01_3-15-10 KEMA jb annotations.doc</t>
        </r>
      </text>
    </comment>
    <comment ref="N4" authorId="0" shapeId="0" xr:uid="{0AFC6A99-6EF1-4104-8351-BE851FDEF6D4}">
      <text>
        <r>
          <rPr>
            <b/>
            <sz val="9"/>
            <color indexed="81"/>
            <rFont val="Tahoma"/>
            <family val="2"/>
          </rPr>
          <t>Fuong Nguyen:</t>
        </r>
        <r>
          <rPr>
            <sz val="9"/>
            <color indexed="81"/>
            <rFont val="Tahoma"/>
            <family val="2"/>
          </rPr>
          <t xml:space="preserve">
KEMA System Load Research Project, Tables 29, 32, 35
KK: added "Pumping" from tables 25 and 41</t>
        </r>
      </text>
    </comment>
    <comment ref="D26" authorId="0" shapeId="0" xr:uid="{3045296C-F669-409D-92C8-EF05EA718D3A}">
      <text>
        <r>
          <rPr>
            <b/>
            <sz val="9"/>
            <color indexed="81"/>
            <rFont val="Tahoma"/>
            <family val="2"/>
          </rPr>
          <t>Fuong Nguyen:</t>
        </r>
        <r>
          <rPr>
            <sz val="9"/>
            <color indexed="81"/>
            <rFont val="Tahoma"/>
            <family val="2"/>
          </rPr>
          <t xml:space="preserve">
KEMA System Load Research Project
ID Tables- 29, 32, 35
WA Tables- 14, 17, 20
KK: added "Pumping" from tables 25 and 41
Source: \\EgnyteDrive\Ameresco Files\AEG\Clients\Avista Energy\1341 Avista CPA\X_2010 CPA\Utility provided data and Background documents\Load Research Report 2009 KEMA\2009 COS Report V01_3-15-10 KEMA jb annotations.doc</t>
        </r>
      </text>
    </comment>
    <comment ref="N26" authorId="0" shapeId="0" xr:uid="{9DD3233C-1B5C-4C96-B0A3-455C96C4AD35}">
      <text>
        <r>
          <rPr>
            <b/>
            <sz val="9"/>
            <color indexed="81"/>
            <rFont val="Tahoma"/>
            <family val="2"/>
          </rPr>
          <t>Fuong Nguyen:</t>
        </r>
        <r>
          <rPr>
            <sz val="9"/>
            <color indexed="81"/>
            <rFont val="Tahoma"/>
            <family val="2"/>
          </rPr>
          <t xml:space="preserve">
KEMA System Load Research Project, Tables 29, 32, 35
KK: added "Pumping" from tables 25 and 41</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Forsyth, Grant</author>
    <author>tc={2758E123-AB3C-43B1-B7C7-2E09B4A7DBDB}</author>
    <author>tc={1A64C177-00F7-4B6B-89FA-E98C5E79FCCC}</author>
    <author>tc={8722FCA5-63C1-4FAE-A91B-D4D810B92F79}</author>
    <author>Fuong Nguyen</author>
  </authors>
  <commentList>
    <comment ref="O9" authorId="0" shapeId="0" xr:uid="{DBFA277D-D2B0-4C7B-947A-364C4E478B25}">
      <text>
        <r>
          <rPr>
            <b/>
            <sz val="9"/>
            <color indexed="81"/>
            <rFont val="Tahoma"/>
            <family val="2"/>
          </rPr>
          <t>Forsyth, Grant:</t>
        </r>
        <r>
          <rPr>
            <sz val="9"/>
            <color indexed="81"/>
            <rFont val="Tahoma"/>
            <family val="2"/>
          </rPr>
          <t xml:space="preserve">
Avg. of Jan-Mar due to missing customers over this period.</t>
        </r>
      </text>
    </comment>
    <comment ref="Q9" authorId="0" shapeId="0" xr:uid="{E21FA101-6F3B-404A-BA07-B1B6024143A9}">
      <text>
        <r>
          <rPr>
            <b/>
            <sz val="9"/>
            <color indexed="81"/>
            <rFont val="Tahoma"/>
            <family val="2"/>
          </rPr>
          <t>Forsyth, Grant:</t>
        </r>
        <r>
          <rPr>
            <sz val="9"/>
            <color indexed="81"/>
            <rFont val="Tahoma"/>
            <family val="2"/>
          </rPr>
          <t xml:space="preserve">
Avg. of Jan-Mar due to missing customers over this period.</t>
        </r>
      </text>
    </comment>
    <comment ref="C27" authorId="0" shapeId="0" xr:uid="{B1795F77-E38A-4C1B-9528-27EC4F30BB07}">
      <text>
        <r>
          <rPr>
            <b/>
            <sz val="9"/>
            <color indexed="81"/>
            <rFont val="Tahoma"/>
            <family val="2"/>
          </rPr>
          <t>Forsyth, Grant:</t>
        </r>
        <r>
          <rPr>
            <sz val="9"/>
            <color indexed="81"/>
            <rFont val="Tahoma"/>
            <family val="2"/>
          </rPr>
          <t xml:space="preserve">
Avg. of Jan-Mar due to missing customers over this period.</t>
        </r>
      </text>
    </comment>
    <comment ref="E27" authorId="0" shapeId="0" xr:uid="{C9ABD051-2CBD-4E4A-8E39-9EDAC26F881D}">
      <text>
        <r>
          <rPr>
            <b/>
            <sz val="9"/>
            <color indexed="81"/>
            <rFont val="Tahoma"/>
            <family val="2"/>
          </rPr>
          <t>Forsyth, Grant:</t>
        </r>
        <r>
          <rPr>
            <sz val="9"/>
            <color indexed="81"/>
            <rFont val="Tahoma"/>
            <family val="2"/>
          </rPr>
          <t xml:space="preserve">
Avg. of Jan-Mar due to missing customers over this period.</t>
        </r>
      </text>
    </comment>
    <comment ref="O27" authorId="0" shapeId="0" xr:uid="{5BE647BD-125F-4B35-8206-CD381672FE21}">
      <text>
        <r>
          <rPr>
            <b/>
            <sz val="9"/>
            <color indexed="81"/>
            <rFont val="Tahoma"/>
            <family val="2"/>
          </rPr>
          <t>Forsyth, Grant:</t>
        </r>
        <r>
          <rPr>
            <sz val="9"/>
            <color indexed="81"/>
            <rFont val="Tahoma"/>
            <family val="2"/>
          </rPr>
          <t xml:space="preserve">
Avg. of Jan-Mar due to missing customers over this period.</t>
        </r>
      </text>
    </comment>
    <comment ref="Q27" authorId="0" shapeId="0" xr:uid="{1FB10049-F082-4E3C-A8C0-ED6A3A3F0D38}">
      <text>
        <r>
          <rPr>
            <b/>
            <sz val="9"/>
            <color indexed="81"/>
            <rFont val="Tahoma"/>
            <family val="2"/>
          </rPr>
          <t>Forsyth, Grant:</t>
        </r>
        <r>
          <rPr>
            <sz val="9"/>
            <color indexed="81"/>
            <rFont val="Tahoma"/>
            <family val="2"/>
          </rPr>
          <t xml:space="preserve">
Avg. of Jan-Mar due to missing customers over this period.</t>
        </r>
      </text>
    </comment>
    <comment ref="G32" authorId="0" shapeId="0" xr:uid="{59D43056-E521-4D73-8EBF-D45369B6F9C3}">
      <text>
        <r>
          <rPr>
            <b/>
            <sz val="9"/>
            <color indexed="81"/>
            <rFont val="Tahoma"/>
            <family val="2"/>
          </rPr>
          <t>Forsyth, Grant:</t>
        </r>
        <r>
          <rPr>
            <sz val="9"/>
            <color indexed="81"/>
            <rFont val="Tahoma"/>
            <family val="2"/>
          </rPr>
          <t xml:space="preserve">
Depature of Triumph to schedule 21.</t>
        </r>
      </text>
    </comment>
    <comment ref="F188" authorId="1" shapeId="0" xr:uid="{2758E123-AB3C-43B1-B7C7-2E09B4A7DBDB}">
      <text>
        <t>[Threaded comment]
Your version of Excel allows you to read this threaded comment; however, any edits to it will get removed if the file is opened in a newer version of Excel. Learn more: https://go.microsoft.com/fwlink/?linkid=870924
Comment:
    Change from previous method, where residential base year peak was taken from EE study. Using residential load factor to back into peak instead.</t>
      </text>
    </comment>
    <comment ref="F197" authorId="2" shapeId="0" xr:uid="{1A64C177-00F7-4B6B-89FA-E98C5E79FCCC}">
      <text>
        <t>[Threaded comment]
Your version of Excel allows you to read this threaded comment; however, any edits to it will get removed if the file is opened in a newer version of Excel. Learn more: https://go.microsoft.com/fwlink/?linkid=870924
Comment:
    Need res CTs here</t>
      </text>
    </comment>
    <comment ref="L231" authorId="3" shapeId="0" xr:uid="{8722FCA5-63C1-4FAE-A91B-D4D810B92F79}">
      <text>
        <t>[Threaded comment]
Your version of Excel allows you to read this threaded comment; however, any edits to it will get removed if the file is opened in a newer version of Excel. Learn more: https://go.microsoft.com/fwlink/?linkid=870924
Comment:
    Average of forecasted years</t>
      </text>
    </comment>
    <comment ref="B239" authorId="4" shapeId="0" xr:uid="{76A32215-7ECF-4CE0-AB79-C72CBD9B8AB5}">
      <text>
        <r>
          <rPr>
            <b/>
            <sz val="9"/>
            <color indexed="81"/>
            <rFont val="Tahoma"/>
            <family val="2"/>
          </rPr>
          <t>Fuong Nguyen:</t>
        </r>
        <r>
          <rPr>
            <sz val="9"/>
            <color indexed="81"/>
            <rFont val="Tahoma"/>
            <family val="2"/>
          </rPr>
          <t xml:space="preserve">
KEMA System Load Research Project, Tables 29, 32, 35
KK: added "Pumping" from tables 25 and 41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tc={FDF53521-B934-4F0F-B12A-2B9639BA7A4A}</author>
    <author>tc={E7EBAC67-D03A-4338-88D4-2884916CE37F}</author>
    <author>tc={F23FDA3E-D102-462A-8DA3-D130486B10FB}</author>
  </authors>
  <commentList>
    <comment ref="AR19" authorId="0" shapeId="0" xr:uid="{FDF53521-B934-4F0F-B12A-2B9639BA7A4A}">
      <text>
        <t>[Threaded comment]
Your version of Excel allows you to read this threaded comment; however, any edits to it will get removed if the file is opened in a newer version of Excel. Learn more: https://go.microsoft.com/fwlink/?linkid=870924
Comment:
    Modified ramp for CTA ERWH parent to be consistent with pilot</t>
      </text>
    </comment>
    <comment ref="AR30" authorId="1" shapeId="0" xr:uid="{E7EBAC67-D03A-4338-88D4-2884916CE37F}">
      <text>
        <t>[Threaded comment]
Your version of Excel allows you to read this threaded comment; however, any edits to it will get removed if the file is opened in a newer version of Excel. Learn more: https://go.microsoft.com/fwlink/?linkid=870924
Comment:
    Modified 3-year ramp for PTR pilot program.
Reply:
    Switched TOU pilot to modifed 3-year ramp.</t>
      </text>
    </comment>
    <comment ref="AR31" authorId="2" shapeId="0" xr:uid="{F23FDA3E-D102-462A-8DA3-D130486B10FB}">
      <text>
        <t>[Threaded comment]
Your version of Excel allows you to read this threaded comment; however, any edits to it will get removed if the file is opened in a newer version of Excel. Learn more: https://go.microsoft.com/fwlink/?linkid=870924
Comment:
    Modified 5-year ramp for TOU pilot program.</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Nielsen, Victoria</author>
  </authors>
  <commentList>
    <comment ref="O6" authorId="0" shapeId="0" xr:uid="{C018C33B-BCE5-4D7F-AC5C-F041E08C832D}">
      <text>
        <r>
          <rPr>
            <b/>
            <sz val="9"/>
            <color indexed="81"/>
            <rFont val="Tahoma"/>
            <family val="2"/>
          </rPr>
          <t>Nielsen, Victoria:</t>
        </r>
        <r>
          <rPr>
            <sz val="9"/>
            <color indexed="81"/>
            <rFont val="Tahoma"/>
            <family val="2"/>
          </rPr>
          <t xml:space="preserve">
Max participation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tc={D5A81929-E0D5-4182-A21E-FF1C546A5809}</author>
  </authors>
  <commentList>
    <comment ref="O26" authorId="0" shapeId="0" xr:uid="{D5A81929-E0D5-4182-A21E-FF1C546A5809}">
      <text>
        <t>[Threaded comment]
Your version of Excel allows you to read this threaded comment; however, any edits to it will get removed if the file is opened in a newer version of Excel. Learn more: https://go.microsoft.com/fwlink/?linkid=870924
Comment:
    Removed Development costs from parent program. Modeling up-front costs in the pilot
Reply:
    For "Considered" program scenario, all costs stay in parents. No pilots.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tc={E74278B7-FA1C-4BE8-B948-16040685BFE9}</author>
  </authors>
  <commentList>
    <comment ref="O26" authorId="0" shapeId="0" xr:uid="{E74278B7-FA1C-4BE8-B948-16040685BFE9}">
      <text>
        <t>[Threaded comment]
Your version of Excel allows you to read this threaded comment; however, any edits to it will get removed if the file is opened in a newer version of Excel. Learn more: https://go.microsoft.com/fwlink/?linkid=870924
Comment:
    Removed Development costs from parent program. Modeling up-front costs in the pilot
Reply:
    For "Considered" program scenario, all costs stay in parents. No pilots.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tc={F433EB4C-A272-49E0-ABDA-28A3242C85FB}</author>
  </authors>
  <commentList>
    <comment ref="O26" authorId="0" shapeId="0" xr:uid="{F433EB4C-A272-49E0-ABDA-28A3242C85FB}">
      <text>
        <t>[Threaded comment]
Your version of Excel allows you to read this threaded comment; however, any edits to it will get removed if the file is opened in a newer version of Excel. Learn more: https://go.microsoft.com/fwlink/?linkid=870924
Comment:
    Removed Development costs from parent program. Modeling up-front costs in the pilot
Reply:
    For "Considered" program scenario, all costs stay in parents. No pilots.</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tc={43D1C7FD-0B6B-4A7D-B064-0EE46E5C846C}</author>
  </authors>
  <commentList>
    <comment ref="O26" authorId="0" shapeId="0" xr:uid="{43D1C7FD-0B6B-4A7D-B064-0EE46E5C846C}">
      <text>
        <t>[Threaded comment]
Your version of Excel allows you to read this threaded comment; however, any edits to it will get removed if the file is opened in a newer version of Excel. Learn more: https://go.microsoft.com/fwlink/?linkid=870924
Comment:
    Removed Development costs from parent program. Modeling up-front costs in the pilot
Reply:
    For "Considered" program scenario, all costs stay in parents. No pilots.</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Duer, Anthony</author>
  </authors>
  <commentList>
    <comment ref="J26" authorId="0" shapeId="0" xr:uid="{C79DE59C-9083-4CB9-B838-469122F58EFF}">
      <text>
        <r>
          <rPr>
            <b/>
            <sz val="9"/>
            <color indexed="81"/>
            <rFont val="Tahoma"/>
            <family val="2"/>
          </rPr>
          <t>Nielsen, Victoria:</t>
        </r>
        <r>
          <rPr>
            <sz val="9"/>
            <color indexed="81"/>
            <rFont val="Tahoma"/>
            <family val="2"/>
          </rPr>
          <t xml:space="preserve">
http://www.utilitydive.com/news/ice-ice-energy-the-hot-market-for-cooled-liquid-energy-storage/408356/
"The 100% turnkey service to utilities includes locating and signing customers, installing, commissioning, and doing all maintenance, Hopkins said. It is “about or just under $2,000/kW for a 20 year asset with minimal maintenance costs, about 1.5% per year."
</t>
        </r>
      </text>
    </comment>
    <comment ref="J63" authorId="0" shapeId="0" xr:uid="{C84C0DB5-D388-4A3E-AD5D-B06A0D24AF0F}">
      <text>
        <r>
          <rPr>
            <b/>
            <sz val="9"/>
            <color indexed="81"/>
            <rFont val="Tahoma"/>
            <family val="2"/>
          </rPr>
          <t>Nielsen, Victoria:</t>
        </r>
        <r>
          <rPr>
            <sz val="9"/>
            <color indexed="81"/>
            <rFont val="Tahoma"/>
            <family val="2"/>
          </rPr>
          <t xml:space="preserve">
http://www.utilitydive.com/news/ice-ice-energy-the-hot-market-for-cooled-liquid-energy-storage/408356/
"The 100% turnkey service to utilities includes locating and signing customers, installing, commissioning, and doing all maintenance, Hopkins said. It is “about or just under $2,000/kW for a 20 year asset with minimal maintenance costs, about 1.5% per year."
</t>
        </r>
      </text>
    </comment>
    <comment ref="J101" authorId="0" shapeId="0" xr:uid="{F942ADF2-C2AD-495A-89BF-C9BA0B8C7315}">
      <text>
        <r>
          <rPr>
            <b/>
            <sz val="9"/>
            <color indexed="81"/>
            <rFont val="Tahoma"/>
            <family val="2"/>
          </rPr>
          <t>Nielsen, Victoria:</t>
        </r>
        <r>
          <rPr>
            <sz val="9"/>
            <color indexed="81"/>
            <rFont val="Tahoma"/>
            <family val="2"/>
          </rPr>
          <t xml:space="preserve">
http://www.utilitydive.com/news/ice-ice-energy-the-hot-market-for-cooled-liquid-energy-storage/408356/
"The 100% turnkey service to utilities includes locating and signing customers, installing, commissioning, and doing all maintenance, Hopkins said. It is “about or just under $2,000/kW for a 20 year asset with minimal maintenance costs, about 1.5% per year."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tc={88838A3D-DED8-4134-9BF8-203C3D2C40CA}</author>
    <author>tc={5E43D8D5-779C-4C60-9903-78D479B83ED5}</author>
    <author>tc={5FF74075-52E5-4857-B2A6-8D132085D424}</author>
    <author>tc={49929699-4B57-4063-8E81-F9241BED4506}</author>
    <author>tc={28EFAB05-D551-4BB6-9C0C-A34E45B8C888}</author>
    <author>Duer, Anthony</author>
    <author>tc={D9042E60-0477-4DBF-8883-32260BCFC874}</author>
    <author>tc={A05BBF93-48FA-4FF7-9F8C-86700F7B68E4}</author>
  </authors>
  <commentList>
    <comment ref="F14" authorId="0" shapeId="0" xr:uid="{88838A3D-DED8-4134-9BF8-203C3D2C40CA}">
      <text>
        <t>[Threaded comment]
Your version of Excel allows you to read this threaded comment; however, any edits to it will get removed if the file is opened in a newer version of Excel. Learn more: https://go.microsoft.com/fwlink/?linkid=870924
Comment:
    Capped at 2.23kW which is the max household kW in Avista</t>
      </text>
    </comment>
    <comment ref="H14" authorId="1" shapeId="0" xr:uid="{5E43D8D5-779C-4C60-9903-78D479B83ED5}">
      <text>
        <t>[Threaded comment]
Your version of Excel allows you to read this threaded comment; however, any edits to it will get removed if the file is opened in a newer version of Excel. Learn more: https://go.microsoft.com/fwlink/?linkid=870924
Comment:
    Capped at 1.85 (max HH load)</t>
      </text>
    </comment>
    <comment ref="J14" authorId="2" shapeId="0" xr:uid="{5FF74075-52E5-4857-B2A6-8D132085D424}">
      <text>
        <t>[Threaded comment]
Your version of Excel allows you to read this threaded comment; however, any edits to it will get removed if the file is opened in a newer version of Excel. Learn more: https://go.microsoft.com/fwlink/?linkid=870924
Comment:
    https://atb.nrel.gov/electricity/2021/residential_battery_storage#T2TIPMSS</t>
      </text>
    </comment>
    <comment ref="H16" authorId="3" shapeId="0" xr:uid="{49929699-4B57-4063-8E81-F9241BED4506}">
      <text>
        <t>[Threaded comment]
Your version of Excel allows you to read this threaded comment; however, any edits to it will get removed if the file is opened in a newer version of Excel. Learn more: https://go.microsoft.com/fwlink/?linkid=870924
Comment:
    Capped at 2.44 (max HH load)</t>
      </text>
    </comment>
    <comment ref="J16" authorId="4" shapeId="0" xr:uid="{28EFAB05-D551-4BB6-9C0C-A34E45B8C888}">
      <text>
        <t>[Threaded comment]
Your version of Excel allows you to read this threaded comment; however, any edits to it will get removed if the file is opened in a newer version of Excel. Learn more: https://go.microsoft.com/fwlink/?linkid=870924
Comment:
    https://atb.nrel.gov/electricity/2021/residential_battery_storage#T2TIPMSS</t>
      </text>
    </comment>
    <comment ref="J34" authorId="5" shapeId="0" xr:uid="{00000000-0006-0000-1100-000002000000}">
      <text>
        <r>
          <rPr>
            <b/>
            <sz val="9"/>
            <color indexed="81"/>
            <rFont val="Tahoma"/>
            <family val="2"/>
          </rPr>
          <t>Duer, Anthony:</t>
        </r>
        <r>
          <rPr>
            <sz val="9"/>
            <color indexed="81"/>
            <rFont val="Tahoma"/>
            <family val="2"/>
          </rPr>
          <t xml:space="preserve">
https://www.nrel.gov/docs/fy16osti/64987.pdf</t>
        </r>
      </text>
    </comment>
    <comment ref="J54" authorId="6" shapeId="0" xr:uid="{D9042E60-0477-4DBF-8883-32260BCFC874}">
      <text>
        <t>[Threaded comment]
Your version of Excel allows you to read this threaded comment; however, any edits to it will get removed if the file is opened in a newer version of Excel. Learn more: https://go.microsoft.com/fwlink/?linkid=870924
Comment:
    https://atb.nrel.gov/electricity/2021/residential_battery_storage#T2TIPMSS</t>
      </text>
    </comment>
    <comment ref="J56" authorId="7" shapeId="0" xr:uid="{A05BBF93-48FA-4FF7-9F8C-86700F7B68E4}">
      <text>
        <t>[Threaded comment]
Your version of Excel allows you to read this threaded comment; however, any edits to it will get removed if the file is opened in a newer version of Excel. Learn more: https://go.microsoft.com/fwlink/?linkid=870924
Comment:
    https://atb.nrel.gov/electricity/2021/residential_battery_storage#T2TIPMSS</t>
      </text>
    </comment>
    <comment ref="J74" authorId="5" shapeId="0" xr:uid="{00000000-0006-0000-1100-000004000000}">
      <text>
        <r>
          <rPr>
            <b/>
            <sz val="9"/>
            <color indexed="81"/>
            <rFont val="Tahoma"/>
            <family val="2"/>
          </rPr>
          <t>Duer, Anthony:</t>
        </r>
        <r>
          <rPr>
            <sz val="9"/>
            <color indexed="81"/>
            <rFont val="Tahoma"/>
            <family val="2"/>
          </rPr>
          <t xml:space="preserve">
https://www.nrel.gov/docs/fy16osti/64987.pdf</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<sst xmlns="http://schemas.openxmlformats.org/spreadsheetml/2006/main" count="23497" uniqueCount="878">
  <si>
    <t>Unit</t>
  </si>
  <si>
    <t xml:space="preserve">Program ramp up period </t>
  </si>
  <si>
    <t>Years</t>
  </si>
  <si>
    <t>Small C&amp;I</t>
  </si>
  <si>
    <t>Annual Program Administration Cost</t>
  </si>
  <si>
    <t>$/participant/year</t>
  </si>
  <si>
    <t>Key</t>
  </si>
  <si>
    <t>State</t>
  </si>
  <si>
    <t>Customer Class</t>
  </si>
  <si>
    <t>Option</t>
  </si>
  <si>
    <t>Data Element</t>
  </si>
  <si>
    <t>Event Non-Performance Rate</t>
  </si>
  <si>
    <t>%</t>
  </si>
  <si>
    <t>Residential</t>
  </si>
  <si>
    <t>Large C&amp;I</t>
  </si>
  <si>
    <t>DLC Central AC</t>
  </si>
  <si>
    <t>DLC Smart Appliances</t>
  </si>
  <si>
    <t>DLC Water Heating</t>
  </si>
  <si>
    <t>Per Customer Summer Peak Reduction (%)</t>
  </si>
  <si>
    <t>% of Peak</t>
  </si>
  <si>
    <t>Per Customer Summer Peak Reduction (kW)</t>
  </si>
  <si>
    <t>Per Customer Winter Peak Reduction (%)</t>
  </si>
  <si>
    <t>Per Customer Winter Peak Reduction (kW)</t>
  </si>
  <si>
    <t>AMI Cost</t>
  </si>
  <si>
    <t>Summer DR Event Hours</t>
  </si>
  <si>
    <t>hours/year</t>
  </si>
  <si>
    <t>Winter DR Event Hours</t>
  </si>
  <si>
    <t>Annual O&amp;M Cost</t>
  </si>
  <si>
    <t>$/yr</t>
  </si>
  <si>
    <t>Cost of Equip + Install</t>
  </si>
  <si>
    <t>$/tech</t>
  </si>
  <si>
    <t>De-rate</t>
  </si>
  <si>
    <t>capacity equivalence factor</t>
  </si>
  <si>
    <t>Net to Gross Ratio (free ridership)</t>
  </si>
  <si>
    <t>ratio</t>
  </si>
  <si>
    <t>Per Customer Annual Marketing/Recruitment Cost</t>
  </si>
  <si>
    <t>$/new participant/year</t>
  </si>
  <si>
    <t>Per kW Annual Incentive</t>
  </si>
  <si>
    <t>Per kWh Annual Incentive</t>
  </si>
  <si>
    <t>Per Participant Annual Incentive</t>
  </si>
  <si>
    <t>Program Development Cost</t>
  </si>
  <si>
    <t>$/program</t>
  </si>
  <si>
    <t>Program Life</t>
  </si>
  <si>
    <t>years</t>
  </si>
  <si>
    <t>Program Start Year</t>
  </si>
  <si>
    <t>year</t>
  </si>
  <si>
    <t>Program Option:</t>
  </si>
  <si>
    <t>ImpactInput</t>
  </si>
  <si>
    <t>CEInput</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</si>
  <si>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</si>
  <si>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</si>
  <si>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</si>
  <si>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</si>
  <si>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</si>
  <si>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</si>
  <si>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</si>
  <si>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</si>
  <si>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</si>
  <si>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</si>
  <si>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</si>
  <si>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</si>
  <si>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</si>
  <si>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</si>
  <si>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</si>
  <si>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</si>
  <si>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</si>
  <si>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</si>
  <si>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</si>
  <si>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</si>
  <si>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</si>
  <si>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</si>
  <si>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</si>
  <si>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</si>
  <si>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</si>
  <si>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 of Eligible Customers</t>
  </si>
  <si>
    <t>Program Dropout Rate (Attrition)</t>
  </si>
  <si>
    <t>ParticipationRate</t>
  </si>
  <si>
    <t>Notes</t>
  </si>
  <si>
    <t>Steady State Participation Rate</t>
  </si>
  <si>
    <t>% of eligible customers</t>
  </si>
  <si>
    <t>% of participating customers</t>
  </si>
  <si>
    <t>Row Lookup</t>
  </si>
  <si>
    <t>Column Lookup</t>
  </si>
  <si>
    <t>Copy &amp; Paste Values to Left into Model</t>
  </si>
  <si>
    <t>Note that Attrition will default to Low Participation Case since it is not differentiated by Case in the model.</t>
  </si>
  <si>
    <t>SS Partic Rate - Row Lookup</t>
  </si>
  <si>
    <t>Ramp Up Yrs - Row Lookup</t>
  </si>
  <si>
    <t>$/program/year</t>
  </si>
  <si>
    <t>Annual O&amp;M Cost per MW</t>
  </si>
  <si>
    <t>Annual Program Administration Cost (per MW basis)</t>
  </si>
  <si>
    <t>Cost of Equip + Install (per kW basis)</t>
  </si>
  <si>
    <t>kW @meter</t>
  </si>
  <si>
    <t>$/kW @meter</t>
  </si>
  <si>
    <t>$/kW @meter/year</t>
  </si>
  <si>
    <t>$/MW @meter</t>
  </si>
  <si>
    <t>$/kWh @meter</t>
  </si>
  <si>
    <t>Comments from Input Generator</t>
  </si>
  <si>
    <t>Time-of-use Rates</t>
  </si>
  <si>
    <t>Thermal Energy Storage</t>
  </si>
  <si>
    <t>Battery Energy Storage</t>
  </si>
  <si>
    <t>Behavioral</t>
  </si>
  <si>
    <t>Variable Peak Pricing Rates</t>
  </si>
  <si>
    <t>Ancillary Services</t>
  </si>
  <si>
    <t>% of Steady State Participation</t>
  </si>
  <si>
    <t>Program Years within Ramp Up (will slide with program start date) ---&gt;</t>
  </si>
  <si>
    <t>Total Ramp Up Years</t>
  </si>
  <si>
    <t>Pacificorp: Six hours on-peak period each summer weekday</t>
  </si>
  <si>
    <t>Pacificorp: Six hours on-peak period each winter weekday</t>
  </si>
  <si>
    <t>MISO Res LoadMAP DSM Programs.xlsx (LRZ7) - Lifetime</t>
  </si>
  <si>
    <t>Commercial</t>
  </si>
  <si>
    <t>Sector</t>
  </si>
  <si>
    <t>Table to Allocate Program Admin Cost</t>
  </si>
  <si>
    <t>Table to Allocate Program Development Cost</t>
  </si>
  <si>
    <t>Share of Cost as noted in table at right</t>
  </si>
  <si>
    <t>Google research revealed devices range anywhere between $150 -400. Need wifi hub or some sort to connect devices. See email between Dave &amp; Victoria 5-9-16</t>
  </si>
  <si>
    <t xml:space="preserve">No Incentive for Behavioral DR - Brattle  PGE Potential Study 2016 - </t>
  </si>
  <si>
    <t>No startup costs; Would be included in 3rd Party Costs</t>
  </si>
  <si>
    <t>weighted average from impacts in the following report: Impact Estimates from Aggregator Programs in California (Source: 2012 Statewide Load Impact Evaluation of California Aggregator Demand Response Programs Volume 1: Ex post and Ex ante Load Impacts; Christensen Associates Energy Consulting; April 1, 2013).</t>
  </si>
  <si>
    <t>Res</t>
  </si>
  <si>
    <t>Same as Residential</t>
  </si>
  <si>
    <t>Industrial</t>
  </si>
  <si>
    <t xml:space="preserve">   </t>
  </si>
  <si>
    <t>Between Consumers (3%) and DTE(1%)</t>
  </si>
  <si>
    <t>Total</t>
  </si>
  <si>
    <t>Year</t>
  </si>
  <si>
    <t>Pacificorp. MISO used 1 year.</t>
  </si>
  <si>
    <t>None - should be in eval'd number.</t>
  </si>
  <si>
    <t>Calculated</t>
  </si>
  <si>
    <t>Assumed rollout could piggyback on Utility's TOU</t>
  </si>
  <si>
    <t>Consumer's DR Program</t>
  </si>
  <si>
    <t>NREL</t>
  </si>
  <si>
    <t>Assume contracted to building</t>
  </si>
  <si>
    <t>Brattle Northern States Study</t>
  </si>
  <si>
    <t>Attrition Look Up - Row Look up</t>
  </si>
  <si>
    <t>Program Development Cost (per MW basis)</t>
  </si>
  <si>
    <t>8 hour event window x 5 events, Consumers Energy 7am-8pm 8 hr window</t>
  </si>
  <si>
    <t>Opower documentation for BDR with Consumers and DTE</t>
  </si>
  <si>
    <t xml:space="preserve">hi participation case = 0.75% of low to account for lower potential customers </t>
  </si>
  <si>
    <t>Number of Programs</t>
  </si>
  <si>
    <t>FTE Cost</t>
  </si>
  <si>
    <t>Cost / Program</t>
  </si>
  <si>
    <t>Total Admin Cost</t>
  </si>
  <si>
    <t>Development Cost</t>
  </si>
  <si>
    <t>Zero - at device level</t>
  </si>
  <si>
    <t>Impact Reduced to reflect diminished savings program pulls in participants who are not "high" users</t>
  </si>
  <si>
    <t>Peak Time Rebate</t>
  </si>
  <si>
    <t># FTEs * Revised</t>
  </si>
  <si>
    <t>No equipment cost because assuming they have their own technology (like a Energy Management System etc) to control their processes</t>
  </si>
  <si>
    <t>extending ramp up after 5 years because of battery storage's proven slow uptake. **changed to 15 years across low and high because it would be more expected than 10 &amp; 20 years.</t>
  </si>
  <si>
    <t>DLC Electric Vehicle Charging</t>
  </si>
  <si>
    <t>Third Party Contracts</t>
  </si>
  <si>
    <t>WA</t>
  </si>
  <si>
    <t>ID</t>
  </si>
  <si>
    <t>Assuming maximum participation for combined DLC Cooling and Smart Therm is 25%, reduced from 30% to account for those program participants who may have intended to participate but were unable to correctly install their thermostat</t>
  </si>
  <si>
    <t>2015 ISACA IT Risk Reward Barometer - US Consumer Results. October 2015. http://www.isaca.org/SiteCollectionDocuments/2015-risk-reward-survey/2015-isaca-risk-reward-consumer-summary-us_res_eng_1015.pdf</t>
  </si>
  <si>
    <t>Assume 3rd-party program delivery cost of $80/kW (60-80$/kW range). Additional 1% cost for utility overhead/admin costs.</t>
  </si>
  <si>
    <t>included in 3rd Party Program Admin Cost</t>
  </si>
  <si>
    <t>30 hours is based on program experience as gathered during 2015 study.  Pretty low on the spectrum for these programs, which can often have up to 60-100 hrs of event.</t>
  </si>
  <si>
    <t>included in 3rd Party Program Admin Cost.  Capacity reserve incentive pmt given to customers typically in range of $10 to $70 per kW-year</t>
  </si>
  <si>
    <t>Assume 50% of Summer impacts.</t>
  </si>
  <si>
    <t>Assume zero, but would be $470 w tech costs included.  Based on PacifiCorp estimate: $270 for PCT, plus $200 for installation</t>
  </si>
  <si>
    <t>If installed prior to Default AMI Rollout (indicated by Program Start Year), assume $177 cost for TOU meter ($162 from spreadsheet + $15 from email) [see Eli email 2/2/2016]</t>
  </si>
  <si>
    <t>Using summer hours except for UT</t>
  </si>
  <si>
    <t>Incentive built into rate design</t>
  </si>
  <si>
    <t>If installed prior to Default AMI Rollout (indicated by Program Start Year), assume $220 for TOU meter ($245 from spreadsheet - $25 from email)  [see Eli email 2/2/2016]</t>
  </si>
  <si>
    <t>Top 40 summer system hours </t>
  </si>
  <si>
    <t xml:space="preserve">Currently zero, but $360/kW if tech costs included. Based on Auto-DR tech enablement costs. $300/kW is incentive level offered by SCE for Auto-DR participants, and is expected to cover a large fraction of costs. 20% adder included to recognize some additional expenses on the part of the customer. </t>
  </si>
  <si>
    <t>All Large/XL C&amp;I already have TOU meters. No additional cost.  [see Eli email 2/2/2016]</t>
  </si>
  <si>
    <t>Metering capability exists in this class, but need 2 years before program can be implemented and ramp up.</t>
  </si>
  <si>
    <t>Assumed 2X Large C&amp;I recruitment costs</t>
  </si>
  <si>
    <t>Low participation is 1/2 DLC CAC</t>
  </si>
  <si>
    <t>Assumption $100 for RAP C&amp;I, MAP = RAPx1.2</t>
  </si>
  <si>
    <t>Assumption of 5% equipment costs</t>
  </si>
  <si>
    <t>Utility Dive Article, Ice Energy Implementer cost</t>
  </si>
  <si>
    <t>Same as TOU, six hours on peak period each summer</t>
  </si>
  <si>
    <t>No incentive. Program purchases &amp; installs unit.</t>
  </si>
  <si>
    <t>*Same as Small C&amp;I</t>
  </si>
  <si>
    <t>20% from MISO LRZ 7. Assuming half for high and half again for low. *halved again 9-14-17, as per discussion with Kelly - potential looked too high.  Pacificorp study didn't consider this program</t>
  </si>
  <si>
    <t>Utah $50, All others $60 (20% higher)</t>
  </si>
  <si>
    <t>Assume 5% of equipment + install costs.</t>
  </si>
  <si>
    <t xml:space="preserve">Current PC Cool Keeper program allows for max 100 hours of curtailment.  </t>
  </si>
  <si>
    <t>$20 is the incentive level per participating unit. No. of units per average participant is 1.059</t>
  </si>
  <si>
    <t>No startup costs; Framework already exists for current programs</t>
  </si>
  <si>
    <t>25% Higher than Residential</t>
  </si>
  <si>
    <t>Assumed participants have less than 5.5 tons of AC unit. Incentive level provided by PacifiCorp.</t>
  </si>
  <si>
    <t>Assume $2/month year round</t>
  </si>
  <si>
    <t>Assume $20 per year per system, same as CAC DLC.</t>
  </si>
  <si>
    <t>BYOT</t>
  </si>
  <si>
    <t>2016 M&amp;V Report Event Hours</t>
  </si>
  <si>
    <t>Bring Your Own Thermostat program</t>
  </si>
  <si>
    <t>Six hours on-peak period each summer weekday</t>
  </si>
  <si>
    <t>Six hours on-peak period each winter weekday too, except for Utah</t>
  </si>
  <si>
    <t>DLC Smart Thermostats - Heating</t>
  </si>
  <si>
    <t>*Same Impacts as DLC CAC</t>
  </si>
  <si>
    <t>Control Total</t>
  </si>
  <si>
    <t>Avista Total</t>
  </si>
  <si>
    <t>ID Total</t>
  </si>
  <si>
    <t>(S) Demand %</t>
  </si>
  <si>
    <t>Energy %</t>
  </si>
  <si>
    <t>Calibrated Demand (S)</t>
  </si>
  <si>
    <t>Demand (S)</t>
  </si>
  <si>
    <t>Load Factor (S)</t>
  </si>
  <si>
    <t>Energy (GWh)</t>
  </si>
  <si>
    <t>WA Total</t>
  </si>
  <si>
    <t>Summer Peak</t>
  </si>
  <si>
    <t>(W) Demand %</t>
  </si>
  <si>
    <t>Calibrated Demand (W)</t>
  </si>
  <si>
    <t>Demand (W)</t>
  </si>
  <si>
    <t>Load Factor (W)</t>
  </si>
  <si>
    <t>Winter Peak</t>
  </si>
  <si>
    <t>2024 Forecast</t>
  </si>
  <si>
    <t>2023 Forecast</t>
  </si>
  <si>
    <t>2022 Forecast</t>
  </si>
  <si>
    <t>2021 Forecast</t>
  </si>
  <si>
    <t>ID Residential</t>
  </si>
  <si>
    <t>WA Residential</t>
  </si>
  <si>
    <t># FTE's</t>
  </si>
  <si>
    <t>Number of Full-Time Employees (FTEs)</t>
  </si>
  <si>
    <t>Total FTE Cost</t>
  </si>
  <si>
    <t>Base Development Cost</t>
  </si>
  <si>
    <t>Total Development Cost</t>
  </si>
  <si>
    <t>Admin Allocator</t>
  </si>
  <si>
    <t>Ghatikar, Rish. Demand Response Automation in Appliance and Equipment. Lawrence Berkley National Laboratory, 2015. Web. http://docketpublic.energy.ca.gov/PublicDocuments/15-IEPR-05/TN205072_20150618T110004_Demand_Response_Automation_in_Appliances_and_Equipment.pptx kw @ meter values= 0.14 for summer and winter</t>
  </si>
  <si>
    <t>Assumption $50 for RAP C&amp;I, MAP = RAPx1.2</t>
  </si>
  <si>
    <t>Brattle Analysis and Estimate</t>
  </si>
  <si>
    <t>Assume 50% of Summer impacts. Brattle Analysis and Estimate - Negative impacts in Winter set to zero in Eastern states.</t>
  </si>
  <si>
    <t>1.5x standatd $50 marketing cost because it involves more education on kW rate blocks</t>
  </si>
  <si>
    <t>High Case- OG&amp;E's VPP Plus participation rate- should be 103000/400000 around 25%</t>
  </si>
  <si>
    <t>High Case- OG&amp;E's VPP Plus participation rate</t>
  </si>
  <si>
    <t>DLC Smart Thermostats - Cooling</t>
  </si>
  <si>
    <t>No AMI Cost as a part of DR program costs</t>
  </si>
  <si>
    <t>Washington</t>
  </si>
  <si>
    <t>General Service</t>
  </si>
  <si>
    <t>Large General Service</t>
  </si>
  <si>
    <t>Extra Large General Service</t>
  </si>
  <si>
    <t>Commercial  Schedules, Washington</t>
  </si>
  <si>
    <t>Commerical Schedules, Idaho</t>
  </si>
  <si>
    <t>WASCH11CUS.c</t>
  </si>
  <si>
    <t>WASCH11KWH.c</t>
  </si>
  <si>
    <t>WASCH21CUS.c</t>
  </si>
  <si>
    <t>WASCH21KWH.c</t>
  </si>
  <si>
    <t>WASCH25CUS.c</t>
  </si>
  <si>
    <t>WASCH25KWH.c</t>
  </si>
  <si>
    <t>IDSCH11CUS.c</t>
  </si>
  <si>
    <t>IDSCH11KWH.c</t>
  </si>
  <si>
    <t>IDSCH21CUS.c</t>
  </si>
  <si>
    <t>IDSCH21KWH.c</t>
  </si>
  <si>
    <t>IDSCH25CUS.c</t>
  </si>
  <si>
    <t>IDSCH25KWH.c</t>
  </si>
  <si>
    <t>Industrial  Schedules, Washington</t>
  </si>
  <si>
    <t>Without Inland Paper</t>
  </si>
  <si>
    <t>Industrial  Schedules, Idaho, Excludes Clearwater Paper (Potlatch, Schedule 25P)</t>
  </si>
  <si>
    <t>WASCH11CUS.i</t>
  </si>
  <si>
    <t>WASCH11KWH.i</t>
  </si>
  <si>
    <t>WASCH21CUS.i</t>
  </si>
  <si>
    <t>WASCH21KWH.i</t>
  </si>
  <si>
    <t>WASCH25CUS.i.NOINLAND</t>
  </si>
  <si>
    <t>WASCH25KWH.i.NOINLAND</t>
  </si>
  <si>
    <t>IDSCH11CUS.i</t>
  </si>
  <si>
    <t>IDSCH11KWH.i</t>
  </si>
  <si>
    <t>IDSCH21CUS.i</t>
  </si>
  <si>
    <t>IDSCH21KWH.i</t>
  </si>
  <si>
    <t>IDSCH25CUS.i</t>
  </si>
  <si>
    <t>IDSCH25KWH.i</t>
  </si>
  <si>
    <t>Schedule 25</t>
  </si>
  <si>
    <t>Schedule 21</t>
  </si>
  <si>
    <t>Schedule 11</t>
  </si>
  <si>
    <t>Idaho</t>
  </si>
  <si>
    <t>Idaho Sales (MWh)</t>
  </si>
  <si>
    <t>Washington Sales (MWh)</t>
  </si>
  <si>
    <t>Idaho Customers</t>
  </si>
  <si>
    <t>Washington Customers</t>
  </si>
  <si>
    <t>Avg. Annual Growth</t>
  </si>
  <si>
    <t>WASCH25KWH.i (Excluding IEP)</t>
  </si>
  <si>
    <t>WASCH25CUS.i (Excluding IEP)</t>
  </si>
  <si>
    <t>Res Load Factor (W)</t>
  </si>
  <si>
    <t>Energy (kWh)</t>
  </si>
  <si>
    <t>Customer</t>
  </si>
  <si>
    <t>For Cost Allocation:</t>
  </si>
  <si>
    <t>Share of 2039 demand potential</t>
  </si>
  <si>
    <t>Washington Shares</t>
  </si>
  <si>
    <t>Idaho Shares</t>
  </si>
  <si>
    <t>*Same as General Service</t>
  </si>
  <si>
    <t>Summer % of Winter Demand</t>
  </si>
  <si>
    <t>Market Potential</t>
  </si>
  <si>
    <t>OG&amp;E 2017 Smart Hours Study - 4% for an average CPE day for VPP only customers without a smart thermostat</t>
  </si>
  <si>
    <t>7th Plan, pg 25 from Cadmnus Report, Commercial: Res value multiplied by the CAC DLC ratio  (small C&amp;I impact /Res impact)</t>
  </si>
  <si>
    <t>Ice Energy - Ice Bear Tech Specifications, https://www.ice-energy.com/wp-content/uploads/2016/03/ICE-BEAR-30-Product-Sheet.pdf</t>
  </si>
  <si>
    <t>Same as Smart Thermostats</t>
  </si>
  <si>
    <t>total peak kW per customer</t>
  </si>
  <si>
    <t>Battery kWh capacity per customer</t>
  </si>
  <si>
    <t>Battery kW per customer (DR impact)</t>
  </si>
  <si>
    <t>lifetime (both program &amp; equip)</t>
  </si>
  <si>
    <t>assumed hrs used per day</t>
  </si>
  <si>
    <t>cost per MWh</t>
  </si>
  <si>
    <t>cost per kW</t>
  </si>
  <si>
    <t>unit total cost</t>
  </si>
  <si>
    <t>Annual MWh impacts</t>
  </si>
  <si>
    <t>annual event hours</t>
  </si>
  <si>
    <t>2 ish</t>
  </si>
  <si>
    <t>2ish</t>
  </si>
  <si>
    <t>15 ish</t>
  </si>
  <si>
    <t>Round Trip Battery Efficiency Notes</t>
  </si>
  <si>
    <t>Assume:</t>
  </si>
  <si>
    <t>Technical Assessment for Maryland</t>
  </si>
  <si>
    <t>http://energy.maryland.gov/Reports/FY15_Energy_Storage_Report.pdf</t>
  </si>
  <si>
    <t>-          recommends 65% round trip efficiency requirement for batteries when designing a programs, value based empirical research in California</t>
  </si>
  <si>
    <t>Technical Assessment for California</t>
  </si>
  <si>
    <t>http://www.energy.ca.gov/assessments/ab2514_reports/Turlock_Irrigation_District/2014-10-28_Turlock_Irrigation_District_Energy_Storage_Study.pdf</t>
  </si>
  <si>
    <t>-          lithium Ion Batteries – round trip efficiency of 83%</t>
  </si>
  <si>
    <t>Article on Storage Costs by power system company</t>
  </si>
  <si>
    <t>http://www.imergy.com/blog/2015/1/the-true-cost-of-storage</t>
  </si>
  <si>
    <t>-          states that most batteries have a round trip efficiency of 75% or more</t>
  </si>
  <si>
    <t xml:space="preserve">Article on Li-ions </t>
  </si>
  <si>
    <t>http://www.pv-magazine.com/archive/articles/beitrag/advancing-li-ion-_100006681/501/#axzz4H21f2BpW</t>
  </si>
  <si>
    <t xml:space="preserve">-          research done by Sandia National Laboratories (DOE) suggests Li-ion have round trip efficiencies of 85% </t>
  </si>
  <si>
    <t>Removed Winter Impacts</t>
  </si>
  <si>
    <t>Time-of-Use Opt-Out</t>
  </si>
  <si>
    <t>Time-of-Use Opt-in</t>
  </si>
  <si>
    <t>Brattle Analysis and Estimate - Pacificorp 2019 opt-in and opt-out scenarios</t>
  </si>
  <si>
    <t>Don't expect much participation - 0.5%</t>
  </si>
  <si>
    <t>Huge buy in and capital cost will probably not have attrition/dropout</t>
  </si>
  <si>
    <t>half FTE @ $150,000</t>
  </si>
  <si>
    <t>Round trip efficiency assumption:</t>
  </si>
  <si>
    <t>Typical battery size for segment</t>
  </si>
  <si>
    <t>Assume initially that Avista pays rebate for 30% of unit</t>
  </si>
  <si>
    <t># FTEs per program- refer to Admin Costs and AssumptionsTab</t>
  </si>
  <si>
    <t>Bring your own thermostat program</t>
  </si>
  <si>
    <t>Oracle interview on 8/30, estimation of admin cost per household - KM heard 3 - 3.5 all inclusive- Implementation Cost</t>
  </si>
  <si>
    <t>Overall Winter System Peak</t>
  </si>
  <si>
    <t>Overall Summer System Peak</t>
  </si>
  <si>
    <t>Total Res and C&amp;I (Winter)</t>
  </si>
  <si>
    <t>Saturation of CTA-2045 water heaters expected to be in 9% of homes by 2026</t>
  </si>
  <si>
    <t>$150 for module and comms, 20% of customers will need help provisioning these (an additional $100 for these customers)- average customer will be $170</t>
  </si>
  <si>
    <t>$150 for module and comms, 20% of customers will need help provisioning these (an additional $100 install cost for these customers)- average customer will be $170</t>
  </si>
  <si>
    <t>Higher marketing cost to reach 25% participation</t>
  </si>
  <si>
    <t>Ability for customers to easily override event- using 3% as placeholder</t>
  </si>
  <si>
    <t>25 total events around 3 hrs ea.</t>
  </si>
  <si>
    <t>Load less CWTR (consistent with industrial kWh)</t>
  </si>
  <si>
    <t>New SAS Monthly Peak Load Data.xlsx</t>
  </si>
  <si>
    <t>NWPC Electric Resistance Grid-Ready Summer/Winter Impact</t>
  </si>
  <si>
    <t>NWPC Electric Resistance Grid-Ready Summer/Winter Participation- 10 yr ramp rate</t>
  </si>
  <si>
    <t>NWPC Smart Thermostat cooling assumption- 5 yr ramp rate</t>
  </si>
  <si>
    <t>NWPC DLC Switch cooling assumption- 5 yr ramp rate</t>
  </si>
  <si>
    <t>NWPC DLC Switch cooling assumption (east)</t>
  </si>
  <si>
    <t>NWPC Smart thermostat heating assumption- general service uses 0.54 (switch to thermostat impact ratio) of eastern switch impact</t>
  </si>
  <si>
    <t>NWPC DLC Switch cooling assumption (east)- Thermostat impact was 1.27 kW but didn't seem right so we defaulted to DLC Central AC</t>
  </si>
  <si>
    <t>2025 Forecast</t>
  </si>
  <si>
    <t>2019 Actual</t>
  </si>
  <si>
    <t>2018 Actual</t>
  </si>
  <si>
    <t>NWPC Electric Resistance Grid-Ready Summer/Winter Impact- General service used 2.56x of res</t>
  </si>
  <si>
    <t>Avista would provide a rate based charger or give a rebate on it, with no further incentives</t>
  </si>
  <si>
    <t>Technology won’t be available for mass market till 2024</t>
  </si>
  <si>
    <t>Dropping to 3% to compensate for higher space heating saturations</t>
  </si>
  <si>
    <t>100% impact</t>
  </si>
  <si>
    <t>Ancillary Cooling</t>
  </si>
  <si>
    <t>Assume $20 per year per system, same as CAC DLC. Adding $20 to account for ancillary service option</t>
  </si>
  <si>
    <t>Dropping to 3% to compensate for higher space heating saturations- half for ancillary</t>
  </si>
  <si>
    <t>Full Impact</t>
  </si>
  <si>
    <t>Half for ancillary</t>
  </si>
  <si>
    <t>75% of impact for ancillary</t>
  </si>
  <si>
    <t>Ancillary Third Party</t>
  </si>
  <si>
    <t>Ancillary Heating</t>
  </si>
  <si>
    <t>Ancillary EV</t>
  </si>
  <si>
    <t>Ancillary Battery Storage</t>
  </si>
  <si>
    <t>PLMA</t>
  </si>
  <si>
    <t>http://c.ymcdn.com/sites/www.peakload.org/resource/resmgr/PLMA_Water_Heater_Demand_Man.pdf</t>
  </si>
  <si>
    <t>Ensure population applies to the subset of customers participating in AC or Space Heating DLC</t>
  </si>
  <si>
    <t>BGE</t>
  </si>
  <si>
    <t>http://webapp.psc.state.md.us/newIntranet/casenum/NewIndex3_VOpenFile.cfm?ServerFilePath=C:%5CCasenum%5C9100-9199%5C9154%5C%5C719.pdf</t>
  </si>
  <si>
    <t>PGE Brattle</t>
  </si>
  <si>
    <t>Assumed $160 cost for water heater switch (same as cooling switch cost), plus $200 installation cost. Cost of Permit and License is $100 for res and $125 for C&amp;I</t>
  </si>
  <si>
    <t xml:space="preserve">Current PC Cool Keeper CAC DLC program allows for max 100 hours of curtailment.  </t>
  </si>
  <si>
    <t>Split 50 hrs summer, and 50 hrs winter</t>
  </si>
  <si>
    <t>Existing programs in UT. Other states need 2 years to ramp up.</t>
  </si>
  <si>
    <t>* Changed from 3% to reflect a Brattle Study to the left that estimates 5-10%</t>
  </si>
  <si>
    <t>5-10%</t>
  </si>
  <si>
    <t>http://www.brattle.com/system/publications/pdfs/000/004/465/original/Direct_Load_Control_of_Residential_Air_Conditioners_in_Texas_Faruqui_PUCT_Oct_25_2012.pdf?1378772107</t>
  </si>
  <si>
    <t>-</t>
  </si>
  <si>
    <t>Ancillary DLC WH</t>
  </si>
  <si>
    <t>Zero for Ancillary</t>
  </si>
  <si>
    <t>Half for Ancillary</t>
  </si>
  <si>
    <t>Half for Ancillary- tied to participation reduction from parent program</t>
  </si>
  <si>
    <t>Same as DLC CAC</t>
  </si>
  <si>
    <t>$100 installation cost. Idaho Power at 10,000 quantity pays $160 per switch. It's believed Avista volumes would be the same or less per order, making the cost $160 or greater.</t>
  </si>
  <si>
    <t>NWPC DLC Switch cooling assumption (East)</t>
  </si>
  <si>
    <t>Pacificorp assumes 5% of equipment+install costs</t>
  </si>
  <si>
    <t>NWPC DLC Switch cooling assumption (East)- Half impact for ancillary</t>
  </si>
  <si>
    <t>NWPC Smart Thermostat cooling assumption- 5 yr ramp rate- Half for Ancillary</t>
  </si>
  <si>
    <t>Half of Thermostat Participation given an additional $20 as incentive</t>
  </si>
  <si>
    <t>Half of parent thermostat impact for ancillary</t>
  </si>
  <si>
    <t>Zero since part of parent program</t>
  </si>
  <si>
    <t>NWPC Smart thermostat heating assumption- general service uses 0.54 (switch to thermostat impact ratio) of eastern switch impact of 2.5</t>
  </si>
  <si>
    <t>Half of Smart Thermostat Heating Per-Customer Impact</t>
  </si>
  <si>
    <t>Half of parent Smart Thermostat-Heating per-customer impacts</t>
  </si>
  <si>
    <t>Ensure population applies to the subset of customers participating in AC or Space Heating DLC- 25% max using studies from PLMA, BGE, and Brattle</t>
  </si>
  <si>
    <t>NWPC Electric Resistance Grid-Ready Summer/Winter Participation- 10 yr ramp rate (Half of eligible population)</t>
  </si>
  <si>
    <t>Half of parent impact for ancillary</t>
  </si>
  <si>
    <t>Assumption: One Third of TOU Demand Rate w EV.  This participation rate will be throttled / scaled using the equipment saturation for EVs, which will be quite low.</t>
  </si>
  <si>
    <t>Customer already has device if on program</t>
  </si>
  <si>
    <t>$20 incentives to participate in ancillary</t>
  </si>
  <si>
    <t>high rate based on PG&amp;E rollout with six waves http://www.calmac.org/publications/DNVGL_PGE_HERs_2015_final_to_calmac.pdf --&gt; PC study has high case at 20%</t>
  </si>
  <si>
    <t>Update Location</t>
  </si>
  <si>
    <t>Link</t>
  </si>
  <si>
    <t>Program</t>
  </si>
  <si>
    <t>Input</t>
  </si>
  <si>
    <t>Original Value</t>
  </si>
  <si>
    <t>New Value</t>
  </si>
  <si>
    <t>Original Source</t>
  </si>
  <si>
    <t>New Source</t>
  </si>
  <si>
    <t>n/a</t>
  </si>
  <si>
    <t>Avista</t>
  </si>
  <si>
    <t>DLC Central AC'!F35</t>
  </si>
  <si>
    <t>Grid-Interactive WH (CTA-2045)</t>
  </si>
  <si>
    <t>DLC Smart Thermostats - Cooling'!F35</t>
  </si>
  <si>
    <t>CTA-2045 WH'!F35</t>
  </si>
  <si>
    <t>DLC Smart Thermostats - Heating'!F35</t>
  </si>
  <si>
    <t>Same as Smart Tstats-Heating</t>
  </si>
  <si>
    <t>Same as Smart Tstats-Cooling/Central AC DLC</t>
  </si>
  <si>
    <t>Ancillary Cooling'!F35</t>
  </si>
  <si>
    <t>Ancillary Heating'!F35</t>
  </si>
  <si>
    <t>DLC Electric Vehicle Charging'!F35</t>
  </si>
  <si>
    <t>Shifted out one year to keep the 2 year delay in program start. Is this still applicable?</t>
  </si>
  <si>
    <t>Ancillary EV'!F35</t>
  </si>
  <si>
    <t>Same as DLC EV Charging</t>
  </si>
  <si>
    <t>Shift in base year</t>
  </si>
  <si>
    <t>All programs not listed above</t>
  </si>
  <si>
    <t>Electric Vehicle TOU Opt-in</t>
  </si>
  <si>
    <t>All</t>
  </si>
  <si>
    <t>Electric Vehicle TOU Opt-In</t>
  </si>
  <si>
    <t>Previous CPA Control Totals</t>
  </si>
  <si>
    <t>Load less CWTR and Inland Paper (consistent with industrial kWh)</t>
  </si>
  <si>
    <t>Not using monthly aMW above. We were not provided peak data in the same format as the previous study.</t>
  </si>
  <si>
    <t>General Service Vehicle Charging</t>
  </si>
  <si>
    <t>Large General Service Vehicle Charging</t>
  </si>
  <si>
    <t>WASCH13CUS.c</t>
  </si>
  <si>
    <t>WASCH13KWH.c</t>
  </si>
  <si>
    <t>WASCH23CUS.c</t>
  </si>
  <si>
    <t>WASCH23KWH.c</t>
  </si>
  <si>
    <t xml:space="preserve"> Current Forecast Date: Fall 2021</t>
  </si>
  <si>
    <t>2020 Actual</t>
  </si>
  <si>
    <t>2026 Forecast</t>
  </si>
  <si>
    <t>Schedule 11 + Schedule 13</t>
  </si>
  <si>
    <t>Schedule 21 + Schedule 23</t>
  </si>
  <si>
    <t>Winter Load Factors</t>
  </si>
  <si>
    <t>Source: EE peak control totals. \\EgnyteDrive\Ameresco Files\AEG\Clients\Avista Energy\1341 Avista CPA\X_2010 CPA\Utility provided data and Background documents\Load Research Report 2009 KEMA\2009 COS Report V01_3-15-10 KEMA jb annotations.doc</t>
  </si>
  <si>
    <t>2010 KEMA Study</t>
  </si>
  <si>
    <t>Washington Winter Peak (MW)</t>
  </si>
  <si>
    <t>Segment</t>
  </si>
  <si>
    <t>C&amp;I Total</t>
  </si>
  <si>
    <t>Residential Total</t>
  </si>
  <si>
    <t>Idaho Winter Peak (MW)</t>
  </si>
  <si>
    <t>Washington Summer Peak (MW)</t>
  </si>
  <si>
    <t>Total Res and C&amp;I (Summer)</t>
  </si>
  <si>
    <t>Idaho Summer Peak (MW)</t>
  </si>
  <si>
    <t>% Change</t>
  </si>
  <si>
    <t>*Next year use the growth rate from average of previous 4 years, and apply through the end of the forecast</t>
  </si>
  <si>
    <t>BPA 2018</t>
  </si>
  <si>
    <t>CTA-2045 Water Heater</t>
  </si>
  <si>
    <t>DLC Central AC'!H14</t>
  </si>
  <si>
    <t>ID Power, 2020</t>
  </si>
  <si>
    <t>DLC Central AC'!H29</t>
  </si>
  <si>
    <t>DLC Central AC'!H33</t>
  </si>
  <si>
    <t>Status</t>
  </si>
  <si>
    <t>Approved</t>
  </si>
  <si>
    <t>DLC Smart Thermostats - Cooling'!F14</t>
  </si>
  <si>
    <t>BYOT:
Summer- 0.82 (30%)
Winter- 0.83 (31%)
DI:
Summer- 0.94 (30%)
Winter- 1.63 (41%)</t>
  </si>
  <si>
    <t>PGE (OR) 2019-20 Evaluation</t>
  </si>
  <si>
    <t>RTF "Residential Connected Thermostats DR Workbook" 2019</t>
  </si>
  <si>
    <t>2.68 or 25.8%
2.63 or 10.17%
2.68 or 15.88%</t>
  </si>
  <si>
    <t>All for HZ2-CZ2
Summer Afternoon
Winter Morning
Winter Afternoon</t>
  </si>
  <si>
    <t>Summer</t>
  </si>
  <si>
    <t>Winter</t>
  </si>
  <si>
    <t>Opt‐in participation- expected to result in 5% to 25% enrollment</t>
  </si>
  <si>
    <t>Opt‐out participation- typically expected to result in 50% to 90% enrollment</t>
  </si>
  <si>
    <t>Do not update</t>
  </si>
  <si>
    <t>Meeting Notes</t>
  </si>
  <si>
    <t>1.01 in 2019. ID only?
Share with Kelly</t>
  </si>
  <si>
    <t>Not needed for scope. Table for reporting.</t>
  </si>
  <si>
    <t>ID Only?</t>
  </si>
  <si>
    <t>Applies to winter impacts as well.
We may want to take a look at the forecast by end use and see what seems more reasonable.
Share with Kelly</t>
  </si>
  <si>
    <t>Third Party Curtailment</t>
  </si>
  <si>
    <t>See impacts in research file
Share with Kelly</t>
  </si>
  <si>
    <t>Participation</t>
  </si>
  <si>
    <t>$20 is the incentive level per participating unit. No. of units per average participant is 1.059. Aligns with ID Power rebate.</t>
  </si>
  <si>
    <t>$5 monthly credit- unclear if this implies only months where event is called, in which case $20-30 is similar
--&gt; Source Update only</t>
  </si>
  <si>
    <t>*Slow ramp for EV TOU
Zeroed out Dev costs</t>
  </si>
  <si>
    <t>Keep forecast stagnant or expand?</t>
  </si>
  <si>
    <t>Base Year Peak Usage per Customer (kW)</t>
  </si>
  <si>
    <t>QC- impacts/customer</t>
  </si>
  <si>
    <t>Question--&gt; was there an RFP for a third party program? If so, can we see some of the proposals for reference?</t>
  </si>
  <si>
    <t>EE Potential Assessment purchase share assumptions</t>
  </si>
  <si>
    <t>Updated:</t>
  </si>
  <si>
    <t>Electric Resistance</t>
  </si>
  <si>
    <t>Heat Pump</t>
  </si>
  <si>
    <t>Winter AM</t>
  </si>
  <si>
    <t>Winter PM</t>
  </si>
  <si>
    <t>Summer AM</t>
  </si>
  <si>
    <t>Summer PM</t>
  </si>
  <si>
    <t>EE Study weighted impacts</t>
  </si>
  <si>
    <t>&lt;55 gal WHs</t>
  </si>
  <si>
    <t>https://www.bpa.gov/EE/Technology/demand-response/Documents/Demand%20Response%20-%20FINAL%20REPORT%20110918.pdf</t>
  </si>
  <si>
    <t>Source:</t>
  </si>
  <si>
    <t>BPA 2018 CTA-2045 Water Heater Demonstration Report</t>
  </si>
  <si>
    <t>CTA-2045 ERWH</t>
  </si>
  <si>
    <t>CTA-2045 HPWH</t>
  </si>
  <si>
    <t>Ancillary HPWH</t>
  </si>
  <si>
    <t>Ancillary ERWH</t>
  </si>
  <si>
    <t>CTA-2045 ERWH'!F14</t>
  </si>
  <si>
    <t>See table to the right. We are breaking out the program to reflect the different impacts by equipment type, applying the same forecast as the EE study.</t>
  </si>
  <si>
    <t>Applies to winter impacts as well.</t>
  </si>
  <si>
    <t xml:space="preserve">CTA-2045 </t>
  </si>
  <si>
    <t>Large Office</t>
  </si>
  <si>
    <t>Small Office</t>
  </si>
  <si>
    <t>Retail</t>
  </si>
  <si>
    <t>Restaurant</t>
  </si>
  <si>
    <t>Grocery</t>
  </si>
  <si>
    <t>Health</t>
  </si>
  <si>
    <t>College</t>
  </si>
  <si>
    <t>School</t>
  </si>
  <si>
    <t>Lodging</t>
  </si>
  <si>
    <t>Warehouse</t>
  </si>
  <si>
    <t>Miscellaneous</t>
  </si>
  <si>
    <t>Soucre:</t>
  </si>
  <si>
    <t>F:\AEG\Clients\Avista Energy\31380-40-00 Avista 2020 CPA\LoadMAP\2 - Commercial Models\A - Electric Models\3 - Avista 2020 Electric CPA COM NEQ Generator.xlsm</t>
  </si>
  <si>
    <t>Saturation</t>
  </si>
  <si>
    <t>WA Usage (GWh)</t>
  </si>
  <si>
    <t>F:\AEG\Clients\Avista Energy\31380-40-00 Avista 2020 CPA\LoadMAP\0 - Documentation\2 - Commercial Inputs\1a - Avista 2020 WA Comm Mkt Profile v2 - from PAC.xlsx</t>
  </si>
  <si>
    <t>2020 Avista Market Assessment Commercial NEQ and Market Profiles</t>
  </si>
  <si>
    <t>ID Usage (GWh)</t>
  </si>
  <si>
    <t>WA % Usage</t>
  </si>
  <si>
    <t>ID % Usage</t>
  </si>
  <si>
    <t>Participation rate based on 2020 EE Study saturations of EMS systems within Avista commercial customers, weighted by segment size.</t>
  </si>
  <si>
    <t>Ancillary Third Party'!F7</t>
  </si>
  <si>
    <t>Ancillary Third Party Curtailment</t>
  </si>
  <si>
    <t>Adjusting by applying the  2020 EE potential study EMS saturation for commercial segments, weighted by segment size.</t>
  </si>
  <si>
    <t>Adjusting by applying a general EMS saturation for commercial segments.</t>
  </si>
  <si>
    <t>Updated to pull in weighting from the previous EE study. EMS saturations have not been finalized yet in the 2022 EE study.</t>
  </si>
  <si>
    <t>Share of Cost as noted in table at right, Costs shared 50/50 between CTA-2045 programs</t>
  </si>
  <si>
    <t>5 Year</t>
  </si>
  <si>
    <t>10 Year</t>
  </si>
  <si>
    <t>15 Year</t>
  </si>
  <si>
    <t>20 Year</t>
  </si>
  <si>
    <t>14 Year</t>
  </si>
  <si>
    <t>Peak Mitigation Impacts</t>
  </si>
  <si>
    <t>Start Year</t>
  </si>
  <si>
    <t>End Year</t>
  </si>
  <si>
    <t>Limit to EV forecast</t>
  </si>
  <si>
    <t>Share of 20 year Summer potential</t>
  </si>
  <si>
    <t>Share of 20 year Winter potential</t>
  </si>
  <si>
    <t>% Share of Seasonal 20-year potential by program</t>
  </si>
  <si>
    <t>Allocation based on share of 2042 (20-year) Summer MW potential</t>
  </si>
  <si>
    <t>Allocation based on share of 2042 (20-year) Winter MW potential</t>
  </si>
  <si>
    <t>Program would piggy-back off of Thermostats-Cooling and share those costs</t>
  </si>
  <si>
    <t>Program would piggy-back off of Ancillary-Cooling and share those costs</t>
  </si>
  <si>
    <t>Assumed 4X Residential recruitment costs of $50</t>
  </si>
  <si>
    <t>4 hours per event, 15-20 events per year</t>
  </si>
  <si>
    <t>Variable Peak Pricing / Peak Time Rebate</t>
  </si>
  <si>
    <t>New Program</t>
  </si>
  <si>
    <t>Replaced Residential and General Service VPP with PTR, based on pilot program and PG&amp;E.</t>
  </si>
  <si>
    <t>Will the program be revenue neutral? Meaning no kWh incentive is modeled.</t>
  </si>
  <si>
    <t>PGE Res Pricing and Behavioral Pilot Flex PTR Evaluation 2021: 0.159 or 8.2% in summer, 0.134 or 7.1% in winter</t>
  </si>
  <si>
    <t>PGE Res Pricing and Behavioral Pilot Flex PTR Evaluation 2021: achieved 98% retention. Goal of 97% retention in next program cycle.</t>
  </si>
  <si>
    <t>2019 participation</t>
  </si>
  <si>
    <t>2020 participation</t>
  </si>
  <si>
    <t>2020 goal participation</t>
  </si>
  <si>
    <t>PGE Res Pricing and Behavioral Pilot Flex PTR Evaluation 2021: Goal of 110,000 out of ~800,000 residential customers (see table below)</t>
  </si>
  <si>
    <t>PGE Flex 2.0 PTR participation/EIA residential customer pop. est.</t>
  </si>
  <si>
    <t>Assumes half residential estimates from PGE Flex 2.0 PTR pilot evaliation 2021</t>
  </si>
  <si>
    <t>4 hours per event, 15-20 events per year. 3 hours per event in PGE, 5 summer and 2 winter events.</t>
  </si>
  <si>
    <t>New pilots</t>
  </si>
  <si>
    <t>Add pilot programs as separate small programs</t>
  </si>
  <si>
    <t>Modeling potential pilot starting in 2024</t>
  </si>
  <si>
    <t>Parent-CTA-2045 HPWH</t>
  </si>
  <si>
    <t>Parent-CTA-2045 ERWH</t>
  </si>
  <si>
    <t>Parent-Ancillary HPWH</t>
  </si>
  <si>
    <t>Parent-Ancillary ERWH</t>
  </si>
  <si>
    <t>Pilot-CTA-2045 ERWH</t>
  </si>
  <si>
    <t>Pilot-Ancillary ERWH</t>
  </si>
  <si>
    <t>Pilot-CTA-2045 HPWH</t>
  </si>
  <si>
    <t>Pilot-Ancillary HPWH</t>
  </si>
  <si>
    <t>Parent-Time-of-Use Opt-in</t>
  </si>
  <si>
    <t>Pilot-Time-of-Use Opt-in</t>
  </si>
  <si>
    <t>Pilot-Peak Time Rebate</t>
  </si>
  <si>
    <t>Parent-Peak Time Rebate</t>
  </si>
  <si>
    <t>Dev costs in pilot only.
Starts in 2024. Parents start in 2027.</t>
  </si>
  <si>
    <t>Modified to reflect pilot scope</t>
  </si>
  <si>
    <t>Modified for pilot scope</t>
  </si>
  <si>
    <t>Season</t>
  </si>
  <si>
    <t>New Standard Impact</t>
  </si>
  <si>
    <t>Max</t>
  </si>
  <si>
    <t>DLC WH</t>
  </si>
  <si>
    <t>CTA ER</t>
  </si>
  <si>
    <t>CTA HP</t>
  </si>
  <si>
    <t>Old</t>
  </si>
  <si>
    <t>BPA 2018 CTA-2045 Water Heater Demonstration Report- Summer PM impact, derated to align with WH proportion of peak load from EE study</t>
  </si>
  <si>
    <t>BPA 2018 CTA-2045 Water Heater Demonstration Report- Winter AM impact, derated to align with WH proportion of peak load from EE study</t>
  </si>
  <si>
    <t>NWPC Electric Resistance Switch Winter Impact, derated to align with Wh proportion of peak load from EE study</t>
  </si>
  <si>
    <t>NWPC Electric Resistance Switch Summer Impact, derated to align with Wh proportion of peak load from EE study</t>
  </si>
  <si>
    <t>modified 10-year ramp to reflect transition from pilot</t>
  </si>
  <si>
    <t>NWPC Electric Resistance Grid-Ready Summer/Winter Impact- General service used 2.5x of res</t>
  </si>
  <si>
    <t>Res-EV</t>
  </si>
  <si>
    <t>GS-EV</t>
  </si>
  <si>
    <t>LGS-EV</t>
  </si>
  <si>
    <t>ELGS-EV</t>
  </si>
  <si>
    <t>Class</t>
  </si>
  <si>
    <t>Peak Load</t>
  </si>
  <si>
    <t>Avista EVSE Final Report, October 2019</t>
  </si>
  <si>
    <t>EV DLC</t>
  </si>
  <si>
    <t>EV TOU</t>
  </si>
  <si>
    <t>Added customer classes specific to EV forecasts. Participation will be in terms of EVs.</t>
  </si>
  <si>
    <t>0.5 kW</t>
  </si>
  <si>
    <t>Avista Estimate.</t>
  </si>
  <si>
    <t>Peak Impact</t>
  </si>
  <si>
    <t>Avista 2019 EVSE report</t>
  </si>
  <si>
    <t>If we change the customer class to the EV-specific ones, the 0.5 kW impact is 69%. We can update that to the 75% and align specifically with the EV customer base.</t>
  </si>
  <si>
    <t>EQ cost</t>
  </si>
  <si>
    <t>Cost of lvl 2 residential non-networked charger. Not sure where the original Avista assumptions came from. Table also includes commercial charger costs, if we want to add the GS chargers as an option.</t>
  </si>
  <si>
    <t>Update: Avista 2019 EVSE report claims 75% charging load reduction. Impact based on Res-EV impact/customer. OLD: Based on Avista research, expecting a 90% + Load Shift (0.5 kW)</t>
  </si>
  <si>
    <t>DTE ramp</t>
  </si>
  <si>
    <t>Ramp</t>
  </si>
  <si>
    <t>8-12.5%</t>
  </si>
  <si>
    <t>Target participation in yr 1</t>
  </si>
  <si>
    <t>DTE study shows achieving 2500 participants in 3 years, with similar EV customer base size</t>
  </si>
  <si>
    <t>Existing program</t>
  </si>
  <si>
    <t>Need to check that yr 1 participation is in alignment with current enrollment</t>
  </si>
  <si>
    <t>Question on Costs</t>
  </si>
  <si>
    <t>DTE offers a $2500 incentive for charger installation with its own meter. Would Avista offer such an incentive for the rate, or only the DLC? Current DLC incentive is 700/1766</t>
  </si>
  <si>
    <t>Hours</t>
  </si>
  <si>
    <t>DTE EV-TOU</t>
  </si>
  <si>
    <t>PAC</t>
  </si>
  <si>
    <t>DTE rate differential</t>
  </si>
  <si>
    <t>On-peak</t>
  </si>
  <si>
    <t>Off-Peak</t>
  </si>
  <si>
    <t>Peak</t>
  </si>
  <si>
    <t>Differential</t>
  </si>
  <si>
    <t>Impact</t>
  </si>
  <si>
    <t>Pepco</t>
  </si>
  <si>
    <t>DPL</t>
  </si>
  <si>
    <t>Brattle Analysis and Estimate, based on DTE rate differential of 2.5</t>
  </si>
  <si>
    <t>0.2-2.1%</t>
  </si>
  <si>
    <t>Brattle/PAC 2019</t>
  </si>
  <si>
    <t>estimate using DTE rate differential and Brattle TOU analysis</t>
  </si>
  <si>
    <t>Currently assuming the same for both seasons and all customer classes</t>
  </si>
  <si>
    <t>Should this program start in 2023 for all classes or 2024 for the res and XL? Originally we had it starting in 2023 for GS and LGS.</t>
  </si>
  <si>
    <t>Shifted on-peak window to match residential circuit load (9 am to 11 PM).</t>
  </si>
  <si>
    <t>Should we expand to other customer classes?</t>
  </si>
  <si>
    <t>No incentive for EQ</t>
  </si>
  <si>
    <t>Prelim Assumption: One Third of EV TOU Demand Rate</t>
  </si>
  <si>
    <t>Utah $50, All others $60 (25% higher)</t>
  </si>
  <si>
    <t>25% higher than residential</t>
  </si>
  <si>
    <t>10/26: $1766 from Avista 2019 EVSE report. Instead of covering cost fo equipment, Avista wants to model offering a partial incentive. Benchmarked $500 based on WA rebates. OLD: Updated cost of equipment and install to $700 per Avista email on 8/25/2020</t>
  </si>
  <si>
    <t>Class not included in the final model- just a reference</t>
  </si>
  <si>
    <t>Program Category</t>
  </si>
  <si>
    <t>Program Option</t>
  </si>
  <si>
    <t xml:space="preserve"> Electric DR (WA, ID)</t>
  </si>
  <si>
    <t>Electric DR- Ancillary Services</t>
  </si>
  <si>
    <t>Gas DR (WA, ID, OR)</t>
  </si>
  <si>
    <t>Mechanism/Notes</t>
  </si>
  <si>
    <t>Conventional DLC</t>
  </si>
  <si>
    <t>ü</t>
  </si>
  <si>
    <r>
      <t xml:space="preserve">DLC switch installed on Central AC compressor </t>
    </r>
    <r>
      <rPr>
        <b/>
        <sz val="11"/>
        <color theme="1"/>
        <rFont val="Calibri"/>
        <family val="2"/>
        <scheme val="minor"/>
      </rPr>
      <t>(Start 1/2024)</t>
    </r>
  </si>
  <si>
    <t>DLC switch installed on customer’s Water Heater (Idho Only)</t>
  </si>
  <si>
    <t>DLC switch installed on customer’s equipment</t>
  </si>
  <si>
    <t>Smart/ Interactive DLC</t>
  </si>
  <si>
    <r>
      <t xml:space="preserve">Internet-enabled control of thermostat set points, can be coupled with any dynamic pricing rate. </t>
    </r>
    <r>
      <rPr>
        <b/>
        <sz val="11"/>
        <color theme="1"/>
        <rFont val="Calibri"/>
        <family val="2"/>
        <scheme val="minor"/>
      </rPr>
      <t>BYOT and API integrations (Start 1/2024)</t>
    </r>
    <r>
      <rPr>
        <sz val="11"/>
        <color theme="1"/>
        <rFont val="Calibri"/>
        <family val="2"/>
        <scheme val="minor"/>
      </rPr>
      <t xml:space="preserve"> </t>
    </r>
  </si>
  <si>
    <r>
      <t xml:space="preserve">Internet-enabled control of thermostat set points, can be coupled with any dynamic pricing rate. </t>
    </r>
    <r>
      <rPr>
        <b/>
        <sz val="11"/>
        <color theme="1"/>
        <rFont val="Calibri"/>
        <family val="2"/>
        <scheme val="minor"/>
      </rPr>
      <t xml:space="preserve">BYOT and API integrations (Start 12/2024) Furnaces and Heat Pumps as end use tech. </t>
    </r>
  </si>
  <si>
    <r>
      <t xml:space="preserve">Modular communications interface for water heaters that will become the new technology standard. </t>
    </r>
    <r>
      <rPr>
        <b/>
        <sz val="11"/>
        <color theme="1"/>
        <rFont val="Calibri"/>
        <family val="2"/>
        <scheme val="minor"/>
      </rPr>
      <t>Washington only (Start 1/2024)</t>
    </r>
    <r>
      <rPr>
        <sz val="11"/>
        <color theme="1"/>
        <rFont val="Calibri"/>
        <family val="2"/>
        <scheme val="minor"/>
      </rPr>
      <t>.</t>
    </r>
  </si>
  <si>
    <t>Internet-enabled control of operational cycles of white goods appliances</t>
  </si>
  <si>
    <t xml:space="preserve">Curtailment </t>
  </si>
  <si>
    <t>Capacity Bidding (Third Party)</t>
  </si>
  <si>
    <t xml:space="preserve">Customers volunteer a specified amount of capacity (firm curtailment) during a predefined “economic event” called by the utility in return for a financial incentive. AEG uses this as a benchmark for smaller General Service customers. </t>
  </si>
  <si>
    <t>$50/kW might be too low to convince shedding</t>
  </si>
  <si>
    <t>Emergency Curtailment (Third Party)</t>
  </si>
  <si>
    <t xml:space="preserve">Customers enact their customized, mandatory curtailment plan. May use stand-by generation. Penalties apply for non-performance. For Gas, this would be the curtailment of non-essential process loads during DR events such as heating loads etc. </t>
  </si>
  <si>
    <t xml:space="preserve">LDCs providing Nat gas programs - NW natural gas, </t>
  </si>
  <si>
    <t>Energy Storage</t>
  </si>
  <si>
    <t>Peak shifting of primarily space cooling or heating loads using a thermal storage medium such as water or ice</t>
  </si>
  <si>
    <t>Peak shifting of loads using stored electrochemical energy</t>
  </si>
  <si>
    <t>Time-Varying Rates/ Behavioral</t>
  </si>
  <si>
    <t>Voluntary DR reductions in response to behavioral messaging. Example programs exist in CA and other states. Requires AMI technology.</t>
  </si>
  <si>
    <t>Higher rate for a particular block of hours that occurs every day. Requires either on/off peak meters or AMI technology.</t>
  </si>
  <si>
    <t>Time-of-Use Opt-out</t>
  </si>
  <si>
    <t>Electric Vehicle Time-of-Use Opt-in</t>
  </si>
  <si>
    <t>Schedules 13 and 23. C&amp;I EV TOU Rates. Washington only. Utilize EV forecast to update DR potential</t>
  </si>
  <si>
    <t>The Peak Time Rebate (PTR) program offers participants an incentive for every kW saved during designated times of high energy demand. Events are called several times per season, and participants are given incentives in the form of $/kWh saved during the event relative to their baseline usage across previous seasons.</t>
  </si>
  <si>
    <t xml:space="preserve">Much higher rate for a particular block of hours that occurs only on event days. Requires AMI technology. </t>
  </si>
  <si>
    <t>Used in Previous Study</t>
  </si>
  <si>
    <t>Program Offering</t>
  </si>
  <si>
    <t>Start Date</t>
  </si>
  <si>
    <t>Classes</t>
  </si>
  <si>
    <t>Program Details</t>
  </si>
  <si>
    <t>(Ramp rates, expected participation, impacts per customer)</t>
  </si>
  <si>
    <t>Current Program</t>
  </si>
  <si>
    <t>GS, LGS</t>
  </si>
  <si>
    <t>limited marketing and is currently being utilized by a few companies totaling five vehicles</t>
  </si>
  <si>
    <t>Any new studies/findings on impacts or costs?</t>
  </si>
  <si>
    <t>Five customers but more than five vehicles- these would just be vehicle loads</t>
  </si>
  <si>
    <t>EVSE</t>
  </si>
  <si>
    <t>Res, GS, LGS</t>
  </si>
  <si>
    <t xml:space="preserve">Avista currently has an Electric Vehicle Supply Equipment (EVSE) program in place for residential, commercial electric vehicle fleets, and workplace charging locations. AEG used the most recent per-customer program impacts from the EVSE program results for the study, assuming that, on average, 75% of electric vehicle load could be curtailed. Avista requested that this program be viewed as a fully-fledged program starting in 2024 to reflect the technology rollout. An EVSE rebate will be incentivized at a cost of $500 to Avista. An electric vehicle forecast was provided to AEG and provided the basis for estimating per-customer EV loads for this program, as well as the number of customers who could participate in an electric vehicle program. </t>
  </si>
  <si>
    <t>Leona will check in with EV team- also has a new program that involves incentive</t>
  </si>
  <si>
    <t>All classes</t>
  </si>
  <si>
    <t>Service Agreement Adder- schedule 84</t>
  </si>
  <si>
    <t>expected participation/ ramp period? 15% SS</t>
  </si>
  <si>
    <t>Limited participation and expected to run for two years</t>
  </si>
  <si>
    <t>End date June 1 2026</t>
  </si>
  <si>
    <t>End enrollments june 1 2025</t>
  </si>
  <si>
    <t>begin ramp up in 2027 to fully-fledged program</t>
  </si>
  <si>
    <t>TOU Opt-in</t>
  </si>
  <si>
    <t>Res, GS</t>
  </si>
  <si>
    <t>Washington-only (schedule 7,8 for res and 17,18 for GS)</t>
  </si>
  <si>
    <t>expected participation/ ramp period? 13% SS</t>
  </si>
  <si>
    <t>Grid Interactive WH</t>
  </si>
  <si>
    <t>2026?</t>
  </si>
  <si>
    <t>NEEA partnered program to be added at later date</t>
  </si>
  <si>
    <t>expected participation/ ramp period? 50% SS</t>
  </si>
  <si>
    <t>V1G EV Charging</t>
  </si>
  <si>
    <t>Charging of Evs on program are controlled and adjusted by the utility or grid operator. Vehicle cannot discharge back to the grid. Control is one-way from the grid to the vehicle</t>
  </si>
  <si>
    <t>*This is the V1G Telematics Program</t>
  </si>
  <si>
    <t>LT 04182024</t>
  </si>
  <si>
    <t>Previous study</t>
  </si>
  <si>
    <t>From "Avista Program Input Updates-LH.xlsx"</t>
  </si>
  <si>
    <t>Electric Vehicle TOU Opt-In'!F8</t>
  </si>
  <si>
    <t>Electric Vehicle TOU Opt-In'!F46</t>
  </si>
  <si>
    <t>DLC Electric Vehicle Charging'!F13</t>
  </si>
  <si>
    <t>DLC Electric Vehicle Charging'!F15</t>
  </si>
  <si>
    <t>DLC Electric Vehicle Charging'!F7</t>
  </si>
  <si>
    <t>LT 04182024: only updated WA</t>
  </si>
  <si>
    <t>Parent TOU Opt-in</t>
  </si>
  <si>
    <t>Parent-Time-of-Use Opt-In'!F13</t>
  </si>
  <si>
    <t>Parent-Time-of-Use Opt-In'!F15</t>
  </si>
  <si>
    <t>TOU Opt-out</t>
  </si>
  <si>
    <t>Parent-Time-of-Use Opt-In'!H35</t>
  </si>
  <si>
    <t>Parent-Time-of-Use Opt-In'!H75</t>
  </si>
  <si>
    <t>Parent-Time-of-Use Opt-In'!F47</t>
  </si>
  <si>
    <t>LT 04192024</t>
  </si>
  <si>
    <t>Time-of-Use Opt-Out'!F13</t>
  </si>
  <si>
    <t>Time-of-Use Opt-Out'!F15</t>
  </si>
  <si>
    <t>Time-of-Use Opt-Out'!F7</t>
  </si>
  <si>
    <t>Time-of-Use Opt-Out'!F47</t>
  </si>
  <si>
    <t>2024 Avista Update</t>
  </si>
  <si>
    <t>WA: 2024 Avista Update; Lowered from 1/3 of EV TOU rate (17%) to 15% based on Avista feedback</t>
  </si>
  <si>
    <t>LT 04222024</t>
  </si>
  <si>
    <t>Electric Vehicle TOU Opt-In'!F23</t>
  </si>
  <si>
    <t>Electric Vehicle TOU Opt-In'!F61</t>
  </si>
  <si>
    <t>LT 04222024: only updated WA; comments unclear</t>
  </si>
  <si>
    <t>DLC Electric Vehicle Charging'!F23</t>
  </si>
  <si>
    <t>2024 Avista Update: $5/month for 1st year; $0 if cust charges 3+ times on peak</t>
  </si>
  <si>
    <t>2024 Avista Update: of total EV load instead of total HH load</t>
  </si>
  <si>
    <t>2024 Avista Update: cell O24 included $20k RER License fee for the entire program</t>
  </si>
  <si>
    <t>2024 Avista Update: Share of Cost as noted in table at right</t>
  </si>
  <si>
    <t>2024 Avista Update: $45 per car (300 cars minimum)</t>
  </si>
  <si>
    <t>DLC Electric Vehicle Charging'!F24</t>
  </si>
  <si>
    <t>LT 04232024</t>
  </si>
  <si>
    <t>DLC Electric Vehicle Charging'!F21</t>
  </si>
  <si>
    <t>WA; ID Start in 2028: 2024 Avista Update; will change ramp rate after model run</t>
  </si>
  <si>
    <t>Res, GS, LGS, ELGS</t>
  </si>
  <si>
    <t>Electric Vehicle TOU Opt-In'!F13</t>
  </si>
  <si>
    <t>Electric Vehicle TOU Opt-In'!F51</t>
  </si>
  <si>
    <t>LT 04232024: delete GS</t>
  </si>
  <si>
    <t>Steady State Participation Rate (GS)</t>
  </si>
  <si>
    <t>Steady State Participation Rate (LGS)</t>
  </si>
  <si>
    <t>Electric Vehicle TOU Opt-In'!F7</t>
  </si>
  <si>
    <t>2024 Avista Update: sch 13</t>
  </si>
  <si>
    <t>2024 Avista Update: sch 23</t>
  </si>
  <si>
    <t>Electric Vehicle TOU Opt-In'!F45</t>
  </si>
  <si>
    <t>WA, ID</t>
  </si>
  <si>
    <t>LT 04232024: delete ID</t>
  </si>
  <si>
    <t>2024 Avista Update: removed all GS and ID</t>
  </si>
  <si>
    <t>Admin Costs and Asmptns</t>
  </si>
  <si>
    <t>values for Res, GS, LGS, ELGS</t>
  </si>
  <si>
    <t>set values for LGS and ELGS to zero</t>
  </si>
  <si>
    <t>Admin Costs and Asmptns.'!A56</t>
  </si>
  <si>
    <t>Admin Costs and Asmptns (Total Admin Cost)</t>
  </si>
  <si>
    <t>Admin Costs and Asmptns (Development Cost)</t>
  </si>
  <si>
    <t>Admin Costs and Asmptns.'!A19</t>
  </si>
  <si>
    <t>2024 Avista Update: + $10 for comminications</t>
  </si>
  <si>
    <t>Parent-Time-of-Use Opt-In'!F23</t>
  </si>
  <si>
    <t>Parent-Time-of-Use Opt-In'!F7</t>
  </si>
  <si>
    <t>$60, $72</t>
  </si>
  <si>
    <t>2024 Avista Updates: TOU Opt-Out is $500,000 more expensive</t>
  </si>
  <si>
    <t>Time-of-Use Opt-Out'!F23</t>
  </si>
  <si>
    <t>2024 Avista Update: + $10 for comminications + $150,000 for web presentation ventor/year</t>
  </si>
  <si>
    <t>Time-of-Use Opt-Out'!F63</t>
  </si>
  <si>
    <t>Ramp rate?</t>
  </si>
  <si>
    <t>2024 Avista: ID start in 2028</t>
  </si>
  <si>
    <t>2024 Avista Update; per kWh reduced</t>
  </si>
  <si>
    <t>Admin Costs and Asmptns.'!A22</t>
  </si>
  <si>
    <t>Parent-Peak Time Rebate!F63</t>
  </si>
  <si>
    <t>Parent-Peak Time Rebate!F23</t>
  </si>
  <si>
    <t>LT 04242024</t>
  </si>
  <si>
    <t>2024 Avista Update: 70 events each season, 3 hours each</t>
  </si>
  <si>
    <t>Parent-CTA-2045 HPWH!F29</t>
  </si>
  <si>
    <t>Parent-CTA-2045 HPWH!F30</t>
  </si>
  <si>
    <t>DLC Smart Thermostats - Cooling!F47</t>
  </si>
  <si>
    <t>Admin Costs and Asmptns.'!A17</t>
  </si>
  <si>
    <t>2024 Avista Update: + $100,000 internal Avista cost</t>
  </si>
  <si>
    <t>2024 Avista Update: $44 + $10/month fee per tstat</t>
  </si>
  <si>
    <t>DLC Smart Thermostats - Cooling!F24</t>
  </si>
  <si>
    <t>GS, LGS, Ex LGS</t>
  </si>
  <si>
    <t>LGS, EX LGS</t>
  </si>
  <si>
    <t>15%, 22%</t>
  </si>
  <si>
    <t>Third Party Contracts!F7</t>
  </si>
  <si>
    <t>Source: Electricity Data and Forecasts Spring 2024v2, "Spring 2024 Forecasts" tab</t>
  </si>
  <si>
    <t>Updated 4/17/2024</t>
  </si>
  <si>
    <t>2021 Actual</t>
  </si>
  <si>
    <t>2022 Actual</t>
  </si>
  <si>
    <t>2023 Actual</t>
  </si>
  <si>
    <t>2027 Forecast</t>
  </si>
  <si>
    <t>2028 Forecast</t>
  </si>
  <si>
    <t>Updated: 4/18/2024</t>
  </si>
  <si>
    <t>Max Demand @ Meter</t>
  </si>
  <si>
    <t>Source: "F:\AEG\Clients\Avista Energy\1008250 CPA 2023\LoadMAP\Avista Electric Forecast - Hourly WIP v3.xlsb"</t>
  </si>
  <si>
    <t>Residential Max Summer Peak</t>
  </si>
  <si>
    <t>Commercial Max Summer Peak</t>
  </si>
  <si>
    <t>General Service Max Summer Peak</t>
  </si>
  <si>
    <t>Large GS Max Summer Peak</t>
  </si>
  <si>
    <t>Extra Large GS Max Summer Peak</t>
  </si>
  <si>
    <t>Industrial Max Summer Peak</t>
  </si>
  <si>
    <t>Residential Max Winter Peak</t>
  </si>
  <si>
    <t>Commercial Max Winter Peak</t>
  </si>
  <si>
    <t>General Service Max Winter Peak</t>
  </si>
  <si>
    <t>Large GS Max Winter Peak</t>
  </si>
  <si>
    <t>Extra Large GS Max Winter Peak</t>
  </si>
  <si>
    <t>Industrial Max Winter Peak</t>
  </si>
  <si>
    <t>WA Usage</t>
  </si>
  <si>
    <t>Class 11</t>
  </si>
  <si>
    <t>Class 21</t>
  </si>
  <si>
    <t>Class 25</t>
  </si>
  <si>
    <t>Pumping</t>
  </si>
  <si>
    <t>*Combined in Class 11</t>
  </si>
  <si>
    <t>WA Commercial breakout</t>
  </si>
  <si>
    <t>WASCH31KWH.c</t>
  </si>
  <si>
    <t>WASCH47KWH.c (No Customer Count)</t>
  </si>
  <si>
    <t>WATOTALKWH.c</t>
  </si>
  <si>
    <t>WA Total for LoadMAP</t>
  </si>
  <si>
    <t>GS</t>
  </si>
  <si>
    <t>LGS</t>
  </si>
  <si>
    <t>ELGS</t>
  </si>
  <si>
    <t>Commercial Summer</t>
  </si>
  <si>
    <t>Commercial Winter</t>
  </si>
  <si>
    <t>WA Industrial breakout</t>
  </si>
  <si>
    <t>Industrial Summer</t>
  </si>
  <si>
    <t>Industrial Winter</t>
  </si>
  <si>
    <t>ID Usage</t>
  </si>
  <si>
    <t>*Combined in Class 21</t>
  </si>
  <si>
    <t>ID Commercial breakout</t>
  </si>
  <si>
    <t>IDSCH31KWH.c</t>
  </si>
  <si>
    <t>IDSCH48KWH.c</t>
  </si>
  <si>
    <t>IDSCH49KWH.c</t>
  </si>
  <si>
    <t>IDSCH47KWH.c, IDSCH49KWH.c</t>
  </si>
  <si>
    <t>IDTOTALKWH.c</t>
  </si>
  <si>
    <t>ID Total for LoadMAP</t>
  </si>
  <si>
    <t>ID Industrial breakout</t>
  </si>
  <si>
    <t>Ancillary EV!F35</t>
  </si>
  <si>
    <t>LT 04262024</t>
  </si>
  <si>
    <t>Ancillary EV!F75</t>
  </si>
  <si>
    <t>Parent-Time-of-Use Opt-In'!F35</t>
  </si>
  <si>
    <t>Parent-Time-of-Use Opt-In'!F75</t>
  </si>
  <si>
    <t>Time-of-Use Opt-Out'!F35</t>
  </si>
  <si>
    <t>Electric Vehicle TOU Opt-In'!F35</t>
  </si>
  <si>
    <t>Parent-Peak Time Rebate'!H35</t>
  </si>
  <si>
    <t>Parent-Peak Time Rebate'!F32</t>
  </si>
  <si>
    <t>Parent-Peak Time Rebate'!F72</t>
  </si>
  <si>
    <t>Electric Vehicle TOU Opt-In'!F75</t>
  </si>
  <si>
    <t>Parent-Peak Time Rebate'!F35</t>
  </si>
  <si>
    <t>NREL 2021: 5 kW battery * 86% round trip efficiency. Xcel Energy CO Renewable Battery Connect: 40% retention</t>
  </si>
  <si>
    <t>PAC saw ~2.23% of solar PV customers participate in a battery DR program in year 2 of the program. (https://www.pacificorp.com/content/dam/pcorp/documents/en/pacificorp/environment/dsm/utah/2022_Utah_Wattsmart_Business_Energy_Eff_Peak_Reduction.pdf), solar PV # from DNV PG Study</t>
  </si>
  <si>
    <t>2023 PAC CPA</t>
  </si>
  <si>
    <t>2023 PAC CPA: PNNL 2019 ($10/kW per year)</t>
  </si>
  <si>
    <t>Xcel Energy CO Renewable Battery Connect: $500/enrolled kW for enrolling in the program (capped at 50% of battery equipment costs)</t>
  </si>
  <si>
    <t>Xcel Energy CO Renewable Battery Connect: up to 60 events per year, assuming 4-hr events.</t>
  </si>
  <si>
    <t>Electric Resistance kW</t>
  </si>
  <si>
    <t>Heat Pump kW</t>
  </si>
  <si>
    <t>Grid-interactive Peak Demand from EE study</t>
  </si>
  <si>
    <t>BPA 2018 CTA-2045 Water Heater Demonstration Report- Summer PM impact, derated to align with WH  peak load from EE study</t>
  </si>
  <si>
    <t>2024 Avista Update- WA dev costs are sunk($2 mil), ID costs will be half of WA @ $1mil dev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</si>
</sst>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quot;$&quot;#,##0.000_);[Red]\(&quot;$&quot;#,##0.000\)"/>
    <numFmt numFmtId="166" formatCode="&quot;$&quot;#,##0.00"/>
    <numFmt numFmtId="167" formatCode="&quot;$&quot;#,##0"/>
    <numFmt numFmtId="168" formatCode="_(* #,##0.000_);_(* \(#,##0.000\);_(* &quot;-&quot;??_);_(@_)"/>
    <numFmt numFmtId="169" formatCode="_(* #,##0_);_(* \(#,##0\);_(* &quot;-&quot;??_);_(@_)"/>
    <numFmt numFmtId="170" formatCode="_(&quot;$&quot;* #,##0_);_(&quot;$&quot;* \(#,##0\);_(&quot;$&quot;* &quot;-&quot;??_);_(@_)"/>
    <numFmt numFmtId="171" formatCode="&quot;$&quot;#,##0.0_);[Red]\(&quot;$&quot;#,##0.0\)"/>
    <numFmt numFmtId="172" formatCode="#,##0;\-#,##0;\-;@"/>
    <numFmt numFmtId="173" formatCode="#,##0.00;\-#,##0.00;\-;@"/>
    <numFmt numFmtId="174" formatCode="0.000%"/>
    <numFmt numFmtId="175" formatCode="#,##0.000;\-#,##0.000;\-;@"/>
    <numFmt numFmtId="176" formatCode="_(* #,##0.0_);_(* \(#,##0.0\);_(* &quot;-&quot;??_);_(@_)"/>
    <numFmt numFmtId="177" formatCode="&quot;$&quot;#,##0.000"/>
    <numFmt numFmtId="178" formatCode="0.0"/>
  </numFmts>
  <fonts count="72" x14ac:knownFonts="1">
    <font>
      <sz val="11"/>
      <color theme="1"/>
      <name val="Calibri"/>
      <family val="2"/>
      <scheme val="minor"/>
    </font>
    <font>
      <sz val="11"/>
      <color theme="1"/>
      <name val="Calibri"/>
      <family val="2"/>
      <scheme val="minor"/>
    </font>
    <font>
      <b/>
      <sz val="11"/>
      <color theme="1"/>
      <name val="Calibri"/>
      <family val="2"/>
      <scheme val="minor"/>
    </font>
    <font>
      <b/>
      <sz val="11"/>
      <color theme="0" tint="-0.34998626667073579"/>
      <name val="Calibri"/>
      <family val="2"/>
      <scheme val="minor"/>
    </font>
    <font>
      <sz val="11"/>
      <color theme="0" tint="-0.34998626667073579"/>
      <name val="Calibri"/>
      <family val="2"/>
      <scheme val="minor"/>
    </font>
    <font>
      <sz val="11"/>
      <color rgb="FFC00000"/>
      <name val="Calibri"/>
      <family val="2"/>
      <scheme val="minor"/>
    </font>
    <font>
      <b/>
      <sz val="10"/>
      <color theme="0"/>
      <name val="Calibri"/>
      <family val="2"/>
      <scheme val="minor"/>
    </font>
    <font>
      <sz val="10"/>
      <color theme="1"/>
      <name val="Calibri"/>
      <family val="2"/>
      <scheme val="minor"/>
    </font>
    <font>
      <b/>
      <sz val="12"/>
      <color theme="1"/>
      <name val="Calibri"/>
      <family val="2"/>
      <scheme val="minor"/>
    </font>
    <font>
      <b/>
      <sz val="12"/>
      <color rgb="FFC00000"/>
      <name val="Calibri"/>
      <family val="2"/>
      <scheme val="minor"/>
    </font>
    <font>
      <sz val="12"/>
      <color theme="1"/>
      <name val="Calibri"/>
      <family val="2"/>
      <scheme val="minor"/>
    </font>
    <font>
      <sz val="11"/>
      <color rgb="FFC00000"/>
      <name val="Calibri"/>
      <family val="2"/>
    </font>
    <font>
      <b/>
      <sz val="11"/>
      <color theme="1"/>
      <name val="Calibri"/>
      <family val="2"/>
    </font>
    <font>
      <sz val="10"/>
      <color theme="0" tint="-0.34998626667073579"/>
      <name val="Calibri"/>
      <family val="2"/>
      <scheme val="minor"/>
    </font>
    <font>
      <i/>
      <sz val="10"/>
      <color theme="1"/>
      <name val="Calibri"/>
      <family val="2"/>
      <scheme val="minor"/>
    </font>
    <font>
      <sz val="11"/>
      <name val="Calibri"/>
      <family val="2"/>
      <scheme val="minor"/>
    </font>
    <font>
      <sz val="9"/>
      <color theme="1"/>
      <name val="Calibri"/>
      <family val="2"/>
      <scheme val="minor"/>
    </font>
    <font>
      <sz val="9"/>
      <color theme="0" tint="-0.499984740745262"/>
      <name val="Calibri"/>
      <family val="2"/>
      <scheme val="minor"/>
    </font>
    <font>
      <sz val="11"/>
      <color theme="0" tint="-0.499984740745262"/>
      <name val="Calibri"/>
      <family val="2"/>
      <scheme val="minor"/>
    </font>
    <font>
      <b/>
      <sz val="8"/>
      <color rgb="FFC00000"/>
      <name val="Calibri"/>
      <family val="2"/>
      <scheme val="minor"/>
    </font>
    <font>
      <sz val="11"/>
      <color rgb="FF006100"/>
      <name val="Calibri"/>
      <family val="2"/>
      <scheme val="minor"/>
    </font>
    <font>
      <i/>
      <sz val="11"/>
      <color theme="1"/>
      <name val="Calibri"/>
      <family val="2"/>
      <scheme val="minor"/>
    </font>
    <font>
      <i/>
      <u/>
      <sz val="11"/>
      <color theme="1"/>
      <name val="Calibri"/>
      <family val="2"/>
      <scheme val="minor"/>
    </font>
    <font>
      <sz val="11"/>
      <color rgb="FFFF0000"/>
      <name val="Calibri"/>
      <family val="2"/>
      <scheme val="minor"/>
    </font>
    <font>
      <b/>
      <sz val="11"/>
      <name val="Calibri"/>
      <family val="2"/>
      <scheme val="minor"/>
    </font>
    <font>
      <b/>
      <sz val="10"/>
      <color rgb="FFC00000"/>
      <name val="Calibri"/>
      <family val="2"/>
      <scheme val="minor"/>
    </font>
    <font>
      <b/>
      <sz val="9"/>
      <color indexed="81"/>
      <name val="Tahoma"/>
      <family val="2"/>
    </font>
    <font>
      <sz val="9"/>
      <color indexed="81"/>
      <name val="Tahoma"/>
      <family val="2"/>
    </font>
    <font>
      <sz val="11"/>
      <name val="Calibri"/>
      <family val="2"/>
    </font>
    <font>
      <sz val="10"/>
      <color rgb="FFFF0000"/>
      <name val="Calibri"/>
      <family val="2"/>
      <scheme val="minor"/>
    </font>
    <font>
      <sz val="11"/>
      <color rgb="FF9C5700"/>
      <name val="Calibri"/>
      <family val="2"/>
      <scheme val="minor"/>
    </font>
    <font>
      <b/>
      <sz val="10"/>
      <color theme="1"/>
      <name val="Calibri"/>
      <family val="2"/>
      <scheme val="minor"/>
    </font>
    <font>
      <u/>
      <sz val="11"/>
      <color theme="10"/>
      <name val="Calibri"/>
      <family val="2"/>
      <scheme val="minor"/>
    </font>
    <font>
      <sz val="10"/>
      <name val="Calibri"/>
      <family val="2"/>
      <scheme val="minor"/>
    </font>
    <font>
      <b/>
      <sz val="11"/>
      <name val="Calibri"/>
      <family val="2"/>
    </font>
    <font>
      <sz val="11"/>
      <color rgb="FF9C0006"/>
      <name val="Calibri"/>
      <family val="2"/>
      <scheme val="minor"/>
    </font>
    <font>
      <b/>
      <sz val="11"/>
      <color rgb="FF000000"/>
      <name val="Calibri"/>
      <family val="2"/>
    </font>
    <font>
      <sz val="11"/>
      <color theme="1"/>
      <name val="Calibri"/>
      <family val="2"/>
    </font>
    <font>
      <b/>
      <sz val="11"/>
      <color rgb="FFC00000"/>
      <name val="Calibri"/>
      <family val="2"/>
    </font>
    <font>
      <sz val="10"/>
      <color rgb="FF006100"/>
      <name val="Calibri"/>
      <family val="2"/>
      <scheme val="minor"/>
    </font>
    <font>
      <sz val="10"/>
      <color rgb="FF9C5700"/>
      <name val="Calibri"/>
      <family val="2"/>
      <scheme val="minor"/>
    </font>
    <font>
      <sz val="10"/>
      <color rgb="FF9C0006"/>
      <name val="Calibri"/>
      <family val="2"/>
      <scheme val="minor"/>
    </font>
    <font>
      <b/>
      <sz val="11"/>
      <color rgb="FFC00000"/>
      <name val="Calibri"/>
      <family val="2"/>
      <scheme val="minor"/>
    </font>
    <font>
      <b/>
      <sz val="10"/>
      <name val="Calibri"/>
      <family val="2"/>
      <scheme val="minor"/>
    </font>
    <font>
      <sz val="10"/>
      <color theme="9" tint="-0.499984740745262"/>
      <name val="Calibri"/>
      <family val="2"/>
      <scheme val="minor"/>
    </font>
    <font>
      <b/>
      <sz val="11"/>
      <color theme="0"/>
      <name val="Calibri"/>
      <family val="2"/>
      <scheme val="minor"/>
    </font>
    <font>
      <sz val="10"/>
      <color theme="1"/>
      <name val="Calibri"/>
      <family val="2"/>
    </font>
    <font>
      <sz val="10"/>
      <color rgb="FF000000"/>
      <name val="Calibri"/>
      <family val="2"/>
    </font>
    <font>
      <b/>
      <sz val="10"/>
      <name val="Calibri"/>
      <family val="2"/>
    </font>
    <font>
      <b/>
      <sz val="10"/>
      <color rgb="FF000000"/>
      <name val="Calibri"/>
      <family val="2"/>
    </font>
    <font>
      <sz val="10"/>
      <name val="Calibri"/>
      <family val="2"/>
    </font>
    <font>
      <sz val="10"/>
      <color rgb="FFFF0000"/>
      <name val="Calibri"/>
      <family val="2"/>
    </font>
    <font>
      <sz val="11"/>
      <color rgb="FFFF0000"/>
      <name val="Calibri"/>
      <family val="2"/>
    </font>
    <font>
      <sz val="8"/>
      <name val="Calibri"/>
      <family val="2"/>
      <scheme val="minor"/>
    </font>
    <font>
      <i/>
      <sz val="10"/>
      <color theme="1"/>
      <name val="Calibri"/>
      <family val="2"/>
    </font>
    <font>
      <sz val="10"/>
      <color rgb="FF000000"/>
      <name val="Segoe UI Semilight"/>
      <family val="2"/>
    </font>
    <font>
      <sz val="10"/>
      <color rgb="FF000000"/>
      <name val="Calibri"/>
      <family val="2"/>
      <scheme val="minor"/>
    </font>
    <font>
      <u/>
      <sz val="10"/>
      <color theme="10"/>
      <name val="Calibri"/>
      <family val="2"/>
      <scheme val="minor"/>
    </font>
    <font>
      <sz val="9"/>
      <name val="Calibri"/>
      <family val="2"/>
      <scheme val="minor"/>
    </font>
    <font>
      <b/>
      <i/>
      <sz val="10"/>
      <color theme="1"/>
      <name val="Calibri"/>
      <family val="2"/>
    </font>
    <font>
      <b/>
      <sz val="11"/>
      <color rgb="FFFF0000"/>
      <name val="Calibri"/>
      <family val="2"/>
      <scheme val="minor"/>
    </font>
    <font>
      <u/>
      <sz val="10"/>
      <color theme="10"/>
      <name val="Calibri"/>
      <family val="2"/>
    </font>
    <font>
      <i/>
      <sz val="11"/>
      <color rgb="FFFF0000"/>
      <name val="Calibri"/>
      <family val="2"/>
    </font>
    <font>
      <i/>
      <sz val="11"/>
      <color theme="1"/>
      <name val="Calibri"/>
      <family val="2"/>
    </font>
    <font>
      <sz val="11"/>
      <color theme="1"/>
      <name val="Segoe UI Semilight"/>
      <family val="2"/>
    </font>
    <font>
      <b/>
      <sz val="14"/>
      <color theme="0"/>
      <name val="Calibri"/>
      <family val="2"/>
      <scheme val="minor"/>
    </font>
    <font>
      <b/>
      <sz val="12"/>
      <color theme="0"/>
      <name val="Calibri"/>
      <family val="2"/>
      <scheme val="minor"/>
    </font>
    <font>
      <sz val="11"/>
      <color theme="1"/>
      <name val="Wingdings"/>
      <charset val="2"/>
    </font>
    <font>
      <b/>
      <sz val="9"/>
      <color indexed="81"/>
      <name val="Tahoma"/>
      <charset val="1"/>
    </font>
    <font>
      <sz val="9"/>
      <color indexed="81"/>
      <name val="Tahoma"/>
      <charset val="1"/>
    </font>
    <font>
      <sz val="11"/>
      <color rgb="FFFF0000"/>
      <name val="Segoe UI Semilight"/>
      <family val="2"/>
    </font>
    <font>
      <sz val="10"/>
      <color theme="1"/>
      <name val="Times New Roman"/>
      <family val="1"/>
    </font>
  </fonts>
  <fills count="46">
    <fill>
      <patternFill patternType="none"/>
    </fill>
    <fill>
      <patternFill patternType="gray125"/>
    </fill>
    <fill>
      <patternFill patternType="solid">
        <fgColor rgb="FF1A1D5D"/>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4"/>
        <bgColor indexed="64"/>
      </patternFill>
    </fill>
    <fill>
      <patternFill patternType="solid">
        <fgColor rgb="FFC6EFCE"/>
      </patternFill>
    </fill>
    <fill>
      <patternFill patternType="solid">
        <fgColor theme="8" tint="0.59999389629810485"/>
        <bgColor indexed="64"/>
      </patternFill>
    </fill>
    <fill>
      <patternFill patternType="solid">
        <fgColor theme="0"/>
        <bgColor indexed="64"/>
      </patternFill>
    </fill>
    <fill>
      <patternFill patternType="solid">
        <fgColor rgb="FFFFEB9C"/>
      </patternFill>
    </fill>
    <fill>
      <patternFill patternType="solid">
        <fgColor rgb="FFFFFF00"/>
        <bgColor indexed="64"/>
      </patternFill>
    </fill>
    <fill>
      <patternFill patternType="solid">
        <fgColor theme="4" tint="0.79998168889431442"/>
        <bgColor indexed="64"/>
      </patternFill>
    </fill>
    <fill>
      <patternFill patternType="solid">
        <fgColor rgb="FFFFC7CE"/>
      </patternFill>
    </fill>
    <fill>
      <patternFill patternType="solid">
        <fgColor theme="9" tint="0.79998168889431442"/>
        <bgColor indexed="64"/>
      </patternFill>
    </fill>
    <fill>
      <patternFill patternType="solid">
        <fgColor theme="9" tint="-0.499984740745262"/>
        <bgColor indexed="64"/>
      </patternFill>
    </fill>
    <fill>
      <patternFill patternType="solid">
        <fgColor rgb="FF002060"/>
        <bgColor indexed="64"/>
      </patternFill>
    </fill>
    <fill>
      <patternFill patternType="solid">
        <fgColor theme="6" tint="0.39997558519241921"/>
        <bgColor indexed="64"/>
      </patternFill>
    </fill>
    <fill>
      <patternFill patternType="solid">
        <fgColor rgb="FFD9D9D9"/>
        <bgColor rgb="FF000000"/>
      </patternFill>
    </fill>
    <fill>
      <patternFill patternType="solid">
        <fgColor rgb="FFB1A0C7"/>
        <bgColor rgb="FF000000"/>
      </patternFill>
    </fill>
    <fill>
      <patternFill patternType="solid">
        <fgColor rgb="FFFFFF00"/>
        <bgColor rgb="FF000000"/>
      </patternFill>
    </fill>
    <fill>
      <patternFill patternType="solid">
        <fgColor rgb="FF8DB4E2"/>
        <bgColor rgb="FF000000"/>
      </patternFill>
    </fill>
    <fill>
      <patternFill patternType="solid">
        <fgColor rgb="FFC4D79B"/>
        <bgColor rgb="FF000000"/>
      </patternFill>
    </fill>
    <fill>
      <patternFill patternType="solid">
        <fgColor rgb="FFDA9694"/>
        <bgColor rgb="FF000000"/>
      </patternFill>
    </fill>
    <fill>
      <patternFill patternType="solid">
        <fgColor rgb="FFFFD8CB"/>
        <bgColor indexed="64"/>
      </patternFill>
    </fill>
    <fill>
      <patternFill patternType="solid">
        <fgColor rgb="FFFFECE7"/>
        <bgColor indexed="64"/>
      </patternFill>
    </fill>
    <fill>
      <patternFill patternType="solid">
        <fgColor rgb="FFEFE7E7"/>
        <bgColor indexed="64"/>
      </patternFill>
    </fill>
    <fill>
      <patternFill patternType="solid">
        <fgColor theme="7"/>
        <bgColor indexed="64"/>
      </patternFill>
    </fill>
    <fill>
      <patternFill patternType="solid">
        <fgColor theme="9"/>
        <bgColor indexed="64"/>
      </patternFill>
    </fill>
    <fill>
      <patternFill patternType="solid">
        <fgColor theme="9" tint="0.79998168889431442"/>
        <bgColor rgb="FF000000"/>
      </patternFill>
    </fill>
    <fill>
      <patternFill patternType="solid">
        <fgColor theme="9" tint="0.39997558519241921"/>
        <bgColor rgb="FF000000"/>
      </patternFill>
    </fill>
    <fill>
      <patternFill patternType="solid">
        <fgColor theme="0"/>
        <bgColor rgb="FF000000"/>
      </patternFill>
    </fill>
    <fill>
      <patternFill patternType="solid">
        <fgColor rgb="FFFF9900"/>
        <bgColor indexed="64"/>
      </patternFill>
    </fill>
    <fill>
      <patternFill patternType="solid">
        <fgColor rgb="FF00B0F0"/>
        <bgColor indexed="64"/>
      </patternFill>
    </fill>
    <fill>
      <patternFill patternType="solid">
        <fgColor theme="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bgColor theme="8"/>
      </patternFill>
    </fill>
    <fill>
      <patternFill patternType="solid">
        <fgColor rgb="FFFFC0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rgb="FFD9E1F2"/>
        <bgColor indexed="64"/>
      </patternFill>
    </fill>
  </fills>
  <borders count="34">
    <border>
      <left/>
      <right/>
      <top/>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medium">
        <color indexed="64"/>
      </bottom>
      <diagonal/>
    </border>
    <border>
      <left style="medium">
        <color rgb="FFFFFFFF"/>
      </left>
      <right style="medium">
        <color rgb="FFFFFFFF"/>
      </right>
      <top style="medium">
        <color rgb="FFFFFFFF"/>
      </top>
      <bottom style="medium">
        <color rgb="FFFFFFFF"/>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0" tint="-9.9948118533890809E-2"/>
      </top>
      <bottom style="thin">
        <color theme="0" tint="-9.9948118533890809E-2"/>
      </bottom>
      <diagonal/>
    </border>
    <border>
      <left style="thin">
        <color theme="0" tint="-9.9948118533890809E-2"/>
      </left>
      <right style="thin">
        <color theme="0" tint="-9.9948118533890809E-2"/>
      </right>
      <top style="thin">
        <color theme="0" tint="-9.9948118533890809E-2"/>
      </top>
      <bottom style="thin">
        <color theme="0" tint="-9.9948118533890809E-2"/>
      </bottom>
      <diagonal/>
    </border>
    <border>
      <left/>
      <right/>
      <top style="thin">
        <color theme="0" tint="-9.9917600024414813E-2"/>
      </top>
      <bottom style="thin">
        <color theme="0" tint="-9.9917600024414813E-2"/>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s>
  <cellStyleXfs count="1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0" fillId="8" borderId="0" applyNumberFormat="0" applyBorder="0" applyAlignment="0" applyProtection="0"/>
    <xf numFmtId="0" fontId="30" fillId="11" borderId="0" applyNumberFormat="0" applyBorder="0" applyAlignment="0" applyProtection="0"/>
    <xf numFmtId="0" fontId="32" fillId="0" borderId="0" applyNumberFormat="0" applyFill="0" applyBorder="0" applyAlignment="0" applyProtection="0"/>
    <xf numFmtId="0" fontId="35" fillId="14" borderId="0" applyNumberFormat="0" applyBorder="0" applyAlignment="0" applyProtection="0"/>
    <xf numFmtId="0" fontId="46" fillId="0" borderId="0"/>
    <xf numFmtId="43" fontId="46" fillId="0" borderId="0" applyFont="0" applyFill="0" applyBorder="0" applyAlignment="0" applyProtection="0"/>
    <xf numFmtId="9" fontId="46"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61" fillId="0" borderId="0" applyNumberFormat="0" applyFill="0" applyBorder="0" applyAlignment="0" applyProtection="0"/>
    <xf numFmtId="0" fontId="46" fillId="0" borderId="0"/>
  </cellStyleXfs>
  <cellXfs count="584">
    <xf numFmtId="0" fontId="0" fillId="0" borderId="0" xfId="0"/>
    <xf numFmtId="0" fontId="2" fillId="0" borderId="0" xfId="0" applyFont="1"/>
    <xf numFmtId="0" fontId="4" fillId="0" borderId="0" xfId="0" applyFont="1"/>
    <xf numFmtId="0" fontId="0" fillId="0" borderId="0" xfId="0" applyAlignment="1">
      <alignment horizontal="right"/>
    </xf>
    <xf numFmtId="0" fontId="7" fillId="0" borderId="0" xfId="0" applyFont="1"/>
    <xf numFmtId="0" fontId="10" fillId="0" borderId="0" xfId="0" applyFont="1"/>
    <xf numFmtId="0" fontId="2" fillId="0" borderId="0" xfId="0" applyFont="1" applyAlignment="1">
      <alignment horizontal="left"/>
    </xf>
    <xf numFmtId="0" fontId="12" fillId="3" borderId="3" xfId="0" applyFont="1" applyFill="1" applyBorder="1" applyAlignment="1">
      <alignment vertical="center" wrapText="1"/>
    </xf>
    <xf numFmtId="0" fontId="7" fillId="3" borderId="1" xfId="0" applyFont="1" applyFill="1" applyBorder="1"/>
    <xf numFmtId="0" fontId="7" fillId="3" borderId="4" xfId="0" applyFont="1" applyFill="1" applyBorder="1"/>
    <xf numFmtId="0" fontId="7" fillId="5" borderId="5" xfId="0" applyFont="1" applyFill="1" applyBorder="1"/>
    <xf numFmtId="0" fontId="7" fillId="5" borderId="7" xfId="0" applyFont="1" applyFill="1" applyBorder="1"/>
    <xf numFmtId="0" fontId="8" fillId="4" borderId="3" xfId="0" applyFont="1" applyFill="1" applyBorder="1" applyAlignment="1">
      <alignment horizontal="right"/>
    </xf>
    <xf numFmtId="0" fontId="9" fillId="4" borderId="4" xfId="0" applyFont="1" applyFill="1" applyBorder="1"/>
    <xf numFmtId="0" fontId="6" fillId="5" borderId="7" xfId="0" applyFont="1" applyFill="1" applyBorder="1" applyAlignment="1">
      <alignment horizontal="center" wrapText="1"/>
    </xf>
    <xf numFmtId="0" fontId="6" fillId="2" borderId="5" xfId="0" applyFont="1" applyFill="1" applyBorder="1" applyAlignment="1">
      <alignment horizontal="center" wrapText="1"/>
    </xf>
    <xf numFmtId="164" fontId="7" fillId="0" borderId="0" xfId="0" applyNumberFormat="1" applyFont="1"/>
    <xf numFmtId="2" fontId="7" fillId="0" borderId="0" xfId="0" applyNumberFormat="1" applyFont="1"/>
    <xf numFmtId="6" fontId="7" fillId="0" borderId="0" xfId="0" applyNumberFormat="1" applyFont="1"/>
    <xf numFmtId="0" fontId="13" fillId="0" borderId="0" xfId="0" applyFont="1"/>
    <xf numFmtId="0" fontId="13" fillId="4" borderId="0" xfId="0" applyFont="1" applyFill="1"/>
    <xf numFmtId="0" fontId="0" fillId="4" borderId="0" xfId="0" applyFill="1"/>
    <xf numFmtId="0" fontId="0" fillId="3" borderId="0" xfId="0" applyFill="1"/>
    <xf numFmtId="0" fontId="2" fillId="4" borderId="0" xfId="0" applyFont="1" applyFill="1" applyAlignment="1">
      <alignment horizontal="center"/>
    </xf>
    <xf numFmtId="0" fontId="14" fillId="3" borderId="0" xfId="0" applyFont="1" applyFill="1" applyAlignment="1">
      <alignment horizontal="right"/>
    </xf>
    <xf numFmtId="43" fontId="5" fillId="0" borderId="0" xfId="0" applyNumberFormat="1" applyFont="1" applyAlignment="1">
      <alignment horizontal="right"/>
    </xf>
    <xf numFmtId="0" fontId="2" fillId="0" borderId="0" xfId="0" applyFont="1" applyAlignment="1">
      <alignment horizontal="center" vertical="center" wrapText="1"/>
    </xf>
    <xf numFmtId="0" fontId="2" fillId="4" borderId="0" xfId="0" applyFont="1" applyFill="1" applyAlignment="1">
      <alignment horizontal="center" vertical="center" wrapText="1"/>
    </xf>
    <xf numFmtId="9" fontId="15" fillId="0" borderId="0" xfId="3" applyFont="1" applyFill="1" applyAlignment="1">
      <alignment horizontal="right"/>
    </xf>
    <xf numFmtId="164" fontId="11" fillId="0" borderId="0" xfId="3" applyNumberFormat="1" applyFont="1" applyBorder="1" applyAlignment="1">
      <alignment vertical="center"/>
    </xf>
    <xf numFmtId="0" fontId="9" fillId="4" borderId="8" xfId="0" applyFont="1" applyFill="1" applyBorder="1"/>
    <xf numFmtId="6" fontId="16" fillId="0" borderId="0" xfId="0" applyNumberFormat="1" applyFont="1"/>
    <xf numFmtId="167" fontId="5" fillId="0" borderId="0" xfId="0" applyNumberFormat="1" applyFont="1" applyAlignment="1">
      <alignment horizontal="right"/>
    </xf>
    <xf numFmtId="43" fontId="17" fillId="0" borderId="0" xfId="0" applyNumberFormat="1" applyFont="1" applyAlignment="1">
      <alignment horizontal="left"/>
    </xf>
    <xf numFmtId="0" fontId="3" fillId="6" borderId="0" xfId="0" applyFont="1" applyFill="1" applyAlignment="1">
      <alignment horizontal="left"/>
    </xf>
    <xf numFmtId="0" fontId="2" fillId="6" borderId="0" xfId="0" applyFont="1" applyFill="1" applyAlignment="1">
      <alignment horizontal="left"/>
    </xf>
    <xf numFmtId="0" fontId="2" fillId="6" borderId="0" xfId="0" applyFont="1" applyFill="1"/>
    <xf numFmtId="0" fontId="3" fillId="6" borderId="0" xfId="0" applyFont="1" applyFill="1"/>
    <xf numFmtId="0" fontId="18" fillId="0" borderId="0" xfId="0" applyFont="1"/>
    <xf numFmtId="0" fontId="18" fillId="3" borderId="0" xfId="0" applyFont="1" applyFill="1"/>
    <xf numFmtId="0" fontId="19" fillId="3" borderId="0" xfId="0" applyFont="1" applyFill="1" applyAlignment="1">
      <alignment horizontal="left"/>
    </xf>
    <xf numFmtId="0" fontId="7" fillId="7" borderId="0" xfId="0" applyFont="1" applyFill="1"/>
    <xf numFmtId="0" fontId="6" fillId="2" borderId="3" xfId="0" applyFont="1" applyFill="1" applyBorder="1" applyAlignment="1">
      <alignment horizontal="center" wrapText="1"/>
    </xf>
    <xf numFmtId="0" fontId="0" fillId="0" borderId="8" xfId="0" applyBorder="1"/>
    <xf numFmtId="9" fontId="7" fillId="0" borderId="0" xfId="0" applyNumberFormat="1" applyFont="1"/>
    <xf numFmtId="0" fontId="0" fillId="9" borderId="0" xfId="0" applyFill="1"/>
    <xf numFmtId="0" fontId="21" fillId="9" borderId="0" xfId="0" quotePrefix="1" applyFont="1" applyFill="1"/>
    <xf numFmtId="0" fontId="2" fillId="9" borderId="0" xfId="0" applyFont="1" applyFill="1" applyAlignment="1">
      <alignment horizontal="left"/>
    </xf>
    <xf numFmtId="0" fontId="0" fillId="9" borderId="6" xfId="0" applyFill="1" applyBorder="1"/>
    <xf numFmtId="0" fontId="22" fillId="9" borderId="2" xfId="0" applyFont="1" applyFill="1" applyBorder="1" applyAlignment="1">
      <alignment horizontal="right"/>
    </xf>
    <xf numFmtId="0" fontId="0" fillId="9" borderId="9" xfId="0" applyFill="1" applyBorder="1"/>
    <xf numFmtId="9" fontId="0" fillId="9" borderId="0" xfId="3" applyFont="1" applyFill="1"/>
    <xf numFmtId="0" fontId="0" fillId="9" borderId="10" xfId="0" applyFill="1" applyBorder="1"/>
    <xf numFmtId="0" fontId="0" fillId="9" borderId="11" xfId="0" applyFill="1" applyBorder="1"/>
    <xf numFmtId="0" fontId="0" fillId="9" borderId="14" xfId="0" applyFill="1" applyBorder="1"/>
    <xf numFmtId="9" fontId="0" fillId="9" borderId="0" xfId="0" applyNumberFormat="1" applyFill="1"/>
    <xf numFmtId="43" fontId="7" fillId="0" borderId="0" xfId="1" applyFont="1"/>
    <xf numFmtId="43" fontId="5" fillId="0" borderId="0" xfId="1" applyFont="1" applyFill="1" applyAlignment="1">
      <alignment horizontal="right"/>
    </xf>
    <xf numFmtId="169" fontId="7" fillId="0" borderId="0" xfId="1" applyNumberFormat="1" applyFont="1"/>
    <xf numFmtId="9" fontId="7" fillId="0" borderId="0" xfId="3" applyFont="1"/>
    <xf numFmtId="0" fontId="29" fillId="5" borderId="7" xfId="0" applyFont="1" applyFill="1" applyBorder="1"/>
    <xf numFmtId="0" fontId="29" fillId="0" borderId="0" xfId="0" applyFont="1"/>
    <xf numFmtId="164" fontId="29" fillId="0" borderId="0" xfId="0" applyNumberFormat="1" applyFont="1"/>
    <xf numFmtId="10" fontId="7" fillId="0" borderId="0" xfId="0" applyNumberFormat="1" applyFont="1"/>
    <xf numFmtId="0" fontId="7" fillId="4" borderId="0" xfId="0" applyFont="1" applyFill="1"/>
    <xf numFmtId="0" fontId="31" fillId="4" borderId="0" xfId="0" applyFont="1" applyFill="1"/>
    <xf numFmtId="0" fontId="2" fillId="4" borderId="0" xfId="0" applyFont="1" applyFill="1"/>
    <xf numFmtId="164" fontId="31" fillId="4" borderId="0" xfId="0" applyNumberFormat="1" applyFont="1" applyFill="1"/>
    <xf numFmtId="171" fontId="7" fillId="5" borderId="7" xfId="0" applyNumberFormat="1" applyFont="1" applyFill="1" applyBorder="1"/>
    <xf numFmtId="6" fontId="7" fillId="5" borderId="7" xfId="0" applyNumberFormat="1" applyFont="1" applyFill="1" applyBorder="1"/>
    <xf numFmtId="167" fontId="7" fillId="0" borderId="0" xfId="0" applyNumberFormat="1" applyFont="1"/>
    <xf numFmtId="0" fontId="32" fillId="0" borderId="0" xfId="6"/>
    <xf numFmtId="0" fontId="33" fillId="0" borderId="0" xfId="0" applyFont="1"/>
    <xf numFmtId="164" fontId="33" fillId="0" borderId="0" xfId="0" applyNumberFormat="1" applyFont="1"/>
    <xf numFmtId="0" fontId="33" fillId="5" borderId="7" xfId="0" applyFont="1" applyFill="1" applyBorder="1"/>
    <xf numFmtId="0" fontId="7" fillId="0" borderId="0" xfId="0" applyFont="1" applyAlignment="1">
      <alignment vertical="top"/>
    </xf>
    <xf numFmtId="0" fontId="31" fillId="0" borderId="0" xfId="0" applyFont="1"/>
    <xf numFmtId="167" fontId="7" fillId="0" borderId="0" xfId="1" applyNumberFormat="1" applyFont="1"/>
    <xf numFmtId="0" fontId="7" fillId="0" borderId="0" xfId="0" applyFont="1" applyAlignment="1">
      <alignment horizontal="right"/>
    </xf>
    <xf numFmtId="167" fontId="0" fillId="0" borderId="0" xfId="0" applyNumberFormat="1"/>
    <xf numFmtId="6" fontId="33" fillId="0" borderId="0" xfId="0" applyNumberFormat="1" applyFont="1"/>
    <xf numFmtId="167" fontId="29" fillId="5" borderId="7" xfId="0" applyNumberFormat="1" applyFont="1" applyFill="1" applyBorder="1"/>
    <xf numFmtId="167" fontId="33" fillId="0" borderId="0" xfId="0" applyNumberFormat="1" applyFont="1"/>
    <xf numFmtId="164" fontId="39" fillId="8" borderId="0" xfId="4" applyNumberFormat="1" applyFont="1"/>
    <xf numFmtId="3" fontId="1" fillId="0" borderId="0" xfId="0" applyNumberFormat="1" applyFont="1"/>
    <xf numFmtId="164" fontId="33" fillId="0" borderId="0" xfId="5" applyNumberFormat="1" applyFont="1" applyFill="1"/>
    <xf numFmtId="43" fontId="39" fillId="8" borderId="0" xfId="4" applyNumberFormat="1" applyFont="1"/>
    <xf numFmtId="6" fontId="39" fillId="8" borderId="0" xfId="4" applyNumberFormat="1" applyFont="1"/>
    <xf numFmtId="0" fontId="39" fillId="8" borderId="0" xfId="4" applyFont="1"/>
    <xf numFmtId="165" fontId="39" fillId="8" borderId="0" xfId="4" applyNumberFormat="1" applyFont="1"/>
    <xf numFmtId="2" fontId="39" fillId="8" borderId="0" xfId="4" applyNumberFormat="1" applyFont="1"/>
    <xf numFmtId="164" fontId="33" fillId="0" borderId="0" xfId="4" applyNumberFormat="1" applyFont="1" applyFill="1"/>
    <xf numFmtId="0" fontId="39" fillId="8" borderId="0" xfId="4" applyNumberFormat="1" applyFont="1"/>
    <xf numFmtId="0" fontId="20" fillId="8" borderId="0" xfId="4"/>
    <xf numFmtId="6" fontId="20" fillId="8" borderId="0" xfId="4" applyNumberFormat="1"/>
    <xf numFmtId="164" fontId="7" fillId="4" borderId="0" xfId="0" applyNumberFormat="1" applyFont="1" applyFill="1"/>
    <xf numFmtId="6" fontId="29" fillId="5" borderId="7" xfId="0" applyNumberFormat="1" applyFont="1" applyFill="1" applyBorder="1"/>
    <xf numFmtId="164" fontId="29" fillId="8" borderId="0" xfId="4" applyNumberFormat="1" applyFont="1"/>
    <xf numFmtId="0" fontId="23" fillId="0" borderId="0" xfId="0" applyFont="1"/>
    <xf numFmtId="170" fontId="7" fillId="0" borderId="0" xfId="2" applyNumberFormat="1" applyFont="1"/>
    <xf numFmtId="170" fontId="31" fillId="0" borderId="0" xfId="0" applyNumberFormat="1" applyFont="1"/>
    <xf numFmtId="44" fontId="31" fillId="0" borderId="0" xfId="0" applyNumberFormat="1" applyFont="1"/>
    <xf numFmtId="2" fontId="20" fillId="8" borderId="0" xfId="4" applyNumberFormat="1"/>
    <xf numFmtId="171" fontId="20" fillId="8" borderId="0" xfId="4" applyNumberFormat="1"/>
    <xf numFmtId="8" fontId="20" fillId="8" borderId="0" xfId="4" applyNumberFormat="1"/>
    <xf numFmtId="8" fontId="7" fillId="5" borderId="7" xfId="0" applyNumberFormat="1" applyFont="1" applyFill="1" applyBorder="1"/>
    <xf numFmtId="1" fontId="33" fillId="0" borderId="0" xfId="0" applyNumberFormat="1" applyFont="1"/>
    <xf numFmtId="164" fontId="20" fillId="8" borderId="0" xfId="4" applyNumberFormat="1"/>
    <xf numFmtId="0" fontId="20" fillId="8" borderId="0" xfId="4" applyNumberFormat="1"/>
    <xf numFmtId="168" fontId="20" fillId="8" borderId="0" xfId="4" applyNumberFormat="1"/>
    <xf numFmtId="167" fontId="20" fillId="8" borderId="0" xfId="4" applyNumberFormat="1"/>
    <xf numFmtId="1" fontId="20" fillId="8" borderId="0" xfId="4" applyNumberFormat="1"/>
    <xf numFmtId="43" fontId="20" fillId="8" borderId="0" xfId="4" applyNumberFormat="1"/>
    <xf numFmtId="166" fontId="20" fillId="8" borderId="0" xfId="4" applyNumberFormat="1"/>
    <xf numFmtId="6" fontId="20" fillId="8" borderId="0" xfId="4" applyNumberFormat="1" applyAlignment="1">
      <alignment horizontal="right"/>
    </xf>
    <xf numFmtId="6" fontId="39" fillId="8" borderId="0" xfId="4" applyNumberFormat="1" applyFont="1" applyAlignment="1">
      <alignment horizontal="right"/>
    </xf>
    <xf numFmtId="0" fontId="7" fillId="5" borderId="7" xfId="0" applyFont="1" applyFill="1" applyBorder="1" applyAlignment="1">
      <alignment horizontal="right"/>
    </xf>
    <xf numFmtId="171" fontId="39" fillId="8" borderId="0" xfId="4" applyNumberFormat="1" applyFont="1"/>
    <xf numFmtId="9" fontId="7" fillId="0" borderId="0" xfId="0" applyNumberFormat="1" applyFont="1" applyAlignment="1">
      <alignment horizontal="left"/>
    </xf>
    <xf numFmtId="0" fontId="32" fillId="0" borderId="0" xfId="6" applyAlignment="1">
      <alignment horizontal="left" vertical="center"/>
    </xf>
    <xf numFmtId="165" fontId="20" fillId="8" borderId="0" xfId="4" applyNumberFormat="1"/>
    <xf numFmtId="165" fontId="7" fillId="5" borderId="7" xfId="0" applyNumberFormat="1" applyFont="1" applyFill="1" applyBorder="1"/>
    <xf numFmtId="0" fontId="43" fillId="5" borderId="7" xfId="0" applyFont="1" applyFill="1" applyBorder="1"/>
    <xf numFmtId="0" fontId="25" fillId="5" borderId="7" xfId="0" applyFont="1" applyFill="1" applyBorder="1"/>
    <xf numFmtId="8" fontId="25" fillId="5" borderId="7" xfId="0" applyNumberFormat="1" applyFont="1" applyFill="1" applyBorder="1"/>
    <xf numFmtId="0" fontId="0" fillId="0" borderId="12" xfId="0" applyBorder="1"/>
    <xf numFmtId="0" fontId="0" fillId="0" borderId="13" xfId="0" applyBorder="1"/>
    <xf numFmtId="164" fontId="15" fillId="0" borderId="0" xfId="4" applyNumberFormat="1" applyFont="1" applyFill="1"/>
    <xf numFmtId="43" fontId="44" fillId="8" borderId="0" xfId="4" applyNumberFormat="1" applyFont="1"/>
    <xf numFmtId="164" fontId="0" fillId="4" borderId="0" xfId="3" applyNumberFormat="1" applyFont="1" applyFill="1"/>
    <xf numFmtId="0" fontId="10" fillId="12" borderId="0" xfId="0" applyFont="1" applyFill="1"/>
    <xf numFmtId="0" fontId="46" fillId="0" borderId="0" xfId="8"/>
    <xf numFmtId="3" fontId="24" fillId="18" borderId="5" xfId="9" applyNumberFormat="1" applyFont="1" applyFill="1" applyBorder="1" applyAlignment="1">
      <alignment horizontal="center"/>
    </xf>
    <xf numFmtId="3" fontId="24" fillId="18" borderId="8" xfId="9" applyNumberFormat="1" applyFont="1" applyFill="1" applyBorder="1" applyAlignment="1">
      <alignment horizontal="center"/>
    </xf>
    <xf numFmtId="169" fontId="24" fillId="18" borderId="8" xfId="9" applyNumberFormat="1" applyFont="1" applyFill="1" applyBorder="1" applyAlignment="1">
      <alignment horizontal="center"/>
    </xf>
    <xf numFmtId="0" fontId="0" fillId="5" borderId="7" xfId="0" applyFill="1" applyBorder="1"/>
    <xf numFmtId="0" fontId="0" fillId="5" borderId="7" xfId="0" applyFill="1" applyBorder="1" applyAlignment="1">
      <alignment horizontal="right"/>
    </xf>
    <xf numFmtId="0" fontId="37" fillId="0" borderId="0" xfId="0" applyFont="1"/>
    <xf numFmtId="164" fontId="37" fillId="0" borderId="0" xfId="3" applyNumberFormat="1" applyFont="1" applyFill="1" applyBorder="1"/>
    <xf numFmtId="9" fontId="0" fillId="0" borderId="0" xfId="0" applyNumberFormat="1"/>
    <xf numFmtId="0" fontId="0" fillId="0" borderId="0" xfId="0" applyAlignment="1">
      <alignment horizontal="left"/>
    </xf>
    <xf numFmtId="0" fontId="7" fillId="0" borderId="8" xfId="0" applyFont="1" applyBorder="1"/>
    <xf numFmtId="0" fontId="7" fillId="0" borderId="8" xfId="0" applyFont="1" applyBorder="1" applyAlignment="1">
      <alignment vertical="top" wrapText="1"/>
    </xf>
    <xf numFmtId="170" fontId="7" fillId="0" borderId="8" xfId="2" applyNumberFormat="1" applyFont="1" applyBorder="1"/>
    <xf numFmtId="9" fontId="31" fillId="0" borderId="8" xfId="0" applyNumberFormat="1" applyFont="1" applyBorder="1"/>
    <xf numFmtId="0" fontId="41" fillId="0" borderId="0" xfId="7" applyFont="1" applyFill="1"/>
    <xf numFmtId="6" fontId="39" fillId="0" borderId="0" xfId="4" applyNumberFormat="1" applyFont="1" applyFill="1"/>
    <xf numFmtId="8" fontId="39" fillId="0" borderId="0" xfId="4" applyNumberFormat="1" applyFont="1" applyFill="1"/>
    <xf numFmtId="0" fontId="7" fillId="10" borderId="0" xfId="0" applyFont="1" applyFill="1"/>
    <xf numFmtId="0" fontId="44" fillId="5" borderId="7" xfId="0" applyFont="1" applyFill="1" applyBorder="1"/>
    <xf numFmtId="43" fontId="0" fillId="0" borderId="8" xfId="9" applyFont="1" applyBorder="1" applyAlignment="1">
      <alignment horizontal="center"/>
    </xf>
    <xf numFmtId="43" fontId="5" fillId="3" borderId="8" xfId="9" applyFont="1" applyFill="1" applyBorder="1"/>
    <xf numFmtId="43" fontId="0" fillId="0" borderId="8" xfId="9" applyFont="1" applyBorder="1"/>
    <xf numFmtId="43" fontId="2" fillId="13" borderId="8" xfId="9" applyFont="1" applyFill="1" applyBorder="1"/>
    <xf numFmtId="43" fontId="42" fillId="13" borderId="8" xfId="9" applyFont="1" applyFill="1" applyBorder="1"/>
    <xf numFmtId="43" fontId="24" fillId="0" borderId="0" xfId="9" applyFont="1" applyFill="1"/>
    <xf numFmtId="43" fontId="2" fillId="15" borderId="8" xfId="9" applyFont="1" applyFill="1" applyBorder="1"/>
    <xf numFmtId="43" fontId="42" fillId="15" borderId="8" xfId="9" applyFont="1" applyFill="1" applyBorder="1"/>
    <xf numFmtId="164" fontId="55" fillId="27" borderId="16" xfId="0" applyNumberFormat="1" applyFont="1" applyFill="1" applyBorder="1" applyAlignment="1">
      <alignment horizontal="center" vertical="center" wrapText="1" readingOrder="1"/>
    </xf>
    <xf numFmtId="9" fontId="31" fillId="0" borderId="0" xfId="3" applyFont="1"/>
    <xf numFmtId="43" fontId="7" fillId="5" borderId="7" xfId="1" applyFont="1" applyFill="1" applyBorder="1"/>
    <xf numFmtId="0" fontId="33" fillId="26" borderId="16" xfId="0" applyFont="1" applyFill="1" applyBorder="1" applyAlignment="1">
      <alignment horizontal="center" vertical="center" wrapText="1"/>
    </xf>
    <xf numFmtId="0" fontId="7" fillId="0" borderId="12" xfId="0" applyFont="1" applyBorder="1"/>
    <xf numFmtId="43" fontId="39" fillId="8" borderId="0" xfId="1" applyFont="1" applyFill="1"/>
    <xf numFmtId="0" fontId="7" fillId="0" borderId="13" xfId="0" applyFont="1" applyBorder="1"/>
    <xf numFmtId="167" fontId="39" fillId="8" borderId="0" xfId="4" applyNumberFormat="1" applyFont="1"/>
    <xf numFmtId="1" fontId="39" fillId="8" borderId="0" xfId="4" applyNumberFormat="1" applyFont="1"/>
    <xf numFmtId="0" fontId="7" fillId="0" borderId="0" xfId="0" applyFont="1" applyAlignment="1">
      <alignment horizontal="left"/>
    </xf>
    <xf numFmtId="0" fontId="7" fillId="0" borderId="12" xfId="0" applyFont="1" applyBorder="1" applyAlignment="1">
      <alignment horizontal="left"/>
    </xf>
    <xf numFmtId="0" fontId="7" fillId="3" borderId="4" xfId="0" applyFont="1" applyFill="1" applyBorder="1" applyAlignment="1">
      <alignment horizontal="left"/>
    </xf>
    <xf numFmtId="0" fontId="7" fillId="0" borderId="13" xfId="0" applyFont="1" applyBorder="1" applyAlignment="1">
      <alignment horizontal="left"/>
    </xf>
    <xf numFmtId="164" fontId="7" fillId="0" borderId="0" xfId="0" applyNumberFormat="1" applyFont="1" applyAlignment="1">
      <alignment horizontal="left"/>
    </xf>
    <xf numFmtId="0" fontId="33" fillId="0" borderId="0" xfId="0" applyFont="1" applyAlignment="1">
      <alignment horizontal="left"/>
    </xf>
    <xf numFmtId="1" fontId="7" fillId="0" borderId="0" xfId="0" applyNumberFormat="1" applyFont="1" applyAlignment="1">
      <alignment horizontal="left"/>
    </xf>
    <xf numFmtId="164" fontId="56" fillId="27" borderId="16" xfId="0" applyNumberFormat="1" applyFont="1" applyFill="1" applyBorder="1" applyAlignment="1">
      <alignment horizontal="center" vertical="center" wrapText="1" readingOrder="1"/>
    </xf>
    <xf numFmtId="0" fontId="31" fillId="4" borderId="3" xfId="0" applyFont="1" applyFill="1" applyBorder="1" applyAlignment="1">
      <alignment horizontal="right"/>
    </xf>
    <xf numFmtId="0" fontId="25" fillId="4" borderId="4" xfId="0" applyFont="1" applyFill="1" applyBorder="1"/>
    <xf numFmtId="0" fontId="25" fillId="4" borderId="8" xfId="0" applyFont="1" applyFill="1" applyBorder="1"/>
    <xf numFmtId="0" fontId="31" fillId="3" borderId="3" xfId="0" applyFont="1" applyFill="1" applyBorder="1" applyAlignment="1">
      <alignment vertical="center" wrapText="1"/>
    </xf>
    <xf numFmtId="0" fontId="33" fillId="25" borderId="16" xfId="0" applyFont="1" applyFill="1" applyBorder="1" applyAlignment="1">
      <alignment horizontal="center" vertical="center" wrapText="1"/>
    </xf>
    <xf numFmtId="0" fontId="57" fillId="0" borderId="0" xfId="6" applyFont="1"/>
    <xf numFmtId="9" fontId="7" fillId="4" borderId="0" xfId="0" applyNumberFormat="1" applyFont="1" applyFill="1"/>
    <xf numFmtId="166" fontId="39" fillId="8" borderId="0" xfId="4" applyNumberFormat="1" applyFont="1"/>
    <xf numFmtId="0" fontId="56" fillId="0" borderId="0" xfId="0" applyFont="1"/>
    <xf numFmtId="6" fontId="40" fillId="11" borderId="0" xfId="5" applyNumberFormat="1" applyFont="1"/>
    <xf numFmtId="8" fontId="39" fillId="8" borderId="0" xfId="4" applyNumberFormat="1" applyFont="1"/>
    <xf numFmtId="0" fontId="33" fillId="3" borderId="4" xfId="0" applyFont="1" applyFill="1" applyBorder="1"/>
    <xf numFmtId="0" fontId="33" fillId="0" borderId="12" xfId="0" applyFont="1" applyBorder="1"/>
    <xf numFmtId="0" fontId="33" fillId="0" borderId="13" xfId="0" applyFont="1" applyBorder="1"/>
    <xf numFmtId="169" fontId="39" fillId="8" borderId="0" xfId="1" applyNumberFormat="1" applyFont="1" applyFill="1"/>
    <xf numFmtId="169" fontId="7" fillId="5" borderId="7" xfId="1" applyNumberFormat="1" applyFont="1" applyFill="1" applyBorder="1"/>
    <xf numFmtId="164" fontId="33" fillId="0" borderId="0" xfId="7" applyNumberFormat="1" applyFont="1" applyFill="1"/>
    <xf numFmtId="0" fontId="33" fillId="0" borderId="0" xfId="4" applyFont="1" applyFill="1"/>
    <xf numFmtId="0" fontId="58" fillId="0" borderId="0" xfId="5" applyFont="1" applyFill="1"/>
    <xf numFmtId="0" fontId="0" fillId="0" borderId="8" xfId="0" applyBorder="1" applyAlignment="1">
      <alignment wrapText="1"/>
    </xf>
    <xf numFmtId="0" fontId="2" fillId="29" borderId="8" xfId="0" applyFont="1" applyFill="1" applyBorder="1"/>
    <xf numFmtId="43" fontId="39" fillId="8" borderId="0" xfId="1" applyFont="1" applyFill="1" applyAlignment="1">
      <alignment horizontal="right"/>
    </xf>
    <xf numFmtId="43" fontId="7" fillId="5" borderId="7" xfId="1" applyFont="1" applyFill="1" applyBorder="1" applyAlignment="1">
      <alignment horizontal="right"/>
    </xf>
    <xf numFmtId="0" fontId="2" fillId="3" borderId="0" xfId="8" applyFont="1" applyFill="1"/>
    <xf numFmtId="0" fontId="46" fillId="3" borderId="0" xfId="8" applyFill="1"/>
    <xf numFmtId="169" fontId="46" fillId="0" borderId="0" xfId="8" applyNumberFormat="1"/>
    <xf numFmtId="0" fontId="59" fillId="13" borderId="0" xfId="8" applyFont="1" applyFill="1"/>
    <xf numFmtId="169" fontId="59" fillId="13" borderId="0" xfId="8" applyNumberFormat="1" applyFont="1" applyFill="1"/>
    <xf numFmtId="0" fontId="45" fillId="17" borderId="8" xfId="8" applyFont="1" applyFill="1" applyBorder="1" applyAlignment="1">
      <alignment wrapText="1"/>
    </xf>
    <xf numFmtId="0" fontId="45" fillId="17" borderId="8" xfId="8" applyFont="1" applyFill="1" applyBorder="1" applyAlignment="1">
      <alignment horizontal="center" wrapText="1"/>
    </xf>
    <xf numFmtId="0" fontId="45" fillId="17" borderId="8" xfId="11" applyFont="1" applyFill="1" applyBorder="1" applyAlignment="1">
      <alignment horizontal="center" wrapText="1"/>
    </xf>
    <xf numFmtId="0" fontId="45" fillId="17" borderId="0" xfId="8" applyFont="1" applyFill="1" applyAlignment="1">
      <alignment horizontal="center"/>
    </xf>
    <xf numFmtId="0" fontId="45" fillId="17" borderId="0" xfId="8" applyFont="1" applyFill="1" applyAlignment="1">
      <alignment horizontal="center" wrapText="1"/>
    </xf>
    <xf numFmtId="0" fontId="46" fillId="0" borderId="8" xfId="8" applyBorder="1"/>
    <xf numFmtId="43" fontId="46" fillId="0" borderId="8" xfId="8" applyNumberFormat="1" applyBorder="1"/>
    <xf numFmtId="43" fontId="5" fillId="0" borderId="8" xfId="8" applyNumberFormat="1" applyFont="1" applyBorder="1"/>
    <xf numFmtId="9" fontId="0" fillId="0" borderId="0" xfId="10" applyFont="1"/>
    <xf numFmtId="0" fontId="2" fillId="13" borderId="8" xfId="8" applyFont="1" applyFill="1" applyBorder="1"/>
    <xf numFmtId="0" fontId="2" fillId="0" borderId="0" xfId="8" applyFont="1"/>
    <xf numFmtId="43" fontId="2" fillId="0" borderId="0" xfId="9" applyFont="1"/>
    <xf numFmtId="43" fontId="60" fillId="12" borderId="0" xfId="9" applyFont="1" applyFill="1"/>
    <xf numFmtId="17" fontId="51" fillId="12" borderId="0" xfId="8" applyNumberFormat="1" applyFont="1" applyFill="1"/>
    <xf numFmtId="0" fontId="51" fillId="12" borderId="0" xfId="8" applyFont="1" applyFill="1"/>
    <xf numFmtId="17" fontId="46" fillId="0" borderId="0" xfId="8" applyNumberFormat="1"/>
    <xf numFmtId="0" fontId="54" fillId="0" borderId="0" xfId="8" applyFont="1"/>
    <xf numFmtId="0" fontId="59" fillId="15" borderId="0" xfId="8" applyFont="1" applyFill="1"/>
    <xf numFmtId="0" fontId="45" fillId="16" borderId="8" xfId="8" applyFont="1" applyFill="1" applyBorder="1" applyAlignment="1">
      <alignment wrapText="1"/>
    </xf>
    <xf numFmtId="0" fontId="45" fillId="16" borderId="8" xfId="8" applyFont="1" applyFill="1" applyBorder="1" applyAlignment="1">
      <alignment horizontal="center" wrapText="1"/>
    </xf>
    <xf numFmtId="0" fontId="45" fillId="16" borderId="8" xfId="11" applyFont="1" applyFill="1" applyBorder="1" applyAlignment="1">
      <alignment horizontal="center" wrapText="1"/>
    </xf>
    <xf numFmtId="0" fontId="45" fillId="16" borderId="0" xfId="8" applyFont="1" applyFill="1" applyAlignment="1">
      <alignment horizontal="center"/>
    </xf>
    <xf numFmtId="0" fontId="2" fillId="15" borderId="8" xfId="8" applyFont="1" applyFill="1" applyBorder="1"/>
    <xf numFmtId="0" fontId="37" fillId="19" borderId="0" xfId="11" applyFont="1" applyFill="1"/>
    <xf numFmtId="0" fontId="37" fillId="0" borderId="0" xfId="11" applyFont="1"/>
    <xf numFmtId="0" fontId="52" fillId="19" borderId="0" xfId="11" applyFont="1" applyFill="1"/>
    <xf numFmtId="0" fontId="34" fillId="19" borderId="0" xfId="11" applyFont="1" applyFill="1"/>
    <xf numFmtId="0" fontId="28" fillId="19" borderId="0" xfId="11" applyFont="1" applyFill="1" applyAlignment="1">
      <alignment horizontal="right"/>
    </xf>
    <xf numFmtId="169" fontId="28" fillId="19" borderId="0" xfId="12" applyNumberFormat="1" applyFont="1" applyFill="1" applyBorder="1" applyAlignment="1">
      <alignment horizontal="right"/>
    </xf>
    <xf numFmtId="0" fontId="52" fillId="30" borderId="0" xfId="11" applyFont="1" applyFill="1"/>
    <xf numFmtId="0" fontId="52" fillId="31" borderId="0" xfId="11" applyFont="1" applyFill="1"/>
    <xf numFmtId="0" fontId="47" fillId="19" borderId="0" xfId="11" applyFont="1" applyFill="1"/>
    <xf numFmtId="169" fontId="48" fillId="21" borderId="8" xfId="12" applyNumberFormat="1" applyFont="1" applyFill="1" applyBorder="1" applyAlignment="1">
      <alignment horizontal="center"/>
    </xf>
    <xf numFmtId="3" fontId="24" fillId="12" borderId="8" xfId="9" applyNumberFormat="1" applyFont="1" applyFill="1" applyBorder="1" applyAlignment="1">
      <alignment horizontal="center"/>
    </xf>
    <xf numFmtId="169" fontId="48" fillId="22" borderId="8" xfId="12" applyNumberFormat="1" applyFont="1" applyFill="1" applyBorder="1" applyAlignment="1">
      <alignment horizontal="center"/>
    </xf>
    <xf numFmtId="17" fontId="49" fillId="20" borderId="0" xfId="11" applyNumberFormat="1" applyFont="1" applyFill="1"/>
    <xf numFmtId="3" fontId="47" fillId="0" borderId="8" xfId="11" applyNumberFormat="1" applyFont="1" applyBorder="1"/>
    <xf numFmtId="3" fontId="47" fillId="32" borderId="8" xfId="11" applyNumberFormat="1" applyFont="1" applyFill="1" applyBorder="1"/>
    <xf numFmtId="3" fontId="47" fillId="10" borderId="8" xfId="11" applyNumberFormat="1" applyFont="1" applyFill="1" applyBorder="1"/>
    <xf numFmtId="3" fontId="46" fillId="33" borderId="8" xfId="8" applyNumberFormat="1" applyFill="1" applyBorder="1"/>
    <xf numFmtId="3" fontId="37" fillId="0" borderId="0" xfId="11" applyNumberFormat="1" applyFont="1"/>
    <xf numFmtId="0" fontId="36" fillId="19" borderId="0" xfId="11" applyFont="1" applyFill="1"/>
    <xf numFmtId="169" fontId="48" fillId="23" borderId="8" xfId="12" applyNumberFormat="1" applyFont="1" applyFill="1" applyBorder="1" applyAlignment="1">
      <alignment horizontal="center"/>
    </xf>
    <xf numFmtId="169" fontId="48" fillId="23" borderId="0" xfId="12" applyNumberFormat="1" applyFont="1" applyFill="1" applyBorder="1" applyAlignment="1">
      <alignment horizontal="center"/>
    </xf>
    <xf numFmtId="3" fontId="50" fillId="0" borderId="8" xfId="12" applyNumberFormat="1" applyFont="1" applyFill="1" applyBorder="1"/>
    <xf numFmtId="3" fontId="50" fillId="0" borderId="0" xfId="12" applyNumberFormat="1" applyFont="1" applyFill="1" applyBorder="1"/>
    <xf numFmtId="3" fontId="37" fillId="19" borderId="0" xfId="11" applyNumberFormat="1" applyFont="1" applyFill="1"/>
    <xf numFmtId="17" fontId="36" fillId="20" borderId="8" xfId="11" applyNumberFormat="1" applyFont="1" applyFill="1" applyBorder="1" applyAlignment="1">
      <alignment horizontal="center"/>
    </xf>
    <xf numFmtId="3" fontId="34" fillId="21" borderId="8" xfId="12" applyNumberFormat="1" applyFont="1" applyFill="1" applyBorder="1" applyAlignment="1">
      <alignment horizontal="center"/>
    </xf>
    <xf numFmtId="3" fontId="34" fillId="22" borderId="8" xfId="12" applyNumberFormat="1" applyFont="1" applyFill="1" applyBorder="1" applyAlignment="1">
      <alignment horizontal="center"/>
    </xf>
    <xf numFmtId="3" fontId="34" fillId="22" borderId="5" xfId="12" applyNumberFormat="1" applyFont="1" applyFill="1" applyBorder="1" applyAlignment="1">
      <alignment horizontal="center"/>
    </xf>
    <xf numFmtId="0" fontId="36" fillId="20" borderId="8" xfId="11" applyFont="1" applyFill="1" applyBorder="1" applyAlignment="1">
      <alignment horizontal="right"/>
    </xf>
    <xf numFmtId="3" fontId="37" fillId="0" borderId="8" xfId="11" applyNumberFormat="1" applyFont="1" applyBorder="1" applyAlignment="1">
      <alignment horizontal="right"/>
    </xf>
    <xf numFmtId="164" fontId="37" fillId="0" borderId="0" xfId="10" applyNumberFormat="1" applyFont="1"/>
    <xf numFmtId="3" fontId="37" fillId="0" borderId="8" xfId="11" applyNumberFormat="1" applyFont="1" applyBorder="1"/>
    <xf numFmtId="164" fontId="37" fillId="0" borderId="8" xfId="13" applyNumberFormat="1" applyFont="1" applyFill="1" applyBorder="1" applyAlignment="1">
      <alignment horizontal="right"/>
    </xf>
    <xf numFmtId="0" fontId="36" fillId="24" borderId="8" xfId="11" applyFont="1" applyFill="1" applyBorder="1" applyAlignment="1">
      <alignment horizontal="right"/>
    </xf>
    <xf numFmtId="164" fontId="11" fillId="0" borderId="8" xfId="13" applyNumberFormat="1" applyFont="1" applyFill="1" applyBorder="1"/>
    <xf numFmtId="3" fontId="34" fillId="21" borderId="5" xfId="12" applyNumberFormat="1" applyFont="1" applyFill="1" applyBorder="1" applyAlignment="1">
      <alignment horizontal="center"/>
    </xf>
    <xf numFmtId="3" fontId="34" fillId="21" borderId="5" xfId="12" applyNumberFormat="1" applyFont="1" applyFill="1" applyBorder="1" applyAlignment="1">
      <alignment horizontal="center" wrapText="1"/>
    </xf>
    <xf numFmtId="3" fontId="34" fillId="21" borderId="8" xfId="12" applyNumberFormat="1" applyFont="1" applyFill="1" applyBorder="1" applyAlignment="1">
      <alignment horizontal="center" wrapText="1"/>
    </xf>
    <xf numFmtId="3" fontId="37" fillId="0" borderId="0" xfId="11" applyNumberFormat="1" applyFont="1" applyAlignment="1">
      <alignment horizontal="right"/>
    </xf>
    <xf numFmtId="164" fontId="37" fillId="0" borderId="0" xfId="13" applyNumberFormat="1" applyFont="1" applyFill="1" applyBorder="1" applyAlignment="1">
      <alignment horizontal="right"/>
    </xf>
    <xf numFmtId="164" fontId="11" fillId="0" borderId="0" xfId="13" applyNumberFormat="1" applyFont="1" applyFill="1" applyBorder="1"/>
    <xf numFmtId="0" fontId="1" fillId="0" borderId="0" xfId="11"/>
    <xf numFmtId="175" fontId="37" fillId="0" borderId="0" xfId="11" applyNumberFormat="1" applyFont="1"/>
    <xf numFmtId="0" fontId="36" fillId="0" borderId="0" xfId="11" applyFont="1"/>
    <xf numFmtId="0" fontId="36" fillId="0" borderId="0" xfId="11" applyFont="1" applyAlignment="1">
      <alignment horizontal="center"/>
    </xf>
    <xf numFmtId="169" fontId="36" fillId="0" borderId="0" xfId="9" applyNumberFormat="1" applyFont="1" applyAlignment="1">
      <alignment horizontal="center"/>
    </xf>
    <xf numFmtId="10" fontId="36" fillId="0" borderId="0" xfId="10" applyNumberFormat="1" applyFont="1" applyAlignment="1">
      <alignment horizontal="center"/>
    </xf>
    <xf numFmtId="10" fontId="37" fillId="0" borderId="0" xfId="10" applyNumberFormat="1" applyFont="1"/>
    <xf numFmtId="172" fontId="37" fillId="0" borderId="0" xfId="12" applyNumberFormat="1" applyFont="1" applyFill="1" applyBorder="1"/>
    <xf numFmtId="172" fontId="11" fillId="0" borderId="0" xfId="11" applyNumberFormat="1" applyFont="1"/>
    <xf numFmtId="172" fontId="28" fillId="0" borderId="0" xfId="11" applyNumberFormat="1" applyFont="1"/>
    <xf numFmtId="172" fontId="36" fillId="0" borderId="0" xfId="12" applyNumberFormat="1" applyFont="1" applyFill="1" applyBorder="1"/>
    <xf numFmtId="10" fontId="37" fillId="0" borderId="0" xfId="13" applyNumberFormat="1" applyFont="1" applyFill="1" applyBorder="1"/>
    <xf numFmtId="172" fontId="37" fillId="0" borderId="0" xfId="11" applyNumberFormat="1" applyFont="1"/>
    <xf numFmtId="0" fontId="36" fillId="28" borderId="6" xfId="11" applyFont="1" applyFill="1" applyBorder="1"/>
    <xf numFmtId="0" fontId="37" fillId="28" borderId="9" xfId="11" applyFont="1" applyFill="1" applyBorder="1"/>
    <xf numFmtId="0" fontId="45" fillId="17" borderId="3" xfId="11" applyFont="1" applyFill="1" applyBorder="1" applyAlignment="1">
      <alignment wrapText="1"/>
    </xf>
    <xf numFmtId="0" fontId="45" fillId="17" borderId="4" xfId="11" applyFont="1" applyFill="1" applyBorder="1" applyAlignment="1">
      <alignment wrapText="1"/>
    </xf>
    <xf numFmtId="0" fontId="45" fillId="16" borderId="8" xfId="11" applyFont="1" applyFill="1" applyBorder="1" applyAlignment="1">
      <alignment wrapText="1"/>
    </xf>
    <xf numFmtId="0" fontId="45" fillId="16" borderId="7" xfId="11" applyFont="1" applyFill="1" applyBorder="1" applyAlignment="1">
      <alignment horizontal="center" wrapText="1"/>
    </xf>
    <xf numFmtId="0" fontId="37" fillId="0" borderId="17" xfId="11" applyFont="1" applyBorder="1"/>
    <xf numFmtId="173" fontId="37" fillId="0" borderId="17" xfId="11" applyNumberFormat="1" applyFont="1" applyBorder="1"/>
    <xf numFmtId="0" fontId="1" fillId="0" borderId="8" xfId="11" applyBorder="1"/>
    <xf numFmtId="9" fontId="0" fillId="0" borderId="0" xfId="13" applyFont="1"/>
    <xf numFmtId="0" fontId="37" fillId="0" borderId="8" xfId="11" applyFont="1" applyBorder="1"/>
    <xf numFmtId="173" fontId="37" fillId="0" borderId="8" xfId="11" applyNumberFormat="1" applyFont="1" applyBorder="1"/>
    <xf numFmtId="0" fontId="37" fillId="0" borderId="5" xfId="11" applyFont="1" applyBorder="1"/>
    <xf numFmtId="173" fontId="37" fillId="0" borderId="5" xfId="11" applyNumberFormat="1" applyFont="1" applyBorder="1"/>
    <xf numFmtId="0" fontId="61" fillId="0" borderId="0" xfId="14"/>
    <xf numFmtId="0" fontId="45" fillId="17" borderId="8" xfId="11" applyFont="1" applyFill="1" applyBorder="1" applyAlignment="1">
      <alignment wrapText="1"/>
    </xf>
    <xf numFmtId="172" fontId="11" fillId="0" borderId="8" xfId="12" applyNumberFormat="1" applyFont="1" applyFill="1" applyBorder="1"/>
    <xf numFmtId="172" fontId="38" fillId="0" borderId="8" xfId="12" applyNumberFormat="1" applyFont="1" applyFill="1" applyBorder="1"/>
    <xf numFmtId="1" fontId="37" fillId="0" borderId="8" xfId="11" applyNumberFormat="1" applyFont="1" applyBorder="1"/>
    <xf numFmtId="1" fontId="12" fillId="12" borderId="8" xfId="11" applyNumberFormat="1" applyFont="1" applyFill="1" applyBorder="1"/>
    <xf numFmtId="1" fontId="52" fillId="0" borderId="8" xfId="11" applyNumberFormat="1" applyFont="1" applyBorder="1"/>
    <xf numFmtId="0" fontId="12" fillId="0" borderId="0" xfId="11" applyFont="1"/>
    <xf numFmtId="0" fontId="12" fillId="0" borderId="8" xfId="11" applyFont="1" applyBorder="1"/>
    <xf numFmtId="1" fontId="12" fillId="0" borderId="8" xfId="11" applyNumberFormat="1" applyFont="1" applyBorder="1"/>
    <xf numFmtId="1" fontId="12" fillId="0" borderId="0" xfId="11" applyNumberFormat="1" applyFont="1"/>
    <xf numFmtId="2" fontId="12" fillId="0" borderId="0" xfId="11" applyNumberFormat="1" applyFont="1"/>
    <xf numFmtId="1" fontId="37" fillId="0" borderId="0" xfId="11" applyNumberFormat="1" applyFont="1"/>
    <xf numFmtId="0" fontId="45" fillId="16" borderId="8" xfId="11" applyFont="1" applyFill="1" applyBorder="1"/>
    <xf numFmtId="0" fontId="37" fillId="0" borderId="3" xfId="11" applyFont="1" applyBorder="1"/>
    <xf numFmtId="174" fontId="37" fillId="0" borderId="0" xfId="13" applyNumberFormat="1" applyFont="1" applyFill="1" applyBorder="1"/>
    <xf numFmtId="0" fontId="62" fillId="12" borderId="0" xfId="11" applyFont="1" applyFill="1"/>
    <xf numFmtId="3" fontId="51" fillId="0" borderId="8" xfId="15" applyNumberFormat="1" applyFont="1" applyBorder="1"/>
    <xf numFmtId="3" fontId="51" fillId="0" borderId="8" xfId="15" applyNumberFormat="1" applyFont="1" applyBorder="1" applyAlignment="1">
      <alignment horizontal="right"/>
    </xf>
    <xf numFmtId="3" fontId="2" fillId="18" borderId="5" xfId="15" applyNumberFormat="1" applyFont="1" applyFill="1" applyBorder="1" applyAlignment="1">
      <alignment horizontal="center"/>
    </xf>
    <xf numFmtId="0" fontId="37" fillId="0" borderId="0" xfId="11" applyFont="1" applyAlignment="1">
      <alignment horizontal="right"/>
    </xf>
    <xf numFmtId="10" fontId="11" fillId="0" borderId="8" xfId="13" applyNumberFormat="1" applyFont="1" applyFill="1" applyBorder="1"/>
    <xf numFmtId="164" fontId="37" fillId="0" borderId="0" xfId="13" applyNumberFormat="1" applyFont="1" applyFill="1" applyBorder="1"/>
    <xf numFmtId="0" fontId="63" fillId="0" borderId="0" xfId="11" applyFont="1" applyAlignment="1">
      <alignment horizontal="left" indent="3"/>
    </xf>
    <xf numFmtId="10" fontId="37" fillId="0" borderId="0" xfId="10" applyNumberFormat="1" applyFont="1" applyFill="1" applyBorder="1"/>
    <xf numFmtId="10" fontId="11" fillId="0" borderId="0" xfId="10" applyNumberFormat="1" applyFont="1"/>
    <xf numFmtId="10" fontId="37" fillId="12" borderId="0" xfId="13" applyNumberFormat="1" applyFont="1" applyFill="1" applyBorder="1"/>
    <xf numFmtId="0" fontId="0" fillId="0" borderId="8" xfId="0" quotePrefix="1" applyBorder="1"/>
    <xf numFmtId="43" fontId="0" fillId="0" borderId="8" xfId="0" quotePrefix="1" applyNumberFormat="1" applyBorder="1"/>
    <xf numFmtId="43" fontId="0" fillId="0" borderId="8" xfId="1" applyFont="1" applyFill="1" applyBorder="1"/>
    <xf numFmtId="1" fontId="0" fillId="0" borderId="8" xfId="0" quotePrefix="1" applyNumberFormat="1" applyBorder="1"/>
    <xf numFmtId="6" fontId="0" fillId="0" borderId="8" xfId="0" quotePrefix="1" applyNumberFormat="1" applyBorder="1"/>
    <xf numFmtId="10" fontId="37" fillId="0" borderId="0" xfId="11" applyNumberFormat="1" applyFont="1"/>
    <xf numFmtId="43" fontId="37" fillId="0" borderId="0" xfId="11" applyNumberFormat="1" applyFont="1"/>
    <xf numFmtId="0" fontId="2" fillId="15" borderId="18" xfId="0" applyFont="1" applyFill="1" applyBorder="1"/>
    <xf numFmtId="0" fontId="0" fillId="15" borderId="19" xfId="0" applyFill="1" applyBorder="1"/>
    <xf numFmtId="0" fontId="0" fillId="15" borderId="20" xfId="0" applyFill="1" applyBorder="1"/>
    <xf numFmtId="0" fontId="0" fillId="15" borderId="0" xfId="0" applyFill="1"/>
    <xf numFmtId="0" fontId="0" fillId="15" borderId="22" xfId="0" applyFill="1" applyBorder="1"/>
    <xf numFmtId="0" fontId="14" fillId="15" borderId="21" xfId="0" applyFont="1" applyFill="1" applyBorder="1"/>
    <xf numFmtId="0" fontId="0" fillId="15" borderId="21" xfId="0" applyFill="1" applyBorder="1" applyAlignment="1">
      <alignment horizontal="right"/>
    </xf>
    <xf numFmtId="0" fontId="21" fillId="15" borderId="21" xfId="0" applyFont="1" applyFill="1" applyBorder="1"/>
    <xf numFmtId="0" fontId="7" fillId="15" borderId="23" xfId="0" applyFont="1" applyFill="1" applyBorder="1" applyAlignment="1">
      <alignment horizontal="right"/>
    </xf>
    <xf numFmtId="169" fontId="0" fillId="15" borderId="0" xfId="1" applyNumberFormat="1" applyFont="1" applyFill="1" applyBorder="1"/>
    <xf numFmtId="169" fontId="0" fillId="15" borderId="22" xfId="1" applyNumberFormat="1" applyFont="1" applyFill="1" applyBorder="1"/>
    <xf numFmtId="169" fontId="0" fillId="15" borderId="24" xfId="1" applyNumberFormat="1" applyFont="1" applyFill="1" applyBorder="1"/>
    <xf numFmtId="169" fontId="0" fillId="15" borderId="15" xfId="1" applyNumberFormat="1" applyFont="1" applyFill="1" applyBorder="1"/>
    <xf numFmtId="2" fontId="0" fillId="0" borderId="6" xfId="0" applyNumberFormat="1" applyBorder="1"/>
    <xf numFmtId="167" fontId="0" fillId="0" borderId="2" xfId="0" applyNumberFormat="1" applyBorder="1"/>
    <xf numFmtId="167" fontId="0" fillId="0" borderId="2" xfId="2" applyNumberFormat="1" applyFont="1" applyBorder="1"/>
    <xf numFmtId="2" fontId="0" fillId="0" borderId="10" xfId="0" applyNumberFormat="1" applyBorder="1"/>
    <xf numFmtId="167" fontId="0" fillId="0" borderId="0" xfId="2" applyNumberFormat="1" applyFont="1" applyBorder="1"/>
    <xf numFmtId="2" fontId="0" fillId="0" borderId="12" xfId="0" applyNumberFormat="1" applyBorder="1"/>
    <xf numFmtId="167" fontId="0" fillId="0" borderId="13" xfId="0" applyNumberFormat="1" applyBorder="1"/>
    <xf numFmtId="167" fontId="0" fillId="0" borderId="13" xfId="2" applyNumberFormat="1" applyFont="1" applyBorder="1"/>
    <xf numFmtId="2" fontId="0" fillId="0" borderId="3" xfId="0" applyNumberFormat="1" applyBorder="1"/>
    <xf numFmtId="167" fontId="0" fillId="0" borderId="1" xfId="0" applyNumberFormat="1" applyBorder="1"/>
    <xf numFmtId="167" fontId="0" fillId="0" borderId="1" xfId="2" applyNumberFormat="1" applyFont="1" applyBorder="1"/>
    <xf numFmtId="0" fontId="0" fillId="0" borderId="4" xfId="0" applyBorder="1" applyAlignment="1">
      <alignment horizontal="center"/>
    </xf>
    <xf numFmtId="0" fontId="0" fillId="0" borderId="5" xfId="0" applyBorder="1"/>
    <xf numFmtId="0" fontId="0" fillId="0" borderId="7" xfId="0" applyBorder="1"/>
    <xf numFmtId="0" fontId="0" fillId="0" borderId="17" xfId="0" applyBorder="1"/>
    <xf numFmtId="0" fontId="0" fillId="0" borderId="0" xfId="0" applyAlignment="1">
      <alignment wrapText="1"/>
    </xf>
    <xf numFmtId="9" fontId="0" fillId="0" borderId="8" xfId="0" applyNumberFormat="1" applyBorder="1" applyAlignment="1">
      <alignment wrapText="1"/>
    </xf>
    <xf numFmtId="43" fontId="0" fillId="15" borderId="0" xfId="1" applyFont="1" applyFill="1" applyBorder="1"/>
    <xf numFmtId="43" fontId="0" fillId="15" borderId="22" xfId="1" applyFont="1" applyFill="1" applyBorder="1"/>
    <xf numFmtId="0" fontId="37" fillId="15" borderId="0" xfId="11" applyFont="1" applyFill="1"/>
    <xf numFmtId="172" fontId="37" fillId="15" borderId="0" xfId="12" applyNumberFormat="1" applyFont="1" applyFill="1" applyBorder="1"/>
    <xf numFmtId="172" fontId="28" fillId="15" borderId="0" xfId="11" applyNumberFormat="1" applyFont="1" applyFill="1"/>
    <xf numFmtId="172" fontId="11" fillId="15" borderId="0" xfId="11" applyNumberFormat="1" applyFont="1" applyFill="1"/>
    <xf numFmtId="9" fontId="0" fillId="0" borderId="0" xfId="3" applyFont="1"/>
    <xf numFmtId="9" fontId="0" fillId="15" borderId="0" xfId="3" applyFont="1" applyFill="1" applyBorder="1"/>
    <xf numFmtId="0" fontId="7" fillId="15" borderId="21" xfId="0" applyFont="1" applyFill="1" applyBorder="1"/>
    <xf numFmtId="9" fontId="0" fillId="15" borderId="22" xfId="3" applyFont="1" applyFill="1" applyBorder="1"/>
    <xf numFmtId="0" fontId="0" fillId="15" borderId="23" xfId="0" applyFill="1" applyBorder="1"/>
    <xf numFmtId="9" fontId="0" fillId="15" borderId="24" xfId="3" applyFont="1" applyFill="1" applyBorder="1"/>
    <xf numFmtId="9" fontId="0" fillId="15" borderId="15" xfId="3" applyFont="1" applyFill="1" applyBorder="1"/>
    <xf numFmtId="43" fontId="0" fillId="15" borderId="24" xfId="1" applyFont="1" applyFill="1" applyBorder="1"/>
    <xf numFmtId="43" fontId="0" fillId="15" borderId="15" xfId="1" applyFont="1" applyFill="1" applyBorder="1"/>
    <xf numFmtId="10" fontId="0" fillId="15" borderId="0" xfId="3" applyNumberFormat="1" applyFont="1" applyFill="1" applyBorder="1"/>
    <xf numFmtId="10" fontId="0" fillId="15" borderId="22" xfId="3" applyNumberFormat="1" applyFont="1" applyFill="1" applyBorder="1"/>
    <xf numFmtId="10" fontId="0" fillId="15" borderId="24" xfId="3" applyNumberFormat="1" applyFont="1" applyFill="1" applyBorder="1"/>
    <xf numFmtId="10" fontId="0" fillId="15" borderId="15" xfId="3" applyNumberFormat="1" applyFont="1" applyFill="1" applyBorder="1"/>
    <xf numFmtId="0" fontId="7" fillId="4" borderId="8" xfId="0" applyFont="1" applyFill="1" applyBorder="1"/>
    <xf numFmtId="0" fontId="7" fillId="0" borderId="3" xfId="0" applyFont="1" applyBorder="1"/>
    <xf numFmtId="0" fontId="7" fillId="0" borderId="1" xfId="0" applyFont="1" applyBorder="1"/>
    <xf numFmtId="0" fontId="7" fillId="0" borderId="4" xfId="0" applyFont="1" applyBorder="1"/>
    <xf numFmtId="164" fontId="14" fillId="0" borderId="8" xfId="3" applyNumberFormat="1" applyFont="1" applyFill="1" applyBorder="1"/>
    <xf numFmtId="164" fontId="14" fillId="0" borderId="8" xfId="0" applyNumberFormat="1" applyFont="1" applyBorder="1"/>
    <xf numFmtId="0" fontId="14" fillId="0" borderId="0" xfId="0" applyFont="1"/>
    <xf numFmtId="14" fontId="21" fillId="0" borderId="0" xfId="0" applyNumberFormat="1" applyFont="1"/>
    <xf numFmtId="0" fontId="14" fillId="0" borderId="3" xfId="0" applyFont="1" applyBorder="1"/>
    <xf numFmtId="0" fontId="14" fillId="0" borderId="8" xfId="0" applyFont="1" applyBorder="1"/>
    <xf numFmtId="2" fontId="0" fillId="0" borderId="0" xfId="0" applyNumberFormat="1"/>
    <xf numFmtId="167" fontId="7" fillId="4" borderId="0" xfId="2" applyNumberFormat="1" applyFont="1" applyFill="1"/>
    <xf numFmtId="164" fontId="5" fillId="0" borderId="0" xfId="3" applyNumberFormat="1" applyFont="1" applyFill="1" applyAlignment="1">
      <alignment horizontal="center"/>
    </xf>
    <xf numFmtId="0" fontId="0" fillId="0" borderId="0" xfId="0" applyAlignment="1">
      <alignment horizontal="center"/>
    </xf>
    <xf numFmtId="0" fontId="8" fillId="0" borderId="0" xfId="0" applyFont="1"/>
    <xf numFmtId="176" fontId="0" fillId="0" borderId="8" xfId="1" applyNumberFormat="1" applyFont="1" applyFill="1" applyBorder="1"/>
    <xf numFmtId="9" fontId="7" fillId="0" borderId="8" xfId="3" applyFont="1" applyFill="1" applyBorder="1"/>
    <xf numFmtId="43" fontId="7" fillId="0" borderId="0" xfId="0" applyNumberFormat="1" applyFont="1"/>
    <xf numFmtId="164" fontId="0" fillId="0" borderId="8" xfId="3" applyNumberFormat="1" applyFont="1" applyBorder="1" applyAlignment="1">
      <alignment wrapText="1"/>
    </xf>
    <xf numFmtId="9" fontId="5" fillId="0" borderId="0" xfId="3" applyFont="1" applyFill="1" applyAlignment="1">
      <alignment horizontal="right"/>
    </xf>
    <xf numFmtId="1" fontId="5" fillId="0" borderId="0" xfId="1" applyNumberFormat="1" applyFont="1" applyFill="1" applyAlignment="1">
      <alignment horizontal="right"/>
    </xf>
    <xf numFmtId="9" fontId="15" fillId="9" borderId="0" xfId="0" applyNumberFormat="1" applyFont="1" applyFill="1"/>
    <xf numFmtId="0" fontId="7" fillId="15" borderId="8" xfId="0" applyFont="1" applyFill="1" applyBorder="1"/>
    <xf numFmtId="0" fontId="37" fillId="29" borderId="0" xfId="11" applyFont="1" applyFill="1"/>
    <xf numFmtId="0" fontId="0" fillId="0" borderId="0" xfId="0" applyAlignment="1">
      <alignment vertical="center"/>
    </xf>
    <xf numFmtId="43" fontId="64" fillId="0" borderId="0" xfId="0" applyNumberFormat="1" applyFont="1"/>
    <xf numFmtId="0" fontId="64" fillId="0" borderId="0" xfId="0" applyFont="1"/>
    <xf numFmtId="0" fontId="23" fillId="0" borderId="0" xfId="0" applyFont="1" applyAlignment="1">
      <alignment vertical="center"/>
    </xf>
    <xf numFmtId="0" fontId="0" fillId="34" borderId="1" xfId="0" applyFill="1" applyBorder="1" applyAlignment="1">
      <alignment vertical="center"/>
    </xf>
    <xf numFmtId="0" fontId="0" fillId="34" borderId="4" xfId="0" applyFill="1" applyBorder="1" applyAlignment="1">
      <alignment vertical="center"/>
    </xf>
    <xf numFmtId="0" fontId="0" fillId="35" borderId="1" xfId="0" applyFill="1" applyBorder="1" applyAlignment="1">
      <alignment vertical="center"/>
    </xf>
    <xf numFmtId="0" fontId="0" fillId="35" borderId="4" xfId="0" applyFill="1" applyBorder="1" applyAlignment="1">
      <alignment vertical="center"/>
    </xf>
    <xf numFmtId="43" fontId="64" fillId="36" borderId="8" xfId="0" applyNumberFormat="1" applyFont="1" applyFill="1" applyBorder="1"/>
    <xf numFmtId="9" fontId="0" fillId="36" borderId="8" xfId="3" applyFont="1" applyFill="1" applyBorder="1" applyAlignment="1">
      <alignment vertical="center"/>
    </xf>
    <xf numFmtId="9" fontId="23" fillId="36" borderId="8" xfId="3" applyFont="1" applyFill="1" applyBorder="1" applyAlignment="1">
      <alignment vertical="center"/>
    </xf>
    <xf numFmtId="43" fontId="64" fillId="37" borderId="17" xfId="0" applyNumberFormat="1" applyFont="1" applyFill="1" applyBorder="1"/>
    <xf numFmtId="9" fontId="0" fillId="37" borderId="8" xfId="3" applyFont="1" applyFill="1" applyBorder="1" applyAlignment="1">
      <alignment vertical="center"/>
    </xf>
    <xf numFmtId="9" fontId="23" fillId="37" borderId="8" xfId="3" applyFont="1" applyFill="1" applyBorder="1" applyAlignment="1">
      <alignment vertical="center"/>
    </xf>
    <xf numFmtId="43" fontId="0" fillId="34" borderId="3" xfId="0" applyNumberFormat="1" applyFill="1" applyBorder="1"/>
    <xf numFmtId="43" fontId="0" fillId="35" borderId="3" xfId="0" applyNumberFormat="1" applyFill="1" applyBorder="1"/>
    <xf numFmtId="176" fontId="37" fillId="0" borderId="0" xfId="1" applyNumberFormat="1" applyFont="1"/>
    <xf numFmtId="164" fontId="37" fillId="0" borderId="0" xfId="3" applyNumberFormat="1" applyFont="1"/>
    <xf numFmtId="0" fontId="23" fillId="0" borderId="7" xfId="0" applyFont="1" applyBorder="1"/>
    <xf numFmtId="0" fontId="23" fillId="0" borderId="17" xfId="0" applyFont="1" applyBorder="1"/>
    <xf numFmtId="0" fontId="23" fillId="0" borderId="5" xfId="0" applyFont="1" applyBorder="1"/>
    <xf numFmtId="9" fontId="7" fillId="0" borderId="8" xfId="3" applyFont="1" applyBorder="1"/>
    <xf numFmtId="168" fontId="0" fillId="15" borderId="0" xfId="1" applyNumberFormat="1" applyFont="1" applyFill="1" applyBorder="1"/>
    <xf numFmtId="168" fontId="0" fillId="15" borderId="22" xfId="1" applyNumberFormat="1" applyFont="1" applyFill="1" applyBorder="1"/>
    <xf numFmtId="168" fontId="0" fillId="15" borderId="24" xfId="1" applyNumberFormat="1" applyFont="1" applyFill="1" applyBorder="1"/>
    <xf numFmtId="168" fontId="0" fillId="15" borderId="15" xfId="1" applyNumberFormat="1" applyFont="1" applyFill="1" applyBorder="1"/>
    <xf numFmtId="167" fontId="29" fillId="38" borderId="0" xfId="2" applyNumberFormat="1" applyFont="1" applyFill="1"/>
    <xf numFmtId="176" fontId="39" fillId="8" borderId="0" xfId="1" applyNumberFormat="1" applyFont="1" applyFill="1"/>
    <xf numFmtId="176" fontId="7" fillId="5" borderId="7" xfId="1" applyNumberFormat="1" applyFont="1" applyFill="1" applyBorder="1"/>
    <xf numFmtId="0" fontId="23" fillId="9" borderId="11" xfId="0" applyFont="1" applyFill="1" applyBorder="1"/>
    <xf numFmtId="9" fontId="23" fillId="9" borderId="0" xfId="0" applyNumberFormat="1" applyFont="1" applyFill="1"/>
    <xf numFmtId="9" fontId="23" fillId="9" borderId="0" xfId="3" applyFont="1" applyFill="1"/>
    <xf numFmtId="164" fontId="7" fillId="0" borderId="0" xfId="3" applyNumberFormat="1" applyFont="1"/>
    <xf numFmtId="10" fontId="39" fillId="8" borderId="0" xfId="4" applyNumberFormat="1" applyFont="1"/>
    <xf numFmtId="10" fontId="7" fillId="5" borderId="7" xfId="0" applyNumberFormat="1" applyFont="1" applyFill="1" applyBorder="1"/>
    <xf numFmtId="167" fontId="7" fillId="38" borderId="0" xfId="2" applyNumberFormat="1" applyFont="1" applyFill="1"/>
    <xf numFmtId="167" fontId="7" fillId="12" borderId="0" xfId="2" applyNumberFormat="1" applyFont="1" applyFill="1"/>
    <xf numFmtId="164" fontId="0" fillId="12" borderId="0" xfId="3" applyNumberFormat="1" applyFont="1" applyFill="1"/>
    <xf numFmtId="164" fontId="7" fillId="12" borderId="0" xfId="0" applyNumberFormat="1" applyFont="1" applyFill="1"/>
    <xf numFmtId="0" fontId="31" fillId="0" borderId="8" xfId="0" applyFont="1" applyBorder="1"/>
    <xf numFmtId="43" fontId="0" fillId="0" borderId="8" xfId="1" applyFont="1" applyBorder="1"/>
    <xf numFmtId="6" fontId="0" fillId="0" borderId="8" xfId="0" applyNumberFormat="1" applyBorder="1" applyAlignment="1">
      <alignment wrapText="1"/>
    </xf>
    <xf numFmtId="43" fontId="7" fillId="0" borderId="8" xfId="1" applyFont="1" applyBorder="1"/>
    <xf numFmtId="177" fontId="0" fillId="0" borderId="0" xfId="2" applyNumberFormat="1" applyFont="1"/>
    <xf numFmtId="164" fontId="0" fillId="0" borderId="0" xfId="0" applyNumberFormat="1"/>
    <xf numFmtId="9" fontId="7" fillId="0" borderId="8" xfId="0" applyNumberFormat="1" applyFont="1" applyBorder="1"/>
    <xf numFmtId="43" fontId="0" fillId="12" borderId="0" xfId="1" applyFont="1" applyFill="1" applyBorder="1"/>
    <xf numFmtId="43" fontId="0" fillId="12" borderId="22" xfId="1" applyFont="1" applyFill="1" applyBorder="1"/>
    <xf numFmtId="0" fontId="0" fillId="12" borderId="0" xfId="0" applyFill="1"/>
    <xf numFmtId="0" fontId="0" fillId="12" borderId="22" xfId="0" applyFill="1" applyBorder="1"/>
    <xf numFmtId="43" fontId="0" fillId="12" borderId="24" xfId="1" applyFont="1" applyFill="1" applyBorder="1"/>
    <xf numFmtId="43" fontId="0" fillId="12" borderId="15" xfId="1" applyFont="1" applyFill="1" applyBorder="1"/>
    <xf numFmtId="169" fontId="33" fillId="0" borderId="0" xfId="1" applyNumberFormat="1" applyFont="1" applyFill="1"/>
    <xf numFmtId="0" fontId="2" fillId="0" borderId="8" xfId="0" applyFont="1" applyBorder="1" applyAlignment="1">
      <alignment wrapText="1"/>
    </xf>
    <xf numFmtId="43" fontId="0" fillId="3" borderId="8" xfId="1" applyFont="1" applyFill="1" applyBorder="1"/>
    <xf numFmtId="0" fontId="66" fillId="39" borderId="25" xfId="0" applyFont="1" applyFill="1" applyBorder="1" applyAlignment="1">
      <alignment horizontal="center" vertical="center" wrapText="1"/>
    </xf>
    <xf numFmtId="0" fontId="10" fillId="0" borderId="26"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25" xfId="0" applyFont="1" applyBorder="1" applyAlignment="1">
      <alignment horizontal="center" vertical="center" wrapText="1"/>
    </xf>
    <xf numFmtId="0" fontId="2" fillId="0" borderId="18" xfId="0" applyFont="1" applyBorder="1" applyAlignment="1">
      <alignment vertical="center"/>
    </xf>
    <xf numFmtId="0" fontId="67" fillId="40" borderId="26" xfId="0" applyFont="1" applyFill="1" applyBorder="1" applyAlignment="1">
      <alignment horizontal="center" vertical="center"/>
    </xf>
    <xf numFmtId="0" fontId="0" fillId="0" borderId="26" xfId="0" applyBorder="1" applyAlignment="1">
      <alignment horizontal="center" vertical="center"/>
    </xf>
    <xf numFmtId="0" fontId="0" fillId="0" borderId="20" xfId="0" applyBorder="1" applyAlignment="1">
      <alignment wrapText="1"/>
    </xf>
    <xf numFmtId="0" fontId="67" fillId="0" borderId="18" xfId="0" applyFont="1" applyBorder="1" applyAlignment="1">
      <alignment horizontal="center" vertical="center"/>
    </xf>
    <xf numFmtId="0" fontId="67" fillId="0" borderId="19" xfId="0" applyFont="1" applyBorder="1" applyAlignment="1">
      <alignment horizontal="center" vertical="center"/>
    </xf>
    <xf numFmtId="0" fontId="0" fillId="0" borderId="19" xfId="0" applyBorder="1"/>
    <xf numFmtId="0" fontId="0" fillId="0" borderId="20" xfId="0" applyBorder="1"/>
    <xf numFmtId="0" fontId="2" fillId="0" borderId="21" xfId="0" applyFont="1" applyBorder="1" applyAlignment="1">
      <alignment vertical="center"/>
    </xf>
    <xf numFmtId="0" fontId="67" fillId="40" borderId="27" xfId="0" applyFont="1" applyFill="1" applyBorder="1" applyAlignment="1">
      <alignment horizontal="center" vertical="center"/>
    </xf>
    <xf numFmtId="0" fontId="67" fillId="0" borderId="27" xfId="0" applyFont="1" applyBorder="1" applyAlignment="1">
      <alignment horizontal="center" vertical="center"/>
    </xf>
    <xf numFmtId="0" fontId="0" fillId="0" borderId="22" xfId="0" applyBorder="1" applyAlignment="1">
      <alignment wrapText="1"/>
    </xf>
    <xf numFmtId="0" fontId="67" fillId="0" borderId="21" xfId="0" applyFont="1" applyBorder="1" applyAlignment="1">
      <alignment horizontal="center" vertical="center"/>
    </xf>
    <xf numFmtId="0" fontId="67" fillId="0" borderId="0" xfId="0" applyFont="1" applyAlignment="1">
      <alignment horizontal="center" vertical="center"/>
    </xf>
    <xf numFmtId="0" fontId="0" fillId="0" borderId="22" xfId="0" applyBorder="1"/>
    <xf numFmtId="0" fontId="2" fillId="0" borderId="23" xfId="0" applyFont="1" applyBorder="1" applyAlignment="1">
      <alignment vertical="center"/>
    </xf>
    <xf numFmtId="0" fontId="67" fillId="40" borderId="28" xfId="0" applyFont="1" applyFill="1" applyBorder="1" applyAlignment="1">
      <alignment horizontal="center" vertical="center"/>
    </xf>
    <xf numFmtId="0" fontId="0" fillId="0" borderId="28" xfId="0" applyBorder="1" applyAlignment="1">
      <alignment horizontal="center" vertical="center"/>
    </xf>
    <xf numFmtId="0" fontId="0" fillId="0" borderId="15" xfId="0" applyBorder="1" applyAlignment="1">
      <alignment wrapText="1"/>
    </xf>
    <xf numFmtId="0" fontId="67" fillId="0" borderId="23" xfId="0" applyFont="1" applyBorder="1" applyAlignment="1">
      <alignment horizontal="center" vertical="center"/>
    </xf>
    <xf numFmtId="0" fontId="0" fillId="0" borderId="24" xfId="0" applyBorder="1"/>
    <xf numFmtId="0" fontId="0" fillId="0" borderId="15" xfId="0" applyBorder="1"/>
    <xf numFmtId="0" fontId="67" fillId="0" borderId="24" xfId="0" applyFont="1" applyBorder="1" applyAlignment="1">
      <alignment horizontal="center" vertical="center"/>
    </xf>
    <xf numFmtId="0" fontId="2" fillId="0" borderId="26" xfId="0" applyFont="1" applyBorder="1" applyAlignment="1">
      <alignment vertical="center"/>
    </xf>
    <xf numFmtId="0" fontId="0" fillId="0" borderId="18" xfId="0" applyBorder="1"/>
    <xf numFmtId="0" fontId="2" fillId="0" borderId="28" xfId="0" applyFont="1" applyBorder="1" applyAlignment="1">
      <alignment vertical="center"/>
    </xf>
    <xf numFmtId="0" fontId="0" fillId="0" borderId="23" xfId="0" applyBorder="1"/>
    <xf numFmtId="0" fontId="67" fillId="0" borderId="15" xfId="0" applyFont="1" applyBorder="1" applyAlignment="1">
      <alignment horizontal="center" vertical="center"/>
    </xf>
    <xf numFmtId="0" fontId="67" fillId="0" borderId="20" xfId="0" applyFont="1" applyBorder="1" applyAlignment="1">
      <alignment horizontal="center" vertical="center"/>
    </xf>
    <xf numFmtId="0" fontId="2" fillId="0" borderId="27" xfId="0" applyFont="1" applyBorder="1" applyAlignment="1">
      <alignment vertical="center"/>
    </xf>
    <xf numFmtId="0" fontId="0" fillId="0" borderId="27" xfId="0" applyBorder="1" applyAlignment="1">
      <alignment horizontal="center" vertical="center"/>
    </xf>
    <xf numFmtId="0" fontId="67" fillId="0" borderId="22" xfId="0" applyFont="1" applyBorder="1" applyAlignment="1">
      <alignment horizontal="center" vertical="center"/>
    </xf>
    <xf numFmtId="0" fontId="2" fillId="0" borderId="22" xfId="0" applyFont="1" applyBorder="1" applyAlignment="1">
      <alignment wrapText="1"/>
    </xf>
    <xf numFmtId="0" fontId="0" fillId="0" borderId="21" xfId="0" applyBorder="1"/>
    <xf numFmtId="0" fontId="0" fillId="40" borderId="0" xfId="0" applyFill="1" applyAlignment="1">
      <alignment horizontal="center" wrapText="1"/>
    </xf>
    <xf numFmtId="15" fontId="0" fillId="0" borderId="0" xfId="0" applyNumberFormat="1"/>
    <xf numFmtId="0" fontId="0" fillId="0" borderId="3" xfId="0" applyBorder="1" applyAlignment="1">
      <alignment wrapText="1"/>
    </xf>
    <xf numFmtId="1" fontId="0" fillId="0" borderId="4" xfId="3" applyNumberFormat="1" applyFont="1" applyBorder="1" applyAlignment="1">
      <alignment wrapText="1"/>
    </xf>
    <xf numFmtId="0" fontId="0" fillId="0" borderId="5" xfId="0" applyBorder="1" applyAlignment="1">
      <alignment wrapText="1"/>
    </xf>
    <xf numFmtId="164" fontId="0" fillId="0" borderId="8" xfId="0" applyNumberFormat="1" applyBorder="1" applyAlignment="1">
      <alignment wrapText="1"/>
    </xf>
    <xf numFmtId="1" fontId="0" fillId="0" borderId="8" xfId="0" applyNumberFormat="1" applyBorder="1" applyAlignment="1">
      <alignment wrapText="1"/>
    </xf>
    <xf numFmtId="9" fontId="0" fillId="0" borderId="8" xfId="3" applyFont="1" applyBorder="1" applyAlignment="1">
      <alignment wrapText="1"/>
    </xf>
    <xf numFmtId="1" fontId="0" fillId="0" borderId="8" xfId="3" applyNumberFormat="1" applyFont="1" applyBorder="1" applyAlignment="1">
      <alignment wrapText="1"/>
    </xf>
    <xf numFmtId="167" fontId="0" fillId="0" borderId="4" xfId="3" quotePrefix="1" applyNumberFormat="1" applyFont="1" applyBorder="1" applyAlignment="1">
      <alignment wrapText="1"/>
    </xf>
    <xf numFmtId="6" fontId="0" fillId="0" borderId="8" xfId="2" applyNumberFormat="1" applyFont="1" applyBorder="1" applyAlignment="1">
      <alignment wrapText="1"/>
    </xf>
    <xf numFmtId="43" fontId="70" fillId="0" borderId="0" xfId="0" applyNumberFormat="1" applyFont="1" applyAlignment="1">
      <alignment vertical="center"/>
    </xf>
    <xf numFmtId="43" fontId="70" fillId="0" borderId="0" xfId="0" applyNumberFormat="1" applyFont="1"/>
    <xf numFmtId="6" fontId="0" fillId="0" borderId="8" xfId="3" applyNumberFormat="1" applyFont="1" applyBorder="1" applyAlignment="1">
      <alignment wrapText="1"/>
    </xf>
    <xf numFmtId="8" fontId="0" fillId="0" borderId="8" xfId="0" applyNumberFormat="1" applyBorder="1" applyAlignment="1">
      <alignment wrapText="1"/>
    </xf>
    <xf numFmtId="164" fontId="56" fillId="27" borderId="16" xfId="0" applyNumberFormat="1" applyFont="1" applyFill="1" applyBorder="1" applyAlignment="1">
      <alignment horizontal="left" vertical="center" readingOrder="1"/>
    </xf>
    <xf numFmtId="0" fontId="2" fillId="29" borderId="8" xfId="0" applyFont="1" applyFill="1" applyBorder="1" applyAlignment="1">
      <alignment wrapText="1"/>
    </xf>
    <xf numFmtId="0" fontId="7" fillId="0" borderId="8" xfId="0" applyFont="1" applyBorder="1" applyAlignment="1">
      <alignment wrapText="1"/>
    </xf>
    <xf numFmtId="0" fontId="7" fillId="0" borderId="0" xfId="0" applyFont="1" applyAlignment="1">
      <alignment wrapText="1"/>
    </xf>
    <xf numFmtId="43" fontId="37" fillId="0" borderId="0" xfId="1" applyFont="1"/>
    <xf numFmtId="169" fontId="37" fillId="0" borderId="0" xfId="1" applyNumberFormat="1" applyFont="1"/>
    <xf numFmtId="1" fontId="0" fillId="0" borderId="0" xfId="0" applyNumberFormat="1"/>
    <xf numFmtId="178" fontId="12" fillId="0" borderId="0" xfId="11" applyNumberFormat="1" applyFont="1"/>
    <xf numFmtId="164" fontId="12" fillId="0" borderId="0" xfId="3" applyNumberFormat="1" applyFont="1"/>
    <xf numFmtId="178" fontId="37" fillId="0" borderId="0" xfId="11" applyNumberFormat="1" applyFont="1"/>
    <xf numFmtId="0" fontId="12" fillId="3" borderId="0" xfId="0" applyFont="1" applyFill="1"/>
    <xf numFmtId="0" fontId="11" fillId="0" borderId="0" xfId="0" applyFont="1"/>
    <xf numFmtId="0" fontId="12" fillId="3" borderId="3" xfId="0" applyFont="1" applyFill="1" applyBorder="1"/>
    <xf numFmtId="0" fontId="12" fillId="3" borderId="1" xfId="0" applyFont="1" applyFill="1" applyBorder="1"/>
    <xf numFmtId="0" fontId="12" fillId="3" borderId="4" xfId="0" applyFont="1" applyFill="1" applyBorder="1"/>
    <xf numFmtId="3" fontId="24" fillId="3" borderId="8" xfId="1" applyNumberFormat="1" applyFont="1" applyFill="1" applyBorder="1" applyAlignment="1">
      <alignment horizontal="center" wrapText="1"/>
    </xf>
    <xf numFmtId="3" fontId="24" fillId="5" borderId="8" xfId="1" applyNumberFormat="1" applyFont="1" applyFill="1" applyBorder="1" applyAlignment="1">
      <alignment horizontal="center" wrapText="1"/>
    </xf>
    <xf numFmtId="3" fontId="24" fillId="41" borderId="8" xfId="1" applyNumberFormat="1" applyFont="1" applyFill="1" applyBorder="1" applyAlignment="1">
      <alignment horizontal="center" wrapText="1"/>
    </xf>
    <xf numFmtId="3" fontId="28" fillId="0" borderId="8" xfId="0" applyNumberFormat="1" applyFont="1" applyBorder="1"/>
    <xf numFmtId="3" fontId="28" fillId="5" borderId="8" xfId="0" applyNumberFormat="1" applyFont="1" applyFill="1" applyBorder="1" applyAlignment="1">
      <alignment horizontal="right"/>
    </xf>
    <xf numFmtId="3" fontId="11" fillId="0" borderId="8" xfId="0" applyNumberFormat="1" applyFont="1" applyBorder="1"/>
    <xf numFmtId="178" fontId="0" fillId="0" borderId="0" xfId="0" applyNumberFormat="1"/>
    <xf numFmtId="17" fontId="2" fillId="42" borderId="8" xfId="0" applyNumberFormat="1" applyFont="1" applyFill="1" applyBorder="1" applyAlignment="1">
      <alignment horizontal="center"/>
    </xf>
    <xf numFmtId="3" fontId="24" fillId="12" borderId="8" xfId="1" applyNumberFormat="1" applyFont="1" applyFill="1" applyBorder="1" applyAlignment="1">
      <alignment horizontal="center"/>
    </xf>
    <xf numFmtId="0" fontId="2" fillId="42" borderId="8" xfId="0" applyFont="1" applyFill="1" applyBorder="1" applyAlignment="1">
      <alignment horizontal="right"/>
    </xf>
    <xf numFmtId="3" fontId="0" fillId="0" borderId="3" xfId="0" applyNumberFormat="1" applyBorder="1"/>
    <xf numFmtId="3" fontId="0" fillId="0" borderId="8" xfId="0" applyNumberFormat="1" applyBorder="1"/>
    <xf numFmtId="3" fontId="0" fillId="0" borderId="0" xfId="0" applyNumberFormat="1"/>
    <xf numFmtId="0" fontId="0" fillId="3" borderId="4" xfId="0" applyFill="1" applyBorder="1"/>
    <xf numFmtId="3" fontId="24" fillId="3" borderId="5" xfId="1" applyNumberFormat="1" applyFont="1" applyFill="1" applyBorder="1" applyAlignment="1">
      <alignment horizontal="center" wrapText="1"/>
    </xf>
    <xf numFmtId="3" fontId="24" fillId="43" borderId="5" xfId="1" applyNumberFormat="1" applyFont="1" applyFill="1" applyBorder="1" applyAlignment="1">
      <alignment horizontal="center" wrapText="1"/>
    </xf>
    <xf numFmtId="3" fontId="24" fillId="44" borderId="5" xfId="1" applyNumberFormat="1" applyFont="1" applyFill="1" applyBorder="1" applyAlignment="1">
      <alignment horizontal="center"/>
    </xf>
    <xf numFmtId="9" fontId="2" fillId="10" borderId="2" xfId="3" applyFont="1" applyFill="1" applyBorder="1"/>
    <xf numFmtId="9" fontId="2" fillId="10" borderId="0" xfId="0" applyNumberFormat="1" applyFont="1" applyFill="1"/>
    <xf numFmtId="164" fontId="38" fillId="0" borderId="0" xfId="3" applyNumberFormat="1" applyFont="1" applyBorder="1" applyAlignment="1">
      <alignment vertical="center"/>
    </xf>
    <xf numFmtId="9" fontId="2" fillId="10" borderId="0" xfId="3" applyFont="1" applyFill="1" applyBorder="1"/>
    <xf numFmtId="0" fontId="7" fillId="10" borderId="29" xfId="0" applyFont="1" applyFill="1" applyBorder="1" applyAlignment="1">
      <alignment horizontal="left"/>
    </xf>
    <xf numFmtId="6" fontId="33" fillId="15" borderId="30" xfId="2" applyNumberFormat="1" applyFont="1" applyFill="1" applyBorder="1" applyAlignment="1">
      <alignment horizontal="right"/>
    </xf>
    <xf numFmtId="164" fontId="7" fillId="10" borderId="0" xfId="4" applyNumberFormat="1" applyFont="1" applyFill="1"/>
    <xf numFmtId="0" fontId="7" fillId="10" borderId="31" xfId="0" applyFont="1" applyFill="1" applyBorder="1" applyAlignment="1">
      <alignment horizontal="left"/>
    </xf>
    <xf numFmtId="0" fontId="66" fillId="39" borderId="27" xfId="0" applyFont="1" applyFill="1" applyBorder="1" applyAlignment="1">
      <alignment horizontal="center" vertical="center" wrapText="1"/>
    </xf>
    <xf numFmtId="0" fontId="66" fillId="39" borderId="28" xfId="0" applyFont="1" applyFill="1" applyBorder="1" applyAlignment="1">
      <alignment horizontal="center" vertical="center" wrapText="1"/>
    </xf>
    <xf numFmtId="0" fontId="66" fillId="39" borderId="26" xfId="0" applyFont="1" applyFill="1" applyBorder="1" applyAlignment="1">
      <alignment horizontal="center" vertical="center" wrapText="1"/>
    </xf>
    <xf numFmtId="0" fontId="0" fillId="0" borderId="5" xfId="0" applyBorder="1" applyAlignment="1">
      <alignment vertical="center" wrapText="1"/>
    </xf>
    <xf numFmtId="0" fontId="0" fillId="0" borderId="17" xfId="0" applyBorder="1" applyAlignment="1">
      <alignment vertical="center" wrapText="1"/>
    </xf>
    <xf numFmtId="0" fontId="0" fillId="0" borderId="5" xfId="0" applyBorder="1" applyAlignment="1">
      <alignment vertical="center"/>
    </xf>
    <xf numFmtId="0" fontId="0" fillId="0" borderId="17" xfId="0" applyBorder="1" applyAlignment="1">
      <alignment vertical="center"/>
    </xf>
    <xf numFmtId="0" fontId="6" fillId="2" borderId="2" xfId="0" applyFont="1" applyFill="1" applyBorder="1" applyAlignment="1">
      <alignment horizontal="center" vertical="center" wrapText="1"/>
    </xf>
    <xf numFmtId="0" fontId="6" fillId="2" borderId="0" xfId="0" applyFont="1" applyFill="1" applyAlignment="1">
      <alignment horizontal="center" vertical="center" wrapText="1"/>
    </xf>
    <xf numFmtId="0" fontId="6" fillId="2" borderId="2" xfId="0" applyFont="1" applyFill="1" applyBorder="1" applyAlignment="1">
      <alignment horizontal="left" vertical="center" wrapText="1"/>
    </xf>
    <xf numFmtId="0" fontId="6" fillId="2" borderId="0" xfId="0" applyFont="1" applyFill="1" applyAlignment="1">
      <alignment horizontal="left" vertical="center" wrapText="1"/>
    </xf>
    <xf numFmtId="0" fontId="7" fillId="4" borderId="8" xfId="0" applyFont="1" applyFill="1" applyBorder="1" applyAlignment="1">
      <alignment horizontal="center" vertical="center"/>
    </xf>
    <xf numFmtId="0" fontId="6" fillId="2" borderId="13"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43" fillId="2" borderId="2" xfId="0" applyFont="1" applyFill="1" applyBorder="1" applyAlignment="1">
      <alignment horizontal="center" vertical="center" wrapText="1"/>
    </xf>
    <xf numFmtId="0" fontId="43" fillId="2" borderId="0" xfId="0" applyFont="1" applyFill="1" applyAlignment="1">
      <alignment horizontal="center" vertical="center" wrapText="1"/>
    </xf>
    <xf numFmtId="0" fontId="65" fillId="2" borderId="6" xfId="0" applyFont="1" applyFill="1" applyBorder="1" applyAlignment="1">
      <alignment horizontal="center" vertical="center" wrapText="1"/>
    </xf>
    <xf numFmtId="0" fontId="65" fillId="2" borderId="10" xfId="0" applyFont="1" applyFill="1" applyBorder="1" applyAlignment="1">
      <alignment horizontal="center" vertical="center" wrapText="1"/>
    </xf>
    <xf numFmtId="0" fontId="65" fillId="2" borderId="12" xfId="0" applyFont="1" applyFill="1" applyBorder="1" applyAlignment="1">
      <alignment horizontal="center" vertical="center" wrapText="1"/>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14" xfId="0" applyBorder="1" applyAlignment="1">
      <alignment horizontal="center" vertical="center"/>
    </xf>
    <xf numFmtId="0" fontId="71" fillId="0" borderId="0" xfId="0" applyFont="1"/>
    <xf numFmtId="0" fontId="47" fillId="0" borderId="0" xfId="0" applyFont="1" applyAlignment="1">
      <alignment vertical="center"/>
    </xf>
    <xf numFmtId="0" fontId="47" fillId="0" borderId="23" xfId="0" applyFont="1" applyBorder="1" applyAlignment="1">
      <alignment vertical="center"/>
    </xf>
    <xf numFmtId="0" fontId="47" fillId="0" borderId="24" xfId="0" applyFont="1" applyBorder="1" applyAlignment="1">
      <alignment vertical="center"/>
    </xf>
    <xf numFmtId="0" fontId="47" fillId="45" borderId="28" xfId="0" applyFont="1" applyFill="1" applyBorder="1" applyAlignment="1">
      <alignment horizontal="right" vertical="center"/>
    </xf>
    <xf numFmtId="0" fontId="47" fillId="45" borderId="15" xfId="0" applyFont="1" applyFill="1" applyBorder="1" applyAlignment="1">
      <alignment horizontal="right" vertical="center"/>
    </xf>
    <xf numFmtId="0" fontId="47" fillId="0" borderId="32" xfId="0" applyFont="1" applyBorder="1" applyAlignment="1">
      <alignment vertical="center"/>
    </xf>
    <xf numFmtId="0" fontId="47" fillId="0" borderId="33" xfId="0" applyFont="1" applyBorder="1" applyAlignment="1">
      <alignment vertical="center"/>
    </xf>
  </cellXfs>
  <cellStyles count="16">
    <cellStyle name="Bad" xfId="7" builtinId="27"/>
    <cellStyle name="Comma" xfId="1" builtinId="3"/>
    <cellStyle name="Comma 2" xfId="9" xr:uid="{6FC498D4-23E8-4169-BBA3-82E211476770}"/>
    <cellStyle name="Comma 3" xfId="12" xr:uid="{5D6D3788-1824-45FB-9165-AD715ABA60F7}"/>
    <cellStyle name="Currency" xfId="2" builtinId="4"/>
    <cellStyle name="Good" xfId="4" builtinId="26"/>
    <cellStyle name="Hyperlink" xfId="6" builtinId="8"/>
    <cellStyle name="Hyperlink 2" xfId="14" xr:uid="{1444D297-C53F-4315-B0A1-D83790DAB065}"/>
    <cellStyle name="Neutral" xfId="5" builtinId="28"/>
    <cellStyle name="Normal" xfId="0" builtinId="0"/>
    <cellStyle name="Normal 2" xfId="8" xr:uid="{4C381A74-5661-44C8-9030-51DDF28845DD}"/>
    <cellStyle name="Normal 2 2" xfId="11" xr:uid="{17245182-51F1-4150-B92C-5E4C9E2A8247}"/>
    <cellStyle name="Normal 2 2 2" xfId="15" xr:uid="{E8144078-CBB3-4C02-8D23-4DFBB1D074B2}"/>
    <cellStyle name="Percent" xfId="3" builtinId="5"/>
    <cellStyle name="Percent 2" xfId="10" xr:uid="{B9AE9088-31C8-4E80-968D-83F797F0C654}"/>
    <cellStyle name="Percent 2 2" xfId="13" xr:uid="{257E4A8E-0F76-4A49-ADF7-CD7476E101CB}"/>
  </cellStyles>
  <dxfs count="7">
    <dxf>
      <fill>
        <patternFill>
          <bgColor theme="9" tint="0.59996337778862885"/>
        </patternFill>
      </fill>
    </dxf>
    <dxf>
      <alignment horizontal="general" vertical="bottom" textRotation="0" wrapText="1" indent="0" justifyLastLine="0" shrinkToFit="0" readingOrder="0"/>
    </dxf>
    <dxf>
      <alignment horizontal="center" vertical="center" textRotation="0" wrapText="0" indent="0" justifyLastLine="0" shrinkToFit="0" readingOrder="0"/>
      <border diagonalUp="0" diagonalDown="0">
        <left style="medium">
          <color indexed="64"/>
        </left>
        <right style="medium">
          <color indexed="64"/>
        </right>
        <vertical/>
      </border>
    </dxf>
    <dxf>
      <alignment horizontal="center" vertical="center" textRotation="0" wrapText="0" indent="0" justifyLastLine="0" shrinkToFit="0" readingOrder="0"/>
      <border diagonalUp="0" diagonalDown="0">
        <left style="medium">
          <color indexed="64"/>
        </left>
        <right style="medium">
          <color indexed="64"/>
        </right>
        <vertical/>
      </border>
    </dxf>
    <dxf>
      <alignment horizontal="center" vertical="center" textRotation="0" wrapText="0" indent="0" justifyLastLine="0" shrinkToFit="0" readingOrder="0"/>
      <border diagonalUp="0" diagonalDown="0" outline="0">
        <left/>
        <right style="medium">
          <color indexed="64"/>
        </right>
      </border>
    </dxf>
    <dxf>
      <font>
        <b/>
      </font>
      <alignment vertical="center" textRotation="0" wrapText="0" indent="0" justifyLastLine="0" shrinkToFit="0" readingOrder="0"/>
      <border diagonalUp="0" diagonalDown="0" outline="0">
        <left style="medium">
          <color indexed="64"/>
        </left>
        <right style="medium">
          <color indexed="64"/>
        </right>
      </border>
    </dxf>
    <dxf>
      <font>
        <strike val="0"/>
        <outline val="0"/>
        <shadow val="0"/>
        <u val="none"/>
        <vertAlign val="baseline"/>
        <sz val="12"/>
        <name val="Calibri"/>
        <family val="2"/>
        <scheme val="minor"/>
      </font>
      <alignment horizontal="center"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heetMetadata" Target="metadata.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62655</xdr:colOff>
      <xdr:row>10</xdr:row>
      <xdr:rowOff>67733</xdr:rowOff>
    </xdr:from>
    <xdr:to>
      <xdr:col>19</xdr:col>
      <xdr:colOff>436464</xdr:colOff>
      <xdr:row>13</xdr:row>
      <xdr:rowOff>315937</xdr:rowOff>
    </xdr:to>
    <xdr:pic>
      <xdr:nvPicPr>
        <xdr:cNvPr id="2" name="Picture 1">
          <a:extLst>
            <a:ext uri="{FF2B5EF4-FFF2-40B4-BE49-F238E27FC236}">
              <a16:creationId xmlns:a16="http://schemas.microsoft.com/office/drawing/2014/main" id="{9FA28A83-2E59-480F-8032-8AA508028446}"/>
            </a:ext>
          </a:extLst>
        </xdr:cNvPr>
        <xdr:cNvPicPr>
          <a:picLocks noChangeAspect="1"/>
        </xdr:cNvPicPr>
      </xdr:nvPicPr>
      <xdr:blipFill>
        <a:blip xmlns:r="http://schemas.openxmlformats.org/officeDocument/2006/relationships" r:embed="rId1"/>
        <a:stretch>
          <a:fillRect/>
        </a:stretch>
      </xdr:blipFill>
      <xdr:spPr>
        <a:xfrm>
          <a:off x="14967375" y="2445173"/>
          <a:ext cx="6721269" cy="2095238"/>
        </a:xfrm>
        <a:prstGeom prst="rect">
          <a:avLst/>
        </a:prstGeom>
      </xdr:spPr>
    </xdr:pic>
    <xdr:clientData/>
  </xdr:twoCellAnchor>
  <xdr:twoCellAnchor editAs="oneCell">
    <xdr:from>
      <xdr:col>11</xdr:col>
      <xdr:colOff>247650</xdr:colOff>
      <xdr:row>25</xdr:row>
      <xdr:rowOff>381000</xdr:rowOff>
    </xdr:from>
    <xdr:to>
      <xdr:col>15</xdr:col>
      <xdr:colOff>569422</xdr:colOff>
      <xdr:row>27</xdr:row>
      <xdr:rowOff>883920</xdr:rowOff>
    </xdr:to>
    <xdr:pic>
      <xdr:nvPicPr>
        <xdr:cNvPr id="3" name="Picture 2">
          <a:extLst>
            <a:ext uri="{FF2B5EF4-FFF2-40B4-BE49-F238E27FC236}">
              <a16:creationId xmlns:a16="http://schemas.microsoft.com/office/drawing/2014/main" id="{4E5FF462-4055-4EB8-95E5-29F66AF21ED0}"/>
            </a:ext>
          </a:extLst>
        </xdr:cNvPr>
        <xdr:cNvPicPr>
          <a:picLocks noChangeAspect="1"/>
        </xdr:cNvPicPr>
      </xdr:nvPicPr>
      <xdr:blipFill>
        <a:blip xmlns:r="http://schemas.openxmlformats.org/officeDocument/2006/relationships" r:embed="rId2"/>
        <a:stretch>
          <a:fillRect/>
        </a:stretch>
      </xdr:blipFill>
      <xdr:spPr>
        <a:xfrm>
          <a:off x="15430500" y="2390775"/>
          <a:ext cx="4227022" cy="23317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30481</xdr:colOff>
      <xdr:row>41</xdr:row>
      <xdr:rowOff>30480</xdr:rowOff>
    </xdr:from>
    <xdr:to>
      <xdr:col>20</xdr:col>
      <xdr:colOff>304801</xdr:colOff>
      <xdr:row>50</xdr:row>
      <xdr:rowOff>77447</xdr:rowOff>
    </xdr:to>
    <xdr:pic>
      <xdr:nvPicPr>
        <xdr:cNvPr id="2" name="Picture 1">
          <a:extLst>
            <a:ext uri="{FF2B5EF4-FFF2-40B4-BE49-F238E27FC236}">
              <a16:creationId xmlns:a16="http://schemas.microsoft.com/office/drawing/2014/main" id="{F5356A7D-3FA3-4254-98B0-CA70A56E590B}"/>
            </a:ext>
          </a:extLst>
        </xdr:cNvPr>
        <xdr:cNvPicPr>
          <a:picLocks noChangeAspect="1"/>
        </xdr:cNvPicPr>
      </xdr:nvPicPr>
      <xdr:blipFill>
        <a:blip xmlns:r="http://schemas.openxmlformats.org/officeDocument/2006/relationships" r:embed="rId1"/>
        <a:stretch>
          <a:fillRect/>
        </a:stretch>
      </xdr:blipFill>
      <xdr:spPr>
        <a:xfrm>
          <a:off x="12649201" y="7383780"/>
          <a:ext cx="5821680" cy="18148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30481</xdr:colOff>
      <xdr:row>41</xdr:row>
      <xdr:rowOff>30480</xdr:rowOff>
    </xdr:from>
    <xdr:to>
      <xdr:col>20</xdr:col>
      <xdr:colOff>304801</xdr:colOff>
      <xdr:row>50</xdr:row>
      <xdr:rowOff>77447</xdr:rowOff>
    </xdr:to>
    <xdr:pic>
      <xdr:nvPicPr>
        <xdr:cNvPr id="2" name="Picture 1">
          <a:extLst>
            <a:ext uri="{FF2B5EF4-FFF2-40B4-BE49-F238E27FC236}">
              <a16:creationId xmlns:a16="http://schemas.microsoft.com/office/drawing/2014/main" id="{6A56D275-CB91-4A61-9B62-8B1B9475A2EB}"/>
            </a:ext>
          </a:extLst>
        </xdr:cNvPr>
        <xdr:cNvPicPr>
          <a:picLocks noChangeAspect="1"/>
        </xdr:cNvPicPr>
      </xdr:nvPicPr>
      <xdr:blipFill>
        <a:blip xmlns:r="http://schemas.openxmlformats.org/officeDocument/2006/relationships" r:embed="rId1"/>
        <a:stretch>
          <a:fillRect/>
        </a:stretch>
      </xdr:blipFill>
      <xdr:spPr>
        <a:xfrm>
          <a:off x="12649201" y="7391400"/>
          <a:ext cx="5821680" cy="1814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30481</xdr:colOff>
      <xdr:row>41</xdr:row>
      <xdr:rowOff>30480</xdr:rowOff>
    </xdr:from>
    <xdr:to>
      <xdr:col>20</xdr:col>
      <xdr:colOff>304801</xdr:colOff>
      <xdr:row>50</xdr:row>
      <xdr:rowOff>77447</xdr:rowOff>
    </xdr:to>
    <xdr:pic>
      <xdr:nvPicPr>
        <xdr:cNvPr id="2" name="Picture 1">
          <a:extLst>
            <a:ext uri="{FF2B5EF4-FFF2-40B4-BE49-F238E27FC236}">
              <a16:creationId xmlns:a16="http://schemas.microsoft.com/office/drawing/2014/main" id="{18BB51D3-2C69-4320-926A-42CDA726AC33}"/>
            </a:ext>
          </a:extLst>
        </xdr:cNvPr>
        <xdr:cNvPicPr>
          <a:picLocks noChangeAspect="1"/>
        </xdr:cNvPicPr>
      </xdr:nvPicPr>
      <xdr:blipFill>
        <a:blip xmlns:r="http://schemas.openxmlformats.org/officeDocument/2006/relationships" r:embed="rId1"/>
        <a:stretch>
          <a:fillRect/>
        </a:stretch>
      </xdr:blipFill>
      <xdr:spPr>
        <a:xfrm>
          <a:off x="12649201" y="7391400"/>
          <a:ext cx="5821680" cy="18148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30481</xdr:colOff>
      <xdr:row>41</xdr:row>
      <xdr:rowOff>30480</xdr:rowOff>
    </xdr:from>
    <xdr:to>
      <xdr:col>20</xdr:col>
      <xdr:colOff>304801</xdr:colOff>
      <xdr:row>50</xdr:row>
      <xdr:rowOff>77447</xdr:rowOff>
    </xdr:to>
    <xdr:pic>
      <xdr:nvPicPr>
        <xdr:cNvPr id="2" name="Picture 1">
          <a:extLst>
            <a:ext uri="{FF2B5EF4-FFF2-40B4-BE49-F238E27FC236}">
              <a16:creationId xmlns:a16="http://schemas.microsoft.com/office/drawing/2014/main" id="{8F7E3A0E-0DE3-42F7-AA81-27AF643B722C}"/>
            </a:ext>
          </a:extLst>
        </xdr:cNvPr>
        <xdr:cNvPicPr>
          <a:picLocks noChangeAspect="1"/>
        </xdr:cNvPicPr>
      </xdr:nvPicPr>
      <xdr:blipFill>
        <a:blip xmlns:r="http://schemas.openxmlformats.org/officeDocument/2006/relationships" r:embed="rId1"/>
        <a:stretch>
          <a:fillRect/>
        </a:stretch>
      </xdr:blipFill>
      <xdr:spPr>
        <a:xfrm>
          <a:off x="12649201" y="7391400"/>
          <a:ext cx="5821680" cy="18148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30481</xdr:colOff>
      <xdr:row>51</xdr:row>
      <xdr:rowOff>38101</xdr:rowOff>
    </xdr:from>
    <xdr:to>
      <xdr:col>17</xdr:col>
      <xdr:colOff>462743</xdr:colOff>
      <xdr:row>64</xdr:row>
      <xdr:rowOff>81916</xdr:rowOff>
    </xdr:to>
    <xdr:pic>
      <xdr:nvPicPr>
        <xdr:cNvPr id="2" name="Picture 1">
          <a:extLst>
            <a:ext uri="{FF2B5EF4-FFF2-40B4-BE49-F238E27FC236}">
              <a16:creationId xmlns:a16="http://schemas.microsoft.com/office/drawing/2014/main" id="{BC90A655-BD2B-A363-0117-F4AC0E3EF8F6}"/>
            </a:ext>
          </a:extLst>
        </xdr:cNvPr>
        <xdr:cNvPicPr>
          <a:picLocks noChangeAspect="1"/>
        </xdr:cNvPicPr>
      </xdr:nvPicPr>
      <xdr:blipFill>
        <a:blip xmlns:r="http://schemas.openxmlformats.org/officeDocument/2006/relationships" r:embed="rId1"/>
        <a:stretch>
          <a:fillRect/>
        </a:stretch>
      </xdr:blipFill>
      <xdr:spPr>
        <a:xfrm>
          <a:off x="12984481" y="9380221"/>
          <a:ext cx="4242262" cy="23221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548640</xdr:colOff>
      <xdr:row>33</xdr:row>
      <xdr:rowOff>76200</xdr:rowOff>
    </xdr:from>
    <xdr:to>
      <xdr:col>22</xdr:col>
      <xdr:colOff>586740</xdr:colOff>
      <xdr:row>47</xdr:row>
      <xdr:rowOff>149169</xdr:rowOff>
    </xdr:to>
    <xdr:pic>
      <xdr:nvPicPr>
        <xdr:cNvPr id="2" name="Picture 1">
          <a:extLst>
            <a:ext uri="{FF2B5EF4-FFF2-40B4-BE49-F238E27FC236}">
              <a16:creationId xmlns:a16="http://schemas.microsoft.com/office/drawing/2014/main" id="{A9230012-F9BE-4016-836E-511A985ADA01}"/>
            </a:ext>
          </a:extLst>
        </xdr:cNvPr>
        <xdr:cNvPicPr>
          <a:picLocks noChangeAspect="1"/>
        </xdr:cNvPicPr>
      </xdr:nvPicPr>
      <xdr:blipFill>
        <a:blip xmlns:r="http://schemas.openxmlformats.org/officeDocument/2006/relationships" r:embed="rId1"/>
        <a:stretch>
          <a:fillRect/>
        </a:stretch>
      </xdr:blipFill>
      <xdr:spPr>
        <a:xfrm>
          <a:off x="15948660" y="6042660"/>
          <a:ext cx="3200400" cy="2785689"/>
        </a:xfrm>
        <a:prstGeom prst="rect">
          <a:avLst/>
        </a:prstGeom>
      </xdr:spPr>
    </xdr:pic>
    <xdr:clientData/>
  </xdr:twoCellAnchor>
  <xdr:twoCellAnchor editAs="oneCell">
    <xdr:from>
      <xdr:col>23</xdr:col>
      <xdr:colOff>83820</xdr:colOff>
      <xdr:row>32</xdr:row>
      <xdr:rowOff>167640</xdr:rowOff>
    </xdr:from>
    <xdr:to>
      <xdr:col>31</xdr:col>
      <xdr:colOff>601980</xdr:colOff>
      <xdr:row>42</xdr:row>
      <xdr:rowOff>70145</xdr:rowOff>
    </xdr:to>
    <xdr:pic>
      <xdr:nvPicPr>
        <xdr:cNvPr id="3" name="Picture 2">
          <a:extLst>
            <a:ext uri="{FF2B5EF4-FFF2-40B4-BE49-F238E27FC236}">
              <a16:creationId xmlns:a16="http://schemas.microsoft.com/office/drawing/2014/main" id="{64424EA6-60E9-493F-9ADC-1E7FA66063B1}"/>
            </a:ext>
          </a:extLst>
        </xdr:cNvPr>
        <xdr:cNvPicPr>
          <a:picLocks noChangeAspect="1"/>
        </xdr:cNvPicPr>
      </xdr:nvPicPr>
      <xdr:blipFill>
        <a:blip xmlns:r="http://schemas.openxmlformats.org/officeDocument/2006/relationships" r:embed="rId2"/>
        <a:stretch>
          <a:fillRect/>
        </a:stretch>
      </xdr:blipFill>
      <xdr:spPr>
        <a:xfrm>
          <a:off x="19278600" y="5958840"/>
          <a:ext cx="5577840" cy="1876085"/>
        </a:xfrm>
        <a:prstGeom prst="rect">
          <a:avLst/>
        </a:prstGeom>
      </xdr:spPr>
    </xdr:pic>
    <xdr:clientData/>
  </xdr:twoCellAnchor>
  <xdr:twoCellAnchor>
    <xdr:from>
      <xdr:col>19</xdr:col>
      <xdr:colOff>190500</xdr:colOff>
      <xdr:row>43</xdr:row>
      <xdr:rowOff>77391</xdr:rowOff>
    </xdr:from>
    <xdr:to>
      <xdr:col>19</xdr:col>
      <xdr:colOff>190500</xdr:colOff>
      <xdr:row>45</xdr:row>
      <xdr:rowOff>0</xdr:rowOff>
    </xdr:to>
    <xdr:cxnSp macro="">
      <xdr:nvCxnSpPr>
        <xdr:cNvPr id="4" name="Straight Connector 3">
          <a:extLst>
            <a:ext uri="{FF2B5EF4-FFF2-40B4-BE49-F238E27FC236}">
              <a16:creationId xmlns:a16="http://schemas.microsoft.com/office/drawing/2014/main" id="{1D5E0FF0-3991-47E8-9AFA-E301DAAB06AB}"/>
            </a:ext>
          </a:extLst>
        </xdr:cNvPr>
        <xdr:cNvCxnSpPr/>
      </xdr:nvCxnSpPr>
      <xdr:spPr>
        <a:xfrm>
          <a:off x="16424672" y="7995047"/>
          <a:ext cx="0" cy="303609"/>
        </a:xfrm>
        <a:prstGeom prst="line">
          <a:avLst/>
        </a:prstGeom>
        <a:ln w="127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375047</xdr:colOff>
      <xdr:row>43</xdr:row>
      <xdr:rowOff>75908</xdr:rowOff>
    </xdr:from>
    <xdr:to>
      <xdr:col>19</xdr:col>
      <xdr:colOff>190922</xdr:colOff>
      <xdr:row>43</xdr:row>
      <xdr:rowOff>83344</xdr:rowOff>
    </xdr:to>
    <xdr:cxnSp macro="">
      <xdr:nvCxnSpPr>
        <xdr:cNvPr id="5" name="Straight Connector 4">
          <a:extLst>
            <a:ext uri="{FF2B5EF4-FFF2-40B4-BE49-F238E27FC236}">
              <a16:creationId xmlns:a16="http://schemas.microsoft.com/office/drawing/2014/main" id="{EF3CE965-B1CE-4927-91E8-B30581D421DD}"/>
            </a:ext>
          </a:extLst>
        </xdr:cNvPr>
        <xdr:cNvCxnSpPr/>
      </xdr:nvCxnSpPr>
      <xdr:spPr>
        <a:xfrm flipV="1">
          <a:off x="15990094" y="7993564"/>
          <a:ext cx="435000" cy="7436"/>
        </a:xfrm>
        <a:prstGeom prst="line">
          <a:avLst/>
        </a:prstGeom>
        <a:ln w="127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220980</xdr:colOff>
      <xdr:row>0</xdr:row>
      <xdr:rowOff>137160</xdr:rowOff>
    </xdr:from>
    <xdr:to>
      <xdr:col>13</xdr:col>
      <xdr:colOff>213360</xdr:colOff>
      <xdr:row>18</xdr:row>
      <xdr:rowOff>83820</xdr:rowOff>
    </xdr:to>
    <xdr:sp macro="" textlink="">
      <xdr:nvSpPr>
        <xdr:cNvPr id="2" name="Rectangle 1">
          <a:extLst>
            <a:ext uri="{FF2B5EF4-FFF2-40B4-BE49-F238E27FC236}">
              <a16:creationId xmlns:a16="http://schemas.microsoft.com/office/drawing/2014/main" id="{5160A864-A5DB-449D-838E-B7B26F8BF8AA}"/>
            </a:ext>
          </a:extLst>
        </xdr:cNvPr>
        <xdr:cNvSpPr/>
      </xdr:nvSpPr>
      <xdr:spPr>
        <a:xfrm>
          <a:off x="7482840" y="137160"/>
          <a:ext cx="4259580" cy="342138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b="1"/>
            <a:t>Admin Costs</a:t>
          </a:r>
        </a:p>
        <a:p>
          <a:pPr algn="l"/>
          <a:r>
            <a:rPr lang="en-US" sz="1100"/>
            <a:t>1. estimate # of FTEs look at average cost / program.</a:t>
          </a:r>
        </a:p>
        <a:p>
          <a:pPr algn="l"/>
          <a:r>
            <a:rPr lang="en-US" sz="1100"/>
            <a:t>Allocate to programs based on size with some minimum amount for each program</a:t>
          </a:r>
        </a:p>
        <a:p>
          <a:pPr algn="l"/>
          <a:endParaRPr lang="en-US" sz="1100" b="1"/>
        </a:p>
        <a:p>
          <a:pPr algn="l"/>
          <a:r>
            <a:rPr lang="en-US" sz="1100" b="1"/>
            <a:t>Development costs</a:t>
          </a:r>
          <a:endParaRPr lang="en-US" sz="1100" b="0"/>
        </a:p>
        <a:p>
          <a:pPr algn="l"/>
          <a:r>
            <a:rPr lang="en-US" sz="1100" b="0"/>
            <a:t>150,000 as a baseline then increase and decrease based on program</a:t>
          </a:r>
        </a:p>
        <a:p>
          <a:pPr algn="l"/>
          <a:endParaRPr lang="en-US" sz="1100" b="0"/>
        </a:p>
        <a:p>
          <a:pPr algn="l"/>
          <a:r>
            <a:rPr lang="en-US" sz="1100" b="1"/>
            <a:t>Marketing costs</a:t>
          </a:r>
          <a:endParaRPr lang="en-US" sz="1100" b="0"/>
        </a:p>
        <a:p>
          <a:pPr algn="l"/>
          <a:r>
            <a:rPr lang="en-US" sz="1100" b="0"/>
            <a:t>based on class and program</a:t>
          </a:r>
        </a:p>
        <a:p>
          <a:pPr algn="l"/>
          <a:endParaRPr lang="en-US" sz="1100" b="0"/>
        </a:p>
        <a:p>
          <a:pPr algn="l"/>
          <a:r>
            <a:rPr lang="en-US" sz="1100" b="1"/>
            <a:t>O&amp;M based on program</a:t>
          </a:r>
        </a:p>
        <a:p>
          <a:pPr algn="l"/>
          <a:r>
            <a:rPr lang="en-US" sz="1100" b="0"/>
            <a:t>5% of equipment cost - exception include storage ancillary and voltage</a:t>
          </a:r>
        </a:p>
        <a:p>
          <a:pPr algn="l"/>
          <a:endParaRPr lang="en-US" sz="1100" b="0"/>
        </a:p>
        <a:p>
          <a:pPr algn="l"/>
          <a:r>
            <a:rPr lang="en-US" sz="1100" b="1"/>
            <a:t>Equipment</a:t>
          </a:r>
        </a:p>
        <a:p>
          <a:pPr algn="l"/>
          <a:r>
            <a:rPr lang="en-US" sz="1100" b="0"/>
            <a:t>program specific / benchmarked</a:t>
          </a:r>
        </a:p>
        <a:p>
          <a:pPr algn="l"/>
          <a:endParaRPr lang="en-US" sz="1100" b="0"/>
        </a:p>
        <a:p>
          <a:pPr algn="l"/>
          <a:r>
            <a:rPr lang="en-US" sz="1100" b="1"/>
            <a:t>Incentive</a:t>
          </a:r>
        </a:p>
        <a:p>
          <a:pPr algn="l"/>
          <a:r>
            <a:rPr lang="en-US" sz="1100" b="0"/>
            <a:t>program specific / benchmarked</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45720</xdr:colOff>
      <xdr:row>44</xdr:row>
      <xdr:rowOff>129540</xdr:rowOff>
    </xdr:from>
    <xdr:to>
      <xdr:col>3</xdr:col>
      <xdr:colOff>556260</xdr:colOff>
      <xdr:row>54</xdr:row>
      <xdr:rowOff>137160</xdr:rowOff>
    </xdr:to>
    <xdr:sp macro="" textlink="">
      <xdr:nvSpPr>
        <xdr:cNvPr id="2" name="Rectangle 1">
          <a:extLst>
            <a:ext uri="{FF2B5EF4-FFF2-40B4-BE49-F238E27FC236}">
              <a16:creationId xmlns:a16="http://schemas.microsoft.com/office/drawing/2014/main" id="{DABDE019-9194-468A-8F48-78EBCDB3B2E5}"/>
            </a:ext>
          </a:extLst>
        </xdr:cNvPr>
        <xdr:cNvSpPr/>
      </xdr:nvSpPr>
      <xdr:spPr>
        <a:xfrm>
          <a:off x="655320" y="9022080"/>
          <a:ext cx="2750820" cy="176022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Notes:</a:t>
          </a:r>
        </a:p>
        <a:p>
          <a:pPr algn="l"/>
          <a:r>
            <a:rPr lang="en-US" sz="1100"/>
            <a:t>-Currently</a:t>
          </a:r>
          <a:r>
            <a:rPr lang="en-US" sz="1100" baseline="0"/>
            <a:t> including Com </a:t>
          </a:r>
          <a:r>
            <a:rPr lang="en-US" sz="1100"/>
            <a:t>schedules</a:t>
          </a:r>
          <a:r>
            <a:rPr lang="en-US" sz="1100" baseline="0"/>
            <a:t> 13 and 23 for general service vehicle charging and large general service vehicle charging. Keep these? </a:t>
          </a:r>
          <a:r>
            <a:rPr lang="en-US" sz="1100" baseline="0">
              <a:solidFill>
                <a:srgbClr val="FF0000"/>
              </a:solidFill>
            </a:rPr>
            <a:t>--&gt; Yes</a:t>
          </a:r>
          <a:endParaRPr lang="en-US" sz="1100" baseline="0"/>
        </a:p>
        <a:p>
          <a:pPr algn="l"/>
          <a:endParaRPr lang="en-US" sz="1100"/>
        </a:p>
        <a:p>
          <a:pPr algn="l"/>
          <a:r>
            <a:rPr lang="en-US" sz="1100"/>
            <a:t>-Currently keeping</a:t>
          </a:r>
          <a:r>
            <a:rPr lang="en-US" sz="1100" baseline="0"/>
            <a:t> </a:t>
          </a:r>
          <a:r>
            <a:rPr lang="en-US" sz="1100"/>
            <a:t>"Schedule 31- pumping service"</a:t>
          </a:r>
          <a:r>
            <a:rPr lang="en-US" sz="1100" baseline="0"/>
            <a:t> from C&amp;I. Keep these? </a:t>
          </a:r>
          <a:r>
            <a:rPr lang="en-US" sz="1100" baseline="0">
              <a:solidFill>
                <a:srgbClr val="FF0000"/>
              </a:solidFill>
            </a:rPr>
            <a:t>--&gt; moved commercial pumping into industrial</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_macorp\users\dcostenaro\WORK_CURRENT\31135_PacifiCorp%20CPA%20Update%202015-2016\Class%201%20and%203%20-%20DR%20and%20Rates\DR%20Model\DR_Model_PacifiCorp_2016-02-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LRF\Final%20Budget%20Forecast\2014%20BP\Final%20Reports\Output%20Files%20from%20Metrix%20ND\TOT%20MWH%20only%20Annual%20and%20Monthly_05152013%20GP%20Camas.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AEG\Clients\Avista%20Energy\1008250%20CPA%202023\Demand%20Response\Electric\Input%20Generator\Electric%20DR%20Input%20Generator%20-%20Avista%203_22_24%20-%20Copy.xlsx" TargetMode="External"/><Relationship Id="rId1" Type="http://schemas.openxmlformats.org/officeDocument/2006/relationships/externalLinkPath" Target="Electric%20DR%20Input%20Generator%20-%20Avista%203_22_24%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Panel"/>
      <sheetName val="Variables"/>
      <sheetName val="ClassValues"/>
      <sheetName val="ParticipationRate"/>
      <sheetName val="ImpactInput"/>
      <sheetName val="CEInput"/>
      <sheetName val="EnergyCosts"/>
      <sheetName val="DR"/>
      <sheetName val="Results"/>
      <sheetName val="Translator"/>
    </sheetNames>
    <sheetDataSet>
      <sheetData sheetId="0">
        <row r="2">
          <cell r="C2" t="str">
            <v>Residential</v>
          </cell>
        </row>
        <row r="3">
          <cell r="C3" t="str">
            <v>DLC Central AC</v>
          </cell>
        </row>
        <row r="4">
          <cell r="C4" t="str">
            <v>Low Participation Case</v>
          </cell>
        </row>
        <row r="5">
          <cell r="C5" t="str">
            <v>UT</v>
          </cell>
        </row>
        <row r="7">
          <cell r="C7" t="str">
            <v>Residential</v>
          </cell>
          <cell r="D7" t="str">
            <v>Small C&amp;I</v>
          </cell>
          <cell r="E7" t="str">
            <v>Medium C&amp;I</v>
          </cell>
          <cell r="F7" t="str">
            <v>Large C&amp;I</v>
          </cell>
          <cell r="G7" t="str">
            <v>Extra Large C&amp;I</v>
          </cell>
          <cell r="H7" t="str">
            <v>Irrigation</v>
          </cell>
        </row>
        <row r="8">
          <cell r="B8" t="str">
            <v>DLC Central AC</v>
          </cell>
        </row>
        <row r="9">
          <cell r="B9" t="str">
            <v>DLC Space Heating</v>
          </cell>
        </row>
        <row r="10">
          <cell r="B10" t="str">
            <v>DLC Water Heating</v>
          </cell>
        </row>
        <row r="11">
          <cell r="B11" t="str">
            <v>DLC Smart Thermostats</v>
          </cell>
        </row>
        <row r="12">
          <cell r="B12" t="str">
            <v>DLC Smart Appliances</v>
          </cell>
        </row>
        <row r="13">
          <cell r="B13" t="str">
            <v>DLC Room AC</v>
          </cell>
        </row>
        <row r="14">
          <cell r="B14" t="str">
            <v>DLC Elec Vehicle Charging</v>
          </cell>
        </row>
        <row r="15">
          <cell r="B15" t="str">
            <v>DLC Irrigation</v>
          </cell>
        </row>
        <row r="16">
          <cell r="B16" t="str">
            <v>Curtail Agreements</v>
          </cell>
        </row>
        <row r="17">
          <cell r="B17" t="str">
            <v>Time-Of-Use</v>
          </cell>
        </row>
        <row r="18">
          <cell r="B18" t="str">
            <v>Critical Peak Pricing</v>
          </cell>
        </row>
        <row r="19">
          <cell r="B19" t="str">
            <v>Real Time Pricing</v>
          </cell>
        </row>
        <row r="20">
          <cell r="B20" t="str">
            <v>Curtail Agreements - Non-Firm</v>
          </cell>
        </row>
        <row r="21">
          <cell r="B21" t="str">
            <v>Demand Charge</v>
          </cell>
        </row>
      </sheetData>
      <sheetData sheetId="1">
        <row r="2">
          <cell r="C2">
            <v>6.6100000000000006E-2</v>
          </cell>
        </row>
        <row r="3">
          <cell r="C3">
            <v>1.8599999999999998E-2</v>
          </cell>
        </row>
        <row r="4">
          <cell r="C4">
            <v>2015</v>
          </cell>
        </row>
        <row r="5">
          <cell r="C5">
            <v>2036</v>
          </cell>
        </row>
        <row r="6">
          <cell r="C6" t="b">
            <v>0</v>
          </cell>
        </row>
        <row r="7">
          <cell r="C7" t="b">
            <v>0</v>
          </cell>
        </row>
        <row r="8">
          <cell r="C8" t="b">
            <v>0</v>
          </cell>
        </row>
        <row r="9">
          <cell r="C9">
            <v>1</v>
          </cell>
        </row>
        <row r="10">
          <cell r="C10">
            <v>0</v>
          </cell>
        </row>
        <row r="11">
          <cell r="C11">
            <v>0</v>
          </cell>
        </row>
        <row r="12">
          <cell r="C12" t="str">
            <v>CA</v>
          </cell>
        </row>
        <row r="18">
          <cell r="C18" t="str">
            <v>Low Participation Case</v>
          </cell>
        </row>
        <row r="19">
          <cell r="C19" t="str">
            <v>High Participation Case</v>
          </cell>
        </row>
      </sheetData>
      <sheetData sheetId="2">
        <row r="1">
          <cell r="A1" t="str">
            <v>Key</v>
          </cell>
          <cell r="B1" t="str">
            <v>State</v>
          </cell>
          <cell r="C1" t="str">
            <v>Customer Class</v>
          </cell>
          <cell r="D1" t="str">
            <v>Data Element</v>
          </cell>
          <cell r="E1" t="str">
            <v>Unit</v>
          </cell>
          <cell r="F1">
            <v>2015</v>
          </cell>
          <cell r="G1">
            <v>2016</v>
          </cell>
          <cell r="H1">
            <v>2017</v>
          </cell>
          <cell r="I1">
            <v>2018</v>
          </cell>
          <cell r="J1">
            <v>2019</v>
          </cell>
          <cell r="K1">
            <v>2020</v>
          </cell>
          <cell r="L1">
            <v>2021</v>
          </cell>
          <cell r="M1">
            <v>2022</v>
          </cell>
          <cell r="N1">
            <v>2023</v>
          </cell>
          <cell r="O1">
            <v>2024</v>
          </cell>
          <cell r="P1">
            <v>2025</v>
          </cell>
          <cell r="Q1">
            <v>2026</v>
          </cell>
          <cell r="R1">
            <v>2027</v>
          </cell>
          <cell r="S1">
            <v>2028</v>
          </cell>
          <cell r="T1">
            <v>2029</v>
          </cell>
          <cell r="U1">
            <v>2030</v>
          </cell>
          <cell r="V1">
            <v>2031</v>
          </cell>
          <cell r="W1">
            <v>2032</v>
          </cell>
          <cell r="X1">
            <v>2033</v>
          </cell>
          <cell r="Y1">
            <v>2034</v>
          </cell>
          <cell r="Z1">
            <v>2035</v>
          </cell>
          <cell r="AA1">
            <v>2036</v>
          </cell>
          <cell r="AB1">
            <v>2037</v>
          </cell>
          <cell r="AC1">
            <v>2038</v>
          </cell>
          <cell r="AD1">
            <v>2039</v>
          </cell>
          <cell r="AE1">
            <v>2040</v>
          </cell>
          <cell r="AF1">
            <v>2041</v>
          </cell>
          <cell r="AG1">
            <v>2042</v>
          </cell>
          <cell r="AH1">
            <v>2043</v>
          </cell>
          <cell r="AI1">
            <v>2044</v>
          </cell>
          <cell r="AJ1">
            <v>2045</v>
          </cell>
          <cell r="AK1">
            <v>2046</v>
          </cell>
          <cell r="AL1">
            <v>2047</v>
          </cell>
          <cell r="AM1">
            <v>2048</v>
          </cell>
          <cell r="AN1">
            <v>2049</v>
          </cell>
          <cell r="AO1">
            <v>2050</v>
          </cell>
          <cell r="AP1">
            <v>2051</v>
          </cell>
          <cell r="AQ1">
            <v>2052</v>
          </cell>
          <cell r="AR1">
            <v>2053</v>
          </cell>
          <cell r="AS1">
            <v>2054</v>
          </cell>
          <cell r="AT1">
            <v>2055</v>
          </cell>
          <cell r="AU1">
            <v>2056</v>
          </cell>
          <cell r="AV1">
            <v>2057</v>
          </cell>
          <cell r="AW1">
            <v>2058</v>
          </cell>
          <cell r="AX1">
            <v>2059</v>
          </cell>
          <cell r="AY1" t="str">
            <v>Growth Rate</v>
          </cell>
          <cell r="BE1" t="str">
            <v>Annual Average</v>
          </cell>
        </row>
        <row r="2">
          <cell r="A2" t="str">
            <v>CAAllSummer Peak Load</v>
          </cell>
          <cell r="B2" t="str">
            <v>CA</v>
          </cell>
          <cell r="C2" t="str">
            <v>All</v>
          </cell>
          <cell r="D2" t="str">
            <v>Summer Peak Load</v>
          </cell>
          <cell r="E2" t="str">
            <v>MW</v>
          </cell>
          <cell r="F2">
            <v>124.46467664665667</v>
          </cell>
          <cell r="G2">
            <v>117.20570757686046</v>
          </cell>
          <cell r="H2">
            <v>115.83396126483792</v>
          </cell>
          <cell r="I2">
            <v>116.25290647357077</v>
          </cell>
          <cell r="J2">
            <v>117.28869862773324</v>
          </cell>
          <cell r="K2">
            <v>117.4945802731677</v>
          </cell>
          <cell r="L2">
            <v>117.61028894986536</v>
          </cell>
          <cell r="M2">
            <v>117.70764383646615</v>
          </cell>
          <cell r="N2">
            <v>116.62157825725575</v>
          </cell>
          <cell r="O2">
            <v>117.17139396928805</v>
          </cell>
          <cell r="P2">
            <v>117.72440164481546</v>
          </cell>
          <cell r="Q2">
            <v>117.94783908947301</v>
          </cell>
          <cell r="R2">
            <v>118.1305789995679</v>
          </cell>
          <cell r="S2">
            <v>116.79155031337022</v>
          </cell>
          <cell r="T2">
            <v>117.38286155083894</v>
          </cell>
          <cell r="U2">
            <v>118.14414484442212</v>
          </cell>
          <cell r="V2">
            <v>119.1168957195562</v>
          </cell>
          <cell r="W2">
            <v>119.76326832731552</v>
          </cell>
          <cell r="X2">
            <v>120.38250924536641</v>
          </cell>
          <cell r="Y2">
            <v>119.2764938943116</v>
          </cell>
          <cell r="Z2">
            <v>120.69691764963453</v>
          </cell>
          <cell r="AA2">
            <v>121.32254249467563</v>
          </cell>
          <cell r="AB2">
            <v>121.77147244596004</v>
          </cell>
          <cell r="AC2">
            <v>122.22206357328821</v>
          </cell>
          <cell r="AD2">
            <v>122.67432202351186</v>
          </cell>
          <cell r="AE2">
            <v>123.12825396622794</v>
          </cell>
          <cell r="AF2">
            <v>123.58386559386275</v>
          </cell>
          <cell r="AG2">
            <v>124.04116312175644</v>
          </cell>
          <cell r="AH2">
            <v>124.50015278824777</v>
          </cell>
          <cell r="AI2">
            <v>124.96084085475925</v>
          </cell>
          <cell r="AJ2">
            <v>125.42323360588254</v>
          </cell>
          <cell r="AK2">
            <v>125.88733734946419</v>
          </cell>
          <cell r="AL2">
            <v>126.35315841669166</v>
          </cell>
          <cell r="AM2">
            <v>126.82070316217971</v>
          </cell>
          <cell r="AN2">
            <v>127.28997796405712</v>
          </cell>
          <cell r="AO2">
            <v>127.76098922405363</v>
          </cell>
          <cell r="AP2">
            <v>128.23374336758735</v>
          </cell>
          <cell r="AQ2">
            <v>128.70824684385232</v>
          </cell>
          <cell r="AR2">
            <v>129.18450612590658</v>
          </cell>
          <cell r="AS2">
            <v>129.66252771076043</v>
          </cell>
          <cell r="AT2">
            <v>130.14231811946505</v>
          </cell>
          <cell r="AU2">
            <v>130.62388389720149</v>
          </cell>
          <cell r="AV2">
            <v>131.10723161336995</v>
          </cell>
          <cell r="AW2">
            <v>131.59236786167935</v>
          </cell>
          <cell r="AX2">
            <v>132.07929926023735</v>
          </cell>
        </row>
        <row r="3">
          <cell r="A3" t="str">
            <v>IDAllSummer Peak Load</v>
          </cell>
          <cell r="B3" t="str">
            <v>ID</v>
          </cell>
          <cell r="C3" t="str">
            <v>All</v>
          </cell>
          <cell r="D3" t="str">
            <v>Summer Peak Load</v>
          </cell>
          <cell r="E3" t="str">
            <v>MW</v>
          </cell>
          <cell r="F3">
            <v>694.82000973308459</v>
          </cell>
          <cell r="G3">
            <v>612.26752561549893</v>
          </cell>
          <cell r="H3">
            <v>592.74734409593009</v>
          </cell>
          <cell r="I3">
            <v>611.30276467399972</v>
          </cell>
          <cell r="J3">
            <v>623.8642188864967</v>
          </cell>
          <cell r="K3">
            <v>627.71881674953738</v>
          </cell>
          <cell r="L3">
            <v>631.29954699047494</v>
          </cell>
          <cell r="M3">
            <v>634.26941016522824</v>
          </cell>
          <cell r="N3">
            <v>630.88785637672913</v>
          </cell>
          <cell r="O3">
            <v>642.95670454167737</v>
          </cell>
          <cell r="P3">
            <v>648.35758745289036</v>
          </cell>
          <cell r="Q3">
            <v>652.82927664625402</v>
          </cell>
          <cell r="R3">
            <v>655.94318707678872</v>
          </cell>
          <cell r="S3">
            <v>638.99006992414002</v>
          </cell>
          <cell r="T3">
            <v>657.35520585568349</v>
          </cell>
          <cell r="U3">
            <v>670.41193365750314</v>
          </cell>
          <cell r="V3">
            <v>675.97197989454889</v>
          </cell>
          <cell r="W3">
            <v>679.94483877622474</v>
          </cell>
          <cell r="X3">
            <v>683.11210004223415</v>
          </cell>
          <cell r="Y3">
            <v>667.38783046668402</v>
          </cell>
          <cell r="Z3">
            <v>693.50395361209712</v>
          </cell>
          <cell r="AA3">
            <v>699.60728919039252</v>
          </cell>
          <cell r="AB3">
            <v>704.56741620433218</v>
          </cell>
          <cell r="AC3">
            <v>709.56270989016696</v>
          </cell>
          <cell r="AD3">
            <v>714.59341957514368</v>
          </cell>
          <cell r="AE3">
            <v>719.65979635420774</v>
          </cell>
          <cell r="AF3">
            <v>724.76209310253591</v>
          </cell>
          <cell r="AG3">
            <v>729.90056448815778</v>
          </cell>
          <cell r="AH3">
            <v>735.07546698466717</v>
          </cell>
          <cell r="AI3">
            <v>740.28705888402294</v>
          </cell>
          <cell r="AJ3">
            <v>745.53560030944152</v>
          </cell>
          <cell r="AK3">
            <v>750.82135322837973</v>
          </cell>
          <cell r="AL3">
            <v>756.14458146561049</v>
          </cell>
          <cell r="AM3">
            <v>761.5055507163911</v>
          </cell>
          <cell r="AN3">
            <v>766.90452855972433</v>
          </cell>
          <cell r="AO3">
            <v>772.34178447171428</v>
          </cell>
          <cell r="AP3">
            <v>777.81758983901648</v>
          </cell>
          <cell r="AQ3">
            <v>783.33221797238343</v>
          </cell>
          <cell r="AR3">
            <v>788.88594412030625</v>
          </cell>
          <cell r="AS3">
            <v>794.47904548275289</v>
          </cell>
          <cell r="AT3">
            <v>800.11180122500411</v>
          </cell>
          <cell r="AU3">
            <v>805.784492491587</v>
          </cell>
          <cell r="AV3">
            <v>811.49740242030771</v>
          </cell>
          <cell r="AW3">
            <v>817.25081615638362</v>
          </cell>
          <cell r="AX3">
            <v>823.04502086667549</v>
          </cell>
        </row>
        <row r="4">
          <cell r="A4" t="str">
            <v>ORAllSummer Peak Load</v>
          </cell>
          <cell r="B4" t="str">
            <v>OR</v>
          </cell>
          <cell r="C4" t="str">
            <v>All</v>
          </cell>
          <cell r="D4" t="str">
            <v>Summer Peak Load</v>
          </cell>
          <cell r="E4" t="str">
            <v>MW</v>
          </cell>
          <cell r="F4">
            <v>1963.0528257332526</v>
          </cell>
          <cell r="G4">
            <v>2041.2616052392782</v>
          </cell>
          <cell r="H4">
            <v>2079.8425358172658</v>
          </cell>
          <cell r="I4">
            <v>2103.4830341210918</v>
          </cell>
          <cell r="J4">
            <v>2106.0143580430204</v>
          </cell>
          <cell r="K4">
            <v>2125.2712778502409</v>
          </cell>
          <cell r="L4">
            <v>2129.0383447899299</v>
          </cell>
          <cell r="M4">
            <v>2133.1988911644753</v>
          </cell>
          <cell r="N4">
            <v>2142.7276212574079</v>
          </cell>
          <cell r="O4">
            <v>2147.6134753459719</v>
          </cell>
          <cell r="P4">
            <v>2154.18476323499</v>
          </cell>
          <cell r="Q4">
            <v>2162.3145560745065</v>
          </cell>
          <cell r="R4">
            <v>2164.0280955488784</v>
          </cell>
          <cell r="S4">
            <v>2173.401791117939</v>
          </cell>
          <cell r="T4">
            <v>2176.6856217931631</v>
          </cell>
          <cell r="U4">
            <v>2180.3565854607441</v>
          </cell>
          <cell r="V4">
            <v>2182.3185428271677</v>
          </cell>
          <cell r="W4">
            <v>2184.4192152938967</v>
          </cell>
          <cell r="X4">
            <v>2186.5534332423995</v>
          </cell>
          <cell r="Y4">
            <v>2197.3995034709201</v>
          </cell>
          <cell r="Z4">
            <v>2202.4902569886949</v>
          </cell>
          <cell r="AA4">
            <v>2208.260079853721</v>
          </cell>
          <cell r="AB4">
            <v>2213.487629761165</v>
          </cell>
          <cell r="AC4">
            <v>2218.7275546955743</v>
          </cell>
          <cell r="AD4">
            <v>2223.9798839519904</v>
          </cell>
          <cell r="AE4">
            <v>2229.2446468948046</v>
          </cell>
          <cell r="AF4">
            <v>2234.5218729579215</v>
          </cell>
          <cell r="AG4">
            <v>2239.8115916449233</v>
          </cell>
          <cell r="AH4">
            <v>2245.1138325292354</v>
          </cell>
          <cell r="AI4">
            <v>2250.428625254292</v>
          </cell>
          <cell r="AJ4">
            <v>2255.7559995337001</v>
          </cell>
          <cell r="AK4">
            <v>2261.0959851514085</v>
          </cell>
          <cell r="AL4">
            <v>2266.4486119618714</v>
          </cell>
          <cell r="AM4">
            <v>2271.813909890217</v>
          </cell>
          <cell r="AN4">
            <v>2277.1919089324142</v>
          </cell>
          <cell r="AO4">
            <v>2282.582639155441</v>
          </cell>
          <cell r="AP4">
            <v>2287.9861306974517</v>
          </cell>
          <cell r="AQ4">
            <v>2293.4024137679462</v>
          </cell>
          <cell r="AR4">
            <v>2298.8315186479376</v>
          </cell>
          <cell r="AS4">
            <v>2304.2734756901232</v>
          </cell>
          <cell r="AT4">
            <v>2309.7283153190529</v>
          </cell>
          <cell r="AU4">
            <v>2315.1960680312995</v>
          </cell>
          <cell r="AV4">
            <v>2320.6767643956305</v>
          </cell>
          <cell r="AW4">
            <v>2326.1704350531768</v>
          </cell>
          <cell r="AX4">
            <v>2331.677110717606</v>
          </cell>
        </row>
        <row r="5">
          <cell r="A5" t="str">
            <v>UTAllSummer Peak Load</v>
          </cell>
          <cell r="B5" t="str">
            <v>UT</v>
          </cell>
          <cell r="C5" t="str">
            <v>All</v>
          </cell>
          <cell r="D5" t="str">
            <v>Summer Peak Load</v>
          </cell>
          <cell r="E5" t="str">
            <v>MW</v>
          </cell>
          <cell r="F5">
            <v>4365.6371889877919</v>
          </cell>
          <cell r="G5">
            <v>4074.2451980460273</v>
          </cell>
          <cell r="H5">
            <v>4150.8285749606475</v>
          </cell>
          <cell r="I5">
            <v>4216.9974277124884</v>
          </cell>
          <cell r="J5">
            <v>4341.3502975302854</v>
          </cell>
          <cell r="K5">
            <v>4385.4380826583056</v>
          </cell>
          <cell r="L5">
            <v>4447.7205353303634</v>
          </cell>
          <cell r="M5">
            <v>4506.0853792304524</v>
          </cell>
          <cell r="N5">
            <v>4710.3554486104313</v>
          </cell>
          <cell r="O5">
            <v>4772.1615097753074</v>
          </cell>
          <cell r="P5">
            <v>4836.8488675510562</v>
          </cell>
          <cell r="Q5">
            <v>4908.8390592981686</v>
          </cell>
          <cell r="R5">
            <v>4975.7954725763329</v>
          </cell>
          <cell r="S5">
            <v>5051.5371327046605</v>
          </cell>
          <cell r="T5">
            <v>5118.9212886463056</v>
          </cell>
          <cell r="U5">
            <v>5186.7221724188939</v>
          </cell>
          <cell r="V5">
            <v>5253.7400851787188</v>
          </cell>
          <cell r="W5">
            <v>5320.825004836468</v>
          </cell>
          <cell r="X5">
            <v>5391.1170765676143</v>
          </cell>
          <cell r="Y5">
            <v>5469.819890842703</v>
          </cell>
          <cell r="Z5">
            <v>5542.1744899662135</v>
          </cell>
          <cell r="AA5">
            <v>5614.6575954693108</v>
          </cell>
          <cell r="AB5">
            <v>5689.7646083728077</v>
          </cell>
          <cell r="AC5">
            <v>5765.8763242864825</v>
          </cell>
          <cell r="AD5">
            <v>5843.0061830756631</v>
          </cell>
          <cell r="AE5">
            <v>5921.1678043901311</v>
          </cell>
          <cell r="AF5">
            <v>6000.3749900690873</v>
          </cell>
          <cell r="AG5">
            <v>6080.6417265782911</v>
          </cell>
          <cell r="AH5">
            <v>6161.9821874798045</v>
          </cell>
          <cell r="AI5">
            <v>6244.4107359347663</v>
          </cell>
          <cell r="AJ5">
            <v>6327.9419272396535</v>
          </cell>
          <cell r="AK5">
            <v>6412.5905113964654</v>
          </cell>
          <cell r="AL5">
            <v>6498.3714357172894</v>
          </cell>
          <cell r="AM5">
            <v>6585.2998474637116</v>
          </cell>
          <cell r="AN5">
            <v>6673.3910965215282</v>
          </cell>
          <cell r="AO5">
            <v>6762.6607381112444</v>
          </cell>
          <cell r="AP5">
            <v>6853.1245355348228</v>
          </cell>
          <cell r="AQ5">
            <v>6944.798462959182</v>
          </cell>
          <cell r="AR5">
            <v>7037.6987082369278</v>
          </cell>
          <cell r="AS5">
            <v>7131.8416757648147</v>
          </cell>
          <cell r="AT5">
            <v>7227.2439893804485</v>
          </cell>
          <cell r="AU5">
            <v>7323.9224952977347</v>
          </cell>
          <cell r="AV5">
            <v>7421.894265081597</v>
          </cell>
          <cell r="AW5">
            <v>7521.1765986624887</v>
          </cell>
          <cell r="AX5">
            <v>7621.787027391224</v>
          </cell>
        </row>
        <row r="6">
          <cell r="A6" t="str">
            <v>WAAllSummer Peak Load</v>
          </cell>
          <cell r="B6" t="str">
            <v>WA</v>
          </cell>
          <cell r="C6" t="str">
            <v>All</v>
          </cell>
          <cell r="D6" t="str">
            <v>Summer Peak Load</v>
          </cell>
          <cell r="E6" t="str">
            <v>MW</v>
          </cell>
          <cell r="F6">
            <v>679.53657504699936</v>
          </cell>
          <cell r="G6">
            <v>659.55196414633144</v>
          </cell>
          <cell r="H6">
            <v>662.03370452617116</v>
          </cell>
          <cell r="I6">
            <v>662.52497672700156</v>
          </cell>
          <cell r="J6">
            <v>663.64710769494934</v>
          </cell>
          <cell r="K6">
            <v>664.72663756799147</v>
          </cell>
          <cell r="L6">
            <v>669.33480706802982</v>
          </cell>
          <cell r="M6">
            <v>667.07151060036745</v>
          </cell>
          <cell r="N6">
            <v>669.56050223040393</v>
          </cell>
          <cell r="O6">
            <v>670.50679038108058</v>
          </cell>
          <cell r="P6">
            <v>671.47664509489664</v>
          </cell>
          <cell r="Q6">
            <v>672.30328761732699</v>
          </cell>
          <cell r="R6">
            <v>673.09186107622406</v>
          </cell>
          <cell r="S6">
            <v>676.40477600986696</v>
          </cell>
          <cell r="T6">
            <v>677.41088697466694</v>
          </cell>
          <cell r="U6">
            <v>678.73061451047647</v>
          </cell>
          <cell r="V6">
            <v>679.56269547055422</v>
          </cell>
          <cell r="W6">
            <v>684.29866825531042</v>
          </cell>
          <cell r="X6">
            <v>682.11966757118512</v>
          </cell>
          <cell r="Y6">
            <v>685.4878732875784</v>
          </cell>
          <cell r="Z6">
            <v>686.20484065078267</v>
          </cell>
          <cell r="AA6">
            <v>687.31246911833716</v>
          </cell>
          <cell r="AB6">
            <v>688.87717385902579</v>
          </cell>
          <cell r="AC6">
            <v>690.44544073634881</v>
          </cell>
          <cell r="AD6">
            <v>692.01727785970672</v>
          </cell>
          <cell r="AE6">
            <v>693.59269335696149</v>
          </cell>
          <cell r="AF6">
            <v>695.17169537447876</v>
          </cell>
          <cell r="AG6">
            <v>696.75429207716957</v>
          </cell>
          <cell r="AH6">
            <v>698.34049164853297</v>
          </cell>
          <cell r="AI6">
            <v>699.93030229069825</v>
          </cell>
          <cell r="AJ6">
            <v>701.52373222446727</v>
          </cell>
          <cell r="AK6">
            <v>703.12078968935691</v>
          </cell>
          <cell r="AL6">
            <v>704.72148294364183</v>
          </cell>
          <cell r="AM6">
            <v>706.32582026439707</v>
          </cell>
          <cell r="AN6">
            <v>707.93380994754102</v>
          </cell>
          <cell r="AO6">
            <v>709.54546030787799</v>
          </cell>
          <cell r="AP6">
            <v>711.16077967914146</v>
          </cell>
          <cell r="AQ6">
            <v>712.7797764140372</v>
          </cell>
          <cell r="AR6">
            <v>714.40245888428637</v>
          </cell>
          <cell r="AS6">
            <v>716.0288354806687</v>
          </cell>
          <cell r="AT6">
            <v>717.65891461306603</v>
          </cell>
          <cell r="AU6">
            <v>719.29270471050586</v>
          </cell>
          <cell r="AV6">
            <v>720.93021422120478</v>
          </cell>
          <cell r="AW6">
            <v>722.57145161261212</v>
          </cell>
          <cell r="AX6">
            <v>724.21642537145397</v>
          </cell>
        </row>
        <row r="7">
          <cell r="A7" t="str">
            <v>WYAllSummer Peak Load</v>
          </cell>
          <cell r="B7" t="str">
            <v>WY</v>
          </cell>
          <cell r="C7" t="str">
            <v>All</v>
          </cell>
          <cell r="D7" t="str">
            <v>Summer Peak Load</v>
          </cell>
          <cell r="E7" t="str">
            <v>MW</v>
          </cell>
          <cell r="F7">
            <v>1138.1861762751535</v>
          </cell>
          <cell r="G7">
            <v>1206.2857781970197</v>
          </cell>
          <cell r="H7">
            <v>1220.2733060287355</v>
          </cell>
          <cell r="I7">
            <v>1241.4086905577883</v>
          </cell>
          <cell r="J7">
            <v>1261.246157640431</v>
          </cell>
          <cell r="K7">
            <v>1279.0157089063764</v>
          </cell>
          <cell r="L7">
            <v>1295.5860365919953</v>
          </cell>
          <cell r="M7">
            <v>1311.9980816621983</v>
          </cell>
          <cell r="N7">
            <v>1328.2611548590685</v>
          </cell>
          <cell r="O7">
            <v>1343.2663468004876</v>
          </cell>
          <cell r="P7">
            <v>1358.392578388989</v>
          </cell>
          <cell r="Q7">
            <v>1373.6314699566983</v>
          </cell>
          <cell r="R7">
            <v>1388.7707365841168</v>
          </cell>
          <cell r="S7">
            <v>1403.8401726459099</v>
          </cell>
          <cell r="T7">
            <v>1418.620975703122</v>
          </cell>
          <cell r="U7">
            <v>1434.4259603894948</v>
          </cell>
          <cell r="V7">
            <v>1450.7951760461144</v>
          </cell>
          <cell r="W7">
            <v>1467.6392395489815</v>
          </cell>
          <cell r="X7">
            <v>1484.9907384953879</v>
          </cell>
          <cell r="Y7">
            <v>1501.8208358851302</v>
          </cell>
          <cell r="Z7">
            <v>1518.4637873589986</v>
          </cell>
          <cell r="AA7">
            <v>1535.3767503532822</v>
          </cell>
          <cell r="AB7">
            <v>1552.8758939187683</v>
          </cell>
          <cell r="AC7">
            <v>1570.5744804062961</v>
          </cell>
          <cell r="AD7">
            <v>1588.4747829259184</v>
          </cell>
          <cell r="AE7">
            <v>1606.5791004949965</v>
          </cell>
          <cell r="AF7">
            <v>1624.8897583334733</v>
          </cell>
          <cell r="AG7">
            <v>1643.4091081625122</v>
          </cell>
          <cell r="AH7">
            <v>1662.1395285065391</v>
          </cell>
          <cell r="AI7">
            <v>1681.0834249987277</v>
          </cell>
          <cell r="AJ7">
            <v>1700.2432306899645</v>
          </cell>
          <cell r="AK7">
            <v>1719.6214063613388</v>
          </cell>
          <cell r="AL7">
            <v>1739.2204408401897</v>
          </cell>
          <cell r="AM7">
            <v>1759.0428513197594</v>
          </cell>
          <cell r="AN7">
            <v>1779.0911836824864</v>
          </cell>
          <cell r="AO7">
            <v>1799.3680128269859</v>
          </cell>
          <cell r="AP7">
            <v>1819.8759429987549</v>
          </cell>
          <cell r="AQ7">
            <v>1840.6176081246479</v>
          </cell>
          <cell r="AR7">
            <v>1861.5956721511636</v>
          </cell>
          <cell r="AS7">
            <v>1882.8128293865882</v>
          </cell>
          <cell r="AT7">
            <v>1904.2718048470372</v>
          </cell>
          <cell r="AU7">
            <v>1925.9753546064419</v>
          </cell>
          <cell r="AV7">
            <v>1947.9262661505247</v>
          </cell>
          <cell r="AW7">
            <v>1970.127358734808</v>
          </cell>
          <cell r="AX7">
            <v>1992.5814837467046</v>
          </cell>
        </row>
        <row r="8">
          <cell r="A8" t="str">
            <v>CAResidentialSummer Peak Load</v>
          </cell>
          <cell r="B8" t="str">
            <v>CA</v>
          </cell>
          <cell r="C8" t="str">
            <v>Residential</v>
          </cell>
          <cell r="D8" t="str">
            <v>Summer Peak Load</v>
          </cell>
          <cell r="E8" t="str">
            <v>MW</v>
          </cell>
          <cell r="F8">
            <v>48.416759215549448</v>
          </cell>
          <cell r="G8">
            <v>45.593020247398719</v>
          </cell>
          <cell r="H8">
            <v>45.059410932021954</v>
          </cell>
          <cell r="I8">
            <v>45.222380618219034</v>
          </cell>
          <cell r="J8">
            <v>45.625303766188232</v>
          </cell>
          <cell r="K8">
            <v>45.705391726262235</v>
          </cell>
          <cell r="L8">
            <v>45.750402401497631</v>
          </cell>
          <cell r="M8">
            <v>45.788273452385333</v>
          </cell>
          <cell r="N8">
            <v>45.365793942072486</v>
          </cell>
          <cell r="O8">
            <v>45.579672254053051</v>
          </cell>
          <cell r="P8">
            <v>45.794792239833214</v>
          </cell>
          <cell r="Q8">
            <v>45.881709405805005</v>
          </cell>
          <cell r="R8">
            <v>45.952795230831917</v>
          </cell>
          <cell r="S8">
            <v>45.431913071901015</v>
          </cell>
          <cell r="T8">
            <v>45.66193314327635</v>
          </cell>
          <cell r="U8">
            <v>45.958072344480208</v>
          </cell>
          <cell r="V8">
            <v>46.336472434907364</v>
          </cell>
          <cell r="W8">
            <v>46.587911379325739</v>
          </cell>
          <cell r="X8">
            <v>46.828796096447533</v>
          </cell>
          <cell r="Y8">
            <v>46.398556124887214</v>
          </cell>
          <cell r="Z8">
            <v>46.95110096570783</v>
          </cell>
          <cell r="AA8">
            <v>47.19446903042882</v>
          </cell>
          <cell r="AB8">
            <v>47.369102781478453</v>
          </cell>
          <cell r="AC8">
            <v>47.544382730009112</v>
          </cell>
          <cell r="AD8">
            <v>47.720311267146116</v>
          </cell>
          <cell r="AE8">
            <v>47.896890792862671</v>
          </cell>
          <cell r="AF8">
            <v>48.074123716012615</v>
          </cell>
          <cell r="AG8">
            <v>48.25201245436326</v>
          </cell>
          <cell r="AH8">
            <v>48.430559434628385</v>
          </cell>
          <cell r="AI8">
            <v>48.60976709250135</v>
          </cell>
          <cell r="AJ8">
            <v>48.78963787268831</v>
          </cell>
          <cell r="AK8">
            <v>48.970174228941566</v>
          </cell>
          <cell r="AL8">
            <v>49.151378624093049</v>
          </cell>
          <cell r="AM8">
            <v>49.333253530087902</v>
          </cell>
          <cell r="AN8">
            <v>49.515801428018214</v>
          </cell>
          <cell r="AO8">
            <v>49.699024808156857</v>
          </cell>
          <cell r="AP8">
            <v>49.882926169991471</v>
          </cell>
          <cell r="AQ8">
            <v>50.067508022258544</v>
          </cell>
          <cell r="AR8">
            <v>50.252772882977652</v>
          </cell>
          <cell r="AS8">
            <v>50.438723279485799</v>
          </cell>
          <cell r="AT8">
            <v>50.625361748471896</v>
          </cell>
          <cell r="AU8">
            <v>50.81269083601137</v>
          </cell>
          <cell r="AV8">
            <v>51.000713097600894</v>
          </cell>
          <cell r="AW8">
            <v>51.189431098193246</v>
          </cell>
          <cell r="AX8">
            <v>51.378847412232304</v>
          </cell>
          <cell r="AZ8">
            <v>5.4263721687401161E-3</v>
          </cell>
          <cell r="BA8">
            <v>5.1705412410630496E-3</v>
          </cell>
          <cell r="BB8">
            <v>-9.1875087002921477E-3</v>
          </cell>
          <cell r="BC8">
            <v>1.190866455700423E-2</v>
          </cell>
          <cell r="BD8">
            <v>5.1834368037235378E-3</v>
          </cell>
          <cell r="BE8">
            <v>3.7003012140477574E-3</v>
          </cell>
        </row>
        <row r="9">
          <cell r="A9" t="str">
            <v>IDResidentialSummer Peak Load</v>
          </cell>
          <cell r="B9" t="str">
            <v>ID</v>
          </cell>
          <cell r="C9" t="str">
            <v>Residential</v>
          </cell>
          <cell r="D9" t="str">
            <v>Summer Peak Load</v>
          </cell>
          <cell r="E9" t="str">
            <v>MW</v>
          </cell>
          <cell r="F9">
            <v>93.105881304233336</v>
          </cell>
          <cell r="G9">
            <v>82.043848432476864</v>
          </cell>
          <cell r="H9">
            <v>79.428144108854639</v>
          </cell>
          <cell r="I9">
            <v>81.914570466315965</v>
          </cell>
          <cell r="J9">
            <v>83.597805330790564</v>
          </cell>
          <cell r="K9">
            <v>84.114321444438019</v>
          </cell>
          <cell r="L9">
            <v>84.59413929672364</v>
          </cell>
          <cell r="M9">
            <v>84.992100962140583</v>
          </cell>
          <cell r="N9">
            <v>84.538972754481705</v>
          </cell>
          <cell r="O9">
            <v>86.156198408584771</v>
          </cell>
          <cell r="P9">
            <v>86.879916718687312</v>
          </cell>
          <cell r="Q9">
            <v>87.47912307059805</v>
          </cell>
          <cell r="R9">
            <v>87.896387068289698</v>
          </cell>
          <cell r="S9">
            <v>85.624669369834763</v>
          </cell>
          <cell r="T9">
            <v>88.085597584661599</v>
          </cell>
          <cell r="U9">
            <v>89.835199110105421</v>
          </cell>
          <cell r="V9">
            <v>90.580245305869553</v>
          </cell>
          <cell r="W9">
            <v>91.112608396014124</v>
          </cell>
          <cell r="X9">
            <v>91.537021405659388</v>
          </cell>
          <cell r="Y9">
            <v>89.429969282535666</v>
          </cell>
          <cell r="Z9">
            <v>92.929529784021014</v>
          </cell>
          <cell r="AA9">
            <v>93.747376751512604</v>
          </cell>
          <cell r="AB9">
            <v>94.412033771380493</v>
          </cell>
          <cell r="AC9">
            <v>95.081403125282378</v>
          </cell>
          <cell r="AD9">
            <v>95.755518223069259</v>
          </cell>
          <cell r="AE9">
            <v>96.43441271146385</v>
          </cell>
          <cell r="AF9">
            <v>97.118120475739815</v>
          </cell>
          <cell r="AG9">
            <v>97.80667564141315</v>
          </cell>
          <cell r="AH9">
            <v>98.500112575945408</v>
          </cell>
          <cell r="AI9">
            <v>99.19846589045909</v>
          </cell>
          <cell r="AJ9">
            <v>99.901770441465175</v>
          </cell>
          <cell r="AK9">
            <v>100.6100613326029</v>
          </cell>
          <cell r="AL9">
            <v>101.32337391639183</v>
          </cell>
          <cell r="AM9">
            <v>102.04174379599642</v>
          </cell>
          <cell r="AN9">
            <v>102.76520682700307</v>
          </cell>
          <cell r="AO9">
            <v>103.49379911920973</v>
          </cell>
          <cell r="AP9">
            <v>104.22755703842822</v>
          </cell>
          <cell r="AQ9">
            <v>104.96651720829938</v>
          </cell>
          <cell r="AR9">
            <v>105.71071651212104</v>
          </cell>
          <cell r="AS9">
            <v>106.46019209468889</v>
          </cell>
          <cell r="AT9">
            <v>107.21498136415055</v>
          </cell>
          <cell r="AU9">
            <v>107.97512199387265</v>
          </cell>
          <cell r="AV9">
            <v>108.74065192432121</v>
          </cell>
          <cell r="AW9">
            <v>109.51160936495538</v>
          </cell>
          <cell r="AX9">
            <v>110.28803279613449</v>
          </cell>
          <cell r="AZ9">
            <v>5.8772537913415676E-3</v>
          </cell>
          <cell r="BA9">
            <v>4.6581150196094078E-3</v>
          </cell>
          <cell r="BB9">
            <v>-2.3018578611882286E-2</v>
          </cell>
          <cell r="BC9">
            <v>3.913185400331743E-2</v>
          </cell>
          <cell r="BD9">
            <v>8.800722110532155E-3</v>
          </cell>
          <cell r="BE9">
            <v>7.0898732625836553E-3</v>
          </cell>
        </row>
        <row r="10">
          <cell r="A10" t="str">
            <v>ORResidentialSummer Peak Load</v>
          </cell>
          <cell r="B10" t="str">
            <v>OR</v>
          </cell>
          <cell r="C10" t="str">
            <v>Residential</v>
          </cell>
          <cell r="D10" t="str">
            <v>Summer Peak Load</v>
          </cell>
          <cell r="E10" t="str">
            <v>MW</v>
          </cell>
          <cell r="F10">
            <v>804.85165855063349</v>
          </cell>
          <cell r="G10">
            <v>836.917258148104</v>
          </cell>
          <cell r="H10">
            <v>852.73543968507897</v>
          </cell>
          <cell r="I10">
            <v>862.42804398964756</v>
          </cell>
          <cell r="J10">
            <v>863.46588679763829</v>
          </cell>
          <cell r="K10">
            <v>871.36122391859874</v>
          </cell>
          <cell r="L10">
            <v>872.90572136387118</v>
          </cell>
          <cell r="M10">
            <v>874.61154537743482</v>
          </cell>
          <cell r="N10">
            <v>878.51832471553723</v>
          </cell>
          <cell r="O10">
            <v>880.52152489184846</v>
          </cell>
          <cell r="P10">
            <v>883.21575292634589</v>
          </cell>
          <cell r="Q10">
            <v>886.54896799054757</v>
          </cell>
          <cell r="R10">
            <v>887.25151917504002</v>
          </cell>
          <cell r="S10">
            <v>891.09473435835491</v>
          </cell>
          <cell r="T10">
            <v>892.44110493519679</v>
          </cell>
          <cell r="U10">
            <v>893.94620003890498</v>
          </cell>
          <cell r="V10">
            <v>894.75060255913866</v>
          </cell>
          <cell r="W10">
            <v>895.61187827049764</v>
          </cell>
          <cell r="X10">
            <v>896.48690762938372</v>
          </cell>
          <cell r="Y10">
            <v>900.93379642307718</v>
          </cell>
          <cell r="Z10">
            <v>903.02100536536489</v>
          </cell>
          <cell r="AA10">
            <v>905.38663274002556</v>
          </cell>
          <cell r="AB10">
            <v>907.52992820207749</v>
          </cell>
          <cell r="AC10">
            <v>909.67829742518529</v>
          </cell>
          <cell r="AD10">
            <v>911.83175242031598</v>
          </cell>
          <cell r="AE10">
            <v>913.99030522686985</v>
          </cell>
          <cell r="AF10">
            <v>916.1539679127477</v>
          </cell>
          <cell r="AG10">
            <v>918.32275257441847</v>
          </cell>
          <cell r="AH10">
            <v>920.49667133698642</v>
          </cell>
          <cell r="AI10">
            <v>922.67573635425958</v>
          </cell>
          <cell r="AJ10">
            <v>924.85995980881705</v>
          </cell>
          <cell r="AK10">
            <v>927.04935391207744</v>
          </cell>
          <cell r="AL10">
            <v>929.24393090436718</v>
          </cell>
          <cell r="AM10">
            <v>931.44370305498887</v>
          </cell>
          <cell r="AN10">
            <v>933.64868266228984</v>
          </cell>
          <cell r="AO10">
            <v>935.85888205373089</v>
          </cell>
          <cell r="AP10">
            <v>938.07431358595534</v>
          </cell>
          <cell r="AQ10">
            <v>940.29498964485799</v>
          </cell>
          <cell r="AR10">
            <v>942.52092264565442</v>
          </cell>
          <cell r="AS10">
            <v>944.7521250329504</v>
          </cell>
          <cell r="AT10">
            <v>946.98860928081149</v>
          </cell>
          <cell r="AU10">
            <v>949.2303878928326</v>
          </cell>
          <cell r="AV10">
            <v>951.47747340220826</v>
          </cell>
          <cell r="AW10">
            <v>953.72987837180222</v>
          </cell>
          <cell r="AX10">
            <v>955.9876153942181</v>
          </cell>
          <cell r="AZ10">
            <v>9.625874616855136E-4</v>
          </cell>
          <cell r="BA10">
            <v>9.7701848324727126E-4</v>
          </cell>
          <cell r="BB10">
            <v>4.9603499569810198E-3</v>
          </cell>
          <cell r="BC10">
            <v>2.3167173332540323E-3</v>
          </cell>
          <cell r="BD10">
            <v>2.6196814477239499E-3</v>
          </cell>
          <cell r="BE10">
            <v>2.3672709365783577E-3</v>
          </cell>
        </row>
        <row r="11">
          <cell r="A11" t="str">
            <v>UTResidentialSummer Peak Load</v>
          </cell>
          <cell r="B11" t="str">
            <v>UT</v>
          </cell>
          <cell r="C11" t="str">
            <v>Residential</v>
          </cell>
          <cell r="D11" t="str">
            <v>Summer Peak Load</v>
          </cell>
          <cell r="E11" t="str">
            <v>MW</v>
          </cell>
          <cell r="F11">
            <v>1776.8143359180312</v>
          </cell>
          <cell r="G11">
            <v>1658.2177956047331</v>
          </cell>
          <cell r="H11">
            <v>1689.3872300089834</v>
          </cell>
          <cell r="I11">
            <v>1716.3179530789826</v>
          </cell>
          <cell r="J11">
            <v>1766.9295710948261</v>
          </cell>
          <cell r="K11">
            <v>1784.8732996419303</v>
          </cell>
          <cell r="L11">
            <v>1810.2222578794579</v>
          </cell>
          <cell r="M11">
            <v>1833.9767493467941</v>
          </cell>
          <cell r="N11">
            <v>1917.1146675844454</v>
          </cell>
          <cell r="O11">
            <v>1942.2697344785499</v>
          </cell>
          <cell r="P11">
            <v>1968.5974890932798</v>
          </cell>
          <cell r="Q11">
            <v>1997.8974971343546</v>
          </cell>
          <cell r="R11">
            <v>2025.1487573385673</v>
          </cell>
          <cell r="S11">
            <v>2055.9756130107967</v>
          </cell>
          <cell r="T11">
            <v>2083.4009644790463</v>
          </cell>
          <cell r="U11">
            <v>2110.9959241744896</v>
          </cell>
          <cell r="V11">
            <v>2138.2722146677384</v>
          </cell>
          <cell r="W11">
            <v>2165.5757769684424</v>
          </cell>
          <cell r="X11">
            <v>2194.1846501630189</v>
          </cell>
          <cell r="Y11">
            <v>2226.2166955729799</v>
          </cell>
          <cell r="Z11">
            <v>2255.6650174162487</v>
          </cell>
          <cell r="AA11">
            <v>2285.1656413560095</v>
          </cell>
          <cell r="AB11">
            <v>2315.7341956077325</v>
          </cell>
          <cell r="AC11">
            <v>2346.7116639845981</v>
          </cell>
          <cell r="AD11">
            <v>2378.1035165117946</v>
          </cell>
          <cell r="AE11">
            <v>2409.9152963867832</v>
          </cell>
          <cell r="AF11">
            <v>2442.1526209581184</v>
          </cell>
          <cell r="AG11">
            <v>2474.8211827173645</v>
          </cell>
          <cell r="AH11">
            <v>2507.9267503042802</v>
          </cell>
          <cell r="AI11">
            <v>2541.4751695254495</v>
          </cell>
          <cell r="AJ11">
            <v>2575.4723643865386</v>
          </cell>
          <cell r="AK11">
            <v>2609.9243381383608</v>
          </cell>
          <cell r="AL11">
            <v>2644.8371743369362</v>
          </cell>
          <cell r="AM11">
            <v>2680.2170379177301</v>
          </cell>
          <cell r="AN11">
            <v>2716.0701762842614</v>
          </cell>
          <cell r="AO11">
            <v>2752.4029204112758</v>
          </cell>
          <cell r="AP11">
            <v>2789.2216859626719</v>
          </cell>
          <cell r="AQ11">
            <v>2826.5329744243863</v>
          </cell>
          <cell r="AR11">
            <v>2864.3433742524289</v>
          </cell>
          <cell r="AS11">
            <v>2902.6595620362791</v>
          </cell>
          <cell r="AT11">
            <v>2941.4883036778419</v>
          </cell>
          <cell r="AU11">
            <v>2980.8364555861772</v>
          </cell>
          <cell r="AV11">
            <v>3020.7109658882091</v>
          </cell>
          <cell r="AW11">
            <v>3061.1188756556321</v>
          </cell>
          <cell r="AX11">
            <v>3102.0673201482277</v>
          </cell>
          <cell r="AZ11">
            <v>1.2768983347121059E-2</v>
          </cell>
          <cell r="BA11">
            <v>1.3210746767137217E-2</v>
          </cell>
          <cell r="BB11">
            <v>1.4598609742156923E-2</v>
          </cell>
          <cell r="BC11">
            <v>1.3227967386027275E-2</v>
          </cell>
          <cell r="BD11">
            <v>1.3078459661334047E-2</v>
          </cell>
          <cell r="BE11">
            <v>1.3376953380755304E-2</v>
          </cell>
        </row>
        <row r="12">
          <cell r="A12" t="str">
            <v>WAResidentialSummer Peak Load</v>
          </cell>
          <cell r="B12" t="str">
            <v>WA</v>
          </cell>
          <cell r="C12" t="str">
            <v>Residential</v>
          </cell>
          <cell r="D12" t="str">
            <v>Summer Peak Load</v>
          </cell>
          <cell r="E12" t="str">
            <v>MW</v>
          </cell>
          <cell r="F12">
            <v>267.73741056851776</v>
          </cell>
          <cell r="G12">
            <v>259.86347387365458</v>
          </cell>
          <cell r="H12">
            <v>260.84127958331146</v>
          </cell>
          <cell r="I12">
            <v>261.03484083043861</v>
          </cell>
          <cell r="J12">
            <v>261.47696043181003</v>
          </cell>
          <cell r="K12">
            <v>261.90229520178866</v>
          </cell>
          <cell r="L12">
            <v>263.71791398480377</v>
          </cell>
          <cell r="M12">
            <v>262.82617517654478</v>
          </cell>
          <cell r="N12">
            <v>263.80683787877916</v>
          </cell>
          <cell r="O12">
            <v>264.17967541014576</v>
          </cell>
          <cell r="P12">
            <v>264.56179816738927</v>
          </cell>
          <cell r="Q12">
            <v>264.88749532122682</v>
          </cell>
          <cell r="R12">
            <v>265.19819326403228</v>
          </cell>
          <cell r="S12">
            <v>266.50348174788758</v>
          </cell>
          <cell r="T12">
            <v>266.89988946801878</v>
          </cell>
          <cell r="U12">
            <v>267.41986211712776</v>
          </cell>
          <cell r="V12">
            <v>267.74770201539837</v>
          </cell>
          <cell r="W12">
            <v>269.61367529259229</v>
          </cell>
          <cell r="X12">
            <v>268.75514902304695</v>
          </cell>
          <cell r="Y12">
            <v>270.08222207530588</v>
          </cell>
          <cell r="Z12">
            <v>270.36470721640836</v>
          </cell>
          <cell r="AA12">
            <v>270.80111283262488</v>
          </cell>
          <cell r="AB12">
            <v>271.4176065004562</v>
          </cell>
          <cell r="AC12">
            <v>272.03550365012148</v>
          </cell>
          <cell r="AD12">
            <v>272.6548074767245</v>
          </cell>
          <cell r="AE12">
            <v>273.27552118264288</v>
          </cell>
          <cell r="AF12">
            <v>273.89764797754464</v>
          </cell>
          <cell r="AG12">
            <v>274.5211910784048</v>
          </cell>
          <cell r="AH12">
            <v>275.14615370952197</v>
          </cell>
          <cell r="AI12">
            <v>275.77253910253512</v>
          </cell>
          <cell r="AJ12">
            <v>276.40035049644013</v>
          </cell>
          <cell r="AK12">
            <v>277.02959113760664</v>
          </cell>
          <cell r="AL12">
            <v>277.66026427979489</v>
          </cell>
          <cell r="AM12">
            <v>278.29237318417245</v>
          </cell>
          <cell r="AN12">
            <v>278.92592111933112</v>
          </cell>
          <cell r="AO12">
            <v>279.56091136130385</v>
          </cell>
          <cell r="AP12">
            <v>280.19734719358166</v>
          </cell>
          <cell r="AQ12">
            <v>280.83523190713061</v>
          </cell>
          <cell r="AR12">
            <v>281.47456880040875</v>
          </cell>
          <cell r="AS12">
            <v>282.1153611793834</v>
          </cell>
          <cell r="AT12">
            <v>282.75761235754794</v>
          </cell>
          <cell r="AU12">
            <v>283.40132565593927</v>
          </cell>
          <cell r="AV12">
            <v>284.04650440315464</v>
          </cell>
          <cell r="AW12">
            <v>284.69315193536914</v>
          </cell>
          <cell r="AX12">
            <v>285.34127159635284</v>
          </cell>
          <cell r="AZ12">
            <v>6.9691476832417507E-3</v>
          </cell>
          <cell r="BA12">
            <v>-3.1842830991923535E-3</v>
          </cell>
          <cell r="BB12">
            <v>4.9378516358959965E-3</v>
          </cell>
          <cell r="BC12">
            <v>1.0459227524561748E-3</v>
          </cell>
          <cell r="BD12">
            <v>1.6141367736551713E-3</v>
          </cell>
          <cell r="BE12">
            <v>2.2765551492113481E-3</v>
          </cell>
        </row>
        <row r="13">
          <cell r="A13" t="str">
            <v>WYResidentialSummer Peak Load</v>
          </cell>
          <cell r="B13" t="str">
            <v>WY</v>
          </cell>
          <cell r="C13" t="str">
            <v>Residential</v>
          </cell>
          <cell r="D13" t="str">
            <v>Summer Peak Load</v>
          </cell>
          <cell r="E13" t="str">
            <v>MW</v>
          </cell>
          <cell r="F13">
            <v>208.28807025835309</v>
          </cell>
          <cell r="G13">
            <v>220.7502974100546</v>
          </cell>
          <cell r="H13">
            <v>223.3100150032586</v>
          </cell>
          <cell r="I13">
            <v>227.17779037207526</v>
          </cell>
          <cell r="J13">
            <v>230.80804684819887</v>
          </cell>
          <cell r="K13">
            <v>234.05987472986686</v>
          </cell>
          <cell r="L13">
            <v>237.09224469633511</v>
          </cell>
          <cell r="M13">
            <v>240.09564894418227</v>
          </cell>
          <cell r="N13">
            <v>243.07179133920954</v>
          </cell>
          <cell r="O13">
            <v>245.81774146448922</v>
          </cell>
          <cell r="P13">
            <v>248.58584184518497</v>
          </cell>
          <cell r="Q13">
            <v>251.37455900207578</v>
          </cell>
          <cell r="R13">
            <v>254.14504479489335</v>
          </cell>
          <cell r="S13">
            <v>256.9027515942015</v>
          </cell>
          <cell r="T13">
            <v>259.60763855367134</v>
          </cell>
          <cell r="U13">
            <v>262.49995075127754</v>
          </cell>
          <cell r="V13">
            <v>265.49551721643894</v>
          </cell>
          <cell r="W13">
            <v>268.5779808374636</v>
          </cell>
          <cell r="X13">
            <v>271.753305144656</v>
          </cell>
          <cell r="Y13">
            <v>274.83321296697881</v>
          </cell>
          <cell r="Z13">
            <v>277.87887308669673</v>
          </cell>
          <cell r="AA13">
            <v>280.97394531465062</v>
          </cell>
          <cell r="AB13">
            <v>284.17628858713454</v>
          </cell>
          <cell r="AC13">
            <v>287.41512991435206</v>
          </cell>
          <cell r="AD13">
            <v>290.69088527544289</v>
          </cell>
          <cell r="AE13">
            <v>294.00397539058412</v>
          </cell>
          <cell r="AF13">
            <v>297.35482577502529</v>
          </cell>
          <cell r="AG13">
            <v>300.74386679373936</v>
          </cell>
          <cell r="AH13">
            <v>304.17153371669622</v>
          </cell>
          <cell r="AI13">
            <v>307.63826677476663</v>
          </cell>
          <cell r="AJ13">
            <v>311.14451121626291</v>
          </cell>
          <cell r="AK13">
            <v>314.69071736412434</v>
          </cell>
          <cell r="AL13">
            <v>318.277340673754</v>
          </cell>
          <cell r="AM13">
            <v>321.90484179151514</v>
          </cell>
          <cell r="AN13">
            <v>325.5736866138941</v>
          </cell>
          <cell r="AO13">
            <v>329.28434634733742</v>
          </cell>
          <cell r="AP13">
            <v>333.03729756877107</v>
          </cell>
          <cell r="AQ13">
            <v>336.83302228680941</v>
          </cell>
          <cell r="AR13">
            <v>340.67200800366169</v>
          </cell>
          <cell r="AS13">
            <v>344.5547477777443</v>
          </cell>
          <cell r="AT13">
            <v>348.48174028700635</v>
          </cell>
          <cell r="AU13">
            <v>352.4534898929773</v>
          </cell>
          <cell r="AV13">
            <v>356.47050670554432</v>
          </cell>
          <cell r="AW13">
            <v>360.53330664846806</v>
          </cell>
          <cell r="AX13">
            <v>364.64241152564506</v>
          </cell>
          <cell r="AZ13">
            <v>1.1610228501567326E-2</v>
          </cell>
          <cell r="BA13">
            <v>1.1822727601463431E-2</v>
          </cell>
          <cell r="BB13">
            <v>1.1333469599140129E-2</v>
          </cell>
          <cell r="BC13">
            <v>1.108184883056277E-2</v>
          </cell>
          <cell r="BD13">
            <v>1.1138206347152726E-2</v>
          </cell>
          <cell r="BE13">
            <v>1.1397296175977276E-2</v>
          </cell>
        </row>
        <row r="14">
          <cell r="A14" t="str">
            <v>CASmall C&amp;ISummer Peak Load</v>
          </cell>
          <cell r="B14" t="str">
            <v>CA</v>
          </cell>
          <cell r="C14" t="str">
            <v>Small C&amp;I</v>
          </cell>
          <cell r="D14" t="str">
            <v>Summer Peak Load</v>
          </cell>
          <cell r="E14" t="str">
            <v>MW</v>
          </cell>
          <cell r="F14">
            <v>12.32200298801901</v>
          </cell>
          <cell r="G14">
            <v>11.603365050109186</v>
          </cell>
          <cell r="H14">
            <v>11.467562165218956</v>
          </cell>
          <cell r="I14">
            <v>11.509037740883507</v>
          </cell>
          <cell r="J14">
            <v>11.611581164145591</v>
          </cell>
          <cell r="K14">
            <v>11.631963447043603</v>
          </cell>
          <cell r="L14">
            <v>11.643418606036672</v>
          </cell>
          <cell r="M14">
            <v>11.653056739810149</v>
          </cell>
          <cell r="N14">
            <v>11.54553624746832</v>
          </cell>
          <cell r="O14">
            <v>11.599968002959518</v>
          </cell>
          <cell r="P14">
            <v>11.65471576283673</v>
          </cell>
          <cell r="Q14">
            <v>11.676836069857828</v>
          </cell>
          <cell r="R14">
            <v>11.694927320957223</v>
          </cell>
          <cell r="S14">
            <v>11.562363481023652</v>
          </cell>
          <cell r="T14">
            <v>11.620903293533056</v>
          </cell>
          <cell r="U14">
            <v>11.69627033959779</v>
          </cell>
          <cell r="V14">
            <v>11.792572676236064</v>
          </cell>
          <cell r="W14">
            <v>11.856563564404237</v>
          </cell>
          <cell r="X14">
            <v>11.917868415291275</v>
          </cell>
          <cell r="Y14">
            <v>11.808372895536849</v>
          </cell>
          <cell r="Z14">
            <v>11.948994847313818</v>
          </cell>
          <cell r="AA14">
            <v>12.010931706972888</v>
          </cell>
          <cell r="AB14">
            <v>12.055375772150045</v>
          </cell>
          <cell r="AC14">
            <v>12.099984293755533</v>
          </cell>
          <cell r="AD14">
            <v>12.144757880327676</v>
          </cell>
          <cell r="AE14">
            <v>12.189697142656568</v>
          </cell>
          <cell r="AF14">
            <v>12.234802693792414</v>
          </cell>
          <cell r="AG14">
            <v>12.280075149053889</v>
          </cell>
          <cell r="AH14">
            <v>12.325515126036532</v>
          </cell>
          <cell r="AI14">
            <v>12.371123244621169</v>
          </cell>
          <cell r="AJ14">
            <v>12.416900126982375</v>
          </cell>
          <cell r="AK14">
            <v>12.462846397596957</v>
          </cell>
          <cell r="AL14">
            <v>12.508962683252475</v>
          </cell>
          <cell r="AM14">
            <v>12.555249613055793</v>
          </cell>
          <cell r="AN14">
            <v>12.601707818441655</v>
          </cell>
          <cell r="AO14">
            <v>12.64833793318131</v>
          </cell>
          <cell r="AP14">
            <v>12.695140593391146</v>
          </cell>
          <cell r="AQ14">
            <v>12.742116437541378</v>
          </cell>
          <cell r="AR14">
            <v>12.789266106464751</v>
          </cell>
          <cell r="AS14">
            <v>12.836590243365283</v>
          </cell>
          <cell r="AT14">
            <v>12.884089493827041</v>
          </cell>
          <cell r="AU14">
            <v>12.931764505822949</v>
          </cell>
          <cell r="AV14">
            <v>12.979615929723625</v>
          </cell>
          <cell r="AW14">
            <v>13.027644418306254</v>
          </cell>
          <cell r="AX14">
            <v>13.075850626763495</v>
          </cell>
          <cell r="AZ14">
            <v>5.4263721687400996E-3</v>
          </cell>
          <cell r="BA14">
            <v>5.1705412410631537E-3</v>
          </cell>
          <cell r="BB14">
            <v>-9.1875087002922622E-3</v>
          </cell>
          <cell r="BC14">
            <v>1.1908664557004272E-2</v>
          </cell>
          <cell r="BD14">
            <v>5.183436803723622E-3</v>
          </cell>
          <cell r="BE14">
            <v>3.7003012140477769E-3</v>
          </cell>
        </row>
        <row r="15">
          <cell r="A15" t="str">
            <v>IDSmall C&amp;ISummer Peak Load</v>
          </cell>
          <cell r="B15" t="str">
            <v>ID</v>
          </cell>
          <cell r="C15" t="str">
            <v>Small C&amp;I</v>
          </cell>
          <cell r="D15" t="str">
            <v>Summer Peak Load</v>
          </cell>
          <cell r="E15" t="str">
            <v>MW</v>
          </cell>
          <cell r="F15">
            <v>45.163300632650497</v>
          </cell>
          <cell r="G15">
            <v>39.797389165007431</v>
          </cell>
          <cell r="H15">
            <v>38.52857736623546</v>
          </cell>
          <cell r="I15">
            <v>39.734679703809981</v>
          </cell>
          <cell r="J15">
            <v>40.55117422762229</v>
          </cell>
          <cell r="K15">
            <v>40.801723088719932</v>
          </cell>
          <cell r="L15">
            <v>41.034470554380874</v>
          </cell>
          <cell r="M15">
            <v>41.227511660739836</v>
          </cell>
          <cell r="N15">
            <v>41.007710664487398</v>
          </cell>
          <cell r="O15">
            <v>41.792185795209029</v>
          </cell>
          <cell r="P15">
            <v>42.143243184437871</v>
          </cell>
          <cell r="Q15">
            <v>42.433902982006515</v>
          </cell>
          <cell r="R15">
            <v>42.636307159991269</v>
          </cell>
          <cell r="S15">
            <v>41.5343545450691</v>
          </cell>
          <cell r="T15">
            <v>42.728088380619425</v>
          </cell>
          <cell r="U15">
            <v>43.576775687737708</v>
          </cell>
          <cell r="V15">
            <v>43.93817869314568</v>
          </cell>
          <cell r="W15">
            <v>44.19641452045461</v>
          </cell>
          <cell r="X15">
            <v>44.40228650274522</v>
          </cell>
          <cell r="Y15">
            <v>43.380208980334466</v>
          </cell>
          <cell r="Z15">
            <v>45.077756984786312</v>
          </cell>
          <cell r="AA15">
            <v>45.474473797375516</v>
          </cell>
          <cell r="AB15">
            <v>45.796882053281593</v>
          </cell>
          <cell r="AC15">
            <v>46.121576142860853</v>
          </cell>
          <cell r="AD15">
            <v>46.448572272384339</v>
          </cell>
          <cell r="AE15">
            <v>46.777886763023503</v>
          </cell>
          <cell r="AF15">
            <v>47.109536051664833</v>
          </cell>
          <cell r="AG15">
            <v>47.443536691730252</v>
          </cell>
          <cell r="AH15">
            <v>47.779905354003361</v>
          </cell>
          <cell r="AI15">
            <v>48.118658827461488</v>
          </cell>
          <cell r="AJ15">
            <v>48.459814020113697</v>
          </cell>
          <cell r="AK15">
            <v>48.803387959844677</v>
          </cell>
          <cell r="AL15">
            <v>49.149397795264683</v>
          </cell>
          <cell r="AM15">
            <v>49.497860796565419</v>
          </cell>
          <cell r="AN15">
            <v>49.848794356382079</v>
          </cell>
          <cell r="AO15">
            <v>50.202215990661429</v>
          </cell>
          <cell r="AP15">
            <v>50.558143339536073</v>
          </cell>
          <cell r="AQ15">
            <v>50.916594168204924</v>
          </cell>
          <cell r="AR15">
            <v>51.277586367819907</v>
          </cell>
          <cell r="AS15">
            <v>51.641137956378941</v>
          </cell>
          <cell r="AT15">
            <v>52.007267079625265</v>
          </cell>
          <cell r="AU15">
            <v>52.375992011953151</v>
          </cell>
          <cell r="AV15">
            <v>52.747331157319998</v>
          </cell>
          <cell r="AW15">
            <v>53.121303050164926</v>
          </cell>
          <cell r="AX15">
            <v>53.497926356333899</v>
          </cell>
          <cell r="AZ15">
            <v>5.8772537913414783E-3</v>
          </cell>
          <cell r="BA15">
            <v>4.6581150196093385E-3</v>
          </cell>
          <cell r="BB15">
            <v>-2.301857861188214E-2</v>
          </cell>
          <cell r="BC15">
            <v>3.9131854003317389E-2</v>
          </cell>
          <cell r="BD15">
            <v>8.8007221105321602E-3</v>
          </cell>
          <cell r="BE15">
            <v>7.0898732625836458E-3</v>
          </cell>
        </row>
        <row r="16">
          <cell r="A16" t="str">
            <v>ORSmall C&amp;ISummer Peak Load</v>
          </cell>
          <cell r="B16" t="str">
            <v>OR</v>
          </cell>
          <cell r="C16" t="str">
            <v>Small C&amp;I</v>
          </cell>
          <cell r="D16" t="str">
            <v>Summer Peak Load</v>
          </cell>
          <cell r="E16" t="str">
            <v>MW</v>
          </cell>
          <cell r="F16">
            <v>272.86434277692211</v>
          </cell>
          <cell r="G16">
            <v>283.73536312825968</v>
          </cell>
          <cell r="H16">
            <v>289.09811247859994</v>
          </cell>
          <cell r="I16">
            <v>292.38414174283179</v>
          </cell>
          <cell r="J16">
            <v>292.73599576797983</v>
          </cell>
          <cell r="K16">
            <v>295.41270762118353</v>
          </cell>
          <cell r="L16">
            <v>295.93632992580029</v>
          </cell>
          <cell r="M16">
            <v>296.51464587186211</v>
          </cell>
          <cell r="N16">
            <v>297.83913935477972</v>
          </cell>
          <cell r="O16">
            <v>298.51827307309014</v>
          </cell>
          <cell r="P16">
            <v>299.43168208966364</v>
          </cell>
          <cell r="Q16">
            <v>300.56172329435645</v>
          </cell>
          <cell r="R16">
            <v>300.79990528129412</v>
          </cell>
          <cell r="S16">
            <v>302.10284896539355</v>
          </cell>
          <cell r="T16">
            <v>302.55930142924973</v>
          </cell>
          <cell r="U16">
            <v>303.06956537904347</v>
          </cell>
          <cell r="V16">
            <v>303.34227745297636</v>
          </cell>
          <cell r="W16">
            <v>303.63427092585169</v>
          </cell>
          <cell r="X16">
            <v>303.93092722069355</v>
          </cell>
          <cell r="Y16">
            <v>305.43853098245791</v>
          </cell>
          <cell r="Z16">
            <v>306.14614572142864</v>
          </cell>
          <cell r="AA16">
            <v>306.94815109966726</v>
          </cell>
          <cell r="AB16">
            <v>307.67478053680196</v>
          </cell>
          <cell r="AC16">
            <v>308.40313010268483</v>
          </cell>
          <cell r="AD16">
            <v>309.13320386932668</v>
          </cell>
          <cell r="AE16">
            <v>309.86500591837785</v>
          </cell>
          <cell r="AF16">
            <v>310.59854034115108</v>
          </cell>
          <cell r="AG16">
            <v>311.33381123864433</v>
          </cell>
          <cell r="AH16">
            <v>312.07082272156373</v>
          </cell>
          <cell r="AI16">
            <v>312.80957891034654</v>
          </cell>
          <cell r="AJ16">
            <v>313.55008393518432</v>
          </cell>
          <cell r="AK16">
            <v>314.29234193604577</v>
          </cell>
          <cell r="AL16">
            <v>315.03635706270012</v>
          </cell>
          <cell r="AM16">
            <v>315.78213347474014</v>
          </cell>
          <cell r="AN16">
            <v>316.52967534160558</v>
          </cell>
          <cell r="AO16">
            <v>317.27898684260634</v>
          </cell>
          <cell r="AP16">
            <v>318.03007216694584</v>
          </cell>
          <cell r="AQ16">
            <v>318.78293551374458</v>
          </cell>
          <cell r="AR16">
            <v>319.53758109206336</v>
          </cell>
          <cell r="AS16">
            <v>320.29401312092716</v>
          </cell>
          <cell r="AT16">
            <v>321.05223582934838</v>
          </cell>
          <cell r="AU16">
            <v>321.81225345635067</v>
          </cell>
          <cell r="AV16">
            <v>322.57407025099263</v>
          </cell>
          <cell r="AW16">
            <v>323.33769047239156</v>
          </cell>
          <cell r="AX16">
            <v>324.10311838974718</v>
          </cell>
          <cell r="AZ16">
            <v>9.6258746168541461E-4</v>
          </cell>
          <cell r="BA16">
            <v>9.7701848324722551E-4</v>
          </cell>
          <cell r="BB16">
            <v>4.9603499569809842E-3</v>
          </cell>
          <cell r="BC16">
            <v>2.3167173332541108E-3</v>
          </cell>
          <cell r="BD16">
            <v>2.6196814477239465E-3</v>
          </cell>
          <cell r="BE16">
            <v>2.3672709365783365E-3</v>
          </cell>
        </row>
        <row r="17">
          <cell r="A17" t="str">
            <v>UTSmall C&amp;ISummer Peak Load</v>
          </cell>
          <cell r="B17" t="str">
            <v>UT</v>
          </cell>
          <cell r="C17" t="str">
            <v>Small C&amp;I</v>
          </cell>
          <cell r="D17" t="str">
            <v>Summer Peak Load</v>
          </cell>
          <cell r="E17" t="str">
            <v>MW</v>
          </cell>
          <cell r="F17">
            <v>292.49769166218209</v>
          </cell>
          <cell r="G17">
            <v>272.97442826908383</v>
          </cell>
          <cell r="H17">
            <v>278.10551452236342</v>
          </cell>
          <cell r="I17">
            <v>282.53882765673671</v>
          </cell>
          <cell r="J17">
            <v>290.87046993452913</v>
          </cell>
          <cell r="K17">
            <v>293.8243515381065</v>
          </cell>
          <cell r="L17">
            <v>297.99727586713436</v>
          </cell>
          <cell r="M17">
            <v>301.90772040844035</v>
          </cell>
          <cell r="N17">
            <v>315.5938150568989</v>
          </cell>
          <cell r="O17">
            <v>319.73482115494562</v>
          </cell>
          <cell r="P17">
            <v>324.06887412592079</v>
          </cell>
          <cell r="Q17">
            <v>328.89221697297734</v>
          </cell>
          <cell r="R17">
            <v>333.37829666261433</v>
          </cell>
          <cell r="S17">
            <v>338.45298789121227</v>
          </cell>
          <cell r="T17">
            <v>342.96772633930249</v>
          </cell>
          <cell r="U17">
            <v>347.51038555206594</v>
          </cell>
          <cell r="V17">
            <v>352.00058570697416</v>
          </cell>
          <cell r="W17">
            <v>356.4952753240434</v>
          </cell>
          <cell r="X17">
            <v>361.20484413003015</v>
          </cell>
          <cell r="Y17">
            <v>366.47793268646114</v>
          </cell>
          <cell r="Z17">
            <v>371.32569082773631</v>
          </cell>
          <cell r="AA17">
            <v>376.18205889644383</v>
          </cell>
          <cell r="AB17">
            <v>381.21422876097813</v>
          </cell>
          <cell r="AC17">
            <v>386.31371372719434</v>
          </cell>
          <cell r="AD17">
            <v>391.48141426606946</v>
          </cell>
          <cell r="AE17">
            <v>396.71824289413883</v>
          </cell>
          <cell r="AF17">
            <v>402.02512433462886</v>
          </cell>
          <cell r="AG17">
            <v>407.40299568074556</v>
          </cell>
          <cell r="AH17">
            <v>412.85280656114696</v>
          </cell>
          <cell r="AI17">
            <v>418.37551930762942</v>
          </cell>
          <cell r="AJ17">
            <v>423.97210912505687</v>
          </cell>
          <cell r="AK17">
            <v>429.64356426356323</v>
          </cell>
          <cell r="AL17">
            <v>435.39088619305846</v>
          </cell>
          <cell r="AM17">
            <v>441.21508978006875</v>
          </cell>
          <cell r="AN17">
            <v>447.1172034669425</v>
          </cell>
          <cell r="AO17">
            <v>453.09826945345344</v>
          </cell>
          <cell r="AP17">
            <v>459.15934388083321</v>
          </cell>
          <cell r="AQ17">
            <v>465.30149701826531</v>
          </cell>
          <cell r="AR17">
            <v>471.52581345187428</v>
          </cell>
          <cell r="AS17">
            <v>477.83339227624271</v>
          </cell>
          <cell r="AT17">
            <v>484.22534728849018</v>
          </cell>
          <cell r="AU17">
            <v>490.70280718494837</v>
          </cell>
          <cell r="AV17">
            <v>497.26691576046716</v>
          </cell>
          <cell r="AW17">
            <v>503.91883211038692</v>
          </cell>
          <cell r="AX17">
            <v>510.6597308352122</v>
          </cell>
          <cell r="AZ17">
            <v>1.2768983347121142E-2</v>
          </cell>
          <cell r="BA17">
            <v>1.3210746767137077E-2</v>
          </cell>
          <cell r="BB17">
            <v>1.4598609742157089E-2</v>
          </cell>
          <cell r="BC17">
            <v>1.322796738602716E-2</v>
          </cell>
          <cell r="BD17">
            <v>1.3078459661333986E-2</v>
          </cell>
          <cell r="BE17">
            <v>1.3376953380755291E-2</v>
          </cell>
        </row>
        <row r="18">
          <cell r="A18" t="str">
            <v>WASmall C&amp;ISummer Peak Load</v>
          </cell>
          <cell r="B18" t="str">
            <v>WA</v>
          </cell>
          <cell r="C18" t="str">
            <v>Small C&amp;I</v>
          </cell>
          <cell r="D18" t="str">
            <v>Summer Peak Load</v>
          </cell>
          <cell r="E18" t="str">
            <v>MW</v>
          </cell>
          <cell r="F18">
            <v>40.092657927772962</v>
          </cell>
          <cell r="G18">
            <v>38.913565884633556</v>
          </cell>
          <cell r="H18">
            <v>39.059988567044094</v>
          </cell>
          <cell r="I18">
            <v>39.088973626893093</v>
          </cell>
          <cell r="J18">
            <v>39.155179354002009</v>
          </cell>
          <cell r="K18">
            <v>39.218871616511493</v>
          </cell>
          <cell r="L18">
            <v>39.490753617013759</v>
          </cell>
          <cell r="M18">
            <v>39.357219125421679</v>
          </cell>
          <cell r="N18">
            <v>39.504069631593829</v>
          </cell>
          <cell r="O18">
            <v>39.559900632483753</v>
          </cell>
          <cell r="P18">
            <v>39.617122060598902</v>
          </cell>
          <cell r="Q18">
            <v>39.665893969422292</v>
          </cell>
          <cell r="R18">
            <v>39.71241980349722</v>
          </cell>
          <cell r="S18">
            <v>39.907881784582152</v>
          </cell>
          <cell r="T18">
            <v>39.967242331505346</v>
          </cell>
          <cell r="U18">
            <v>40.04510625611811</v>
          </cell>
          <cell r="V18">
            <v>40.094199032762695</v>
          </cell>
          <cell r="W18">
            <v>40.373621427063313</v>
          </cell>
          <cell r="X18">
            <v>40.245060386699919</v>
          </cell>
          <cell r="Y18">
            <v>40.443784523967125</v>
          </cell>
          <cell r="Z18">
            <v>40.486085598396173</v>
          </cell>
          <cell r="AA18">
            <v>40.551435677981893</v>
          </cell>
          <cell r="AB18">
            <v>40.643753257682519</v>
          </cell>
          <cell r="AC18">
            <v>40.736281003444574</v>
          </cell>
          <cell r="AD18">
            <v>40.829019393722689</v>
          </cell>
          <cell r="AE18">
            <v>40.92196890806072</v>
          </cell>
          <cell r="AF18">
            <v>41.015130027094237</v>
          </cell>
          <cell r="AG18">
            <v>41.108503232552998</v>
          </cell>
          <cell r="AH18">
            <v>41.202089007263439</v>
          </cell>
          <cell r="AI18">
            <v>41.295887835151191</v>
          </cell>
          <cell r="AJ18">
            <v>41.389900201243563</v>
          </cell>
          <cell r="AK18">
            <v>41.484126591672052</v>
          </cell>
          <cell r="AL18">
            <v>41.578567493674861</v>
          </cell>
          <cell r="AM18">
            <v>41.673223395599422</v>
          </cell>
          <cell r="AN18">
            <v>41.768094786904911</v>
          </cell>
          <cell r="AO18">
            <v>41.86318215816479</v>
          </cell>
          <cell r="AP18">
            <v>41.958486001069339</v>
          </cell>
          <cell r="AQ18">
            <v>42.054006808428191</v>
          </cell>
          <cell r="AR18">
            <v>42.149745074172891</v>
          </cell>
          <cell r="AS18">
            <v>42.245701293359446</v>
          </cell>
          <cell r="AT18">
            <v>42.341875962170889</v>
          </cell>
          <cell r="AU18">
            <v>42.43826957791984</v>
          </cell>
          <cell r="AV18">
            <v>42.534882639051077</v>
          </cell>
          <cell r="AW18">
            <v>42.631715645144112</v>
          </cell>
          <cell r="AX18">
            <v>42.728769096915784</v>
          </cell>
          <cell r="AZ18">
            <v>6.9691476832418895E-3</v>
          </cell>
          <cell r="BA18">
            <v>-3.1842830991924997E-3</v>
          </cell>
          <cell r="BB18">
            <v>4.9378516358961604E-3</v>
          </cell>
          <cell r="BC18">
            <v>1.0459227524560713E-3</v>
          </cell>
          <cell r="BD18">
            <v>1.61413677365511E-3</v>
          </cell>
          <cell r="BE18">
            <v>2.2765551492113464E-3</v>
          </cell>
        </row>
        <row r="19">
          <cell r="A19" t="str">
            <v>WYSmall C&amp;ISummer Peak Load</v>
          </cell>
          <cell r="B19" t="str">
            <v>WY</v>
          </cell>
          <cell r="C19" t="str">
            <v>Small C&amp;I</v>
          </cell>
          <cell r="D19" t="str">
            <v>Summer Peak Load</v>
          </cell>
          <cell r="E19" t="str">
            <v>MW</v>
          </cell>
          <cell r="F19">
            <v>81.94940469181104</v>
          </cell>
          <cell r="G19">
            <v>86.852576030185404</v>
          </cell>
          <cell r="H19">
            <v>87.859678034068949</v>
          </cell>
          <cell r="I19">
            <v>89.381425720160749</v>
          </cell>
          <cell r="J19">
            <v>90.809723350111028</v>
          </cell>
          <cell r="K19">
            <v>92.089131041259094</v>
          </cell>
          <cell r="L19">
            <v>93.28219463462365</v>
          </cell>
          <cell r="M19">
            <v>94.463861879678262</v>
          </cell>
          <cell r="N19">
            <v>95.634803149852928</v>
          </cell>
          <cell r="O19">
            <v>96.715176969635095</v>
          </cell>
          <cell r="P19">
            <v>97.804265644007202</v>
          </cell>
          <cell r="Q19">
            <v>98.901465836882267</v>
          </cell>
          <cell r="R19">
            <v>99.991493034056404</v>
          </cell>
          <cell r="S19">
            <v>101.07649243050551</v>
          </cell>
          <cell r="T19">
            <v>102.14071025062478</v>
          </cell>
          <cell r="U19">
            <v>103.27866914804362</v>
          </cell>
          <cell r="V19">
            <v>104.45725267532023</v>
          </cell>
          <cell r="W19">
            <v>105.67002524752667</v>
          </cell>
          <cell r="X19">
            <v>106.91933317166792</v>
          </cell>
          <cell r="Y19">
            <v>108.13110018372937</v>
          </cell>
          <cell r="Z19">
            <v>109.32939268984789</v>
          </cell>
          <cell r="AA19">
            <v>110.54712602543631</v>
          </cell>
          <cell r="AB19">
            <v>111.80706436215131</v>
          </cell>
          <cell r="AC19">
            <v>113.08136258925332</v>
          </cell>
          <cell r="AD19">
            <v>114.37018437066612</v>
          </cell>
          <cell r="AE19">
            <v>115.67369523563974</v>
          </cell>
          <cell r="AF19">
            <v>116.99206260001007</v>
          </cell>
          <cell r="AG19">
            <v>118.32545578770088</v>
          </cell>
          <cell r="AH19">
            <v>119.67404605247083</v>
          </cell>
          <cell r="AI19">
            <v>121.0380065999084</v>
          </cell>
          <cell r="AJ19">
            <v>122.41751260967746</v>
          </cell>
          <cell r="AK19">
            <v>123.8127412580164</v>
          </cell>
          <cell r="AL19">
            <v>125.22387174049368</v>
          </cell>
          <cell r="AM19">
            <v>126.6510852950227</v>
          </cell>
          <cell r="AN19">
            <v>128.09456522513904</v>
          </cell>
          <cell r="AO19">
            <v>129.55449692354301</v>
          </cell>
          <cell r="AP19">
            <v>131.03106789591038</v>
          </cell>
          <cell r="AQ19">
            <v>132.52446778497469</v>
          </cell>
          <cell r="AR19">
            <v>134.03488839488381</v>
          </cell>
          <cell r="AS19">
            <v>135.56252371583437</v>
          </cell>
          <cell r="AT19">
            <v>137.10756994898671</v>
          </cell>
          <cell r="AU19">
            <v>138.67022553166385</v>
          </cell>
          <cell r="AV19">
            <v>140.2506911628378</v>
          </cell>
          <cell r="AW19">
            <v>141.84916982890618</v>
          </cell>
          <cell r="AX19">
            <v>143.46586682976275</v>
          </cell>
          <cell r="AZ19">
            <v>1.161022850156742E-2</v>
          </cell>
          <cell r="BA19">
            <v>1.1822727601463219E-2</v>
          </cell>
          <cell r="BB19">
            <v>1.1333469599140359E-2</v>
          </cell>
          <cell r="BC19">
            <v>1.1081848830562704E-2</v>
          </cell>
          <cell r="BD19">
            <v>1.1138206347152757E-2</v>
          </cell>
          <cell r="BE19">
            <v>1.1397296175977291E-2</v>
          </cell>
        </row>
        <row r="20">
          <cell r="A20" t="str">
            <v>CAMedium C&amp;ISummer Peak Load</v>
          </cell>
          <cell r="B20" t="str">
            <v>CA</v>
          </cell>
          <cell r="C20" t="str">
            <v>Medium C&amp;I</v>
          </cell>
          <cell r="D20" t="str">
            <v>Summer Peak Load</v>
          </cell>
          <cell r="E20" t="str">
            <v>MW</v>
          </cell>
          <cell r="F20">
            <v>14.935761197598801</v>
          </cell>
          <cell r="G20">
            <v>14.064684909223255</v>
          </cell>
          <cell r="H20">
            <v>13.900075351780551</v>
          </cell>
          <cell r="I20">
            <v>13.950348776828493</v>
          </cell>
          <cell r="J20">
            <v>14.074643835327988</v>
          </cell>
          <cell r="K20">
            <v>14.099349632780124</v>
          </cell>
          <cell r="L20">
            <v>14.113234673983843</v>
          </cell>
          <cell r="M20">
            <v>14.124917260375938</v>
          </cell>
          <cell r="N20">
            <v>13.99458939087069</v>
          </cell>
          <cell r="O20">
            <v>14.060567276314565</v>
          </cell>
          <cell r="P20">
            <v>14.126928197377854</v>
          </cell>
          <cell r="Q20">
            <v>14.153740690736761</v>
          </cell>
          <cell r="R20">
            <v>14.175669479948148</v>
          </cell>
          <cell r="S20">
            <v>14.014986037604427</v>
          </cell>
          <cell r="T20">
            <v>14.085943386100672</v>
          </cell>
          <cell r="U20">
            <v>14.177297381330654</v>
          </cell>
          <cell r="V20">
            <v>14.294027486346744</v>
          </cell>
          <cell r="W20">
            <v>14.371592199277861</v>
          </cell>
          <cell r="X20">
            <v>14.445901109443968</v>
          </cell>
          <cell r="Y20">
            <v>14.313179267317391</v>
          </cell>
          <cell r="Z20">
            <v>14.483630117956142</v>
          </cell>
          <cell r="AA20">
            <v>14.558705099361076</v>
          </cell>
          <cell r="AB20">
            <v>14.612576693515205</v>
          </cell>
          <cell r="AC20">
            <v>14.666647628794586</v>
          </cell>
          <cell r="AD20">
            <v>14.720918642821424</v>
          </cell>
          <cell r="AE20">
            <v>14.775390475947354</v>
          </cell>
          <cell r="AF20">
            <v>14.830063871263532</v>
          </cell>
          <cell r="AG20">
            <v>14.884939574610774</v>
          </cell>
          <cell r="AH20">
            <v>14.940018334589734</v>
          </cell>
          <cell r="AI20">
            <v>14.995300902571111</v>
          </cell>
          <cell r="AJ20">
            <v>15.050788032705906</v>
          </cell>
          <cell r="AK20">
            <v>15.106480481935703</v>
          </cell>
          <cell r="AL20">
            <v>15.162379010002999</v>
          </cell>
          <cell r="AM20">
            <v>15.218484379461565</v>
          </cell>
          <cell r="AN20">
            <v>15.274797355686852</v>
          </cell>
          <cell r="AO20">
            <v>15.331318706886433</v>
          </cell>
          <cell r="AP20">
            <v>15.388049204110478</v>
          </cell>
          <cell r="AQ20">
            <v>15.444989621262275</v>
          </cell>
          <cell r="AR20">
            <v>15.502140735108787</v>
          </cell>
          <cell r="AS20">
            <v>15.559503325291249</v>
          </cell>
          <cell r="AT20">
            <v>15.617078174335804</v>
          </cell>
          <cell r="AU20">
            <v>15.674866067664176</v>
          </cell>
          <cell r="AV20">
            <v>15.73286779360439</v>
          </cell>
          <cell r="AW20">
            <v>15.791084143401516</v>
          </cell>
          <cell r="AX20">
            <v>15.849515911228474</v>
          </cell>
          <cell r="AZ20">
            <v>5.4263721687400623E-3</v>
          </cell>
          <cell r="BA20">
            <v>5.1705412410630565E-3</v>
          </cell>
          <cell r="BB20">
            <v>-9.1875087002921563E-3</v>
          </cell>
          <cell r="BC20">
            <v>1.1908664557004288E-2</v>
          </cell>
          <cell r="BD20">
            <v>5.1834368037235812E-3</v>
          </cell>
          <cell r="BE20">
            <v>3.7003012140477661E-3</v>
          </cell>
        </row>
        <row r="21">
          <cell r="A21" t="str">
            <v>IDMedium C&amp;ISummer Peak Load</v>
          </cell>
          <cell r="B21" t="str">
            <v>ID</v>
          </cell>
          <cell r="C21" t="str">
            <v>Medium C&amp;I</v>
          </cell>
          <cell r="D21" t="str">
            <v>Summer Peak Load</v>
          </cell>
          <cell r="E21" t="str">
            <v>MW</v>
          </cell>
          <cell r="F21">
            <v>30.57208042825572</v>
          </cell>
          <cell r="G21">
            <v>26.939771127081951</v>
          </cell>
          <cell r="H21">
            <v>26.080883140220923</v>
          </cell>
          <cell r="I21">
            <v>26.897321645655985</v>
          </cell>
          <cell r="J21">
            <v>27.450025631005854</v>
          </cell>
          <cell r="K21">
            <v>27.619627936979644</v>
          </cell>
          <cell r="L21">
            <v>27.777180067580897</v>
          </cell>
          <cell r="M21">
            <v>27.907854047270042</v>
          </cell>
          <cell r="N21">
            <v>27.759065680576079</v>
          </cell>
          <cell r="O21">
            <v>28.290094999833801</v>
          </cell>
          <cell r="P21">
            <v>28.527733847927173</v>
          </cell>
          <cell r="Q21">
            <v>28.724488172435176</v>
          </cell>
          <cell r="R21">
            <v>28.861500231378702</v>
          </cell>
          <cell r="S21">
            <v>28.115563076662159</v>
          </cell>
          <cell r="T21">
            <v>28.923629057650071</v>
          </cell>
          <cell r="U21">
            <v>29.498125080930137</v>
          </cell>
          <cell r="V21">
            <v>29.742767115360149</v>
          </cell>
          <cell r="W21">
            <v>29.917572906153886</v>
          </cell>
          <cell r="X21">
            <v>30.056932401858301</v>
          </cell>
          <cell r="Y21">
            <v>29.365064540534096</v>
          </cell>
          <cell r="Z21">
            <v>30.514173958932272</v>
          </cell>
          <cell r="AA21">
            <v>30.78272072437727</v>
          </cell>
          <cell r="AB21">
            <v>31.000966312990613</v>
          </cell>
          <cell r="AC21">
            <v>31.220759235167343</v>
          </cell>
          <cell r="AD21">
            <v>31.442110461306317</v>
          </cell>
          <cell r="AE21">
            <v>31.665031039585138</v>
          </cell>
          <cell r="AF21">
            <v>31.889532096511576</v>
          </cell>
          <cell r="AG21">
            <v>32.11562483747894</v>
          </cell>
          <cell r="AH21">
            <v>32.343320547325348</v>
          </cell>
          <cell r="AI21">
            <v>32.572630590897006</v>
          </cell>
          <cell r="AJ21">
            <v>32.803566413615421</v>
          </cell>
          <cell r="AK21">
            <v>33.036139542048701</v>
          </cell>
          <cell r="AL21">
            <v>33.270361584486857</v>
          </cell>
          <cell r="AM21">
            <v>33.506244231521201</v>
          </cell>
          <cell r="AN21">
            <v>33.74379925662786</v>
          </cell>
          <cell r="AO21">
            <v>33.983038516755414</v>
          </cell>
          <cell r="AP21">
            <v>34.223973952916708</v>
          </cell>
          <cell r="AQ21">
            <v>34.466617590784857</v>
          </cell>
          <cell r="AR21">
            <v>34.710981541293457</v>
          </cell>
          <cell r="AS21">
            <v>34.957078001241108</v>
          </cell>
          <cell r="AT21">
            <v>35.204919253900158</v>
          </cell>
          <cell r="AU21">
            <v>35.454517669629801</v>
          </cell>
          <cell r="AV21">
            <v>35.705885706493511</v>
          </cell>
          <cell r="AW21">
            <v>35.95903591088085</v>
          </cell>
          <cell r="AX21">
            <v>36.213980918133693</v>
          </cell>
          <cell r="AZ21">
            <v>5.8772537913414843E-3</v>
          </cell>
          <cell r="BA21">
            <v>4.6581150196094139E-3</v>
          </cell>
          <cell r="BB21">
            <v>-2.3018578611882216E-2</v>
          </cell>
          <cell r="BC21">
            <v>3.91318540033175E-2</v>
          </cell>
          <cell r="BD21">
            <v>8.8007221105321203E-3</v>
          </cell>
          <cell r="BE21">
            <v>7.0898732625836614E-3</v>
          </cell>
        </row>
        <row r="22">
          <cell r="A22" t="str">
            <v>ORMedium C&amp;ISummer Peak Load</v>
          </cell>
          <cell r="B22" t="str">
            <v>OR</v>
          </cell>
          <cell r="C22" t="str">
            <v>Medium C&amp;I</v>
          </cell>
          <cell r="D22" t="str">
            <v>Summer Peak Load</v>
          </cell>
          <cell r="E22" t="str">
            <v>MW</v>
          </cell>
          <cell r="F22">
            <v>225.75107495932406</v>
          </cell>
          <cell r="G22">
            <v>234.74508460251701</v>
          </cell>
          <cell r="H22">
            <v>239.18189161898559</v>
          </cell>
          <cell r="I22">
            <v>241.90054892392556</v>
          </cell>
          <cell r="J22">
            <v>242.19165117494734</v>
          </cell>
          <cell r="K22">
            <v>244.40619695277772</v>
          </cell>
          <cell r="L22">
            <v>244.83940965084193</v>
          </cell>
          <cell r="M22">
            <v>245.31787248391467</v>
          </cell>
          <cell r="N22">
            <v>246.41367644460192</v>
          </cell>
          <cell r="O22">
            <v>246.97554966478677</v>
          </cell>
          <cell r="P22">
            <v>247.73124777202386</v>
          </cell>
          <cell r="Q22">
            <v>248.66617394856826</v>
          </cell>
          <cell r="R22">
            <v>248.86323098812102</v>
          </cell>
          <cell r="S22">
            <v>249.941205978563</v>
          </cell>
          <cell r="T22">
            <v>250.31884650621376</v>
          </cell>
          <cell r="U22">
            <v>250.74100732798559</v>
          </cell>
          <cell r="V22">
            <v>250.96663242512429</v>
          </cell>
          <cell r="W22">
            <v>251.20820975879815</v>
          </cell>
          <cell r="X22">
            <v>251.45364482287596</v>
          </cell>
          <cell r="Y22">
            <v>252.70094289915582</v>
          </cell>
          <cell r="Z22">
            <v>253.28637955369993</v>
          </cell>
          <cell r="AA22">
            <v>253.94990918317794</v>
          </cell>
          <cell r="AB22">
            <v>254.55107742253398</v>
          </cell>
          <cell r="AC22">
            <v>255.15366878999103</v>
          </cell>
          <cell r="AD22">
            <v>255.7576866544789</v>
          </cell>
          <cell r="AE22">
            <v>256.36313439290257</v>
          </cell>
          <cell r="AF22">
            <v>256.970015390161</v>
          </cell>
          <cell r="AG22">
            <v>257.57833303916618</v>
          </cell>
          <cell r="AH22">
            <v>258.18809074086209</v>
          </cell>
          <cell r="AI22">
            <v>258.7992919042436</v>
          </cell>
          <cell r="AJ22">
            <v>259.41193994637558</v>
          </cell>
          <cell r="AK22">
            <v>260.02603829241201</v>
          </cell>
          <cell r="AL22">
            <v>260.64159037561524</v>
          </cell>
          <cell r="AM22">
            <v>261.25859963737497</v>
          </cell>
          <cell r="AN22">
            <v>261.87706952722766</v>
          </cell>
          <cell r="AO22">
            <v>262.49700350287577</v>
          </cell>
          <cell r="AP22">
            <v>263.11840503020704</v>
          </cell>
          <cell r="AQ22">
            <v>263.74127758331389</v>
          </cell>
          <cell r="AR22">
            <v>264.36562464451288</v>
          </cell>
          <cell r="AS22">
            <v>264.99144970436419</v>
          </cell>
          <cell r="AT22">
            <v>265.61875626169109</v>
          </cell>
          <cell r="AU22">
            <v>266.24754782359946</v>
          </cell>
          <cell r="AV22">
            <v>266.8778279054975</v>
          </cell>
          <cell r="AW22">
            <v>267.50960003111533</v>
          </cell>
          <cell r="AX22">
            <v>268.14286773252468</v>
          </cell>
          <cell r="AZ22">
            <v>9.6258746168550514E-4</v>
          </cell>
          <cell r="BA22">
            <v>9.770184832472988E-4</v>
          </cell>
          <cell r="BB22">
            <v>4.9603499569809721E-3</v>
          </cell>
          <cell r="BC22">
            <v>2.3167173332540292E-3</v>
          </cell>
          <cell r="BD22">
            <v>2.6196814477239959E-3</v>
          </cell>
          <cell r="BE22">
            <v>2.3672709365783603E-3</v>
          </cell>
        </row>
        <row r="23">
          <cell r="A23" t="str">
            <v>UTMedium C&amp;ISummer Peak Load</v>
          </cell>
          <cell r="B23" t="str">
            <v>UT</v>
          </cell>
          <cell r="C23" t="str">
            <v>Medium C&amp;I</v>
          </cell>
          <cell r="D23" t="str">
            <v>Summer Peak Load</v>
          </cell>
          <cell r="E23" t="str">
            <v>MW</v>
          </cell>
          <cell r="F23">
            <v>633.01739240322979</v>
          </cell>
          <cell r="G23">
            <v>590.76555371667394</v>
          </cell>
          <cell r="H23">
            <v>601.87014336929383</v>
          </cell>
          <cell r="I23">
            <v>611.46462701831081</v>
          </cell>
          <cell r="J23">
            <v>629.49579314189134</v>
          </cell>
          <cell r="K23">
            <v>635.8885219854543</v>
          </cell>
          <cell r="L23">
            <v>644.9194776229026</v>
          </cell>
          <cell r="M23">
            <v>653.38237998841555</v>
          </cell>
          <cell r="N23">
            <v>683.00154004851254</v>
          </cell>
          <cell r="O23">
            <v>691.96341891741952</v>
          </cell>
          <cell r="P23">
            <v>701.34308579490312</v>
          </cell>
          <cell r="Q23">
            <v>711.78166359823445</v>
          </cell>
          <cell r="R23">
            <v>721.49034352356819</v>
          </cell>
          <cell r="S23">
            <v>732.47288424217572</v>
          </cell>
          <cell r="T23">
            <v>742.24358685371431</v>
          </cell>
          <cell r="U23">
            <v>752.07471500073962</v>
          </cell>
          <cell r="V23">
            <v>761.79231235091413</v>
          </cell>
          <cell r="W23">
            <v>771.51962570128785</v>
          </cell>
          <cell r="X23">
            <v>781.71197610230399</v>
          </cell>
          <cell r="Y23">
            <v>793.12388417219188</v>
          </cell>
          <cell r="Z23">
            <v>803.61530104510086</v>
          </cell>
          <cell r="AA23">
            <v>814.12535134305006</v>
          </cell>
          <cell r="AB23">
            <v>825.01586821405704</v>
          </cell>
          <cell r="AC23">
            <v>836.05206702153987</v>
          </cell>
          <cell r="AD23">
            <v>847.23589654597106</v>
          </cell>
          <cell r="AE23">
            <v>858.5693316365689</v>
          </cell>
          <cell r="AF23">
            <v>870.05437356001755</v>
          </cell>
          <cell r="AG23">
            <v>881.69305035385219</v>
          </cell>
          <cell r="AH23">
            <v>893.48741718457154</v>
          </cell>
          <cell r="AI23">
            <v>905.43955671054096</v>
          </cell>
          <cell r="AJ23">
            <v>917.55157944974962</v>
          </cell>
          <cell r="AK23">
            <v>929.82562415248731</v>
          </cell>
          <cell r="AL23">
            <v>942.26385817900677</v>
          </cell>
          <cell r="AM23">
            <v>954.86847788223793</v>
          </cell>
          <cell r="AN23">
            <v>967.64170899562134</v>
          </cell>
          <cell r="AO23">
            <v>980.58580702613017</v>
          </cell>
          <cell r="AP23">
            <v>993.70305765254898</v>
          </cell>
          <cell r="AQ23">
            <v>1006.9957771290811</v>
          </cell>
          <cell r="AR23">
            <v>1020.4663126943543</v>
          </cell>
          <cell r="AS23">
            <v>1034.117042985898</v>
          </cell>
          <cell r="AT23">
            <v>1047.950378460165</v>
          </cell>
          <cell r="AU23">
            <v>1061.9687618181715</v>
          </cell>
          <cell r="AV23">
            <v>1076.1746684368316</v>
          </cell>
          <cell r="AW23">
            <v>1090.5706068060608</v>
          </cell>
          <cell r="AX23">
            <v>1105.1591189717276</v>
          </cell>
          <cell r="AZ23">
            <v>1.2768983347121128E-2</v>
          </cell>
          <cell r="BA23">
            <v>1.3210746767137137E-2</v>
          </cell>
          <cell r="BB23">
            <v>1.4598609742156989E-2</v>
          </cell>
          <cell r="BC23">
            <v>1.3227967386027221E-2</v>
          </cell>
          <cell r="BD23">
            <v>1.3078459661334077E-2</v>
          </cell>
          <cell r="BE23">
            <v>1.337695338075531E-2</v>
          </cell>
        </row>
        <row r="24">
          <cell r="A24" t="str">
            <v>WAMedium C&amp;ISummer Peak Load</v>
          </cell>
          <cell r="B24" t="str">
            <v>WA</v>
          </cell>
          <cell r="C24" t="str">
            <v>Medium C&amp;I</v>
          </cell>
          <cell r="D24" t="str">
            <v>Summer Peak Load</v>
          </cell>
          <cell r="E24" t="str">
            <v>MW</v>
          </cell>
          <cell r="F24">
            <v>139.98453445968187</v>
          </cell>
          <cell r="G24">
            <v>135.86770461414426</v>
          </cell>
          <cell r="H24">
            <v>136.37894313239124</v>
          </cell>
          <cell r="I24">
            <v>136.48014520576231</v>
          </cell>
          <cell r="J24">
            <v>136.71130418515955</v>
          </cell>
          <cell r="K24">
            <v>136.93368733900624</v>
          </cell>
          <cell r="L24">
            <v>137.88297025601415</v>
          </cell>
          <cell r="M24">
            <v>137.41673118367569</v>
          </cell>
          <cell r="N24">
            <v>137.92946345946319</v>
          </cell>
          <cell r="O24">
            <v>138.12439881850258</v>
          </cell>
          <cell r="P24">
            <v>138.32418888954871</v>
          </cell>
          <cell r="Q24">
            <v>138.49447724916936</v>
          </cell>
          <cell r="R24">
            <v>138.65692338170214</v>
          </cell>
          <cell r="S24">
            <v>139.33938385803259</v>
          </cell>
          <cell r="T24">
            <v>139.54664271678138</v>
          </cell>
          <cell r="U24">
            <v>139.81850658915815</v>
          </cell>
          <cell r="V24">
            <v>139.98991526693416</v>
          </cell>
          <cell r="W24">
            <v>140.96552566059393</v>
          </cell>
          <cell r="X24">
            <v>140.51665151966412</v>
          </cell>
          <cell r="Y24">
            <v>141.21050189724113</v>
          </cell>
          <cell r="Z24">
            <v>141.35819717406122</v>
          </cell>
          <cell r="AA24">
            <v>141.58636863837745</v>
          </cell>
          <cell r="AB24">
            <v>141.90869781495931</v>
          </cell>
          <cell r="AC24">
            <v>142.23176079168783</v>
          </cell>
          <cell r="AD24">
            <v>142.55555923909955</v>
          </cell>
          <cell r="AE24">
            <v>142.88009483153405</v>
          </cell>
          <cell r="AF24">
            <v>143.20536924714258</v>
          </cell>
          <cell r="AG24">
            <v>143.5313841678969</v>
          </cell>
          <cell r="AH24">
            <v>143.85814127959776</v>
          </cell>
          <cell r="AI24">
            <v>144.18564227188381</v>
          </cell>
          <cell r="AJ24">
            <v>144.51388883824023</v>
          </cell>
          <cell r="AK24">
            <v>144.84288267600749</v>
          </cell>
          <cell r="AL24">
            <v>145.17262548639019</v>
          </cell>
          <cell r="AM24">
            <v>145.50311897446576</v>
          </cell>
          <cell r="AN24">
            <v>145.83436484919341</v>
          </cell>
          <cell r="AO24">
            <v>146.16636482342281</v>
          </cell>
          <cell r="AP24">
            <v>146.4991206139031</v>
          </cell>
          <cell r="AQ24">
            <v>146.83263394129162</v>
          </cell>
          <cell r="AR24">
            <v>147.16690653016295</v>
          </cell>
          <cell r="AS24">
            <v>147.50194010901771</v>
          </cell>
          <cell r="AT24">
            <v>147.83773641029157</v>
          </cell>
          <cell r="AU24">
            <v>148.17429717036418</v>
          </cell>
          <cell r="AV24">
            <v>148.51162412956816</v>
          </cell>
          <cell r="AW24">
            <v>148.8497190321981</v>
          </cell>
          <cell r="AX24">
            <v>149.18858362651952</v>
          </cell>
          <cell r="AZ24">
            <v>6.9691476832417559E-3</v>
          </cell>
          <cell r="BA24">
            <v>-3.1842830991924078E-3</v>
          </cell>
          <cell r="BB24">
            <v>4.9378516358960399E-3</v>
          </cell>
          <cell r="BC24">
            <v>1.0459227524562251E-3</v>
          </cell>
          <cell r="BD24">
            <v>1.6141367736550469E-3</v>
          </cell>
          <cell r="BE24">
            <v>2.2765551492113321E-3</v>
          </cell>
        </row>
        <row r="25">
          <cell r="A25" t="str">
            <v>WYMedium C&amp;ISummer Peak Load</v>
          </cell>
          <cell r="B25" t="str">
            <v>WY</v>
          </cell>
          <cell r="C25" t="str">
            <v>Medium C&amp;I</v>
          </cell>
          <cell r="D25" t="str">
            <v>Summer Peak Load</v>
          </cell>
          <cell r="E25" t="str">
            <v>MW</v>
          </cell>
          <cell r="F25">
            <v>102.43675586476381</v>
          </cell>
          <cell r="G25">
            <v>108.56572003773177</v>
          </cell>
          <cell r="H25">
            <v>109.82459754258619</v>
          </cell>
          <cell r="I25">
            <v>111.72678215020095</v>
          </cell>
          <cell r="J25">
            <v>113.51215418763879</v>
          </cell>
          <cell r="K25">
            <v>115.11141380157387</v>
          </cell>
          <cell r="L25">
            <v>116.60274329327957</v>
          </cell>
          <cell r="M25">
            <v>118.07982734959783</v>
          </cell>
          <cell r="N25">
            <v>119.54350393731616</v>
          </cell>
          <cell r="O25">
            <v>120.89397121204388</v>
          </cell>
          <cell r="P25">
            <v>122.25533205500901</v>
          </cell>
          <cell r="Q25">
            <v>123.62683229610285</v>
          </cell>
          <cell r="R25">
            <v>124.98936629257051</v>
          </cell>
          <cell r="S25">
            <v>126.34561553813188</v>
          </cell>
          <cell r="T25">
            <v>127.67588781328098</v>
          </cell>
          <cell r="U25">
            <v>129.09833643505453</v>
          </cell>
          <cell r="V25">
            <v>130.57156584415029</v>
          </cell>
          <cell r="W25">
            <v>132.08753155940835</v>
          </cell>
          <cell r="X25">
            <v>133.64916646458491</v>
          </cell>
          <cell r="Y25">
            <v>135.16387522966173</v>
          </cell>
          <cell r="Z25">
            <v>136.66174086230987</v>
          </cell>
          <cell r="AA25">
            <v>138.1839075317954</v>
          </cell>
          <cell r="AB25">
            <v>139.75883045268915</v>
          </cell>
          <cell r="AC25">
            <v>141.35170323656666</v>
          </cell>
          <cell r="AD25">
            <v>142.96273046333269</v>
          </cell>
          <cell r="AE25">
            <v>144.59211904454972</v>
          </cell>
          <cell r="AF25">
            <v>146.24007825001263</v>
          </cell>
          <cell r="AG25">
            <v>147.90681973462614</v>
          </cell>
          <cell r="AH25">
            <v>149.59255756558858</v>
          </cell>
          <cell r="AI25">
            <v>151.29750824988554</v>
          </cell>
          <cell r="AJ25">
            <v>153.02189076209686</v>
          </cell>
          <cell r="AK25">
            <v>154.76592657252053</v>
          </cell>
          <cell r="AL25">
            <v>156.52983967561713</v>
          </cell>
          <cell r="AM25">
            <v>158.3138566187784</v>
          </cell>
          <cell r="AN25">
            <v>160.11820653142385</v>
          </cell>
          <cell r="AO25">
            <v>161.94312115442881</v>
          </cell>
          <cell r="AP25">
            <v>163.78883486988803</v>
          </cell>
          <cell r="AQ25">
            <v>165.6555847312184</v>
          </cell>
          <cell r="AR25">
            <v>167.5436104936048</v>
          </cell>
          <cell r="AS25">
            <v>169.45315464479302</v>
          </cell>
          <cell r="AT25">
            <v>171.38446243623343</v>
          </cell>
          <cell r="AU25">
            <v>173.33778191457986</v>
          </cell>
          <cell r="AV25">
            <v>175.31336395354731</v>
          </cell>
          <cell r="AW25">
            <v>177.31146228613281</v>
          </cell>
          <cell r="AX25">
            <v>179.33233353720351</v>
          </cell>
          <cell r="AZ25">
            <v>1.1610228501567585E-2</v>
          </cell>
          <cell r="BA25">
            <v>1.1822727601463218E-2</v>
          </cell>
          <cell r="BB25">
            <v>1.1333469599140332E-2</v>
          </cell>
          <cell r="BC25">
            <v>1.108184883056265E-2</v>
          </cell>
          <cell r="BD25">
            <v>1.1138206347152783E-2</v>
          </cell>
          <cell r="BE25">
            <v>1.1397296175977314E-2</v>
          </cell>
        </row>
        <row r="26">
          <cell r="A26" t="str">
            <v>CALarge C&amp;ISummer Peak Load</v>
          </cell>
          <cell r="B26" t="str">
            <v>CA</v>
          </cell>
          <cell r="C26" t="str">
            <v>Large C&amp;I</v>
          </cell>
          <cell r="D26" t="str">
            <v>Summer Peak Load</v>
          </cell>
          <cell r="E26" t="str">
            <v>MW</v>
          </cell>
          <cell r="F26">
            <v>8.8369920419126231</v>
          </cell>
          <cell r="G26">
            <v>8.3216052379570922</v>
          </cell>
          <cell r="H26">
            <v>8.2242112498034921</v>
          </cell>
          <cell r="I26">
            <v>8.2539563596235244</v>
          </cell>
          <cell r="J26">
            <v>8.3274976025690588</v>
          </cell>
          <cell r="K26">
            <v>8.3421151993949056</v>
          </cell>
          <cell r="L26">
            <v>8.3503305154404401</v>
          </cell>
          <cell r="M26">
            <v>8.3572427123890964</v>
          </cell>
          <cell r="N26">
            <v>8.2801320562651579</v>
          </cell>
          <cell r="O26">
            <v>8.319168971819451</v>
          </cell>
          <cell r="P26">
            <v>8.358432516781896</v>
          </cell>
          <cell r="Q26">
            <v>8.3742965753525826</v>
          </cell>
          <cell r="R26">
            <v>8.3872711089693208</v>
          </cell>
          <cell r="S26">
            <v>8.292200072249285</v>
          </cell>
          <cell r="T26">
            <v>8.3341831701095632</v>
          </cell>
          <cell r="U26">
            <v>8.3882342839539703</v>
          </cell>
          <cell r="V26">
            <v>8.4572995960884896</v>
          </cell>
          <cell r="W26">
            <v>8.5031920512394006</v>
          </cell>
          <cell r="X26">
            <v>8.5471581564210144</v>
          </cell>
          <cell r="Y26">
            <v>8.4686310664961226</v>
          </cell>
          <cell r="Z26">
            <v>8.56948115312405</v>
          </cell>
          <cell r="AA26">
            <v>8.6139005171219694</v>
          </cell>
          <cell r="AB26">
            <v>8.6457745436631619</v>
          </cell>
          <cell r="AC26">
            <v>8.6777665137034621</v>
          </cell>
          <cell r="AD26">
            <v>8.7098768636693418</v>
          </cell>
          <cell r="AE26">
            <v>8.7421060316021837</v>
          </cell>
          <cell r="AF26">
            <v>8.7744544571642553</v>
          </cell>
          <cell r="AG26">
            <v>8.8069225816447076</v>
          </cell>
          <cell r="AH26">
            <v>8.8395108479655917</v>
          </cell>
          <cell r="AI26">
            <v>8.8722197006879071</v>
          </cell>
          <cell r="AJ26">
            <v>8.9050495860176611</v>
          </cell>
          <cell r="AK26">
            <v>8.9380009518119579</v>
          </cell>
          <cell r="AL26">
            <v>8.9710742475851077</v>
          </cell>
          <cell r="AM26">
            <v>9.0042699245147588</v>
          </cell>
          <cell r="AN26">
            <v>9.037588435448054</v>
          </cell>
          <cell r="AO26">
            <v>9.0710302349078056</v>
          </cell>
          <cell r="AP26">
            <v>9.1045957790986982</v>
          </cell>
          <cell r="AQ26">
            <v>9.1382855259135116</v>
          </cell>
          <cell r="AR26">
            <v>9.1720999349393644</v>
          </cell>
          <cell r="AS26">
            <v>9.206039467463988</v>
          </cell>
          <cell r="AT26">
            <v>9.2401045864820173</v>
          </cell>
          <cell r="AU26">
            <v>9.2742957567013047</v>
          </cell>
          <cell r="AV26">
            <v>9.3086134445492643</v>
          </cell>
          <cell r="AW26">
            <v>9.3430581181792309</v>
          </cell>
          <cell r="AX26">
            <v>9.3776302474768478</v>
          </cell>
          <cell r="AZ26">
            <v>5.426372168740045E-3</v>
          </cell>
          <cell r="BA26">
            <v>5.1705412410631649E-3</v>
          </cell>
          <cell r="BB26">
            <v>-9.1875087002922309E-3</v>
          </cell>
          <cell r="BC26">
            <v>1.1908664557004239E-2</v>
          </cell>
          <cell r="BD26">
            <v>5.1834368037236454E-3</v>
          </cell>
          <cell r="BE26">
            <v>3.700301214047773E-3</v>
          </cell>
        </row>
        <row r="27">
          <cell r="A27" t="str">
            <v>IDLarge C&amp;ISummer Peak Load</v>
          </cell>
          <cell r="B27" t="str">
            <v>ID</v>
          </cell>
          <cell r="C27" t="str">
            <v>Large C&amp;I</v>
          </cell>
          <cell r="D27" t="str">
            <v>Summer Peak Load</v>
          </cell>
          <cell r="E27" t="str">
            <v>MW</v>
          </cell>
          <cell r="F27">
            <v>21.539420301725624</v>
          </cell>
          <cell r="G27">
            <v>18.980293294080468</v>
          </cell>
          <cell r="H27">
            <v>18.375167666973834</v>
          </cell>
          <cell r="I27">
            <v>18.950385704893993</v>
          </cell>
          <cell r="J27">
            <v>19.339790785481398</v>
          </cell>
          <cell r="K27">
            <v>19.459283319235659</v>
          </cell>
          <cell r="L27">
            <v>19.570285956704723</v>
          </cell>
          <cell r="M27">
            <v>19.662351715122075</v>
          </cell>
          <cell r="N27">
            <v>19.557523547678603</v>
          </cell>
          <cell r="O27">
            <v>19.931657840791999</v>
          </cell>
          <cell r="P27">
            <v>20.099085211039601</v>
          </cell>
          <cell r="Q27">
            <v>20.237707576033873</v>
          </cell>
          <cell r="R27">
            <v>20.334238799380451</v>
          </cell>
          <cell r="S27">
            <v>19.808692167648342</v>
          </cell>
          <cell r="T27">
            <v>20.378011381526189</v>
          </cell>
          <cell r="U27">
            <v>20.782769943382597</v>
          </cell>
          <cell r="V27">
            <v>20.955131376731014</v>
          </cell>
          <cell r="W27">
            <v>21.078290002062968</v>
          </cell>
          <cell r="X27">
            <v>21.176475101309258</v>
          </cell>
          <cell r="Y27">
            <v>20.689022744467206</v>
          </cell>
          <cell r="Z27">
            <v>21.498622561975012</v>
          </cell>
          <cell r="AA27">
            <v>21.687825964902167</v>
          </cell>
          <cell r="AB27">
            <v>21.841589902334295</v>
          </cell>
          <cell r="AC27">
            <v>21.996444006595173</v>
          </cell>
          <cell r="AD27">
            <v>22.152396006829452</v>
          </cell>
          <cell r="AE27">
            <v>22.309453686980437</v>
          </cell>
          <cell r="AF27">
            <v>22.467624886178609</v>
          </cell>
          <cell r="AG27">
            <v>22.626917499132887</v>
          </cell>
          <cell r="AH27">
            <v>22.787339476524675</v>
          </cell>
          <cell r="AI27">
            <v>22.948898825404704</v>
          </cell>
          <cell r="AJ27">
            <v>23.111603609592681</v>
          </cell>
          <cell r="AK27">
            <v>23.275461950079766</v>
          </cell>
          <cell r="AL27">
            <v>23.440482025433919</v>
          </cell>
          <cell r="AM27">
            <v>23.606672072208116</v>
          </cell>
          <cell r="AN27">
            <v>23.774040385351448</v>
          </cell>
          <cell r="AO27">
            <v>23.942595318623138</v>
          </cell>
          <cell r="AP27">
            <v>24.112345285009507</v>
          </cell>
          <cell r="AQ27">
            <v>24.283298757143882</v>
          </cell>
          <cell r="AR27">
            <v>24.455464267729489</v>
          </cell>
          <cell r="AS27">
            <v>24.628850409965334</v>
          </cell>
          <cell r="AT27">
            <v>24.803465837975121</v>
          </cell>
          <cell r="AU27">
            <v>24.979319267239191</v>
          </cell>
          <cell r="AV27">
            <v>25.156419475029534</v>
          </cell>
          <cell r="AW27">
            <v>25.334775300847884</v>
          </cell>
          <cell r="AX27">
            <v>25.51439564686693</v>
          </cell>
          <cell r="AZ27">
            <v>5.8772537913415884E-3</v>
          </cell>
          <cell r="BA27">
            <v>4.6581150196093098E-3</v>
          </cell>
          <cell r="BB27">
            <v>-2.3018578611882147E-2</v>
          </cell>
          <cell r="BC27">
            <v>3.91318540033175E-2</v>
          </cell>
          <cell r="BD27">
            <v>8.8007221105320024E-3</v>
          </cell>
          <cell r="BE27">
            <v>7.089873262583651E-3</v>
          </cell>
        </row>
        <row r="28">
          <cell r="A28" t="str">
            <v>ORLarge C&amp;ISummer Peak Load</v>
          </cell>
          <cell r="B28" t="str">
            <v>OR</v>
          </cell>
          <cell r="C28" t="str">
            <v>Large C&amp;I</v>
          </cell>
          <cell r="D28" t="str">
            <v>Summer Peak Load</v>
          </cell>
          <cell r="E28" t="str">
            <v>MW</v>
          </cell>
          <cell r="F28">
            <v>233.60328626225706</v>
          </cell>
          <cell r="G28">
            <v>242.91013102347409</v>
          </cell>
          <cell r="H28">
            <v>247.50126176225461</v>
          </cell>
          <cell r="I28">
            <v>250.31448106040992</v>
          </cell>
          <cell r="J28">
            <v>250.61570860711942</v>
          </cell>
          <cell r="K28">
            <v>252.90728206417867</v>
          </cell>
          <cell r="L28">
            <v>253.35556303000163</v>
          </cell>
          <cell r="M28">
            <v>253.85066804857254</v>
          </cell>
          <cell r="N28">
            <v>254.98458692963152</v>
          </cell>
          <cell r="O28">
            <v>255.56600356617065</v>
          </cell>
          <cell r="P28">
            <v>256.34798682496381</v>
          </cell>
          <cell r="Q28">
            <v>257.31543217286628</v>
          </cell>
          <cell r="R28">
            <v>257.51934337031651</v>
          </cell>
          <cell r="S28">
            <v>258.63481314303471</v>
          </cell>
          <cell r="T28">
            <v>259.02558899338641</v>
          </cell>
          <cell r="U28">
            <v>259.46243366982856</v>
          </cell>
          <cell r="V28">
            <v>259.69590659643296</v>
          </cell>
          <cell r="W28">
            <v>259.94588661997369</v>
          </cell>
          <cell r="X28">
            <v>260.19985855584554</v>
          </cell>
          <cell r="Y28">
            <v>261.49054091303947</v>
          </cell>
          <cell r="Z28">
            <v>262.09634058165466</v>
          </cell>
          <cell r="AA28">
            <v>262.78294950259277</v>
          </cell>
          <cell r="AB28">
            <v>263.40502794157857</v>
          </cell>
          <cell r="AC28">
            <v>264.02857900877325</v>
          </cell>
          <cell r="AD28">
            <v>264.65360619028678</v>
          </cell>
          <cell r="AE28">
            <v>265.2801129804817</v>
          </cell>
          <cell r="AF28">
            <v>265.90810288199259</v>
          </cell>
          <cell r="AG28">
            <v>266.53757940574582</v>
          </cell>
          <cell r="AH28">
            <v>267.16854607097895</v>
          </cell>
          <cell r="AI28">
            <v>267.80100640526064</v>
          </cell>
          <cell r="AJ28">
            <v>268.43496394451023</v>
          </cell>
          <cell r="AK28">
            <v>269.0704222330175</v>
          </cell>
          <cell r="AL28">
            <v>269.70738482346258</v>
          </cell>
          <cell r="AM28">
            <v>270.34585527693571</v>
          </cell>
          <cell r="AN28">
            <v>270.98583716295718</v>
          </cell>
          <cell r="AO28">
            <v>271.6273340594974</v>
          </cell>
          <cell r="AP28">
            <v>272.27034955299666</v>
          </cell>
          <cell r="AQ28">
            <v>272.91488723838546</v>
          </cell>
          <cell r="AR28">
            <v>273.56095071910443</v>
          </cell>
          <cell r="AS28">
            <v>274.20854360712451</v>
          </cell>
          <cell r="AT28">
            <v>274.85766952296711</v>
          </cell>
          <cell r="AU28">
            <v>275.50833209572448</v>
          </cell>
          <cell r="AV28">
            <v>276.16053496307984</v>
          </cell>
          <cell r="AW28">
            <v>276.81428177132784</v>
          </cell>
          <cell r="AX28">
            <v>277.46957617539488</v>
          </cell>
          <cell r="AZ28">
            <v>9.6258746168532343E-4</v>
          </cell>
          <cell r="BA28">
            <v>9.7701848324739399E-4</v>
          </cell>
          <cell r="BB28">
            <v>4.96034995698092E-3</v>
          </cell>
          <cell r="BC28">
            <v>2.3167173332539546E-3</v>
          </cell>
          <cell r="BD28">
            <v>2.619681447724005E-3</v>
          </cell>
          <cell r="BE28">
            <v>2.3672709365783196E-3</v>
          </cell>
        </row>
        <row r="29">
          <cell r="A29" t="str">
            <v>UTLarge C&amp;ISummer Peak Load</v>
          </cell>
          <cell r="B29" t="str">
            <v>UT</v>
          </cell>
          <cell r="C29" t="str">
            <v>Large C&amp;I</v>
          </cell>
          <cell r="D29" t="str">
            <v>Summer Peak Load</v>
          </cell>
          <cell r="E29" t="str">
            <v>MW</v>
          </cell>
          <cell r="F29">
            <v>637.38302959221755</v>
          </cell>
          <cell r="G29">
            <v>594.83979891471995</v>
          </cell>
          <cell r="H29">
            <v>606.02097194425448</v>
          </cell>
          <cell r="I29">
            <v>615.68162444602331</v>
          </cell>
          <cell r="J29">
            <v>633.83714343942165</v>
          </cell>
          <cell r="K29">
            <v>640.27396006811261</v>
          </cell>
          <cell r="L29">
            <v>649.36719815823301</v>
          </cell>
          <cell r="M29">
            <v>657.88846536764606</v>
          </cell>
          <cell r="N29">
            <v>687.7118954971229</v>
          </cell>
          <cell r="O29">
            <v>696.7355804271948</v>
          </cell>
          <cell r="P29">
            <v>706.17993466245412</v>
          </cell>
          <cell r="Q29">
            <v>716.69050265753253</v>
          </cell>
          <cell r="R29">
            <v>726.46613899614454</v>
          </cell>
          <cell r="S29">
            <v>737.52442137488038</v>
          </cell>
          <cell r="T29">
            <v>747.36250814236053</v>
          </cell>
          <cell r="U29">
            <v>757.26143717315847</v>
          </cell>
          <cell r="V29">
            <v>767.04605243609285</v>
          </cell>
          <cell r="W29">
            <v>776.84045070612433</v>
          </cell>
          <cell r="X29">
            <v>787.10309317887163</v>
          </cell>
          <cell r="Y29">
            <v>798.59370406303458</v>
          </cell>
          <cell r="Z29">
            <v>809.15747553506708</v>
          </cell>
          <cell r="AA29">
            <v>819.74000893851928</v>
          </cell>
          <cell r="AB29">
            <v>830.70563282242972</v>
          </cell>
          <cell r="AC29">
            <v>841.81794334582617</v>
          </cell>
          <cell r="AD29">
            <v>853.0789027290466</v>
          </cell>
          <cell r="AE29">
            <v>864.49049944095896</v>
          </cell>
          <cell r="AF29">
            <v>876.05474855008652</v>
          </cell>
          <cell r="AG29">
            <v>887.77369208043035</v>
          </cell>
          <cell r="AH29">
            <v>899.64939937205122</v>
          </cell>
          <cell r="AI29">
            <v>911.68396744647566</v>
          </cell>
          <cell r="AJ29">
            <v>923.87952137698915</v>
          </cell>
          <cell r="AK29">
            <v>936.23821466388358</v>
          </cell>
          <cell r="AL29">
            <v>948.76222961472388</v>
          </cell>
          <cell r="AM29">
            <v>961.45377772970153</v>
          </cell>
          <cell r="AN29">
            <v>974.31510009214276</v>
          </cell>
          <cell r="AO29">
            <v>987.34846776424126</v>
          </cell>
          <cell r="AP29">
            <v>1000.5561821880837</v>
          </cell>
          <cell r="AQ29">
            <v>1013.9405755920401</v>
          </cell>
          <cell r="AR29">
            <v>1027.504011402591</v>
          </cell>
          <cell r="AS29">
            <v>1041.2488846616625</v>
          </cell>
          <cell r="AT29">
            <v>1055.177622449545</v>
          </cell>
          <cell r="AU29">
            <v>1069.2926843134687</v>
          </cell>
          <cell r="AV29">
            <v>1083.5965627019127</v>
          </cell>
          <cell r="AW29">
            <v>1098.0917834047229</v>
          </cell>
          <cell r="AX29">
            <v>1112.7809059991184</v>
          </cell>
          <cell r="AZ29">
            <v>1.276898334712114E-2</v>
          </cell>
          <cell r="BA29">
            <v>1.3210746767137155E-2</v>
          </cell>
          <cell r="BB29">
            <v>1.4598609742156952E-2</v>
          </cell>
          <cell r="BC29">
            <v>1.3227967386027226E-2</v>
          </cell>
          <cell r="BD29">
            <v>1.3078459661333969E-2</v>
          </cell>
          <cell r="BE29">
            <v>1.3376953380755289E-2</v>
          </cell>
        </row>
        <row r="30">
          <cell r="A30" t="str">
            <v>WALarge C&amp;ISummer Peak Load</v>
          </cell>
          <cell r="B30" t="str">
            <v>WA</v>
          </cell>
          <cell r="C30" t="str">
            <v>Large C&amp;I</v>
          </cell>
          <cell r="D30" t="str">
            <v>Summer Peak Load</v>
          </cell>
          <cell r="E30" t="str">
            <v>MW</v>
          </cell>
          <cell r="F30">
            <v>88.339754756109926</v>
          </cell>
          <cell r="G30">
            <v>85.741755339023086</v>
          </cell>
          <cell r="H30">
            <v>86.064381588402256</v>
          </cell>
          <cell r="I30">
            <v>86.128246974510205</v>
          </cell>
          <cell r="J30">
            <v>86.27412400034342</v>
          </cell>
          <cell r="K30">
            <v>86.414462883838894</v>
          </cell>
          <cell r="L30">
            <v>87.013524918843885</v>
          </cell>
          <cell r="M30">
            <v>86.719296378047773</v>
          </cell>
          <cell r="N30">
            <v>87.042865289952516</v>
          </cell>
          <cell r="O30">
            <v>87.165882749540472</v>
          </cell>
          <cell r="P30">
            <v>87.291963862336573</v>
          </cell>
          <cell r="Q30">
            <v>87.399427390252512</v>
          </cell>
          <cell r="R30">
            <v>87.50194193990913</v>
          </cell>
          <cell r="S30">
            <v>87.932620881282702</v>
          </cell>
          <cell r="T30">
            <v>88.063415306706702</v>
          </cell>
          <cell r="U30">
            <v>88.234979886361941</v>
          </cell>
          <cell r="V30">
            <v>88.343150411172047</v>
          </cell>
          <cell r="W30">
            <v>88.958826873190361</v>
          </cell>
          <cell r="X30">
            <v>88.67555678425407</v>
          </cell>
          <cell r="Y30">
            <v>89.113423527385194</v>
          </cell>
          <cell r="Z30">
            <v>89.206629284601746</v>
          </cell>
          <cell r="AA30">
            <v>89.350620985383827</v>
          </cell>
          <cell r="AB30">
            <v>89.554032601673327</v>
          </cell>
          <cell r="AC30">
            <v>89.757907295725289</v>
          </cell>
          <cell r="AD30">
            <v>89.962246121761794</v>
          </cell>
          <cell r="AE30">
            <v>90.167050136404896</v>
          </cell>
          <cell r="AF30">
            <v>90.37232039868212</v>
          </cell>
          <cell r="AG30">
            <v>90.578057970031907</v>
          </cell>
          <cell r="AH30">
            <v>90.784263914309136</v>
          </cell>
          <cell r="AI30">
            <v>90.990939297790604</v>
          </cell>
          <cell r="AJ30">
            <v>91.19808518918056</v>
          </cell>
          <cell r="AK30">
            <v>91.405702659616196</v>
          </cell>
          <cell r="AL30">
            <v>91.613792782673215</v>
          </cell>
          <cell r="AM30">
            <v>91.822356634371374</v>
          </cell>
          <cell r="AN30">
            <v>92.031395293180054</v>
          </cell>
          <cell r="AO30">
            <v>92.240909840023832</v>
          </cell>
          <cell r="AP30">
            <v>92.450901358288064</v>
          </cell>
          <cell r="AQ30">
            <v>92.661370933824486</v>
          </cell>
          <cell r="AR30">
            <v>92.872319654956854</v>
          </cell>
          <cell r="AS30">
            <v>93.083748612486531</v>
          </cell>
          <cell r="AT30">
            <v>93.295658899698168</v>
          </cell>
          <cell r="AU30">
            <v>93.508051612365335</v>
          </cell>
          <cell r="AV30">
            <v>93.720927848756176</v>
          </cell>
          <cell r="AW30">
            <v>93.934288709639119</v>
          </cell>
          <cell r="AX30">
            <v>94.148135298288537</v>
          </cell>
          <cell r="AZ30">
            <v>6.9691476832419406E-3</v>
          </cell>
          <cell r="BA30">
            <v>-3.1842830991924941E-3</v>
          </cell>
          <cell r="BB30">
            <v>4.9378516358960754E-3</v>
          </cell>
          <cell r="BC30">
            <v>1.0459227524561336E-3</v>
          </cell>
          <cell r="BD30">
            <v>1.6141367736549586E-3</v>
          </cell>
          <cell r="BE30">
            <v>2.2765551492113225E-3</v>
          </cell>
        </row>
        <row r="31">
          <cell r="A31" t="str">
            <v>WYLarge C&amp;ISummer Peak Load</v>
          </cell>
          <cell r="B31" t="str">
            <v>WY</v>
          </cell>
          <cell r="C31" t="str">
            <v>Large C&amp;I</v>
          </cell>
          <cell r="D31" t="str">
            <v>Summer Peak Load</v>
          </cell>
          <cell r="E31" t="str">
            <v>MW</v>
          </cell>
          <cell r="F31">
            <v>94.469452630837736</v>
          </cell>
          <cell r="G31">
            <v>100.12171959035264</v>
          </cell>
          <cell r="H31">
            <v>101.28268440038505</v>
          </cell>
          <cell r="I31">
            <v>103.03692131629643</v>
          </cell>
          <cell r="J31">
            <v>104.68343108415577</v>
          </cell>
          <cell r="K31">
            <v>106.15830383922925</v>
          </cell>
          <cell r="L31">
            <v>107.53364103713561</v>
          </cell>
          <cell r="M31">
            <v>108.89584077796246</v>
          </cell>
          <cell r="N31">
            <v>110.24567585330269</v>
          </cell>
          <cell r="O31">
            <v>111.49110678444048</v>
          </cell>
          <cell r="P31">
            <v>112.7465840062861</v>
          </cell>
          <cell r="Q31">
            <v>114.01141200640596</v>
          </cell>
          <cell r="R31">
            <v>115.26797113648171</v>
          </cell>
          <cell r="S31">
            <v>116.51873432961052</v>
          </cell>
          <cell r="T31">
            <v>117.74554098335913</v>
          </cell>
          <cell r="U31">
            <v>119.05735471232808</v>
          </cell>
          <cell r="V31">
            <v>120.4159996118275</v>
          </cell>
          <cell r="W31">
            <v>121.81405688256548</v>
          </cell>
          <cell r="X31">
            <v>123.25423129511719</v>
          </cell>
          <cell r="Y31">
            <v>124.65112937846581</v>
          </cell>
          <cell r="Z31">
            <v>126.0324943507969</v>
          </cell>
          <cell r="AA31">
            <v>127.43627027932243</v>
          </cell>
          <cell r="AB31">
            <v>128.88869919525777</v>
          </cell>
          <cell r="AC31">
            <v>130.35768187372258</v>
          </cell>
          <cell r="AD31">
            <v>131.84340698285123</v>
          </cell>
          <cell r="AE31">
            <v>133.34606534108471</v>
          </cell>
          <cell r="AF31">
            <v>134.86584994167828</v>
          </cell>
          <cell r="AG31">
            <v>136.40295597748852</v>
          </cell>
          <cell r="AH31">
            <v>137.95758086604275</v>
          </cell>
          <cell r="AI31">
            <v>139.5299242748944</v>
          </cell>
          <cell r="AJ31">
            <v>141.12018814726707</v>
          </cell>
          <cell r="AK31">
            <v>142.72857672799114</v>
          </cell>
          <cell r="AL31">
            <v>144.35529658973576</v>
          </cell>
          <cell r="AM31">
            <v>146.00055665954002</v>
          </cell>
          <cell r="AN31">
            <v>147.66456824564636</v>
          </cell>
          <cell r="AO31">
            <v>149.34754506463983</v>
          </cell>
          <cell r="AP31">
            <v>151.04970326889665</v>
          </cell>
          <cell r="AQ31">
            <v>152.77126147434578</v>
          </cell>
          <cell r="AR31">
            <v>154.51244078854657</v>
          </cell>
          <cell r="AS31">
            <v>156.27346483908681</v>
          </cell>
          <cell r="AT31">
            <v>158.05455980230408</v>
          </cell>
          <cell r="AU31">
            <v>159.85595443233467</v>
          </cell>
          <cell r="AV31">
            <v>161.67788009049355</v>
          </cell>
          <cell r="AW31">
            <v>163.52057077498907</v>
          </cell>
          <cell r="AX31">
            <v>165.38426315097649</v>
          </cell>
          <cell r="AZ31">
            <v>1.1610228501567487E-2</v>
          </cell>
          <cell r="BA31">
            <v>1.1822727601463179E-2</v>
          </cell>
          <cell r="BB31">
            <v>1.1333469599140295E-2</v>
          </cell>
          <cell r="BC31">
            <v>1.1081848830562808E-2</v>
          </cell>
          <cell r="BD31">
            <v>1.1138206347152704E-2</v>
          </cell>
          <cell r="BE31">
            <v>1.1397296175977295E-2</v>
          </cell>
        </row>
        <row r="32">
          <cell r="A32" t="str">
            <v>CAExtra Large C&amp;ISummer Peak Load</v>
          </cell>
          <cell r="B32" t="str">
            <v>CA</v>
          </cell>
          <cell r="C32" t="str">
            <v>Extra Large C&amp;I</v>
          </cell>
          <cell r="D32" t="str">
            <v>Summer Peak Load</v>
          </cell>
          <cell r="E32" t="str">
            <v>MW</v>
          </cell>
          <cell r="F32">
            <v>12.32200298801901</v>
          </cell>
          <cell r="G32">
            <v>11.603365050109186</v>
          </cell>
          <cell r="H32">
            <v>11.467562165218956</v>
          </cell>
          <cell r="I32">
            <v>11.509037740883507</v>
          </cell>
          <cell r="J32">
            <v>11.611581164145591</v>
          </cell>
          <cell r="K32">
            <v>11.631963447043603</v>
          </cell>
          <cell r="L32">
            <v>11.643418606036672</v>
          </cell>
          <cell r="M32">
            <v>11.653056739810149</v>
          </cell>
          <cell r="N32">
            <v>11.54553624746832</v>
          </cell>
          <cell r="O32">
            <v>11.599968002959518</v>
          </cell>
          <cell r="P32">
            <v>11.65471576283673</v>
          </cell>
          <cell r="Q32">
            <v>11.676836069857828</v>
          </cell>
          <cell r="R32">
            <v>11.694927320957223</v>
          </cell>
          <cell r="S32">
            <v>11.562363481023652</v>
          </cell>
          <cell r="T32">
            <v>11.620903293533056</v>
          </cell>
          <cell r="U32">
            <v>11.69627033959779</v>
          </cell>
          <cell r="V32">
            <v>11.792572676236064</v>
          </cell>
          <cell r="W32">
            <v>11.856563564404237</v>
          </cell>
          <cell r="X32">
            <v>11.917868415291275</v>
          </cell>
          <cell r="Y32">
            <v>11.808372895536849</v>
          </cell>
          <cell r="Z32">
            <v>11.948994847313818</v>
          </cell>
          <cell r="AA32">
            <v>12.010931706972888</v>
          </cell>
          <cell r="AB32">
            <v>12.055375772150045</v>
          </cell>
          <cell r="AC32">
            <v>12.099984293755533</v>
          </cell>
          <cell r="AD32">
            <v>12.144757880327676</v>
          </cell>
          <cell r="AE32">
            <v>12.189697142656568</v>
          </cell>
          <cell r="AF32">
            <v>12.234802693792414</v>
          </cell>
          <cell r="AG32">
            <v>12.280075149053889</v>
          </cell>
          <cell r="AH32">
            <v>12.325515126036532</v>
          </cell>
          <cell r="AI32">
            <v>12.371123244621169</v>
          </cell>
          <cell r="AJ32">
            <v>12.416900126982375</v>
          </cell>
          <cell r="AK32">
            <v>12.462846397596957</v>
          </cell>
          <cell r="AL32">
            <v>12.508962683252475</v>
          </cell>
          <cell r="AM32">
            <v>12.555249613055793</v>
          </cell>
          <cell r="AN32">
            <v>12.601707818441655</v>
          </cell>
          <cell r="AO32">
            <v>12.64833793318131</v>
          </cell>
          <cell r="AP32">
            <v>12.695140593391146</v>
          </cell>
          <cell r="AQ32">
            <v>12.742116437541378</v>
          </cell>
          <cell r="AR32">
            <v>12.789266106464751</v>
          </cell>
          <cell r="AS32">
            <v>12.836590243365283</v>
          </cell>
          <cell r="AT32">
            <v>12.884089493827041</v>
          </cell>
          <cell r="AU32">
            <v>12.931764505822949</v>
          </cell>
          <cell r="AV32">
            <v>12.979615929723625</v>
          </cell>
          <cell r="AW32">
            <v>13.027644418306254</v>
          </cell>
          <cell r="AX32">
            <v>13.075850626763495</v>
          </cell>
          <cell r="AZ32">
            <v>5.4263721687400996E-3</v>
          </cell>
          <cell r="BA32">
            <v>5.1705412410631537E-3</v>
          </cell>
          <cell r="BB32">
            <v>-9.1875087002922622E-3</v>
          </cell>
          <cell r="BC32">
            <v>1.1908664557004272E-2</v>
          </cell>
          <cell r="BD32">
            <v>5.183436803723622E-3</v>
          </cell>
          <cell r="BE32">
            <v>3.7003012140477769E-3</v>
          </cell>
        </row>
        <row r="33">
          <cell r="A33" t="str">
            <v>IDExtra Large C&amp;ISummer Peak Load</v>
          </cell>
          <cell r="B33" t="str">
            <v>ID</v>
          </cell>
          <cell r="C33" t="str">
            <v>Extra Large C&amp;I</v>
          </cell>
          <cell r="D33" t="str">
            <v>Summer Peak Load</v>
          </cell>
          <cell r="E33" t="str">
            <v>MW</v>
          </cell>
          <cell r="F33">
            <v>25.013520350391044</v>
          </cell>
          <cell r="G33">
            <v>22.04163092215796</v>
          </cell>
          <cell r="H33">
            <v>21.338904387453482</v>
          </cell>
          <cell r="I33">
            <v>22.00689952826399</v>
          </cell>
          <cell r="J33">
            <v>22.45911187991388</v>
          </cell>
          <cell r="K33">
            <v>22.597877402983343</v>
          </cell>
          <cell r="L33">
            <v>22.726783691657097</v>
          </cell>
          <cell r="M33">
            <v>22.833698765948213</v>
          </cell>
          <cell r="N33">
            <v>22.711962829562246</v>
          </cell>
          <cell r="O33">
            <v>23.146441363500383</v>
          </cell>
          <cell r="P33">
            <v>23.340873148304052</v>
          </cell>
          <cell r="Q33">
            <v>23.501853959265144</v>
          </cell>
          <cell r="R33">
            <v>23.613954734764391</v>
          </cell>
          <cell r="S33">
            <v>23.003642517269039</v>
          </cell>
          <cell r="T33">
            <v>23.664787410804603</v>
          </cell>
          <cell r="U33">
            <v>24.13482961167011</v>
          </cell>
          <cell r="V33">
            <v>24.334991276203759</v>
          </cell>
          <cell r="W33">
            <v>24.478014195944088</v>
          </cell>
          <cell r="X33">
            <v>24.592035601520429</v>
          </cell>
          <cell r="Y33">
            <v>24.025961896800624</v>
          </cell>
          <cell r="Z33">
            <v>24.966142330035495</v>
          </cell>
          <cell r="AA33">
            <v>25.185862410854128</v>
          </cell>
          <cell r="AB33">
            <v>25.364426983355955</v>
          </cell>
          <cell r="AC33">
            <v>25.544257556046006</v>
          </cell>
          <cell r="AD33">
            <v>25.725363104705167</v>
          </cell>
          <cell r="AE33">
            <v>25.907752668751474</v>
          </cell>
          <cell r="AF33">
            <v>26.091435351691288</v>
          </cell>
          <cell r="AG33">
            <v>26.276420321573674</v>
          </cell>
          <cell r="AH33">
            <v>26.462716811448011</v>
          </cell>
          <cell r="AI33">
            <v>26.650334119824819</v>
          </cell>
          <cell r="AJ33">
            <v>26.839281611139889</v>
          </cell>
          <cell r="AK33">
            <v>27.029568716221664</v>
          </cell>
          <cell r="AL33">
            <v>27.221204932761975</v>
          </cell>
          <cell r="AM33">
            <v>27.414199825790075</v>
          </cell>
          <cell r="AN33">
            <v>27.608563028150069</v>
          </cell>
          <cell r="AO33">
            <v>27.804304240981708</v>
          </cell>
          <cell r="AP33">
            <v>28.001433234204587</v>
          </cell>
          <cell r="AQ33">
            <v>28.199959847005797</v>
          </cell>
          <cell r="AR33">
            <v>28.399893988331016</v>
          </cell>
          <cell r="AS33">
            <v>28.601245637379094</v>
          </cell>
          <cell r="AT33">
            <v>28.804024844100137</v>
          </cell>
          <cell r="AU33">
            <v>29.008241729697119</v>
          </cell>
          <cell r="AV33">
            <v>29.213906487131062</v>
          </cell>
          <cell r="AW33">
            <v>29.421029381629793</v>
          </cell>
          <cell r="AX33">
            <v>29.629620751200299</v>
          </cell>
          <cell r="AZ33">
            <v>5.8772537913414045E-3</v>
          </cell>
          <cell r="BA33">
            <v>4.6581150196094937E-3</v>
          </cell>
          <cell r="BB33">
            <v>-2.3018578611882268E-2</v>
          </cell>
          <cell r="BC33">
            <v>3.9131854003317521E-2</v>
          </cell>
          <cell r="BD33">
            <v>8.8007221105320024E-3</v>
          </cell>
          <cell r="BE33">
            <v>7.0898732625836302E-3</v>
          </cell>
        </row>
        <row r="34">
          <cell r="A34" t="str">
            <v>ORExtra Large C&amp;ISummer Peak Load</v>
          </cell>
          <cell r="B34" t="str">
            <v>OR</v>
          </cell>
          <cell r="C34" t="str">
            <v>Extra Large C&amp;I</v>
          </cell>
          <cell r="D34" t="str">
            <v>Summer Peak Load</v>
          </cell>
          <cell r="E34" t="str">
            <v>MW</v>
          </cell>
          <cell r="F34">
            <v>367.09087841211823</v>
          </cell>
          <cell r="G34">
            <v>381.71592017974501</v>
          </cell>
          <cell r="H34">
            <v>388.93055419782871</v>
          </cell>
          <cell r="I34">
            <v>393.35132738064419</v>
          </cell>
          <cell r="J34">
            <v>393.82468495404481</v>
          </cell>
          <cell r="K34">
            <v>397.42572895799503</v>
          </cell>
          <cell r="L34">
            <v>398.13017047571691</v>
          </cell>
          <cell r="M34">
            <v>398.90819264775689</v>
          </cell>
          <cell r="N34">
            <v>400.69006517513526</v>
          </cell>
          <cell r="O34">
            <v>401.60371988969672</v>
          </cell>
          <cell r="P34">
            <v>402.83255072494313</v>
          </cell>
          <cell r="Q34">
            <v>404.35282198593274</v>
          </cell>
          <cell r="R34">
            <v>404.67325386764026</v>
          </cell>
          <cell r="S34">
            <v>406.42613493905458</v>
          </cell>
          <cell r="T34">
            <v>407.0402112753215</v>
          </cell>
          <cell r="U34">
            <v>407.72668148115912</v>
          </cell>
          <cell r="V34">
            <v>408.09356750868034</v>
          </cell>
          <cell r="W34">
            <v>408.48639325995867</v>
          </cell>
          <cell r="X34">
            <v>408.88549201632873</v>
          </cell>
          <cell r="Y34">
            <v>410.91370714906208</v>
          </cell>
          <cell r="Z34">
            <v>411.86567805688594</v>
          </cell>
          <cell r="AA34">
            <v>412.94463493264584</v>
          </cell>
          <cell r="AB34">
            <v>413.92218676533781</v>
          </cell>
          <cell r="AC34">
            <v>414.90205272807231</v>
          </cell>
          <cell r="AD34">
            <v>415.88423829902217</v>
          </cell>
          <cell r="AE34">
            <v>416.86874896932846</v>
          </cell>
          <cell r="AF34">
            <v>417.8555902431313</v>
          </cell>
          <cell r="AG34">
            <v>418.84476763760063</v>
          </cell>
          <cell r="AH34">
            <v>419.836286682967</v>
          </cell>
          <cell r="AI34">
            <v>420.83015292255254</v>
          </cell>
          <cell r="AJ34">
            <v>421.8263719128019</v>
          </cell>
          <cell r="AK34">
            <v>422.82494922331335</v>
          </cell>
          <cell r="AL34">
            <v>423.82589043686988</v>
          </cell>
          <cell r="AM34">
            <v>424.82920114947052</v>
          </cell>
          <cell r="AN34">
            <v>425.83488697036142</v>
          </cell>
          <cell r="AO34">
            <v>426.84295352206749</v>
          </cell>
          <cell r="AP34">
            <v>427.8534064404235</v>
          </cell>
          <cell r="AQ34">
            <v>428.86625137460595</v>
          </cell>
          <cell r="AR34">
            <v>429.88149398716433</v>
          </cell>
          <cell r="AS34">
            <v>430.899139954053</v>
          </cell>
          <cell r="AT34">
            <v>431.91919496466284</v>
          </cell>
          <cell r="AU34">
            <v>432.94166472185299</v>
          </cell>
          <cell r="AV34">
            <v>433.96655494198285</v>
          </cell>
          <cell r="AW34">
            <v>434.99387135494402</v>
          </cell>
          <cell r="AX34">
            <v>436.02361970419224</v>
          </cell>
          <cell r="AZ34">
            <v>9.6258746168544291E-4</v>
          </cell>
          <cell r="BA34">
            <v>9.7701848324741373E-4</v>
          </cell>
          <cell r="BB34">
            <v>4.960349956980999E-3</v>
          </cell>
          <cell r="BC34">
            <v>2.3167173332539347E-3</v>
          </cell>
          <cell r="BD34">
            <v>2.6196814477240245E-3</v>
          </cell>
          <cell r="BE34">
            <v>2.3672709365783629E-3</v>
          </cell>
        </row>
        <row r="35">
          <cell r="A35" t="str">
            <v>UTExtra Large C&amp;ISummer Peak Load</v>
          </cell>
          <cell r="B35" t="str">
            <v>UT</v>
          </cell>
          <cell r="C35" t="str">
            <v>Extra Large C&amp;I</v>
          </cell>
          <cell r="D35" t="str">
            <v>Summer Peak Load</v>
          </cell>
          <cell r="E35" t="str">
            <v>MW</v>
          </cell>
          <cell r="F35">
            <v>842.56797747464384</v>
          </cell>
          <cell r="G35">
            <v>786.32932322288332</v>
          </cell>
          <cell r="H35">
            <v>801.10991496740496</v>
          </cell>
          <cell r="I35">
            <v>813.88050354851032</v>
          </cell>
          <cell r="J35">
            <v>837.88060742334505</v>
          </cell>
          <cell r="K35">
            <v>846.38954995305301</v>
          </cell>
          <cell r="L35">
            <v>858.41006331876019</v>
          </cell>
          <cell r="M35">
            <v>869.67447819147731</v>
          </cell>
          <cell r="N35">
            <v>909.09860158181323</v>
          </cell>
          <cell r="O35">
            <v>921.02717138663434</v>
          </cell>
          <cell r="P35">
            <v>933.51183143735386</v>
          </cell>
          <cell r="Q35">
            <v>947.40593844454656</v>
          </cell>
          <cell r="R35">
            <v>960.32852620723224</v>
          </cell>
          <cell r="S35">
            <v>974.94666661199949</v>
          </cell>
          <cell r="T35">
            <v>987.95180870873696</v>
          </cell>
          <cell r="U35">
            <v>1001.0373792768465</v>
          </cell>
          <cell r="V35">
            <v>1013.9718364394928</v>
          </cell>
          <cell r="W35">
            <v>1026.9192259334384</v>
          </cell>
          <cell r="X35">
            <v>1040.4855957775496</v>
          </cell>
          <cell r="Y35">
            <v>1055.6752389326416</v>
          </cell>
          <cell r="Z35">
            <v>1069.6396765634793</v>
          </cell>
          <cell r="AA35">
            <v>1083.6289159255771</v>
          </cell>
          <cell r="AB35">
            <v>1098.124569415952</v>
          </cell>
          <cell r="AC35">
            <v>1112.8141305872912</v>
          </cell>
          <cell r="AD35">
            <v>1127.700193333603</v>
          </cell>
          <cell r="AE35">
            <v>1142.7853862472953</v>
          </cell>
          <cell r="AF35">
            <v>1158.0723730833338</v>
          </cell>
          <cell r="AG35">
            <v>1173.5638532296102</v>
          </cell>
          <cell r="AH35">
            <v>1189.2625621836023</v>
          </cell>
          <cell r="AI35">
            <v>1205.1712720354099</v>
          </cell>
          <cell r="AJ35">
            <v>1221.292791957253</v>
          </cell>
          <cell r="AK35">
            <v>1237.6299686995176</v>
          </cell>
          <cell r="AL35">
            <v>1254.1856870934366</v>
          </cell>
          <cell r="AM35">
            <v>1270.962870560496</v>
          </cell>
          <cell r="AN35">
            <v>1287.9644816286545</v>
          </cell>
          <cell r="AO35">
            <v>1305.1935224554697</v>
          </cell>
          <cell r="AP35">
            <v>1322.6530353582204</v>
          </cell>
          <cell r="AQ35">
            <v>1340.3461033511219</v>
          </cell>
          <cell r="AR35">
            <v>1358.2758506897269</v>
          </cell>
          <cell r="AS35">
            <v>1376.4454434226091</v>
          </cell>
          <cell r="AT35">
            <v>1394.8580899504263</v>
          </cell>
          <cell r="AU35">
            <v>1413.5170415924626</v>
          </cell>
          <cell r="AV35">
            <v>1432.4255931607481</v>
          </cell>
          <cell r="AW35">
            <v>1451.5870835418602</v>
          </cell>
          <cell r="AX35">
            <v>1471.0048962865062</v>
          </cell>
          <cell r="AZ35">
            <v>1.2768983347121012E-2</v>
          </cell>
          <cell r="BA35">
            <v>1.3210746767137242E-2</v>
          </cell>
          <cell r="BB35">
            <v>1.4598609742156812E-2</v>
          </cell>
          <cell r="BC35">
            <v>1.3227967386027399E-2</v>
          </cell>
          <cell r="BD35">
            <v>1.3078459661333995E-2</v>
          </cell>
          <cell r="BE35">
            <v>1.3376953380755291E-2</v>
          </cell>
        </row>
        <row r="36">
          <cell r="A36" t="str">
            <v>WAExtra Large C&amp;ISummer Peak Load</v>
          </cell>
          <cell r="B36" t="str">
            <v>WA</v>
          </cell>
          <cell r="C36" t="str">
            <v>Extra Large C&amp;I</v>
          </cell>
          <cell r="D36" t="str">
            <v>Summer Peak Load</v>
          </cell>
          <cell r="E36" t="str">
            <v>MW</v>
          </cell>
          <cell r="F36">
            <v>102.6100228320969</v>
          </cell>
          <cell r="G36">
            <v>99.592346586096042</v>
          </cell>
          <cell r="H36">
            <v>99.967089383451849</v>
          </cell>
          <cell r="I36">
            <v>100.04127148577723</v>
          </cell>
          <cell r="J36">
            <v>100.21071326193734</v>
          </cell>
          <cell r="K36">
            <v>100.37372227276671</v>
          </cell>
          <cell r="L36">
            <v>101.0695558672725</v>
          </cell>
          <cell r="M36">
            <v>100.72779810065548</v>
          </cell>
          <cell r="N36">
            <v>101.10363583679099</v>
          </cell>
          <cell r="O36">
            <v>101.24652534754317</v>
          </cell>
          <cell r="P36">
            <v>101.39297340932939</v>
          </cell>
          <cell r="Q36">
            <v>101.51779643021638</v>
          </cell>
          <cell r="R36">
            <v>101.63687102250984</v>
          </cell>
          <cell r="S36">
            <v>102.1371211774899</v>
          </cell>
          <cell r="T36">
            <v>102.28904393317471</v>
          </cell>
          <cell r="U36">
            <v>102.48832279108194</v>
          </cell>
          <cell r="V36">
            <v>102.61396701605368</v>
          </cell>
          <cell r="W36">
            <v>103.32909890655186</v>
          </cell>
          <cell r="X36">
            <v>103.00006980324895</v>
          </cell>
          <cell r="Y36">
            <v>103.50866886642433</v>
          </cell>
          <cell r="Z36">
            <v>103.61693093826818</v>
          </cell>
          <cell r="AA36">
            <v>103.78418283686891</v>
          </cell>
          <cell r="AB36">
            <v>104.02045325271288</v>
          </cell>
          <cell r="AC36">
            <v>104.25726155118865</v>
          </cell>
          <cell r="AD36">
            <v>104.4946089568157</v>
          </cell>
          <cell r="AE36">
            <v>104.73249669690117</v>
          </cell>
          <cell r="AF36">
            <v>104.97092600154626</v>
          </cell>
          <cell r="AG36">
            <v>105.20989810365258</v>
          </cell>
          <cell r="AH36">
            <v>105.44941423892845</v>
          </cell>
          <cell r="AI36">
            <v>105.68947564589541</v>
          </cell>
          <cell r="AJ36">
            <v>105.93008356589453</v>
          </cell>
          <cell r="AK36">
            <v>106.17123924309287</v>
          </cell>
          <cell r="AL36">
            <v>106.41294392448989</v>
          </cell>
          <cell r="AM36">
            <v>106.65519885992394</v>
          </cell>
          <cell r="AN36">
            <v>106.89800530207867</v>
          </cell>
          <cell r="AO36">
            <v>107.14136450648955</v>
          </cell>
          <cell r="AP36">
            <v>107.38527773155035</v>
          </cell>
          <cell r="AQ36">
            <v>107.6297462385196</v>
          </cell>
          <cell r="AR36">
            <v>107.87477129152722</v>
          </cell>
          <cell r="AS36">
            <v>108.12035415758096</v>
          </cell>
          <cell r="AT36">
            <v>108.36649610657297</v>
          </cell>
          <cell r="AU36">
            <v>108.61319841128639</v>
          </cell>
          <cell r="AV36">
            <v>108.86046234740192</v>
          </cell>
          <cell r="AW36">
            <v>109.10828919350443</v>
          </cell>
          <cell r="AX36">
            <v>109.35668023108956</v>
          </cell>
          <cell r="AZ36">
            <v>6.9691476832418383E-3</v>
          </cell>
          <cell r="BA36">
            <v>-3.1842830991924186E-3</v>
          </cell>
          <cell r="BB36">
            <v>4.9378516358960641E-3</v>
          </cell>
          <cell r="BC36">
            <v>1.045922752456253E-3</v>
          </cell>
          <cell r="BD36">
            <v>1.6141367736549575E-3</v>
          </cell>
          <cell r="BE36">
            <v>2.276555149211339E-3</v>
          </cell>
        </row>
        <row r="37">
          <cell r="A37" t="str">
            <v>WYExtra Large C&amp;ISummer Peak Load</v>
          </cell>
          <cell r="B37" t="str">
            <v>WY</v>
          </cell>
          <cell r="C37" t="str">
            <v>Extra Large C&amp;I</v>
          </cell>
          <cell r="D37" t="str">
            <v>Summer Peak Load</v>
          </cell>
          <cell r="E37" t="str">
            <v>MW</v>
          </cell>
          <cell r="F37">
            <v>641.93700341918645</v>
          </cell>
          <cell r="G37">
            <v>680.34517890311906</v>
          </cell>
          <cell r="H37">
            <v>688.23414460020672</v>
          </cell>
          <cell r="I37">
            <v>700.15450147459251</v>
          </cell>
          <cell r="J37">
            <v>711.34283290920303</v>
          </cell>
          <cell r="K37">
            <v>721.36485982319618</v>
          </cell>
          <cell r="L37">
            <v>730.71052463788521</v>
          </cell>
          <cell r="M37">
            <v>739.9669180574798</v>
          </cell>
          <cell r="N37">
            <v>749.13929134051455</v>
          </cell>
          <cell r="O37">
            <v>757.60221959547493</v>
          </cell>
          <cell r="P37">
            <v>766.13341421138978</v>
          </cell>
          <cell r="Q37">
            <v>774.72814905557777</v>
          </cell>
          <cell r="R37">
            <v>783.26669543344178</v>
          </cell>
          <cell r="S37">
            <v>791.76585737229311</v>
          </cell>
          <cell r="T37">
            <v>800.10223029656072</v>
          </cell>
          <cell r="U37">
            <v>809.01624165967496</v>
          </cell>
          <cell r="V37">
            <v>818.2484792900085</v>
          </cell>
          <cell r="W37">
            <v>827.74853110562549</v>
          </cell>
          <cell r="X37">
            <v>837.53477651139872</v>
          </cell>
          <cell r="Y37">
            <v>847.02695143921335</v>
          </cell>
          <cell r="Z37">
            <v>856.41357607047519</v>
          </cell>
          <cell r="AA37">
            <v>865.9524871992511</v>
          </cell>
          <cell r="AB37">
            <v>875.8220041701851</v>
          </cell>
          <cell r="AC37">
            <v>885.80400694915056</v>
          </cell>
          <cell r="AD37">
            <v>895.89977757021734</v>
          </cell>
          <cell r="AE37">
            <v>906.11061267917717</v>
          </cell>
          <cell r="AF37">
            <v>916.43782370007784</v>
          </cell>
          <cell r="AG37">
            <v>926.88273700365562</v>
          </cell>
          <cell r="AH37">
            <v>937.44669407768663</v>
          </cell>
          <cell r="AI37">
            <v>948.13105169928065</v>
          </cell>
          <cell r="AJ37">
            <v>958.93718210913812</v>
          </cell>
          <cell r="AK37">
            <v>969.86647318779296</v>
          </cell>
          <cell r="AL37">
            <v>980.92032863386464</v>
          </cell>
          <cell r="AM37">
            <v>992.10016814434164</v>
          </cell>
          <cell r="AN37">
            <v>1003.4074275969194</v>
          </cell>
          <cell r="AO37">
            <v>1014.8435592344169</v>
          </cell>
          <cell r="AP37">
            <v>1026.4100318512944</v>
          </cell>
          <cell r="AQ37">
            <v>1038.1083309822977</v>
          </cell>
          <cell r="AR37">
            <v>1049.9399590932524</v>
          </cell>
          <cell r="AS37">
            <v>1061.9064357740315</v>
          </cell>
          <cell r="AT37">
            <v>1074.0092979337244</v>
          </cell>
          <cell r="AU37">
            <v>1086.2500999980284</v>
          </cell>
          <cell r="AV37">
            <v>1098.6304141088908</v>
          </cell>
          <cell r="AW37">
            <v>1111.1518303264263</v>
          </cell>
          <cell r="AX37">
            <v>1123.8159568331357</v>
          </cell>
          <cell r="AZ37">
            <v>1.1610228501567333E-2</v>
          </cell>
          <cell r="BA37">
            <v>1.1822727601463358E-2</v>
          </cell>
          <cell r="BB37">
            <v>1.1333469599140214E-2</v>
          </cell>
          <cell r="BC37">
            <v>1.1081848830562822E-2</v>
          </cell>
          <cell r="BD37">
            <v>1.11382063471527E-2</v>
          </cell>
          <cell r="BE37">
            <v>1.1397296175977286E-2</v>
          </cell>
        </row>
        <row r="38">
          <cell r="A38" t="str">
            <v>CAIrrigationSummer Peak Load</v>
          </cell>
          <cell r="B38" t="str">
            <v>CA</v>
          </cell>
          <cell r="C38" t="str">
            <v>Irrigation</v>
          </cell>
          <cell r="D38" t="str">
            <v>Summer Peak Load</v>
          </cell>
          <cell r="E38" t="str">
            <v>MW</v>
          </cell>
          <cell r="F38">
            <v>27.631158215557782</v>
          </cell>
          <cell r="G38">
            <v>26.019667082063023</v>
          </cell>
          <cell r="H38">
            <v>25.715139400794019</v>
          </cell>
          <cell r="I38">
            <v>25.808145237132713</v>
          </cell>
          <cell r="J38">
            <v>26.03809109535678</v>
          </cell>
          <cell r="K38">
            <v>26.083796820643229</v>
          </cell>
          <cell r="L38">
            <v>26.109484146870113</v>
          </cell>
          <cell r="M38">
            <v>26.131096931695485</v>
          </cell>
          <cell r="N38">
            <v>25.889990373110777</v>
          </cell>
          <cell r="O38">
            <v>26.012049461181945</v>
          </cell>
          <cell r="P38">
            <v>26.13481716514903</v>
          </cell>
          <cell r="Q38">
            <v>26.184420277863008</v>
          </cell>
          <cell r="R38">
            <v>26.224988537904075</v>
          </cell>
          <cell r="S38">
            <v>25.92772416956819</v>
          </cell>
          <cell r="T38">
            <v>26.058995264286246</v>
          </cell>
          <cell r="U38">
            <v>26.228000155461711</v>
          </cell>
          <cell r="V38">
            <v>26.443950849741476</v>
          </cell>
          <cell r="W38">
            <v>26.587445568664045</v>
          </cell>
          <cell r="X38">
            <v>26.724917052471344</v>
          </cell>
          <cell r="Y38">
            <v>26.479381644537174</v>
          </cell>
          <cell r="Z38">
            <v>26.794715718218864</v>
          </cell>
          <cell r="AA38">
            <v>26.93360443381799</v>
          </cell>
          <cell r="AB38">
            <v>27.03326688300313</v>
          </cell>
          <cell r="AC38">
            <v>27.133298113269984</v>
          </cell>
          <cell r="AD38">
            <v>27.233699489219635</v>
          </cell>
          <cell r="AE38">
            <v>27.334472380502607</v>
          </cell>
          <cell r="AF38">
            <v>27.435618161837535</v>
          </cell>
          <cell r="AG38">
            <v>27.537138213029934</v>
          </cell>
          <cell r="AH38">
            <v>27.639033918991007</v>
          </cell>
          <cell r="AI38">
            <v>27.741306669756558</v>
          </cell>
          <cell r="AJ38">
            <v>27.843957860505927</v>
          </cell>
          <cell r="AK38">
            <v>27.94698889158105</v>
          </cell>
          <cell r="AL38">
            <v>28.050401168505545</v>
          </cell>
          <cell r="AM38">
            <v>28.15419610200389</v>
          </cell>
          <cell r="AN38">
            <v>28.258375108020672</v>
          </cell>
          <cell r="AO38">
            <v>28.362939607739897</v>
          </cell>
          <cell r="AP38">
            <v>28.467891027604381</v>
          </cell>
          <cell r="AQ38">
            <v>28.573230799335203</v>
          </cell>
          <cell r="AR38">
            <v>28.678960359951251</v>
          </cell>
          <cell r="AS38">
            <v>28.785081151788805</v>
          </cell>
          <cell r="AT38">
            <v>28.891594622521232</v>
          </cell>
          <cell r="AU38">
            <v>28.998502225178722</v>
          </cell>
          <cell r="AV38">
            <v>29.105805418168117</v>
          </cell>
          <cell r="AW38">
            <v>29.213505665292804</v>
          </cell>
          <cell r="AX38">
            <v>29.321604435772677</v>
          </cell>
          <cell r="AZ38">
            <v>5.4263721687400962E-3</v>
          </cell>
          <cell r="BA38">
            <v>5.1705412410631701E-3</v>
          </cell>
          <cell r="BB38">
            <v>-9.1875087002922916E-3</v>
          </cell>
          <cell r="BC38">
            <v>1.19086645570043E-2</v>
          </cell>
          <cell r="BD38">
            <v>5.1834368037235777E-3</v>
          </cell>
          <cell r="BE38">
            <v>3.7003012140477709E-3</v>
          </cell>
        </row>
        <row r="39">
          <cell r="A39" t="str">
            <v>IDIrrigationSummer Peak Load</v>
          </cell>
          <cell r="B39" t="str">
            <v>ID</v>
          </cell>
          <cell r="C39" t="str">
            <v>Irrigation</v>
          </cell>
          <cell r="D39" t="str">
            <v>Summer Peak Load</v>
          </cell>
          <cell r="E39" t="str">
            <v>MW</v>
          </cell>
          <cell r="F39">
            <v>229.98542322165102</v>
          </cell>
          <cell r="G39">
            <v>202.66055097873016</v>
          </cell>
          <cell r="H39">
            <v>196.19937089575288</v>
          </cell>
          <cell r="I39">
            <v>202.34121510709392</v>
          </cell>
          <cell r="J39">
            <v>206.49905645143042</v>
          </cell>
          <cell r="K39">
            <v>207.77492834409688</v>
          </cell>
          <cell r="L39">
            <v>208.9601500538472</v>
          </cell>
          <cell r="M39">
            <v>209.94317476469055</v>
          </cell>
          <cell r="N39">
            <v>208.82388046069735</v>
          </cell>
          <cell r="O39">
            <v>212.81866920329523</v>
          </cell>
          <cell r="P39">
            <v>214.60636144690673</v>
          </cell>
          <cell r="Q39">
            <v>216.0864905699101</v>
          </cell>
          <cell r="R39">
            <v>217.11719492241707</v>
          </cell>
          <cell r="S39">
            <v>211.50571314489036</v>
          </cell>
          <cell r="T39">
            <v>217.58457313823124</v>
          </cell>
          <cell r="U39">
            <v>221.90635004063355</v>
          </cell>
          <cell r="V39">
            <v>223.74672534509568</v>
          </cell>
          <cell r="W39">
            <v>225.0617416349304</v>
          </cell>
          <cell r="X39">
            <v>226.1101051139795</v>
          </cell>
          <cell r="Y39">
            <v>220.90537188447243</v>
          </cell>
          <cell r="Z39">
            <v>229.54980864560414</v>
          </cell>
          <cell r="AA39">
            <v>231.57001272201992</v>
          </cell>
          <cell r="AB39">
            <v>233.21181476363395</v>
          </cell>
          <cell r="AC39">
            <v>234.86525697364527</v>
          </cell>
          <cell r="AD39">
            <v>236.53042187937257</v>
          </cell>
          <cell r="AE39">
            <v>238.20739259324279</v>
          </cell>
          <cell r="AF39">
            <v>239.89625281693941</v>
          </cell>
          <cell r="AG39">
            <v>241.59708684558024</v>
          </cell>
          <cell r="AH39">
            <v>243.30997957192483</v>
          </cell>
          <cell r="AI39">
            <v>245.03501649061161</v>
          </cell>
          <cell r="AJ39">
            <v>246.77228370242514</v>
          </cell>
          <cell r="AK39">
            <v>248.5218679185937</v>
          </cell>
          <cell r="AL39">
            <v>250.28385646511708</v>
          </cell>
          <cell r="AM39">
            <v>252.05833728712545</v>
          </cell>
          <cell r="AN39">
            <v>253.84539895326876</v>
          </cell>
          <cell r="AO39">
            <v>255.64513066013743</v>
          </cell>
          <cell r="AP39">
            <v>257.45762223671443</v>
          </cell>
          <cell r="AQ39">
            <v>259.28296414885887</v>
          </cell>
          <cell r="AR39">
            <v>261.12124750382134</v>
          </cell>
          <cell r="AS39">
            <v>262.97256405479118</v>
          </cell>
          <cell r="AT39">
            <v>264.83700620547631</v>
          </cell>
          <cell r="AU39">
            <v>266.71466701471525</v>
          </cell>
          <cell r="AV39">
            <v>268.60564020112179</v>
          </cell>
          <cell r="AW39">
            <v>270.51002014776287</v>
          </cell>
          <cell r="AX39">
            <v>272.42790190686947</v>
          </cell>
          <cell r="AZ39">
            <v>5.8772537913415329E-3</v>
          </cell>
          <cell r="BA39">
            <v>4.6581150196093176E-3</v>
          </cell>
          <cell r="BB39">
            <v>-2.3018578611882137E-2</v>
          </cell>
          <cell r="BC39">
            <v>3.9131854003317416E-2</v>
          </cell>
          <cell r="BD39">
            <v>8.800722110532096E-3</v>
          </cell>
          <cell r="BE39">
            <v>7.0898732625836458E-3</v>
          </cell>
        </row>
        <row r="40">
          <cell r="A40" t="str">
            <v>ORIrrigationSummer Peak Load</v>
          </cell>
          <cell r="B40" t="str">
            <v>OR</v>
          </cell>
          <cell r="C40" t="str">
            <v>Irrigation</v>
          </cell>
          <cell r="D40" t="str">
            <v>Summer Peak Load</v>
          </cell>
          <cell r="E40" t="str">
            <v>MW</v>
          </cell>
          <cell r="F40">
            <v>58.891584771997572</v>
          </cell>
          <cell r="G40">
            <v>61.237848157178341</v>
          </cell>
          <cell r="H40">
            <v>62.395276074517973</v>
          </cell>
          <cell r="I40">
            <v>63.104491023632754</v>
          </cell>
          <cell r="J40">
            <v>63.180430741290607</v>
          </cell>
          <cell r="K40">
            <v>63.758138335507226</v>
          </cell>
          <cell r="L40">
            <v>63.871150343697892</v>
          </cell>
          <cell r="M40">
            <v>63.995966734934257</v>
          </cell>
          <cell r="N40">
            <v>64.281828637722242</v>
          </cell>
          <cell r="O40">
            <v>64.428404260379153</v>
          </cell>
          <cell r="P40">
            <v>64.625542897049698</v>
          </cell>
          <cell r="Q40">
            <v>64.86943668223519</v>
          </cell>
          <cell r="R40">
            <v>64.920842866466344</v>
          </cell>
          <cell r="S40">
            <v>65.202053733538165</v>
          </cell>
          <cell r="T40">
            <v>65.300568653794898</v>
          </cell>
          <cell r="U40">
            <v>65.410697563822325</v>
          </cell>
          <cell r="V40">
            <v>65.469556284815027</v>
          </cell>
          <cell r="W40">
            <v>65.532576458816905</v>
          </cell>
          <cell r="X40">
            <v>65.596602997271987</v>
          </cell>
          <cell r="Y40">
            <v>65.9219851041276</v>
          </cell>
          <cell r="Z40">
            <v>66.074707709660842</v>
          </cell>
          <cell r="AA40">
            <v>66.247802395611629</v>
          </cell>
          <cell r="AB40">
            <v>66.404628892834936</v>
          </cell>
          <cell r="AC40">
            <v>66.56182664086721</v>
          </cell>
          <cell r="AD40">
            <v>66.719396518559691</v>
          </cell>
          <cell r="AE40">
            <v>66.877339406844115</v>
          </cell>
          <cell r="AF40">
            <v>67.035656188737619</v>
          </cell>
          <cell r="AG40">
            <v>67.194347749347671</v>
          </cell>
          <cell r="AH40">
            <v>67.35341497587703</v>
          </cell>
          <cell r="AI40">
            <v>67.51285875762872</v>
          </cell>
          <cell r="AJ40">
            <v>67.672679986010976</v>
          </cell>
          <cell r="AK40">
            <v>67.832879554542217</v>
          </cell>
          <cell r="AL40">
            <v>67.993458358856103</v>
          </cell>
          <cell r="AM40">
            <v>68.15441729670647</v>
          </cell>
          <cell r="AN40">
            <v>68.315757267972387</v>
          </cell>
          <cell r="AO40">
            <v>68.477479174663202</v>
          </cell>
          <cell r="AP40">
            <v>68.639583920923528</v>
          </cell>
          <cell r="AQ40">
            <v>68.80207241303836</v>
          </cell>
          <cell r="AR40">
            <v>68.964945559438107</v>
          </cell>
          <cell r="AS40">
            <v>69.128204270703662</v>
          </cell>
          <cell r="AT40">
            <v>69.291849459571552</v>
          </cell>
          <cell r="AU40">
            <v>69.45588204093896</v>
          </cell>
          <cell r="AV40">
            <v>69.620302931868878</v>
          </cell>
          <cell r="AW40">
            <v>69.78511305159526</v>
          </cell>
          <cell r="AX40">
            <v>69.950313321528128</v>
          </cell>
          <cell r="AZ40">
            <v>9.6258746168552411E-4</v>
          </cell>
          <cell r="BA40">
            <v>9.7701848324730813E-4</v>
          </cell>
          <cell r="BB40">
            <v>4.9603499569809348E-3</v>
          </cell>
          <cell r="BC40">
            <v>2.3167173332539637E-3</v>
          </cell>
          <cell r="BD40">
            <v>2.6196814477240341E-3</v>
          </cell>
          <cell r="BE40">
            <v>2.3672709365783529E-3</v>
          </cell>
        </row>
        <row r="41">
          <cell r="A41" t="str">
            <v>UTIrrigationSummer Peak Load</v>
          </cell>
          <cell r="B41" t="str">
            <v>UT</v>
          </cell>
          <cell r="C41" t="str">
            <v>Irrigation</v>
          </cell>
          <cell r="D41" t="str">
            <v>Summer Peak Load</v>
          </cell>
          <cell r="E41" t="str">
            <v>MW</v>
          </cell>
          <cell r="F41">
            <v>52.387646267853505</v>
          </cell>
          <cell r="G41">
            <v>48.890942376552331</v>
          </cell>
          <cell r="H41">
            <v>49.809942899527769</v>
          </cell>
          <cell r="I41">
            <v>50.603969132549864</v>
          </cell>
          <cell r="J41">
            <v>52.096203570363429</v>
          </cell>
          <cell r="K41">
            <v>52.625256991899668</v>
          </cell>
          <cell r="L41">
            <v>53.372646423964362</v>
          </cell>
          <cell r="M41">
            <v>54.073024550765432</v>
          </cell>
          <cell r="N41">
            <v>56.524265383325179</v>
          </cell>
          <cell r="O41">
            <v>57.265938117303691</v>
          </cell>
          <cell r="P41">
            <v>58.042186410612672</v>
          </cell>
          <cell r="Q41">
            <v>58.906068711578023</v>
          </cell>
          <cell r="R41">
            <v>59.709545670915993</v>
          </cell>
          <cell r="S41">
            <v>60.618445592455927</v>
          </cell>
          <cell r="T41">
            <v>61.427055463755671</v>
          </cell>
          <cell r="U41">
            <v>62.24066606902673</v>
          </cell>
          <cell r="V41">
            <v>63.044881022144629</v>
          </cell>
          <cell r="W41">
            <v>63.849900058037619</v>
          </cell>
          <cell r="X41">
            <v>64.693404918811368</v>
          </cell>
          <cell r="Y41">
            <v>65.637838690112432</v>
          </cell>
          <cell r="Z41">
            <v>66.506093879594559</v>
          </cell>
          <cell r="AA41">
            <v>67.375891145631726</v>
          </cell>
          <cell r="AB41">
            <v>68.277175300473687</v>
          </cell>
          <cell r="AC41">
            <v>69.190515891437784</v>
          </cell>
          <cell r="AD41">
            <v>70.11607419690796</v>
          </cell>
          <cell r="AE41">
            <v>71.054013652681576</v>
          </cell>
          <cell r="AF41">
            <v>72.004499880829044</v>
          </cell>
          <cell r="AG41">
            <v>72.967700718939497</v>
          </cell>
          <cell r="AH41">
            <v>73.94378624975765</v>
          </cell>
          <cell r="AI41">
            <v>74.932928831217197</v>
          </cell>
          <cell r="AJ41">
            <v>75.935303126875837</v>
          </cell>
          <cell r="AK41">
            <v>76.951086136757581</v>
          </cell>
          <cell r="AL41">
            <v>77.980457228607477</v>
          </cell>
          <cell r="AM41">
            <v>79.023598169564536</v>
          </cell>
          <cell r="AN41">
            <v>80.080693158258342</v>
          </cell>
          <cell r="AO41">
            <v>81.151928857334937</v>
          </cell>
          <cell r="AP41">
            <v>82.237494426417882</v>
          </cell>
          <cell r="AQ41">
            <v>83.337581555510198</v>
          </cell>
          <cell r="AR41">
            <v>84.452384498843145</v>
          </cell>
          <cell r="AS41">
            <v>85.582100109177787</v>
          </cell>
          <cell r="AT41">
            <v>86.726927872565383</v>
          </cell>
          <cell r="AU41">
            <v>87.887069943572811</v>
          </cell>
          <cell r="AV41">
            <v>89.062731180979171</v>
          </cell>
          <cell r="AW41">
            <v>90.254119183949868</v>
          </cell>
          <cell r="AX41">
            <v>91.461444328694697</v>
          </cell>
          <cell r="AZ41">
            <v>1.2768983347121001E-2</v>
          </cell>
          <cell r="BA41">
            <v>1.3210746767137118E-2</v>
          </cell>
          <cell r="BB41">
            <v>1.4598609742156951E-2</v>
          </cell>
          <cell r="BC41">
            <v>1.3227967386027288E-2</v>
          </cell>
          <cell r="BD41">
            <v>1.3078459661333971E-2</v>
          </cell>
          <cell r="BE41">
            <v>1.3376953380755266E-2</v>
          </cell>
        </row>
        <row r="42">
          <cell r="A42" t="str">
            <v>WAIrrigationSummer Peak Load</v>
          </cell>
          <cell r="B42" t="str">
            <v>WA</v>
          </cell>
          <cell r="C42" t="str">
            <v>Irrigation</v>
          </cell>
          <cell r="D42" t="str">
            <v>Summer Peak Load</v>
          </cell>
          <cell r="E42" t="str">
            <v>MW</v>
          </cell>
          <cell r="F42">
            <v>40.772194502819957</v>
          </cell>
          <cell r="G42">
            <v>39.573117848779887</v>
          </cell>
          <cell r="H42">
            <v>39.722022271570268</v>
          </cell>
          <cell r="I42">
            <v>39.751498603620092</v>
          </cell>
          <cell r="J42">
            <v>39.818826461696958</v>
          </cell>
          <cell r="K42">
            <v>39.883598254079487</v>
          </cell>
          <cell r="L42">
            <v>40.160088424081785</v>
          </cell>
          <cell r="M42">
            <v>40.024290636022045</v>
          </cell>
          <cell r="N42">
            <v>40.173630133824233</v>
          </cell>
          <cell r="O42">
            <v>40.230407422864836</v>
          </cell>
          <cell r="P42">
            <v>40.288598705693794</v>
          </cell>
          <cell r="Q42">
            <v>40.338197257039617</v>
          </cell>
          <cell r="R42">
            <v>40.385511664573443</v>
          </cell>
          <cell r="S42">
            <v>40.58428656059202</v>
          </cell>
          <cell r="T42">
            <v>40.644653218480016</v>
          </cell>
          <cell r="U42">
            <v>40.723836870628588</v>
          </cell>
          <cell r="V42">
            <v>40.773761728233254</v>
          </cell>
          <cell r="W42">
            <v>41.057920095318622</v>
          </cell>
          <cell r="X42">
            <v>40.927180054271105</v>
          </cell>
          <cell r="Y42">
            <v>41.129272397254702</v>
          </cell>
          <cell r="Z42">
            <v>41.172290439046961</v>
          </cell>
          <cell r="AA42">
            <v>41.238748147100232</v>
          </cell>
          <cell r="AB42">
            <v>41.332630431541546</v>
          </cell>
          <cell r="AC42">
            <v>41.426726444180922</v>
          </cell>
          <cell r="AD42">
            <v>41.521036671582394</v>
          </cell>
          <cell r="AE42">
            <v>41.615561601417681</v>
          </cell>
          <cell r="AF42">
            <v>41.710301722468714</v>
          </cell>
          <cell r="AG42">
            <v>41.805257524630164</v>
          </cell>
          <cell r="AH42">
            <v>41.900429498911969</v>
          </cell>
          <cell r="AI42">
            <v>41.995818137441887</v>
          </cell>
          <cell r="AJ42">
            <v>42.091423933468029</v>
          </cell>
          <cell r="AK42">
            <v>42.187247381361409</v>
          </cell>
          <cell r="AL42">
            <v>42.283288976618508</v>
          </cell>
          <cell r="AM42">
            <v>42.379549215863825</v>
          </cell>
          <cell r="AN42">
            <v>42.476028596852458</v>
          </cell>
          <cell r="AO42">
            <v>42.572727618472676</v>
          </cell>
          <cell r="AP42">
            <v>42.669646780748486</v>
          </cell>
          <cell r="AQ42">
            <v>42.76678658484223</v>
          </cell>
          <cell r="AR42">
            <v>42.864147533057178</v>
          </cell>
          <cell r="AS42">
            <v>42.961730128840117</v>
          </cell>
          <cell r="AT42">
            <v>43.059534876783957</v>
          </cell>
          <cell r="AU42">
            <v>43.157562282630352</v>
          </cell>
          <cell r="AV42">
            <v>43.255812853272289</v>
          </cell>
          <cell r="AW42">
            <v>43.354287096756735</v>
          </cell>
          <cell r="AX42">
            <v>43.45298552228725</v>
          </cell>
          <cell r="AZ42">
            <v>6.9691476832417524E-3</v>
          </cell>
          <cell r="BA42">
            <v>-3.1842830991924411E-3</v>
          </cell>
          <cell r="BB42">
            <v>4.9378516358961162E-3</v>
          </cell>
          <cell r="BC42">
            <v>1.0459227524562266E-3</v>
          </cell>
          <cell r="BD42">
            <v>1.614136773655025E-3</v>
          </cell>
          <cell r="BE42">
            <v>2.276555149211336E-3</v>
          </cell>
        </row>
        <row r="43">
          <cell r="A43" t="str">
            <v>WYIrrigationSummer Peak Load</v>
          </cell>
          <cell r="B43" t="str">
            <v>WY</v>
          </cell>
          <cell r="C43" t="str">
            <v>Irrigation</v>
          </cell>
          <cell r="D43" t="str">
            <v>Summer Peak Load</v>
          </cell>
          <cell r="E43" t="str">
            <v>MW</v>
          </cell>
          <cell r="F43">
            <v>7.9673032339260743</v>
          </cell>
          <cell r="G43">
            <v>8.4440004473791372</v>
          </cell>
          <cell r="H43">
            <v>8.5419131422011496</v>
          </cell>
          <cell r="I43">
            <v>8.6898608339045182</v>
          </cell>
          <cell r="J43">
            <v>8.8287231034830178</v>
          </cell>
          <cell r="K43">
            <v>8.9531099623446355</v>
          </cell>
          <cell r="L43">
            <v>9.0691022561439674</v>
          </cell>
          <cell r="M43">
            <v>9.1839865716353888</v>
          </cell>
          <cell r="N43">
            <v>9.2978280840134797</v>
          </cell>
          <cell r="O43">
            <v>9.4028644276034132</v>
          </cell>
          <cell r="P43">
            <v>9.5087480487229232</v>
          </cell>
          <cell r="Q43">
            <v>9.615420289696889</v>
          </cell>
          <cell r="R43">
            <v>9.7213951560888177</v>
          </cell>
          <cell r="S43">
            <v>9.8268812085213693</v>
          </cell>
          <cell r="T43">
            <v>9.930346829921854</v>
          </cell>
          <cell r="U43">
            <v>10.040981722726464</v>
          </cell>
          <cell r="V43">
            <v>10.155566232322801</v>
          </cell>
          <cell r="W43">
            <v>10.273474676842872</v>
          </cell>
          <cell r="X43">
            <v>10.394935169467715</v>
          </cell>
          <cell r="Y43">
            <v>10.512745851195913</v>
          </cell>
          <cell r="Z43">
            <v>10.62924651151299</v>
          </cell>
          <cell r="AA43">
            <v>10.747637252472975</v>
          </cell>
          <cell r="AB43">
            <v>10.870131257431375</v>
          </cell>
          <cell r="AC43">
            <v>10.994021362844068</v>
          </cell>
          <cell r="AD43">
            <v>11.119323480481421</v>
          </cell>
          <cell r="AE43">
            <v>11.246053703464966</v>
          </cell>
          <cell r="AF43">
            <v>11.374228308334301</v>
          </cell>
          <cell r="AG43">
            <v>11.503863757137571</v>
          </cell>
          <cell r="AH43">
            <v>11.634976699545758</v>
          </cell>
          <cell r="AI43">
            <v>11.767583974991075</v>
          </cell>
          <cell r="AJ43">
            <v>11.90170261482973</v>
          </cell>
          <cell r="AK43">
            <v>12.037349844529347</v>
          </cell>
          <cell r="AL43">
            <v>12.1745430858813</v>
          </cell>
          <cell r="AM43">
            <v>12.313299959238284</v>
          </cell>
          <cell r="AN43">
            <v>12.453638285777371</v>
          </cell>
          <cell r="AO43">
            <v>12.595576089788866</v>
          </cell>
          <cell r="AP43">
            <v>12.739131600991247</v>
          </cell>
          <cell r="AQ43">
            <v>12.884323256872493</v>
          </cell>
          <cell r="AR43">
            <v>13.031169705058099</v>
          </cell>
          <cell r="AS43">
            <v>13.179689805706067</v>
          </cell>
          <cell r="AT43">
            <v>13.329902633929207</v>
          </cell>
          <cell r="AU43">
            <v>13.481827482245036</v>
          </cell>
          <cell r="AV43">
            <v>13.635483863053611</v>
          </cell>
          <cell r="AW43">
            <v>13.790891511143592</v>
          </cell>
          <cell r="AX43">
            <v>13.948070386226865</v>
          </cell>
          <cell r="AZ43">
            <v>1.1610228501567477E-2</v>
          </cell>
          <cell r="BA43">
            <v>1.182272760146316E-2</v>
          </cell>
          <cell r="BB43">
            <v>1.1333469599140415E-2</v>
          </cell>
          <cell r="BC43">
            <v>1.1081848830562646E-2</v>
          </cell>
          <cell r="BD43">
            <v>1.1138206347152702E-2</v>
          </cell>
          <cell r="BE43">
            <v>1.1397296175977279E-2</v>
          </cell>
        </row>
        <row r="44">
          <cell r="A44" t="str">
            <v>CAAllWinter Peak Load</v>
          </cell>
          <cell r="B44" t="str">
            <v>CA</v>
          </cell>
          <cell r="C44" t="str">
            <v>All</v>
          </cell>
          <cell r="D44" t="str">
            <v>Winter Peak Load</v>
          </cell>
          <cell r="E44" t="str">
            <v>MW</v>
          </cell>
          <cell r="F44">
            <v>105.79497514965817</v>
          </cell>
          <cell r="G44">
            <v>99.624851440331383</v>
          </cell>
          <cell r="H44">
            <v>98.458867075112238</v>
          </cell>
          <cell r="I44">
            <v>98.814970502535161</v>
          </cell>
          <cell r="J44">
            <v>99.695393833573249</v>
          </cell>
          <cell r="K44">
            <v>99.870393232192541</v>
          </cell>
          <cell r="L44">
            <v>99.968745607385557</v>
          </cell>
          <cell r="M44">
            <v>100.05149726099623</v>
          </cell>
          <cell r="N44">
            <v>99.128341518667384</v>
          </cell>
          <cell r="O44">
            <v>99.595684873894839</v>
          </cell>
          <cell r="P44">
            <v>100.06574139809314</v>
          </cell>
          <cell r="Q44">
            <v>100.25566322605205</v>
          </cell>
          <cell r="R44">
            <v>100.41099214963272</v>
          </cell>
          <cell r="S44">
            <v>99.272817766364682</v>
          </cell>
          <cell r="T44">
            <v>99.775432318213092</v>
          </cell>
          <cell r="U44">
            <v>100.4225231177588</v>
          </cell>
          <cell r="V44">
            <v>101.24936136162276</v>
          </cell>
          <cell r="W44">
            <v>101.79877807821819</v>
          </cell>
          <cell r="X44">
            <v>102.32513285856145</v>
          </cell>
          <cell r="Y44">
            <v>101.38501981016486</v>
          </cell>
          <cell r="Z44">
            <v>102.59238000218934</v>
          </cell>
          <cell r="AA44">
            <v>103.12416112047428</v>
          </cell>
          <cell r="AB44">
            <v>103.50575157906603</v>
          </cell>
          <cell r="AC44">
            <v>103.88875403729497</v>
          </cell>
          <cell r="AD44">
            <v>104.27317371998508</v>
          </cell>
          <cell r="AE44">
            <v>104.65901587129375</v>
          </cell>
          <cell r="AF44">
            <v>105.04628575478334</v>
          </cell>
          <cell r="AG44">
            <v>105.43498865349297</v>
          </cell>
          <cell r="AH44">
            <v>105.8251298700106</v>
          </cell>
          <cell r="AI44">
            <v>106.21671472654536</v>
          </cell>
          <cell r="AJ44">
            <v>106.60974856500016</v>
          </cell>
          <cell r="AK44">
            <v>107.00423674704456</v>
          </cell>
          <cell r="AL44">
            <v>107.40018465418791</v>
          </cell>
          <cell r="AM44">
            <v>107.79759768785276</v>
          </cell>
          <cell r="AN44">
            <v>108.19648126944854</v>
          </cell>
          <cell r="AO44">
            <v>108.59684084044558</v>
          </cell>
          <cell r="AP44">
            <v>108.99868186244925</v>
          </cell>
          <cell r="AQ44">
            <v>109.40200981727448</v>
          </cell>
          <cell r="AR44">
            <v>109.8068302070206</v>
          </cell>
          <cell r="AS44">
            <v>110.21314855414636</v>
          </cell>
          <cell r="AT44">
            <v>110.62097040154528</v>
          </cell>
          <cell r="AU44">
            <v>111.03030131262126</v>
          </cell>
          <cell r="AV44">
            <v>111.44114687136445</v>
          </cell>
          <cell r="AW44">
            <v>111.85351268242745</v>
          </cell>
          <cell r="AX44">
            <v>112.26740437120175</v>
          </cell>
        </row>
        <row r="45">
          <cell r="A45" t="str">
            <v>IDAllWinter Peak Load</v>
          </cell>
          <cell r="B45" t="str">
            <v>ID</v>
          </cell>
          <cell r="C45" t="str">
            <v>All</v>
          </cell>
          <cell r="D45" t="str">
            <v>Winter Peak Load</v>
          </cell>
          <cell r="E45" t="str">
            <v>MW</v>
          </cell>
          <cell r="F45">
            <v>590.5970082731219</v>
          </cell>
          <cell r="G45">
            <v>520.42739677317411</v>
          </cell>
          <cell r="H45">
            <v>503.83524248154055</v>
          </cell>
          <cell r="I45">
            <v>519.60734997289978</v>
          </cell>
          <cell r="J45">
            <v>530.28458605352216</v>
          </cell>
          <cell r="K45">
            <v>533.5609942371068</v>
          </cell>
          <cell r="L45">
            <v>536.60461494190372</v>
          </cell>
          <cell r="M45">
            <v>539.12899864044402</v>
          </cell>
          <cell r="N45">
            <v>536.25467792021971</v>
          </cell>
          <cell r="O45">
            <v>546.51319886042575</v>
          </cell>
          <cell r="P45">
            <v>551.10394933495684</v>
          </cell>
          <cell r="Q45">
            <v>554.90488514931587</v>
          </cell>
          <cell r="R45">
            <v>557.55170901527038</v>
          </cell>
          <cell r="S45">
            <v>543.14155943551896</v>
          </cell>
          <cell r="T45">
            <v>558.75192497733099</v>
          </cell>
          <cell r="U45">
            <v>569.8501436088776</v>
          </cell>
          <cell r="V45">
            <v>574.57618291036658</v>
          </cell>
          <cell r="W45">
            <v>577.95311295979104</v>
          </cell>
          <cell r="X45">
            <v>580.64528503589906</v>
          </cell>
          <cell r="Y45">
            <v>567.27965589668145</v>
          </cell>
          <cell r="Z45">
            <v>589.47836057028258</v>
          </cell>
          <cell r="AA45">
            <v>594.66619581183363</v>
          </cell>
          <cell r="AB45">
            <v>598.88230377368234</v>
          </cell>
          <cell r="AC45">
            <v>603.12830340664186</v>
          </cell>
          <cell r="AD45">
            <v>607.40440663887216</v>
          </cell>
          <cell r="AE45">
            <v>611.71082690107653</v>
          </cell>
          <cell r="AF45">
            <v>616.04777913715554</v>
          </cell>
          <cell r="AG45">
            <v>620.41547981493409</v>
          </cell>
          <cell r="AH45">
            <v>624.81414693696706</v>
          </cell>
          <cell r="AI45">
            <v>629.24400005141945</v>
          </cell>
          <cell r="AJ45">
            <v>633.70526026302525</v>
          </cell>
          <cell r="AK45">
            <v>638.19815024412276</v>
          </cell>
          <cell r="AL45">
            <v>642.72289424576888</v>
          </cell>
          <cell r="AM45">
            <v>647.27971810893246</v>
          </cell>
          <cell r="AN45">
            <v>651.86884927576568</v>
          </cell>
          <cell r="AO45">
            <v>656.49051680095715</v>
          </cell>
          <cell r="AP45">
            <v>661.14495136316395</v>
          </cell>
          <cell r="AQ45">
            <v>665.83238527652588</v>
          </cell>
          <cell r="AR45">
            <v>670.55305250226024</v>
          </cell>
          <cell r="AS45">
            <v>675.30718866033999</v>
          </cell>
          <cell r="AT45">
            <v>680.09503104125349</v>
          </cell>
          <cell r="AU45">
            <v>684.91681861784889</v>
          </cell>
          <cell r="AV45">
            <v>689.77279205726154</v>
          </cell>
          <cell r="AW45">
            <v>694.66319373292606</v>
          </cell>
          <cell r="AX45">
            <v>699.5882677366742</v>
          </cell>
        </row>
        <row r="46">
          <cell r="A46" t="str">
            <v>ORAllWinter Peak Load</v>
          </cell>
          <cell r="B46" t="str">
            <v>OR</v>
          </cell>
          <cell r="C46" t="str">
            <v>All</v>
          </cell>
          <cell r="D46" t="str">
            <v>Winter Peak Load</v>
          </cell>
          <cell r="E46" t="str">
            <v>MW</v>
          </cell>
          <cell r="F46">
            <v>1668.5949018732647</v>
          </cell>
          <cell r="G46">
            <v>1735.0723644533864</v>
          </cell>
          <cell r="H46">
            <v>1767.8661554446758</v>
          </cell>
          <cell r="I46">
            <v>1787.9605790029279</v>
          </cell>
          <cell r="J46">
            <v>1790.1122043365672</v>
          </cell>
          <cell r="K46">
            <v>1806.4805861727048</v>
          </cell>
          <cell r="L46">
            <v>1809.6825930714404</v>
          </cell>
          <cell r="M46">
            <v>1813.2190574898038</v>
          </cell>
          <cell r="N46">
            <v>1821.3184780687966</v>
          </cell>
          <cell r="O46">
            <v>1825.4714540440762</v>
          </cell>
          <cell r="P46">
            <v>1831.0570487497414</v>
          </cell>
          <cell r="Q46">
            <v>1837.9673726633305</v>
          </cell>
          <cell r="R46">
            <v>1839.4238812165465</v>
          </cell>
          <cell r="S46">
            <v>1847.391522450248</v>
          </cell>
          <cell r="T46">
            <v>1850.1827785241885</v>
          </cell>
          <cell r="U46">
            <v>1853.3030976416323</v>
          </cell>
          <cell r="V46">
            <v>1854.9707614030924</v>
          </cell>
          <cell r="W46">
            <v>1856.7563329998122</v>
          </cell>
          <cell r="X46">
            <v>1858.5704182560396</v>
          </cell>
          <cell r="Y46">
            <v>1867.7895779502819</v>
          </cell>
          <cell r="Z46">
            <v>1872.1167184403905</v>
          </cell>
          <cell r="AA46">
            <v>1877.0210678756628</v>
          </cell>
          <cell r="AB46">
            <v>1881.4644852969902</v>
          </cell>
          <cell r="AC46">
            <v>1885.9184214912382</v>
          </cell>
          <cell r="AD46">
            <v>1890.3829013591917</v>
          </cell>
          <cell r="AE46">
            <v>1894.8579498605839</v>
          </cell>
          <cell r="AF46">
            <v>1899.3435920142331</v>
          </cell>
          <cell r="AG46">
            <v>1903.8398528981847</v>
          </cell>
          <cell r="AH46">
            <v>1908.3467576498501</v>
          </cell>
          <cell r="AI46">
            <v>1912.8643314661481</v>
          </cell>
          <cell r="AJ46">
            <v>1917.3925996036451</v>
          </cell>
          <cell r="AK46">
            <v>1921.9315873786973</v>
          </cell>
          <cell r="AL46">
            <v>1926.4813201675906</v>
          </cell>
          <cell r="AM46">
            <v>1931.0418234066844</v>
          </cell>
          <cell r="AN46">
            <v>1935.6131225925519</v>
          </cell>
          <cell r="AO46">
            <v>1940.1952432821249</v>
          </cell>
          <cell r="AP46">
            <v>1944.788211092834</v>
          </cell>
          <cell r="AQ46">
            <v>1949.3920517027543</v>
          </cell>
          <cell r="AR46">
            <v>1954.0067908507469</v>
          </cell>
          <cell r="AS46">
            <v>1958.6324543366047</v>
          </cell>
          <cell r="AT46">
            <v>1963.2690680211949</v>
          </cell>
          <cell r="AU46">
            <v>1967.9166578266045</v>
          </cell>
          <cell r="AV46">
            <v>1972.5752497362857</v>
          </cell>
          <cell r="AW46">
            <v>1977.2448697952002</v>
          </cell>
          <cell r="AX46">
            <v>1981.9255441099649</v>
          </cell>
        </row>
        <row r="47">
          <cell r="A47" t="str">
            <v>UTAllWinter Peak Load</v>
          </cell>
          <cell r="B47" t="str">
            <v>UT</v>
          </cell>
          <cell r="C47" t="str">
            <v>All</v>
          </cell>
          <cell r="D47" t="str">
            <v>Winter Peak Load</v>
          </cell>
          <cell r="E47" t="str">
            <v>MW</v>
          </cell>
          <cell r="F47">
            <v>3710.7916106396228</v>
          </cell>
          <cell r="G47">
            <v>3463.1084183391231</v>
          </cell>
          <cell r="H47">
            <v>3528.2042887165503</v>
          </cell>
          <cell r="I47">
            <v>3584.4478135556151</v>
          </cell>
          <cell r="J47">
            <v>3690.1477529007425</v>
          </cell>
          <cell r="K47">
            <v>3727.6223702595598</v>
          </cell>
          <cell r="L47">
            <v>3780.5624550308089</v>
          </cell>
          <cell r="M47">
            <v>3830.1725723458844</v>
          </cell>
          <cell r="N47">
            <v>4003.8021313188665</v>
          </cell>
          <cell r="O47">
            <v>4056.3372833090111</v>
          </cell>
          <cell r="P47">
            <v>4111.3215374183974</v>
          </cell>
          <cell r="Q47">
            <v>4172.5132004034431</v>
          </cell>
          <cell r="R47">
            <v>4229.4261516898832</v>
          </cell>
          <cell r="S47">
            <v>4293.8065627989617</v>
          </cell>
          <cell r="T47">
            <v>4351.0830953493596</v>
          </cell>
          <cell r="U47">
            <v>4408.7138465560602</v>
          </cell>
          <cell r="V47">
            <v>4465.6790724019111</v>
          </cell>
          <cell r="W47">
            <v>4522.701254110998</v>
          </cell>
          <cell r="X47">
            <v>4582.4495150824723</v>
          </cell>
          <cell r="Y47">
            <v>4649.346907216297</v>
          </cell>
          <cell r="Z47">
            <v>4710.8483164712816</v>
          </cell>
          <cell r="AA47">
            <v>4772.4589561489138</v>
          </cell>
          <cell r="AB47">
            <v>4836.2999171168867</v>
          </cell>
          <cell r="AC47">
            <v>4900.9948756435097</v>
          </cell>
          <cell r="AD47">
            <v>4966.5552556143139</v>
          </cell>
          <cell r="AE47">
            <v>5032.992633731611</v>
          </cell>
          <cell r="AF47">
            <v>5100.3187415587245</v>
          </cell>
          <cell r="AG47">
            <v>5168.5454675915471</v>
          </cell>
          <cell r="AH47">
            <v>5237.6848593578334</v>
          </cell>
          <cell r="AI47">
            <v>5307.7491255445511</v>
          </cell>
          <cell r="AJ47">
            <v>5378.750638153705</v>
          </cell>
          <cell r="AK47">
            <v>5450.7019346869956</v>
          </cell>
          <cell r="AL47">
            <v>5523.6157203596958</v>
          </cell>
          <cell r="AM47">
            <v>5597.5048703441544</v>
          </cell>
          <cell r="AN47">
            <v>5672.3824320432986</v>
          </cell>
          <cell r="AO47">
            <v>5748.2616273945578</v>
          </cell>
          <cell r="AP47">
            <v>5825.155855204599</v>
          </cell>
          <cell r="AQ47">
            <v>5903.0786935153046</v>
          </cell>
          <cell r="AR47">
            <v>5982.0439020013882</v>
          </cell>
          <cell r="AS47">
            <v>6062.0654244000925</v>
          </cell>
          <cell r="AT47">
            <v>6143.1573909733806</v>
          </cell>
          <cell r="AU47">
            <v>6225.334121003074</v>
          </cell>
          <cell r="AV47">
            <v>6308.6101253193574</v>
          </cell>
          <cell r="AW47">
            <v>6393.0001088631152</v>
          </cell>
          <cell r="AX47">
            <v>6478.5189732825402</v>
          </cell>
        </row>
        <row r="48">
          <cell r="A48" t="str">
            <v>WAAllWinter Peak Load</v>
          </cell>
          <cell r="B48" t="str">
            <v>WA</v>
          </cell>
          <cell r="C48" t="str">
            <v>All</v>
          </cell>
          <cell r="D48" t="str">
            <v>Winter Peak Load</v>
          </cell>
          <cell r="E48" t="str">
            <v>MW</v>
          </cell>
          <cell r="F48">
            <v>577.60608878994947</v>
          </cell>
          <cell r="G48">
            <v>560.61916952438173</v>
          </cell>
          <cell r="H48">
            <v>562.72864884724549</v>
          </cell>
          <cell r="I48">
            <v>563.14623021795126</v>
          </cell>
          <cell r="J48">
            <v>564.10004154070691</v>
          </cell>
          <cell r="K48">
            <v>565.01764193279269</v>
          </cell>
          <cell r="L48">
            <v>568.93458600782537</v>
          </cell>
          <cell r="M48">
            <v>567.01078401031236</v>
          </cell>
          <cell r="N48">
            <v>569.12642689584334</v>
          </cell>
          <cell r="O48">
            <v>569.93077182391846</v>
          </cell>
          <cell r="P48">
            <v>570.75514833066211</v>
          </cell>
          <cell r="Q48">
            <v>571.45779447472796</v>
          </cell>
          <cell r="R48">
            <v>572.12808191479041</v>
          </cell>
          <cell r="S48">
            <v>574.94405960838685</v>
          </cell>
          <cell r="T48">
            <v>575.7992539284669</v>
          </cell>
          <cell r="U48">
            <v>576.92102233390494</v>
          </cell>
          <cell r="V48">
            <v>577.62829114997112</v>
          </cell>
          <cell r="W48">
            <v>581.65386801701379</v>
          </cell>
          <cell r="X48">
            <v>579.80171743550738</v>
          </cell>
          <cell r="Y48">
            <v>582.66469229444158</v>
          </cell>
          <cell r="Z48">
            <v>583.2741145531653</v>
          </cell>
          <cell r="AA48">
            <v>584.21559875058654</v>
          </cell>
          <cell r="AB48">
            <v>585.54559778017187</v>
          </cell>
          <cell r="AC48">
            <v>586.87862462589646</v>
          </cell>
          <cell r="AD48">
            <v>588.21468618075073</v>
          </cell>
          <cell r="AE48">
            <v>589.5537893534173</v>
          </cell>
          <cell r="AF48">
            <v>590.89594106830691</v>
          </cell>
          <cell r="AG48">
            <v>592.24114826559412</v>
          </cell>
          <cell r="AH48">
            <v>593.589417901253</v>
          </cell>
          <cell r="AI48">
            <v>594.94075694709352</v>
          </cell>
          <cell r="AJ48">
            <v>596.29517239079712</v>
          </cell>
          <cell r="AK48">
            <v>597.65267123595333</v>
          </cell>
          <cell r="AL48">
            <v>599.01326050209559</v>
          </cell>
          <cell r="AM48">
            <v>600.37694722473748</v>
          </cell>
          <cell r="AN48">
            <v>601.74373845540981</v>
          </cell>
          <cell r="AO48">
            <v>603.11364126169633</v>
          </cell>
          <cell r="AP48">
            <v>604.48666272727019</v>
          </cell>
          <cell r="AQ48">
            <v>605.86280995193158</v>
          </cell>
          <cell r="AR48">
            <v>607.24209005164346</v>
          </cell>
          <cell r="AS48">
            <v>608.62451015856834</v>
          </cell>
          <cell r="AT48">
            <v>610.01007742110608</v>
          </cell>
          <cell r="AU48">
            <v>611.39879900392998</v>
          </cell>
          <cell r="AV48">
            <v>612.79068208802403</v>
          </cell>
          <cell r="AW48">
            <v>614.18573387072024</v>
          </cell>
          <cell r="AX48">
            <v>615.58396156573588</v>
          </cell>
        </row>
        <row r="49">
          <cell r="A49" t="str">
            <v>WYAllWinter Peak Load</v>
          </cell>
          <cell r="B49" t="str">
            <v>WY</v>
          </cell>
          <cell r="C49" t="str">
            <v>All</v>
          </cell>
          <cell r="D49" t="str">
            <v>Winter Peak Load</v>
          </cell>
          <cell r="E49" t="str">
            <v>MW</v>
          </cell>
          <cell r="F49">
            <v>967.45824983388036</v>
          </cell>
          <cell r="G49">
            <v>1025.3429114674666</v>
          </cell>
          <cell r="H49">
            <v>1037.2323101244251</v>
          </cell>
          <cell r="I49">
            <v>1055.19738697412</v>
          </cell>
          <cell r="J49">
            <v>1072.0592339943662</v>
          </cell>
          <cell r="K49">
            <v>1087.1633525704199</v>
          </cell>
          <cell r="L49">
            <v>1101.2481311031959</v>
          </cell>
          <cell r="M49">
            <v>1115.1983694128685</v>
          </cell>
          <cell r="N49">
            <v>1129.0219816302081</v>
          </cell>
          <cell r="O49">
            <v>1141.7763947804144</v>
          </cell>
          <cell r="P49">
            <v>1154.6336916306407</v>
          </cell>
          <cell r="Q49">
            <v>1167.5867494631934</v>
          </cell>
          <cell r="R49">
            <v>1180.4551260964993</v>
          </cell>
          <cell r="S49">
            <v>1193.2641467490234</v>
          </cell>
          <cell r="T49">
            <v>1205.8278293476537</v>
          </cell>
          <cell r="U49">
            <v>1219.2620663310706</v>
          </cell>
          <cell r="V49">
            <v>1233.1758996391973</v>
          </cell>
          <cell r="W49">
            <v>1247.4933536166343</v>
          </cell>
          <cell r="X49">
            <v>1262.2421277210797</v>
          </cell>
          <cell r="Y49">
            <v>1276.5477105023606</v>
          </cell>
          <cell r="Z49">
            <v>1290.6942192551487</v>
          </cell>
          <cell r="AA49">
            <v>1305.0702378002898</v>
          </cell>
          <cell r="AB49">
            <v>1319.9445098309529</v>
          </cell>
          <cell r="AC49">
            <v>1334.9883083453517</v>
          </cell>
          <cell r="AD49">
            <v>1350.2035654870306</v>
          </cell>
          <cell r="AE49">
            <v>1365.5922354207471</v>
          </cell>
          <cell r="AF49">
            <v>1381.1562945834523</v>
          </cell>
          <cell r="AG49">
            <v>1396.8977419381354</v>
          </cell>
          <cell r="AH49">
            <v>1412.8185992305582</v>
          </cell>
          <cell r="AI49">
            <v>1428.9209112489184</v>
          </cell>
          <cell r="AJ49">
            <v>1445.2067460864698</v>
          </cell>
          <cell r="AK49">
            <v>1461.678195407138</v>
          </cell>
          <cell r="AL49">
            <v>1478.3373747141611</v>
          </cell>
          <cell r="AM49">
            <v>1495.1864236217955</v>
          </cell>
          <cell r="AN49">
            <v>1512.2275061301134</v>
          </cell>
          <cell r="AO49">
            <v>1529.4628109029379</v>
          </cell>
          <cell r="AP49">
            <v>1546.8945515489415</v>
          </cell>
          <cell r="AQ49">
            <v>1564.5249669059506</v>
          </cell>
          <cell r="AR49">
            <v>1582.356321328489</v>
          </cell>
          <cell r="AS49">
            <v>1600.3909049786</v>
          </cell>
          <cell r="AT49">
            <v>1618.6310341199815</v>
          </cell>
          <cell r="AU49">
            <v>1637.0790514154755</v>
          </cell>
          <cell r="AV49">
            <v>1655.7373262279459</v>
          </cell>
          <cell r="AW49">
            <v>1674.6082549245868</v>
          </cell>
          <cell r="AX49">
            <v>1693.6942611846989</v>
          </cell>
        </row>
        <row r="50">
          <cell r="A50" t="str">
            <v>CAResidentialWinter Peak Load</v>
          </cell>
          <cell r="B50" t="str">
            <v>CA</v>
          </cell>
          <cell r="C50" t="str">
            <v>Residential</v>
          </cell>
          <cell r="D50" t="str">
            <v>Winter Peak Load</v>
          </cell>
          <cell r="E50" t="str">
            <v>MW</v>
          </cell>
          <cell r="F50">
            <v>41.154245333217027</v>
          </cell>
          <cell r="G50">
            <v>38.754067210288909</v>
          </cell>
          <cell r="H50">
            <v>38.30049929221866</v>
          </cell>
          <cell r="I50">
            <v>38.439023525486178</v>
          </cell>
          <cell r="J50">
            <v>38.781508201259996</v>
          </cell>
          <cell r="K50">
            <v>38.849582967322895</v>
          </cell>
          <cell r="L50">
            <v>38.887842041272982</v>
          </cell>
          <cell r="M50">
            <v>38.920032434527535</v>
          </cell>
          <cell r="N50">
            <v>38.560924850761609</v>
          </cell>
          <cell r="O50">
            <v>38.742721415945091</v>
          </cell>
          <cell r="P50">
            <v>38.92557340385823</v>
          </cell>
          <cell r="Q50">
            <v>38.999452994934252</v>
          </cell>
          <cell r="R50">
            <v>39.059875946207129</v>
          </cell>
          <cell r="S50">
            <v>38.617126111115859</v>
          </cell>
          <cell r="T50">
            <v>38.812643171784899</v>
          </cell>
          <cell r="U50">
            <v>39.064361492808175</v>
          </cell>
          <cell r="V50">
            <v>39.386001569671258</v>
          </cell>
          <cell r="W50">
            <v>39.599724672426881</v>
          </cell>
          <cell r="X50">
            <v>39.804476681980404</v>
          </cell>
          <cell r="Y50">
            <v>39.438772706154133</v>
          </cell>
          <cell r="Z50">
            <v>39.908435820851658</v>
          </cell>
          <cell r="AA50">
            <v>40.115298675864494</v>
          </cell>
          <cell r="AB50">
            <v>40.263737364256684</v>
          </cell>
          <cell r="AC50">
            <v>40.412725320507747</v>
          </cell>
          <cell r="AD50">
            <v>40.562264577074195</v>
          </cell>
          <cell r="AE50">
            <v>40.71235717393327</v>
          </cell>
          <cell r="AF50">
            <v>40.863005158610719</v>
          </cell>
          <cell r="AG50">
            <v>41.014210586208769</v>
          </cell>
          <cell r="AH50">
            <v>41.165975519434127</v>
          </cell>
          <cell r="AI50">
            <v>41.31830202862615</v>
          </cell>
          <cell r="AJ50">
            <v>41.471192191785065</v>
          </cell>
          <cell r="AK50">
            <v>41.624648094600332</v>
          </cell>
          <cell r="AL50">
            <v>41.778671830479091</v>
          </cell>
          <cell r="AM50">
            <v>41.933265500574713</v>
          </cell>
          <cell r="AN50">
            <v>42.088431213815483</v>
          </cell>
          <cell r="AO50">
            <v>42.244171086933328</v>
          </cell>
          <cell r="AP50">
            <v>42.400487244492751</v>
          </cell>
          <cell r="AQ50">
            <v>42.557381818919758</v>
          </cell>
          <cell r="AR50">
            <v>42.714856950531001</v>
          </cell>
          <cell r="AS50">
            <v>42.872914787562927</v>
          </cell>
          <cell r="AT50">
            <v>43.031557486201109</v>
          </cell>
          <cell r="AU50">
            <v>43.190787210609663</v>
          </cell>
          <cell r="AV50">
            <v>43.350606132960756</v>
          </cell>
          <cell r="AW50">
            <v>43.511016433464256</v>
          </cell>
          <cell r="AX50">
            <v>43.672020300397456</v>
          </cell>
          <cell r="AZ50">
            <v>5.4263721687402159E-3</v>
          </cell>
          <cell r="BA50">
            <v>5.1705412410630045E-3</v>
          </cell>
          <cell r="BB50">
            <v>-9.1875087002921563E-3</v>
          </cell>
          <cell r="BC50">
            <v>1.1908664557004267E-2</v>
          </cell>
          <cell r="BD50">
            <v>5.1834368037234216E-3</v>
          </cell>
          <cell r="BE50">
            <v>3.7003012140477505E-3</v>
          </cell>
        </row>
        <row r="51">
          <cell r="A51" t="str">
            <v>IDResidentialWinter Peak Load</v>
          </cell>
          <cell r="B51" t="str">
            <v>ID</v>
          </cell>
          <cell r="C51" t="str">
            <v>Residential</v>
          </cell>
          <cell r="D51" t="str">
            <v>Winter Peak Load</v>
          </cell>
          <cell r="E51" t="str">
            <v>MW</v>
          </cell>
          <cell r="F51">
            <v>79.139999108598332</v>
          </cell>
          <cell r="G51">
            <v>69.737271167605329</v>
          </cell>
          <cell r="H51">
            <v>67.513922492526447</v>
          </cell>
          <cell r="I51">
            <v>69.627384896368568</v>
          </cell>
          <cell r="J51">
            <v>71.058134531171973</v>
          </cell>
          <cell r="K51">
            <v>71.497173227772308</v>
          </cell>
          <cell r="L51">
            <v>71.905018402215092</v>
          </cell>
          <cell r="M51">
            <v>72.243285817819498</v>
          </cell>
          <cell r="N51">
            <v>71.858126841309442</v>
          </cell>
          <cell r="O51">
            <v>73.23276864729705</v>
          </cell>
          <cell r="P51">
            <v>73.847929210884217</v>
          </cell>
          <cell r="Q51">
            <v>74.35725461000834</v>
          </cell>
          <cell r="R51">
            <v>74.711929008046241</v>
          </cell>
          <cell r="S51">
            <v>72.780968964359545</v>
          </cell>
          <cell r="T51">
            <v>74.872757946962352</v>
          </cell>
          <cell r="U51">
            <v>76.359919243589601</v>
          </cell>
          <cell r="V51">
            <v>76.993208509989117</v>
          </cell>
          <cell r="W51">
            <v>77.445717136612004</v>
          </cell>
          <cell r="X51">
            <v>77.806468194810478</v>
          </cell>
          <cell r="Y51">
            <v>76.01547389015532</v>
          </cell>
          <cell r="Z51">
            <v>78.990100316417866</v>
          </cell>
          <cell r="AA51">
            <v>79.685270238785705</v>
          </cell>
          <cell r="AB51">
            <v>80.250228705673422</v>
          </cell>
          <cell r="AC51">
            <v>80.819192656490017</v>
          </cell>
          <cell r="AD51">
            <v>81.392190489608865</v>
          </cell>
          <cell r="AE51">
            <v>81.969250804744263</v>
          </cell>
          <cell r="AF51">
            <v>82.550402404378843</v>
          </cell>
          <cell r="AG51">
            <v>83.13567429520117</v>
          </cell>
          <cell r="AH51">
            <v>83.725095689553598</v>
          </cell>
          <cell r="AI51">
            <v>84.318696006890221</v>
          </cell>
          <cell r="AJ51">
            <v>84.916504875245394</v>
          </cell>
          <cell r="AK51">
            <v>85.518552132712458</v>
          </cell>
          <cell r="AL51">
            <v>86.124867828933048</v>
          </cell>
          <cell r="AM51">
            <v>86.735482226596957</v>
          </cell>
          <cell r="AN51">
            <v>87.3504258029526</v>
          </cell>
          <cell r="AO51">
            <v>87.96972925132826</v>
          </cell>
          <cell r="AP51">
            <v>88.593423482663979</v>
          </cell>
          <cell r="AQ51">
            <v>89.221539627054469</v>
          </cell>
          <cell r="AR51">
            <v>89.854109035302884</v>
          </cell>
          <cell r="AS51">
            <v>90.491163280485551</v>
          </cell>
          <cell r="AT51">
            <v>91.132734159527956</v>
          </cell>
          <cell r="AU51">
            <v>91.778853694791749</v>
          </cell>
          <cell r="AV51">
            <v>92.42955413567303</v>
          </cell>
          <cell r="AW51">
            <v>93.084867960212065</v>
          </cell>
          <cell r="AX51">
            <v>93.744827876714311</v>
          </cell>
          <cell r="AZ51">
            <v>5.8772537913415867E-3</v>
          </cell>
          <cell r="BA51">
            <v>4.6581150196094078E-3</v>
          </cell>
          <cell r="BB51">
            <v>-2.3018578611882206E-2</v>
          </cell>
          <cell r="BC51">
            <v>3.913185400331743E-2</v>
          </cell>
          <cell r="BD51">
            <v>8.8007221105319937E-3</v>
          </cell>
          <cell r="BE51">
            <v>7.0898732625836432E-3</v>
          </cell>
        </row>
        <row r="52">
          <cell r="A52" t="str">
            <v>ORResidentialWinter Peak Load</v>
          </cell>
          <cell r="B52" t="str">
            <v>OR</v>
          </cell>
          <cell r="C52" t="str">
            <v>Residential</v>
          </cell>
          <cell r="D52" t="str">
            <v>Winter Peak Load</v>
          </cell>
          <cell r="E52" t="str">
            <v>MW</v>
          </cell>
          <cell r="F52">
            <v>684.1239097680384</v>
          </cell>
          <cell r="G52">
            <v>711.37966942588832</v>
          </cell>
          <cell r="H52">
            <v>724.82512373231714</v>
          </cell>
          <cell r="I52">
            <v>733.06383739120042</v>
          </cell>
          <cell r="J52">
            <v>733.94600377799247</v>
          </cell>
          <cell r="K52">
            <v>740.65704033080885</v>
          </cell>
          <cell r="L52">
            <v>741.96986315929053</v>
          </cell>
          <cell r="M52">
            <v>743.41981357081954</v>
          </cell>
          <cell r="N52">
            <v>746.74057600820663</v>
          </cell>
          <cell r="O52">
            <v>748.44329615807112</v>
          </cell>
          <cell r="P52">
            <v>750.73338998739393</v>
          </cell>
          <cell r="Q52">
            <v>753.56662279196541</v>
          </cell>
          <cell r="R52">
            <v>754.16379129878396</v>
          </cell>
          <cell r="S52">
            <v>757.43052420460162</v>
          </cell>
          <cell r="T52">
            <v>758.57493919491731</v>
          </cell>
          <cell r="U52">
            <v>759.85427003306916</v>
          </cell>
          <cell r="V52">
            <v>760.5380121752678</v>
          </cell>
          <cell r="W52">
            <v>761.27009652992297</v>
          </cell>
          <cell r="X52">
            <v>762.01387148497611</v>
          </cell>
          <cell r="Y52">
            <v>765.79372695961558</v>
          </cell>
          <cell r="Z52">
            <v>767.56785456056014</v>
          </cell>
          <cell r="AA52">
            <v>769.57863782902166</v>
          </cell>
          <cell r="AB52">
            <v>771.40043897176588</v>
          </cell>
          <cell r="AC52">
            <v>773.22655281140749</v>
          </cell>
          <cell r="AD52">
            <v>775.05698955726859</v>
          </cell>
          <cell r="AE52">
            <v>776.89175944283932</v>
          </cell>
          <cell r="AF52">
            <v>778.73087272583552</v>
          </cell>
          <cell r="AG52">
            <v>780.57433968825569</v>
          </cell>
          <cell r="AH52">
            <v>782.42217063643841</v>
          </cell>
          <cell r="AI52">
            <v>784.27437590112061</v>
          </cell>
          <cell r="AJ52">
            <v>786.1309658374945</v>
          </cell>
          <cell r="AK52">
            <v>787.9919508252658</v>
          </cell>
          <cell r="AL52">
            <v>789.85734126871205</v>
          </cell>
          <cell r="AM52">
            <v>791.72714759674056</v>
          </cell>
          <cell r="AN52">
            <v>793.60138026294635</v>
          </cell>
          <cell r="AO52">
            <v>795.48004974567129</v>
          </cell>
          <cell r="AP52">
            <v>797.36316654806205</v>
          </cell>
          <cell r="AQ52">
            <v>799.25074119812928</v>
          </cell>
          <cell r="AR52">
            <v>801.14278424880627</v>
          </cell>
          <cell r="AS52">
            <v>803.03930627800787</v>
          </cell>
          <cell r="AT52">
            <v>804.94031788868972</v>
          </cell>
          <cell r="AU52">
            <v>806.84582970890767</v>
          </cell>
          <cell r="AV52">
            <v>808.75585239187706</v>
          </cell>
          <cell r="AW52">
            <v>810.67039661603189</v>
          </cell>
          <cell r="AX52">
            <v>812.58947308508539</v>
          </cell>
          <cell r="AZ52">
            <v>9.6258746168555848E-4</v>
          </cell>
          <cell r="BA52">
            <v>9.7701848324723397E-4</v>
          </cell>
          <cell r="BB52">
            <v>4.9603499569810649E-3</v>
          </cell>
          <cell r="BC52">
            <v>2.3167173332540396E-3</v>
          </cell>
          <cell r="BD52">
            <v>2.6196814477238831E-3</v>
          </cell>
          <cell r="BE52">
            <v>2.367270936578356E-3</v>
          </cell>
        </row>
        <row r="53">
          <cell r="A53" t="str">
            <v>UTResidentialWinter Peak Load</v>
          </cell>
          <cell r="B53" t="str">
            <v>UT</v>
          </cell>
          <cell r="C53" t="str">
            <v>Residential</v>
          </cell>
          <cell r="D53" t="str">
            <v>Winter Peak Load</v>
          </cell>
          <cell r="E53" t="str">
            <v>MW</v>
          </cell>
          <cell r="F53">
            <v>1510.2921855303266</v>
          </cell>
          <cell r="G53">
            <v>1409.4851262640232</v>
          </cell>
          <cell r="H53">
            <v>1435.9791455076358</v>
          </cell>
          <cell r="I53">
            <v>1458.8702601171351</v>
          </cell>
          <cell r="J53">
            <v>1501.8901354306022</v>
          </cell>
          <cell r="K53">
            <v>1517.1423046956406</v>
          </cell>
          <cell r="L53">
            <v>1538.6889191975392</v>
          </cell>
          <cell r="M53">
            <v>1558.8802369447749</v>
          </cell>
          <cell r="N53">
            <v>1629.5474674467787</v>
          </cell>
          <cell r="O53">
            <v>1650.9292743067674</v>
          </cell>
          <cell r="P53">
            <v>1673.3078657292879</v>
          </cell>
          <cell r="Q53">
            <v>1698.2128725642015</v>
          </cell>
          <cell r="R53">
            <v>1721.3764437377822</v>
          </cell>
          <cell r="S53">
            <v>1747.579271059177</v>
          </cell>
          <cell r="T53">
            <v>1770.8908198071892</v>
          </cell>
          <cell r="U53">
            <v>1794.3465355483161</v>
          </cell>
          <cell r="V53">
            <v>1817.5313824675775</v>
          </cell>
          <cell r="W53">
            <v>1840.739410423176</v>
          </cell>
          <cell r="X53">
            <v>1865.0569526385659</v>
          </cell>
          <cell r="Y53">
            <v>1892.2841912370329</v>
          </cell>
          <cell r="Z53">
            <v>1917.3152648038113</v>
          </cell>
          <cell r="AA53">
            <v>1942.390795152608</v>
          </cell>
          <cell r="AB53">
            <v>1968.3740662665725</v>
          </cell>
          <cell r="AC53">
            <v>1994.7049143869083</v>
          </cell>
          <cell r="AD53">
            <v>2021.3879890350254</v>
          </cell>
          <cell r="AE53">
            <v>2048.4280019287658</v>
          </cell>
          <cell r="AF53">
            <v>2075.8297278144005</v>
          </cell>
          <cell r="AG53">
            <v>2103.5980053097596</v>
          </cell>
          <cell r="AH53">
            <v>2131.7377377586381</v>
          </cell>
          <cell r="AI53">
            <v>2160.2538940966319</v>
          </cell>
          <cell r="AJ53">
            <v>2189.1515097285578</v>
          </cell>
          <cell r="AK53">
            <v>2218.4356874176065</v>
          </cell>
          <cell r="AL53">
            <v>2248.1115981863959</v>
          </cell>
          <cell r="AM53">
            <v>2278.1844822300704</v>
          </cell>
          <cell r="AN53">
            <v>2308.659649841622</v>
          </cell>
          <cell r="AO53">
            <v>2339.5424823495841</v>
          </cell>
          <cell r="AP53">
            <v>2370.8384330682711</v>
          </cell>
          <cell r="AQ53">
            <v>2402.5530282607283</v>
          </cell>
          <cell r="AR53">
            <v>2434.6918681145644</v>
          </cell>
          <cell r="AS53">
            <v>2467.2606277308373</v>
          </cell>
          <cell r="AT53">
            <v>2500.2650581261655</v>
          </cell>
          <cell r="AU53">
            <v>2533.7109872482506</v>
          </cell>
          <cell r="AV53">
            <v>2567.6043210049775</v>
          </cell>
          <cell r="AW53">
            <v>2601.9510443072872</v>
          </cell>
          <cell r="AX53">
            <v>2636.7572221259934</v>
          </cell>
          <cell r="AZ53">
            <v>1.2768983347121097E-2</v>
          </cell>
          <cell r="BA53">
            <v>1.3210746767137169E-2</v>
          </cell>
          <cell r="BB53">
            <v>1.4598609742156998E-2</v>
          </cell>
          <cell r="BC53">
            <v>1.3227967386027202E-2</v>
          </cell>
          <cell r="BD53">
            <v>1.3078459661334096E-2</v>
          </cell>
          <cell r="BE53">
            <v>1.3376953380755313E-2</v>
          </cell>
        </row>
        <row r="54">
          <cell r="A54" t="str">
            <v>WAResidentialWinter Peak Load</v>
          </cell>
          <cell r="B54" t="str">
            <v>WA</v>
          </cell>
          <cell r="C54" t="str">
            <v>Residential</v>
          </cell>
          <cell r="D54" t="str">
            <v>Winter Peak Load</v>
          </cell>
          <cell r="E54" t="str">
            <v>MW</v>
          </cell>
          <cell r="F54">
            <v>227.57679898324008</v>
          </cell>
          <cell r="G54">
            <v>220.88395279260638</v>
          </cell>
          <cell r="H54">
            <v>221.71508764581475</v>
          </cell>
          <cell r="I54">
            <v>221.87961470587283</v>
          </cell>
          <cell r="J54">
            <v>222.25541636703852</v>
          </cell>
          <cell r="K54">
            <v>222.61695092152036</v>
          </cell>
          <cell r="L54">
            <v>224.16022688708321</v>
          </cell>
          <cell r="M54">
            <v>223.40224890006306</v>
          </cell>
          <cell r="N54">
            <v>224.23581219696229</v>
          </cell>
          <cell r="O54">
            <v>224.55272409862388</v>
          </cell>
          <cell r="P54">
            <v>224.87752844228086</v>
          </cell>
          <cell r="Q54">
            <v>225.15437102304278</v>
          </cell>
          <cell r="R54">
            <v>225.41846427442744</v>
          </cell>
          <cell r="S54">
            <v>226.52795948570443</v>
          </cell>
          <cell r="T54">
            <v>226.86490604781596</v>
          </cell>
          <cell r="U54">
            <v>227.30688279955859</v>
          </cell>
          <cell r="V54">
            <v>227.5855467130886</v>
          </cell>
          <cell r="W54">
            <v>229.17162399870344</v>
          </cell>
          <cell r="X54">
            <v>228.4418766695899</v>
          </cell>
          <cell r="Y54">
            <v>229.56988876400999</v>
          </cell>
          <cell r="Z54">
            <v>229.81000113394711</v>
          </cell>
          <cell r="AA54">
            <v>230.18094590773114</v>
          </cell>
          <cell r="AB54">
            <v>230.70496552538776</v>
          </cell>
          <cell r="AC54">
            <v>231.23017810260325</v>
          </cell>
          <cell r="AD54">
            <v>231.75658635521583</v>
          </cell>
          <cell r="AE54">
            <v>232.28419300524644</v>
          </cell>
          <cell r="AF54">
            <v>232.81300078091294</v>
          </cell>
          <cell r="AG54">
            <v>233.34301241664406</v>
          </cell>
          <cell r="AH54">
            <v>233.87423065309366</v>
          </cell>
          <cell r="AI54">
            <v>234.40665823715486</v>
          </cell>
          <cell r="AJ54">
            <v>234.94029792197409</v>
          </cell>
          <cell r="AK54">
            <v>235.47515246696565</v>
          </cell>
          <cell r="AL54">
            <v>236.01122463782565</v>
          </cell>
          <cell r="AM54">
            <v>236.54851720654656</v>
          </cell>
          <cell r="AN54">
            <v>237.08703295143144</v>
          </cell>
          <cell r="AO54">
            <v>237.62677465710826</v>
          </cell>
          <cell r="AP54">
            <v>238.1677451145444</v>
          </cell>
          <cell r="AQ54">
            <v>238.70994712106102</v>
          </cell>
          <cell r="AR54">
            <v>239.25338348034742</v>
          </cell>
          <cell r="AS54">
            <v>239.79805700247587</v>
          </cell>
          <cell r="AT54">
            <v>240.34397050391576</v>
          </cell>
          <cell r="AU54">
            <v>240.89112680754837</v>
          </cell>
          <cell r="AV54">
            <v>241.43952874268143</v>
          </cell>
          <cell r="AW54">
            <v>241.98917914506376</v>
          </cell>
          <cell r="AX54">
            <v>242.54008085689992</v>
          </cell>
          <cell r="AZ54">
            <v>6.9691476832417758E-3</v>
          </cell>
          <cell r="BA54">
            <v>-3.1842830991923535E-3</v>
          </cell>
          <cell r="BB54">
            <v>4.9378516358959965E-3</v>
          </cell>
          <cell r="BC54">
            <v>1.0459227524562244E-3</v>
          </cell>
          <cell r="BD54">
            <v>1.6141367736551343E-3</v>
          </cell>
          <cell r="BE54">
            <v>2.2765551492113555E-3</v>
          </cell>
        </row>
        <row r="55">
          <cell r="A55" t="str">
            <v>WYResidentialWinter Peak Load</v>
          </cell>
          <cell r="B55" t="str">
            <v>WY</v>
          </cell>
          <cell r="C55" t="str">
            <v>Residential</v>
          </cell>
          <cell r="D55" t="str">
            <v>Winter Peak Load</v>
          </cell>
          <cell r="E55" t="str">
            <v>MW</v>
          </cell>
          <cell r="F55">
            <v>177.04485971960011</v>
          </cell>
          <cell r="G55">
            <v>187.63775279854642</v>
          </cell>
          <cell r="H55">
            <v>189.81351275276981</v>
          </cell>
          <cell r="I55">
            <v>193.10112181626397</v>
          </cell>
          <cell r="J55">
            <v>196.18683982096903</v>
          </cell>
          <cell r="K55">
            <v>198.95089352038684</v>
          </cell>
          <cell r="L55">
            <v>201.52840799188485</v>
          </cell>
          <cell r="M55">
            <v>204.08130160255493</v>
          </cell>
          <cell r="N55">
            <v>206.61102263832811</v>
          </cell>
          <cell r="O55">
            <v>208.94508024481584</v>
          </cell>
          <cell r="P55">
            <v>211.29796556840722</v>
          </cell>
          <cell r="Q55">
            <v>213.66837515176442</v>
          </cell>
          <cell r="R55">
            <v>216.02328807565934</v>
          </cell>
          <cell r="S55">
            <v>218.36733885507127</v>
          </cell>
          <cell r="T55">
            <v>220.66649277062064</v>
          </cell>
          <cell r="U55">
            <v>223.1249581385859</v>
          </cell>
          <cell r="V55">
            <v>225.67118963397309</v>
          </cell>
          <cell r="W55">
            <v>228.29128371184405</v>
          </cell>
          <cell r="X55">
            <v>230.9903093729576</v>
          </cell>
          <cell r="Y55">
            <v>233.60823102193197</v>
          </cell>
          <cell r="Z55">
            <v>236.1970421236922</v>
          </cell>
          <cell r="AA55">
            <v>238.82785351745301</v>
          </cell>
          <cell r="AB55">
            <v>241.54984529906434</v>
          </cell>
          <cell r="AC55">
            <v>244.30286042719925</v>
          </cell>
          <cell r="AD55">
            <v>247.08725248412645</v>
          </cell>
          <cell r="AE55">
            <v>249.90337908199649</v>
          </cell>
          <cell r="AF55">
            <v>252.75160190877148</v>
          </cell>
          <cell r="AG55">
            <v>255.63228677467845</v>
          </cell>
          <cell r="AH55">
            <v>258.54580365919179</v>
          </cell>
          <cell r="AI55">
            <v>261.49252675855161</v>
          </cell>
          <cell r="AJ55">
            <v>264.47283453382346</v>
          </cell>
          <cell r="AK55">
            <v>267.4871097595057</v>
          </cell>
          <cell r="AL55">
            <v>270.53573957269089</v>
          </cell>
          <cell r="AM55">
            <v>273.61911552278787</v>
          </cell>
          <cell r="AN55">
            <v>276.73763362180995</v>
          </cell>
          <cell r="AO55">
            <v>279.89169439523681</v>
          </cell>
          <cell r="AP55">
            <v>283.0817029334554</v>
          </cell>
          <cell r="AQ55">
            <v>286.30806894378799</v>
          </cell>
          <cell r="AR55">
            <v>289.57120680311243</v>
          </cell>
          <cell r="AS55">
            <v>292.87153561108266</v>
          </cell>
          <cell r="AT55">
            <v>296.2094792439554</v>
          </cell>
          <cell r="AU55">
            <v>299.58546640903069</v>
          </cell>
          <cell r="AV55">
            <v>302.99993069971265</v>
          </cell>
          <cell r="AW55">
            <v>306.45331065119785</v>
          </cell>
          <cell r="AX55">
            <v>309.94604979679832</v>
          </cell>
          <cell r="AZ55">
            <v>1.1610228501567326E-2</v>
          </cell>
          <cell r="BA55">
            <v>1.1822727601463495E-2</v>
          </cell>
          <cell r="BB55">
            <v>1.1333469599140066E-2</v>
          </cell>
          <cell r="BC55">
            <v>1.1081848830562745E-2</v>
          </cell>
          <cell r="BD55">
            <v>1.1138206347152726E-2</v>
          </cell>
          <cell r="BE55">
            <v>1.1397296175977272E-2</v>
          </cell>
        </row>
        <row r="56">
          <cell r="A56" t="str">
            <v>CASmall C&amp;IWinter Peak Load</v>
          </cell>
          <cell r="B56" t="str">
            <v>CA</v>
          </cell>
          <cell r="C56" t="str">
            <v>Small C&amp;I</v>
          </cell>
          <cell r="D56" t="str">
            <v>Winter Peak Load</v>
          </cell>
          <cell r="E56" t="str">
            <v>MW</v>
          </cell>
          <cell r="F56">
            <v>10.473702539816157</v>
          </cell>
          <cell r="G56">
            <v>9.8628602925928082</v>
          </cell>
          <cell r="H56">
            <v>9.7474278404361119</v>
          </cell>
          <cell r="I56">
            <v>9.7826820797509804</v>
          </cell>
          <cell r="J56">
            <v>9.8698439895237513</v>
          </cell>
          <cell r="K56">
            <v>9.8871689299870624</v>
          </cell>
          <cell r="L56">
            <v>9.8969058151311717</v>
          </cell>
          <cell r="M56">
            <v>9.9050982288386269</v>
          </cell>
          <cell r="N56">
            <v>9.8137058103480719</v>
          </cell>
          <cell r="O56">
            <v>9.8599728025155891</v>
          </cell>
          <cell r="P56">
            <v>9.906508398411221</v>
          </cell>
          <cell r="Q56">
            <v>9.9253106593791536</v>
          </cell>
          <cell r="R56">
            <v>9.9406882228136393</v>
          </cell>
          <cell r="S56">
            <v>9.8280089588701038</v>
          </cell>
          <cell r="T56">
            <v>9.877767799503097</v>
          </cell>
          <cell r="U56">
            <v>9.9418297886581222</v>
          </cell>
          <cell r="V56">
            <v>10.023686774800655</v>
          </cell>
          <cell r="W56">
            <v>10.0780790297436</v>
          </cell>
          <cell r="X56">
            <v>10.130188152997585</v>
          </cell>
          <cell r="Y56">
            <v>10.037116961206321</v>
          </cell>
          <cell r="Z56">
            <v>10.156645620216745</v>
          </cell>
          <cell r="AA56">
            <v>10.209291950926955</v>
          </cell>
          <cell r="AB56">
            <v>10.247069406327538</v>
          </cell>
          <cell r="AC56">
            <v>10.284986649692202</v>
          </cell>
          <cell r="AD56">
            <v>10.323044198278524</v>
          </cell>
          <cell r="AE56">
            <v>10.361242571258083</v>
          </cell>
          <cell r="AF56">
            <v>10.399582289723552</v>
          </cell>
          <cell r="AG56">
            <v>10.438063876695805</v>
          </cell>
          <cell r="AH56">
            <v>10.476687857131052</v>
          </cell>
          <cell r="AI56">
            <v>10.515454757927992</v>
          </cell>
          <cell r="AJ56">
            <v>10.554365107935018</v>
          </cell>
          <cell r="AK56">
            <v>10.593419437957413</v>
          </cell>
          <cell r="AL56">
            <v>10.632618280764603</v>
          </cell>
          <cell r="AM56">
            <v>10.671962171097423</v>
          </cell>
          <cell r="AN56">
            <v>10.711451645675407</v>
          </cell>
          <cell r="AO56">
            <v>10.751087243204113</v>
          </cell>
          <cell r="AP56">
            <v>10.790869504382474</v>
          </cell>
          <cell r="AQ56">
            <v>10.830798971910172</v>
          </cell>
          <cell r="AR56">
            <v>10.870876190495038</v>
          </cell>
          <cell r="AS56">
            <v>10.911101706860491</v>
          </cell>
          <cell r="AT56">
            <v>10.951476069752985</v>
          </cell>
          <cell r="AU56">
            <v>10.991999829949506</v>
          </cell>
          <cell r="AV56">
            <v>11.032673540265082</v>
          </cell>
          <cell r="AW56">
            <v>11.073497755560316</v>
          </cell>
          <cell r="AX56">
            <v>11.11447303274897</v>
          </cell>
          <cell r="AZ56">
            <v>5.4263721687399487E-3</v>
          </cell>
          <cell r="BA56">
            <v>5.1705412410633037E-3</v>
          </cell>
          <cell r="BB56">
            <v>-9.1875087002923576E-3</v>
          </cell>
          <cell r="BC56">
            <v>1.1908664557004244E-2</v>
          </cell>
          <cell r="BD56">
            <v>5.1834368037236922E-3</v>
          </cell>
          <cell r="BE56">
            <v>3.7003012140477665E-3</v>
          </cell>
        </row>
        <row r="57">
          <cell r="A57" t="str">
            <v>IDSmall C&amp;IWinter Peak Load</v>
          </cell>
          <cell r="B57" t="str">
            <v>ID</v>
          </cell>
          <cell r="C57" t="str">
            <v>Small C&amp;I</v>
          </cell>
          <cell r="D57" t="str">
            <v>Winter Peak Load</v>
          </cell>
          <cell r="E57" t="str">
            <v>MW</v>
          </cell>
          <cell r="F57">
            <v>38.388805537752923</v>
          </cell>
          <cell r="G57">
            <v>33.827780790256313</v>
          </cell>
          <cell r="H57">
            <v>32.749290761300138</v>
          </cell>
          <cell r="I57">
            <v>33.774477748238482</v>
          </cell>
          <cell r="J57">
            <v>34.468498093478949</v>
          </cell>
          <cell r="K57">
            <v>34.681464625411941</v>
          </cell>
          <cell r="L57">
            <v>34.879299971223745</v>
          </cell>
          <cell r="M57">
            <v>35.043384911628863</v>
          </cell>
          <cell r="N57">
            <v>34.85655406481429</v>
          </cell>
          <cell r="O57">
            <v>35.523357925927677</v>
          </cell>
          <cell r="P57">
            <v>35.821756706772192</v>
          </cell>
          <cell r="Q57">
            <v>36.068817534705538</v>
          </cell>
          <cell r="R57">
            <v>36.240861085992577</v>
          </cell>
          <cell r="S57">
            <v>35.304201363308735</v>
          </cell>
          <cell r="T57">
            <v>36.31887512352651</v>
          </cell>
          <cell r="U57">
            <v>37.040259334577051</v>
          </cell>
          <cell r="V57">
            <v>37.347451889173826</v>
          </cell>
          <cell r="W57">
            <v>37.566952342386415</v>
          </cell>
          <cell r="X57">
            <v>37.741943527333433</v>
          </cell>
          <cell r="Y57">
            <v>36.873177633284293</v>
          </cell>
          <cell r="Z57">
            <v>38.316093437068368</v>
          </cell>
          <cell r="AA57">
            <v>38.653302727769187</v>
          </cell>
          <cell r="AB57">
            <v>38.927349745289355</v>
          </cell>
          <cell r="AC57">
            <v>39.203339721431725</v>
          </cell>
          <cell r="AD57">
            <v>39.481286431526691</v>
          </cell>
          <cell r="AE57">
            <v>39.761203748569976</v>
          </cell>
          <cell r="AF57">
            <v>40.043105643915105</v>
          </cell>
          <cell r="AG57">
            <v>40.32700618797071</v>
          </cell>
          <cell r="AH57">
            <v>40.612919550902859</v>
          </cell>
          <cell r="AI57">
            <v>40.900860003342267</v>
          </cell>
          <cell r="AJ57">
            <v>41.190841917096641</v>
          </cell>
          <cell r="AK57">
            <v>41.482879765867978</v>
          </cell>
          <cell r="AL57">
            <v>41.776988125974981</v>
          </cell>
          <cell r="AM57">
            <v>42.073181677080605</v>
          </cell>
          <cell r="AN57">
            <v>42.371475202924763</v>
          </cell>
          <cell r="AO57">
            <v>42.671883592062215</v>
          </cell>
          <cell r="AP57">
            <v>42.974421838605664</v>
          </cell>
          <cell r="AQ57">
            <v>43.279105042974187</v>
          </cell>
          <cell r="AR57">
            <v>43.585948412646921</v>
          </cell>
          <cell r="AS57">
            <v>43.894967262922101</v>
          </cell>
          <cell r="AT57">
            <v>44.206177017681476</v>
          </cell>
          <cell r="AU57">
            <v>44.519593210160174</v>
          </cell>
          <cell r="AV57">
            <v>44.835231483721998</v>
          </cell>
          <cell r="AW57">
            <v>45.153107592640183</v>
          </cell>
          <cell r="AX57">
            <v>45.473237402883811</v>
          </cell>
          <cell r="AZ57">
            <v>5.8772537913414497E-3</v>
          </cell>
          <cell r="BA57">
            <v>4.6581150196093298E-3</v>
          </cell>
          <cell r="BB57">
            <v>-2.3018578611882123E-2</v>
          </cell>
          <cell r="BC57">
            <v>3.9131854003317548E-2</v>
          </cell>
          <cell r="BD57">
            <v>8.8007221105320492E-3</v>
          </cell>
          <cell r="BE57">
            <v>7.089873262583651E-3</v>
          </cell>
        </row>
        <row r="58">
          <cell r="A58" t="str">
            <v>ORSmall C&amp;IWinter Peak Load</v>
          </cell>
          <cell r="B58" t="str">
            <v>OR</v>
          </cell>
          <cell r="C58" t="str">
            <v>Small C&amp;I</v>
          </cell>
          <cell r="D58" t="str">
            <v>Winter Peak Load</v>
          </cell>
          <cell r="E58" t="str">
            <v>MW</v>
          </cell>
          <cell r="F58">
            <v>231.93469136038379</v>
          </cell>
          <cell r="G58">
            <v>241.17505865902072</v>
          </cell>
          <cell r="H58">
            <v>245.73339560680995</v>
          </cell>
          <cell r="I58">
            <v>248.526520481407</v>
          </cell>
          <cell r="J58">
            <v>248.82559640278285</v>
          </cell>
          <cell r="K58">
            <v>251.10080147800599</v>
          </cell>
          <cell r="L58">
            <v>251.54588043693025</v>
          </cell>
          <cell r="M58">
            <v>252.03744899108278</v>
          </cell>
          <cell r="N58">
            <v>253.16326845156274</v>
          </cell>
          <cell r="O58">
            <v>253.7405321121266</v>
          </cell>
          <cell r="P58">
            <v>254.51692977621408</v>
          </cell>
          <cell r="Q58">
            <v>255.47746480020297</v>
          </cell>
          <cell r="R58">
            <v>255.6799194891</v>
          </cell>
          <cell r="S58">
            <v>256.7874216205845</v>
          </cell>
          <cell r="T58">
            <v>257.17540621486228</v>
          </cell>
          <cell r="U58">
            <v>257.60913057218693</v>
          </cell>
          <cell r="V58">
            <v>257.84093583502988</v>
          </cell>
          <cell r="W58">
            <v>258.08913028697395</v>
          </cell>
          <cell r="X58">
            <v>258.34128813758952</v>
          </cell>
          <cell r="Y58">
            <v>259.62275133508922</v>
          </cell>
          <cell r="Z58">
            <v>260.22422386321432</v>
          </cell>
          <cell r="AA58">
            <v>260.90592843471717</v>
          </cell>
          <cell r="AB58">
            <v>261.52356345628164</v>
          </cell>
          <cell r="AC58">
            <v>262.14266058728208</v>
          </cell>
          <cell r="AD58">
            <v>262.76322328892769</v>
          </cell>
          <cell r="AE58">
            <v>263.38525503062118</v>
          </cell>
          <cell r="AF58">
            <v>264.0087592899784</v>
          </cell>
          <cell r="AG58">
            <v>264.63373955284766</v>
          </cell>
          <cell r="AH58">
            <v>265.26019931332917</v>
          </cell>
          <cell r="AI58">
            <v>265.88814207379454</v>
          </cell>
          <cell r="AJ58">
            <v>266.51757134490668</v>
          </cell>
          <cell r="AK58">
            <v>267.1484906456389</v>
          </cell>
          <cell r="AL58">
            <v>267.78090350329512</v>
          </cell>
          <cell r="AM58">
            <v>268.41481345352912</v>
          </cell>
          <cell r="AN58">
            <v>269.05022404036475</v>
          </cell>
          <cell r="AO58">
            <v>269.68713881621539</v>
          </cell>
          <cell r="AP58">
            <v>270.32556134190395</v>
          </cell>
          <cell r="AQ58">
            <v>270.96549518668286</v>
          </cell>
          <cell r="AR58">
            <v>271.60694392825383</v>
          </cell>
          <cell r="AS58">
            <v>272.24991115278806</v>
          </cell>
          <cell r="AT58">
            <v>272.89440045494609</v>
          </cell>
          <cell r="AU58">
            <v>273.54041543789805</v>
          </cell>
          <cell r="AV58">
            <v>274.18795971334373</v>
          </cell>
          <cell r="AW58">
            <v>274.83703690153283</v>
          </cell>
          <cell r="AX58">
            <v>275.48765063128508</v>
          </cell>
          <cell r="AZ58">
            <v>9.62587461685569E-4</v>
          </cell>
          <cell r="BA58">
            <v>9.7701848324717021E-4</v>
          </cell>
          <cell r="BB58">
            <v>4.9603499569809842E-3</v>
          </cell>
          <cell r="BC58">
            <v>2.3167173332540232E-3</v>
          </cell>
          <cell r="BD58">
            <v>2.6196814477240341E-3</v>
          </cell>
          <cell r="BE58">
            <v>2.367270936578356E-3</v>
          </cell>
        </row>
        <row r="59">
          <cell r="A59" t="str">
            <v>UTSmall C&amp;IWinter Peak Load</v>
          </cell>
          <cell r="B59" t="str">
            <v>UT</v>
          </cell>
          <cell r="C59" t="str">
            <v>Small C&amp;I</v>
          </cell>
          <cell r="D59" t="str">
            <v>Winter Peak Load</v>
          </cell>
          <cell r="E59" t="str">
            <v>MW</v>
          </cell>
          <cell r="F59">
            <v>248.62303791285478</v>
          </cell>
          <cell r="G59">
            <v>232.02826402872125</v>
          </cell>
          <cell r="H59">
            <v>236.38968734400891</v>
          </cell>
          <cell r="I59">
            <v>240.15800350822619</v>
          </cell>
          <cell r="J59">
            <v>247.23989944434976</v>
          </cell>
          <cell r="K59">
            <v>249.75069880739051</v>
          </cell>
          <cell r="L59">
            <v>253.2976844870642</v>
          </cell>
          <cell r="M59">
            <v>256.62156234717429</v>
          </cell>
          <cell r="N59">
            <v>268.25474279836408</v>
          </cell>
          <cell r="O59">
            <v>271.77459798170378</v>
          </cell>
          <cell r="P59">
            <v>275.45854300703269</v>
          </cell>
          <cell r="Q59">
            <v>279.55838442703072</v>
          </cell>
          <cell r="R59">
            <v>283.37155216322219</v>
          </cell>
          <cell r="S59">
            <v>287.68503970753045</v>
          </cell>
          <cell r="T59">
            <v>291.52256738840708</v>
          </cell>
          <cell r="U59">
            <v>295.38382771925603</v>
          </cell>
          <cell r="V59">
            <v>299.20049785092806</v>
          </cell>
          <cell r="W59">
            <v>303.02098402543686</v>
          </cell>
          <cell r="X59">
            <v>307.02411751052563</v>
          </cell>
          <cell r="Y59">
            <v>311.50624278349198</v>
          </cell>
          <cell r="Z59">
            <v>315.62683720357586</v>
          </cell>
          <cell r="AA59">
            <v>319.75475006197723</v>
          </cell>
          <cell r="AB59">
            <v>324.03209444683142</v>
          </cell>
          <cell r="AC59">
            <v>328.36665666811518</v>
          </cell>
          <cell r="AD59">
            <v>332.75920212615904</v>
          </cell>
          <cell r="AE59">
            <v>337.210506460018</v>
          </cell>
          <cell r="AF59">
            <v>341.72135568443451</v>
          </cell>
          <cell r="AG59">
            <v>346.2925463286337</v>
          </cell>
          <cell r="AH59">
            <v>350.92488557697493</v>
          </cell>
          <cell r="AI59">
            <v>355.61919141148502</v>
          </cell>
          <cell r="AJ59">
            <v>360.37629275629831</v>
          </cell>
          <cell r="AK59">
            <v>365.19702962402874</v>
          </cell>
          <cell r="AL59">
            <v>370.08225326409968</v>
          </cell>
          <cell r="AM59">
            <v>375.03282631305842</v>
          </cell>
          <cell r="AN59">
            <v>380.04962294690114</v>
          </cell>
          <cell r="AO59">
            <v>385.1335290354354</v>
          </cell>
          <cell r="AP59">
            <v>390.28544229870823</v>
          </cell>
          <cell r="AQ59">
            <v>395.50627246552551</v>
          </cell>
          <cell r="AR59">
            <v>400.79694143409313</v>
          </cell>
          <cell r="AS59">
            <v>406.1583834348063</v>
          </cell>
          <cell r="AT59">
            <v>411.59154519521667</v>
          </cell>
          <cell r="AU59">
            <v>417.09738610720609</v>
          </cell>
          <cell r="AV59">
            <v>422.67687839639706</v>
          </cell>
          <cell r="AW59">
            <v>428.33100729382886</v>
          </cell>
          <cell r="AX59">
            <v>434.06077120993035</v>
          </cell>
          <cell r="AZ59">
            <v>1.276898334712096E-2</v>
          </cell>
          <cell r="BA59">
            <v>1.3210746767137181E-2</v>
          </cell>
          <cell r="BB59">
            <v>1.4598609742157136E-2</v>
          </cell>
          <cell r="BC59">
            <v>1.3227967386027113E-2</v>
          </cell>
          <cell r="BD59">
            <v>1.3078459661333915E-2</v>
          </cell>
          <cell r="BE59">
            <v>1.3376953380755261E-2</v>
          </cell>
        </row>
        <row r="60">
          <cell r="A60" t="str">
            <v>WASmall C&amp;IWinter Peak Load</v>
          </cell>
          <cell r="B60" t="str">
            <v>WA</v>
          </cell>
          <cell r="C60" t="str">
            <v>Small C&amp;I</v>
          </cell>
          <cell r="D60" t="str">
            <v>Winter Peak Load</v>
          </cell>
          <cell r="E60" t="str">
            <v>MW</v>
          </cell>
          <cell r="F60">
            <v>34.078759238607013</v>
          </cell>
          <cell r="G60">
            <v>33.07653100193852</v>
          </cell>
          <cell r="H60">
            <v>33.20099028198748</v>
          </cell>
          <cell r="I60">
            <v>33.225627582859126</v>
          </cell>
          <cell r="J60">
            <v>33.281902450901704</v>
          </cell>
          <cell r="K60">
            <v>33.336040874034765</v>
          </cell>
          <cell r="L60">
            <v>33.567140574461696</v>
          </cell>
          <cell r="M60">
            <v>33.453636256608426</v>
          </cell>
          <cell r="N60">
            <v>33.578459186854751</v>
          </cell>
          <cell r="O60">
            <v>33.625915537611192</v>
          </cell>
          <cell r="P60">
            <v>33.674553751509066</v>
          </cell>
          <cell r="Q60">
            <v>33.716009874008947</v>
          </cell>
          <cell r="R60">
            <v>33.755556832972637</v>
          </cell>
          <cell r="S60">
            <v>33.921699516894826</v>
          </cell>
          <cell r="T60">
            <v>33.972155981779544</v>
          </cell>
          <cell r="U60">
            <v>34.038340317700396</v>
          </cell>
          <cell r="V60">
            <v>34.080069177848287</v>
          </cell>
          <cell r="W60">
            <v>34.317578213003813</v>
          </cell>
          <cell r="X60">
            <v>34.20830132869493</v>
          </cell>
          <cell r="Y60">
            <v>34.377216845372054</v>
          </cell>
          <cell r="Z60">
            <v>34.413172758636748</v>
          </cell>
          <cell r="AA60">
            <v>34.468720326284611</v>
          </cell>
          <cell r="AB60">
            <v>34.547190269030139</v>
          </cell>
          <cell r="AC60">
            <v>34.625838852927885</v>
          </cell>
          <cell r="AD60">
            <v>34.704666484664287</v>
          </cell>
          <cell r="AE60">
            <v>34.783673571851608</v>
          </cell>
          <cell r="AF60">
            <v>34.862860523030101</v>
          </cell>
          <cell r="AG60">
            <v>34.942227747670046</v>
          </cell>
          <cell r="AH60">
            <v>35.021775656173922</v>
          </cell>
          <cell r="AI60">
            <v>35.101504659878515</v>
          </cell>
          <cell r="AJ60">
            <v>35.181415171057026</v>
          </cell>
          <cell r="AK60">
            <v>35.261507602921242</v>
          </cell>
          <cell r="AL60">
            <v>35.34178236962363</v>
          </cell>
          <cell r="AM60">
            <v>35.422239886259504</v>
          </cell>
          <cell r="AN60">
            <v>35.502880568869173</v>
          </cell>
          <cell r="AO60">
            <v>35.58370483444007</v>
          </cell>
          <cell r="AP60">
            <v>35.664713100908941</v>
          </cell>
          <cell r="AQ60">
            <v>35.745905787163963</v>
          </cell>
          <cell r="AR60">
            <v>35.827283313046955</v>
          </cell>
          <cell r="AS60">
            <v>35.908846099355529</v>
          </cell>
          <cell r="AT60">
            <v>35.990594567845257</v>
          </cell>
          <cell r="AU60">
            <v>36.072529141231861</v>
          </cell>
          <cell r="AV60">
            <v>36.154650243193416</v>
          </cell>
          <cell r="AW60">
            <v>36.236958298372492</v>
          </cell>
          <cell r="AX60">
            <v>36.319453732378413</v>
          </cell>
          <cell r="AZ60">
            <v>6.9691476832419207E-3</v>
          </cell>
          <cell r="BA60">
            <v>-3.1842830991924589E-3</v>
          </cell>
          <cell r="BB60">
            <v>4.9378516358961396E-3</v>
          </cell>
          <cell r="BC60">
            <v>1.0459227524561542E-3</v>
          </cell>
          <cell r="BD60">
            <v>1.6141367736551616E-3</v>
          </cell>
          <cell r="BE60">
            <v>2.2765551492113833E-3</v>
          </cell>
        </row>
        <row r="61">
          <cell r="A61" t="str">
            <v>WYSmall C&amp;IWinter Peak Load</v>
          </cell>
          <cell r="B61" t="str">
            <v>WY</v>
          </cell>
          <cell r="C61" t="str">
            <v>Small C&amp;I</v>
          </cell>
          <cell r="D61" t="str">
            <v>Winter Peak Load</v>
          </cell>
          <cell r="E61" t="str">
            <v>MW</v>
          </cell>
          <cell r="F61">
            <v>69.656993988039389</v>
          </cell>
          <cell r="G61">
            <v>73.824689625657598</v>
          </cell>
          <cell r="H61">
            <v>74.680726328958599</v>
          </cell>
          <cell r="I61">
            <v>75.974211862136642</v>
          </cell>
          <cell r="J61">
            <v>77.188264847594368</v>
          </cell>
          <cell r="K61">
            <v>78.275761385070226</v>
          </cell>
          <cell r="L61">
            <v>79.289865439430102</v>
          </cell>
          <cell r="M61">
            <v>80.294282597726522</v>
          </cell>
          <cell r="N61">
            <v>81.28958267737498</v>
          </cell>
          <cell r="O61">
            <v>82.20790042418983</v>
          </cell>
          <cell r="P61">
            <v>83.133625797406125</v>
          </cell>
          <cell r="Q61">
            <v>84.066245961349921</v>
          </cell>
          <cell r="R61">
            <v>84.992769078947944</v>
          </cell>
          <cell r="S61">
            <v>85.915018565929685</v>
          </cell>
          <cell r="T61">
            <v>86.819603713031057</v>
          </cell>
          <cell r="U61">
            <v>87.786868775837078</v>
          </cell>
          <cell r="V61">
            <v>88.788664774022195</v>
          </cell>
          <cell r="W61">
            <v>89.819521460397667</v>
          </cell>
          <cell r="X61">
            <v>90.881433195917722</v>
          </cell>
          <cell r="Y61">
            <v>91.911435156169958</v>
          </cell>
          <cell r="Z61">
            <v>92.929983786370713</v>
          </cell>
          <cell r="AA61">
            <v>93.965057121620859</v>
          </cell>
          <cell r="AB61">
            <v>95.03600470782861</v>
          </cell>
          <cell r="AC61">
            <v>96.119158200865314</v>
          </cell>
          <cell r="AD61">
            <v>97.214656715066198</v>
          </cell>
          <cell r="AE61">
            <v>98.322640950293774</v>
          </cell>
          <cell r="AF61">
            <v>99.443253210008564</v>
          </cell>
          <cell r="AG61">
            <v>100.57663741954575</v>
          </cell>
          <cell r="AH61">
            <v>101.7229391446002</v>
          </cell>
          <cell r="AI61">
            <v>102.88230560992214</v>
          </cell>
          <cell r="AJ61">
            <v>104.05488571822583</v>
          </cell>
          <cell r="AK61">
            <v>105.24083006931394</v>
          </cell>
          <cell r="AL61">
            <v>106.44029097941963</v>
          </cell>
          <cell r="AM61">
            <v>107.6534225007693</v>
          </cell>
          <cell r="AN61">
            <v>108.88038044136817</v>
          </cell>
          <cell r="AO61">
            <v>110.12132238501155</v>
          </cell>
          <cell r="AP61">
            <v>111.37640771152383</v>
          </cell>
          <cell r="AQ61">
            <v>112.64579761722848</v>
          </cell>
          <cell r="AR61">
            <v>113.92965513565123</v>
          </cell>
          <cell r="AS61">
            <v>115.22814515845921</v>
          </cell>
          <cell r="AT61">
            <v>116.5414344566387</v>
          </cell>
          <cell r="AU61">
            <v>117.86969170191426</v>
          </cell>
          <cell r="AV61">
            <v>119.21308748841213</v>
          </cell>
          <cell r="AW61">
            <v>120.57179435457026</v>
          </cell>
          <cell r="AX61">
            <v>121.94598680529833</v>
          </cell>
          <cell r="AZ61">
            <v>1.1610228501567468E-2</v>
          </cell>
          <cell r="BA61">
            <v>1.1822727601463157E-2</v>
          </cell>
          <cell r="BB61">
            <v>1.1333469599140321E-2</v>
          </cell>
          <cell r="BC61">
            <v>1.1081848830562844E-2</v>
          </cell>
          <cell r="BD61">
            <v>1.1138206347152643E-2</v>
          </cell>
          <cell r="BE61">
            <v>1.1397296175977286E-2</v>
          </cell>
        </row>
        <row r="62">
          <cell r="A62" t="str">
            <v>CAMedium C&amp;IWinter Peak Load</v>
          </cell>
          <cell r="B62" t="str">
            <v>CA</v>
          </cell>
          <cell r="C62" t="str">
            <v>Medium C&amp;I</v>
          </cell>
          <cell r="D62" t="str">
            <v>Winter Peak Load</v>
          </cell>
          <cell r="E62" t="str">
            <v>MW</v>
          </cell>
          <cell r="F62">
            <v>12.69539701795898</v>
          </cell>
          <cell r="G62">
            <v>11.954982172839767</v>
          </cell>
          <cell r="H62">
            <v>11.815064049013468</v>
          </cell>
          <cell r="I62">
            <v>11.857796460304218</v>
          </cell>
          <cell r="J62">
            <v>11.96344726002879</v>
          </cell>
          <cell r="K62">
            <v>11.984447187863104</v>
          </cell>
          <cell r="L62">
            <v>11.996249472886266</v>
          </cell>
          <cell r="M62">
            <v>12.006179671319547</v>
          </cell>
          <cell r="N62">
            <v>11.895400982240087</v>
          </cell>
          <cell r="O62">
            <v>11.95148218486738</v>
          </cell>
          <cell r="P62">
            <v>12.007888967771176</v>
          </cell>
          <cell r="Q62">
            <v>12.030679587126247</v>
          </cell>
          <cell r="R62">
            <v>12.049319057955925</v>
          </cell>
          <cell r="S62">
            <v>11.912738131963762</v>
          </cell>
          <cell r="T62">
            <v>11.97305187818557</v>
          </cell>
          <cell r="U62">
            <v>12.050702774131056</v>
          </cell>
          <cell r="V62">
            <v>12.149923363394732</v>
          </cell>
          <cell r="W62">
            <v>12.215853369386181</v>
          </cell>
          <cell r="X62">
            <v>12.279015943027373</v>
          </cell>
          <cell r="Y62">
            <v>12.166202377219783</v>
          </cell>
          <cell r="Z62">
            <v>12.311085600262722</v>
          </cell>
          <cell r="AA62">
            <v>12.374899334456915</v>
          </cell>
          <cell r="AB62">
            <v>12.420690189487924</v>
          </cell>
          <cell r="AC62">
            <v>12.466650484475398</v>
          </cell>
          <cell r="AD62">
            <v>12.51278084639821</v>
          </cell>
          <cell r="AE62">
            <v>12.559081904555251</v>
          </cell>
          <cell r="AF62">
            <v>12.605554290574002</v>
          </cell>
          <cell r="AG62">
            <v>12.652198638419158</v>
          </cell>
          <cell r="AH62">
            <v>12.699015584401273</v>
          </cell>
          <cell r="AI62">
            <v>12.746005767185444</v>
          </cell>
          <cell r="AJ62">
            <v>12.793169827800019</v>
          </cell>
          <cell r="AK62">
            <v>12.840508409645347</v>
          </cell>
          <cell r="AL62">
            <v>12.888022158502549</v>
          </cell>
          <cell r="AM62">
            <v>12.935711722542329</v>
          </cell>
          <cell r="AN62">
            <v>12.983577752333824</v>
          </cell>
          <cell r="AO62">
            <v>13.031620900853468</v>
          </cell>
          <cell r="AP62">
            <v>13.079841823493906</v>
          </cell>
          <cell r="AQ62">
            <v>13.128241178072933</v>
          </cell>
          <cell r="AR62">
            <v>13.176819624842469</v>
          </cell>
          <cell r="AS62">
            <v>13.225577826497561</v>
          </cell>
          <cell r="AT62">
            <v>13.274516448185432</v>
          </cell>
          <cell r="AU62">
            <v>13.323636157514549</v>
          </cell>
          <cell r="AV62">
            <v>13.372937624563731</v>
          </cell>
          <cell r="AW62">
            <v>13.422421521891289</v>
          </cell>
          <cell r="AX62">
            <v>13.472088524544203</v>
          </cell>
          <cell r="AZ62">
            <v>5.4263721687399895E-3</v>
          </cell>
          <cell r="BA62">
            <v>5.1705412410631589E-3</v>
          </cell>
          <cell r="BB62">
            <v>-9.1875087002921633E-3</v>
          </cell>
          <cell r="BC62">
            <v>1.1908664557004315E-2</v>
          </cell>
          <cell r="BD62">
            <v>5.1834368037235734E-3</v>
          </cell>
          <cell r="BE62">
            <v>3.7003012140477748E-3</v>
          </cell>
        </row>
        <row r="63">
          <cell r="A63" t="str">
            <v>IDMedium C&amp;IWinter Peak Load</v>
          </cell>
          <cell r="B63" t="str">
            <v>ID</v>
          </cell>
          <cell r="C63" t="str">
            <v>Medium C&amp;I</v>
          </cell>
          <cell r="D63" t="str">
            <v>Winter Peak Load</v>
          </cell>
          <cell r="E63" t="str">
            <v>MW</v>
          </cell>
          <cell r="F63">
            <v>25.986268364017363</v>
          </cell>
          <cell r="G63">
            <v>22.898805458019659</v>
          </cell>
          <cell r="H63">
            <v>22.168750669187784</v>
          </cell>
          <cell r="I63">
            <v>22.862723398807589</v>
          </cell>
          <cell r="J63">
            <v>23.332521786354974</v>
          </cell>
          <cell r="K63">
            <v>23.476683746432695</v>
          </cell>
          <cell r="L63">
            <v>23.610603057443761</v>
          </cell>
          <cell r="M63">
            <v>23.721675940179537</v>
          </cell>
          <cell r="N63">
            <v>23.595205828489668</v>
          </cell>
          <cell r="O63">
            <v>24.04658074985873</v>
          </cell>
          <cell r="P63">
            <v>24.248573770738098</v>
          </cell>
          <cell r="Q63">
            <v>24.415814946569899</v>
          </cell>
          <cell r="R63">
            <v>24.532275196671897</v>
          </cell>
          <cell r="S63">
            <v>23.898228615162836</v>
          </cell>
          <cell r="T63">
            <v>24.585084699002561</v>
          </cell>
          <cell r="U63">
            <v>25.073406318790617</v>
          </cell>
          <cell r="V63">
            <v>25.281352048056124</v>
          </cell>
          <cell r="W63">
            <v>25.429936970230802</v>
          </cell>
          <cell r="X63">
            <v>25.548392541579556</v>
          </cell>
          <cell r="Y63">
            <v>24.960304859453981</v>
          </cell>
          <cell r="Z63">
            <v>25.937047865092431</v>
          </cell>
          <cell r="AA63">
            <v>26.16531261572068</v>
          </cell>
          <cell r="AB63">
            <v>26.35082136604202</v>
          </cell>
          <cell r="AC63">
            <v>26.537645349892241</v>
          </cell>
          <cell r="AD63">
            <v>26.725793892110367</v>
          </cell>
          <cell r="AE63">
            <v>26.915276383647367</v>
          </cell>
          <cell r="AF63">
            <v>27.10610228203484</v>
          </cell>
          <cell r="AG63">
            <v>27.298281111857097</v>
          </cell>
          <cell r="AH63">
            <v>27.491822465226544</v>
          </cell>
          <cell r="AI63">
            <v>27.686736002262453</v>
          </cell>
          <cell r="AJ63">
            <v>27.883031451573107</v>
          </cell>
          <cell r="AK63">
            <v>28.080718610741396</v>
          </cell>
          <cell r="AL63">
            <v>28.279807346813826</v>
          </cell>
          <cell r="AM63">
            <v>28.480307596793018</v>
          </cell>
          <cell r="AN63">
            <v>28.68222936813368</v>
          </cell>
          <cell r="AO63">
            <v>28.8855827392421</v>
          </cell>
          <cell r="AP63">
            <v>29.090377859979203</v>
          </cell>
          <cell r="AQ63">
            <v>29.296624952167129</v>
          </cell>
          <cell r="AR63">
            <v>29.504334310099438</v>
          </cell>
          <cell r="AS63">
            <v>29.713516301054941</v>
          </cell>
          <cell r="AT63">
            <v>29.924181365815134</v>
          </cell>
          <cell r="AU63">
            <v>30.136340019185329</v>
          </cell>
          <cell r="AV63">
            <v>30.350002850519484</v>
          </cell>
          <cell r="AW63">
            <v>30.565180524248721</v>
          </cell>
          <cell r="AX63">
            <v>30.781883780413636</v>
          </cell>
          <cell r="AZ63">
            <v>5.8772537913415199E-3</v>
          </cell>
          <cell r="BA63">
            <v>4.6581150196094634E-3</v>
          </cell>
          <cell r="BB63">
            <v>-2.3018578611882258E-2</v>
          </cell>
          <cell r="BC63">
            <v>3.9131854003317541E-2</v>
          </cell>
          <cell r="BD63">
            <v>8.8007221105321134E-3</v>
          </cell>
          <cell r="BE63">
            <v>7.0898732625836762E-3</v>
          </cell>
        </row>
        <row r="64">
          <cell r="A64" t="str">
            <v>ORMedium C&amp;IWinter Peak Load</v>
          </cell>
          <cell r="B64" t="str">
            <v>OR</v>
          </cell>
          <cell r="C64" t="str">
            <v>Medium C&amp;I</v>
          </cell>
          <cell r="D64" t="str">
            <v>Winter Peak Load</v>
          </cell>
          <cell r="E64" t="str">
            <v>MW</v>
          </cell>
          <cell r="F64">
            <v>191.88841371542546</v>
          </cell>
          <cell r="G64">
            <v>199.53332191213946</v>
          </cell>
          <cell r="H64">
            <v>203.30460787613774</v>
          </cell>
          <cell r="I64">
            <v>205.61546658533672</v>
          </cell>
          <cell r="J64">
            <v>205.86290349870524</v>
          </cell>
          <cell r="K64">
            <v>207.74526740986104</v>
          </cell>
          <cell r="L64">
            <v>208.11349820321564</v>
          </cell>
          <cell r="M64">
            <v>208.52019161132748</v>
          </cell>
          <cell r="N64">
            <v>209.45162497791162</v>
          </cell>
          <cell r="O64">
            <v>209.92921721506875</v>
          </cell>
          <cell r="P64">
            <v>210.57156060622029</v>
          </cell>
          <cell r="Q64">
            <v>211.36624785628302</v>
          </cell>
          <cell r="R64">
            <v>211.53374633990285</v>
          </cell>
          <cell r="S64">
            <v>212.45002508177856</v>
          </cell>
          <cell r="T64">
            <v>212.77101953028168</v>
          </cell>
          <cell r="U64">
            <v>213.12985622878773</v>
          </cell>
          <cell r="V64">
            <v>213.32163756135563</v>
          </cell>
          <cell r="W64">
            <v>213.52697829497842</v>
          </cell>
          <cell r="X64">
            <v>213.73559809944456</v>
          </cell>
          <cell r="Y64">
            <v>214.79580146428245</v>
          </cell>
          <cell r="Z64">
            <v>215.29342262064495</v>
          </cell>
          <cell r="AA64">
            <v>215.85742280570125</v>
          </cell>
          <cell r="AB64">
            <v>216.36841580915387</v>
          </cell>
          <cell r="AC64">
            <v>216.88061847149237</v>
          </cell>
          <cell r="AD64">
            <v>217.39403365630707</v>
          </cell>
          <cell r="AE64">
            <v>217.90866423396719</v>
          </cell>
          <cell r="AF64">
            <v>218.42451308163683</v>
          </cell>
          <cell r="AG64">
            <v>218.94158308329125</v>
          </cell>
          <cell r="AH64">
            <v>219.45987712973277</v>
          </cell>
          <cell r="AI64">
            <v>219.97939811860707</v>
          </cell>
          <cell r="AJ64">
            <v>220.50014895441925</v>
          </cell>
          <cell r="AK64">
            <v>221.02213254855019</v>
          </cell>
          <cell r="AL64">
            <v>221.54535181927295</v>
          </cell>
          <cell r="AM64">
            <v>222.06980969176871</v>
          </cell>
          <cell r="AN64">
            <v>222.59550909814351</v>
          </cell>
          <cell r="AO64">
            <v>223.1224529774444</v>
          </cell>
          <cell r="AP64">
            <v>223.65064427567597</v>
          </cell>
          <cell r="AQ64">
            <v>224.18008594581678</v>
          </cell>
          <cell r="AR64">
            <v>224.71078094783593</v>
          </cell>
          <cell r="AS64">
            <v>225.24273224870956</v>
          </cell>
          <cell r="AT64">
            <v>225.77594282243743</v>
          </cell>
          <cell r="AU64">
            <v>226.31041565005953</v>
          </cell>
          <cell r="AV64">
            <v>226.84615371967286</v>
          </cell>
          <cell r="AW64">
            <v>227.38316002644802</v>
          </cell>
          <cell r="AX64">
            <v>227.92143757264597</v>
          </cell>
          <cell r="AZ64">
            <v>9.6258746168555187E-4</v>
          </cell>
          <cell r="BA64">
            <v>9.770184832472988E-4</v>
          </cell>
          <cell r="BB64">
            <v>4.960349956981005E-3</v>
          </cell>
          <cell r="BC64">
            <v>2.3167173332540492E-3</v>
          </cell>
          <cell r="BD64">
            <v>2.6196814477239764E-3</v>
          </cell>
          <cell r="BE64">
            <v>2.3672709365783759E-3</v>
          </cell>
        </row>
        <row r="65">
          <cell r="A65" t="str">
            <v>UTMedium C&amp;IWinter Peak Load</v>
          </cell>
          <cell r="B65" t="str">
            <v>UT</v>
          </cell>
          <cell r="C65" t="str">
            <v>Medium C&amp;I</v>
          </cell>
          <cell r="D65" t="str">
            <v>Winter Peak Load</v>
          </cell>
          <cell r="E65" t="str">
            <v>MW</v>
          </cell>
          <cell r="F65">
            <v>538.06478354274532</v>
          </cell>
          <cell r="G65">
            <v>502.1507206591728</v>
          </cell>
          <cell r="H65">
            <v>511.58962186389977</v>
          </cell>
          <cell r="I65">
            <v>519.7449329655642</v>
          </cell>
          <cell r="J65">
            <v>535.07142417060766</v>
          </cell>
          <cell r="K65">
            <v>540.50524368763615</v>
          </cell>
          <cell r="L65">
            <v>548.18155597946725</v>
          </cell>
          <cell r="M65">
            <v>555.37502299015318</v>
          </cell>
          <cell r="N65">
            <v>580.55130904123564</v>
          </cell>
          <cell r="O65">
            <v>588.16890607980656</v>
          </cell>
          <cell r="P65">
            <v>596.14162292566766</v>
          </cell>
          <cell r="Q65">
            <v>605.01441405849926</v>
          </cell>
          <cell r="R65">
            <v>613.26679199503292</v>
          </cell>
          <cell r="S65">
            <v>622.60195160584931</v>
          </cell>
          <cell r="T65">
            <v>630.90704882565717</v>
          </cell>
          <cell r="U65">
            <v>639.26350775062861</v>
          </cell>
          <cell r="V65">
            <v>647.52346549827701</v>
          </cell>
          <cell r="W65">
            <v>655.79168184609466</v>
          </cell>
          <cell r="X65">
            <v>664.45517968695833</v>
          </cell>
          <cell r="Y65">
            <v>674.15530154636303</v>
          </cell>
          <cell r="Z65">
            <v>683.07300588833573</v>
          </cell>
          <cell r="AA65">
            <v>692.00654864159253</v>
          </cell>
          <cell r="AB65">
            <v>701.26348798194851</v>
          </cell>
          <cell r="AC65">
            <v>710.64425696830892</v>
          </cell>
          <cell r="AD65">
            <v>720.15051206407543</v>
          </cell>
          <cell r="AE65">
            <v>729.78393189108351</v>
          </cell>
          <cell r="AF65">
            <v>739.54621752601486</v>
          </cell>
          <cell r="AG65">
            <v>749.43909280077435</v>
          </cell>
          <cell r="AH65">
            <v>759.46430460688578</v>
          </cell>
          <cell r="AI65">
            <v>769.62362320395982</v>
          </cell>
          <cell r="AJ65">
            <v>779.91884253228716</v>
          </cell>
          <cell r="AK65">
            <v>790.35178052961419</v>
          </cell>
          <cell r="AL65">
            <v>800.9242794521557</v>
          </cell>
          <cell r="AM65">
            <v>811.63820619990224</v>
          </cell>
          <cell r="AN65">
            <v>822.49545264627807</v>
          </cell>
          <cell r="AO65">
            <v>833.4979359722106</v>
          </cell>
          <cell r="AP65">
            <v>844.64759900466663</v>
          </cell>
          <cell r="AQ65">
            <v>855.94641055971897</v>
          </cell>
          <cell r="AR65">
            <v>867.39636579020112</v>
          </cell>
          <cell r="AS65">
            <v>878.99948653801334</v>
          </cell>
          <cell r="AT65">
            <v>890.75782169114018</v>
          </cell>
          <cell r="AU65">
            <v>902.67344754544581</v>
          </cell>
          <cell r="AV65">
            <v>914.74846817130674</v>
          </cell>
          <cell r="AW65">
            <v>926.98501578515163</v>
          </cell>
          <cell r="AX65">
            <v>939.38525112596847</v>
          </cell>
          <cell r="AZ65">
            <v>1.2768983347121119E-2</v>
          </cell>
          <cell r="BA65">
            <v>1.3210746767137059E-2</v>
          </cell>
          <cell r="BB65">
            <v>1.4598609742156991E-2</v>
          </cell>
          <cell r="BC65">
            <v>1.3227967386027306E-2</v>
          </cell>
          <cell r="BD65">
            <v>1.3078459661334061E-2</v>
          </cell>
          <cell r="BE65">
            <v>1.3376953380755308E-2</v>
          </cell>
        </row>
        <row r="66">
          <cell r="A66" t="str">
            <v>WAMedium C&amp;IWinter Peak Load</v>
          </cell>
          <cell r="B66" t="str">
            <v>WA</v>
          </cell>
          <cell r="C66" t="str">
            <v>Medium C&amp;I</v>
          </cell>
          <cell r="D66" t="str">
            <v>Winter Peak Load</v>
          </cell>
          <cell r="E66" t="str">
            <v>MW</v>
          </cell>
          <cell r="F66">
            <v>118.98685429072958</v>
          </cell>
          <cell r="G66">
            <v>115.48754892202261</v>
          </cell>
          <cell r="H66">
            <v>115.92210166253255</v>
          </cell>
          <cell r="I66">
            <v>116.00812342489796</v>
          </cell>
          <cell r="J66">
            <v>116.20460855738561</v>
          </cell>
          <cell r="K66">
            <v>116.3936342381553</v>
          </cell>
          <cell r="L66">
            <v>117.20052471761203</v>
          </cell>
          <cell r="M66">
            <v>116.80422150612434</v>
          </cell>
          <cell r="N66">
            <v>117.24004394054371</v>
          </cell>
          <cell r="O66">
            <v>117.40573899572719</v>
          </cell>
          <cell r="P66">
            <v>117.5755605561164</v>
          </cell>
          <cell r="Q66">
            <v>117.72030566179396</v>
          </cell>
          <cell r="R66">
            <v>117.85838487444681</v>
          </cell>
          <cell r="S66">
            <v>118.4384762793277</v>
          </cell>
          <cell r="T66">
            <v>118.61464630926417</v>
          </cell>
          <cell r="U66">
            <v>118.84573060078442</v>
          </cell>
          <cell r="V66">
            <v>118.99142797689403</v>
          </cell>
          <cell r="W66">
            <v>119.82069681150483</v>
          </cell>
          <cell r="X66">
            <v>119.4391537917145</v>
          </cell>
          <cell r="Y66">
            <v>120.02892661265496</v>
          </cell>
          <cell r="Z66">
            <v>120.15446759795203</v>
          </cell>
          <cell r="AA66">
            <v>120.34841334262083</v>
          </cell>
          <cell r="AB66">
            <v>120.62239314271541</v>
          </cell>
          <cell r="AC66">
            <v>120.89699667293465</v>
          </cell>
          <cell r="AD66">
            <v>121.17222535323461</v>
          </cell>
          <cell r="AE66">
            <v>121.44808060680394</v>
          </cell>
          <cell r="AF66">
            <v>121.7245638600712</v>
          </cell>
          <cell r="AG66">
            <v>122.00167654271236</v>
          </cell>
          <cell r="AH66">
            <v>122.2794200876581</v>
          </cell>
          <cell r="AI66">
            <v>122.55779593110124</v>
          </cell>
          <cell r="AJ66">
            <v>122.8368055125042</v>
          </cell>
          <cell r="AK66">
            <v>123.11645027460636</v>
          </cell>
          <cell r="AL66">
            <v>123.39673166343165</v>
          </cell>
          <cell r="AM66">
            <v>123.67765112829589</v>
          </cell>
          <cell r="AN66">
            <v>123.95921012181439</v>
          </cell>
          <cell r="AO66">
            <v>124.24141009990939</v>
          </cell>
          <cell r="AP66">
            <v>124.52425252181763</v>
          </cell>
          <cell r="AQ66">
            <v>124.80773885009788</v>
          </cell>
          <cell r="AR66">
            <v>125.0918705506385</v>
          </cell>
          <cell r="AS66">
            <v>125.37664909266505</v>
          </cell>
          <cell r="AT66">
            <v>125.66207594874783</v>
          </cell>
          <cell r="AU66">
            <v>125.94815259480956</v>
          </cell>
          <cell r="AV66">
            <v>126.23488051013294</v>
          </cell>
          <cell r="AW66">
            <v>126.52226117736838</v>
          </cell>
          <cell r="AX66">
            <v>126.81029608254158</v>
          </cell>
          <cell r="AZ66">
            <v>6.9691476832417689E-3</v>
          </cell>
          <cell r="BA66">
            <v>-3.1842830991923726E-3</v>
          </cell>
          <cell r="BB66">
            <v>4.9378516358960164E-3</v>
          </cell>
          <cell r="BC66">
            <v>1.0459227524562606E-3</v>
          </cell>
          <cell r="BD66">
            <v>1.6141367736550232E-3</v>
          </cell>
          <cell r="BE66">
            <v>2.2765551492113394E-3</v>
          </cell>
        </row>
        <row r="67">
          <cell r="A67" t="str">
            <v>WYMedium C&amp;IWinter Peak Load</v>
          </cell>
          <cell r="B67" t="str">
            <v>WY</v>
          </cell>
          <cell r="C67" t="str">
            <v>Medium C&amp;I</v>
          </cell>
          <cell r="D67" t="str">
            <v>Winter Peak Load</v>
          </cell>
          <cell r="E67" t="str">
            <v>MW</v>
          </cell>
          <cell r="F67">
            <v>87.07124248504924</v>
          </cell>
          <cell r="G67">
            <v>92.280862032071994</v>
          </cell>
          <cell r="H67">
            <v>93.350907911198263</v>
          </cell>
          <cell r="I67">
            <v>94.967764827670806</v>
          </cell>
          <cell r="J67">
            <v>96.485331059492964</v>
          </cell>
          <cell r="K67">
            <v>97.844701731337793</v>
          </cell>
          <cell r="L67">
            <v>99.112331799287631</v>
          </cell>
          <cell r="M67">
            <v>100.36785324715815</v>
          </cell>
          <cell r="N67">
            <v>101.61197834671873</v>
          </cell>
          <cell r="O67">
            <v>102.7598755302373</v>
          </cell>
          <cell r="P67">
            <v>103.91703224675766</v>
          </cell>
          <cell r="Q67">
            <v>105.08280745168742</v>
          </cell>
          <cell r="R67">
            <v>106.24096134868493</v>
          </cell>
          <cell r="S67">
            <v>107.3937732074121</v>
          </cell>
          <cell r="T67">
            <v>108.52450464128883</v>
          </cell>
          <cell r="U67">
            <v>109.73358596979635</v>
          </cell>
          <cell r="V67">
            <v>110.98583096752773</v>
          </cell>
          <cell r="W67">
            <v>112.27440182549709</v>
          </cell>
          <cell r="X67">
            <v>113.60179149489717</v>
          </cell>
          <cell r="Y67">
            <v>114.88929394521246</v>
          </cell>
          <cell r="Z67">
            <v>116.16247973296339</v>
          </cell>
          <cell r="AA67">
            <v>117.45632140202609</v>
          </cell>
          <cell r="AB67">
            <v>118.79500588478578</v>
          </cell>
          <cell r="AC67">
            <v>120.14894775108166</v>
          </cell>
          <cell r="AD67">
            <v>121.51832089383278</v>
          </cell>
          <cell r="AE67">
            <v>122.90330118786726</v>
          </cell>
          <cell r="AF67">
            <v>124.30406651251073</v>
          </cell>
          <cell r="AG67">
            <v>125.72079677443222</v>
          </cell>
          <cell r="AH67">
            <v>127.15367393075029</v>
          </cell>
          <cell r="AI67">
            <v>128.60288201240272</v>
          </cell>
          <cell r="AJ67">
            <v>130.06860714778233</v>
          </cell>
          <cell r="AK67">
            <v>131.55103758664245</v>
          </cell>
          <cell r="AL67">
            <v>133.05036372427455</v>
          </cell>
          <cell r="AM67">
            <v>134.56677812596163</v>
          </cell>
          <cell r="AN67">
            <v>136.10047555171028</v>
          </cell>
          <cell r="AO67">
            <v>137.65165298126448</v>
          </cell>
          <cell r="AP67">
            <v>139.22050963940484</v>
          </cell>
          <cell r="AQ67">
            <v>140.80724702153563</v>
          </cell>
          <cell r="AR67">
            <v>142.41206891956409</v>
          </cell>
          <cell r="AS67">
            <v>144.03518144807407</v>
          </cell>
          <cell r="AT67">
            <v>145.67679307079842</v>
          </cell>
          <cell r="AU67">
            <v>147.33711462739288</v>
          </cell>
          <cell r="AV67">
            <v>149.0163593605152</v>
          </cell>
          <cell r="AW67">
            <v>150.71474294321288</v>
          </cell>
          <cell r="AX67">
            <v>152.43248350662299</v>
          </cell>
          <cell r="AZ67">
            <v>1.1610228501567663E-2</v>
          </cell>
          <cell r="BA67">
            <v>1.1822727601463218E-2</v>
          </cell>
          <cell r="BB67">
            <v>1.1333469599140257E-2</v>
          </cell>
          <cell r="BC67">
            <v>1.1081848830562751E-2</v>
          </cell>
          <cell r="BD67">
            <v>1.1138206347152796E-2</v>
          </cell>
          <cell r="BE67">
            <v>1.1397296175977336E-2</v>
          </cell>
        </row>
        <row r="68">
          <cell r="A68" t="str">
            <v>CALarge C&amp;IWinter Peak Load</v>
          </cell>
          <cell r="B68" t="str">
            <v>CA</v>
          </cell>
          <cell r="C68" t="str">
            <v>Large C&amp;I</v>
          </cell>
          <cell r="D68" t="str">
            <v>Winter Peak Load</v>
          </cell>
          <cell r="E68" t="str">
            <v>MW</v>
          </cell>
          <cell r="F68">
            <v>7.5114432356257295</v>
          </cell>
          <cell r="G68">
            <v>7.0733644522635277</v>
          </cell>
          <cell r="H68">
            <v>6.9905795623329681</v>
          </cell>
          <cell r="I68">
            <v>7.0158629056799953</v>
          </cell>
          <cell r="J68">
            <v>7.0783729621836997</v>
          </cell>
          <cell r="K68">
            <v>7.0907979194856692</v>
          </cell>
          <cell r="L68">
            <v>7.0977809381243739</v>
          </cell>
          <cell r="M68">
            <v>7.1036563055307314</v>
          </cell>
          <cell r="N68">
            <v>7.0381122478253841</v>
          </cell>
          <cell r="O68">
            <v>7.0712936260465336</v>
          </cell>
          <cell r="P68">
            <v>7.1046676392646111</v>
          </cell>
          <cell r="Q68">
            <v>7.118152089049695</v>
          </cell>
          <cell r="R68">
            <v>7.1291804426239223</v>
          </cell>
          <cell r="S68">
            <v>7.0483700614118918</v>
          </cell>
          <cell r="T68">
            <v>7.0840556945931281</v>
          </cell>
          <cell r="U68">
            <v>7.1299991413608748</v>
          </cell>
          <cell r="V68">
            <v>7.188704656675216</v>
          </cell>
          <cell r="W68">
            <v>7.2277132435534899</v>
          </cell>
          <cell r="X68">
            <v>7.2650844329578623</v>
          </cell>
          <cell r="Y68">
            <v>7.1983364065217037</v>
          </cell>
          <cell r="Z68">
            <v>7.2840589801554421</v>
          </cell>
          <cell r="AA68">
            <v>7.3218154395536734</v>
          </cell>
          <cell r="AB68">
            <v>7.3489083621136873</v>
          </cell>
          <cell r="AC68">
            <v>7.3761015366479423</v>
          </cell>
          <cell r="AD68">
            <v>7.4033953341189402</v>
          </cell>
          <cell r="AE68">
            <v>7.4307901268618561</v>
          </cell>
          <cell r="AF68">
            <v>7.4582862885896164</v>
          </cell>
          <cell r="AG68">
            <v>7.4858841943980012</v>
          </cell>
          <cell r="AH68">
            <v>7.5135842207707526</v>
          </cell>
          <cell r="AI68">
            <v>7.5413867455847212</v>
          </cell>
          <cell r="AJ68">
            <v>7.5692921481150117</v>
          </cell>
          <cell r="AK68">
            <v>7.5973008090401644</v>
          </cell>
          <cell r="AL68">
            <v>7.625413110447341</v>
          </cell>
          <cell r="AM68">
            <v>7.6536294358375452</v>
          </cell>
          <cell r="AN68">
            <v>7.6819501701308459</v>
          </cell>
          <cell r="AO68">
            <v>7.7103756996716344</v>
          </cell>
          <cell r="AP68">
            <v>7.7389064122338933</v>
          </cell>
          <cell r="AQ68">
            <v>7.7675426970264843</v>
          </cell>
          <cell r="AR68">
            <v>7.7962849446984599</v>
          </cell>
          <cell r="AS68">
            <v>7.8251335473443895</v>
          </cell>
          <cell r="AT68">
            <v>7.8540888985097146</v>
          </cell>
          <cell r="AU68">
            <v>7.8831513931961084</v>
          </cell>
          <cell r="AV68">
            <v>7.9123214278668748</v>
          </cell>
          <cell r="AW68">
            <v>7.941599400452346</v>
          </cell>
          <cell r="AX68">
            <v>7.9709857103553201</v>
          </cell>
          <cell r="AZ68">
            <v>5.4263721687399834E-3</v>
          </cell>
          <cell r="BA68">
            <v>5.1705412410632638E-3</v>
          </cell>
          <cell r="BB68">
            <v>-9.1875087002923159E-3</v>
          </cell>
          <cell r="BC68">
            <v>1.1908664557004253E-2</v>
          </cell>
          <cell r="BD68">
            <v>5.1834368037236341E-3</v>
          </cell>
          <cell r="BE68">
            <v>3.700301214047763E-3</v>
          </cell>
        </row>
        <row r="69">
          <cell r="A69" t="str">
            <v>IDLarge C&amp;IWinter Peak Load</v>
          </cell>
          <cell r="B69" t="str">
            <v>ID</v>
          </cell>
          <cell r="C69" t="str">
            <v>Large C&amp;I</v>
          </cell>
          <cell r="D69" t="str">
            <v>Winter Peak Load</v>
          </cell>
          <cell r="E69" t="str">
            <v>MW</v>
          </cell>
          <cell r="F69">
            <v>18.308507256466779</v>
          </cell>
          <cell r="G69">
            <v>16.133249299968398</v>
          </cell>
          <cell r="H69">
            <v>15.618892516927758</v>
          </cell>
          <cell r="I69">
            <v>16.107827849159893</v>
          </cell>
          <cell r="J69">
            <v>16.438822167659186</v>
          </cell>
          <cell r="K69">
            <v>16.540390821350311</v>
          </cell>
          <cell r="L69">
            <v>16.634743063199014</v>
          </cell>
          <cell r="M69">
            <v>16.712998957853763</v>
          </cell>
          <cell r="N69">
            <v>16.623895015526813</v>
          </cell>
          <cell r="O69">
            <v>16.941909164673199</v>
          </cell>
          <cell r="P69">
            <v>17.084222429383662</v>
          </cell>
          <cell r="Q69">
            <v>17.202051439628793</v>
          </cell>
          <cell r="R69">
            <v>17.284102979473381</v>
          </cell>
          <cell r="S69">
            <v>16.83738834250109</v>
          </cell>
          <cell r="T69">
            <v>17.321309674297261</v>
          </cell>
          <cell r="U69">
            <v>17.665354451875206</v>
          </cell>
          <cell r="V69">
            <v>17.811861670221361</v>
          </cell>
          <cell r="W69">
            <v>17.916546501753523</v>
          </cell>
          <cell r="X69">
            <v>18.000003836112867</v>
          </cell>
          <cell r="Y69">
            <v>17.585669332797124</v>
          </cell>
          <cell r="Z69">
            <v>18.27382917767876</v>
          </cell>
          <cell r="AA69">
            <v>18.434652070166841</v>
          </cell>
          <cell r="AB69">
            <v>18.56535141698415</v>
          </cell>
          <cell r="AC69">
            <v>18.696977405605896</v>
          </cell>
          <cell r="AD69">
            <v>18.829536605805036</v>
          </cell>
          <cell r="AE69">
            <v>18.963035633933369</v>
          </cell>
          <cell r="AF69">
            <v>19.097481153251817</v>
          </cell>
          <cell r="AG69">
            <v>19.232879874262952</v>
          </cell>
          <cell r="AH69">
            <v>19.369238555045975</v>
          </cell>
          <cell r="AI69">
            <v>19.506564001593997</v>
          </cell>
          <cell r="AJ69">
            <v>19.644863068153779</v>
          </cell>
          <cell r="AK69">
            <v>19.784142657567802</v>
          </cell>
          <cell r="AL69">
            <v>19.924409721618829</v>
          </cell>
          <cell r="AM69">
            <v>20.065671261376899</v>
          </cell>
          <cell r="AN69">
            <v>20.207934327548731</v>
          </cell>
          <cell r="AO69">
            <v>20.351206020829668</v>
          </cell>
          <cell r="AP69">
            <v>20.495493492258081</v>
          </cell>
          <cell r="AQ69">
            <v>20.640803943572298</v>
          </cell>
          <cell r="AR69">
            <v>20.787144627570065</v>
          </cell>
          <cell r="AS69">
            <v>20.934522848470532</v>
          </cell>
          <cell r="AT69">
            <v>21.082945962278853</v>
          </cell>
          <cell r="AU69">
            <v>21.232421377153312</v>
          </cell>
          <cell r="AV69">
            <v>21.382956553775102</v>
          </cell>
          <cell r="AW69">
            <v>21.534559005720702</v>
          </cell>
          <cell r="AX69">
            <v>21.68723629983689</v>
          </cell>
          <cell r="AZ69">
            <v>5.8772537913416283E-3</v>
          </cell>
          <cell r="BA69">
            <v>4.6581150196092005E-3</v>
          </cell>
          <cell r="BB69">
            <v>-2.3018578611882081E-2</v>
          </cell>
          <cell r="BC69">
            <v>3.9131854003317534E-2</v>
          </cell>
          <cell r="BD69">
            <v>8.8007221105319434E-3</v>
          </cell>
          <cell r="BE69">
            <v>7.0898732625836441E-3</v>
          </cell>
        </row>
        <row r="70">
          <cell r="A70" t="str">
            <v>ORLarge C&amp;IWinter Peak Load</v>
          </cell>
          <cell r="B70" t="str">
            <v>OR</v>
          </cell>
          <cell r="C70" t="str">
            <v>Large C&amp;I</v>
          </cell>
          <cell r="D70" t="str">
            <v>Winter Peak Load</v>
          </cell>
          <cell r="E70" t="str">
            <v>MW</v>
          </cell>
          <cell r="F70">
            <v>198.56279332291848</v>
          </cell>
          <cell r="G70">
            <v>206.47361136995298</v>
          </cell>
          <cell r="H70">
            <v>210.37607249791643</v>
          </cell>
          <cell r="I70">
            <v>212.76730890134843</v>
          </cell>
          <cell r="J70">
            <v>213.0233523160515</v>
          </cell>
          <cell r="K70">
            <v>214.97118975455186</v>
          </cell>
          <cell r="L70">
            <v>215.35222857550139</v>
          </cell>
          <cell r="M70">
            <v>215.77306784128666</v>
          </cell>
          <cell r="N70">
            <v>216.73689889018678</v>
          </cell>
          <cell r="O70">
            <v>217.23110303124506</v>
          </cell>
          <cell r="P70">
            <v>217.89578880121923</v>
          </cell>
          <cell r="Q70">
            <v>218.71811734693634</v>
          </cell>
          <cell r="R70">
            <v>218.89144186476904</v>
          </cell>
          <cell r="S70">
            <v>219.83959117157949</v>
          </cell>
          <cell r="T70">
            <v>220.17175064437845</v>
          </cell>
          <cell r="U70">
            <v>220.54306861935427</v>
          </cell>
          <cell r="V70">
            <v>220.74152060696801</v>
          </cell>
          <cell r="W70">
            <v>220.95400362697762</v>
          </cell>
          <cell r="X70">
            <v>221.1698797724687</v>
          </cell>
          <cell r="Y70">
            <v>222.26695977608355</v>
          </cell>
          <cell r="Z70">
            <v>222.78188949440644</v>
          </cell>
          <cell r="AA70">
            <v>223.36550707720386</v>
          </cell>
          <cell r="AB70">
            <v>223.89427375034177</v>
          </cell>
          <cell r="AC70">
            <v>224.42429215745724</v>
          </cell>
          <cell r="AD70">
            <v>224.95556526174374</v>
          </cell>
          <cell r="AE70">
            <v>225.48809603340945</v>
          </cell>
          <cell r="AF70">
            <v>226.02188744969371</v>
          </cell>
          <cell r="AG70">
            <v>226.55694249488394</v>
          </cell>
          <cell r="AH70">
            <v>227.0932641603321</v>
          </cell>
          <cell r="AI70">
            <v>227.63085544447154</v>
          </cell>
          <cell r="AJ70">
            <v>228.16971935283368</v>
          </cell>
          <cell r="AK70">
            <v>228.70985889806485</v>
          </cell>
          <cell r="AL70">
            <v>229.2512770999432</v>
          </cell>
          <cell r="AM70">
            <v>229.79397698539535</v>
          </cell>
          <cell r="AN70">
            <v>230.33796158851359</v>
          </cell>
          <cell r="AO70">
            <v>230.88323395057279</v>
          </cell>
          <cell r="AP70">
            <v>231.42979712004717</v>
          </cell>
          <cell r="AQ70">
            <v>231.97765415262762</v>
          </cell>
          <cell r="AR70">
            <v>232.52680811123875</v>
          </cell>
          <cell r="AS70">
            <v>233.07726206605582</v>
          </cell>
          <cell r="AT70">
            <v>233.62901909452205</v>
          </cell>
          <cell r="AU70">
            <v>234.18208228136581</v>
          </cell>
          <cell r="AV70">
            <v>234.73645471861786</v>
          </cell>
          <cell r="AW70">
            <v>235.29213950562865</v>
          </cell>
          <cell r="AX70">
            <v>235.84913974908565</v>
          </cell>
          <cell r="AZ70">
            <v>9.6258746168529762E-4</v>
          </cell>
          <cell r="BA70">
            <v>9.770184832474456E-4</v>
          </cell>
          <cell r="BB70">
            <v>4.9603499569809582E-3</v>
          </cell>
          <cell r="BC70">
            <v>2.3167173332538523E-3</v>
          </cell>
          <cell r="BD70">
            <v>2.6196814477240948E-3</v>
          </cell>
          <cell r="BE70">
            <v>2.3672709365783295E-3</v>
          </cell>
        </row>
        <row r="71">
          <cell r="A71" t="str">
            <v>UTLarge C&amp;IWinter Peak Load</v>
          </cell>
          <cell r="B71" t="str">
            <v>UT</v>
          </cell>
          <cell r="C71" t="str">
            <v>Large C&amp;I</v>
          </cell>
          <cell r="D71" t="str">
            <v>Winter Peak Load</v>
          </cell>
          <cell r="E71" t="str">
            <v>MW</v>
          </cell>
          <cell r="F71">
            <v>541.77557515338492</v>
          </cell>
          <cell r="G71">
            <v>505.61382907751192</v>
          </cell>
          <cell r="H71">
            <v>515.11782615261632</v>
          </cell>
          <cell r="I71">
            <v>523.32938077911979</v>
          </cell>
          <cell r="J71">
            <v>538.76157192350843</v>
          </cell>
          <cell r="K71">
            <v>544.23286605789576</v>
          </cell>
          <cell r="L71">
            <v>551.96211843449805</v>
          </cell>
          <cell r="M71">
            <v>559.20519556249917</v>
          </cell>
          <cell r="N71">
            <v>584.55511117255446</v>
          </cell>
          <cell r="O71">
            <v>592.22524336311562</v>
          </cell>
          <cell r="P71">
            <v>600.25294446308601</v>
          </cell>
          <cell r="Q71">
            <v>609.18692725890264</v>
          </cell>
          <cell r="R71">
            <v>617.49621814672287</v>
          </cell>
          <cell r="S71">
            <v>626.89575816864829</v>
          </cell>
          <cell r="T71">
            <v>635.25813192100645</v>
          </cell>
          <cell r="U71">
            <v>643.67222159718472</v>
          </cell>
          <cell r="V71">
            <v>651.98914457067895</v>
          </cell>
          <cell r="W71">
            <v>660.31438310020565</v>
          </cell>
          <cell r="X71">
            <v>669.03762920204088</v>
          </cell>
          <cell r="Y71">
            <v>678.80464845357938</v>
          </cell>
          <cell r="Z71">
            <v>687.78385420480697</v>
          </cell>
          <cell r="AA71">
            <v>696.77900759774138</v>
          </cell>
          <cell r="AB71">
            <v>706.09978789906529</v>
          </cell>
          <cell r="AC71">
            <v>715.5452518439522</v>
          </cell>
          <cell r="AD71">
            <v>725.11706731968957</v>
          </cell>
          <cell r="AE71">
            <v>734.81692452481514</v>
          </cell>
          <cell r="AF71">
            <v>744.64653626757354</v>
          </cell>
          <cell r="AG71">
            <v>754.6076382683658</v>
          </cell>
          <cell r="AH71">
            <v>764.7019894662435</v>
          </cell>
          <cell r="AI71">
            <v>774.93137232950426</v>
          </cell>
          <cell r="AJ71">
            <v>785.29759317044079</v>
          </cell>
          <cell r="AK71">
            <v>795.80248246430108</v>
          </cell>
          <cell r="AL71">
            <v>806.44789517251525</v>
          </cell>
          <cell r="AM71">
            <v>817.23571107024623</v>
          </cell>
          <cell r="AN71">
            <v>828.16783507832133</v>
          </cell>
          <cell r="AO71">
            <v>839.24619759960501</v>
          </cell>
          <cell r="AP71">
            <v>850.47275485987109</v>
          </cell>
          <cell r="AQ71">
            <v>861.84948925323408</v>
          </cell>
          <cell r="AR71">
            <v>873.37840969220235</v>
          </cell>
          <cell r="AS71">
            <v>885.06155196241309</v>
          </cell>
          <cell r="AT71">
            <v>896.90097908211317</v>
          </cell>
          <cell r="AU71">
            <v>908.89878166644837</v>
          </cell>
          <cell r="AV71">
            <v>921.05707829662583</v>
          </cell>
          <cell r="AW71">
            <v>933.37801589401442</v>
          </cell>
          <cell r="AX71">
            <v>945.86377009925059</v>
          </cell>
          <cell r="AZ71">
            <v>1.2768983347121053E-2</v>
          </cell>
          <cell r="BA71">
            <v>1.3210746767137189E-2</v>
          </cell>
          <cell r="BB71">
            <v>1.4598609742156946E-2</v>
          </cell>
          <cell r="BC71">
            <v>1.3227967386027184E-2</v>
          </cell>
          <cell r="BD71">
            <v>1.3078459661334028E-2</v>
          </cell>
          <cell r="BE71">
            <v>1.337695338075528E-2</v>
          </cell>
        </row>
        <row r="72">
          <cell r="A72" t="str">
            <v>WALarge C&amp;IWinter Peak Load</v>
          </cell>
          <cell r="B72" t="str">
            <v>WA</v>
          </cell>
          <cell r="C72" t="str">
            <v>Large C&amp;I</v>
          </cell>
          <cell r="D72" t="str">
            <v>Winter Peak Load</v>
          </cell>
          <cell r="E72" t="str">
            <v>MW</v>
          </cell>
          <cell r="F72">
            <v>75.088791542693428</v>
          </cell>
          <cell r="G72">
            <v>72.880492038169621</v>
          </cell>
          <cell r="H72">
            <v>73.154724350141919</v>
          </cell>
          <cell r="I72">
            <v>73.209009928333671</v>
          </cell>
          <cell r="J72">
            <v>73.33300540029191</v>
          </cell>
          <cell r="K72">
            <v>73.45229345126306</v>
          </cell>
          <cell r="L72">
            <v>73.961496181017296</v>
          </cell>
          <cell r="M72">
            <v>73.71140192134061</v>
          </cell>
          <cell r="N72">
            <v>73.986435496459634</v>
          </cell>
          <cell r="O72">
            <v>74.091000337109406</v>
          </cell>
          <cell r="P72">
            <v>74.198169282986086</v>
          </cell>
          <cell r="Q72">
            <v>74.289513281714633</v>
          </cell>
          <cell r="R72">
            <v>74.376650648922762</v>
          </cell>
          <cell r="S72">
            <v>74.742727749090292</v>
          </cell>
          <cell r="T72">
            <v>74.853903010700691</v>
          </cell>
          <cell r="U72">
            <v>74.999732903407647</v>
          </cell>
          <cell r="V72">
            <v>75.091677849496236</v>
          </cell>
          <cell r="W72">
            <v>75.615002842211808</v>
          </cell>
          <cell r="X72">
            <v>75.374223266615957</v>
          </cell>
          <cell r="Y72">
            <v>75.746409998277414</v>
          </cell>
          <cell r="Z72">
            <v>75.825634891911477</v>
          </cell>
          <cell r="AA72">
            <v>75.948027837576248</v>
          </cell>
          <cell r="AB72">
            <v>76.120927711422326</v>
          </cell>
          <cell r="AC72">
            <v>76.294221201366497</v>
          </cell>
          <cell r="AD72">
            <v>76.467909203497527</v>
          </cell>
          <cell r="AE72">
            <v>76.641992615944162</v>
          </cell>
          <cell r="AF72">
            <v>76.816472338879805</v>
          </cell>
          <cell r="AG72">
            <v>76.991349274527124</v>
          </cell>
          <cell r="AH72">
            <v>77.166624327162765</v>
          </cell>
          <cell r="AI72">
            <v>77.342298403122015</v>
          </cell>
          <cell r="AJ72">
            <v>77.51837241080348</v>
          </cell>
          <cell r="AK72">
            <v>77.694847260673768</v>
          </cell>
          <cell r="AL72">
            <v>77.87172386527223</v>
          </cell>
          <cell r="AM72">
            <v>78.049003139215671</v>
          </cell>
          <cell r="AN72">
            <v>78.226685999203042</v>
          </cell>
          <cell r="AO72">
            <v>78.404773364020258</v>
          </cell>
          <cell r="AP72">
            <v>78.583266154544859</v>
          </cell>
          <cell r="AQ72">
            <v>78.762165293750812</v>
          </cell>
          <cell r="AR72">
            <v>78.94147170671333</v>
          </cell>
          <cell r="AS72">
            <v>79.121186320613546</v>
          </cell>
          <cell r="AT72">
            <v>79.301310064743447</v>
          </cell>
          <cell r="AU72">
            <v>79.481843870510531</v>
          </cell>
          <cell r="AV72">
            <v>79.662788671442755</v>
          </cell>
          <cell r="AW72">
            <v>79.844145403193252</v>
          </cell>
          <cell r="AX72">
            <v>80.025915003545251</v>
          </cell>
          <cell r="AZ72">
            <v>6.9691476832420161E-3</v>
          </cell>
          <cell r="BA72">
            <v>-3.1842830991925504E-3</v>
          </cell>
          <cell r="BB72">
            <v>4.937851635896104E-3</v>
          </cell>
          <cell r="BC72">
            <v>1.045922752456049E-3</v>
          </cell>
          <cell r="BD72">
            <v>1.6141367736549868E-3</v>
          </cell>
          <cell r="BE72">
            <v>2.2765551492113212E-3</v>
          </cell>
        </row>
        <row r="73">
          <cell r="A73" t="str">
            <v>WYLarge C&amp;IWinter Peak Load</v>
          </cell>
          <cell r="B73" t="str">
            <v>WY</v>
          </cell>
          <cell r="C73" t="str">
            <v>Large C&amp;I</v>
          </cell>
          <cell r="D73" t="str">
            <v>Winter Peak Load</v>
          </cell>
          <cell r="E73" t="str">
            <v>MW</v>
          </cell>
          <cell r="F73">
            <v>80.299034736212079</v>
          </cell>
          <cell r="G73">
            <v>85.103461651799748</v>
          </cell>
          <cell r="H73">
            <v>86.090281740327285</v>
          </cell>
          <cell r="I73">
            <v>87.58138311885196</v>
          </cell>
          <cell r="J73">
            <v>88.980916421532399</v>
          </cell>
          <cell r="K73">
            <v>90.234558263344852</v>
          </cell>
          <cell r="L73">
            <v>91.403594881565269</v>
          </cell>
          <cell r="M73">
            <v>92.56146466126809</v>
          </cell>
          <cell r="N73">
            <v>93.708824475307281</v>
          </cell>
          <cell r="O73">
            <v>94.767440766774399</v>
          </cell>
          <cell r="P73">
            <v>95.834596405343177</v>
          </cell>
          <cell r="Q73">
            <v>96.909700205445063</v>
          </cell>
          <cell r="R73">
            <v>97.977775466009447</v>
          </cell>
          <cell r="S73">
            <v>99.040924180168943</v>
          </cell>
          <cell r="T73">
            <v>100.08370983585526</v>
          </cell>
          <cell r="U73">
            <v>101.19875150547887</v>
          </cell>
          <cell r="V73">
            <v>102.35359967005337</v>
          </cell>
          <cell r="W73">
            <v>103.54194835018066</v>
          </cell>
          <cell r="X73">
            <v>104.76609660084961</v>
          </cell>
          <cell r="Y73">
            <v>105.95345997169593</v>
          </cell>
          <cell r="Z73">
            <v>107.12762019817735</v>
          </cell>
          <cell r="AA73">
            <v>108.32082973742406</v>
          </cell>
          <cell r="AB73">
            <v>109.5553943159691</v>
          </cell>
          <cell r="AC73">
            <v>110.80402959266419</v>
          </cell>
          <cell r="AD73">
            <v>112.06689593542355</v>
          </cell>
          <cell r="AE73">
            <v>113.344155539922</v>
          </cell>
          <cell r="AF73">
            <v>114.63597245042654</v>
          </cell>
          <cell r="AG73">
            <v>115.94251258086524</v>
          </cell>
          <cell r="AH73">
            <v>117.26394373613633</v>
          </cell>
          <cell r="AI73">
            <v>118.60043563366024</v>
          </cell>
          <cell r="AJ73">
            <v>119.95215992517701</v>
          </cell>
          <cell r="AK73">
            <v>121.31929021879246</v>
          </cell>
          <cell r="AL73">
            <v>122.7020021012754</v>
          </cell>
          <cell r="AM73">
            <v>124.10047316060901</v>
          </cell>
          <cell r="AN73">
            <v>125.5148830087994</v>
          </cell>
          <cell r="AO73">
            <v>126.94541330494386</v>
          </cell>
          <cell r="AP73">
            <v>128.39224777856214</v>
          </cell>
          <cell r="AQ73">
            <v>129.85557225319391</v>
          </cell>
          <cell r="AR73">
            <v>131.33557467026458</v>
          </cell>
          <cell r="AS73">
            <v>132.8324451132238</v>
          </cell>
          <cell r="AT73">
            <v>134.34637583195845</v>
          </cell>
          <cell r="AU73">
            <v>135.87756126748445</v>
          </cell>
          <cell r="AV73">
            <v>137.42619807691952</v>
          </cell>
          <cell r="AW73">
            <v>138.99248515874069</v>
          </cell>
          <cell r="AX73">
            <v>140.57662367833001</v>
          </cell>
          <cell r="AZ73">
            <v>1.1610228501567572E-2</v>
          </cell>
          <cell r="BA73">
            <v>1.1822727601463089E-2</v>
          </cell>
          <cell r="BB73">
            <v>1.1333469599140323E-2</v>
          </cell>
          <cell r="BC73">
            <v>1.1081848830562782E-2</v>
          </cell>
          <cell r="BD73">
            <v>1.1138206347152757E-2</v>
          </cell>
          <cell r="BE73">
            <v>1.1397296175977305E-2</v>
          </cell>
        </row>
        <row r="74">
          <cell r="A74" t="str">
            <v>CAExtra Large C&amp;IWinter Peak Load</v>
          </cell>
          <cell r="B74" t="str">
            <v>CA</v>
          </cell>
          <cell r="C74" t="str">
            <v>Extra Large C&amp;I</v>
          </cell>
          <cell r="D74" t="str">
            <v>Winter Peak Load</v>
          </cell>
          <cell r="E74" t="str">
            <v>MW</v>
          </cell>
          <cell r="F74">
            <v>10.473702539816157</v>
          </cell>
          <cell r="G74">
            <v>9.8628602925928082</v>
          </cell>
          <cell r="H74">
            <v>9.7474278404361119</v>
          </cell>
          <cell r="I74">
            <v>9.7826820797509804</v>
          </cell>
          <cell r="J74">
            <v>9.8698439895237513</v>
          </cell>
          <cell r="K74">
            <v>9.8871689299870624</v>
          </cell>
          <cell r="L74">
            <v>9.8969058151311717</v>
          </cell>
          <cell r="M74">
            <v>9.9050982288386269</v>
          </cell>
          <cell r="N74">
            <v>9.8137058103480719</v>
          </cell>
          <cell r="O74">
            <v>9.8599728025155891</v>
          </cell>
          <cell r="P74">
            <v>9.906508398411221</v>
          </cell>
          <cell r="Q74">
            <v>9.9253106593791536</v>
          </cell>
          <cell r="R74">
            <v>9.9406882228136393</v>
          </cell>
          <cell r="S74">
            <v>9.8280089588701038</v>
          </cell>
          <cell r="T74">
            <v>9.877767799503097</v>
          </cell>
          <cell r="U74">
            <v>9.9418297886581222</v>
          </cell>
          <cell r="V74">
            <v>10.023686774800655</v>
          </cell>
          <cell r="W74">
            <v>10.0780790297436</v>
          </cell>
          <cell r="X74">
            <v>10.130188152997585</v>
          </cell>
          <cell r="Y74">
            <v>10.037116961206321</v>
          </cell>
          <cell r="Z74">
            <v>10.156645620216745</v>
          </cell>
          <cell r="AA74">
            <v>10.209291950926955</v>
          </cell>
          <cell r="AB74">
            <v>10.247069406327538</v>
          </cell>
          <cell r="AC74">
            <v>10.284986649692202</v>
          </cell>
          <cell r="AD74">
            <v>10.323044198278524</v>
          </cell>
          <cell r="AE74">
            <v>10.361242571258083</v>
          </cell>
          <cell r="AF74">
            <v>10.399582289723552</v>
          </cell>
          <cell r="AG74">
            <v>10.438063876695805</v>
          </cell>
          <cell r="AH74">
            <v>10.476687857131052</v>
          </cell>
          <cell r="AI74">
            <v>10.515454757927992</v>
          </cell>
          <cell r="AJ74">
            <v>10.554365107935018</v>
          </cell>
          <cell r="AK74">
            <v>10.593419437957413</v>
          </cell>
          <cell r="AL74">
            <v>10.632618280764603</v>
          </cell>
          <cell r="AM74">
            <v>10.671962171097423</v>
          </cell>
          <cell r="AN74">
            <v>10.711451645675407</v>
          </cell>
          <cell r="AO74">
            <v>10.751087243204113</v>
          </cell>
          <cell r="AP74">
            <v>10.790869504382474</v>
          </cell>
          <cell r="AQ74">
            <v>10.830798971910172</v>
          </cell>
          <cell r="AR74">
            <v>10.870876190495038</v>
          </cell>
          <cell r="AS74">
            <v>10.911101706860491</v>
          </cell>
          <cell r="AT74">
            <v>10.951476069752985</v>
          </cell>
          <cell r="AU74">
            <v>10.991999829949506</v>
          </cell>
          <cell r="AV74">
            <v>11.032673540265082</v>
          </cell>
          <cell r="AW74">
            <v>11.073497755560316</v>
          </cell>
          <cell r="AX74">
            <v>11.11447303274897</v>
          </cell>
          <cell r="AZ74">
            <v>5.4263721687399487E-3</v>
          </cell>
          <cell r="BA74">
            <v>5.1705412410633037E-3</v>
          </cell>
          <cell r="BB74">
            <v>-9.1875087002923576E-3</v>
          </cell>
          <cell r="BC74">
            <v>1.1908664557004244E-2</v>
          </cell>
          <cell r="BD74">
            <v>5.1834368037236922E-3</v>
          </cell>
          <cell r="BE74">
            <v>3.7003012140477665E-3</v>
          </cell>
        </row>
        <row r="75">
          <cell r="A75" t="str">
            <v>IDExtra Large C&amp;IWinter Peak Load</v>
          </cell>
          <cell r="B75" t="str">
            <v>ID</v>
          </cell>
          <cell r="C75" t="str">
            <v>Extra Large C&amp;I</v>
          </cell>
          <cell r="D75" t="str">
            <v>Winter Peak Load</v>
          </cell>
          <cell r="E75" t="str">
            <v>MW</v>
          </cell>
          <cell r="F75">
            <v>21.261492297832387</v>
          </cell>
          <cell r="G75">
            <v>18.735386283834266</v>
          </cell>
          <cell r="H75">
            <v>18.138068729335458</v>
          </cell>
          <cell r="I75">
            <v>18.705864599024391</v>
          </cell>
          <cell r="J75">
            <v>19.090245097926797</v>
          </cell>
          <cell r="K75">
            <v>19.20819579253584</v>
          </cell>
          <cell r="L75">
            <v>19.317766137908531</v>
          </cell>
          <cell r="M75">
            <v>19.408643951055982</v>
          </cell>
          <cell r="N75">
            <v>19.305168405127908</v>
          </cell>
          <cell r="O75">
            <v>19.674475158975326</v>
          </cell>
          <cell r="P75">
            <v>19.839742176058444</v>
          </cell>
          <cell r="Q75">
            <v>19.976575865375374</v>
          </cell>
          <cell r="R75">
            <v>20.071861524549732</v>
          </cell>
          <cell r="S75">
            <v>19.553096139678683</v>
          </cell>
          <cell r="T75">
            <v>20.115069299183912</v>
          </cell>
          <cell r="U75">
            <v>20.514605169919594</v>
          </cell>
          <cell r="V75">
            <v>20.684742584773193</v>
          </cell>
          <cell r="W75">
            <v>20.806312066552472</v>
          </cell>
          <cell r="X75">
            <v>20.903230261292364</v>
          </cell>
          <cell r="Y75">
            <v>20.422067612280529</v>
          </cell>
          <cell r="Z75">
            <v>21.22122098053017</v>
          </cell>
          <cell r="AA75">
            <v>21.407983049226008</v>
          </cell>
          <cell r="AB75">
            <v>21.559762935852561</v>
          </cell>
          <cell r="AC75">
            <v>21.712618922639106</v>
          </cell>
          <cell r="AD75">
            <v>21.86655863899939</v>
          </cell>
          <cell r="AE75">
            <v>22.021589768438751</v>
          </cell>
          <cell r="AF75">
            <v>22.177720048937594</v>
          </cell>
          <cell r="AG75">
            <v>22.334957273337622</v>
          </cell>
          <cell r="AH75">
            <v>22.49330928973081</v>
          </cell>
          <cell r="AI75">
            <v>22.652784001851096</v>
          </cell>
          <cell r="AJ75">
            <v>22.813389369468904</v>
          </cell>
          <cell r="AK75">
            <v>22.975133408788412</v>
          </cell>
          <cell r="AL75">
            <v>23.138024192847677</v>
          </cell>
          <cell r="AM75">
            <v>23.302069851921562</v>
          </cell>
          <cell r="AN75">
            <v>23.467278573927558</v>
          </cell>
          <cell r="AO75">
            <v>23.633658604834451</v>
          </cell>
          <cell r="AP75">
            <v>23.801218249073898</v>
          </cell>
          <cell r="AQ75">
            <v>23.969965869954926</v>
          </cell>
          <cell r="AR75">
            <v>24.139909890081363</v>
          </cell>
          <cell r="AS75">
            <v>24.311058791772229</v>
          </cell>
          <cell r="AT75">
            <v>24.483421117485115</v>
          </cell>
          <cell r="AU75">
            <v>24.657005470242549</v>
          </cell>
          <cell r="AV75">
            <v>24.831820514061402</v>
          </cell>
          <cell r="AW75">
            <v>25.007874974385324</v>
          </cell>
          <cell r="AX75">
            <v>25.185177638520255</v>
          </cell>
          <cell r="AZ75">
            <v>5.8772537913413794E-3</v>
          </cell>
          <cell r="BA75">
            <v>4.6581150196095874E-3</v>
          </cell>
          <cell r="BB75">
            <v>-2.301857861188232E-2</v>
          </cell>
          <cell r="BC75">
            <v>3.9131854003317527E-2</v>
          </cell>
          <cell r="BD75">
            <v>8.8007221105320371E-3</v>
          </cell>
          <cell r="BE75">
            <v>7.0898732625836415E-3</v>
          </cell>
        </row>
        <row r="76">
          <cell r="A76" t="str">
            <v>ORExtra Large C&amp;IWinter Peak Load</v>
          </cell>
          <cell r="B76" t="str">
            <v>OR</v>
          </cell>
          <cell r="C76" t="str">
            <v>Extra Large C&amp;I</v>
          </cell>
          <cell r="D76" t="str">
            <v>Winter Peak Load</v>
          </cell>
          <cell r="E76" t="str">
            <v>MW</v>
          </cell>
          <cell r="F76">
            <v>312.02724665030047</v>
          </cell>
          <cell r="G76">
            <v>324.45853215278328</v>
          </cell>
          <cell r="H76">
            <v>330.59097106815437</v>
          </cell>
          <cell r="I76">
            <v>334.34862827354755</v>
          </cell>
          <cell r="J76">
            <v>334.7509822109381</v>
          </cell>
          <cell r="K76">
            <v>337.81186961429574</v>
          </cell>
          <cell r="L76">
            <v>338.41064490435934</v>
          </cell>
          <cell r="M76">
            <v>339.07196375059334</v>
          </cell>
          <cell r="N76">
            <v>340.58655539886496</v>
          </cell>
          <cell r="O76">
            <v>341.36316190624223</v>
          </cell>
          <cell r="P76">
            <v>342.40766811620165</v>
          </cell>
          <cell r="Q76">
            <v>343.69989868804282</v>
          </cell>
          <cell r="R76">
            <v>343.97226578749422</v>
          </cell>
          <cell r="S76">
            <v>345.46221469819636</v>
          </cell>
          <cell r="T76">
            <v>345.98417958402325</v>
          </cell>
          <cell r="U76">
            <v>346.56767925898527</v>
          </cell>
          <cell r="V76">
            <v>346.87953238237827</v>
          </cell>
          <cell r="W76">
            <v>347.21343427096485</v>
          </cell>
          <cell r="X76">
            <v>347.55266821387943</v>
          </cell>
          <cell r="Y76">
            <v>349.27665107670276</v>
          </cell>
          <cell r="Z76">
            <v>350.08582634835307</v>
          </cell>
          <cell r="AA76">
            <v>351.00293969274895</v>
          </cell>
          <cell r="AB76">
            <v>351.8338587505371</v>
          </cell>
          <cell r="AC76">
            <v>352.66674481886145</v>
          </cell>
          <cell r="AD76">
            <v>353.50160255416881</v>
          </cell>
          <cell r="AE76">
            <v>354.33843662392917</v>
          </cell>
          <cell r="AF76">
            <v>355.17725170666159</v>
          </cell>
          <cell r="AG76">
            <v>356.01805249196053</v>
          </cell>
          <cell r="AH76">
            <v>356.86084368052195</v>
          </cell>
          <cell r="AI76">
            <v>357.70562998416966</v>
          </cell>
          <cell r="AJ76">
            <v>358.55241612588162</v>
          </cell>
          <cell r="AK76">
            <v>359.40120683981633</v>
          </cell>
          <cell r="AL76">
            <v>360.2520068713394</v>
          </cell>
          <cell r="AM76">
            <v>361.10482097704994</v>
          </cell>
          <cell r="AN76">
            <v>361.95965392480718</v>
          </cell>
          <cell r="AO76">
            <v>362.81651049375733</v>
          </cell>
          <cell r="AP76">
            <v>363.67539547435996</v>
          </cell>
          <cell r="AQ76">
            <v>364.53631366841506</v>
          </cell>
          <cell r="AR76">
            <v>365.39926988908968</v>
          </cell>
          <cell r="AS76">
            <v>366.26426896094506</v>
          </cell>
          <cell r="AT76">
            <v>367.13131571996342</v>
          </cell>
          <cell r="AU76">
            <v>368.00041501357504</v>
          </cell>
          <cell r="AV76">
            <v>368.87157170068542</v>
          </cell>
          <cell r="AW76">
            <v>369.74479065170243</v>
          </cell>
          <cell r="AX76">
            <v>370.62007674856341</v>
          </cell>
          <cell r="AZ76">
            <v>9.6258746168542653E-4</v>
          </cell>
          <cell r="BA76">
            <v>9.7701848324750393E-4</v>
          </cell>
          <cell r="BB76">
            <v>4.9603499569809582E-3</v>
          </cell>
          <cell r="BC76">
            <v>2.3167173332539919E-3</v>
          </cell>
          <cell r="BD76">
            <v>2.619681447723943E-3</v>
          </cell>
          <cell r="BE76">
            <v>2.3672709365783647E-3</v>
          </cell>
        </row>
        <row r="77">
          <cell r="A77" t="str">
            <v>UTExtra Large C&amp;IWinter Peak Load</v>
          </cell>
          <cell r="B77" t="str">
            <v>UT</v>
          </cell>
          <cell r="C77" t="str">
            <v>Extra Large C&amp;I</v>
          </cell>
          <cell r="D77" t="str">
            <v>Winter Peak Load</v>
          </cell>
          <cell r="E77" t="str">
            <v>MW</v>
          </cell>
          <cell r="F77">
            <v>716.1827808534473</v>
          </cell>
          <cell r="G77">
            <v>668.37992473945076</v>
          </cell>
          <cell r="H77">
            <v>680.94342772229425</v>
          </cell>
          <cell r="I77">
            <v>691.79842801623374</v>
          </cell>
          <cell r="J77">
            <v>712.19851630984328</v>
          </cell>
          <cell r="K77">
            <v>719.43111746009504</v>
          </cell>
          <cell r="L77">
            <v>729.64855382094618</v>
          </cell>
          <cell r="M77">
            <v>739.22330646275566</v>
          </cell>
          <cell r="N77">
            <v>772.73381134454121</v>
          </cell>
          <cell r="O77">
            <v>782.87309567863917</v>
          </cell>
          <cell r="P77">
            <v>793.48505672175077</v>
          </cell>
          <cell r="Q77">
            <v>805.29504767786455</v>
          </cell>
          <cell r="R77">
            <v>816.27924727614743</v>
          </cell>
          <cell r="S77">
            <v>828.70466662019953</v>
          </cell>
          <cell r="T77">
            <v>839.75903740242643</v>
          </cell>
          <cell r="U77">
            <v>850.88177238531955</v>
          </cell>
          <cell r="V77">
            <v>861.87606097356888</v>
          </cell>
          <cell r="W77">
            <v>872.88134204342259</v>
          </cell>
          <cell r="X77">
            <v>884.41275641091715</v>
          </cell>
          <cell r="Y77">
            <v>897.32395309274534</v>
          </cell>
          <cell r="Z77">
            <v>909.1937250789573</v>
          </cell>
          <cell r="AA77">
            <v>921.08457853674054</v>
          </cell>
          <cell r="AB77">
            <v>933.40588400355921</v>
          </cell>
          <cell r="AC77">
            <v>945.89201099919751</v>
          </cell>
          <cell r="AD77">
            <v>958.54516433356252</v>
          </cell>
          <cell r="AE77">
            <v>971.367578310201</v>
          </cell>
          <cell r="AF77">
            <v>984.3615171208337</v>
          </cell>
          <cell r="AG77">
            <v>997.52927524516872</v>
          </cell>
          <cell r="AH77">
            <v>1010.8731778560619</v>
          </cell>
          <cell r="AI77">
            <v>1024.3955812300983</v>
          </cell>
          <cell r="AJ77">
            <v>1038.0988731636651</v>
          </cell>
          <cell r="AK77">
            <v>1051.9854733945899</v>
          </cell>
          <cell r="AL77">
            <v>1066.0578340294212</v>
          </cell>
          <cell r="AM77">
            <v>1080.3184399764216</v>
          </cell>
          <cell r="AN77">
            <v>1094.7698093843562</v>
          </cell>
          <cell r="AO77">
            <v>1109.4144940871493</v>
          </cell>
          <cell r="AP77">
            <v>1124.2550800544873</v>
          </cell>
          <cell r="AQ77">
            <v>1139.2941878484535</v>
          </cell>
          <cell r="AR77">
            <v>1154.5344730862678</v>
          </cell>
          <cell r="AS77">
            <v>1169.9786269092176</v>
          </cell>
          <cell r="AT77">
            <v>1185.6293764578625</v>
          </cell>
          <cell r="AU77">
            <v>1201.4894853535932</v>
          </cell>
          <cell r="AV77">
            <v>1217.5617541866359</v>
          </cell>
          <cell r="AW77">
            <v>1233.8490210105813</v>
          </cell>
          <cell r="AX77">
            <v>1250.3541618435302</v>
          </cell>
          <cell r="AZ77">
            <v>1.2768983347120958E-2</v>
          </cell>
          <cell r="BA77">
            <v>1.3210746767137243E-2</v>
          </cell>
          <cell r="BB77">
            <v>1.4598609742156826E-2</v>
          </cell>
          <cell r="BC77">
            <v>1.3227967386027335E-2</v>
          </cell>
          <cell r="BD77">
            <v>1.307845966133411E-2</v>
          </cell>
          <cell r="BE77">
            <v>1.3376953380755294E-2</v>
          </cell>
        </row>
        <row r="78">
          <cell r="A78" t="str">
            <v>WAExtra Large C&amp;IWinter Peak Load</v>
          </cell>
          <cell r="B78" t="str">
            <v>WA</v>
          </cell>
          <cell r="C78" t="str">
            <v>Extra Large C&amp;I</v>
          </cell>
          <cell r="D78" t="str">
            <v>Winter Peak Load</v>
          </cell>
          <cell r="E78" t="str">
            <v>MW</v>
          </cell>
          <cell r="F78">
            <v>87.218519407282358</v>
          </cell>
          <cell r="G78">
            <v>84.653494598181638</v>
          </cell>
          <cell r="H78">
            <v>84.972025975934073</v>
          </cell>
          <cell r="I78">
            <v>85.035080762910638</v>
          </cell>
          <cell r="J78">
            <v>85.179106272646735</v>
          </cell>
          <cell r="K78">
            <v>85.317663931851698</v>
          </cell>
          <cell r="L78">
            <v>85.909122487181619</v>
          </cell>
          <cell r="M78">
            <v>85.618628385557159</v>
          </cell>
          <cell r="N78">
            <v>85.938090461272338</v>
          </cell>
          <cell r="O78">
            <v>86.059546545411692</v>
          </cell>
          <cell r="P78">
            <v>86.184027397929981</v>
          </cell>
          <cell r="Q78">
            <v>86.290126965683925</v>
          </cell>
          <cell r="R78">
            <v>86.39134036913336</v>
          </cell>
          <cell r="S78">
            <v>86.816553000866421</v>
          </cell>
          <cell r="T78">
            <v>86.9456873431985</v>
          </cell>
          <cell r="U78">
            <v>87.115074372419642</v>
          </cell>
          <cell r="V78">
            <v>87.221871963645626</v>
          </cell>
          <cell r="W78">
            <v>87.829734070569074</v>
          </cell>
          <cell r="X78">
            <v>87.550059332761606</v>
          </cell>
          <cell r="Y78">
            <v>87.982368536460683</v>
          </cell>
          <cell r="Z78">
            <v>88.074391297527953</v>
          </cell>
          <cell r="AA78">
            <v>88.216555411338575</v>
          </cell>
          <cell r="AB78">
            <v>88.417385264805944</v>
          </cell>
          <cell r="AC78">
            <v>88.618672318510349</v>
          </cell>
          <cell r="AD78">
            <v>88.820417613293344</v>
          </cell>
          <cell r="AE78">
            <v>89.022622192365986</v>
          </cell>
          <cell r="AF78">
            <v>89.225287101314322</v>
          </cell>
          <cell r="AG78">
            <v>89.428413388104687</v>
          </cell>
          <cell r="AH78">
            <v>89.632002103089178</v>
          </cell>
          <cell r="AI78">
            <v>89.836054299011096</v>
          </cell>
          <cell r="AJ78">
            <v>90.040571031010359</v>
          </cell>
          <cell r="AK78">
            <v>90.245553356628932</v>
          </cell>
          <cell r="AL78">
            <v>90.451002335816412</v>
          </cell>
          <cell r="AM78">
            <v>90.656919030935342</v>
          </cell>
          <cell r="AN78">
            <v>90.863304506766866</v>
          </cell>
          <cell r="AO78">
            <v>91.070159830516118</v>
          </cell>
          <cell r="AP78">
            <v>91.277486071817791</v>
          </cell>
          <cell r="AQ78">
            <v>91.485284302741661</v>
          </cell>
          <cell r="AR78">
            <v>91.693555597798138</v>
          </cell>
          <cell r="AS78">
            <v>91.902301033943814</v>
          </cell>
          <cell r="AT78">
            <v>92.111521690587026</v>
          </cell>
          <cell r="AU78">
            <v>92.321218649593433</v>
          </cell>
          <cell r="AV78">
            <v>92.531392995291625</v>
          </cell>
          <cell r="AW78">
            <v>92.742045814478772</v>
          </cell>
          <cell r="AX78">
            <v>92.953178196426123</v>
          </cell>
          <cell r="AZ78">
            <v>6.9691476832417412E-3</v>
          </cell>
          <cell r="BA78">
            <v>-3.1842830991923136E-3</v>
          </cell>
          <cell r="BB78">
            <v>4.9378516358960962E-3</v>
          </cell>
          <cell r="BC78">
            <v>1.0459227524561884E-3</v>
          </cell>
          <cell r="BD78">
            <v>1.6141367736550302E-3</v>
          </cell>
          <cell r="BE78">
            <v>2.2765551492113486E-3</v>
          </cell>
        </row>
        <row r="79">
          <cell r="A79" t="str">
            <v>WYExtra Large C&amp;IWinter Peak Load</v>
          </cell>
          <cell r="B79" t="str">
            <v>WY</v>
          </cell>
          <cell r="C79" t="str">
            <v>Extra Large C&amp;I</v>
          </cell>
          <cell r="D79" t="str">
            <v>Winter Peak Load</v>
          </cell>
          <cell r="E79" t="str">
            <v>MW</v>
          </cell>
          <cell r="F79">
            <v>545.64645290630847</v>
          </cell>
          <cell r="G79">
            <v>578.29340206765119</v>
          </cell>
          <cell r="H79">
            <v>584.99902291017565</v>
          </cell>
          <cell r="I79">
            <v>595.13132625340359</v>
          </cell>
          <cell r="J79">
            <v>604.64140797282255</v>
          </cell>
          <cell r="K79">
            <v>613.16013084971678</v>
          </cell>
          <cell r="L79">
            <v>621.10394594220247</v>
          </cell>
          <cell r="M79">
            <v>628.97188034885778</v>
          </cell>
          <cell r="N79">
            <v>636.76839763943735</v>
          </cell>
          <cell r="O79">
            <v>643.96188665615364</v>
          </cell>
          <cell r="P79">
            <v>651.21340207968126</v>
          </cell>
          <cell r="Q79">
            <v>658.51892669724111</v>
          </cell>
          <cell r="R79">
            <v>665.77669111842545</v>
          </cell>
          <cell r="S79">
            <v>673.00097876644918</v>
          </cell>
          <cell r="T79">
            <v>680.08689575207654</v>
          </cell>
          <cell r="U79">
            <v>687.66380541072374</v>
          </cell>
          <cell r="V79">
            <v>695.51120739650719</v>
          </cell>
          <cell r="W79">
            <v>703.58625143978168</v>
          </cell>
          <cell r="X79">
            <v>711.90456003468887</v>
          </cell>
          <cell r="Y79">
            <v>719.97290872333133</v>
          </cell>
          <cell r="Z79">
            <v>727.95153965990391</v>
          </cell>
          <cell r="AA79">
            <v>736.05961411936346</v>
          </cell>
          <cell r="AB79">
            <v>744.44870354465729</v>
          </cell>
          <cell r="AC79">
            <v>752.93340590677792</v>
          </cell>
          <cell r="AD79">
            <v>761.51481093468476</v>
          </cell>
          <cell r="AE79">
            <v>770.19402077730058</v>
          </cell>
          <cell r="AF79">
            <v>778.97215014506617</v>
          </cell>
          <cell r="AG79">
            <v>787.8503264531073</v>
          </cell>
          <cell r="AH79">
            <v>796.82968996603358</v>
          </cell>
          <cell r="AI79">
            <v>805.91139394438858</v>
          </cell>
          <cell r="AJ79">
            <v>815.09660479276738</v>
          </cell>
          <cell r="AK79">
            <v>824.38650220962404</v>
          </cell>
          <cell r="AL79">
            <v>833.78227933878497</v>
          </cell>
          <cell r="AM79">
            <v>843.2851429226904</v>
          </cell>
          <cell r="AN79">
            <v>852.89631345738155</v>
          </cell>
          <cell r="AO79">
            <v>862.61702534925439</v>
          </cell>
          <cell r="AP79">
            <v>872.44852707360019</v>
          </cell>
          <cell r="AQ79">
            <v>882.39208133495299</v>
          </cell>
          <cell r="AR79">
            <v>892.44896522926445</v>
          </cell>
          <cell r="AS79">
            <v>902.62047040792675</v>
          </cell>
          <cell r="AT79">
            <v>912.90790324366571</v>
          </cell>
          <cell r="AU79">
            <v>923.31258499832416</v>
          </cell>
          <cell r="AV79">
            <v>933.8358519925572</v>
          </cell>
          <cell r="AW79">
            <v>944.47905577746235</v>
          </cell>
          <cell r="AX79">
            <v>955.24356330816534</v>
          </cell>
          <cell r="AZ79">
            <v>1.1610228501567408E-2</v>
          </cell>
          <cell r="BA79">
            <v>1.1822727601463285E-2</v>
          </cell>
          <cell r="BB79">
            <v>1.1333469599140247E-2</v>
          </cell>
          <cell r="BC79">
            <v>1.1081848830562855E-2</v>
          </cell>
          <cell r="BD79">
            <v>1.1138206347152731E-2</v>
          </cell>
          <cell r="BE79">
            <v>1.1397296175977303E-2</v>
          </cell>
        </row>
        <row r="80">
          <cell r="A80" t="str">
            <v>CAIrrigationWinter Peak Load</v>
          </cell>
          <cell r="B80" t="str">
            <v>CA</v>
          </cell>
          <cell r="C80" t="str">
            <v>Irrigation</v>
          </cell>
          <cell r="D80" t="str">
            <v>Winter Peak Load</v>
          </cell>
          <cell r="E80" t="str">
            <v>MW</v>
          </cell>
          <cell r="F80">
            <v>23.486484483224114</v>
          </cell>
          <cell r="G80">
            <v>22.116717019753569</v>
          </cell>
          <cell r="H80">
            <v>21.857868490674914</v>
          </cell>
          <cell r="I80">
            <v>21.936923451562805</v>
          </cell>
          <cell r="J80">
            <v>22.132377431053261</v>
          </cell>
          <cell r="K80">
            <v>22.171227297546743</v>
          </cell>
          <cell r="L80">
            <v>22.193061524839596</v>
          </cell>
          <cell r="M80">
            <v>22.211432391941162</v>
          </cell>
          <cell r="N80">
            <v>22.006491817144159</v>
          </cell>
          <cell r="O80">
            <v>22.110242042004653</v>
          </cell>
          <cell r="P80">
            <v>22.214594590376674</v>
          </cell>
          <cell r="Q80">
            <v>22.256757236183557</v>
          </cell>
          <cell r="R80">
            <v>22.291240257218462</v>
          </cell>
          <cell r="S80">
            <v>22.038565544132961</v>
          </cell>
          <cell r="T80">
            <v>22.150145974643308</v>
          </cell>
          <cell r="U80">
            <v>22.293800132142454</v>
          </cell>
          <cell r="V80">
            <v>22.477358222280255</v>
          </cell>
          <cell r="W80">
            <v>22.599328733364437</v>
          </cell>
          <cell r="X80">
            <v>22.716179494600642</v>
          </cell>
          <cell r="Y80">
            <v>22.507474397856598</v>
          </cell>
          <cell r="Z80">
            <v>22.775508360486032</v>
          </cell>
          <cell r="AA80">
            <v>22.893563768745292</v>
          </cell>
          <cell r="AB80">
            <v>22.97827685055266</v>
          </cell>
          <cell r="AC80">
            <v>23.063303396279487</v>
          </cell>
          <cell r="AD80">
            <v>23.14864456583669</v>
          </cell>
          <cell r="AE80">
            <v>23.234301523427217</v>
          </cell>
          <cell r="AF80">
            <v>23.320275437561904</v>
          </cell>
          <cell r="AG80">
            <v>23.406567481075442</v>
          </cell>
          <cell r="AH80">
            <v>23.493178831142355</v>
          </cell>
          <cell r="AI80">
            <v>23.580110669293074</v>
          </cell>
          <cell r="AJ80">
            <v>23.667364181430038</v>
          </cell>
          <cell r="AK80">
            <v>23.754940557843891</v>
          </cell>
          <cell r="AL80">
            <v>23.842840993229711</v>
          </cell>
          <cell r="AM80">
            <v>23.931066686703307</v>
          </cell>
          <cell r="AN80">
            <v>24.019618841817572</v>
          </cell>
          <cell r="AO80">
            <v>24.10849866657891</v>
          </cell>
          <cell r="AP80">
            <v>24.197707373463722</v>
          </cell>
          <cell r="AQ80">
            <v>24.287246179434923</v>
          </cell>
          <cell r="AR80">
            <v>24.377116305958562</v>
          </cell>
          <cell r="AS80">
            <v>24.467318979020483</v>
          </cell>
          <cell r="AT80">
            <v>24.557855429143046</v>
          </cell>
          <cell r="AU80">
            <v>24.648726891401914</v>
          </cell>
          <cell r="AV80">
            <v>24.739934605442897</v>
          </cell>
          <cell r="AW80">
            <v>24.831479815498881</v>
          </cell>
          <cell r="AX80">
            <v>24.923363770406777</v>
          </cell>
          <cell r="AZ80">
            <v>5.4263721687400641E-3</v>
          </cell>
          <cell r="BA80">
            <v>5.1705412410631467E-3</v>
          </cell>
          <cell r="BB80">
            <v>-9.1875087002922604E-3</v>
          </cell>
          <cell r="BC80">
            <v>1.1908664557004222E-2</v>
          </cell>
          <cell r="BD80">
            <v>5.1834368037236645E-3</v>
          </cell>
          <cell r="BE80">
            <v>3.7003012140477674E-3</v>
          </cell>
        </row>
        <row r="81">
          <cell r="A81" t="str">
            <v>IDIrrigationWinter Peak Load</v>
          </cell>
          <cell r="B81" t="str">
            <v>ID</v>
          </cell>
          <cell r="C81" t="str">
            <v>Irrigation</v>
          </cell>
          <cell r="D81" t="str">
            <v>Winter Peak Load</v>
          </cell>
          <cell r="E81" t="str">
            <v>MW</v>
          </cell>
          <cell r="F81">
            <v>195.48760973840336</v>
          </cell>
          <cell r="G81">
            <v>172.26146833192064</v>
          </cell>
          <cell r="H81">
            <v>166.76946526138994</v>
          </cell>
          <cell r="I81">
            <v>171.99003284102983</v>
          </cell>
          <cell r="J81">
            <v>175.52419798371585</v>
          </cell>
          <cell r="K81">
            <v>176.60868909248234</v>
          </cell>
          <cell r="L81">
            <v>177.61612754577013</v>
          </cell>
          <cell r="M81">
            <v>178.45169854998696</v>
          </cell>
          <cell r="N81">
            <v>177.50029839159274</v>
          </cell>
          <cell r="O81">
            <v>180.89586882280094</v>
          </cell>
          <cell r="P81">
            <v>182.41540722987071</v>
          </cell>
          <cell r="Q81">
            <v>183.67351698442357</v>
          </cell>
          <cell r="R81">
            <v>184.54961568405452</v>
          </cell>
          <cell r="S81">
            <v>179.77985617315682</v>
          </cell>
          <cell r="T81">
            <v>184.94688716749656</v>
          </cell>
          <cell r="U81">
            <v>188.62039753453851</v>
          </cell>
          <cell r="V81">
            <v>190.18471654333132</v>
          </cell>
          <cell r="W81">
            <v>191.30248038969083</v>
          </cell>
          <cell r="X81">
            <v>192.19358934688256</v>
          </cell>
          <cell r="Y81">
            <v>187.76956610180156</v>
          </cell>
          <cell r="Z81">
            <v>195.11733734876353</v>
          </cell>
          <cell r="AA81">
            <v>196.83451081371692</v>
          </cell>
          <cell r="AB81">
            <v>198.23004254908886</v>
          </cell>
          <cell r="AC81">
            <v>199.63546842759848</v>
          </cell>
          <cell r="AD81">
            <v>201.05085859746669</v>
          </cell>
          <cell r="AE81">
            <v>202.47628370425636</v>
          </cell>
          <cell r="AF81">
            <v>203.9118148943985</v>
          </cell>
          <cell r="AG81">
            <v>205.3575238187432</v>
          </cell>
          <cell r="AH81">
            <v>206.81348263613609</v>
          </cell>
          <cell r="AI81">
            <v>208.27976401701986</v>
          </cell>
          <cell r="AJ81">
            <v>209.75644114706137</v>
          </cell>
          <cell r="AK81">
            <v>211.24358773080465</v>
          </cell>
          <cell r="AL81">
            <v>212.74127799534952</v>
          </cell>
          <cell r="AM81">
            <v>214.24958669405663</v>
          </cell>
          <cell r="AN81">
            <v>215.76858911027844</v>
          </cell>
          <cell r="AO81">
            <v>217.29836106111679</v>
          </cell>
          <cell r="AP81">
            <v>218.83897890120727</v>
          </cell>
          <cell r="AQ81">
            <v>220.39051952653003</v>
          </cell>
          <cell r="AR81">
            <v>221.95306037824813</v>
          </cell>
          <cell r="AS81">
            <v>223.5266794465725</v>
          </cell>
          <cell r="AT81">
            <v>225.11145527465487</v>
          </cell>
          <cell r="AU81">
            <v>226.70746696250797</v>
          </cell>
          <cell r="AV81">
            <v>228.31479417095352</v>
          </cell>
          <cell r="AW81">
            <v>229.93351712559843</v>
          </cell>
          <cell r="AX81">
            <v>231.56371662083905</v>
          </cell>
          <cell r="AZ81">
            <v>5.8772537913415329E-3</v>
          </cell>
          <cell r="BA81">
            <v>4.6581150196093029E-3</v>
          </cell>
          <cell r="BB81">
            <v>-2.3018578611882102E-2</v>
          </cell>
          <cell r="BC81">
            <v>3.9131854003317479E-2</v>
          </cell>
          <cell r="BD81">
            <v>8.8007221105319798E-3</v>
          </cell>
          <cell r="BE81">
            <v>7.0898732625836371E-3</v>
          </cell>
        </row>
        <row r="82">
          <cell r="A82" t="str">
            <v>ORIrrigationWinter Peak Load</v>
          </cell>
          <cell r="B82" t="str">
            <v>OR</v>
          </cell>
          <cell r="C82" t="str">
            <v>Irrigation</v>
          </cell>
          <cell r="D82" t="str">
            <v>Winter Peak Load</v>
          </cell>
          <cell r="E82" t="str">
            <v>MW</v>
          </cell>
          <cell r="F82">
            <v>50.057847056197936</v>
          </cell>
          <cell r="G82">
            <v>52.052170933601587</v>
          </cell>
          <cell r="H82">
            <v>53.035984663340273</v>
          </cell>
          <cell r="I82">
            <v>53.638817370087843</v>
          </cell>
          <cell r="J82">
            <v>53.703366130097017</v>
          </cell>
          <cell r="K82">
            <v>54.194417585181142</v>
          </cell>
          <cell r="L82">
            <v>54.290477792143207</v>
          </cell>
          <cell r="M82">
            <v>54.39657172469412</v>
          </cell>
          <cell r="N82">
            <v>54.639554342063903</v>
          </cell>
          <cell r="O82">
            <v>54.764143621322276</v>
          </cell>
          <cell r="P82">
            <v>54.931711462492238</v>
          </cell>
          <cell r="Q82">
            <v>55.139021179899906</v>
          </cell>
          <cell r="R82">
            <v>55.182716436496392</v>
          </cell>
          <cell r="S82">
            <v>55.421745673507438</v>
          </cell>
          <cell r="T82">
            <v>55.505483355725659</v>
          </cell>
          <cell r="U82">
            <v>55.599092929248975</v>
          </cell>
          <cell r="V82">
            <v>55.649122842092773</v>
          </cell>
          <cell r="W82">
            <v>55.702689989994369</v>
          </cell>
          <cell r="X82">
            <v>55.757112547681189</v>
          </cell>
          <cell r="Y82">
            <v>56.033687338508457</v>
          </cell>
          <cell r="Z82">
            <v>56.163501553211717</v>
          </cell>
          <cell r="AA82">
            <v>56.31063203626988</v>
          </cell>
          <cell r="AB82">
            <v>56.443934558909696</v>
          </cell>
          <cell r="AC82">
            <v>56.577552644737125</v>
          </cell>
          <cell r="AD82">
            <v>56.711487040775737</v>
          </cell>
          <cell r="AE82">
            <v>56.845738495817493</v>
          </cell>
          <cell r="AF82">
            <v>56.980307760426975</v>
          </cell>
          <cell r="AG82">
            <v>57.115195586945518</v>
          </cell>
          <cell r="AH82">
            <v>57.250402729495477</v>
          </cell>
          <cell r="AI82">
            <v>57.385929943984408</v>
          </cell>
          <cell r="AJ82">
            <v>57.521777988109328</v>
          </cell>
          <cell r="AK82">
            <v>57.657947621360883</v>
          </cell>
          <cell r="AL82">
            <v>57.794439605027684</v>
          </cell>
          <cell r="AM82">
            <v>57.931254702200498</v>
          </cell>
          <cell r="AN82">
            <v>58.068393677776527</v>
          </cell>
          <cell r="AO82">
            <v>58.205857298463719</v>
          </cell>
          <cell r="AP82">
            <v>58.343646332784999</v>
          </cell>
          <cell r="AQ82">
            <v>58.481761551082606</v>
          </cell>
          <cell r="AR82">
            <v>58.620203725522387</v>
          </cell>
          <cell r="AS82">
            <v>58.758973630098112</v>
          </cell>
          <cell r="AT82">
            <v>58.898072040635817</v>
          </cell>
          <cell r="AU82">
            <v>59.037499734798111</v>
          </cell>
          <cell r="AV82">
            <v>59.177257492088543</v>
          </cell>
          <cell r="AW82">
            <v>59.317346093855967</v>
          </cell>
          <cell r="AX82">
            <v>59.457766323298905</v>
          </cell>
          <cell r="AZ82">
            <v>9.6258746168552411E-4</v>
          </cell>
          <cell r="BA82">
            <v>9.7701848324732092E-4</v>
          </cell>
          <cell r="BB82">
            <v>4.9603499569808836E-3</v>
          </cell>
          <cell r="BC82">
            <v>2.3167173332540275E-3</v>
          </cell>
          <cell r="BD82">
            <v>2.6196814477239326E-3</v>
          </cell>
          <cell r="BE82">
            <v>2.3672709365783378E-3</v>
          </cell>
        </row>
        <row r="83">
          <cell r="A83" t="str">
            <v>UTIrrigationWinter Peak Load</v>
          </cell>
          <cell r="B83" t="str">
            <v>UT</v>
          </cell>
          <cell r="C83" t="str">
            <v>Irrigation</v>
          </cell>
          <cell r="D83" t="str">
            <v>Winter Peak Load</v>
          </cell>
          <cell r="E83" t="str">
            <v>MW</v>
          </cell>
          <cell r="F83">
            <v>44.529499327675481</v>
          </cell>
          <cell r="G83">
            <v>41.557301020069481</v>
          </cell>
          <cell r="H83">
            <v>42.338451464598606</v>
          </cell>
          <cell r="I83">
            <v>43.013373762667385</v>
          </cell>
          <cell r="J83">
            <v>44.281773034808914</v>
          </cell>
          <cell r="K83">
            <v>44.731468443114714</v>
          </cell>
          <cell r="L83">
            <v>45.366749460369704</v>
          </cell>
          <cell r="M83">
            <v>45.962070868150619</v>
          </cell>
          <cell r="N83">
            <v>48.045625575826399</v>
          </cell>
          <cell r="O83">
            <v>48.676047399708139</v>
          </cell>
          <cell r="P83">
            <v>49.335858449020769</v>
          </cell>
          <cell r="Q83">
            <v>50.070158404841315</v>
          </cell>
          <cell r="R83">
            <v>50.753113820278593</v>
          </cell>
          <cell r="S83">
            <v>51.525678753587535</v>
          </cell>
          <cell r="T83">
            <v>52.212997144192322</v>
          </cell>
          <cell r="U83">
            <v>52.904566158672722</v>
          </cell>
          <cell r="V83">
            <v>53.588148868822934</v>
          </cell>
          <cell r="W83">
            <v>54.272415049331975</v>
          </cell>
          <cell r="X83">
            <v>54.989394180989663</v>
          </cell>
          <cell r="Y83">
            <v>55.792162886595563</v>
          </cell>
          <cell r="Z83">
            <v>56.530179797655371</v>
          </cell>
          <cell r="AA83">
            <v>57.269507473786966</v>
          </cell>
          <cell r="AB83">
            <v>58.035599005402631</v>
          </cell>
          <cell r="AC83">
            <v>58.811938507722111</v>
          </cell>
          <cell r="AD83">
            <v>59.598663067371767</v>
          </cell>
          <cell r="AE83">
            <v>60.395911604779336</v>
          </cell>
          <cell r="AF83">
            <v>61.203824898704688</v>
          </cell>
          <cell r="AG83">
            <v>62.022545611098572</v>
          </cell>
          <cell r="AH83">
            <v>62.852218312293999</v>
          </cell>
          <cell r="AI83">
            <v>63.692989506534616</v>
          </cell>
          <cell r="AJ83">
            <v>64.545007657844465</v>
          </cell>
          <cell r="AK83">
            <v>65.408423216243946</v>
          </cell>
          <cell r="AL83">
            <v>66.283388644316361</v>
          </cell>
          <cell r="AM83">
            <v>67.17005844412985</v>
          </cell>
          <cell r="AN83">
            <v>68.068589184519595</v>
          </cell>
          <cell r="AO83">
            <v>68.979139528734692</v>
          </cell>
          <cell r="AP83">
            <v>69.901870262455205</v>
          </cell>
          <cell r="AQ83">
            <v>70.836944322183669</v>
          </cell>
          <cell r="AR83">
            <v>71.784526824016666</v>
          </cell>
          <cell r="AS83">
            <v>72.744785092801123</v>
          </cell>
          <cell r="AT83">
            <v>73.717888691680571</v>
          </cell>
          <cell r="AU83">
            <v>74.704009452036885</v>
          </cell>
          <cell r="AV83">
            <v>75.703321503832299</v>
          </cell>
          <cell r="AW83">
            <v>76.716001306357384</v>
          </cell>
          <cell r="AX83">
            <v>77.742227679390496</v>
          </cell>
          <cell r="AZ83">
            <v>1.2768983347121008E-2</v>
          </cell>
          <cell r="BA83">
            <v>1.3210746767137144E-2</v>
          </cell>
          <cell r="BB83">
            <v>1.4598609742156859E-2</v>
          </cell>
          <cell r="BC83">
            <v>1.3227967386027302E-2</v>
          </cell>
          <cell r="BD83">
            <v>1.3078459661334011E-2</v>
          </cell>
          <cell r="BE83">
            <v>1.3376953380755266E-2</v>
          </cell>
        </row>
        <row r="84">
          <cell r="A84" t="str">
            <v>WAIrrigationWinter Peak Load</v>
          </cell>
          <cell r="B84" t="str">
            <v>WA</v>
          </cell>
          <cell r="C84" t="str">
            <v>Irrigation</v>
          </cell>
          <cell r="D84" t="str">
            <v>Winter Peak Load</v>
          </cell>
          <cell r="E84" t="str">
            <v>MW</v>
          </cell>
          <cell r="F84">
            <v>34.656365327396962</v>
          </cell>
          <cell r="G84">
            <v>33.637150171462906</v>
          </cell>
          <cell r="H84">
            <v>33.763718930834727</v>
          </cell>
          <cell r="I84">
            <v>33.788773813077079</v>
          </cell>
          <cell r="J84">
            <v>33.846002492442416</v>
          </cell>
          <cell r="K84">
            <v>33.901058515967563</v>
          </cell>
          <cell r="L84">
            <v>34.136075160469517</v>
          </cell>
          <cell r="M84">
            <v>34.020647040618734</v>
          </cell>
          <cell r="N84">
            <v>34.1475856137506</v>
          </cell>
          <cell r="O84">
            <v>34.195846309435112</v>
          </cell>
          <cell r="P84">
            <v>34.245308899839721</v>
          </cell>
          <cell r="Q84">
            <v>34.287467668483671</v>
          </cell>
          <cell r="R84">
            <v>34.327684914887428</v>
          </cell>
          <cell r="S84">
            <v>34.496643576503217</v>
          </cell>
          <cell r="T84">
            <v>34.54795523570801</v>
          </cell>
          <cell r="U84">
            <v>34.615261340034301</v>
          </cell>
          <cell r="V84">
            <v>34.657697468998265</v>
          </cell>
          <cell r="W84">
            <v>34.899232081020827</v>
          </cell>
          <cell r="X84">
            <v>34.788103046130438</v>
          </cell>
          <cell r="Y84">
            <v>34.959881537666497</v>
          </cell>
          <cell r="Z84">
            <v>34.996446873189917</v>
          </cell>
          <cell r="AA84">
            <v>35.052935925035193</v>
          </cell>
          <cell r="AB84">
            <v>35.132735866810314</v>
          </cell>
          <cell r="AC84">
            <v>35.212717477553781</v>
          </cell>
          <cell r="AD84">
            <v>35.292881170845035</v>
          </cell>
          <cell r="AE84">
            <v>35.373227361205025</v>
          </cell>
          <cell r="AF84">
            <v>35.453756464098404</v>
          </cell>
          <cell r="AG84">
            <v>35.534468895935639</v>
          </cell>
          <cell r="AH84">
            <v>35.615365074075171</v>
          </cell>
          <cell r="AI84">
            <v>35.696445416825604</v>
          </cell>
          <cell r="AJ84">
            <v>35.777710343447822</v>
          </cell>
          <cell r="AK84">
            <v>35.859160274157198</v>
          </cell>
          <cell r="AL84">
            <v>35.940795630125727</v>
          </cell>
          <cell r="AM84">
            <v>36.02261683348425</v>
          </cell>
          <cell r="AN84">
            <v>36.104624307324592</v>
          </cell>
          <cell r="AO84">
            <v>36.186818475701777</v>
          </cell>
          <cell r="AP84">
            <v>36.269199763636216</v>
          </cell>
          <cell r="AQ84">
            <v>36.351768597115893</v>
          </cell>
          <cell r="AR84">
            <v>36.434525403098597</v>
          </cell>
          <cell r="AS84">
            <v>36.517470609514099</v>
          </cell>
          <cell r="AT84">
            <v>36.600604645266365</v>
          </cell>
          <cell r="AU84">
            <v>36.683927940235797</v>
          </cell>
          <cell r="AV84">
            <v>36.767440925281441</v>
          </cell>
          <cell r="AW84">
            <v>36.851144032243226</v>
          </cell>
          <cell r="AX84">
            <v>36.93503769394416</v>
          </cell>
          <cell r="AZ84">
            <v>6.9691476832417325E-3</v>
          </cell>
          <cell r="BA84">
            <v>-3.1842830991924416E-3</v>
          </cell>
          <cell r="BB84">
            <v>4.9378516358961674E-3</v>
          </cell>
          <cell r="BC84">
            <v>1.0459227524562368E-3</v>
          </cell>
          <cell r="BD84">
            <v>1.6141367736548929E-3</v>
          </cell>
          <cell r="BE84">
            <v>2.2765551492113173E-3</v>
          </cell>
        </row>
        <row r="85">
          <cell r="A85" t="str">
            <v>WYIrrigationWinter Peak Load</v>
          </cell>
          <cell r="B85" t="str">
            <v>WY</v>
          </cell>
          <cell r="C85" t="str">
            <v>Irrigation</v>
          </cell>
          <cell r="D85" t="str">
            <v>Winter Peak Load</v>
          </cell>
          <cell r="E85" t="str">
            <v>MW</v>
          </cell>
          <cell r="F85">
            <v>6.7722077488371628</v>
          </cell>
          <cell r="G85">
            <v>7.1774003802722666</v>
          </cell>
          <cell r="H85">
            <v>7.2606261708709772</v>
          </cell>
          <cell r="I85">
            <v>7.3863817088188402</v>
          </cell>
          <cell r="J85">
            <v>7.504414637960565</v>
          </cell>
          <cell r="K85">
            <v>7.6101434679929403</v>
          </cell>
          <cell r="L85">
            <v>7.7087369177223719</v>
          </cell>
          <cell r="M85">
            <v>7.8063885858900806</v>
          </cell>
          <cell r="N85">
            <v>7.9031538714114573</v>
          </cell>
          <cell r="O85">
            <v>7.9924347634629012</v>
          </cell>
          <cell r="P85">
            <v>8.082435841414485</v>
          </cell>
          <cell r="Q85">
            <v>8.1731072462423562</v>
          </cell>
          <cell r="R85">
            <v>8.2631858826754954</v>
          </cell>
          <cell r="S85">
            <v>8.3528490272431632</v>
          </cell>
          <cell r="T85">
            <v>8.4407948054335762</v>
          </cell>
          <cell r="U85">
            <v>8.5348344643174947</v>
          </cell>
          <cell r="V85">
            <v>8.6322312974743802</v>
          </cell>
          <cell r="W85">
            <v>8.73245347531644</v>
          </cell>
          <cell r="X85">
            <v>8.8356948940475579</v>
          </cell>
          <cell r="Y85">
            <v>8.9358339735165249</v>
          </cell>
          <cell r="Z85">
            <v>9.0348595347860421</v>
          </cell>
          <cell r="AA85">
            <v>9.1354916646020285</v>
          </cell>
          <cell r="AB85">
            <v>9.2396115688166685</v>
          </cell>
          <cell r="AC85">
            <v>9.3449181584174568</v>
          </cell>
          <cell r="AD85">
            <v>9.4514249584092074</v>
          </cell>
          <cell r="AE85">
            <v>9.5591456479452201</v>
          </cell>
          <cell r="AF85">
            <v>9.6680940620841547</v>
          </cell>
          <cell r="AG85">
            <v>9.778284193566936</v>
          </cell>
          <cell r="AH85">
            <v>9.8897301946138949</v>
          </cell>
          <cell r="AI85">
            <v>10.002446378742412</v>
          </cell>
          <cell r="AJ85">
            <v>10.11644722260527</v>
          </cell>
          <cell r="AK85">
            <v>10.231747367849945</v>
          </cell>
          <cell r="AL85">
            <v>10.348361622999105</v>
          </cell>
          <cell r="AM85">
            <v>10.466304965352542</v>
          </cell>
          <cell r="AN85">
            <v>10.585592542910765</v>
          </cell>
          <cell r="AO85">
            <v>10.706239676320536</v>
          </cell>
          <cell r="AP85">
            <v>10.828261860842559</v>
          </cell>
          <cell r="AQ85">
            <v>10.951674768341618</v>
          </cell>
          <cell r="AR85">
            <v>11.076494249299383</v>
          </cell>
          <cell r="AS85">
            <v>11.202736334850156</v>
          </cell>
          <cell r="AT85">
            <v>11.330417238839825</v>
          </cell>
          <cell r="AU85">
            <v>11.459553359908281</v>
          </cell>
          <cell r="AV85">
            <v>11.59016128359557</v>
          </cell>
          <cell r="AW85">
            <v>11.722257784472053</v>
          </cell>
          <cell r="AX85">
            <v>11.855859828292836</v>
          </cell>
          <cell r="AZ85">
            <v>1.1610228501567468E-2</v>
          </cell>
          <cell r="BA85">
            <v>1.1822727601463315E-2</v>
          </cell>
          <cell r="BB85">
            <v>1.1333469599140274E-2</v>
          </cell>
          <cell r="BC85">
            <v>1.1081848830562777E-2</v>
          </cell>
          <cell r="BD85">
            <v>1.1138206347152641E-2</v>
          </cell>
          <cell r="BE85">
            <v>1.1397296175977295E-2</v>
          </cell>
        </row>
        <row r="86">
          <cell r="A86" t="str">
            <v>CAResidentialCustomer Population</v>
          </cell>
          <cell r="B86" t="str">
            <v>CA</v>
          </cell>
          <cell r="C86" t="str">
            <v>Residential</v>
          </cell>
          <cell r="D86" t="str">
            <v>Customer Population</v>
          </cell>
          <cell r="E86" t="str">
            <v>#</v>
          </cell>
          <cell r="F86">
            <v>35551.166666666664</v>
          </cell>
          <cell r="G86">
            <v>35526.333333333336</v>
          </cell>
          <cell r="H86">
            <v>35589.666666666664</v>
          </cell>
          <cell r="I86">
            <v>35650.5</v>
          </cell>
          <cell r="J86">
            <v>35711</v>
          </cell>
          <cell r="K86">
            <v>35776.583333333336</v>
          </cell>
          <cell r="L86">
            <v>35846.916666666664</v>
          </cell>
          <cell r="M86">
            <v>35912.416666666664</v>
          </cell>
          <cell r="N86">
            <v>35969.75</v>
          </cell>
          <cell r="O86">
            <v>36022.25</v>
          </cell>
          <cell r="P86">
            <v>36074.916666666664</v>
          </cell>
          <cell r="Q86">
            <v>36126.25</v>
          </cell>
          <cell r="R86">
            <v>36171.916666666664</v>
          </cell>
          <cell r="S86">
            <v>36211.75</v>
          </cell>
          <cell r="T86">
            <v>36250.666666666664</v>
          </cell>
          <cell r="U86">
            <v>36301.916666666664</v>
          </cell>
          <cell r="V86">
            <v>36361.916666666664</v>
          </cell>
          <cell r="W86">
            <v>36427.916666666664</v>
          </cell>
          <cell r="X86">
            <v>36490.5</v>
          </cell>
          <cell r="Y86">
            <v>36546.416666666664</v>
          </cell>
          <cell r="Z86">
            <v>36597</v>
          </cell>
          <cell r="AA86">
            <v>36642.666666666664</v>
          </cell>
          <cell r="AB86">
            <v>36699.077047367115</v>
          </cell>
          <cell r="AC86">
            <v>36755.574270302044</v>
          </cell>
          <cell r="AD86">
            <v>36812.158469162699</v>
          </cell>
          <cell r="AE86">
            <v>36868.829777846127</v>
          </cell>
          <cell r="AF86">
            <v>36925.588330455517</v>
          </cell>
          <cell r="AG86">
            <v>36982.434261300499</v>
          </cell>
          <cell r="AH86">
            <v>37039.367704897471</v>
          </cell>
          <cell r="AI86">
            <v>37096.388795969913</v>
          </cell>
          <cell r="AJ86">
            <v>37153.497669448712</v>
          </cell>
          <cell r="AK86">
            <v>37210.694460472478</v>
          </cell>
          <cell r="AL86">
            <v>37267.97930438786</v>
          </cell>
          <cell r="AM86">
            <v>37325.352336749864</v>
          </cell>
          <cell r="AN86">
            <v>37382.813693322198</v>
          </cell>
          <cell r="AO86">
            <v>37440.36351007755</v>
          </cell>
          <cell r="AP86">
            <v>37498.001923197953</v>
          </cell>
          <cell r="AQ86">
            <v>37555.729069075081</v>
          </cell>
          <cell r="AR86">
            <v>37613.545084310579</v>
          </cell>
          <cell r="AS86">
            <v>37671.450105716394</v>
          </cell>
          <cell r="AT86">
            <v>37729.444270315078</v>
          </cell>
          <cell r="AU86">
            <v>37787.527715340133</v>
          </cell>
          <cell r="AV86">
            <v>37845.700578236327</v>
          </cell>
          <cell r="AW86">
            <v>37903.962996660026</v>
          </cell>
          <cell r="AX86">
            <v>37962.315108479503</v>
          </cell>
          <cell r="AZ86">
            <v>1.8150858384344427E-3</v>
          </cell>
          <cell r="BA86">
            <v>1.7180047353792974E-3</v>
          </cell>
          <cell r="BB86">
            <v>1.5323623043439866E-3</v>
          </cell>
          <cell r="BC86">
            <v>1.3840846229795196E-3</v>
          </cell>
          <cell r="BD86">
            <v>1.2478254137405864E-3</v>
          </cell>
          <cell r="BE86">
            <v>1.5394725829755665E-3</v>
          </cell>
        </row>
        <row r="87">
          <cell r="A87" t="str">
            <v>IDResidentialCustomer Population</v>
          </cell>
          <cell r="B87" t="str">
            <v>ID</v>
          </cell>
          <cell r="C87" t="str">
            <v>Residential</v>
          </cell>
          <cell r="D87" t="str">
            <v>Customer Population</v>
          </cell>
          <cell r="E87" t="str">
            <v>#</v>
          </cell>
          <cell r="F87">
            <v>58086.833333333336</v>
          </cell>
          <cell r="G87">
            <v>58592</v>
          </cell>
          <cell r="H87">
            <v>59294.166666666664</v>
          </cell>
          <cell r="I87">
            <v>60137.416666666664</v>
          </cell>
          <cell r="J87">
            <v>61085.916666666664</v>
          </cell>
          <cell r="K87">
            <v>62099.666666666664</v>
          </cell>
          <cell r="L87">
            <v>63115</v>
          </cell>
          <cell r="M87">
            <v>64103.166666666664</v>
          </cell>
          <cell r="N87">
            <v>65076.916666666664</v>
          </cell>
          <cell r="O87">
            <v>66056.666666666672</v>
          </cell>
          <cell r="P87">
            <v>67034.666666666672</v>
          </cell>
          <cell r="Q87">
            <v>68021.666666666672</v>
          </cell>
          <cell r="R87">
            <v>69023.083333333328</v>
          </cell>
          <cell r="S87">
            <v>70035.75</v>
          </cell>
          <cell r="T87">
            <v>71054.416666666672</v>
          </cell>
          <cell r="U87">
            <v>72066.583333333328</v>
          </cell>
          <cell r="V87">
            <v>73045.583333333328</v>
          </cell>
          <cell r="W87">
            <v>73994</v>
          </cell>
          <cell r="X87">
            <v>74925</v>
          </cell>
          <cell r="Y87">
            <v>75829.25</v>
          </cell>
          <cell r="Z87">
            <v>76723.416666666672</v>
          </cell>
          <cell r="AA87">
            <v>77617</v>
          </cell>
          <cell r="AB87">
            <v>78565.066749313002</v>
          </cell>
          <cell r="AC87">
            <v>79524.713829753877</v>
          </cell>
          <cell r="AD87">
            <v>80496.082691351476</v>
          </cell>
          <cell r="AE87">
            <v>81479.316511901357</v>
          </cell>
          <cell r="AF87">
            <v>82474.560218069892</v>
          </cell>
          <cell r="AG87">
            <v>83481.960506756193</v>
          </cell>
          <cell r="AH87">
            <v>84501.665866714917</v>
          </cell>
          <cell r="AI87">
            <v>85533.826600443223</v>
          </cell>
          <cell r="AJ87">
            <v>86578.594846335021</v>
          </cell>
          <cell r="AK87">
            <v>87636.124601105912</v>
          </cell>
          <cell r="AL87">
            <v>88706.571742491942</v>
          </cell>
          <cell r="AM87">
            <v>89790.094052225686</v>
          </cell>
          <cell r="AN87">
            <v>90886.85123929297</v>
          </cell>
          <cell r="AO87">
            <v>91997.004963473635</v>
          </cell>
          <cell r="AP87">
            <v>93120.718859169836</v>
          </cell>
          <cell r="AQ87">
            <v>94258.158559525458</v>
          </cell>
          <cell r="AR87">
            <v>95409.491720840102</v>
          </cell>
          <cell r="AS87">
            <v>96574.888047281245</v>
          </cell>
          <cell r="AT87">
            <v>97754.519315898331</v>
          </cell>
          <cell r="AU87">
            <v>98948.559401942344</v>
          </cell>
          <cell r="AV87">
            <v>100157.18430449466</v>
          </cell>
          <cell r="AW87">
            <v>101380.57217240897</v>
          </cell>
          <cell r="AX87">
            <v>102618.90333057003</v>
          </cell>
          <cell r="AZ87">
            <v>1.2983901604819889E-2</v>
          </cell>
          <cell r="BA87">
            <v>1.258210125145282E-2</v>
          </cell>
          <cell r="BB87">
            <v>1.2068735402068735E-2</v>
          </cell>
          <cell r="BC87">
            <v>1.1791843736640828E-2</v>
          </cell>
          <cell r="BD87">
            <v>1.1646813608622249E-2</v>
          </cell>
          <cell r="BE87">
            <v>1.2214679120720905E-2</v>
          </cell>
        </row>
        <row r="88">
          <cell r="A88" t="str">
            <v>ORResidentialCustomer Population</v>
          </cell>
          <cell r="B88" t="str">
            <v>OR</v>
          </cell>
          <cell r="C88" t="str">
            <v>Residential</v>
          </cell>
          <cell r="D88" t="str">
            <v>Customer Population</v>
          </cell>
          <cell r="E88" t="str">
            <v>#</v>
          </cell>
          <cell r="F88">
            <v>475597.91666666669</v>
          </cell>
          <cell r="G88">
            <v>477823.83333333331</v>
          </cell>
          <cell r="H88">
            <v>480714.66666666669</v>
          </cell>
          <cell r="I88">
            <v>483938</v>
          </cell>
          <cell r="J88">
            <v>487335.66666666669</v>
          </cell>
          <cell r="K88">
            <v>490848.75</v>
          </cell>
          <cell r="L88">
            <v>494438.66666666669</v>
          </cell>
          <cell r="M88">
            <v>498034.66666666669</v>
          </cell>
          <cell r="N88">
            <v>501567.16666666669</v>
          </cell>
          <cell r="O88">
            <v>504980.08333333331</v>
          </cell>
          <cell r="P88">
            <v>508222.91666666669</v>
          </cell>
          <cell r="Q88">
            <v>511313.58333333331</v>
          </cell>
          <cell r="R88">
            <v>514310.41666666669</v>
          </cell>
          <cell r="S88">
            <v>517248.25</v>
          </cell>
          <cell r="T88">
            <v>520164.08333333331</v>
          </cell>
          <cell r="U88">
            <v>523114.5</v>
          </cell>
          <cell r="V88">
            <v>526091.33333333337</v>
          </cell>
          <cell r="W88">
            <v>529063.25</v>
          </cell>
          <cell r="X88">
            <v>532007.08333333337</v>
          </cell>
          <cell r="Y88">
            <v>534898.33333333337</v>
          </cell>
          <cell r="Z88">
            <v>537767.75</v>
          </cell>
          <cell r="AA88">
            <v>540630</v>
          </cell>
          <cell r="AB88">
            <v>543585.59998178144</v>
          </cell>
          <cell r="AC88">
            <v>546557.35809620866</v>
          </cell>
          <cell r="AD88">
            <v>549545.3626790687</v>
          </cell>
          <cell r="AE88">
            <v>552549.70254907652</v>
          </cell>
          <cell r="AF88">
            <v>555570.46701051481</v>
          </cell>
          <cell r="AG88">
            <v>558607.74585588882</v>
          </cell>
          <cell r="AH88">
            <v>561661.62936859555</v>
          </cell>
          <cell r="AI88">
            <v>564732.20832560712</v>
          </cell>
          <cell r="AJ88">
            <v>567819.57400016929</v>
          </cell>
          <cell r="AK88">
            <v>570923.81816451461</v>
          </cell>
          <cell r="AL88">
            <v>574045.0330925904</v>
          </cell>
          <cell r="AM88">
            <v>577183.31156280136</v>
          </cell>
          <cell r="AN88">
            <v>580338.74686076771</v>
          </cell>
          <cell r="AO88">
            <v>583511.43278209784</v>
          </cell>
          <cell r="AP88">
            <v>586701.46363517665</v>
          </cell>
          <cell r="AQ88">
            <v>589908.93424396869</v>
          </cell>
          <cell r="AR88">
            <v>593133.93995083694</v>
          </cell>
          <cell r="AS88">
            <v>596376.57661937666</v>
          </cell>
          <cell r="AT88">
            <v>599636.94063726522</v>
          </cell>
          <cell r="AU88">
            <v>602915.12891912705</v>
          </cell>
          <cell r="AV88">
            <v>606211.2389094145</v>
          </cell>
          <cell r="AW88">
            <v>609525.36858530436</v>
          </cell>
          <cell r="AX88">
            <v>612857.61645961029</v>
          </cell>
          <cell r="AZ88">
            <v>5.6490507985304727E-3</v>
          </cell>
          <cell r="BA88">
            <v>5.5642370422314767E-3</v>
          </cell>
          <cell r="BB88">
            <v>5.4346080918408817E-3</v>
          </cell>
          <cell r="BC88">
            <v>5.364415044603419E-3</v>
          </cell>
          <cell r="BD88">
            <v>5.3224649488557091E-3</v>
          </cell>
          <cell r="BE88">
            <v>5.4669551852123913E-3</v>
          </cell>
        </row>
        <row r="89">
          <cell r="A89" t="str">
            <v>UTResidentialCustomer Population</v>
          </cell>
          <cell r="B89" t="str">
            <v>UT</v>
          </cell>
          <cell r="C89" t="str">
            <v>Residential</v>
          </cell>
          <cell r="D89" t="str">
            <v>Customer Population</v>
          </cell>
          <cell r="E89" t="str">
            <v>#</v>
          </cell>
          <cell r="F89">
            <v>723538.91666666663</v>
          </cell>
          <cell r="G89">
            <v>733472.41666666663</v>
          </cell>
          <cell r="H89">
            <v>744667.75</v>
          </cell>
          <cell r="I89">
            <v>756552.33333333337</v>
          </cell>
          <cell r="J89">
            <v>768891</v>
          </cell>
          <cell r="K89">
            <v>781532.5</v>
          </cell>
          <cell r="L89">
            <v>794254.33333333337</v>
          </cell>
          <cell r="M89">
            <v>806949.83333333337</v>
          </cell>
          <cell r="N89">
            <v>819741.83333333337</v>
          </cell>
          <cell r="O89">
            <v>832689.75</v>
          </cell>
          <cell r="P89">
            <v>845792.25</v>
          </cell>
          <cell r="Q89">
            <v>858899.08333333337</v>
          </cell>
          <cell r="R89">
            <v>871950</v>
          </cell>
          <cell r="S89">
            <v>884959.58333333337</v>
          </cell>
          <cell r="T89">
            <v>897981.75</v>
          </cell>
          <cell r="U89">
            <v>911027.33333333337</v>
          </cell>
          <cell r="V89">
            <v>924086.5</v>
          </cell>
          <cell r="W89">
            <v>937143.08333333337</v>
          </cell>
          <cell r="X89">
            <v>950196.5</v>
          </cell>
          <cell r="Y89">
            <v>963249</v>
          </cell>
          <cell r="Z89">
            <v>976303.16666666663</v>
          </cell>
          <cell r="AA89">
            <v>989398.41666666663</v>
          </cell>
          <cell r="AB89">
            <v>1003004.6396968277</v>
          </cell>
          <cell r="AC89">
            <v>1016797.9757261891</v>
          </cell>
          <cell r="AD89">
            <v>1030780.9979357424</v>
          </cell>
          <cell r="AE89">
            <v>1044956.3148929059</v>
          </cell>
          <cell r="AF89">
            <v>1059326.5710381593</v>
          </cell>
          <cell r="AG89">
            <v>1073894.4471783703</v>
          </cell>
          <cell r="AH89">
            <v>1088662.6609869064</v>
          </cell>
          <cell r="AI89">
            <v>1103633.9675106229</v>
          </cell>
          <cell r="AJ89">
            <v>1118811.1596838243</v>
          </cell>
          <cell r="AK89">
            <v>1134197.0688492924</v>
          </cell>
          <cell r="AL89">
            <v>1149794.5652864811</v>
          </cell>
          <cell r="AM89">
            <v>1165606.5587469735</v>
          </cell>
          <cell r="AN89">
            <v>1181635.9989973039</v>
          </cell>
          <cell r="AO89">
            <v>1197885.8763692435</v>
          </cell>
          <cell r="AP89">
            <v>1214359.2223176544</v>
          </cell>
          <cell r="AQ89">
            <v>1231059.1099860149</v>
          </cell>
          <cell r="AR89">
            <v>1247988.6547797222</v>
          </cell>
          <cell r="AS89">
            <v>1265151.0149472789</v>
          </cell>
          <cell r="AT89">
            <v>1282549.3921694721</v>
          </cell>
          <cell r="AU89">
            <v>1300187.0321566549</v>
          </cell>
          <cell r="AV89">
            <v>1318067.2252542416</v>
          </cell>
          <cell r="AW89">
            <v>1336193.3070565301</v>
          </cell>
          <cell r="AX89">
            <v>1354568.6590289648</v>
          </cell>
          <cell r="AZ89">
            <v>1.4129178743909118E-2</v>
          </cell>
          <cell r="BA89">
            <v>1.3928947349466427E-2</v>
          </cell>
          <cell r="BB89">
            <v>1.3736632370251838E-2</v>
          </cell>
          <cell r="BC89">
            <v>1.3552224468093533E-2</v>
          </cell>
          <cell r="BD89">
            <v>1.3413097946522418E-2</v>
          </cell>
          <cell r="BE89">
            <v>1.3752016175648668E-2</v>
          </cell>
        </row>
        <row r="90">
          <cell r="A90" t="str">
            <v>WAResidentialCustomer Population</v>
          </cell>
          <cell r="B90" t="str">
            <v>WA</v>
          </cell>
          <cell r="C90" t="str">
            <v>Residential</v>
          </cell>
          <cell r="D90" t="str">
            <v>Customer Population</v>
          </cell>
          <cell r="E90" t="str">
            <v>#</v>
          </cell>
          <cell r="F90">
            <v>104918.33333333333</v>
          </cell>
          <cell r="G90">
            <v>105118.91666666667</v>
          </cell>
          <cell r="H90">
            <v>105433.66666666667</v>
          </cell>
          <cell r="I90">
            <v>105733.66666666667</v>
          </cell>
          <cell r="J90">
            <v>106020.16666666667</v>
          </cell>
          <cell r="K90">
            <v>106291.58333333333</v>
          </cell>
          <cell r="L90">
            <v>106532.83333333333</v>
          </cell>
          <cell r="M90">
            <v>106736.75</v>
          </cell>
          <cell r="N90">
            <v>106911.25</v>
          </cell>
          <cell r="O90">
            <v>107060.5</v>
          </cell>
          <cell r="P90">
            <v>107189.75</v>
          </cell>
          <cell r="Q90">
            <v>107301.16666666667</v>
          </cell>
          <cell r="R90">
            <v>107395.08333333333</v>
          </cell>
          <cell r="S90">
            <v>107472</v>
          </cell>
          <cell r="T90">
            <v>107542.75</v>
          </cell>
          <cell r="U90">
            <v>107610.5</v>
          </cell>
          <cell r="V90">
            <v>107675</v>
          </cell>
          <cell r="W90">
            <v>107737.41666666667</v>
          </cell>
          <cell r="X90">
            <v>107797.5</v>
          </cell>
          <cell r="Y90">
            <v>107862.08333333333</v>
          </cell>
          <cell r="Z90">
            <v>107920.41666666667</v>
          </cell>
          <cell r="AA90">
            <v>107972.25</v>
          </cell>
          <cell r="AB90">
            <v>108031.79848839364</v>
          </cell>
          <cell r="AC90">
            <v>108091.37981876724</v>
          </cell>
          <cell r="AD90">
            <v>108150.99400923368</v>
          </cell>
          <cell r="AE90">
            <v>108210.64107791586</v>
          </cell>
          <cell r="AF90">
            <v>108270.32104294666</v>
          </cell>
          <cell r="AG90">
            <v>108330.03392246895</v>
          </cell>
          <cell r="AH90">
            <v>108389.77973463564</v>
          </cell>
          <cell r="AI90">
            <v>108449.55849760961</v>
          </cell>
          <cell r="AJ90">
            <v>108509.37022956381</v>
          </cell>
          <cell r="AK90">
            <v>108569.21494868114</v>
          </cell>
          <cell r="AL90">
            <v>108629.09267315459</v>
          </cell>
          <cell r="AM90">
            <v>108689.00342118715</v>
          </cell>
          <cell r="AN90">
            <v>108748.94721099187</v>
          </cell>
          <cell r="AO90">
            <v>108808.92406079183</v>
          </cell>
          <cell r="AP90">
            <v>108868.93398882018</v>
          </cell>
          <cell r="AQ90">
            <v>108928.97701332009</v>
          </cell>
          <cell r="AR90">
            <v>108989.05315254485</v>
          </cell>
          <cell r="AS90">
            <v>109049.16242475774</v>
          </cell>
          <cell r="AT90">
            <v>109109.30484823218</v>
          </cell>
          <cell r="AU90">
            <v>109169.48044125161</v>
          </cell>
          <cell r="AV90">
            <v>109229.68922210962</v>
          </cell>
          <cell r="AW90">
            <v>109289.93120910984</v>
          </cell>
          <cell r="AX90">
            <v>109350.206420566</v>
          </cell>
          <cell r="AZ90">
            <v>5.7967649562731848E-4</v>
          </cell>
          <cell r="BA90">
            <v>5.5768307049001216E-4</v>
          </cell>
          <cell r="BB90">
            <v>5.9911717185768209E-4</v>
          </cell>
          <cell r="BC90">
            <v>5.4081407970835941E-4</v>
          </cell>
          <cell r="BD90">
            <v>4.8029219061881381E-4</v>
          </cell>
          <cell r="BE90">
            <v>5.5151660166043713E-4</v>
          </cell>
        </row>
        <row r="91">
          <cell r="A91" t="str">
            <v>WYResidentialCustomer Population</v>
          </cell>
          <cell r="B91" t="str">
            <v>WY</v>
          </cell>
          <cell r="C91" t="str">
            <v>Residential</v>
          </cell>
          <cell r="D91" t="str">
            <v>Customer Population</v>
          </cell>
          <cell r="E91" t="str">
            <v>#</v>
          </cell>
          <cell r="F91">
            <v>111270.41666666667</v>
          </cell>
          <cell r="G91">
            <v>112422.5</v>
          </cell>
          <cell r="H91">
            <v>113474</v>
          </cell>
          <cell r="I91">
            <v>114270.83333333333</v>
          </cell>
          <cell r="J91">
            <v>115020.16666666667</v>
          </cell>
          <cell r="K91">
            <v>115801.41666666667</v>
          </cell>
          <cell r="L91">
            <v>116563.41666666666</v>
          </cell>
          <cell r="M91">
            <v>117228.08333333334</v>
          </cell>
          <cell r="N91">
            <v>117807.41666666667</v>
          </cell>
          <cell r="O91">
            <v>118301.75</v>
          </cell>
          <cell r="P91">
            <v>118730.33333333333</v>
          </cell>
          <cell r="Q91">
            <v>119145</v>
          </cell>
          <cell r="R91">
            <v>119547.08333333334</v>
          </cell>
          <cell r="S91">
            <v>119922.41666666666</v>
          </cell>
          <cell r="T91">
            <v>120289.25</v>
          </cell>
          <cell r="U91">
            <v>120692.33333333333</v>
          </cell>
          <cell r="V91">
            <v>121140.58333333333</v>
          </cell>
          <cell r="W91">
            <v>121613.91666666666</v>
          </cell>
          <cell r="X91">
            <v>122082</v>
          </cell>
          <cell r="Y91">
            <v>122512.5</v>
          </cell>
          <cell r="Z91">
            <v>122913.33333333333</v>
          </cell>
          <cell r="AA91">
            <v>123310.75</v>
          </cell>
          <cell r="AB91">
            <v>123749.43135832924</v>
          </cell>
          <cell r="AC91">
            <v>124189.67333756255</v>
          </cell>
          <cell r="AD91">
            <v>124631.48148965137</v>
          </cell>
          <cell r="AE91">
            <v>125074.86138629839</v>
          </cell>
          <cell r="AF91">
            <v>125519.81861902776</v>
          </cell>
          <cell r="AG91">
            <v>125966.35879925564</v>
          </cell>
          <cell r="AH91">
            <v>126414.48755836095</v>
          </cell>
          <cell r="AI91">
            <v>126864.21054775642</v>
          </cell>
          <cell r="AJ91">
            <v>127315.5334389598</v>
          </cell>
          <cell r="AK91">
            <v>127768.46192366543</v>
          </cell>
          <cell r="AL91">
            <v>128223.00171381602</v>
          </cell>
          <cell r="AM91">
            <v>128679.15854167465</v>
          </cell>
          <cell r="AN91">
            <v>129136.93815989712</v>
          </cell>
          <cell r="AO91">
            <v>129596.34634160443</v>
          </cell>
          <cell r="AP91">
            <v>130057.38888045559</v>
          </cell>
          <cell r="AQ91">
            <v>130520.07159072078</v>
          </cell>
          <cell r="AR91">
            <v>130984.40030735455</v>
          </cell>
          <cell r="AS91">
            <v>131450.38088606947</v>
          </cell>
          <cell r="AT91">
            <v>131918.01920340999</v>
          </cell>
          <cell r="AU91">
            <v>132387.32115682651</v>
          </cell>
          <cell r="AV91">
            <v>132858.29266474975</v>
          </cell>
          <cell r="AW91">
            <v>133330.93966666545</v>
          </cell>
          <cell r="AX91">
            <v>133805.26812318922</v>
          </cell>
          <cell r="AZ91">
            <v>3.9073060431853227E-3</v>
          </cell>
          <cell r="BA91">
            <v>3.848929021966453E-3</v>
          </cell>
          <cell r="BB91">
            <v>3.5263183761733916E-3</v>
          </cell>
          <cell r="BC91">
            <v>3.2717749889466666E-3</v>
          </cell>
          <cell r="BD91">
            <v>3.2333080219124981E-3</v>
          </cell>
          <cell r="BE91">
            <v>3.557527290436866E-3</v>
          </cell>
        </row>
        <row r="92">
          <cell r="A92" t="str">
            <v>CASmall C&amp;ICustomer Population</v>
          </cell>
          <cell r="B92" t="str">
            <v>CA</v>
          </cell>
          <cell r="C92" t="str">
            <v>Small C&amp;I</v>
          </cell>
          <cell r="D92" t="str">
            <v>Customer Population</v>
          </cell>
          <cell r="E92" t="str">
            <v>#</v>
          </cell>
          <cell r="F92">
            <v>6747.4035472664109</v>
          </cell>
          <cell r="G92">
            <v>6737.8129456939105</v>
          </cell>
          <cell r="H92">
            <v>6747.5545803620398</v>
          </cell>
          <cell r="I92">
            <v>6757.2206984823542</v>
          </cell>
          <cell r="J92">
            <v>6766.7357835070397</v>
          </cell>
          <cell r="K92">
            <v>6777.383616748948</v>
          </cell>
          <cell r="L92">
            <v>6789.013165112452</v>
          </cell>
          <cell r="M92">
            <v>6799.5099652587305</v>
          </cell>
          <cell r="N92">
            <v>6808.7229840921555</v>
          </cell>
          <cell r="O92">
            <v>6816.7277381605409</v>
          </cell>
          <cell r="P92">
            <v>6824.8835253245561</v>
          </cell>
          <cell r="Q92">
            <v>6832.7372462973117</v>
          </cell>
          <cell r="R92">
            <v>6839.6092521484725</v>
          </cell>
          <cell r="S92">
            <v>6845.2729932345956</v>
          </cell>
          <cell r="T92">
            <v>6850.4836350338264</v>
          </cell>
          <cell r="U92">
            <v>6858.337356006582</v>
          </cell>
          <cell r="V92">
            <v>6867.7769244834517</v>
          </cell>
          <cell r="W92">
            <v>6878.4247577253609</v>
          </cell>
          <cell r="X92">
            <v>6888.4684585847499</v>
          </cell>
          <cell r="Y92">
            <v>6896.8507953922099</v>
          </cell>
          <cell r="Z92">
            <v>6904.5534832693356</v>
          </cell>
          <cell r="AA92">
            <v>6911.4254891204964</v>
          </cell>
          <cell r="AB92">
            <v>6920.1885845692304</v>
          </cell>
          <cell r="AC92">
            <v>6928.9627908722978</v>
          </cell>
          <cell r="AD92">
            <v>6937.7481221173093</v>
          </cell>
          <cell r="AE92">
            <v>6946.5445924097394</v>
          </cell>
          <cell r="AF92">
            <v>6955.3522158729447</v>
          </cell>
          <cell r="AG92">
            <v>6964.171006648191</v>
          </cell>
          <cell r="AH92">
            <v>6973.0009788946736</v>
          </cell>
          <cell r="AI92">
            <v>6981.8421467895396</v>
          </cell>
          <cell r="AJ92">
            <v>6990.6945245279121</v>
          </cell>
          <cell r="AK92">
            <v>6999.5581263229124</v>
          </cell>
          <cell r="AL92">
            <v>7008.4329664056831</v>
          </cell>
          <cell r="AM92">
            <v>7017.3190590254108</v>
          </cell>
          <cell r="AN92">
            <v>7026.2164184493477</v>
          </cell>
          <cell r="AO92">
            <v>7035.1250589628362</v>
          </cell>
          <cell r="AP92">
            <v>7044.0449948693313</v>
          </cell>
          <cell r="AQ92">
            <v>7052.9762404904241</v>
          </cell>
          <cell r="AR92">
            <v>7061.9188101658638</v>
          </cell>
          <cell r="AS92">
            <v>7070.8727182535813</v>
          </cell>
          <cell r="AT92">
            <v>7079.837979129712</v>
          </cell>
          <cell r="AU92">
            <v>7088.8146071886194</v>
          </cell>
          <cell r="AV92">
            <v>7097.8026168429169</v>
          </cell>
          <cell r="AW92">
            <v>7106.8020225234932</v>
          </cell>
          <cell r="AX92">
            <v>7115.8128386795324</v>
          </cell>
          <cell r="AZ92">
            <v>1.5504046446165067E-3</v>
          </cell>
          <cell r="BA92">
            <v>1.4601745622220576E-3</v>
          </cell>
          <cell r="BB92">
            <v>1.216865092415934E-3</v>
          </cell>
          <cell r="BC92">
            <v>1.1168413099891801E-3</v>
          </cell>
          <cell r="BD92">
            <v>9.9528606271391627E-4</v>
          </cell>
          <cell r="BE92">
            <v>1.267914334391519E-3</v>
          </cell>
        </row>
        <row r="93">
          <cell r="A93" t="str">
            <v>IDSmall C&amp;ICustomer Population</v>
          </cell>
          <cell r="B93" t="str">
            <v>ID</v>
          </cell>
          <cell r="C93" t="str">
            <v>Small C&amp;I</v>
          </cell>
          <cell r="D93" t="str">
            <v>Customer Population</v>
          </cell>
          <cell r="E93" t="str">
            <v>#</v>
          </cell>
          <cell r="F93">
            <v>8346.3097606883566</v>
          </cell>
          <cell r="G93">
            <v>8479.1975889576042</v>
          </cell>
          <cell r="H93">
            <v>8577.0744375728227</v>
          </cell>
          <cell r="I93">
            <v>8695.496190732274</v>
          </cell>
          <cell r="J93">
            <v>8828.3840190015235</v>
          </cell>
          <cell r="K93">
            <v>8970.4285650264392</v>
          </cell>
          <cell r="L93">
            <v>9112.3961638433284</v>
          </cell>
          <cell r="M93">
            <v>9250.2855606345784</v>
          </cell>
          <cell r="N93">
            <v>9385.789593976875</v>
          </cell>
          <cell r="O93">
            <v>9521.601416151294</v>
          </cell>
          <cell r="P93">
            <v>9656.4898718293443</v>
          </cell>
          <cell r="Q93">
            <v>9792.147799587703</v>
          </cell>
          <cell r="R93">
            <v>9929.5755131307687</v>
          </cell>
          <cell r="S93">
            <v>10067.926593170207</v>
          </cell>
          <cell r="T93">
            <v>10206.739356457827</v>
          </cell>
          <cell r="U93">
            <v>10343.859281168774</v>
          </cell>
          <cell r="V93">
            <v>10476.054584565743</v>
          </cell>
          <cell r="W93">
            <v>10603.710002688895</v>
          </cell>
          <cell r="X93">
            <v>10728.441426906873</v>
          </cell>
          <cell r="Y93">
            <v>10849.171596307249</v>
          </cell>
          <cell r="Z93">
            <v>10967.901138298825</v>
          </cell>
          <cell r="AA93">
            <v>11086.6306802904</v>
          </cell>
          <cell r="AB93">
            <v>11212.952995665464</v>
          </cell>
          <cell r="AC93">
            <v>11340.714641692182</v>
          </cell>
          <cell r="AD93">
            <v>11469.932018265687</v>
          </cell>
          <cell r="AE93">
            <v>11600.621712143353</v>
          </cell>
          <cell r="AF93">
            <v>11732.800499073937</v>
          </cell>
          <cell r="AG93">
            <v>11866.48534595096</v>
          </cell>
          <cell r="AH93">
            <v>12001.693412990631</v>
          </cell>
          <cell r="AI93">
            <v>12138.442055934596</v>
          </cell>
          <cell r="AJ93">
            <v>12276.748828277765</v>
          </cell>
          <cell r="AK93">
            <v>12416.631483521543</v>
          </cell>
          <cell r="AL93">
            <v>12558.107977452726</v>
          </cell>
          <cell r="AM93">
            <v>12701.196470448358</v>
          </cell>
          <cell r="AN93">
            <v>12845.915329806863</v>
          </cell>
          <cell r="AO93">
            <v>12992.283132105724</v>
          </cell>
          <cell r="AP93">
            <v>13140.318665586035</v>
          </cell>
          <cell r="AQ93">
            <v>13290.040932564223</v>
          </cell>
          <cell r="AR93">
            <v>13441.469151871237</v>
          </cell>
          <cell r="AS93">
            <v>13594.62276131955</v>
          </cell>
          <cell r="AT93">
            <v>13749.521420198249</v>
          </cell>
          <cell r="AU93">
            <v>13906.185011796575</v>
          </cell>
          <cell r="AV93">
            <v>14064.633645956195</v>
          </cell>
          <cell r="AW93">
            <v>14224.887661652574</v>
          </cell>
          <cell r="AX93">
            <v>14386.967629605748</v>
          </cell>
          <cell r="AZ93">
            <v>1.2185447974968042E-2</v>
          </cell>
          <cell r="BA93">
            <v>1.1762998439824245E-2</v>
          </cell>
          <cell r="BB93">
            <v>1.1253281310515964E-2</v>
          </cell>
          <cell r="BC93">
            <v>1.0943650484059774E-2</v>
          </cell>
          <cell r="BD93">
            <v>1.0825183459849359E-2</v>
          </cell>
          <cell r="BE93">
            <v>1.1394112333843475E-2</v>
          </cell>
        </row>
        <row r="94">
          <cell r="A94" t="str">
            <v>ORSmall C&amp;ICustomer Population</v>
          </cell>
          <cell r="B94" t="str">
            <v>OR</v>
          </cell>
          <cell r="C94" t="str">
            <v>Small C&amp;I</v>
          </cell>
          <cell r="D94" t="str">
            <v>Customer Population</v>
          </cell>
          <cell r="E94" t="str">
            <v>#</v>
          </cell>
          <cell r="F94">
            <v>65154.445255975312</v>
          </cell>
          <cell r="G94">
            <v>65535.398386636371</v>
          </cell>
          <cell r="H94">
            <v>66055.222884621719</v>
          </cell>
          <cell r="I94">
            <v>66590.564531800672</v>
          </cell>
          <cell r="J94">
            <v>67133.45121482604</v>
          </cell>
          <cell r="K94">
            <v>67681.178109526474</v>
          </cell>
          <cell r="L94">
            <v>68232.392803816299</v>
          </cell>
          <cell r="M94">
            <v>68782.539804354266</v>
          </cell>
          <cell r="N94">
            <v>69327.13479738262</v>
          </cell>
          <cell r="O94">
            <v>69862.405264978093</v>
          </cell>
          <cell r="P94">
            <v>70384.649868800989</v>
          </cell>
          <cell r="Q94">
            <v>70895.221020936951</v>
          </cell>
          <cell r="R94">
            <v>71398.745394310681</v>
          </cell>
          <cell r="S94">
            <v>71897.714274343176</v>
          </cell>
          <cell r="T94">
            <v>72395.11720353963</v>
          </cell>
          <cell r="U94">
            <v>72895.082597740518</v>
          </cell>
          <cell r="V94">
            <v>73396.969840694743</v>
          </cell>
          <cell r="W94">
            <v>73898.5011857317</v>
          </cell>
          <cell r="X94">
            <v>74398.039502431842</v>
          </cell>
          <cell r="Y94">
            <v>74893.52058287496</v>
          </cell>
          <cell r="Z94">
            <v>75387.293353315108</v>
          </cell>
          <cell r="AA94">
            <v>75880.283148337228</v>
          </cell>
          <cell r="AB94">
            <v>76386.939086367522</v>
          </cell>
          <cell r="AC94">
            <v>76896.977988046478</v>
          </cell>
          <cell r="AD94">
            <v>77410.422441568953</v>
          </cell>
          <cell r="AE94">
            <v>77927.295185952142</v>
          </cell>
          <cell r="AF94">
            <v>78447.619112042652</v>
          </cell>
          <cell r="AG94">
            <v>78971.417263530253</v>
          </cell>
          <cell r="AH94">
            <v>79498.712837968444</v>
          </cell>
          <cell r="AI94">
            <v>80029.529187801803</v>
          </cell>
          <cell r="AJ94">
            <v>80563.889821400167</v>
          </cell>
          <cell r="AK94">
            <v>81101.818404099788</v>
          </cell>
          <cell r="AL94">
            <v>81643.33875925139</v>
          </cell>
          <cell r="AM94">
            <v>82188.474869275247</v>
          </cell>
          <cell r="AN94">
            <v>82737.250876723294</v>
          </cell>
          <cell r="AO94">
            <v>83289.691085348328</v>
          </cell>
          <cell r="AP94">
            <v>83845.819961180343</v>
          </cell>
          <cell r="AQ94">
            <v>84405.662133610109</v>
          </cell>
          <cell r="AR94">
            <v>84969.24239647988</v>
          </cell>
          <cell r="AS94">
            <v>85536.585709181469</v>
          </cell>
          <cell r="AT94">
            <v>86107.717197761624</v>
          </cell>
          <cell r="AU94">
            <v>86682.662156034814</v>
          </cell>
          <cell r="AV94">
            <v>87261.446046703408</v>
          </cell>
          <cell r="AW94">
            <v>87844.094502485314</v>
          </cell>
          <cell r="AX94">
            <v>88430.633327249219</v>
          </cell>
          <cell r="AZ94">
            <v>6.8331342032990168E-3</v>
          </cell>
          <cell r="BA94">
            <v>6.7597895584463165E-3</v>
          </cell>
          <cell r="BB94">
            <v>6.6598674340998245E-3</v>
          </cell>
          <cell r="BC94">
            <v>6.5929971858346989E-3</v>
          </cell>
          <cell r="BD94">
            <v>6.5394282390752699E-3</v>
          </cell>
          <cell r="BE94">
            <v>6.6770433241510243E-3</v>
          </cell>
        </row>
        <row r="95">
          <cell r="A95" t="str">
            <v>UTSmall C&amp;ICustomer Population</v>
          </cell>
          <cell r="B95" t="str">
            <v>UT</v>
          </cell>
          <cell r="C95" t="str">
            <v>Small C&amp;I</v>
          </cell>
          <cell r="D95" t="str">
            <v>Customer Population</v>
          </cell>
          <cell r="E95" t="str">
            <v>#</v>
          </cell>
          <cell r="F95">
            <v>66316.891161605759</v>
          </cell>
          <cell r="G95">
            <v>67126.560492758013</v>
          </cell>
          <cell r="H95">
            <v>68080.351764792125</v>
          </cell>
          <cell r="I95">
            <v>69091.138531485834</v>
          </cell>
          <cell r="J95">
            <v>70138.655728071259</v>
          </cell>
          <cell r="K95">
            <v>71209.037783917782</v>
          </cell>
          <cell r="L95">
            <v>72283.552846394596</v>
          </cell>
          <cell r="M95">
            <v>73352.601674295845</v>
          </cell>
          <cell r="N95">
            <v>74427.716689348017</v>
          </cell>
          <cell r="O95">
            <v>75513.697512154002</v>
          </cell>
          <cell r="P95">
            <v>76611.0774338919</v>
          </cell>
          <cell r="Q95">
            <v>77706.390852314653</v>
          </cell>
          <cell r="R95">
            <v>78794.704824024826</v>
          </cell>
          <cell r="S95">
            <v>79877.819206748507</v>
          </cell>
          <cell r="T95">
            <v>80959.733684321473</v>
          </cell>
          <cell r="U95">
            <v>82042.114791675267</v>
          </cell>
          <cell r="V95">
            <v>83123.962607850961</v>
          </cell>
          <cell r="W95">
            <v>84204.27721188961</v>
          </cell>
          <cell r="X95">
            <v>85282.858619599443</v>
          </cell>
          <cell r="Y95">
            <v>86360.040137966746</v>
          </cell>
          <cell r="Z95">
            <v>87435.821766991547</v>
          </cell>
          <cell r="AA95">
            <v>88514.603158893151</v>
          </cell>
          <cell r="AB95">
            <v>89633.979048849054</v>
          </cell>
          <cell r="AC95">
            <v>90767.510821995951</v>
          </cell>
          <cell r="AD95">
            <v>91915.377496866146</v>
          </cell>
          <cell r="AE95">
            <v>93077.760355901191</v>
          </cell>
          <cell r="AF95">
            <v>94254.84297408181</v>
          </cell>
          <cell r="AG95">
            <v>95446.811247919861</v>
          </cell>
          <cell r="AH95">
            <v>96653.85342481696</v>
          </cell>
          <cell r="AI95">
            <v>97876.16013279435</v>
          </cell>
          <cell r="AJ95">
            <v>99113.924410598775</v>
          </cell>
          <cell r="AK95">
            <v>100367.34173818908</v>
          </cell>
          <cell r="AL95">
            <v>101636.6100676083</v>
          </cell>
          <cell r="AM95">
            <v>102921.92985424623</v>
          </cell>
          <cell r="AN95">
            <v>104223.50408849733</v>
          </cell>
          <cell r="AO95">
            <v>105541.53832781893</v>
          </cell>
          <cell r="AP95">
            <v>106876.24072919491</v>
          </cell>
          <cell r="AQ95">
            <v>108227.82208200995</v>
          </cell>
          <cell r="AR95">
            <v>109596.49584133942</v>
          </cell>
          <cell r="AS95">
            <v>110982.47816166033</v>
          </cell>
          <cell r="AT95">
            <v>112385.98793098859</v>
          </cell>
          <cell r="AU95">
            <v>113807.24680544792</v>
          </cell>
          <cell r="AV95">
            <v>115246.47924427607</v>
          </cell>
          <cell r="AW95">
            <v>116703.91254527353</v>
          </cell>
          <cell r="AX95">
            <v>118179.77688070072</v>
          </cell>
          <cell r="AZ95">
            <v>1.2996428107442205E-2</v>
          </cell>
          <cell r="BA95">
            <v>1.2809104755993769E-2</v>
          </cell>
          <cell r="BB95">
            <v>1.2630691979639482E-2</v>
          </cell>
          <cell r="BC95">
            <v>1.2456937575598135E-2</v>
          </cell>
          <cell r="BD95">
            <v>1.2337979675841075E-2</v>
          </cell>
          <cell r="BE95">
            <v>1.2646228418902932E-2</v>
          </cell>
        </row>
        <row r="96">
          <cell r="A96" t="str">
            <v>WASmall C&amp;ICustomer Population</v>
          </cell>
          <cell r="B96" t="str">
            <v>WA</v>
          </cell>
          <cell r="C96" t="str">
            <v>Small C&amp;I</v>
          </cell>
          <cell r="D96" t="str">
            <v>Customer Population</v>
          </cell>
          <cell r="E96" t="str">
            <v>#</v>
          </cell>
          <cell r="F96">
            <v>14249.702988187928</v>
          </cell>
          <cell r="G96">
            <v>14358.111262703434</v>
          </cell>
          <cell r="H96">
            <v>14469.224671954205</v>
          </cell>
          <cell r="I96">
            <v>14567.421062844116</v>
          </cell>
          <cell r="J96">
            <v>14665.346940260497</v>
          </cell>
          <cell r="K96">
            <v>14762.461277256298</v>
          </cell>
          <cell r="L96">
            <v>14858.290675252856</v>
          </cell>
          <cell r="M96">
            <v>14952.564620776639</v>
          </cell>
          <cell r="N96">
            <v>15045.350742196028</v>
          </cell>
          <cell r="O96">
            <v>15137.122438089693</v>
          </cell>
          <cell r="P96">
            <v>15228.150221931164</v>
          </cell>
          <cell r="Q96">
            <v>15318.163580246912</v>
          </cell>
          <cell r="R96">
            <v>15407.703539983992</v>
          </cell>
          <cell r="S96">
            <v>15496.364330932111</v>
          </cell>
          <cell r="T96">
            <v>15584.754608406705</v>
          </cell>
          <cell r="U96">
            <v>15672.87437240777</v>
          </cell>
          <cell r="V96">
            <v>15760.858879672076</v>
          </cell>
          <cell r="W96">
            <v>15849.113900409904</v>
          </cell>
          <cell r="X96">
            <v>15936.963150937449</v>
          </cell>
          <cell r="Y96">
            <v>16025.015286570131</v>
          </cell>
          <cell r="Z96">
            <v>16112.796908729291</v>
          </cell>
          <cell r="AA96">
            <v>16200.240389046547</v>
          </cell>
          <cell r="AB96">
            <v>16289.575816486169</v>
          </cell>
          <cell r="AC96">
            <v>16379.403879738851</v>
          </cell>
          <cell r="AD96">
            <v>16469.727295420511</v>
          </cell>
          <cell r="AE96">
            <v>16560.548795127714</v>
          </cell>
          <cell r="AF96">
            <v>16651.871125520276</v>
          </cell>
          <cell r="AG96">
            <v>16743.697048404338</v>
          </cell>
          <cell r="AH96">
            <v>16836.02934081588</v>
          </cell>
          <cell r="AI96">
            <v>16928.870795104714</v>
          </cell>
          <cell r="AJ96">
            <v>17022.224219018928</v>
          </cell>
          <cell r="AK96">
            <v>17116.092435789793</v>
          </cell>
          <cell r="AL96">
            <v>17210.478284217155</v>
          </cell>
          <cell r="AM96">
            <v>17305.384618755277</v>
          </cell>
          <cell r="AN96">
            <v>17400.814309599176</v>
          </cell>
          <cell r="AO96">
            <v>17496.770242771414</v>
          </cell>
          <cell r="AP96">
            <v>17593.25532020938</v>
          </cell>
          <cell r="AQ96">
            <v>17690.272459853059</v>
          </cell>
          <cell r="AR96">
            <v>17787.824595733269</v>
          </cell>
          <cell r="AS96">
            <v>17885.914678060399</v>
          </cell>
          <cell r="AT96">
            <v>17984.545673313623</v>
          </cell>
          <cell r="AU96">
            <v>18083.720564330622</v>
          </cell>
          <cell r="AV96">
            <v>18183.442350397789</v>
          </cell>
          <cell r="AW96">
            <v>18283.714047340931</v>
          </cell>
          <cell r="AX96">
            <v>18384.538687616478</v>
          </cell>
          <cell r="AZ96">
            <v>5.5996326984221016E-3</v>
          </cell>
          <cell r="BA96">
            <v>5.5428493403200533E-3</v>
          </cell>
          <cell r="BB96">
            <v>5.5250259913855165E-3</v>
          </cell>
          <cell r="BC96">
            <v>5.4777871090535644E-3</v>
          </cell>
          <cell r="BD96">
            <v>5.4269585108394063E-3</v>
          </cell>
          <cell r="BE96">
            <v>5.5144507300041281E-3</v>
          </cell>
        </row>
        <row r="97">
          <cell r="A97" t="str">
            <v>WYSmall C&amp;ICustomer Population</v>
          </cell>
          <cell r="B97" t="str">
            <v>WY</v>
          </cell>
          <cell r="C97" t="str">
            <v>Small C&amp;I</v>
          </cell>
          <cell r="D97" t="str">
            <v>Customer Population</v>
          </cell>
          <cell r="E97" t="str">
            <v>#</v>
          </cell>
          <cell r="F97">
            <v>21436.480416187285</v>
          </cell>
          <cell r="G97">
            <v>21671.716672502625</v>
          </cell>
          <cell r="H97">
            <v>21861.044382472115</v>
          </cell>
          <cell r="I97">
            <v>21989.184720624282</v>
          </cell>
          <cell r="J97">
            <v>22103.992121454652</v>
          </cell>
          <cell r="K97">
            <v>22218.078822970336</v>
          </cell>
          <cell r="L97">
            <v>22329.282727227255</v>
          </cell>
          <cell r="M97">
            <v>22435.513806212799</v>
          </cell>
          <cell r="N97">
            <v>22532.808213696164</v>
          </cell>
          <cell r="O97">
            <v>22620.229040568258</v>
          </cell>
          <cell r="P97">
            <v>22698.496986143764</v>
          </cell>
          <cell r="Q97">
            <v>22771.359686859087</v>
          </cell>
          <cell r="R97">
            <v>22841.123380521232</v>
          </cell>
          <cell r="S97">
            <v>22907.715997198738</v>
          </cell>
          <cell r="T97">
            <v>22972.795145315391</v>
          </cell>
          <cell r="U97">
            <v>23045.729915962183</v>
          </cell>
          <cell r="V97">
            <v>23124.646490920913</v>
          </cell>
          <cell r="W97">
            <v>23206.08551348107</v>
          </cell>
          <cell r="X97">
            <v>23285.290368165672</v>
          </cell>
          <cell r="Y97">
            <v>23355.414411485166</v>
          </cell>
          <cell r="Z97">
            <v>23418.835951178033</v>
          </cell>
          <cell r="AA97">
            <v>23479.807113200939</v>
          </cell>
          <cell r="AB97">
            <v>23551.492706120775</v>
          </cell>
          <cell r="AC97">
            <v>23623.397160473651</v>
          </cell>
          <cell r="AD97">
            <v>23695.521144459755</v>
          </cell>
          <cell r="AE97">
            <v>23767.865328319345</v>
          </cell>
          <cell r="AF97">
            <v>23840.430384338968</v>
          </cell>
          <cell r="AG97">
            <v>23913.216986857715</v>
          </cell>
          <cell r="AH97">
            <v>23986.225812273482</v>
          </cell>
          <cell r="AI97">
            <v>24059.457539049261</v>
          </cell>
          <cell r="AJ97">
            <v>24132.912847719435</v>
          </cell>
          <cell r="AK97">
            <v>24206.592420896119</v>
          </cell>
          <cell r="AL97">
            <v>24280.496943275484</v>
          </cell>
          <cell r="AM97">
            <v>24354.627101644135</v>
          </cell>
          <cell r="AN97">
            <v>24428.983584885485</v>
          </cell>
          <cell r="AO97">
            <v>24503.56708398616</v>
          </cell>
          <cell r="AP97">
            <v>24578.37829204242</v>
          </cell>
          <cell r="AQ97">
            <v>24653.417904266596</v>
          </cell>
          <cell r="AR97">
            <v>24728.686617993561</v>
          </cell>
          <cell r="AS97">
            <v>24804.185132687195</v>
          </cell>
          <cell r="AT97">
            <v>24879.914149946897</v>
          </cell>
          <cell r="AU97">
            <v>24955.8743735141</v>
          </cell>
          <cell r="AV97">
            <v>25032.066509278815</v>
          </cell>
          <cell r="AW97">
            <v>25108.491265286182</v>
          </cell>
          <cell r="AX97">
            <v>25185.149351743061</v>
          </cell>
          <cell r="AZ97">
            <v>3.5217412984942555E-3</v>
          </cell>
          <cell r="BA97">
            <v>3.4131070765291028E-3</v>
          </cell>
          <cell r="BB97">
            <v>3.0115168078541118E-3</v>
          </cell>
          <cell r="BC97">
            <v>2.7154962260776123E-3</v>
          </cell>
          <cell r="BD97">
            <v>2.6035095061947063E-3</v>
          </cell>
          <cell r="BE97">
            <v>3.0530741830299577E-3</v>
          </cell>
        </row>
        <row r="98">
          <cell r="A98" t="str">
            <v>CAMedium C&amp;ICustomer Population</v>
          </cell>
          <cell r="B98" t="str">
            <v>CA</v>
          </cell>
          <cell r="C98" t="str">
            <v>Medium C&amp;I</v>
          </cell>
          <cell r="D98" t="str">
            <v>Customer Population</v>
          </cell>
          <cell r="E98" t="str">
            <v>#</v>
          </cell>
          <cell r="F98">
            <v>648.05570792954234</v>
          </cell>
          <cell r="G98">
            <v>647.13457670506489</v>
          </cell>
          <cell r="H98">
            <v>648.0702139330773</v>
          </cell>
          <cell r="I98">
            <v>648.99859815932211</v>
          </cell>
          <cell r="J98">
            <v>649.91247638203208</v>
          </cell>
          <cell r="K98">
            <v>650.93514963125483</v>
          </cell>
          <cell r="L98">
            <v>652.05211190345585</v>
          </cell>
          <cell r="M98">
            <v>653.06027914914364</v>
          </cell>
          <cell r="N98">
            <v>653.94514536478334</v>
          </cell>
          <cell r="O98">
            <v>654.71396355214233</v>
          </cell>
          <cell r="P98">
            <v>655.49728774303651</v>
          </cell>
          <cell r="Q98">
            <v>656.25159992686042</v>
          </cell>
          <cell r="R98">
            <v>656.9116230877064</v>
          </cell>
          <cell r="S98">
            <v>657.4555982202719</v>
          </cell>
          <cell r="T98">
            <v>657.95605534223193</v>
          </cell>
          <cell r="U98">
            <v>658.71036752605596</v>
          </cell>
          <cell r="V98">
            <v>659.61699274699822</v>
          </cell>
          <cell r="W98">
            <v>660.63966599622108</v>
          </cell>
          <cell r="X98">
            <v>661.60431523130364</v>
          </cell>
          <cell r="Y98">
            <v>662.40939842750038</v>
          </cell>
          <cell r="Z98">
            <v>663.14920460778933</v>
          </cell>
          <cell r="AA98">
            <v>663.80922776863531</v>
          </cell>
          <cell r="AB98">
            <v>664.65088100382445</v>
          </cell>
          <cell r="AC98">
            <v>665.49360138321515</v>
          </cell>
          <cell r="AD98">
            <v>666.33739025985471</v>
          </cell>
          <cell r="AE98">
            <v>667.18224898850622</v>
          </cell>
          <cell r="AF98">
            <v>668.02817892565031</v>
          </cell>
          <cell r="AG98">
            <v>668.8751814294875</v>
          </cell>
          <cell r="AH98">
            <v>669.72325785994065</v>
          </cell>
          <cell r="AI98">
            <v>670.57240957865656</v>
          </cell>
          <cell r="AJ98">
            <v>671.42263794900873</v>
          </cell>
          <cell r="AK98">
            <v>672.27394433609925</v>
          </cell>
          <cell r="AL98">
            <v>673.12633010676086</v>
          </cell>
          <cell r="AM98">
            <v>673.97979662955947</v>
          </cell>
          <cell r="AN98">
            <v>674.83434527479631</v>
          </cell>
          <cell r="AO98">
            <v>675.68997741450983</v>
          </cell>
          <cell r="AP98">
            <v>676.54669442247837</v>
          </cell>
          <cell r="AQ98">
            <v>677.40449767422183</v>
          </cell>
          <cell r="AR98">
            <v>678.26338854700418</v>
          </cell>
          <cell r="AS98">
            <v>679.12336841983586</v>
          </cell>
          <cell r="AT98">
            <v>679.98443867347555</v>
          </cell>
          <cell r="AU98">
            <v>680.84660069043275</v>
          </cell>
          <cell r="AV98">
            <v>681.70985585496987</v>
          </cell>
          <cell r="AW98">
            <v>682.57420555310432</v>
          </cell>
          <cell r="AX98">
            <v>683.43965117261098</v>
          </cell>
          <cell r="AZ98">
            <v>1.5504046446164208E-3</v>
          </cell>
          <cell r="BA98">
            <v>1.4601745622220615E-3</v>
          </cell>
          <cell r="BB98">
            <v>1.2168650924159526E-3</v>
          </cell>
          <cell r="BC98">
            <v>1.1168413099892362E-3</v>
          </cell>
          <cell r="BD98">
            <v>9.9528606271395985E-4</v>
          </cell>
          <cell r="BE98">
            <v>1.2679143343915262E-3</v>
          </cell>
        </row>
        <row r="99">
          <cell r="A99" t="str">
            <v>IDMedium C&amp;ICustomer Population</v>
          </cell>
          <cell r="B99" t="str">
            <v>ID</v>
          </cell>
          <cell r="C99" t="str">
            <v>Medium C&amp;I</v>
          </cell>
          <cell r="D99" t="str">
            <v>Customer Population</v>
          </cell>
          <cell r="E99" t="str">
            <v>#</v>
          </cell>
          <cell r="F99">
            <v>596.68580263511694</v>
          </cell>
          <cell r="G99">
            <v>606.18608272833194</v>
          </cell>
          <cell r="H99">
            <v>613.18339383346768</v>
          </cell>
          <cell r="I99">
            <v>621.6494801469928</v>
          </cell>
          <cell r="J99">
            <v>631.14976024020791</v>
          </cell>
          <cell r="K99">
            <v>641.30466299184366</v>
          </cell>
          <cell r="L99">
            <v>651.45406471273645</v>
          </cell>
          <cell r="M99">
            <v>661.31191180424844</v>
          </cell>
          <cell r="N99">
            <v>670.99922694272652</v>
          </cell>
          <cell r="O99">
            <v>680.70854620417663</v>
          </cell>
          <cell r="P99">
            <v>690.35185309671056</v>
          </cell>
          <cell r="Q99">
            <v>700.05017029667476</v>
          </cell>
          <cell r="R99">
            <v>709.87501120372849</v>
          </cell>
          <cell r="S99">
            <v>719.76586447969885</v>
          </cell>
          <cell r="T99">
            <v>729.68972394012712</v>
          </cell>
          <cell r="U99">
            <v>739.49256072420906</v>
          </cell>
          <cell r="V99">
            <v>748.94333154073672</v>
          </cell>
          <cell r="W99">
            <v>758.06954154342566</v>
          </cell>
          <cell r="X99">
            <v>766.98671237787926</v>
          </cell>
          <cell r="Y99">
            <v>775.61782961369533</v>
          </cell>
          <cell r="Z99">
            <v>784.10592005019259</v>
          </cell>
          <cell r="AA99">
            <v>792.59401048668997</v>
          </cell>
          <cell r="AB99">
            <v>801.62491567730683</v>
          </cell>
          <cell r="AC99">
            <v>810.75872001614187</v>
          </cell>
          <cell r="AD99">
            <v>819.99659594764887</v>
          </cell>
          <cell r="AE99">
            <v>829.33972927524565</v>
          </cell>
          <cell r="AF99">
            <v>838.78931931352713</v>
          </cell>
          <cell r="AG99">
            <v>848.34657904221353</v>
          </cell>
          <cell r="AH99">
            <v>858.0127352618523</v>
          </cell>
          <cell r="AI99">
            <v>867.78902875129415</v>
          </cell>
          <cell r="AJ99">
            <v>877.67671442696337</v>
          </cell>
          <cell r="AK99">
            <v>887.67706150394281</v>
          </cell>
          <cell r="AL99">
            <v>897.79135365889476</v>
          </cell>
          <cell r="AM99">
            <v>908.02088919483765</v>
          </cell>
          <cell r="AN99">
            <v>918.36698120780011</v>
          </cell>
          <cell r="AO99">
            <v>928.83095775537447</v>
          </cell>
          <cell r="AP99">
            <v>939.41416202719063</v>
          </cell>
          <cell r="AQ99">
            <v>950.1179525173319</v>
          </cell>
          <cell r="AR99">
            <v>960.94370319871575</v>
          </cell>
          <cell r="AS99">
            <v>971.89280369946141</v>
          </cell>
          <cell r="AT99">
            <v>982.96665948126713</v>
          </cell>
          <cell r="AU99">
            <v>994.16669201981949</v>
          </cell>
          <cell r="AV99">
            <v>1005.4943389872589</v>
          </cell>
          <cell r="AW99">
            <v>1016.9510544367233</v>
          </cell>
          <cell r="AX99">
            <v>1028.5383089889958</v>
          </cell>
          <cell r="AZ99">
            <v>1.2185447974968105E-2</v>
          </cell>
          <cell r="BA99">
            <v>1.176299843982425E-2</v>
          </cell>
          <cell r="BB99">
            <v>1.1253281310515971E-2</v>
          </cell>
          <cell r="BC99">
            <v>1.0943650484059712E-2</v>
          </cell>
          <cell r="BD99">
            <v>1.082518345984944E-2</v>
          </cell>
          <cell r="BE99">
            <v>1.1394112333843496E-2</v>
          </cell>
        </row>
        <row r="100">
          <cell r="A100" t="str">
            <v>ORMedium C&amp;ICustomer Population</v>
          </cell>
          <cell r="B100" t="str">
            <v>OR</v>
          </cell>
          <cell r="C100" t="str">
            <v>Medium C&amp;I</v>
          </cell>
          <cell r="D100" t="str">
            <v>Customer Population</v>
          </cell>
          <cell r="E100" t="str">
            <v>#</v>
          </cell>
          <cell r="F100">
            <v>9589.8861505440073</v>
          </cell>
          <cell r="G100">
            <v>9645.957492067675</v>
          </cell>
          <cell r="H100">
            <v>9722.4688910114946</v>
          </cell>
          <cell r="I100">
            <v>9801.2642123118476</v>
          </cell>
          <cell r="J100">
            <v>9881.1700646662921</v>
          </cell>
          <cell r="K100">
            <v>9961.788333168648</v>
          </cell>
          <cell r="L100">
            <v>10042.91996036582</v>
          </cell>
          <cell r="M100">
            <v>10123.89443694213</v>
          </cell>
          <cell r="N100">
            <v>10204.051730289955</v>
          </cell>
          <cell r="O100">
            <v>10282.836574882249</v>
          </cell>
          <cell r="P100">
            <v>10359.704181900026</v>
          </cell>
          <cell r="Q100">
            <v>10434.853608796373</v>
          </cell>
          <cell r="R100">
            <v>10508.965841595029</v>
          </cell>
          <cell r="S100">
            <v>10582.407565078005</v>
          </cell>
          <cell r="T100">
            <v>10655.618800983719</v>
          </cell>
          <cell r="U100">
            <v>10729.207198379499</v>
          </cell>
          <cell r="V100">
            <v>10803.078466892834</v>
          </cell>
          <cell r="W100">
            <v>10876.89735186588</v>
          </cell>
          <cell r="X100">
            <v>10950.422889013316</v>
          </cell>
          <cell r="Y100">
            <v>11023.351253801478</v>
          </cell>
          <cell r="Z100">
            <v>11096.028177596258</v>
          </cell>
          <cell r="AA100">
            <v>11168.589857602405</v>
          </cell>
          <cell r="AB100">
            <v>11243.16301595129</v>
          </cell>
          <cell r="AC100">
            <v>11318.234102509288</v>
          </cell>
          <cell r="AD100">
            <v>11393.806441964625</v>
          </cell>
          <cell r="AE100">
            <v>11469.883381204614</v>
          </cell>
          <cell r="AF100">
            <v>11546.468289463877</v>
          </cell>
          <cell r="AG100">
            <v>11623.564558473563</v>
          </cell>
          <cell r="AH100">
            <v>11701.175602611556</v>
          </cell>
          <cell r="AI100">
            <v>11779.304859053693</v>
          </cell>
          <cell r="AJ100">
            <v>11857.955787925976</v>
          </cell>
          <cell r="AK100">
            <v>11937.131872457825</v>
          </cell>
          <cell r="AL100">
            <v>12016.836619136329</v>
          </cell>
          <cell r="AM100">
            <v>12097.073557861546</v>
          </cell>
          <cell r="AN100">
            <v>12177.846242102829</v>
          </cell>
          <cell r="AO100">
            <v>12259.1582490562</v>
          </cell>
          <cell r="AP100">
            <v>12341.013179802771</v>
          </cell>
          <cell r="AQ100">
            <v>12423.414659468232</v>
          </cell>
          <cell r="AR100">
            <v>12506.366337383393</v>
          </cell>
          <cell r="AS100">
            <v>12589.871887245805</v>
          </cell>
          <cell r="AT100">
            <v>12673.935007282456</v>
          </cell>
          <cell r="AU100">
            <v>12758.559420413556</v>
          </cell>
          <cell r="AV100">
            <v>12843.748874417412</v>
          </cell>
          <cell r="AW100">
            <v>12929.507142096412</v>
          </cell>
          <cell r="AX100">
            <v>13015.838021444109</v>
          </cell>
          <cell r="AZ100">
            <v>6.8331342032988572E-3</v>
          </cell>
          <cell r="BA100">
            <v>6.7597895584463651E-3</v>
          </cell>
          <cell r="BB100">
            <v>6.659867434099913E-3</v>
          </cell>
          <cell r="BC100">
            <v>6.5929971858345784E-3</v>
          </cell>
          <cell r="BD100">
            <v>6.5394282390751979E-3</v>
          </cell>
          <cell r="BE100">
            <v>6.6770433241509818E-3</v>
          </cell>
        </row>
        <row r="101">
          <cell r="A101" t="str">
            <v>UTMedium C&amp;ICustomer Population</v>
          </cell>
          <cell r="B101" t="str">
            <v>UT</v>
          </cell>
          <cell r="C101" t="str">
            <v>Medium C&amp;I</v>
          </cell>
          <cell r="D101" t="str">
            <v>Customer Population</v>
          </cell>
          <cell r="E101" t="str">
            <v>#</v>
          </cell>
          <cell r="F101">
            <v>13718.535490581513</v>
          </cell>
          <cell r="G101">
            <v>13886.026415751396</v>
          </cell>
          <cell r="H101">
            <v>14083.330891079126</v>
          </cell>
          <cell r="I101">
            <v>14292.425646418409</v>
          </cell>
          <cell r="J101">
            <v>14509.118582209574</v>
          </cell>
          <cell r="K101">
            <v>14730.541419806543</v>
          </cell>
          <cell r="L101">
            <v>14952.819225076866</v>
          </cell>
          <cell r="M101">
            <v>15173.96626665017</v>
          </cell>
          <cell r="N101">
            <v>15396.368180131138</v>
          </cell>
          <cell r="O101">
            <v>15621.017831204954</v>
          </cell>
          <cell r="P101">
            <v>15848.025538281074</v>
          </cell>
          <cell r="Q101">
            <v>16074.605761520521</v>
          </cell>
          <cell r="R101">
            <v>16299.738055635742</v>
          </cell>
          <cell r="S101">
            <v>16523.794745258681</v>
          </cell>
          <cell r="T101">
            <v>16747.603218460325</v>
          </cell>
          <cell r="U101">
            <v>16971.508220270251</v>
          </cell>
          <cell r="V101">
            <v>17195.302903670712</v>
          </cell>
          <cell r="W101">
            <v>17418.780421643962</v>
          </cell>
          <cell r="X101">
            <v>17641.899404786451</v>
          </cell>
          <cell r="Y101">
            <v>17864.728802104095</v>
          </cell>
          <cell r="Z101">
            <v>18087.268613596894</v>
          </cell>
          <cell r="AA101">
            <v>18310.428966142932</v>
          </cell>
          <cell r="AB101">
            <v>18541.986833296869</v>
          </cell>
          <cell r="AC101">
            <v>18776.473034131031</v>
          </cell>
          <cell r="AD101">
            <v>19013.924601022023</v>
          </cell>
          <cell r="AE101">
            <v>19254.379034666345</v>
          </cell>
          <cell r="AF101">
            <v>19497.87431000287</v>
          </cell>
          <cell r="AG101">
            <v>19744.448882210225</v>
          </cell>
          <cell r="AH101">
            <v>19994.141692780006</v>
          </cell>
          <cell r="AI101">
            <v>20246.992175666812</v>
          </cell>
          <cell r="AJ101">
            <v>20503.040263516032</v>
          </cell>
          <cell r="AK101">
            <v>20762.326393970416</v>
          </cell>
          <cell r="AL101">
            <v>21024.891516056381</v>
          </cell>
          <cell r="AM101">
            <v>21290.777096651083</v>
          </cell>
          <cell r="AN101">
            <v>21560.025127031276</v>
          </cell>
          <cell r="AO101">
            <v>21832.678129504999</v>
          </cell>
          <cell r="AP101">
            <v>22108.779164127103</v>
          </cell>
          <cell r="AQ101">
            <v>22388.371835499733</v>
          </cell>
          <cell r="AR101">
            <v>22671.500299658794</v>
          </cell>
          <cell r="AS101">
            <v>22958.209271047504</v>
          </cell>
          <cell r="AT101">
            <v>23248.544029578145</v>
          </cell>
          <cell r="AU101">
            <v>23542.55042778311</v>
          </cell>
          <cell r="AV101">
            <v>23840.274898056392</v>
          </cell>
          <cell r="AW101">
            <v>24141.764459986647</v>
          </cell>
          <cell r="AX101">
            <v>24447.066727782989</v>
          </cell>
          <cell r="AZ101">
            <v>1.2996428107442264E-2</v>
          </cell>
          <cell r="BA101">
            <v>1.2809104755993665E-2</v>
          </cell>
          <cell r="BB101">
            <v>1.2630691979639562E-2</v>
          </cell>
          <cell r="BC101">
            <v>1.2456937575598057E-2</v>
          </cell>
          <cell r="BD101">
            <v>1.2337979675841135E-2</v>
          </cell>
          <cell r="BE101">
            <v>1.2646228418902936E-2</v>
          </cell>
        </row>
        <row r="102">
          <cell r="A102" t="str">
            <v>WAMedium C&amp;ICustomer Population</v>
          </cell>
          <cell r="B102" t="str">
            <v>WA</v>
          </cell>
          <cell r="C102" t="str">
            <v>Medium C&amp;I</v>
          </cell>
          <cell r="D102" t="str">
            <v>Customer Population</v>
          </cell>
          <cell r="E102" t="str">
            <v>#</v>
          </cell>
          <cell r="F102">
            <v>2787.8464915472123</v>
          </cell>
          <cell r="G102">
            <v>2809.0557495937323</v>
          </cell>
          <cell r="H102">
            <v>2830.7942467680514</v>
          </cell>
          <cell r="I102">
            <v>2850.0056271071335</v>
          </cell>
          <cell r="J102">
            <v>2869.1640835334351</v>
          </cell>
          <cell r="K102">
            <v>2888.1637682213973</v>
          </cell>
          <cell r="L102">
            <v>2906.9120643236556</v>
          </cell>
          <cell r="M102">
            <v>2925.3560479274297</v>
          </cell>
          <cell r="N102">
            <v>2943.5089500109148</v>
          </cell>
          <cell r="O102">
            <v>2961.4633874214751</v>
          </cell>
          <cell r="P102">
            <v>2979.2722840718911</v>
          </cell>
          <cell r="Q102">
            <v>2996.8827160493825</v>
          </cell>
          <cell r="R102">
            <v>3014.4005311795095</v>
          </cell>
          <cell r="S102">
            <v>3031.7463435931018</v>
          </cell>
          <cell r="T102">
            <v>3049.0392320939145</v>
          </cell>
          <cell r="U102">
            <v>3066.2791966819473</v>
          </cell>
          <cell r="V102">
            <v>3083.49269931359</v>
          </cell>
          <cell r="W102">
            <v>3100.7591258580123</v>
          </cell>
          <cell r="X102">
            <v>3117.9461665332656</v>
          </cell>
          <cell r="Y102">
            <v>3135.1729001431027</v>
          </cell>
          <cell r="Z102">
            <v>3152.3467098401607</v>
          </cell>
          <cell r="AA102">
            <v>3169.4543646462444</v>
          </cell>
          <cell r="AB102">
            <v>3186.9321645810828</v>
          </cell>
          <cell r="AC102">
            <v>3204.5063449825311</v>
          </cell>
          <cell r="AD102">
            <v>3222.1774373359231</v>
          </cell>
          <cell r="AE102">
            <v>3239.9459760574432</v>
          </cell>
          <cell r="AF102">
            <v>3257.8124985102872</v>
          </cell>
          <cell r="AG102">
            <v>3275.7775450209142</v>
          </cell>
          <cell r="AH102">
            <v>3293.8416588953864</v>
          </cell>
          <cell r="AI102">
            <v>3312.0053864358006</v>
          </cell>
          <cell r="AJ102">
            <v>3330.2692769568093</v>
          </cell>
          <cell r="AK102">
            <v>3348.6338828022344</v>
          </cell>
          <cell r="AL102">
            <v>3367.0997593617703</v>
          </cell>
          <cell r="AM102">
            <v>3385.6674650877799</v>
          </cell>
          <cell r="AN102">
            <v>3404.3375615121849</v>
          </cell>
          <cell r="AO102">
            <v>3423.1106132634468</v>
          </cell>
          <cell r="AP102">
            <v>3441.9871880836426</v>
          </cell>
          <cell r="AQ102">
            <v>3460.9678568456357</v>
          </cell>
          <cell r="AR102">
            <v>3480.0531935703393</v>
          </cell>
          <cell r="AS102">
            <v>3499.2437754440766</v>
          </cell>
          <cell r="AT102">
            <v>3518.5401828360368</v>
          </cell>
          <cell r="AU102">
            <v>3537.942999315826</v>
          </cell>
          <cell r="AV102">
            <v>3557.4528116711167</v>
          </cell>
          <cell r="AW102">
            <v>3577.0702099253922</v>
          </cell>
          <cell r="AX102">
            <v>3596.7957873557916</v>
          </cell>
          <cell r="AZ102">
            <v>5.599632698422132E-3</v>
          </cell>
          <cell r="BA102">
            <v>5.5428493403199761E-3</v>
          </cell>
          <cell r="BB102">
            <v>5.5250259913855026E-3</v>
          </cell>
          <cell r="BC102">
            <v>5.4777871090535765E-3</v>
          </cell>
          <cell r="BD102">
            <v>5.4269585108394193E-3</v>
          </cell>
          <cell r="BE102">
            <v>5.514450730004122E-3</v>
          </cell>
        </row>
        <row r="103">
          <cell r="A103" t="str">
            <v>WYMedium C&amp;ICustomer Population</v>
          </cell>
          <cell r="B103" t="str">
            <v>WY</v>
          </cell>
          <cell r="C103" t="str">
            <v>Medium C&amp;I</v>
          </cell>
          <cell r="D103" t="str">
            <v>Customer Population</v>
          </cell>
          <cell r="E103" t="str">
            <v>#</v>
          </cell>
          <cell r="F103">
            <v>2855.4696279992668</v>
          </cell>
          <cell r="G103">
            <v>2886.8045287045834</v>
          </cell>
          <cell r="H103">
            <v>2912.0241316925953</v>
          </cell>
          <cell r="I103">
            <v>2929.0932044419992</v>
          </cell>
          <cell r="J103">
            <v>2944.3862488119653</v>
          </cell>
          <cell r="K103">
            <v>2959.5832916479085</v>
          </cell>
          <cell r="L103">
            <v>2974.3963283477569</v>
          </cell>
          <cell r="M103">
            <v>2988.5469544628422</v>
          </cell>
          <cell r="N103">
            <v>3001.5071615560341</v>
          </cell>
          <cell r="O103">
            <v>3013.1521476331018</v>
          </cell>
          <cell r="P103">
            <v>3023.5779142280694</v>
          </cell>
          <cell r="Q103">
            <v>3033.2836693178601</v>
          </cell>
          <cell r="R103">
            <v>3042.5766178113486</v>
          </cell>
          <cell r="S103">
            <v>3051.4471595551331</v>
          </cell>
          <cell r="T103">
            <v>3060.116098077468</v>
          </cell>
          <cell r="U103">
            <v>3069.8314533206612</v>
          </cell>
          <cell r="V103">
            <v>3080.3436212962501</v>
          </cell>
          <cell r="W103">
            <v>3091.1917946409221</v>
          </cell>
          <cell r="X103">
            <v>3101.7423632301202</v>
          </cell>
          <cell r="Y103">
            <v>3111.0833124906208</v>
          </cell>
          <cell r="Z103">
            <v>3119.5314474847019</v>
          </cell>
          <cell r="AA103">
            <v>3127.653177263102</v>
          </cell>
          <cell r="AB103">
            <v>3137.2021344320756</v>
          </cell>
          <cell r="AC103">
            <v>3146.7802452756564</v>
          </cell>
          <cell r="AD103">
            <v>3156.3875988021759</v>
          </cell>
          <cell r="AE103">
            <v>3166.0242842917146</v>
          </cell>
          <cell r="AF103">
            <v>3175.6903912969315</v>
          </cell>
          <cell r="AG103">
            <v>3185.3860096438962</v>
          </cell>
          <cell r="AH103">
            <v>3195.1112294329246</v>
          </cell>
          <cell r="AI103">
            <v>3204.8661410394152</v>
          </cell>
          <cell r="AJ103">
            <v>3214.6508351146895</v>
          </cell>
          <cell r="AK103">
            <v>3224.4654025868335</v>
          </cell>
          <cell r="AL103">
            <v>3234.3099346615445</v>
          </cell>
          <cell r="AM103">
            <v>3244.1845228229768</v>
          </cell>
          <cell r="AN103">
            <v>3254.0892588345928</v>
          </cell>
          <cell r="AO103">
            <v>3264.0242347400158</v>
          </cell>
          <cell r="AP103">
            <v>3273.9895428638847</v>
          </cell>
          <cell r="AQ103">
            <v>3283.9852758127122</v>
          </cell>
          <cell r="AR103">
            <v>3294.0115264757465</v>
          </cell>
          <cell r="AS103">
            <v>3304.0683880258325</v>
          </cell>
          <cell r="AT103">
            <v>3314.1559539202794</v>
          </cell>
          <cell r="AU103">
            <v>3324.2743179017284</v>
          </cell>
          <cell r="AV103">
            <v>3334.4235739990236</v>
          </cell>
          <cell r="AW103">
            <v>3344.6038165280866</v>
          </cell>
          <cell r="AX103">
            <v>3354.8151400927918</v>
          </cell>
          <cell r="AZ103">
            <v>3.5217412984941336E-3</v>
          </cell>
          <cell r="BA103">
            <v>3.4131070765292437E-3</v>
          </cell>
          <cell r="BB103">
            <v>3.0115168078540876E-3</v>
          </cell>
          <cell r="BC103">
            <v>2.7154962260775429E-3</v>
          </cell>
          <cell r="BD103">
            <v>2.6035095061948156E-3</v>
          </cell>
          <cell r="BE103">
            <v>3.0530741830299647E-3</v>
          </cell>
        </row>
        <row r="104">
          <cell r="A104" t="str">
            <v>CALarge C&amp;ICustomer Population</v>
          </cell>
          <cell r="B104" t="str">
            <v>CA</v>
          </cell>
          <cell r="C104" t="str">
            <v>Large C&amp;I</v>
          </cell>
          <cell r="D104" t="str">
            <v>Customer Population</v>
          </cell>
          <cell r="E104" t="str">
            <v>#</v>
          </cell>
          <cell r="F104">
            <v>39.482385567135978</v>
          </cell>
          <cell r="G104">
            <v>39.426266227829586</v>
          </cell>
          <cell r="H104">
            <v>39.483269336258914</v>
          </cell>
          <cell r="I104">
            <v>39.539830560126774</v>
          </cell>
          <cell r="J104">
            <v>39.595508014871704</v>
          </cell>
          <cell r="K104">
            <v>39.657813738038641</v>
          </cell>
          <cell r="L104">
            <v>39.725863960504661</v>
          </cell>
          <cell r="M104">
            <v>39.787285914548669</v>
          </cell>
          <cell r="N104">
            <v>39.84119583104772</v>
          </cell>
          <cell r="O104">
            <v>39.888035594563291</v>
          </cell>
          <cell r="P104">
            <v>39.935759127201798</v>
          </cell>
          <cell r="Q104">
            <v>39.981715121594441</v>
          </cell>
          <cell r="R104">
            <v>40.021926616687999</v>
          </cell>
          <cell r="S104">
            <v>40.055067958798077</v>
          </cell>
          <cell r="T104">
            <v>40.085557993539339</v>
          </cell>
          <cell r="U104">
            <v>40.131513987931982</v>
          </cell>
          <cell r="V104">
            <v>40.186749558115437</v>
          </cell>
          <cell r="W104">
            <v>40.249055281282381</v>
          </cell>
          <cell r="X104">
            <v>40.30782592795758</v>
          </cell>
          <cell r="Y104">
            <v>40.356875114280491</v>
          </cell>
          <cell r="Z104">
            <v>40.40194733955019</v>
          </cell>
          <cell r="AA104">
            <v>40.442158834643749</v>
          </cell>
          <cell r="AB104">
            <v>40.493436027543929</v>
          </cell>
          <cell r="AC104">
            <v>40.544778235532014</v>
          </cell>
          <cell r="AD104">
            <v>40.596185541041571</v>
          </cell>
          <cell r="AE104">
            <v>40.647658026610671</v>
          </cell>
          <cell r="AF104">
            <v>40.69919577488205</v>
          </cell>
          <cell r="AG104">
            <v>40.750798868603226</v>
          </cell>
          <cell r="AH104">
            <v>40.802467390626632</v>
          </cell>
          <cell r="AI104">
            <v>40.85420142390975</v>
          </cell>
          <cell r="AJ104">
            <v>40.90600105151524</v>
          </cell>
          <cell r="AK104">
            <v>40.957866356611085</v>
          </cell>
          <cell r="AL104">
            <v>41.009797422470719</v>
          </cell>
          <cell r="AM104">
            <v>41.061794332473156</v>
          </cell>
          <cell r="AN104">
            <v>41.113857170103131</v>
          </cell>
          <cell r="AO104">
            <v>41.16598601895123</v>
          </cell>
          <cell r="AP104">
            <v>41.218180962714015</v>
          </cell>
          <cell r="AQ104">
            <v>41.270442085194183</v>
          </cell>
          <cell r="AR104">
            <v>41.32276947030067</v>
          </cell>
          <cell r="AS104">
            <v>41.375163202048817</v>
          </cell>
          <cell r="AT104">
            <v>41.427623364560482</v>
          </cell>
          <cell r="AU104">
            <v>41.480150042064174</v>
          </cell>
          <cell r="AV104">
            <v>41.532743318895214</v>
          </cell>
          <cell r="AW104">
            <v>41.585403279495843</v>
          </cell>
          <cell r="AX104">
            <v>41.638130008415366</v>
          </cell>
          <cell r="AZ104">
            <v>1.550404644616531E-3</v>
          </cell>
          <cell r="BA104">
            <v>1.4601745622220999E-3</v>
          </cell>
          <cell r="BB104">
            <v>1.2168650924159717E-3</v>
          </cell>
          <cell r="BC104">
            <v>1.1168413099890897E-3</v>
          </cell>
          <cell r="BD104">
            <v>9.9528606271397763E-4</v>
          </cell>
          <cell r="BE104">
            <v>1.267914334391534E-3</v>
          </cell>
        </row>
        <row r="105">
          <cell r="A105" t="str">
            <v>IDLarge C&amp;ICustomer Population</v>
          </cell>
          <cell r="B105" t="str">
            <v>ID</v>
          </cell>
          <cell r="C105" t="str">
            <v>Large C&amp;I</v>
          </cell>
          <cell r="D105" t="str">
            <v>Customer Population</v>
          </cell>
          <cell r="E105" t="str">
            <v>#</v>
          </cell>
          <cell r="F105">
            <v>82.636730303845127</v>
          </cell>
          <cell r="G105">
            <v>83.952451375817873</v>
          </cell>
          <cell r="H105">
            <v>84.921529084879452</v>
          </cell>
          <cell r="I105">
            <v>86.094021690418572</v>
          </cell>
          <cell r="J105">
            <v>87.409742762391332</v>
          </cell>
          <cell r="K105">
            <v>88.816124406202377</v>
          </cell>
          <cell r="L105">
            <v>90.221744196468606</v>
          </cell>
          <cell r="M105">
            <v>91.586985748857231</v>
          </cell>
          <cell r="N105">
            <v>92.928609841355211</v>
          </cell>
          <cell r="O105">
            <v>94.273281348032626</v>
          </cell>
          <cell r="P105">
            <v>95.608810612171737</v>
          </cell>
          <cell r="Q105">
            <v>96.951958411759449</v>
          </cell>
          <cell r="R105">
            <v>98.312628842878908</v>
          </cell>
          <cell r="S105">
            <v>99.682441516536713</v>
          </cell>
          <cell r="T105">
            <v>101.05682531146365</v>
          </cell>
          <cell r="U105">
            <v>102.41444832840371</v>
          </cell>
          <cell r="V105">
            <v>103.72331271847271</v>
          </cell>
          <cell r="W105">
            <v>104.987227749395</v>
          </cell>
          <cell r="X105">
            <v>106.22219234561261</v>
          </cell>
          <cell r="Y105">
            <v>107.41754055749753</v>
          </cell>
          <cell r="Z105">
            <v>108.5930805772161</v>
          </cell>
          <cell r="AA105">
            <v>109.76862059693467</v>
          </cell>
          <cell r="AB105">
            <v>111.01933659074719</v>
          </cell>
          <cell r="AC105">
            <v>112.28430338309094</v>
          </cell>
          <cell r="AD105">
            <v>113.56368334916525</v>
          </cell>
          <cell r="AE105">
            <v>114.85764071429067</v>
          </cell>
          <cell r="AF105">
            <v>116.16634157498953</v>
          </cell>
          <cell r="AG105">
            <v>117.48995392030659</v>
          </cell>
          <cell r="AH105">
            <v>118.82864765337266</v>
          </cell>
          <cell r="AI105">
            <v>120.18259461321389</v>
          </cell>
          <cell r="AJ105">
            <v>121.55196859680963</v>
          </cell>
          <cell r="AK105">
            <v>122.93694538140149</v>
          </cell>
          <cell r="AL105">
            <v>124.33770274705675</v>
          </cell>
          <cell r="AM105">
            <v>125.75442049948876</v>
          </cell>
          <cell r="AN105">
            <v>127.18728049313732</v>
          </cell>
          <cell r="AO105">
            <v>128.63646665451219</v>
          </cell>
          <cell r="AP105">
            <v>130.10216500580242</v>
          </cell>
          <cell r="AQ105">
            <v>131.58456368875477</v>
          </cell>
          <cell r="AR105">
            <v>133.08385298882422</v>
          </cell>
          <cell r="AS105">
            <v>134.60022535959959</v>
          </cell>
          <cell r="AT105">
            <v>136.13387544750751</v>
          </cell>
          <cell r="AU105">
            <v>137.68500011679785</v>
          </cell>
          <cell r="AV105">
            <v>139.25379847481389</v>
          </cell>
          <cell r="AW105">
            <v>140.84047189755032</v>
          </cell>
          <cell r="AX105">
            <v>142.44522405550254</v>
          </cell>
          <cell r="AZ105">
            <v>1.2185447974968051E-2</v>
          </cell>
          <cell r="BA105">
            <v>1.1762998439824266E-2</v>
          </cell>
          <cell r="BB105">
            <v>1.1253281310516013E-2</v>
          </cell>
          <cell r="BC105">
            <v>1.0943650484059771E-2</v>
          </cell>
          <cell r="BD105">
            <v>1.0825183459849355E-2</v>
          </cell>
          <cell r="BE105">
            <v>1.1394112333843491E-2</v>
          </cell>
        </row>
        <row r="106">
          <cell r="A106" t="str">
            <v>ORLarge C&amp;ICustomer Population</v>
          </cell>
          <cell r="B106" t="str">
            <v>OR</v>
          </cell>
          <cell r="C106" t="str">
            <v>Large C&amp;I</v>
          </cell>
          <cell r="D106" t="str">
            <v>Customer Population</v>
          </cell>
          <cell r="E106" t="str">
            <v>#</v>
          </cell>
          <cell r="F106">
            <v>1276.3065665382121</v>
          </cell>
          <cell r="G106">
            <v>1283.7690348363581</v>
          </cell>
          <cell r="H106">
            <v>1293.9518461183754</v>
          </cell>
          <cell r="I106">
            <v>1304.4386219162741</v>
          </cell>
          <cell r="J106">
            <v>1315.0731969741882</v>
          </cell>
          <cell r="K106">
            <v>1325.8025866517351</v>
          </cell>
          <cell r="L106">
            <v>1336.6002986287233</v>
          </cell>
          <cell r="M106">
            <v>1347.3770956160863</v>
          </cell>
          <cell r="N106">
            <v>1358.0451346574005</v>
          </cell>
          <cell r="O106">
            <v>1368.5305161226572</v>
          </cell>
          <cell r="P106">
            <v>1378.7607347144913</v>
          </cell>
          <cell r="Q106">
            <v>1388.7622827530934</v>
          </cell>
          <cell r="R106">
            <v>1398.6257918601716</v>
          </cell>
          <cell r="S106">
            <v>1408.4000636781834</v>
          </cell>
          <cell r="T106">
            <v>1418.1436601780795</v>
          </cell>
          <cell r="U106">
            <v>1427.9374526530746</v>
          </cell>
          <cell r="V106">
            <v>1437.7688921093945</v>
          </cell>
          <cell r="W106">
            <v>1447.5933599025066</v>
          </cell>
          <cell r="X106">
            <v>1457.3787863816517</v>
          </cell>
          <cell r="Y106">
            <v>1467.084735900223</v>
          </cell>
          <cell r="Z106">
            <v>1476.7572214353941</v>
          </cell>
          <cell r="AA106">
            <v>1486.4143693115068</v>
          </cell>
          <cell r="AB106">
            <v>1496.3392224530403</v>
          </cell>
          <cell r="AC106">
            <v>1506.3303442689855</v>
          </cell>
          <cell r="AD106">
            <v>1516.3881772381528</v>
          </cell>
          <cell r="AE106">
            <v>1526.5131667938024</v>
          </cell>
          <cell r="AF106">
            <v>1536.7057613433715</v>
          </cell>
          <cell r="AG106">
            <v>1546.9664122883337</v>
          </cell>
          <cell r="AH106">
            <v>1557.2955740441894</v>
          </cell>
          <cell r="AI106">
            <v>1567.693704060591</v>
          </cell>
          <cell r="AJ106">
            <v>1578.1612628416024</v>
          </cell>
          <cell r="AK106">
            <v>1588.6987139660926</v>
          </cell>
          <cell r="AL106">
            <v>1599.306524108267</v>
          </cell>
          <cell r="AM106">
            <v>1609.9851630583353</v>
          </cell>
          <cell r="AN106">
            <v>1620.7351037433161</v>
          </cell>
          <cell r="AO106">
            <v>1631.5568222479826</v>
          </cell>
          <cell r="AP106">
            <v>1642.4507978359466</v>
          </cell>
          <cell r="AQ106">
            <v>1653.4175129708835</v>
          </cell>
          <cell r="AR106">
            <v>1664.4574533379</v>
          </cell>
          <cell r="AS106">
            <v>1675.5711078650431</v>
          </cell>
          <cell r="AT106">
            <v>1686.7589687449536</v>
          </cell>
          <cell r="AU106">
            <v>1698.0215314566638</v>
          </cell>
          <cell r="AV106">
            <v>1709.3592947875411</v>
          </cell>
          <cell r="AW106">
            <v>1720.7727608553778</v>
          </cell>
          <cell r="AX106">
            <v>1732.2624351306281</v>
          </cell>
          <cell r="AZ106">
            <v>6.833134203299015E-3</v>
          </cell>
          <cell r="BA106">
            <v>6.7597895584462888E-3</v>
          </cell>
          <cell r="BB106">
            <v>6.6598674340999624E-3</v>
          </cell>
          <cell r="BC106">
            <v>6.5929971858345966E-3</v>
          </cell>
          <cell r="BD106">
            <v>6.5394282390751233E-3</v>
          </cell>
          <cell r="BE106">
            <v>6.6770433241509965E-3</v>
          </cell>
        </row>
        <row r="107">
          <cell r="A107" t="str">
            <v>UTLarge C&amp;ICustomer Population</v>
          </cell>
          <cell r="B107" t="str">
            <v>UT</v>
          </cell>
          <cell r="C107" t="str">
            <v>Large C&amp;I</v>
          </cell>
          <cell r="D107" t="str">
            <v>Customer Population</v>
          </cell>
          <cell r="E107" t="str">
            <v>#</v>
          </cell>
          <cell r="F107">
            <v>2519.6612368894939</v>
          </cell>
          <cell r="G107">
            <v>2550.4240243583931</v>
          </cell>
          <cell r="H107">
            <v>2586.6626183897615</v>
          </cell>
          <cell r="I107">
            <v>2625.0667140913024</v>
          </cell>
          <cell r="J107">
            <v>2664.8663553136212</v>
          </cell>
          <cell r="K107">
            <v>2705.5347299544997</v>
          </cell>
          <cell r="L107">
            <v>2746.3601351258471</v>
          </cell>
          <cell r="M107">
            <v>2786.9778547568972</v>
          </cell>
          <cell r="N107">
            <v>2827.8260546826673</v>
          </cell>
          <cell r="O107">
            <v>2869.0870929385405</v>
          </cell>
          <cell r="P107">
            <v>2910.7812315284477</v>
          </cell>
          <cell r="Q107">
            <v>2952.3968548531211</v>
          </cell>
          <cell r="R107">
            <v>2993.7465393761941</v>
          </cell>
          <cell r="S107">
            <v>3034.8986693609359</v>
          </cell>
          <cell r="T107">
            <v>3076.0052098368319</v>
          </cell>
          <cell r="U107">
            <v>3117.1294795661674</v>
          </cell>
          <cell r="V107">
            <v>3158.2334872915721</v>
          </cell>
          <cell r="W107">
            <v>3199.2792417556739</v>
          </cell>
          <cell r="X107">
            <v>3240.2591447069981</v>
          </cell>
          <cell r="Y107">
            <v>3281.1858598980025</v>
          </cell>
          <cell r="Z107">
            <v>3322.0593873286871</v>
          </cell>
          <cell r="AA107">
            <v>3363.0468885314858</v>
          </cell>
          <cell r="AB107">
            <v>3405.5767476673363</v>
          </cell>
          <cell r="AC107">
            <v>3448.6444491164425</v>
          </cell>
          <cell r="AD107">
            <v>3492.2567945555511</v>
          </cell>
          <cell r="AE107">
            <v>3536.4206716769668</v>
          </cell>
          <cell r="AF107">
            <v>3581.1430552763245</v>
          </cell>
          <cell r="AG107">
            <v>3626.4310083541172</v>
          </cell>
          <cell r="AH107">
            <v>3672.2916832311562</v>
          </cell>
          <cell r="AI107">
            <v>3718.7323226781355</v>
          </cell>
          <cell r="AJ107">
            <v>3765.7602610594813</v>
          </cell>
          <cell r="AK107">
            <v>3813.3829254916677</v>
          </cell>
          <cell r="AL107">
            <v>3861.6078370161799</v>
          </cell>
          <cell r="AM107">
            <v>3910.4426117873127</v>
          </cell>
          <cell r="AN107">
            <v>3959.8949622749869</v>
          </cell>
          <cell r="AO107">
            <v>4009.9726984827798</v>
          </cell>
          <cell r="AP107">
            <v>4060.6837291813581</v>
          </cell>
          <cell r="AQ107">
            <v>4112.0360631575086</v>
          </cell>
          <cell r="AR107">
            <v>4164.0378104789652</v>
          </cell>
          <cell r="AS107">
            <v>4216.6971837752308</v>
          </cell>
          <cell r="AT107">
            <v>4270.022499534598</v>
          </cell>
          <cell r="AU107">
            <v>4324.0221794175677</v>
          </cell>
          <cell r="AV107">
            <v>4378.7047515868853</v>
          </cell>
          <cell r="AW107">
            <v>4434.0788520543892</v>
          </cell>
          <cell r="AX107">
            <v>4490.1532260448967</v>
          </cell>
          <cell r="AZ107">
            <v>1.2996428107442306E-2</v>
          </cell>
          <cell r="BA107">
            <v>1.2809104755993606E-2</v>
          </cell>
          <cell r="BB107">
            <v>1.2630691979639555E-2</v>
          </cell>
          <cell r="BC107">
            <v>1.24569375755981E-2</v>
          </cell>
          <cell r="BD107">
            <v>1.2337979675841179E-2</v>
          </cell>
          <cell r="BE107">
            <v>1.2646228418902949E-2</v>
          </cell>
        </row>
        <row r="108">
          <cell r="A108" t="str">
            <v>WALarge C&amp;ICustomer Population</v>
          </cell>
          <cell r="B108" t="str">
            <v>WA</v>
          </cell>
          <cell r="C108" t="str">
            <v>Large C&amp;I</v>
          </cell>
          <cell r="D108" t="str">
            <v>Customer Population</v>
          </cell>
          <cell r="E108" t="str">
            <v>#</v>
          </cell>
          <cell r="F108">
            <v>480.3988454728468</v>
          </cell>
          <cell r="G108">
            <v>484.0536030463993</v>
          </cell>
          <cell r="H108">
            <v>487.79955856314723</v>
          </cell>
          <cell r="I108">
            <v>491.1100439011376</v>
          </cell>
          <cell r="J108">
            <v>494.41140944480821</v>
          </cell>
          <cell r="K108">
            <v>497.68541560552029</v>
          </cell>
          <cell r="L108">
            <v>500.91610274321471</v>
          </cell>
          <cell r="M108">
            <v>504.09435106357176</v>
          </cell>
          <cell r="N108">
            <v>507.22244051517134</v>
          </cell>
          <cell r="O108">
            <v>510.31633073807268</v>
          </cell>
          <cell r="P108">
            <v>513.38514152659536</v>
          </cell>
          <cell r="Q108">
            <v>516.41975308641963</v>
          </cell>
          <cell r="R108">
            <v>519.43840500618489</v>
          </cell>
          <cell r="S108">
            <v>522.42741759441162</v>
          </cell>
          <cell r="T108">
            <v>525.40731038831893</v>
          </cell>
          <cell r="U108">
            <v>528.3780833879066</v>
          </cell>
          <cell r="V108">
            <v>531.3442964903345</v>
          </cell>
          <cell r="W108">
            <v>534.31962938708182</v>
          </cell>
          <cell r="X108">
            <v>537.28128259235007</v>
          </cell>
          <cell r="Y108">
            <v>540.24977564335768</v>
          </cell>
          <cell r="Z108">
            <v>543.20914890004599</v>
          </cell>
          <cell r="AA108">
            <v>546.15712241383494</v>
          </cell>
          <cell r="AB108">
            <v>549.16887895622676</v>
          </cell>
          <cell r="AC108">
            <v>552.19724368168238</v>
          </cell>
          <cell r="AD108">
            <v>555.24230817520902</v>
          </cell>
          <cell r="AE108">
            <v>558.30416452685495</v>
          </cell>
          <cell r="AF108">
            <v>561.38290533449435</v>
          </cell>
          <cell r="AG108">
            <v>564.4786237066279</v>
          </cell>
          <cell r="AH108">
            <v>567.59141326519853</v>
          </cell>
          <cell r="AI108">
            <v>570.72136814842281</v>
          </cell>
          <cell r="AJ108">
            <v>573.86858301363782</v>
          </cell>
          <cell r="AK108">
            <v>577.03315304016371</v>
          </cell>
          <cell r="AL108">
            <v>580.21517393218255</v>
          </cell>
          <cell r="AM108">
            <v>583.4147419216323</v>
          </cell>
          <cell r="AN108">
            <v>586.6319537711172</v>
          </cell>
          <cell r="AO108">
            <v>589.86690677683396</v>
          </cell>
          <cell r="AP108">
            <v>593.11969877151466</v>
          </cell>
          <cell r="AQ108">
            <v>596.39042812738501</v>
          </cell>
          <cell r="AR108">
            <v>599.67919375913948</v>
          </cell>
          <cell r="AS108">
            <v>602.98609512693281</v>
          </cell>
          <cell r="AT108">
            <v>606.31123223938778</v>
          </cell>
          <cell r="AU108">
            <v>609.65470565661985</v>
          </cell>
          <cell r="AV108">
            <v>613.01661649327843</v>
          </cell>
          <cell r="AW108">
            <v>616.39706642160434</v>
          </cell>
          <cell r="AX108">
            <v>619.79615767450525</v>
          </cell>
          <cell r="AZ108">
            <v>5.5996326984220132E-3</v>
          </cell>
          <cell r="BA108">
            <v>5.5428493403200663E-3</v>
          </cell>
          <cell r="BB108">
            <v>5.5250259913853898E-3</v>
          </cell>
          <cell r="BC108">
            <v>5.4777871090536459E-3</v>
          </cell>
          <cell r="BD108">
            <v>5.4269585108394375E-3</v>
          </cell>
          <cell r="BE108">
            <v>5.5144507300041098E-3</v>
          </cell>
        </row>
        <row r="109">
          <cell r="A109" t="str">
            <v>WYLarge C&amp;ICustomer Population</v>
          </cell>
          <cell r="B109" t="str">
            <v>WY</v>
          </cell>
          <cell r="C109" t="str">
            <v>Large C&amp;I</v>
          </cell>
          <cell r="D109" t="str">
            <v>Customer Population</v>
          </cell>
          <cell r="E109" t="str">
            <v>#</v>
          </cell>
          <cell r="F109">
            <v>379.40673302986346</v>
          </cell>
          <cell r="G109">
            <v>383.57020659296683</v>
          </cell>
          <cell r="H109">
            <v>386.92113951278077</v>
          </cell>
          <cell r="I109">
            <v>389.18911009954479</v>
          </cell>
          <cell r="J109">
            <v>391.2210994947726</v>
          </cell>
          <cell r="K109">
            <v>393.24033314991749</v>
          </cell>
          <cell r="L109">
            <v>395.20854384473017</v>
          </cell>
          <cell r="M109">
            <v>397.08873993296987</v>
          </cell>
          <cell r="N109">
            <v>398.81076484417991</v>
          </cell>
          <cell r="O109">
            <v>400.35803611625232</v>
          </cell>
          <cell r="P109">
            <v>401.74330948927019</v>
          </cell>
          <cell r="Q109">
            <v>403.03291481166525</v>
          </cell>
          <cell r="R109">
            <v>404.26767045170328</v>
          </cell>
          <cell r="S109">
            <v>405.44630083537589</v>
          </cell>
          <cell r="T109">
            <v>406.59814416487416</v>
          </cell>
          <cell r="U109">
            <v>407.88902506127761</v>
          </cell>
          <cell r="V109">
            <v>409.28577860037018</v>
          </cell>
          <cell r="W109">
            <v>410.72717722975341</v>
          </cell>
          <cell r="X109">
            <v>412.12903306487914</v>
          </cell>
          <cell r="Y109">
            <v>413.37016657495872</v>
          </cell>
          <cell r="Z109">
            <v>414.49267170226608</v>
          </cell>
          <cell r="AA109">
            <v>415.57180731329095</v>
          </cell>
          <cell r="AB109">
            <v>416.84057886939422</v>
          </cell>
          <cell r="AC109">
            <v>418.11322407917959</v>
          </cell>
          <cell r="AD109">
            <v>419.38975476919916</v>
          </cell>
          <cell r="AE109">
            <v>420.67018280211227</v>
          </cell>
          <cell r="AF109">
            <v>421.95452007679586</v>
          </cell>
          <cell r="AG109">
            <v>423.24277852845512</v>
          </cell>
          <cell r="AH109">
            <v>424.53497012873419</v>
          </cell>
          <cell r="AI109">
            <v>425.83110688582758</v>
          </cell>
          <cell r="AJ109">
            <v>427.13120084459177</v>
          </cell>
          <cell r="AK109">
            <v>428.43526408665696</v>
          </cell>
          <cell r="AL109">
            <v>429.74330873053952</v>
          </cell>
          <cell r="AM109">
            <v>431.05534693175457</v>
          </cell>
          <cell r="AN109">
            <v>432.37139088292889</v>
          </cell>
          <cell r="AO109">
            <v>433.69145281391428</v>
          </cell>
          <cell r="AP109">
            <v>435.01554499190115</v>
          </cell>
          <cell r="AQ109">
            <v>436.34367972153262</v>
          </cell>
          <cell r="AR109">
            <v>437.67586934501873</v>
          </cell>
          <cell r="AS109">
            <v>439.01212624225116</v>
          </cell>
          <cell r="AT109">
            <v>440.35246283091845</v>
          </cell>
          <cell r="AU109">
            <v>441.69689156662116</v>
          </cell>
          <cell r="AV109">
            <v>443.04542494298778</v>
          </cell>
          <cell r="AW109">
            <v>444.39807549179073</v>
          </cell>
          <cell r="AX109">
            <v>445.75485578306291</v>
          </cell>
          <cell r="AZ109">
            <v>3.5217412984940833E-3</v>
          </cell>
          <cell r="BA109">
            <v>3.4131070765291891E-3</v>
          </cell>
          <cell r="BB109">
            <v>3.0115168078541886E-3</v>
          </cell>
          <cell r="BC109">
            <v>2.7154962260775854E-3</v>
          </cell>
          <cell r="BD109">
            <v>2.6035095061946478E-3</v>
          </cell>
          <cell r="BE109">
            <v>3.0530741830299387E-3</v>
          </cell>
        </row>
        <row r="110">
          <cell r="A110" t="str">
            <v>CAExtra Large C&amp;ICustomer Population</v>
          </cell>
          <cell r="B110" t="str">
            <v>CA</v>
          </cell>
          <cell r="C110" t="str">
            <v>Extra Large C&amp;I</v>
          </cell>
          <cell r="D110" t="str">
            <v>Customer Population</v>
          </cell>
          <cell r="E110" t="str">
            <v>#</v>
          </cell>
          <cell r="F110">
            <v>10.891692570244409</v>
          </cell>
          <cell r="G110">
            <v>10.876211373194367</v>
          </cell>
          <cell r="H110">
            <v>10.891936368623147</v>
          </cell>
          <cell r="I110">
            <v>10.907539464862557</v>
          </cell>
          <cell r="J110">
            <v>10.922898762723229</v>
          </cell>
          <cell r="K110">
            <v>10.940086548424452</v>
          </cell>
          <cell r="L110">
            <v>10.958859023587493</v>
          </cell>
          <cell r="M110">
            <v>10.975803010909976</v>
          </cell>
          <cell r="N110">
            <v>10.990674712013165</v>
          </cell>
          <cell r="O110">
            <v>11.003596026086425</v>
          </cell>
          <cell r="P110">
            <v>11.016761138538428</v>
          </cell>
          <cell r="Q110">
            <v>11.029438654232949</v>
          </cell>
          <cell r="R110">
            <v>11.040531480465654</v>
          </cell>
          <cell r="S110">
            <v>11.049673919668434</v>
          </cell>
          <cell r="T110">
            <v>11.05808496373499</v>
          </cell>
          <cell r="U110">
            <v>11.070762479429511</v>
          </cell>
          <cell r="V110">
            <v>11.085999878100811</v>
          </cell>
          <cell r="W110">
            <v>11.103187663802036</v>
          </cell>
          <cell r="X110">
            <v>11.119400255988298</v>
          </cell>
          <cell r="Y110">
            <v>11.13293106600841</v>
          </cell>
          <cell r="Z110">
            <v>11.14536478332419</v>
          </cell>
          <cell r="AA110">
            <v>11.156457609556895</v>
          </cell>
          <cell r="AB110">
            <v>11.170603042081083</v>
          </cell>
          <cell r="AC110">
            <v>11.184766409801934</v>
          </cell>
          <cell r="AD110">
            <v>11.198947735459742</v>
          </cell>
          <cell r="AE110">
            <v>11.213147041823632</v>
          </cell>
          <cell r="AF110">
            <v>11.227364351691598</v>
          </cell>
          <cell r="AG110">
            <v>11.241599687890544</v>
          </cell>
          <cell r="AH110">
            <v>11.25585307327631</v>
          </cell>
          <cell r="AI110">
            <v>11.270124530733721</v>
          </cell>
          <cell r="AJ110">
            <v>11.284414083176616</v>
          </cell>
          <cell r="AK110">
            <v>11.298721753547884</v>
          </cell>
          <cell r="AL110">
            <v>11.313047564819508</v>
          </cell>
          <cell r="AM110">
            <v>11.327391539992595</v>
          </cell>
          <cell r="AN110">
            <v>11.341753702097416</v>
          </cell>
          <cell r="AO110">
            <v>11.356134074193442</v>
          </cell>
          <cell r="AP110">
            <v>11.370532679369383</v>
          </cell>
          <cell r="AQ110">
            <v>11.384949540743222</v>
          </cell>
          <cell r="AR110">
            <v>11.399384681462253</v>
          </cell>
          <cell r="AS110">
            <v>11.413838124703121</v>
          </cell>
          <cell r="AT110">
            <v>11.428309893671855</v>
          </cell>
          <cell r="AU110">
            <v>11.442800011603909</v>
          </cell>
          <cell r="AV110">
            <v>11.457308501764196</v>
          </cell>
          <cell r="AW110">
            <v>11.471835387447127</v>
          </cell>
          <cell r="AX110">
            <v>11.486380691976651</v>
          </cell>
          <cell r="AZ110">
            <v>1.5504046446164425E-3</v>
          </cell>
          <cell r="BA110">
            <v>1.4601745622221166E-3</v>
          </cell>
          <cell r="BB110">
            <v>1.2168650924158999E-3</v>
          </cell>
          <cell r="BC110">
            <v>1.1168413099891558E-3</v>
          </cell>
          <cell r="BD110">
            <v>9.9528606271391171E-4</v>
          </cell>
          <cell r="BE110">
            <v>1.2679143343915053E-3</v>
          </cell>
        </row>
        <row r="111">
          <cell r="A111" t="str">
            <v>IDExtra Large C&amp;ICustomer Population</v>
          </cell>
          <cell r="B111" t="str">
            <v>ID</v>
          </cell>
          <cell r="C111" t="str">
            <v>Extra Large C&amp;I</v>
          </cell>
          <cell r="D111" t="str">
            <v>Customer Population</v>
          </cell>
          <cell r="E111" t="str">
            <v>#</v>
          </cell>
          <cell r="F111">
            <v>13.367706372680829</v>
          </cell>
          <cell r="G111">
            <v>13.580543604911714</v>
          </cell>
          <cell r="H111">
            <v>13.737306175495204</v>
          </cell>
          <cell r="I111">
            <v>13.926974096979475</v>
          </cell>
          <cell r="J111">
            <v>14.139811329210364</v>
          </cell>
          <cell r="K111">
            <v>14.367314242179797</v>
          </cell>
          <cell r="L111">
            <v>14.594693914134627</v>
          </cell>
          <cell r="M111">
            <v>14.815541812315139</v>
          </cell>
          <cell r="N111">
            <v>15.032569239042754</v>
          </cell>
          <cell r="O111">
            <v>15.250089629828807</v>
          </cell>
          <cell r="P111">
            <v>15.466131128439544</v>
          </cell>
          <cell r="Q111">
            <v>15.683405037196382</v>
          </cell>
          <cell r="R111">
            <v>15.903513489289235</v>
          </cell>
          <cell r="S111">
            <v>16.125100833557408</v>
          </cell>
          <cell r="T111">
            <v>16.347427623913237</v>
          </cell>
          <cell r="U111">
            <v>16.567043111947658</v>
          </cell>
          <cell r="V111">
            <v>16.778771175047055</v>
          </cell>
          <cell r="W111">
            <v>16.983228018284485</v>
          </cell>
          <cell r="X111">
            <v>17.183001702966745</v>
          </cell>
          <cell r="Y111">
            <v>17.376366854889305</v>
          </cell>
          <cell r="Z111">
            <v>17.566527740432015</v>
          </cell>
          <cell r="AA111">
            <v>17.756688625974725</v>
          </cell>
          <cell r="AB111">
            <v>17.959010330856163</v>
          </cell>
          <cell r="AC111">
            <v>18.163637311970593</v>
          </cell>
          <cell r="AD111">
            <v>18.370595835894378</v>
          </cell>
          <cell r="AE111">
            <v>18.579912468488196</v>
          </cell>
          <cell r="AF111">
            <v>18.791614078307131</v>
          </cell>
          <cell r="AG111">
            <v>19.005727840049595</v>
          </cell>
          <cell r="AH111">
            <v>19.222281238045575</v>
          </cell>
          <cell r="AI111">
            <v>19.441302069784598</v>
          </cell>
          <cell r="AJ111">
            <v>19.662818449483908</v>
          </cell>
          <cell r="AK111">
            <v>19.886858811697298</v>
          </cell>
          <cell r="AL111">
            <v>20.113451914965061</v>
          </cell>
          <cell r="AM111">
            <v>20.342626845505531</v>
          </cell>
          <cell r="AN111">
            <v>20.574413020948683</v>
          </cell>
          <cell r="AO111">
            <v>20.808840194112264</v>
          </cell>
          <cell r="AP111">
            <v>21.045938456820977</v>
          </cell>
          <cell r="AQ111">
            <v>21.285738243769153</v>
          </cell>
          <cell r="AR111">
            <v>21.528270336427447</v>
          </cell>
          <cell r="AS111">
            <v>21.773565866994051</v>
          </cell>
          <cell r="AT111">
            <v>22.021656322390921</v>
          </cell>
          <cell r="AU111">
            <v>22.272573548305537</v>
          </cell>
          <cell r="AV111">
            <v>22.526349753278723</v>
          </cell>
          <cell r="AW111">
            <v>22.783017512839027</v>
          </cell>
          <cell r="AX111">
            <v>23.042609773684237</v>
          </cell>
          <cell r="AZ111">
            <v>1.2185447974968115E-2</v>
          </cell>
          <cell r="BA111">
            <v>1.1762998439824241E-2</v>
          </cell>
          <cell r="BB111">
            <v>1.1253281310515976E-2</v>
          </cell>
          <cell r="BC111">
            <v>1.0943650484059795E-2</v>
          </cell>
          <cell r="BD111">
            <v>1.0825183459849379E-2</v>
          </cell>
          <cell r="BE111">
            <v>1.1394112333843503E-2</v>
          </cell>
        </row>
        <row r="112">
          <cell r="A112" t="str">
            <v>ORExtra Large C&amp;ICustomer Population</v>
          </cell>
          <cell r="B112" t="str">
            <v>OR</v>
          </cell>
          <cell r="C112" t="str">
            <v>Extra Large C&amp;I</v>
          </cell>
          <cell r="D112" t="str">
            <v>Customer Population</v>
          </cell>
          <cell r="E112" t="str">
            <v>#</v>
          </cell>
          <cell r="F112">
            <v>258.7786936091257</v>
          </cell>
          <cell r="G112">
            <v>260.29175312626944</v>
          </cell>
          <cell r="H112">
            <v>262.35637824841081</v>
          </cell>
          <cell r="I112">
            <v>264.48263397121309</v>
          </cell>
          <cell r="J112">
            <v>266.63885686681374</v>
          </cell>
          <cell r="K112">
            <v>268.81430398647387</v>
          </cell>
          <cell r="L112">
            <v>271.00360385582383</v>
          </cell>
          <cell r="M112">
            <v>273.18866308751359</v>
          </cell>
          <cell r="N112">
            <v>275.3516710033706</v>
          </cell>
          <cell r="O112">
            <v>277.4776440169955</v>
          </cell>
          <cell r="P112">
            <v>279.55188125116655</v>
          </cell>
          <cell r="Q112">
            <v>281.57975418025319</v>
          </cell>
          <cell r="R112">
            <v>283.57963890078281</v>
          </cell>
          <cell r="S112">
            <v>285.56143023396243</v>
          </cell>
          <cell r="T112">
            <v>287.53700196524051</v>
          </cell>
          <cell r="U112">
            <v>289.52275122690293</v>
          </cell>
          <cell r="V112">
            <v>291.51613363635363</v>
          </cell>
          <cell r="W112">
            <v>293.50810249991764</v>
          </cell>
          <cell r="X112">
            <v>295.49215550651604</v>
          </cell>
          <cell r="Y112">
            <v>297.46009409000584</v>
          </cell>
          <cell r="Z112">
            <v>299.42124765323933</v>
          </cell>
          <cell r="AA112">
            <v>301.37929141552206</v>
          </cell>
          <cell r="AB112">
            <v>303.39161400130541</v>
          </cell>
          <cell r="AC112">
            <v>305.41737295217621</v>
          </cell>
          <cell r="AD112">
            <v>307.45665798332624</v>
          </cell>
          <cell r="AE112">
            <v>309.50955940897956</v>
          </cell>
          <cell r="AF112">
            <v>311.57616814639221</v>
          </cell>
          <cell r="AG112">
            <v>313.65657571987862</v>
          </cell>
          <cell r="AH112">
            <v>315.7508742648651</v>
          </cell>
          <cell r="AI112">
            <v>317.85915653197014</v>
          </cell>
          <cell r="AJ112">
            <v>319.98151589111217</v>
          </cell>
          <cell r="AK112">
            <v>322.11804633564464</v>
          </cell>
          <cell r="AL112">
            <v>324.26884248651862</v>
          </cell>
          <cell r="AM112">
            <v>326.43399959647337</v>
          </cell>
          <cell r="AN112">
            <v>328.61361355425493</v>
          </cell>
          <cell r="AO112">
            <v>330.80778088886251</v>
          </cell>
          <cell r="AP112">
            <v>333.01659877382372</v>
          </cell>
          <cell r="AQ112">
            <v>335.24016503149795</v>
          </cell>
          <cell r="AR112">
            <v>337.47857813740876</v>
          </cell>
          <cell r="AS112">
            <v>339.73193722460513</v>
          </cell>
          <cell r="AT112">
            <v>342.00034208805158</v>
          </cell>
          <cell r="AU112">
            <v>344.28389318904794</v>
          </cell>
          <cell r="AV112">
            <v>346.58269165967857</v>
          </cell>
          <cell r="AW112">
            <v>348.89683930729109</v>
          </cell>
          <cell r="AX112">
            <v>351.22643861900519</v>
          </cell>
          <cell r="AZ112">
            <v>6.8331342032988676E-3</v>
          </cell>
          <cell r="BA112">
            <v>6.7597895584465438E-3</v>
          </cell>
          <cell r="BB112">
            <v>6.6598674340997898E-3</v>
          </cell>
          <cell r="BC112">
            <v>6.5929971858345697E-3</v>
          </cell>
          <cell r="BD112">
            <v>6.5394282390752179E-3</v>
          </cell>
          <cell r="BE112">
            <v>6.6770433241509965E-3</v>
          </cell>
        </row>
        <row r="113">
          <cell r="A113" t="str">
            <v>UTExtra Large C&amp;ICustomer Population</v>
          </cell>
          <cell r="B113" t="str">
            <v>UT</v>
          </cell>
          <cell r="C113" t="str">
            <v>Extra Large C&amp;I</v>
          </cell>
          <cell r="D113" t="str">
            <v>Customer Population</v>
          </cell>
          <cell r="E113" t="str">
            <v>#</v>
          </cell>
          <cell r="F113">
            <v>347.57877758991208</v>
          </cell>
          <cell r="G113">
            <v>351.82240046554045</v>
          </cell>
          <cell r="H113">
            <v>356.82139240564328</v>
          </cell>
          <cell r="I113">
            <v>362.11910800445378</v>
          </cell>
          <cell r="J113">
            <v>367.60933440554248</v>
          </cell>
          <cell r="K113">
            <v>373.21939965451037</v>
          </cell>
          <cell r="L113">
            <v>378.85112673603959</v>
          </cell>
          <cell r="M113">
            <v>384.4542042970844</v>
          </cell>
          <cell r="N113">
            <v>390.08907583817893</v>
          </cell>
          <cell r="O113">
            <v>395.78089703584573</v>
          </cell>
          <cell r="P113">
            <v>401.53246296525401</v>
          </cell>
          <cell r="Q113">
            <v>407.27319797838175</v>
          </cell>
          <cell r="R113">
            <v>412.97724762991373</v>
          </cell>
          <cell r="S113">
            <v>418.65404529854612</v>
          </cell>
          <cell r="T113">
            <v>424.32455404804784</v>
          </cell>
          <cell r="U113">
            <v>429.99750848832252</v>
          </cell>
          <cell r="V113">
            <v>435.6676678534281</v>
          </cell>
          <cell r="W113">
            <v>441.32979137742223</v>
          </cell>
          <cell r="X113">
            <v>446.98283090711647</v>
          </cell>
          <cell r="Y113">
            <v>452.62853336449155</v>
          </cell>
          <cell r="Z113">
            <v>458.26689874954752</v>
          </cell>
          <cell r="AA113">
            <v>463.9209864324302</v>
          </cell>
          <cell r="AB113">
            <v>469.78783719517742</v>
          </cell>
          <cell r="AC113">
            <v>475.72888149276997</v>
          </cell>
          <cell r="AD113">
            <v>481.7450575935967</v>
          </cell>
          <cell r="AE113">
            <v>487.83731563160285</v>
          </cell>
          <cell r="AF113">
            <v>494.0066177563445</v>
          </cell>
          <cell r="AG113">
            <v>500.25393828494083</v>
          </cell>
          <cell r="AH113">
            <v>506.58026385594792</v>
          </cell>
          <cell r="AI113">
            <v>512.9865935851783</v>
          </cell>
          <cell r="AJ113">
            <v>519.47393922349136</v>
          </cell>
          <cell r="AK113">
            <v>526.04332531657883</v>
          </cell>
          <cell r="AL113">
            <v>532.69578936677146</v>
          </cell>
          <cell r="AM113">
            <v>539.43238199689142</v>
          </cell>
          <cell r="AN113">
            <v>546.25416711617697</v>
          </cell>
          <cell r="AO113">
            <v>553.16222208830573</v>
          </cell>
          <cell r="AP113">
            <v>560.15763790154233</v>
          </cell>
          <cell r="AQ113">
            <v>567.24151934103827</v>
          </cell>
          <cell r="AR113">
            <v>574.41498516331058</v>
          </cell>
          <cell r="AS113">
            <v>581.67916827292652</v>
          </cell>
          <cell r="AT113">
            <v>589.03521590142338</v>
          </cell>
          <cell r="AU113">
            <v>596.48428978849051</v>
          </cell>
          <cell r="AV113">
            <v>604.02756636544279</v>
          </cell>
          <cell r="AW113">
            <v>611.66623694101418</v>
          </cell>
          <cell r="AX113">
            <v>619.40150788950098</v>
          </cell>
          <cell r="AZ113">
            <v>1.2996428107442292E-2</v>
          </cell>
          <cell r="BA113">
            <v>1.2809104755993686E-2</v>
          </cell>
          <cell r="BB113">
            <v>1.2630691979639511E-2</v>
          </cell>
          <cell r="BC113">
            <v>1.2456937575598064E-2</v>
          </cell>
          <cell r="BD113">
            <v>1.2337979675841158E-2</v>
          </cell>
          <cell r="BE113">
            <v>1.2646228418902941E-2</v>
          </cell>
        </row>
        <row r="114">
          <cell r="A114" t="str">
            <v>WAExtra Large C&amp;ICustomer Population</v>
          </cell>
          <cell r="B114" t="str">
            <v>WA</v>
          </cell>
          <cell r="C114" t="str">
            <v>Extra Large C&amp;I</v>
          </cell>
          <cell r="D114" t="str">
            <v>Customer Population</v>
          </cell>
          <cell r="E114" t="str">
            <v>#</v>
          </cell>
          <cell r="F114">
            <v>40.885008125348662</v>
          </cell>
          <cell r="G114">
            <v>41.196051323097812</v>
          </cell>
          <cell r="H114">
            <v>41.514856047927424</v>
          </cell>
          <cell r="I114">
            <v>41.796599480947883</v>
          </cell>
          <cell r="J114">
            <v>42.077566761260272</v>
          </cell>
          <cell r="K114">
            <v>42.356205583448535</v>
          </cell>
          <cell r="L114">
            <v>42.631157680273589</v>
          </cell>
          <cell r="M114">
            <v>42.901646899027384</v>
          </cell>
          <cell r="N114">
            <v>43.16786727788692</v>
          </cell>
          <cell r="O114">
            <v>43.431177084091289</v>
          </cell>
          <cell r="P114">
            <v>43.692352470348538</v>
          </cell>
          <cell r="Q114">
            <v>43.950617283950606</v>
          </cell>
          <cell r="R114">
            <v>44.207523830313612</v>
          </cell>
          <cell r="S114">
            <v>44.461907880375463</v>
          </cell>
          <cell r="T114">
            <v>44.715515777729266</v>
          </cell>
          <cell r="U114">
            <v>44.968347522375026</v>
          </cell>
          <cell r="V114">
            <v>45.220791190666766</v>
          </cell>
          <cell r="W114">
            <v>45.474011011666533</v>
          </cell>
          <cell r="X114">
            <v>45.726066603604259</v>
          </cell>
          <cell r="Y114">
            <v>45.978704310072999</v>
          </cell>
          <cell r="Z114">
            <v>46.230565863833704</v>
          </cell>
          <cell r="AA114">
            <v>46.48145722670936</v>
          </cell>
          <cell r="AB114">
            <v>46.737776932444845</v>
          </cell>
          <cell r="AC114">
            <v>46.995510100568737</v>
          </cell>
          <cell r="AD114">
            <v>47.254664525549742</v>
          </cell>
          <cell r="AE114">
            <v>47.515248044838764</v>
          </cell>
          <cell r="AF114">
            <v>47.777268539105954</v>
          </cell>
          <cell r="AG114">
            <v>48.040733932479036</v>
          </cell>
          <cell r="AH114">
            <v>48.305652192782937</v>
          </cell>
          <cell r="AI114">
            <v>48.572031331780757</v>
          </cell>
          <cell r="AJ114">
            <v>48.839879405416085</v>
          </cell>
          <cell r="AK114">
            <v>49.1092045140566</v>
          </cell>
          <cell r="AL114">
            <v>49.380014802739069</v>
          </cell>
          <cell r="AM114">
            <v>49.652318461415653</v>
          </cell>
          <cell r="AN114">
            <v>49.926123725201606</v>
          </cell>
          <cell r="AO114">
            <v>50.201438874624323</v>
          </cell>
          <cell r="AP114">
            <v>50.47827223587376</v>
          </cell>
          <cell r="AQ114">
            <v>50.756632181054229</v>
          </cell>
          <cell r="AR114">
            <v>51.036527128437598</v>
          </cell>
          <cell r="AS114">
            <v>51.317965542717893</v>
          </cell>
          <cell r="AT114">
            <v>51.600955935267265</v>
          </cell>
          <cell r="AU114">
            <v>51.885506864393413</v>
          </cell>
          <cell r="AV114">
            <v>52.171626935598404</v>
          </cell>
          <cell r="AW114">
            <v>52.459324801838925</v>
          </cell>
          <cell r="AX114">
            <v>52.748609163787954</v>
          </cell>
          <cell r="AZ114">
            <v>5.599632698421916E-3</v>
          </cell>
          <cell r="BA114">
            <v>5.5428493403201235E-3</v>
          </cell>
          <cell r="BB114">
            <v>5.5250259913855321E-3</v>
          </cell>
          <cell r="BC114">
            <v>5.477787109053593E-3</v>
          </cell>
          <cell r="BD114">
            <v>5.4269585108394471E-3</v>
          </cell>
          <cell r="BE114">
            <v>5.514450730004122E-3</v>
          </cell>
        </row>
        <row r="115">
          <cell r="A115" t="str">
            <v>WYExtra Large C&amp;ICustomer Population</v>
          </cell>
          <cell r="B115" t="str">
            <v>WY</v>
          </cell>
          <cell r="C115" t="str">
            <v>Extra Large C&amp;I</v>
          </cell>
          <cell r="D115" t="str">
            <v>Customer Population</v>
          </cell>
          <cell r="E115" t="str">
            <v>#</v>
          </cell>
          <cell r="F115">
            <v>115.30988945025263</v>
          </cell>
          <cell r="G115">
            <v>116.57525886648992</v>
          </cell>
          <cell r="H115">
            <v>117.59367965584515</v>
          </cell>
          <cell r="I115">
            <v>118.28296483417539</v>
          </cell>
          <cell r="J115">
            <v>118.90053023860736</v>
          </cell>
          <cell r="K115">
            <v>119.51421889850434</v>
          </cell>
          <cell r="L115">
            <v>120.11240058026114</v>
          </cell>
          <cell r="M115">
            <v>120.68383272472614</v>
          </cell>
          <cell r="N115">
            <v>121.20719323695664</v>
          </cell>
          <cell r="O115">
            <v>121.67744234905709</v>
          </cell>
          <cell r="P115">
            <v>122.09845680556251</v>
          </cell>
          <cell r="Q115">
            <v>122.49039567805514</v>
          </cell>
          <cell r="R115">
            <v>122.86566454904707</v>
          </cell>
          <cell r="S115">
            <v>123.22387574408484</v>
          </cell>
          <cell r="T115">
            <v>123.57394577559901</v>
          </cell>
          <cell r="U115">
            <v>123.96627232254515</v>
          </cell>
          <cell r="V115">
            <v>124.39077584913211</v>
          </cell>
          <cell r="W115">
            <v>124.82884798159174</v>
          </cell>
          <cell r="X115">
            <v>125.25490220599269</v>
          </cell>
          <cell r="Y115">
            <v>125.63210944925217</v>
          </cell>
          <cell r="Z115">
            <v>125.97326296833576</v>
          </cell>
          <cell r="AA115">
            <v>126.30123555600019</v>
          </cell>
          <cell r="AB115">
            <v>126.686842597561</v>
          </cell>
          <cell r="AC115">
            <v>127.07362692602518</v>
          </cell>
          <cell r="AD115">
            <v>127.46159213573701</v>
          </cell>
          <cell r="AE115">
            <v>127.85074183201452</v>
          </cell>
          <cell r="AF115">
            <v>128.24107963118306</v>
          </cell>
          <cell r="AG115">
            <v>128.63260916060889</v>
          </cell>
          <cell r="AH115">
            <v>129.02533405873294</v>
          </cell>
          <cell r="AI115">
            <v>129.41925797510447</v>
          </cell>
          <cell r="AJ115">
            <v>129.81438457041514</v>
          </cell>
          <cell r="AK115">
            <v>130.21071751653298</v>
          </cell>
          <cell r="AL115">
            <v>130.6082604965365</v>
          </cell>
          <cell r="AM115">
            <v>131.00701720474893</v>
          </cell>
          <cell r="AN115">
            <v>131.40699134677251</v>
          </cell>
          <cell r="AO115">
            <v>131.80818663952297</v>
          </cell>
          <cell r="AP115">
            <v>132.21060681126409</v>
          </cell>
          <cell r="AQ115">
            <v>132.61425560164227</v>
          </cell>
          <cell r="AR115">
            <v>133.01913676172137</v>
          </cell>
          <cell r="AS115">
            <v>133.4252540540175</v>
          </cell>
          <cell r="AT115">
            <v>133.83261125253404</v>
          </cell>
          <cell r="AU115">
            <v>134.24121214279663</v>
          </cell>
          <cell r="AV115">
            <v>134.65106052188844</v>
          </cell>
          <cell r="AW115">
            <v>135.06216019848543</v>
          </cell>
          <cell r="AX115">
            <v>135.47451499289167</v>
          </cell>
          <cell r="AZ115">
            <v>3.5217412984942017E-3</v>
          </cell>
          <cell r="BA115">
            <v>3.4131070765291887E-3</v>
          </cell>
          <cell r="BB115">
            <v>3.011516807854166E-3</v>
          </cell>
          <cell r="BC115">
            <v>2.7154962260774276E-3</v>
          </cell>
          <cell r="BD115">
            <v>2.6035095061947523E-3</v>
          </cell>
          <cell r="BE115">
            <v>3.0530741830299469E-3</v>
          </cell>
        </row>
        <row r="116">
          <cell r="A116" t="str">
            <v>CAIrrigationCustomer Population</v>
          </cell>
          <cell r="B116" t="str">
            <v>CA</v>
          </cell>
          <cell r="C116" t="str">
            <v>Irrigation</v>
          </cell>
          <cell r="D116" t="str">
            <v>Customer Population</v>
          </cell>
          <cell r="E116" t="str">
            <v>#</v>
          </cell>
          <cell r="F116">
            <v>1836</v>
          </cell>
          <cell r="G116">
            <v>1816.5</v>
          </cell>
          <cell r="H116">
            <v>1822</v>
          </cell>
          <cell r="I116">
            <v>1827.25</v>
          </cell>
          <cell r="J116">
            <v>1833.0833333333333</v>
          </cell>
          <cell r="K116">
            <v>1838.3333333333333</v>
          </cell>
          <cell r="L116">
            <v>1844.0833333333333</v>
          </cell>
          <cell r="M116">
            <v>1849.3333333333333</v>
          </cell>
          <cell r="N116">
            <v>1855.0833333333333</v>
          </cell>
          <cell r="O116">
            <v>1860.3333333333333</v>
          </cell>
          <cell r="P116">
            <v>1866.0833333333333</v>
          </cell>
          <cell r="Q116">
            <v>1871.4166666666667</v>
          </cell>
          <cell r="R116">
            <v>1877.0833333333333</v>
          </cell>
          <cell r="S116">
            <v>1882.5</v>
          </cell>
          <cell r="T116">
            <v>1888</v>
          </cell>
          <cell r="U116">
            <v>1893.5</v>
          </cell>
          <cell r="V116">
            <v>1899</v>
          </cell>
          <cell r="W116">
            <v>1904.5</v>
          </cell>
          <cell r="X116">
            <v>1910</v>
          </cell>
          <cell r="Y116">
            <v>1915.5</v>
          </cell>
          <cell r="Z116">
            <v>1921</v>
          </cell>
          <cell r="AA116">
            <v>1926.5</v>
          </cell>
          <cell r="AB116">
            <v>1932.0476050914185</v>
          </cell>
          <cell r="AC116">
            <v>1937.6111852268289</v>
          </cell>
          <cell r="AD116">
            <v>1943.1907864084296</v>
          </cell>
          <cell r="AE116">
            <v>1948.7864547708884</v>
          </cell>
          <cell r="AF116">
            <v>1954.3982365817239</v>
          </cell>
          <cell r="AG116">
            <v>1960.0261782416876</v>
          </cell>
          <cell r="AH116">
            <v>1965.6703262851483</v>
          </cell>
          <cell r="AI116">
            <v>1971.3307273804764</v>
          </cell>
          <cell r="AJ116">
            <v>1977.00742833043</v>
          </cell>
          <cell r="AK116">
            <v>1982.7004760725417</v>
          </cell>
          <cell r="AL116">
            <v>1988.4099176795066</v>
          </cell>
          <cell r="AM116">
            <v>1994.1358003595719</v>
          </cell>
          <cell r="AN116">
            <v>1999.878171456927</v>
          </cell>
          <cell r="AO116">
            <v>2005.637078452095</v>
          </cell>
          <cell r="AP116">
            <v>2011.4125689623252</v>
          </cell>
          <cell r="AQ116">
            <v>2017.204690741987</v>
          </cell>
          <cell r="AR116">
            <v>2023.0134916829647</v>
          </cell>
          <cell r="AS116">
            <v>2028.8390198150535</v>
          </cell>
          <cell r="AT116">
            <v>2034.681323306356</v>
          </cell>
          <cell r="AU116">
            <v>2040.540450463682</v>
          </cell>
          <cell r="AV116">
            <v>2046.4164497329464</v>
          </cell>
          <cell r="AW116">
            <v>2052.3093696995702</v>
          </cell>
          <cell r="AX116">
            <v>2058.2192590888831</v>
          </cell>
          <cell r="AZ116">
            <v>2.8962611901000527E-3</v>
          </cell>
          <cell r="BA116">
            <v>2.8878970858493042E-3</v>
          </cell>
          <cell r="BB116">
            <v>2.8795811518324606E-3</v>
          </cell>
          <cell r="BC116">
            <v>2.8713129731140694E-3</v>
          </cell>
          <cell r="BD116">
            <v>2.8630921395106715E-3</v>
          </cell>
          <cell r="BE116">
            <v>2.8796289080813115E-3</v>
          </cell>
        </row>
        <row r="117">
          <cell r="A117" t="str">
            <v>IDIrrigationCustomer Population</v>
          </cell>
          <cell r="B117" t="str">
            <v>ID</v>
          </cell>
          <cell r="C117" t="str">
            <v>Irrigation</v>
          </cell>
          <cell r="D117" t="str">
            <v>Customer Population</v>
          </cell>
          <cell r="E117" t="str">
            <v>#</v>
          </cell>
          <cell r="F117">
            <v>4820.333333333333</v>
          </cell>
          <cell r="G117">
            <v>4855.25</v>
          </cell>
          <cell r="H117">
            <v>4894.916666666667</v>
          </cell>
          <cell r="I117">
            <v>4927.5</v>
          </cell>
          <cell r="J117">
            <v>4958.5</v>
          </cell>
          <cell r="K117">
            <v>4989.083333333333</v>
          </cell>
          <cell r="L117">
            <v>5019.583333333333</v>
          </cell>
          <cell r="M117">
            <v>5050.166666666667</v>
          </cell>
          <cell r="N117">
            <v>5080.583333333333</v>
          </cell>
          <cell r="O117">
            <v>5111.166666666667</v>
          </cell>
          <cell r="P117">
            <v>5141.583333333333</v>
          </cell>
          <cell r="Q117">
            <v>5172.25</v>
          </cell>
          <cell r="R117">
            <v>5202.583333333333</v>
          </cell>
          <cell r="S117">
            <v>5233.333333333333</v>
          </cell>
          <cell r="T117">
            <v>5263.583333333333</v>
          </cell>
          <cell r="U117">
            <v>5294.333333333333</v>
          </cell>
          <cell r="V117">
            <v>5324.583333333333</v>
          </cell>
          <cell r="W117">
            <v>5355.333333333333</v>
          </cell>
          <cell r="X117">
            <v>5385.666666666667</v>
          </cell>
          <cell r="Y117">
            <v>5416.333333333333</v>
          </cell>
          <cell r="Z117">
            <v>5446.666666666667</v>
          </cell>
          <cell r="AA117">
            <v>5477.333333333333</v>
          </cell>
          <cell r="AB117">
            <v>5508.4052169015267</v>
          </cell>
          <cell r="AC117">
            <v>5539.6533654311024</v>
          </cell>
          <cell r="AD117">
            <v>5571.0787788400903</v>
          </cell>
          <cell r="AE117">
            <v>5602.6824627188671</v>
          </cell>
          <cell r="AF117">
            <v>5634.4654283623358</v>
          </cell>
          <cell r="AG117">
            <v>5666.4286928022857</v>
          </cell>
          <cell r="AH117">
            <v>5698.5732788399364</v>
          </cell>
          <cell r="AI117">
            <v>5730.9002150786655</v>
          </cell>
          <cell r="AJ117">
            <v>5763.4105359569267</v>
          </cell>
          <cell r="AK117">
            <v>5796.1052817813461</v>
          </cell>
          <cell r="AL117">
            <v>5828.9854987600165</v>
          </cell>
          <cell r="AM117">
            <v>5862.0522390359711</v>
          </cell>
          <cell r="AN117">
            <v>5895.3065607208537</v>
          </cell>
          <cell r="AO117">
            <v>5928.7495279287759</v>
          </cell>
          <cell r="AP117">
            <v>5962.3822108103705</v>
          </cell>
          <cell r="AQ117">
            <v>5996.2056855870323</v>
          </cell>
          <cell r="AR117">
            <v>6030.2210345853591</v>
          </cell>
          <cell r="AS117">
            <v>6064.4293462717833</v>
          </cell>
          <cell r="AT117">
            <v>6098.8317152874042</v>
          </cell>
          <cell r="AU117">
            <v>6133.4292424830137</v>
          </cell>
          <cell r="AV117">
            <v>6168.2230349543233</v>
          </cell>
          <cell r="AW117">
            <v>6203.2142060773913</v>
          </cell>
          <cell r="AX117">
            <v>6238.4038755442489</v>
          </cell>
          <cell r="AZ117">
            <v>5.7750997730651853E-3</v>
          </cell>
          <cell r="BA117">
            <v>5.6641354413047322E-3</v>
          </cell>
          <cell r="BB117">
            <v>5.6941263848485591E-3</v>
          </cell>
          <cell r="BC117">
            <v>5.6003446365931334E-3</v>
          </cell>
          <cell r="BD117">
            <v>5.630354957160231E-3</v>
          </cell>
          <cell r="BE117">
            <v>5.6728122385943675E-3</v>
          </cell>
        </row>
        <row r="118">
          <cell r="A118" t="str">
            <v>ORIrrigationCustomer Population</v>
          </cell>
          <cell r="B118" t="str">
            <v>OR</v>
          </cell>
          <cell r="C118" t="str">
            <v>Irrigation</v>
          </cell>
          <cell r="D118" t="str">
            <v>Customer Population</v>
          </cell>
          <cell r="E118" t="str">
            <v>#</v>
          </cell>
          <cell r="F118">
            <v>7790.75</v>
          </cell>
          <cell r="G118">
            <v>7767.833333333333</v>
          </cell>
          <cell r="H118">
            <v>7733.166666666667</v>
          </cell>
          <cell r="I118">
            <v>7698.583333333333</v>
          </cell>
          <cell r="J118">
            <v>7663.833333333333</v>
          </cell>
          <cell r="K118">
            <v>7629.333333333333</v>
          </cell>
          <cell r="L118">
            <v>7594.666666666667</v>
          </cell>
          <cell r="M118">
            <v>7559.916666666667</v>
          </cell>
          <cell r="N118">
            <v>7525.416666666667</v>
          </cell>
          <cell r="O118">
            <v>7490.833333333333</v>
          </cell>
          <cell r="P118">
            <v>7456.25</v>
          </cell>
          <cell r="Q118">
            <v>7421.583333333333</v>
          </cell>
          <cell r="R118">
            <v>7387.083333333333</v>
          </cell>
          <cell r="S118">
            <v>7352.25</v>
          </cell>
          <cell r="T118">
            <v>7317.833333333333</v>
          </cell>
          <cell r="U118">
            <v>7283.083333333333</v>
          </cell>
          <cell r="V118">
            <v>7248.5</v>
          </cell>
          <cell r="W118">
            <v>7213.916666666667</v>
          </cell>
          <cell r="X118">
            <v>7179.333333333333</v>
          </cell>
          <cell r="Y118">
            <v>7144.666666666667</v>
          </cell>
          <cell r="Z118">
            <v>7109.916666666667</v>
          </cell>
          <cell r="AA118">
            <v>7075.416666666667</v>
          </cell>
          <cell r="AB118">
            <v>7041.2991532963142</v>
          </cell>
          <cell r="AC118">
            <v>7007.3461538724068</v>
          </cell>
          <cell r="AD118">
            <v>6973.5568751120845</v>
          </cell>
          <cell r="AE118">
            <v>6939.9305275576817</v>
          </cell>
          <cell r="AF118">
            <v>6906.46632555828</v>
          </cell>
          <cell r="AG118">
            <v>6873.163487251355</v>
          </cell>
          <cell r="AH118">
            <v>6840.0212345445061</v>
          </cell>
          <cell r="AI118">
            <v>6807.0387930972793</v>
          </cell>
          <cell r="AJ118">
            <v>6774.2153923030728</v>
          </cell>
          <cell r="AK118">
            <v>6741.5502652711366</v>
          </cell>
          <cell r="AL118">
            <v>6709.0426488086487</v>
          </cell>
          <cell r="AM118">
            <v>6676.69178340289</v>
          </cell>
          <cell r="AN118">
            <v>6644.4969132034948</v>
          </cell>
          <cell r="AO118">
            <v>6612.457286004792</v>
          </cell>
          <cell r="AP118">
            <v>6580.5721532282314</v>
          </cell>
          <cell r="AQ118">
            <v>6548.840769904893</v>
          </cell>
          <cell r="AR118">
            <v>6517.2623946580825</v>
          </cell>
          <cell r="AS118">
            <v>6485.8362896860062</v>
          </cell>
          <cell r="AT118">
            <v>6454.5617207445375</v>
          </cell>
          <cell r="AU118">
            <v>6423.4379571300597</v>
          </cell>
          <cell r="AV118">
            <v>6392.4642716623939</v>
          </cell>
          <cell r="AW118">
            <v>6361.6399406678083</v>
          </cell>
          <cell r="AX118">
            <v>6330.9642439621111</v>
          </cell>
          <cell r="AZ118">
            <v>-4.7711020670942999E-3</v>
          </cell>
          <cell r="BA118">
            <v>-4.7939746092622738E-3</v>
          </cell>
          <cell r="BB118">
            <v>-4.8286749001763482E-3</v>
          </cell>
          <cell r="BC118">
            <v>-4.8637678454791448E-3</v>
          </cell>
          <cell r="BD118">
            <v>-4.8523775477912305E-3</v>
          </cell>
          <cell r="BE118">
            <v>-4.8219793939606589E-3</v>
          </cell>
        </row>
        <row r="119">
          <cell r="A119" t="str">
            <v>UTIrrigationCustomer Population</v>
          </cell>
          <cell r="B119" t="str">
            <v>UT</v>
          </cell>
          <cell r="C119" t="str">
            <v>Irrigation</v>
          </cell>
          <cell r="D119" t="str">
            <v>Customer Population</v>
          </cell>
          <cell r="E119" t="str">
            <v>#</v>
          </cell>
          <cell r="F119">
            <v>2850.0833333333335</v>
          </cell>
          <cell r="G119">
            <v>2896.1666666666665</v>
          </cell>
          <cell r="H119">
            <v>2952</v>
          </cell>
          <cell r="I119">
            <v>3008.3333333333335</v>
          </cell>
          <cell r="J119">
            <v>3064.25</v>
          </cell>
          <cell r="K119">
            <v>3120.3333333333335</v>
          </cell>
          <cell r="L119">
            <v>3176.25</v>
          </cell>
          <cell r="M119">
            <v>3232.0833333333335</v>
          </cell>
          <cell r="N119">
            <v>3288.1666666666665</v>
          </cell>
          <cell r="O119">
            <v>3344</v>
          </cell>
          <cell r="P119">
            <v>3400.1666666666665</v>
          </cell>
          <cell r="Q119">
            <v>3456.0833333333335</v>
          </cell>
          <cell r="R119">
            <v>3512.1666666666665</v>
          </cell>
          <cell r="S119">
            <v>3568.0833333333335</v>
          </cell>
          <cell r="T119">
            <v>3624.25</v>
          </cell>
          <cell r="U119">
            <v>3680</v>
          </cell>
          <cell r="V119">
            <v>3736.0833333333335</v>
          </cell>
          <cell r="W119">
            <v>3792.1666666666665</v>
          </cell>
          <cell r="X119">
            <v>3847.9166666666665</v>
          </cell>
          <cell r="Y119">
            <v>3904.1666666666665</v>
          </cell>
          <cell r="Z119">
            <v>3960.0833333333335</v>
          </cell>
          <cell r="AA119">
            <v>4016</v>
          </cell>
          <cell r="AB119">
            <v>4074.451514956007</v>
          </cell>
          <cell r="AC119">
            <v>4133.7537718444473</v>
          </cell>
          <cell r="AD119">
            <v>4193.9191529249792</v>
          </cell>
          <cell r="AE119">
            <v>4254.9602206768413</v>
          </cell>
          <cell r="AF119">
            <v>4316.8897204218874</v>
          </cell>
          <cell r="AG119">
            <v>4379.7205829857994</v>
          </cell>
          <cell r="AH119">
            <v>4443.4659273980315</v>
          </cell>
          <cell r="AI119">
            <v>4508.1390636310525</v>
          </cell>
          <cell r="AJ119">
            <v>4573.7534953794566</v>
          </cell>
          <cell r="AK119">
            <v>4640.3229228795217</v>
          </cell>
          <cell r="AL119">
            <v>4707.8612457698091</v>
          </cell>
          <cell r="AM119">
            <v>4776.3825659933946</v>
          </cell>
          <cell r="AN119">
            <v>4845.9011907423419</v>
          </cell>
          <cell r="AO119">
            <v>4916.431635445033</v>
          </cell>
          <cell r="AP119">
            <v>4987.988626796975</v>
          </cell>
          <cell r="AQ119">
            <v>5060.5871058357243</v>
          </cell>
          <cell r="AR119">
            <v>5134.242231060558</v>
          </cell>
          <cell r="AS119">
            <v>5208.9693815975597</v>
          </cell>
          <cell r="AT119">
            <v>5284.7841604107653</v>
          </cell>
          <cell r="AU119">
            <v>5361.7023975600478</v>
          </cell>
          <cell r="AV119">
            <v>5439.7401535064218</v>
          </cell>
          <cell r="AW119">
            <v>5518.9137224654532</v>
          </cell>
          <cell r="AX119">
            <v>5599.2396358094775</v>
          </cell>
          <cell r="AZ119">
            <v>1.5011264024267756E-2</v>
          </cell>
          <cell r="BA119">
            <v>1.4701358062673055E-2</v>
          </cell>
          <cell r="BB119">
            <v>1.4618299945858148E-2</v>
          </cell>
          <cell r="BC119">
            <v>1.4322305229455788E-2</v>
          </cell>
          <cell r="BD119">
            <v>1.4120073230782142E-2</v>
          </cell>
          <cell r="BE119">
            <v>1.4554660098607378E-2</v>
          </cell>
        </row>
        <row r="120">
          <cell r="A120" t="str">
            <v>WAIrrigationCustomer Population</v>
          </cell>
          <cell r="B120" t="str">
            <v>WA</v>
          </cell>
          <cell r="C120" t="str">
            <v>Irrigation</v>
          </cell>
          <cell r="D120" t="str">
            <v>Customer Population</v>
          </cell>
          <cell r="E120" t="str">
            <v>#</v>
          </cell>
          <cell r="F120">
            <v>5164.166666666667</v>
          </cell>
          <cell r="G120">
            <v>5123.416666666667</v>
          </cell>
          <cell r="H120">
            <v>5095.916666666667</v>
          </cell>
          <cell r="I120">
            <v>5068.583333333333</v>
          </cell>
          <cell r="J120">
            <v>5040.916666666667</v>
          </cell>
          <cell r="K120">
            <v>5013.583333333333</v>
          </cell>
          <cell r="L120">
            <v>4986.166666666667</v>
          </cell>
          <cell r="M120">
            <v>4958.583333333333</v>
          </cell>
          <cell r="N120">
            <v>4931.416666666667</v>
          </cell>
          <cell r="O120">
            <v>4903.75</v>
          </cell>
          <cell r="P120">
            <v>4876.333333333333</v>
          </cell>
          <cell r="Q120">
            <v>4848.916666666667</v>
          </cell>
          <cell r="R120">
            <v>4821.5</v>
          </cell>
          <cell r="S120">
            <v>4793.916666666667</v>
          </cell>
          <cell r="T120">
            <v>4766.583333333333</v>
          </cell>
          <cell r="U120">
            <v>4739</v>
          </cell>
          <cell r="V120">
            <v>4711.666666666667</v>
          </cell>
          <cell r="W120">
            <v>4684.166666666667</v>
          </cell>
          <cell r="X120">
            <v>4656.583333333333</v>
          </cell>
          <cell r="Y120">
            <v>4629.333333333333</v>
          </cell>
          <cell r="Z120">
            <v>4601.833333333333</v>
          </cell>
          <cell r="AA120">
            <v>4574.166666666667</v>
          </cell>
          <cell r="AB120">
            <v>4547.1519908486462</v>
          </cell>
          <cell r="AC120">
            <v>4520.2968616240787</v>
          </cell>
          <cell r="AD120">
            <v>4493.6003367230787</v>
          </cell>
          <cell r="AE120">
            <v>4467.0614794407347</v>
          </cell>
          <cell r="AF120">
            <v>4440.6793586042422</v>
          </cell>
          <cell r="AG120">
            <v>4414.4530485402302</v>
          </cell>
          <cell r="AH120">
            <v>4388.3816290422847</v>
          </cell>
          <cell r="AI120">
            <v>4362.4641853386593</v>
          </cell>
          <cell r="AJ120">
            <v>4336.6998080601788</v>
          </cell>
          <cell r="AK120">
            <v>4311.0875932083336</v>
          </cell>
          <cell r="AL120">
            <v>4285.6266421235578</v>
          </cell>
          <cell r="AM120">
            <v>4260.3160614537001</v>
          </cell>
          <cell r="AN120">
            <v>4235.154963122679</v>
          </cell>
          <cell r="AO120">
            <v>4210.1424642993215</v>
          </cell>
          <cell r="AP120">
            <v>4185.2776873663879</v>
          </cell>
          <cell r="AQ120">
            <v>4160.5597598897775</v>
          </cell>
          <cell r="AR120">
            <v>4135.9878145879175</v>
          </cell>
          <cell r="AS120">
            <v>4111.5609893013352</v>
          </cell>
          <cell r="AT120">
            <v>4087.278426962404</v>
          </cell>
          <cell r="AU120">
            <v>4063.1392755652728</v>
          </cell>
          <cell r="AV120">
            <v>4039.1426881359716</v>
          </cell>
          <cell r="AW120">
            <v>4015.2878227026931</v>
          </cell>
          <cell r="AX120">
            <v>3991.5738422662512</v>
          </cell>
          <cell r="AZ120">
            <v>-5.8365758754863805E-3</v>
          </cell>
          <cell r="BA120">
            <v>-5.8886319160293054E-3</v>
          </cell>
          <cell r="BB120">
            <v>-5.8519300631722114E-3</v>
          </cell>
          <cell r="BC120">
            <v>-5.9403801843317975E-3</v>
          </cell>
          <cell r="BD120">
            <v>-6.012096628155314E-3</v>
          </cell>
          <cell r="BE120">
            <v>-5.9059229334350021E-3</v>
          </cell>
        </row>
        <row r="121">
          <cell r="A121" t="str">
            <v>WYIrrigationCustomer Population</v>
          </cell>
          <cell r="B121" t="str">
            <v>WY</v>
          </cell>
          <cell r="C121" t="str">
            <v>Irrigation</v>
          </cell>
          <cell r="D121" t="str">
            <v>Customer Population</v>
          </cell>
          <cell r="E121" t="str">
            <v>#</v>
          </cell>
          <cell r="F121">
            <v>680</v>
          </cell>
          <cell r="G121">
            <v>691.41666666666674</v>
          </cell>
          <cell r="H121">
            <v>702.83333333333337</v>
          </cell>
          <cell r="I121">
            <v>714.66666666666663</v>
          </cell>
          <cell r="J121">
            <v>726.25</v>
          </cell>
          <cell r="K121">
            <v>737.83333333333326</v>
          </cell>
          <cell r="L121">
            <v>749.66666666666663</v>
          </cell>
          <cell r="M121">
            <v>761.33333333333337</v>
          </cell>
          <cell r="N121">
            <v>773</v>
          </cell>
          <cell r="O121">
            <v>784.83333333333326</v>
          </cell>
          <cell r="P121">
            <v>796.41666666666674</v>
          </cell>
          <cell r="Q121">
            <v>808</v>
          </cell>
          <cell r="R121">
            <v>819.75</v>
          </cell>
          <cell r="S121">
            <v>831.25</v>
          </cell>
          <cell r="T121">
            <v>842.91666666666674</v>
          </cell>
          <cell r="U121">
            <v>854.75</v>
          </cell>
          <cell r="V121">
            <v>866.33333333333326</v>
          </cell>
          <cell r="W121">
            <v>877.91666666666663</v>
          </cell>
          <cell r="X121">
            <v>889.91666666666674</v>
          </cell>
          <cell r="Y121">
            <v>901.66666666666663</v>
          </cell>
          <cell r="Z121">
            <v>913.33333333333337</v>
          </cell>
          <cell r="AA121">
            <v>925.16666666666674</v>
          </cell>
          <cell r="AB121">
            <v>937.19383333333337</v>
          </cell>
          <cell r="AC121">
            <v>949.37735316666658</v>
          </cell>
          <cell r="AD121">
            <v>961.71925875783313</v>
          </cell>
          <cell r="AE121">
            <v>974.22160912168488</v>
          </cell>
          <cell r="AF121">
            <v>986.88649004026672</v>
          </cell>
          <cell r="AG121">
            <v>999.71601441079008</v>
          </cell>
          <cell r="AH121">
            <v>1012.7123225981303</v>
          </cell>
          <cell r="AI121">
            <v>1025.877582791906</v>
          </cell>
          <cell r="AJ121">
            <v>1039.2139913682006</v>
          </cell>
          <cell r="AK121">
            <v>1052.723773255987</v>
          </cell>
          <cell r="AL121">
            <v>1066.4091823083147</v>
          </cell>
          <cell r="AM121">
            <v>1080.2725016783227</v>
          </cell>
          <cell r="AN121">
            <v>1094.3160442001408</v>
          </cell>
          <cell r="AO121">
            <v>1108.5421527747426</v>
          </cell>
          <cell r="AP121">
            <v>1122.9532007608141</v>
          </cell>
          <cell r="AQ121">
            <v>1137.5515923707046</v>
          </cell>
          <cell r="AR121">
            <v>1152.3397630715237</v>
          </cell>
          <cell r="AS121">
            <v>1167.3201799914534</v>
          </cell>
          <cell r="AT121">
            <v>1182.4953423313423</v>
          </cell>
          <cell r="AU121">
            <v>1197.8677817816497</v>
          </cell>
          <cell r="AV121">
            <v>1213.440062944811</v>
          </cell>
          <cell r="AW121">
            <v>1229.2147837630935</v>
          </cell>
          <cell r="AX121">
            <v>1245.1945759520136</v>
          </cell>
          <cell r="AZ121">
            <v>1.3370527125817667E-2</v>
          </cell>
          <cell r="BA121">
            <v>1.3668723303274928E-2</v>
          </cell>
          <cell r="BB121">
            <v>1.3203483472235098E-2</v>
          </cell>
          <cell r="BC121">
            <v>1.2939001848428919E-2</v>
          </cell>
          <cell r="BD121">
            <v>1.2956204379562086E-2</v>
          </cell>
          <cell r="BE121">
            <v>1.322758802586374E-2</v>
          </cell>
        </row>
        <row r="122">
          <cell r="A122" t="str">
            <v>CAResidentialPer Customer Summer Peak (kW)</v>
          </cell>
          <cell r="B122" t="str">
            <v>CA</v>
          </cell>
          <cell r="C122" t="str">
            <v>Residential</v>
          </cell>
          <cell r="D122" t="str">
            <v>Per Customer Summer Peak (kW)</v>
          </cell>
          <cell r="E122" t="str">
            <v>kW</v>
          </cell>
          <cell r="F122">
            <v>1.3618894611676913</v>
          </cell>
          <cell r="G122">
            <v>1.2833584546880357</v>
          </cell>
          <cell r="H122">
            <v>1.2660812857296209</v>
          </cell>
          <cell r="I122">
            <v>1.2684921843513843</v>
          </cell>
          <cell r="J122">
            <v>1.277626047049599</v>
          </cell>
          <cell r="K122">
            <v>1.2775225431791903</v>
          </cell>
          <cell r="L122">
            <v>1.2762716198696114</v>
          </cell>
          <cell r="M122">
            <v>1.2749983905952307</v>
          </cell>
          <cell r="N122">
            <v>1.2612207185780409</v>
          </cell>
          <cell r="O122">
            <v>1.2653199690206207</v>
          </cell>
          <cell r="P122">
            <v>1.2694358427208163</v>
          </cell>
          <cell r="Q122">
            <v>1.2700379753172557</v>
          </cell>
          <cell r="R122">
            <v>1.2703997870585215</v>
          </cell>
          <cell r="S122">
            <v>1.2546179920026239</v>
          </cell>
          <cell r="T122">
            <v>1.2596163696284119</v>
          </cell>
          <cell r="U122">
            <v>1.2659957535156834</v>
          </cell>
          <cell r="V122">
            <v>1.2743132563577013</v>
          </cell>
          <cell r="W122">
            <v>1.278906828672856</v>
          </cell>
          <cell r="X122">
            <v>1.2833147283936239</v>
          </cell>
          <cell r="Y122">
            <v>1.2695788084528272</v>
          </cell>
          <cell r="Z122">
            <v>1.2829221238273036</v>
          </cell>
          <cell r="AA122">
            <v>1.287964914228281</v>
          </cell>
          <cell r="AB122">
            <v>1.2907437078142223</v>
          </cell>
          <cell r="AC122">
            <v>1.293528496667355</v>
          </cell>
          <cell r="AD122">
            <v>1.2963192937225103</v>
          </cell>
          <cell r="AE122">
            <v>1.2991161119424279</v>
          </cell>
          <cell r="AF122">
            <v>1.3019189643178142</v>
          </cell>
          <cell r="AG122">
            <v>1.3047278638674031</v>
          </cell>
          <cell r="AH122">
            <v>1.307542823638016</v>
          </cell>
          <cell r="AI122">
            <v>1.3103638567046243</v>
          </cell>
          <cell r="AJ122">
            <v>1.3131909761704075</v>
          </cell>
          <cell r="AK122">
            <v>1.3160241951668152</v>
          </cell>
          <cell r="AL122">
            <v>1.3188635268536295</v>
          </cell>
          <cell r="AM122">
            <v>1.321708984419024</v>
          </cell>
          <cell r="AN122">
            <v>1.324560581079625</v>
          </cell>
          <cell r="AO122">
            <v>1.3274183300805755</v>
          </cell>
          <cell r="AP122">
            <v>1.330282244695594</v>
          </cell>
          <cell r="AQ122">
            <v>1.3331523382270369</v>
          </cell>
          <cell r="AR122">
            <v>1.3360286240059613</v>
          </cell>
          <cell r="AS122">
            <v>1.3389111153921853</v>
          </cell>
          <cell r="AT122">
            <v>1.341799825774352</v>
          </cell>
          <cell r="AU122">
            <v>1.3446947685699897</v>
          </cell>
          <cell r="AV122">
            <v>1.3475959572255753</v>
          </cell>
          <cell r="AW122">
            <v>1.3505034052165967</v>
          </cell>
          <cell r="AX122">
            <v>1.3534171260476155</v>
          </cell>
        </row>
        <row r="123">
          <cell r="A123" t="str">
            <v>IDResidentialPer Customer Summer Peak (kW)</v>
          </cell>
          <cell r="B123" t="str">
            <v>ID</v>
          </cell>
          <cell r="C123" t="str">
            <v>Residential</v>
          </cell>
          <cell r="D123" t="str">
            <v>Per Customer Summer Peak (kW)</v>
          </cell>
          <cell r="E123" t="str">
            <v>kW</v>
          </cell>
          <cell r="F123">
            <v>1.6028741103847401</v>
          </cell>
          <cell r="G123">
            <v>1.4002568342517214</v>
          </cell>
          <cell r="H123">
            <v>1.3395608467756184</v>
          </cell>
          <cell r="I123">
            <v>1.3621232006083175</v>
          </cell>
          <cell r="J123">
            <v>1.3685282941232866</v>
          </cell>
          <cell r="K123">
            <v>1.3545052004214411</v>
          </cell>
          <cell r="L123">
            <v>1.3403175045032663</v>
          </cell>
          <cell r="M123">
            <v>1.3258643118848614</v>
          </cell>
          <cell r="N123">
            <v>1.2990623570490054</v>
          </cell>
          <cell r="O123">
            <v>1.304277111700834</v>
          </cell>
          <cell r="P123">
            <v>1.2960445846729149</v>
          </cell>
          <cell r="Q123">
            <v>1.2860479220434378</v>
          </cell>
          <cell r="R123">
            <v>1.2734346659625662</v>
          </cell>
          <cell r="S123">
            <v>1.2225851707140249</v>
          </cell>
          <cell r="T123">
            <v>1.2396920799152049</v>
          </cell>
          <cell r="U123">
            <v>1.2465583208598356</v>
          </cell>
          <cell r="V123">
            <v>1.2400509541079197</v>
          </cell>
          <cell r="W123">
            <v>1.2313513041059292</v>
          </cell>
          <cell r="X123">
            <v>1.2217153340762013</v>
          </cell>
          <cell r="Y123">
            <v>1.1793598022205898</v>
          </cell>
          <cell r="Z123">
            <v>1.2112277297003544</v>
          </cell>
          <cell r="AA123">
            <v>1.2078201521768763</v>
          </cell>
          <cell r="AB123">
            <v>1.2017050029707517</v>
          </cell>
          <cell r="AC123">
            <v>1.1956208145411524</v>
          </cell>
          <cell r="AD123">
            <v>1.1895674301347992</v>
          </cell>
          <cell r="AE123">
            <v>1.1835446937920504</v>
          </cell>
          <cell r="AF123">
            <v>1.1775524503428825</v>
          </cell>
          <cell r="AG123">
            <v>1.1715905454028916</v>
          </cell>
          <cell r="AH123">
            <v>1.165658825369317</v>
          </cell>
          <cell r="AI123">
            <v>1.1597571374170819</v>
          </cell>
          <cell r="AJ123">
            <v>1.153885329494859</v>
          </cell>
          <cell r="AK123">
            <v>1.1480432503211497</v>
          </cell>
          <cell r="AL123">
            <v>1.1422307493803894</v>
          </cell>
          <cell r="AM123">
            <v>1.1364476769190672</v>
          </cell>
          <cell r="AN123">
            <v>1.1306938839418694</v>
          </cell>
          <cell r="AO123">
            <v>1.12496922220784</v>
          </cell>
          <cell r="AP123">
            <v>1.1192735442265613</v>
          </cell>
          <cell r="AQ123">
            <v>1.1136067032543546</v>
          </cell>
          <cell r="AR123">
            <v>1.1079685532904988</v>
          </cell>
          <cell r="AS123">
            <v>1.1023589490734691</v>
          </cell>
          <cell r="AT123">
            <v>1.0967777460771946</v>
          </cell>
          <cell r="AU123">
            <v>1.0912248005073342</v>
          </cell>
          <cell r="AV123">
            <v>1.0856999692975731</v>
          </cell>
          <cell r="AW123">
            <v>1.0802031101059351</v>
          </cell>
          <cell r="AX123">
            <v>1.0747340813111168</v>
          </cell>
        </row>
        <row r="124">
          <cell r="A124" t="str">
            <v>ORResidentialPer Customer Summer Peak (kW)</v>
          </cell>
          <cell r="B124" t="str">
            <v>OR</v>
          </cell>
          <cell r="C124" t="str">
            <v>Residential</v>
          </cell>
          <cell r="D124" t="str">
            <v>Per Customer Summer Peak (kW)</v>
          </cell>
          <cell r="E124" t="str">
            <v>kW</v>
          </cell>
          <cell r="F124">
            <v>1.6922943317153585</v>
          </cell>
          <cell r="G124">
            <v>1.7515184462644091</v>
          </cell>
          <cell r="H124">
            <v>1.7738910393519902</v>
          </cell>
          <cell r="I124">
            <v>1.7821044100476664</v>
          </cell>
          <cell r="J124">
            <v>1.7718093418108907</v>
          </cell>
          <cell r="K124">
            <v>1.7752132890602221</v>
          </cell>
          <cell r="L124">
            <v>1.7654479315881533</v>
          </cell>
          <cell r="M124">
            <v>1.7561258360410683</v>
          </cell>
          <cell r="N124">
            <v>1.7515467181674316</v>
          </cell>
          <cell r="O124">
            <v>1.7436757487138819</v>
          </cell>
          <cell r="P124">
            <v>1.737851096363743</v>
          </cell>
          <cell r="Q124">
            <v>1.7338654729471414</v>
          </cell>
          <cell r="R124">
            <v>1.7251284252134502</v>
          </cell>
          <cell r="S124">
            <v>1.7227602690939117</v>
          </cell>
          <cell r="T124">
            <v>1.7156915164465512</v>
          </cell>
          <cell r="U124">
            <v>1.7088920304042519</v>
          </cell>
          <cell r="V124">
            <v>1.7007514586677699</v>
          </cell>
          <cell r="W124">
            <v>1.6928257221995624</v>
          </cell>
          <cell r="X124">
            <v>1.6851033298511227</v>
          </cell>
          <cell r="Y124">
            <v>1.6843084756101512</v>
          </cell>
          <cell r="Z124">
            <v>1.6792026025461082</v>
          </cell>
          <cell r="AA124">
            <v>1.674688109686894</v>
          </cell>
          <cell r="AB124">
            <v>1.669525330017009</v>
          </cell>
          <cell r="AC124">
            <v>1.6643784663220245</v>
          </cell>
          <cell r="AD124">
            <v>1.6592474695356867</v>
          </cell>
          <cell r="AE124">
            <v>1.6541322907430047</v>
          </cell>
          <cell r="AF124">
            <v>1.6490328811797847</v>
          </cell>
          <cell r="AG124">
            <v>1.6439491922321641</v>
          </cell>
          <cell r="AH124">
            <v>1.638881175436149</v>
          </cell>
          <cell r="AI124">
            <v>1.6338287824771511</v>
          </cell>
          <cell r="AJ124">
            <v>1.6287919651895291</v>
          </cell>
          <cell r="AK124">
            <v>1.6237706755561272</v>
          </cell>
          <cell r="AL124">
            <v>1.6187648657078182</v>
          </cell>
          <cell r="AM124">
            <v>1.613774487923048</v>
          </cell>
          <cell r="AN124">
            <v>1.6087994946273796</v>
          </cell>
          <cell r="AO124">
            <v>1.6038398383930399</v>
          </cell>
          <cell r="AP124">
            <v>1.5988954719384674</v>
          </cell>
          <cell r="AQ124">
            <v>1.5939663481278621</v>
          </cell>
          <cell r="AR124">
            <v>1.5890524199707357</v>
          </cell>
          <cell r="AS124">
            <v>1.5841536406214631</v>
          </cell>
          <cell r="AT124">
            <v>1.5792699633788367</v>
          </cell>
          <cell r="AU124">
            <v>1.5744013416856208</v>
          </cell>
          <cell r="AV124">
            <v>1.5695477291281077</v>
          </cell>
          <cell r="AW124">
            <v>1.5647090794356751</v>
          </cell>
          <cell r="AX124">
            <v>1.5598853464803459</v>
          </cell>
        </row>
        <row r="125">
          <cell r="A125" t="str">
            <v>UTResidentialPer Customer Summer Peak (kW)</v>
          </cell>
          <cell r="B125" t="str">
            <v>UT</v>
          </cell>
          <cell r="C125" t="str">
            <v>Residential</v>
          </cell>
          <cell r="D125" t="str">
            <v>Per Customer Summer Peak (kW)</v>
          </cell>
          <cell r="E125" t="str">
            <v>kW</v>
          </cell>
          <cell r="F125">
            <v>2.4557273907308113</v>
          </cell>
          <cell r="G125">
            <v>2.2607773079465723</v>
          </cell>
          <cell r="H125">
            <v>2.2686456208275212</v>
          </cell>
          <cell r="I125">
            <v>2.2686044011218205</v>
          </cell>
          <cell r="J125">
            <v>2.2980234793941223</v>
          </cell>
          <cell r="K125">
            <v>2.2838119971235109</v>
          </cell>
          <cell r="L125">
            <v>2.2791468449184302</v>
          </cell>
          <cell r="M125">
            <v>2.2727270935431476</v>
          </cell>
          <cell r="N125">
            <v>2.3386810208146165</v>
          </cell>
          <cell r="O125">
            <v>2.3325250905016546</v>
          </cell>
          <cell r="P125">
            <v>2.3275189493558019</v>
          </cell>
          <cell r="Q125">
            <v>2.3261143665221296</v>
          </cell>
          <cell r="R125">
            <v>2.3225514735232151</v>
          </cell>
          <cell r="S125">
            <v>2.3232423849987085</v>
          </cell>
          <cell r="T125">
            <v>2.3200927685657824</v>
          </cell>
          <cell r="U125">
            <v>2.3171598117156633</v>
          </cell>
          <cell r="V125">
            <v>2.3139308004907964</v>
          </cell>
          <cell r="W125">
            <v>2.3108272530440974</v>
          </cell>
          <cell r="X125">
            <v>2.3091904149962867</v>
          </cell>
          <cell r="Y125">
            <v>2.3111539130307737</v>
          </cell>
          <cell r="Z125">
            <v>2.3104145253544863</v>
          </cell>
          <cell r="AA125">
            <v>2.3096516053207852</v>
          </cell>
          <cell r="AB125">
            <v>2.3087970922125503</v>
          </cell>
          <cell r="AC125">
            <v>2.3079428952527126</v>
          </cell>
          <cell r="AD125">
            <v>2.3070890143243044</v>
          </cell>
          <cell r="AE125">
            <v>2.3062354493104023</v>
          </cell>
          <cell r="AF125">
            <v>2.305382200094126</v>
          </cell>
          <cell r="AG125">
            <v>2.3045292665586388</v>
          </cell>
          <cell r="AH125">
            <v>2.3036766485871456</v>
          </cell>
          <cell r="AI125">
            <v>2.3028243460628959</v>
          </cell>
          <cell r="AJ125">
            <v>2.3019723588691825</v>
          </cell>
          <cell r="AK125">
            <v>2.301120686889341</v>
          </cell>
          <cell r="AL125">
            <v>2.30026933000675</v>
          </cell>
          <cell r="AM125">
            <v>2.2994182881048317</v>
          </cell>
          <cell r="AN125">
            <v>2.2985675610670513</v>
          </cell>
          <cell r="AO125">
            <v>2.2977171487769161</v>
          </cell>
          <cell r="AP125">
            <v>2.2968670511179781</v>
          </cell>
          <cell r="AQ125">
            <v>2.2960172679738315</v>
          </cell>
          <cell r="AR125">
            <v>2.2951677992281132</v>
          </cell>
          <cell r="AS125">
            <v>2.294318644764505</v>
          </cell>
          <cell r="AT125">
            <v>2.2934698044667297</v>
          </cell>
          <cell r="AU125">
            <v>2.2926212782185531</v>
          </cell>
          <cell r="AV125">
            <v>2.291773065903786</v>
          </cell>
          <cell r="AW125">
            <v>2.29092516740628</v>
          </cell>
          <cell r="AX125">
            <v>2.2900775826099311</v>
          </cell>
        </row>
        <row r="126">
          <cell r="A126" t="str">
            <v>WAResidentialPer Customer Summer Peak (kW)</v>
          </cell>
          <cell r="B126" t="str">
            <v>WA</v>
          </cell>
          <cell r="C126" t="str">
            <v>Residential</v>
          </cell>
          <cell r="D126" t="str">
            <v>Per Customer Summer Peak (kW)</v>
          </cell>
          <cell r="E126" t="str">
            <v>kW</v>
          </cell>
          <cell r="F126">
            <v>2.5518648844515681</v>
          </cell>
          <cell r="G126">
            <v>2.4720904867930167</v>
          </cell>
          <cell r="H126">
            <v>2.4739847131369626</v>
          </cell>
          <cell r="I126">
            <v>2.4687958817636635</v>
          </cell>
          <cell r="J126">
            <v>2.4662945612404874</v>
          </cell>
          <cell r="K126">
            <v>2.4639984370206984</v>
          </cell>
          <cell r="L126">
            <v>2.4754613740502891</v>
          </cell>
          <cell r="M126">
            <v>2.4623775332914368</v>
          </cell>
          <cell r="N126">
            <v>2.4675311333351648</v>
          </cell>
          <cell r="O126">
            <v>2.4675737121547701</v>
          </cell>
          <cell r="P126">
            <v>2.4681632167944163</v>
          </cell>
          <cell r="Q126">
            <v>2.4686357432077641</v>
          </cell>
          <cell r="R126">
            <v>2.4693699658569006</v>
          </cell>
          <cell r="S126">
            <v>2.4797480436568367</v>
          </cell>
          <cell r="T126">
            <v>2.4818027200161681</v>
          </cell>
          <cell r="U126">
            <v>2.4850722012919535</v>
          </cell>
          <cell r="V126">
            <v>2.4866282982623482</v>
          </cell>
          <cell r="W126">
            <v>2.502507333424945</v>
          </cell>
          <cell r="X126">
            <v>2.4931482550434558</v>
          </cell>
          <cell r="Y126">
            <v>2.5039588864666458</v>
          </cell>
          <cell r="Z126">
            <v>2.5052229741799703</v>
          </cell>
          <cell r="AA126">
            <v>2.5080621440474276</v>
          </cell>
          <cell r="AB126">
            <v>2.5123862631021168</v>
          </cell>
          <cell r="AC126">
            <v>2.5167178373172145</v>
          </cell>
          <cell r="AD126">
            <v>2.5210568795460713</v>
          </cell>
          <cell r="AE126">
            <v>2.5254034026641974</v>
          </cell>
          <cell r="AF126">
            <v>2.529757419569302</v>
          </cell>
          <cell r="AG126">
            <v>2.5341189431813311</v>
          </cell>
          <cell r="AH126">
            <v>2.5384879864425063</v>
          </cell>
          <cell r="AI126">
            <v>2.5428645623173609</v>
          </cell>
          <cell r="AJ126">
            <v>2.5472486837927826</v>
          </cell>
          <cell r="AK126">
            <v>2.5516403638780472</v>
          </cell>
          <cell r="AL126">
            <v>2.556039615604861</v>
          </cell>
          <cell r="AM126">
            <v>2.5604464520273984</v>
          </cell>
          <cell r="AN126">
            <v>2.5648608862223408</v>
          </cell>
          <cell r="AO126">
            <v>2.5692829312889121</v>
          </cell>
          <cell r="AP126">
            <v>2.573712600348923</v>
          </cell>
          <cell r="AQ126">
            <v>2.5781499065468081</v>
          </cell>
          <cell r="AR126">
            <v>2.5825948630496605</v>
          </cell>
          <cell r="AS126">
            <v>2.5870474830472787</v>
          </cell>
          <cell r="AT126">
            <v>2.5915077797521979</v>
          </cell>
          <cell r="AU126">
            <v>2.5959757663997376</v>
          </cell>
          <cell r="AV126">
            <v>2.6004514562480296</v>
          </cell>
          <cell r="AW126">
            <v>2.6049348625780686</v>
          </cell>
          <cell r="AX126">
            <v>2.6094259986937476</v>
          </cell>
        </row>
        <row r="127">
          <cell r="A127" t="str">
            <v>WYResidentialPer Customer Summer Peak (kW)</v>
          </cell>
          <cell r="B127" t="str">
            <v>WY</v>
          </cell>
          <cell r="C127" t="str">
            <v>Residential</v>
          </cell>
          <cell r="D127" t="str">
            <v>Per Customer Summer Peak (kW)</v>
          </cell>
          <cell r="E127" t="str">
            <v>kW</v>
          </cell>
          <cell r="F127">
            <v>1.8719087831073975</v>
          </cell>
          <cell r="G127">
            <v>1.9635775526256274</v>
          </cell>
          <cell r="H127">
            <v>1.9679399245929341</v>
          </cell>
          <cell r="I127">
            <v>1.9880645283244507</v>
          </cell>
          <cell r="J127">
            <v>2.0066745992212862</v>
          </cell>
          <cell r="K127">
            <v>2.0212177144914047</v>
          </cell>
          <cell r="L127">
            <v>2.0340193473767294</v>
          </cell>
          <cell r="M127">
            <v>2.0481069221398078</v>
          </cell>
          <cell r="N127">
            <v>2.0632978654219665</v>
          </cell>
          <cell r="O127">
            <v>2.0778876175922099</v>
          </cell>
          <cell r="P127">
            <v>2.0937012039483167</v>
          </cell>
          <cell r="Q127">
            <v>2.1098204624791288</v>
          </cell>
          <cell r="R127">
            <v>2.1258991663247886</v>
          </cell>
          <cell r="S127">
            <v>2.142241281780386</v>
          </cell>
          <cell r="T127">
            <v>2.1581948391370913</v>
          </cell>
          <cell r="U127">
            <v>2.1749513287334814</v>
          </cell>
          <cell r="V127">
            <v>2.191631490545948</v>
          </cell>
          <cell r="W127">
            <v>2.2084477516961551</v>
          </cell>
          <cell r="X127">
            <v>2.225989950563195</v>
          </cell>
          <cell r="Y127">
            <v>2.2433075234525357</v>
          </cell>
          <cell r="Z127">
            <v>2.260770784997804</v>
          </cell>
          <cell r="AA127">
            <v>2.2785843514426003</v>
          </cell>
          <cell r="AB127">
            <v>2.2963846012695832</v>
          </cell>
          <cell r="AC127">
            <v>2.314323906248815</v>
          </cell>
          <cell r="AD127">
            <v>2.3324033526760259</v>
          </cell>
          <cell r="AE127">
            <v>2.3506240353330621</v>
          </cell>
          <cell r="AF127">
            <v>2.3689870575541825</v>
          </cell>
          <cell r="AG127">
            <v>2.3874935312928689</v>
          </cell>
          <cell r="AH127">
            <v>2.4061445771891559</v>
          </cell>
          <cell r="AI127">
            <v>2.4249413246374956</v>
          </cell>
          <cell r="AJ127">
            <v>2.4438849118551444</v>
          </cell>
          <cell r="AK127">
            <v>2.4629764859510836</v>
          </cell>
          <cell r="AL127">
            <v>2.4822172029954874</v>
          </cell>
          <cell r="AM127">
            <v>2.5016082280897218</v>
          </cell>
          <cell r="AN127">
            <v>2.5211507354368998</v>
          </cell>
          <cell r="AO127">
            <v>2.5408459084129826</v>
          </cell>
          <cell r="AP127">
            <v>2.560694939638438</v>
          </cell>
          <cell r="AQ127">
            <v>2.5806990310504569</v>
          </cell>
          <cell r="AR127">
            <v>2.6008593939757385</v>
          </cell>
          <cell r="AS127">
            <v>2.6211772492038379</v>
          </cell>
          <cell r="AT127">
            <v>2.6416538270610901</v>
          </cell>
          <cell r="AU127">
            <v>2.6622903674851126</v>
          </cell>
          <cell r="AV127">
            <v>2.6830881200998893</v>
          </cell>
          <cell r="AW127">
            <v>2.704048344291436</v>
          </cell>
          <cell r="AX127">
            <v>2.7251723092840652</v>
          </cell>
        </row>
        <row r="128">
          <cell r="A128" t="str">
            <v>CASmall C&amp;IPer Customer Summer Peak (kW)</v>
          </cell>
          <cell r="B128" t="str">
            <v>CA</v>
          </cell>
          <cell r="C128" t="str">
            <v>Small C&amp;I</v>
          </cell>
          <cell r="D128" t="str">
            <v>Per Customer Summer Peak (kW)</v>
          </cell>
          <cell r="E128" t="str">
            <v>kW</v>
          </cell>
          <cell r="F128">
            <v>1.8261843836228009</v>
          </cell>
          <cell r="G128">
            <v>1.7221263255051948</v>
          </cell>
          <cell r="H128">
            <v>1.6995138058747892</v>
          </cell>
          <cell r="I128">
            <v>1.7032206367728069</v>
          </cell>
          <cell r="J128">
            <v>1.7159796888253234</v>
          </cell>
          <cell r="K128">
            <v>1.7162911390020084</v>
          </cell>
          <cell r="L128">
            <v>1.7150384485730796</v>
          </cell>
          <cell r="M128">
            <v>1.7138083184450092</v>
          </cell>
          <cell r="N128">
            <v>1.6956977504362003</v>
          </cell>
          <cell r="O128">
            <v>1.7016915518016142</v>
          </cell>
          <cell r="P128">
            <v>1.7076798042912376</v>
          </cell>
          <cell r="Q128">
            <v>1.7089543544478536</v>
          </cell>
          <cell r="R128">
            <v>1.7098823762897841</v>
          </cell>
          <cell r="S128">
            <v>1.6891018798594462</v>
          </cell>
          <cell r="T128">
            <v>1.6963624632431771</v>
          </cell>
          <cell r="U128">
            <v>1.705409012776852</v>
          </cell>
          <cell r="V128">
            <v>1.7170873203810451</v>
          </cell>
          <cell r="W128">
            <v>1.7237323925202177</v>
          </cell>
          <cell r="X128">
            <v>1.7301187465609484</v>
          </cell>
          <cell r="Y128">
            <v>1.7121398223412385</v>
          </cell>
          <cell r="Z128">
            <v>1.7305963196994336</v>
          </cell>
          <cell r="AA128">
            <v>1.7378371112992093</v>
          </cell>
          <cell r="AB128">
            <v>1.7420588506838315</v>
          </cell>
          <cell r="AC128">
            <v>1.7462908459683397</v>
          </cell>
          <cell r="AD128">
            <v>1.7505331220674607</v>
          </cell>
          <cell r="AE128">
            <v>1.7547857039564461</v>
          </cell>
          <cell r="AF128">
            <v>1.7590486166712207</v>
          </cell>
          <cell r="AG128">
            <v>1.7633218853085297</v>
          </cell>
          <cell r="AH128">
            <v>1.7676055350260846</v>
          </cell>
          <cell r="AI128">
            <v>1.771899591042714</v>
          </cell>
          <cell r="AJ128">
            <v>1.7762040786385096</v>
          </cell>
          <cell r="AK128">
            <v>1.7805190231549777</v>
          </cell>
          <cell r="AL128">
            <v>1.7848444499951852</v>
          </cell>
          <cell r="AM128">
            <v>1.7891803846239118</v>
          </cell>
          <cell r="AN128">
            <v>1.7935268525677994</v>
          </cell>
          <cell r="AO128">
            <v>1.7978838794155012</v>
          </cell>
          <cell r="AP128">
            <v>1.8022514908178329</v>
          </cell>
          <cell r="AQ128">
            <v>1.8066297124879247</v>
          </cell>
          <cell r="AR128">
            <v>1.8110185702013712</v>
          </cell>
          <cell r="AS128">
            <v>1.8154180897963841</v>
          </cell>
          <cell r="AT128">
            <v>1.8198282971739441</v>
          </cell>
          <cell r="AU128">
            <v>1.8242492182979531</v>
          </cell>
          <cell r="AV128">
            <v>1.828680879195387</v>
          </cell>
          <cell r="AW128">
            <v>1.8331233059564505</v>
          </cell>
          <cell r="AX128">
            <v>1.837576524734728</v>
          </cell>
        </row>
        <row r="129">
          <cell r="A129" t="str">
            <v>IDSmall C&amp;IPer Customer Summer Peak (kW)</v>
          </cell>
          <cell r="B129" t="str">
            <v>ID</v>
          </cell>
          <cell r="C129" t="str">
            <v>Small C&amp;I</v>
          </cell>
          <cell r="D129" t="str">
            <v>Per Customer Summer Peak (kW)</v>
          </cell>
          <cell r="E129" t="str">
            <v>kW</v>
          </cell>
          <cell r="F129">
            <v>5.4111699574550283</v>
          </cell>
          <cell r="G129">
            <v>4.6935324654817894</v>
          </cell>
          <cell r="H129">
            <v>4.4920418549076322</v>
          </cell>
          <cell r="I129">
            <v>4.5695701351878579</v>
          </cell>
          <cell r="J129">
            <v>4.593272578576455</v>
          </cell>
          <cell r="K129">
            <v>4.5484697629493551</v>
          </cell>
          <cell r="L129">
            <v>4.5031482188186382</v>
          </cell>
          <cell r="M129">
            <v>4.456890697103149</v>
          </cell>
          <cell r="N129">
            <v>4.3691274190509448</v>
          </cell>
          <cell r="O129">
            <v>4.3891971495800925</v>
          </cell>
          <cell r="P129">
            <v>4.3642403962314908</v>
          </cell>
          <cell r="Q129">
            <v>4.3334622649173236</v>
          </cell>
          <cell r="R129">
            <v>4.2938700756753851</v>
          </cell>
          <cell r="S129">
            <v>4.1254129299318514</v>
          </cell>
          <cell r="T129">
            <v>4.186262320256593</v>
          </cell>
          <cell r="U129">
            <v>4.212815981272116</v>
          </cell>
          <cell r="V129">
            <v>4.1941532796019718</v>
          </cell>
          <cell r="W129">
            <v>4.1680142619184473</v>
          </cell>
          <cell r="X129">
            <v>4.1387452972791117</v>
          </cell>
          <cell r="Y129">
            <v>3.9984812292119942</v>
          </cell>
          <cell r="Z129">
            <v>4.1099711254124323</v>
          </cell>
          <cell r="AA129">
            <v>4.101739753829734</v>
          </cell>
          <cell r="AB129">
            <v>4.0842837806405745</v>
          </cell>
          <cell r="AC129">
            <v>4.0669020956847666</v>
          </cell>
          <cell r="AD129">
            <v>4.0495943828102661</v>
          </cell>
          <cell r="AE129">
            <v>4.0323603272104913</v>
          </cell>
          <cell r="AF129">
            <v>4.0151996154186005</v>
          </cell>
          <cell r="AG129">
            <v>3.9981119353017842</v>
          </cell>
          <cell r="AH129">
            <v>3.9810969760555959</v>
          </cell>
          <cell r="AI129">
            <v>3.9641544281982899</v>
          </cell>
          <cell r="AJ129">
            <v>3.9472839835652036</v>
          </cell>
          <cell r="AK129">
            <v>3.9304853353031386</v>
          </cell>
          <cell r="AL129">
            <v>3.9137581778647914</v>
          </cell>
          <cell r="AM129">
            <v>3.89710220700319</v>
          </cell>
          <cell r="AN129">
            <v>3.8805171197661594</v>
          </cell>
          <cell r="AO129">
            <v>3.8640026144908153</v>
          </cell>
          <cell r="AP129">
            <v>3.8475583907980719</v>
          </cell>
          <cell r="AQ129">
            <v>3.8311841495871835</v>
          </cell>
          <cell r="AR129">
            <v>3.8148795930303026</v>
          </cell>
          <cell r="AS129">
            <v>3.7986444245670588</v>
          </cell>
          <cell r="AT129">
            <v>3.7824783488991716</v>
          </cell>
          <cell r="AU129">
            <v>3.7663810719850739</v>
          </cell>
          <cell r="AV129">
            <v>3.7503523010345661</v>
          </cell>
          <cell r="AW129">
            <v>3.73439174450349</v>
          </cell>
          <cell r="AX129">
            <v>3.7184991120884257</v>
          </cell>
        </row>
        <row r="130">
          <cell r="A130" t="str">
            <v>ORSmall C&amp;IPer Customer Summer Peak (kW)</v>
          </cell>
          <cell r="B130" t="str">
            <v>OR</v>
          </cell>
          <cell r="C130" t="str">
            <v>Small C&amp;I</v>
          </cell>
          <cell r="D130" t="str">
            <v>Per Customer Summer Peak (kW)</v>
          </cell>
          <cell r="E130" t="str">
            <v>kW</v>
          </cell>
          <cell r="F130">
            <v>4.1879620293735478</v>
          </cell>
          <cell r="G130">
            <v>4.3294977998656288</v>
          </cell>
          <cell r="H130">
            <v>4.3766124744377288</v>
          </cell>
          <cell r="I130">
            <v>4.3907743356523463</v>
          </cell>
          <cell r="J130">
            <v>4.3605086655120564</v>
          </cell>
          <cell r="K130">
            <v>4.3647689929854021</v>
          </cell>
          <cell r="L130">
            <v>4.3371823523276509</v>
          </cell>
          <cell r="M130">
            <v>4.3108999277326969</v>
          </cell>
          <cell r="N130">
            <v>4.2961409010375595</v>
          </cell>
          <cell r="O130">
            <v>4.2729458274568861</v>
          </cell>
          <cell r="P130">
            <v>4.2542185355445099</v>
          </cell>
          <cell r="Q130">
            <v>4.2395202238750871</v>
          </cell>
          <cell r="R130">
            <v>4.212957855492836</v>
          </cell>
          <cell r="S130">
            <v>4.201842186702164</v>
          </cell>
          <cell r="T130">
            <v>4.1792777346930885</v>
          </cell>
          <cell r="U130">
            <v>4.1576133063938325</v>
          </cell>
          <cell r="V130">
            <v>4.1328991934049721</v>
          </cell>
          <cell r="W130">
            <v>4.1088014784321141</v>
          </cell>
          <cell r="X130">
            <v>4.0852007560059294</v>
          </cell>
          <cell r="Y130">
            <v>4.0783038186123006</v>
          </cell>
          <cell r="Z130">
            <v>4.0609780787144558</v>
          </cell>
          <cell r="AA130">
            <v>4.0451634912803227</v>
          </cell>
          <cell r="AB130">
            <v>4.0278453910677969</v>
          </cell>
          <cell r="AC130">
            <v>4.0106014328758883</v>
          </cell>
          <cell r="AD130">
            <v>3.9934312992887624</v>
          </cell>
          <cell r="AE130">
            <v>3.9763346742495025</v>
          </cell>
          <cell r="AF130">
            <v>3.9593112430542901</v>
          </cell>
          <cell r="AG130">
            <v>3.9423606923466123</v>
          </cell>
          <cell r="AH130">
            <v>3.9254827101114933</v>
          </cell>
          <cell r="AI130">
            <v>3.9086769856697514</v>
          </cell>
          <cell r="AJ130">
            <v>3.891943209672283</v>
          </cell>
          <cell r="AK130">
            <v>3.8752810740943628</v>
          </cell>
          <cell r="AL130">
            <v>3.8586902722299792</v>
          </cell>
          <cell r="AM130">
            <v>3.8421704986861838</v>
          </cell>
          <cell r="AN130">
            <v>3.8257214493774745</v>
          </cell>
          <cell r="AO130">
            <v>3.8093428215201963</v>
          </cell>
          <cell r="AP130">
            <v>3.7930343136269657</v>
          </cell>
          <cell r="AQ130">
            <v>3.776795625501125</v>
          </cell>
          <cell r="AR130">
            <v>3.7606264582312106</v>
          </cell>
          <cell r="AS130">
            <v>3.7445265141854605</v>
          </cell>
          <cell r="AT130">
            <v>3.728495497006326</v>
          </cell>
          <cell r="AU130">
            <v>3.71253311160502</v>
          </cell>
          <cell r="AV130">
            <v>3.6966390641560873</v>
          </cell>
          <cell r="AW130">
            <v>3.6808130620919952</v>
          </cell>
          <cell r="AX130">
            <v>3.6650548140977439</v>
          </cell>
        </row>
        <row r="131">
          <cell r="A131" t="str">
            <v>UTSmall C&amp;IPer Customer Summer Peak (kW)</v>
          </cell>
          <cell r="B131" t="str">
            <v>UT</v>
          </cell>
          <cell r="C131" t="str">
            <v>Small C&amp;I</v>
          </cell>
          <cell r="D131" t="str">
            <v>Per Customer Summer Peak (kW)</v>
          </cell>
          <cell r="E131" t="str">
            <v>kW</v>
          </cell>
          <cell r="F131">
            <v>4.410606205128083</v>
          </cell>
          <cell r="G131">
            <v>4.0665636115607899</v>
          </cell>
          <cell r="H131">
            <v>4.0849600114167766</v>
          </cell>
          <cell r="I131">
            <v>4.0893641885490091</v>
          </cell>
          <cell r="J131">
            <v>4.1470779118185384</v>
          </cell>
          <cell r="K131">
            <v>4.126222747591533</v>
          </cell>
          <cell r="L131">
            <v>4.122615230333107</v>
          </cell>
          <cell r="M131">
            <v>4.1158420221955749</v>
          </cell>
          <cell r="N131">
            <v>4.2402726980615038</v>
          </cell>
          <cell r="O131">
            <v>4.2341301206113506</v>
          </cell>
          <cell r="P131">
            <v>4.230052428195668</v>
          </cell>
          <cell r="Q131">
            <v>4.232498940763513</v>
          </cell>
          <cell r="R131">
            <v>4.2309733554705309</v>
          </cell>
          <cell r="S131">
            <v>4.2371335528726846</v>
          </cell>
          <cell r="T131">
            <v>4.2362753770485915</v>
          </cell>
          <cell r="U131">
            <v>4.2357560678985262</v>
          </cell>
          <cell r="V131">
            <v>4.2346463602509745</v>
          </cell>
          <cell r="W131">
            <v>4.2336955690144729</v>
          </cell>
          <cell r="X131">
            <v>4.2353744934977957</v>
          </cell>
          <cell r="Y131">
            <v>4.243605400147854</v>
          </cell>
          <cell r="Z131">
            <v>4.2468370894630034</v>
          </cell>
          <cell r="AA131">
            <v>4.2499434609807478</v>
          </cell>
          <cell r="AB131">
            <v>4.253010217846322</v>
          </cell>
          <cell r="AC131">
            <v>4.256079187681963</v>
          </cell>
          <cell r="AD131">
            <v>4.2591503720845516</v>
          </cell>
          <cell r="AE131">
            <v>4.262223772652117</v>
          </cell>
          <cell r="AF131">
            <v>4.2652993909838424</v>
          </cell>
          <cell r="AG131">
            <v>4.2683772286800661</v>
          </cell>
          <cell r="AH131">
            <v>4.2714572873422796</v>
          </cell>
          <cell r="AI131">
            <v>4.2745395685731307</v>
          </cell>
          <cell r="AJ131">
            <v>4.2776240739764244</v>
          </cell>
          <cell r="AK131">
            <v>4.2807108051571205</v>
          </cell>
          <cell r="AL131">
            <v>4.2837997637213405</v>
          </cell>
          <cell r="AM131">
            <v>4.2868909512763631</v>
          </cell>
          <cell r="AN131">
            <v>4.2899843694306261</v>
          </cell>
          <cell r="AO131">
            <v>4.2930800197937282</v>
          </cell>
          <cell r="AP131">
            <v>4.2961779039764325</v>
          </cell>
          <cell r="AQ131">
            <v>4.2992780235906594</v>
          </cell>
          <cell r="AR131">
            <v>4.3023803802494971</v>
          </cell>
          <cell r="AS131">
            <v>4.305484975567194</v>
          </cell>
          <cell r="AT131">
            <v>4.3085918111591646</v>
          </cell>
          <cell r="AU131">
            <v>4.3117008886419921</v>
          </cell>
          <cell r="AV131">
            <v>4.3148122096334225</v>
          </cell>
          <cell r="AW131">
            <v>4.3179257757523697</v>
          </cell>
          <cell r="AX131">
            <v>4.3210415886189173</v>
          </cell>
        </row>
        <row r="132">
          <cell r="A132" t="str">
            <v>WASmall C&amp;IPer Customer Summer Peak (kW)</v>
          </cell>
          <cell r="B132" t="str">
            <v>WA</v>
          </cell>
          <cell r="C132" t="str">
            <v>Small C&amp;I</v>
          </cell>
          <cell r="D132" t="str">
            <v>Per Customer Summer Peak (kW)</v>
          </cell>
          <cell r="E132" t="str">
            <v>kW</v>
          </cell>
          <cell r="F132">
            <v>2.8135784978120002</v>
          </cell>
          <cell r="G132">
            <v>2.7102148167437079</v>
          </cell>
          <cell r="H132">
            <v>2.6995218785118684</v>
          </cell>
          <cell r="I132">
            <v>2.6833146003168689</v>
          </cell>
          <cell r="J132">
            <v>2.6699115618267468</v>
          </cell>
          <cell r="K132">
            <v>2.6566621161563231</v>
          </cell>
          <cell r="L132">
            <v>2.6578261578088096</v>
          </cell>
          <cell r="M132">
            <v>2.6321383738234907</v>
          </cell>
          <cell r="N132">
            <v>2.6256662478995016</v>
          </cell>
          <cell r="O132">
            <v>2.6134359944753291</v>
          </cell>
          <cell r="P132">
            <v>2.6015715292553003</v>
          </cell>
          <cell r="Q132">
            <v>2.5894679712503059</v>
          </cell>
          <cell r="R132">
            <v>2.5774392465717497</v>
          </cell>
          <cell r="S132">
            <v>2.5753061126036187</v>
          </cell>
          <cell r="T132">
            <v>2.5645089278432573</v>
          </cell>
          <cell r="U132">
            <v>2.5550582046786428</v>
          </cell>
          <cell r="V132">
            <v>2.5439095254177482</v>
          </cell>
          <cell r="W132">
            <v>2.5473740475812425</v>
          </cell>
          <cell r="X132">
            <v>2.5252653222287589</v>
          </cell>
          <cell r="Y132">
            <v>2.5237906985250302</v>
          </cell>
          <cell r="Z132">
            <v>2.5126665362772851</v>
          </cell>
          <cell r="AA132">
            <v>2.5031378982129113</v>
          </cell>
          <cell r="AB132">
            <v>2.4950774480295705</v>
          </cell>
          <cell r="AC132">
            <v>2.4870429536104743</v>
          </cell>
          <cell r="AD132">
            <v>2.4790343313744727</v>
          </cell>
          <cell r="AE132">
            <v>2.4710514980095581</v>
          </cell>
          <cell r="AF132">
            <v>2.4630943704720001</v>
          </cell>
          <cell r="AG132">
            <v>2.4551628659854789</v>
          </cell>
          <cell r="AH132">
            <v>2.4472569020402273</v>
          </cell>
          <cell r="AI132">
            <v>2.43937639639217</v>
          </cell>
          <cell r="AJ132">
            <v>2.4315212670620703</v>
          </cell>
          <cell r="AK132">
            <v>2.4236914323346745</v>
          </cell>
          <cell r="AL132">
            <v>2.4158868107578644</v>
          </cell>
          <cell r="AM132">
            <v>2.4081073211418085</v>
          </cell>
          <cell r="AN132">
            <v>2.4003528825581171</v>
          </cell>
          <cell r="AO132">
            <v>2.3926234143390022</v>
          </cell>
          <cell r="AP132">
            <v>2.3849188360764368</v>
          </cell>
          <cell r="AQ132">
            <v>2.3772390676213195</v>
          </cell>
          <cell r="AR132">
            <v>2.3695840290826382</v>
          </cell>
          <cell r="AS132">
            <v>2.3619536408266426</v>
          </cell>
          <cell r="AT132">
            <v>2.3543478234760138</v>
          </cell>
          <cell r="AU132">
            <v>2.3467664979090386</v>
          </cell>
          <cell r="AV132">
            <v>2.3392095852587871</v>
          </cell>
          <cell r="AW132">
            <v>2.3316770069122912</v>
          </cell>
          <cell r="AX132">
            <v>2.3241686845097278</v>
          </cell>
        </row>
        <row r="133">
          <cell r="A133" t="str">
            <v>WYSmall C&amp;IPer Customer Summer Peak (kW)</v>
          </cell>
          <cell r="B133" t="str">
            <v>WY</v>
          </cell>
          <cell r="C133" t="str">
            <v>Small C&amp;I</v>
          </cell>
          <cell r="D133" t="str">
            <v>Per Customer Summer Peak (kW)</v>
          </cell>
          <cell r="E133" t="str">
            <v>kW</v>
          </cell>
          <cell r="F133">
            <v>3.8228945750781342</v>
          </cell>
          <cell r="G133">
            <v>4.0076463412049472</v>
          </cell>
          <cell r="H133">
            <v>4.019006434318098</v>
          </cell>
          <cell r="I133">
            <v>4.064790343787843</v>
          </cell>
          <cell r="J133">
            <v>4.108295137418593</v>
          </cell>
          <cell r="K133">
            <v>4.1447837040731006</v>
          </cell>
          <cell r="L133">
            <v>4.177572373199423</v>
          </cell>
          <cell r="M133">
            <v>4.2104612667047334</v>
          </cell>
          <cell r="N133">
            <v>4.244246977246406</v>
          </cell>
          <cell r="O133">
            <v>4.2756055562559174</v>
          </cell>
          <cell r="P133">
            <v>4.3088432552918174</v>
          </cell>
          <cell r="Q133">
            <v>4.3432393672107512</v>
          </cell>
          <cell r="R133">
            <v>4.3776959376406381</v>
          </cell>
          <cell r="S133">
            <v>4.4123339246420556</v>
          </cell>
          <cell r="T133">
            <v>4.4461594509736138</v>
          </cell>
          <cell r="U133">
            <v>4.4814666111534018</v>
          </cell>
          <cell r="V133">
            <v>4.5171394389242554</v>
          </cell>
          <cell r="W133">
            <v>4.5535480417901573</v>
          </cell>
          <cell r="X133">
            <v>4.5917113972451018</v>
          </cell>
          <cell r="Y133">
            <v>4.6298086721405056</v>
          </cell>
          <cell r="Z133">
            <v>4.6684383851430633</v>
          </cell>
          <cell r="AA133">
            <v>4.7081786273825026</v>
          </cell>
          <cell r="AB133">
            <v>4.7473451367731734</v>
          </cell>
          <cell r="AC133">
            <v>4.7868374654623986</v>
          </cell>
          <cell r="AD133">
            <v>4.8266583238835823</v>
          </cell>
          <cell r="AE133">
            <v>4.8668104450177463</v>
          </cell>
          <cell r="AF133">
            <v>4.9072965845810987</v>
          </cell>
          <cell r="AG133">
            <v>4.9481195212141671</v>
          </cell>
          <cell r="AH133">
            <v>4.9892820566724998</v>
          </cell>
          <cell r="AI133">
            <v>5.0307870160189561</v>
          </cell>
          <cell r="AJ133">
            <v>5.0726372478175978</v>
          </cell>
          <cell r="AK133">
            <v>5.1148356243291886</v>
          </cell>
          <cell r="AL133">
            <v>5.1573850417083245</v>
          </cell>
          <cell r="AM133">
            <v>5.2002884202022015</v>
          </cell>
          <cell r="AN133">
            <v>5.2435487043510367</v>
          </cell>
          <cell r="AO133">
            <v>5.2871688631901641</v>
          </cell>
          <cell r="AP133">
            <v>5.3311518904537918</v>
          </cell>
          <cell r="AQ133">
            <v>5.3755008047804846</v>
          </cell>
          <cell r="AR133">
            <v>5.4202186499203222</v>
          </cell>
          <cell r="AS133">
            <v>5.4653084949438133</v>
          </cell>
          <cell r="AT133">
            <v>5.5107734344525197</v>
          </cell>
          <cell r="AU133">
            <v>5.5566165887914485</v>
          </cell>
          <cell r="AV133">
            <v>5.6028411042632085</v>
          </cell>
          <cell r="AW133">
            <v>5.6494501533439472</v>
          </cell>
          <cell r="AX133">
            <v>5.6964469349010827</v>
          </cell>
        </row>
        <row r="134">
          <cell r="A134" t="str">
            <v>CAMedium C&amp;IPer Customer Summer Peak (kW)</v>
          </cell>
          <cell r="B134" t="str">
            <v>CA</v>
          </cell>
          <cell r="C134" t="str">
            <v>Medium C&amp;I</v>
          </cell>
          <cell r="D134" t="str">
            <v>Per Customer Summer Peak (kW)</v>
          </cell>
          <cell r="E134" t="str">
            <v>kW</v>
          </cell>
          <cell r="F134">
            <v>23.047032862833206</v>
          </cell>
          <cell r="G134">
            <v>21.733786781776786</v>
          </cell>
          <cell r="H134">
            <v>21.448409528687176</v>
          </cell>
          <cell r="I134">
            <v>21.49519092397767</v>
          </cell>
          <cell r="J134">
            <v>21.656214254693918</v>
          </cell>
          <cell r="K134">
            <v>21.660144855854224</v>
          </cell>
          <cell r="L134">
            <v>21.64433550070838</v>
          </cell>
          <cell r="M134">
            <v>21.628810863797977</v>
          </cell>
          <cell r="N134">
            <v>21.400249684649367</v>
          </cell>
          <cell r="O134">
            <v>21.475893381025717</v>
          </cell>
          <cell r="P134">
            <v>21.551467048809201</v>
          </cell>
          <cell r="Q134">
            <v>21.567552280732272</v>
          </cell>
          <cell r="R134">
            <v>21.579264214138451</v>
          </cell>
          <cell r="S134">
            <v>21.317007681648622</v>
          </cell>
          <cell r="T134">
            <v>21.408638573550252</v>
          </cell>
          <cell r="U134">
            <v>21.522808931301444</v>
          </cell>
          <cell r="V134">
            <v>21.670192920316929</v>
          </cell>
          <cell r="W134">
            <v>21.754055862822003</v>
          </cell>
          <cell r="X134">
            <v>21.83465369991357</v>
          </cell>
          <cell r="Y134">
            <v>21.607753907622048</v>
          </cell>
          <cell r="Z134">
            <v>21.840680826153282</v>
          </cell>
          <cell r="AA134">
            <v>21.932061939391087</v>
          </cell>
          <cell r="AB134">
            <v>21.985341644993806</v>
          </cell>
          <cell r="AC134">
            <v>22.038750783343751</v>
          </cell>
          <cell r="AD134">
            <v>22.092289668872759</v>
          </cell>
          <cell r="AE134">
            <v>22.145958616776529</v>
          </cell>
          <cell r="AF134">
            <v>22.199757943016468</v>
          </cell>
          <cell r="AG134">
            <v>22.253687964321543</v>
          </cell>
          <cell r="AH134">
            <v>22.307748998190149</v>
          </cell>
          <cell r="AI134">
            <v>22.361941362891994</v>
          </cell>
          <cell r="AJ134">
            <v>22.416265377469951</v>
          </cell>
          <cell r="AK134">
            <v>22.470721361741948</v>
          </cell>
          <cell r="AL134">
            <v>22.525309636302858</v>
          </cell>
          <cell r="AM134">
            <v>22.580030522526364</v>
          </cell>
          <cell r="AN134">
            <v>22.63488434256687</v>
          </cell>
          <cell r="AO134">
            <v>22.689871419361396</v>
          </cell>
          <cell r="AP134">
            <v>22.744992076631465</v>
          </cell>
          <cell r="AQ134">
            <v>22.800246638885024</v>
          </cell>
          <cell r="AR134">
            <v>22.85563543141836</v>
          </cell>
          <cell r="AS134">
            <v>22.911158780317987</v>
          </cell>
          <cell r="AT134">
            <v>22.966817012462592</v>
          </cell>
          <cell r="AU134">
            <v>23.022610455524948</v>
          </cell>
          <cell r="AV134">
            <v>23.078539437973848</v>
          </cell>
          <cell r="AW134">
            <v>23.134604289076037</v>
          </cell>
          <cell r="AX134">
            <v>23.190805338898148</v>
          </cell>
        </row>
        <row r="135">
          <cell r="A135" t="str">
            <v>IDMedium C&amp;IPer Customer Summer Peak (kW)</v>
          </cell>
          <cell r="B135" t="str">
            <v>ID</v>
          </cell>
          <cell r="C135" t="str">
            <v>Medium C&amp;I</v>
          </cell>
          <cell r="D135" t="str">
            <v>Per Customer Summer Peak (kW)</v>
          </cell>
          <cell r="E135" t="str">
            <v>kW</v>
          </cell>
          <cell r="F135">
            <v>51.236480394273848</v>
          </cell>
          <cell r="G135">
            <v>44.44142136327347</v>
          </cell>
          <cell r="H135">
            <v>42.533577070914838</v>
          </cell>
          <cell r="I135">
            <v>43.2676653076199</v>
          </cell>
          <cell r="J135">
            <v>43.492095474390595</v>
          </cell>
          <cell r="K135">
            <v>43.067873244718506</v>
          </cell>
          <cell r="L135">
            <v>42.638739355827724</v>
          </cell>
          <cell r="M135">
            <v>42.20074302174509</v>
          </cell>
          <cell r="N135">
            <v>41.369743162081861</v>
          </cell>
          <cell r="O135">
            <v>41.559776438223629</v>
          </cell>
          <cell r="P135">
            <v>41.323469648064751</v>
          </cell>
          <cell r="Q135">
            <v>41.03204226100253</v>
          </cell>
          <cell r="R135">
            <v>40.657157634607422</v>
          </cell>
          <cell r="S135">
            <v>39.062095695502606</v>
          </cell>
          <cell r="T135">
            <v>39.638257342408906</v>
          </cell>
          <cell r="U135">
            <v>39.889684694111956</v>
          </cell>
          <cell r="V135">
            <v>39.71297408333006</v>
          </cell>
          <cell r="W135">
            <v>39.465472844670508</v>
          </cell>
          <cell r="X135">
            <v>39.188335230310798</v>
          </cell>
          <cell r="Y135">
            <v>37.86022370728594</v>
          </cell>
          <cell r="Z135">
            <v>38.915882636084397</v>
          </cell>
          <cell r="AA135">
            <v>38.837942650456363</v>
          </cell>
          <cell r="AB135">
            <v>38.672658130638759</v>
          </cell>
          <cell r="AC135">
            <v>38.508077020183947</v>
          </cell>
          <cell r="AD135">
            <v>38.344196325558499</v>
          </cell>
          <cell r="AE135">
            <v>38.181013065968749</v>
          </cell>
          <cell r="AF135">
            <v>38.018524273306511</v>
          </cell>
          <cell r="AG135">
            <v>37.85672699209514</v>
          </cell>
          <cell r="AH135">
            <v>37.695618279435749</v>
          </cell>
          <cell r="AI135">
            <v>37.535195204953702</v>
          </cell>
          <cell r="AJ135">
            <v>37.375454850745271</v>
          </cell>
          <cell r="AK135">
            <v>37.216394311324635</v>
          </cell>
          <cell r="AL135">
            <v>37.058010693570942</v>
          </cell>
          <cell r="AM135">
            <v>36.900301116675777</v>
          </cell>
          <cell r="AN135">
            <v>36.743262712090697</v>
          </cell>
          <cell r="AO135">
            <v>36.586892623475087</v>
          </cell>
          <cell r="AP135">
            <v>36.431188006644206</v>
          </cell>
          <cell r="AQ135">
            <v>36.276146029517449</v>
          </cell>
          <cell r="AR135">
            <v>36.121763872066801</v>
          </cell>
          <cell r="AS135">
            <v>35.968038726265625</v>
          </cell>
          <cell r="AT135">
            <v>35.814967796037521</v>
          </cell>
          <cell r="AU135">
            <v>35.662548297205461</v>
          </cell>
          <cell r="AV135">
            <v>35.510777457441222</v>
          </cell>
          <cell r="AW135">
            <v>35.359652516214872</v>
          </cell>
          <cell r="AX135">
            <v>35.209170724744624</v>
          </cell>
        </row>
        <row r="136">
          <cell r="A136" t="str">
            <v>ORMedium C&amp;IPer Customer Summer Peak (kW)</v>
          </cell>
          <cell r="B136" t="str">
            <v>OR</v>
          </cell>
          <cell r="C136" t="str">
            <v>Medium C&amp;I</v>
          </cell>
          <cell r="D136" t="str">
            <v>Per Customer Summer Peak (kW)</v>
          </cell>
          <cell r="E136" t="str">
            <v>kW</v>
          </cell>
          <cell r="F136">
            <v>23.540537542931919</v>
          </cell>
          <cell r="G136">
            <v>24.336110209438406</v>
          </cell>
          <cell r="H136">
            <v>24.60094182868626</v>
          </cell>
          <cell r="I136">
            <v>24.680545660636557</v>
          </cell>
          <cell r="J136">
            <v>24.510422307272236</v>
          </cell>
          <cell r="K136">
            <v>24.534369611027152</v>
          </cell>
          <cell r="L136">
            <v>24.379305084287807</v>
          </cell>
          <cell r="M136">
            <v>24.231571556964166</v>
          </cell>
          <cell r="N136">
            <v>24.148611057423548</v>
          </cell>
          <cell r="O136">
            <v>24.018231532344949</v>
          </cell>
          <cell r="P136">
            <v>23.91296541119851</v>
          </cell>
          <cell r="Q136">
            <v>23.830346190860563</v>
          </cell>
          <cell r="R136">
            <v>23.681039099309611</v>
          </cell>
          <cell r="S136">
            <v>23.618557917138833</v>
          </cell>
          <cell r="T136">
            <v>23.491723116362284</v>
          </cell>
          <cell r="U136">
            <v>23.369947349498162</v>
          </cell>
          <cell r="V136">
            <v>23.231029302826769</v>
          </cell>
          <cell r="W136">
            <v>23.095576029841318</v>
          </cell>
          <cell r="X136">
            <v>22.962916352313869</v>
          </cell>
          <cell r="Y136">
            <v>22.924148662323553</v>
          </cell>
          <cell r="Z136">
            <v>22.826760666046685</v>
          </cell>
          <cell r="AA136">
            <v>22.737866858842118</v>
          </cell>
          <cell r="AB136">
            <v>22.640521805241857</v>
          </cell>
          <cell r="AC136">
            <v>22.54359350399217</v>
          </cell>
          <cell r="AD136">
            <v>22.447080170898428</v>
          </cell>
          <cell r="AE136">
            <v>22.350980029404472</v>
          </cell>
          <cell r="AF136">
            <v>22.255291310559912</v>
          </cell>
          <cell r="AG136">
            <v>22.160012252987567</v>
          </cell>
          <cell r="AH136">
            <v>22.065141102851044</v>
          </cell>
          <cell r="AI136">
            <v>21.970676113822442</v>
          </cell>
          <cell r="AJ136">
            <v>21.876615547050225</v>
          </cell>
          <cell r="AK136">
            <v>21.782957671127186</v>
          </cell>
          <cell r="AL136">
            <v>21.689700762058624</v>
          </cell>
          <cell r="AM136">
            <v>21.596843103230565</v>
          </cell>
          <cell r="AN136">
            <v>21.504382985378179</v>
          </cell>
          <cell r="AO136">
            <v>21.412318706554323</v>
          </cell>
          <cell r="AP136">
            <v>21.320648572098204</v>
          </cell>
          <cell r="AQ136">
            <v>21.229370894604187</v>
          </cell>
          <cell r="AR136">
            <v>21.138483993890745</v>
          </cell>
          <cell r="AS136">
            <v>21.047986196969511</v>
          </cell>
          <cell r="AT136">
            <v>20.957875838014498</v>
          </cell>
          <cell r="AU136">
            <v>20.86815125833143</v>
          </cell>
          <cell r="AV136">
            <v>20.778810806327215</v>
          </cell>
          <cell r="AW136">
            <v>20.689852837479535</v>
          </cell>
          <cell r="AX136">
            <v>20.601275714306578</v>
          </cell>
        </row>
        <row r="137">
          <cell r="A137" t="str">
            <v>UTMedium C&amp;IPer Customer Summer Peak (kW)</v>
          </cell>
          <cell r="B137" t="str">
            <v>UT</v>
          </cell>
          <cell r="C137" t="str">
            <v>Medium C&amp;I</v>
          </cell>
          <cell r="D137" t="str">
            <v>Per Customer Summer Peak (kW)</v>
          </cell>
          <cell r="E137" t="str">
            <v>kW</v>
          </cell>
          <cell r="F137">
            <v>46.143219357330757</v>
          </cell>
          <cell r="G137">
            <v>42.543888080649793</v>
          </cell>
          <cell r="H137">
            <v>42.736348952117524</v>
          </cell>
          <cell r="I137">
            <v>42.782424911305377</v>
          </cell>
          <cell r="J137">
            <v>43.386218782011383</v>
          </cell>
          <cell r="K137">
            <v>43.168034620264855</v>
          </cell>
          <cell r="L137">
            <v>43.130293218641341</v>
          </cell>
          <cell r="M137">
            <v>43.059432748604451</v>
          </cell>
          <cell r="N137">
            <v>44.361211167314075</v>
          </cell>
          <cell r="O137">
            <v>44.296948277924329</v>
          </cell>
          <cell r="P137">
            <v>44.254287961664467</v>
          </cell>
          <cell r="Q137">
            <v>44.279883075086126</v>
          </cell>
          <cell r="R137">
            <v>44.263922589486533</v>
          </cell>
          <cell r="S137">
            <v>44.328369816645818</v>
          </cell>
          <cell r="T137">
            <v>44.319391686779632</v>
          </cell>
          <cell r="U137">
            <v>44.313958738356831</v>
          </cell>
          <cell r="V137">
            <v>44.302349113506629</v>
          </cell>
          <cell r="W137">
            <v>44.292402052592891</v>
          </cell>
          <cell r="X137">
            <v>44.309966753932201</v>
          </cell>
          <cell r="Y137">
            <v>44.396077486425561</v>
          </cell>
          <cell r="Z137">
            <v>44.429887022355182</v>
          </cell>
          <cell r="AA137">
            <v>44.462385498909718</v>
          </cell>
          <cell r="AB137">
            <v>44.494469531848146</v>
          </cell>
          <cell r="AC137">
            <v>44.526576716607103</v>
          </cell>
          <cell r="AD137">
            <v>44.558707069892925</v>
          </cell>
          <cell r="AE137">
            <v>44.590860608424023</v>
          </cell>
          <cell r="AF137">
            <v>44.623037348930858</v>
          </cell>
          <cell r="AG137">
            <v>44.655237308155954</v>
          </cell>
          <cell r="AH137">
            <v>44.687460502853931</v>
          </cell>
          <cell r="AI137">
            <v>44.71970694979148</v>
          </cell>
          <cell r="AJ137">
            <v>44.751976665747442</v>
          </cell>
          <cell r="AK137">
            <v>44.784269667512682</v>
          </cell>
          <cell r="AL137">
            <v>44.816585971890248</v>
          </cell>
          <cell r="AM137">
            <v>44.848925595695292</v>
          </cell>
          <cell r="AN137">
            <v>44.881288555755106</v>
          </cell>
          <cell r="AO137">
            <v>44.913674868909105</v>
          </cell>
          <cell r="AP137">
            <v>44.946084552008884</v>
          </cell>
          <cell r="AQ137">
            <v>44.978517621918172</v>
          </cell>
          <cell r="AR137">
            <v>45.010974095512871</v>
          </cell>
          <cell r="AS137">
            <v>45.043453989681083</v>
          </cell>
          <cell r="AT137">
            <v>45.075957321323081</v>
          </cell>
          <cell r="AU137">
            <v>45.108484107351323</v>
          </cell>
          <cell r="AV137">
            <v>45.141034364690483</v>
          </cell>
          <cell r="AW137">
            <v>45.173608110277449</v>
          </cell>
          <cell r="AX137">
            <v>45.206205361061336</v>
          </cell>
        </row>
        <row r="138">
          <cell r="A138" t="str">
            <v>WAMedium C&amp;IPer Customer Summer Peak (kW)</v>
          </cell>
          <cell r="B138" t="str">
            <v>WA</v>
          </cell>
          <cell r="C138" t="str">
            <v>Medium C&amp;I</v>
          </cell>
          <cell r="D138" t="str">
            <v>Per Customer Summer Peak (kW)</v>
          </cell>
          <cell r="E138" t="str">
            <v>kW</v>
          </cell>
          <cell r="F138">
            <v>50.212425570818489</v>
          </cell>
          <cell r="G138">
            <v>48.367749423910332</v>
          </cell>
          <cell r="H138">
            <v>48.176918293548376</v>
          </cell>
          <cell r="I138">
            <v>47.887675697080986</v>
          </cell>
          <cell r="J138">
            <v>47.648478861758491</v>
          </cell>
          <cell r="K138">
            <v>47.412023115065047</v>
          </cell>
          <cell r="L138">
            <v>47.432797141765292</v>
          </cell>
          <cell r="M138">
            <v>46.974361046079629</v>
          </cell>
          <cell r="N138">
            <v>46.858856487917841</v>
          </cell>
          <cell r="O138">
            <v>46.640589718303595</v>
          </cell>
          <cell r="P138">
            <v>46.42885097447202</v>
          </cell>
          <cell r="Q138">
            <v>46.212845270013986</v>
          </cell>
          <cell r="R138">
            <v>45.998175075774306</v>
          </cell>
          <cell r="S138">
            <v>45.960106178570747</v>
          </cell>
          <cell r="T138">
            <v>45.767414616357144</v>
          </cell>
          <cell r="U138">
            <v>45.59875263167725</v>
          </cell>
          <cell r="V138">
            <v>45.399788135738746</v>
          </cell>
          <cell r="W138">
            <v>45.46161760358838</v>
          </cell>
          <cell r="X138">
            <v>45.067055046655803</v>
          </cell>
          <cell r="Y138">
            <v>45.040738228757874</v>
          </cell>
          <cell r="Z138">
            <v>44.842211274796213</v>
          </cell>
          <cell r="AA138">
            <v>44.672158784712614</v>
          </cell>
          <cell r="AB138">
            <v>44.528308255852998</v>
          </cell>
          <cell r="AC138">
            <v>44.384920945588945</v>
          </cell>
          <cell r="AD138">
            <v>44.241995362292535</v>
          </cell>
          <cell r="AE138">
            <v>44.099530019139067</v>
          </cell>
          <cell r="AF138">
            <v>43.957523434091634</v>
          </cell>
          <cell r="AG138">
            <v>43.81597412988571</v>
          </cell>
          <cell r="AH138">
            <v>43.674880634013725</v>
          </cell>
          <cell r="AI138">
            <v>43.534241478709831</v>
          </cell>
          <cell r="AJ138">
            <v>43.394055200934567</v>
          </cell>
          <cell r="AK138">
            <v>43.254320342359655</v>
          </cell>
          <cell r="AL138">
            <v>43.11503544935286</v>
          </cell>
          <cell r="AM138">
            <v>42.9761990729628</v>
          </cell>
          <cell r="AN138">
            <v>42.837809768903973</v>
          </cell>
          <cell r="AO138">
            <v>42.699866097541637</v>
          </cell>
          <cell r="AP138">
            <v>42.562366623876891</v>
          </cell>
          <cell r="AQ138">
            <v>42.425309917531713</v>
          </cell>
          <cell r="AR138">
            <v>42.288694552734114</v>
          </cell>
          <cell r="AS138">
            <v>42.152519108303267</v>
          </cell>
          <cell r="AT138">
            <v>42.016782167634773</v>
          </cell>
          <cell r="AU138">
            <v>41.881482318685862</v>
          </cell>
          <cell r="AV138">
            <v>41.746618153960753</v>
          </cell>
          <cell r="AW138">
            <v>41.612188270496013</v>
          </cell>
          <cell r="AX138">
            <v>41.478191269845901</v>
          </cell>
        </row>
        <row r="139">
          <cell r="A139" t="str">
            <v>WYMedium C&amp;IPer Customer Summer Peak (kW)</v>
          </cell>
          <cell r="B139" t="str">
            <v>WY</v>
          </cell>
          <cell r="C139" t="str">
            <v>Medium C&amp;I</v>
          </cell>
          <cell r="D139" t="str">
            <v>Per Customer Summer Peak (kW)</v>
          </cell>
          <cell r="E139" t="str">
            <v>kW</v>
          </cell>
          <cell r="F139">
            <v>35.873873376316688</v>
          </cell>
          <cell r="G139">
            <v>37.60757576698456</v>
          </cell>
          <cell r="H139">
            <v>37.714178377619191</v>
          </cell>
          <cell r="I139">
            <v>38.143812556311339</v>
          </cell>
          <cell r="J139">
            <v>38.552059612912522</v>
          </cell>
          <cell r="K139">
            <v>38.89446670631775</v>
          </cell>
          <cell r="L139">
            <v>39.202154125187164</v>
          </cell>
          <cell r="M139">
            <v>39.510782045190041</v>
          </cell>
          <cell r="N139">
            <v>39.827825656542061</v>
          </cell>
          <cell r="O139">
            <v>40.122093173094093</v>
          </cell>
          <cell r="P139">
            <v>40.433994268747405</v>
          </cell>
          <cell r="Q139">
            <v>40.756765859588945</v>
          </cell>
          <cell r="R139">
            <v>41.080104790419554</v>
          </cell>
          <cell r="S139">
            <v>41.405146126322457</v>
          </cell>
          <cell r="T139">
            <v>41.722563367283335</v>
          </cell>
          <cell r="U139">
            <v>42.053884194654344</v>
          </cell>
          <cell r="V139">
            <v>42.388636430504469</v>
          </cell>
          <cell r="W139">
            <v>42.730293147259033</v>
          </cell>
          <cell r="X139">
            <v>43.088416384591063</v>
          </cell>
          <cell r="Y139">
            <v>43.445919524879073</v>
          </cell>
          <cell r="Z139">
            <v>43.808419040782908</v>
          </cell>
          <cell r="AA139">
            <v>44.181339713860226</v>
          </cell>
          <cell r="AB139">
            <v>44.548876503295361</v>
          </cell>
          <cell r="AC139">
            <v>44.919470766597591</v>
          </cell>
          <cell r="AD139">
            <v>45.293147938353933</v>
          </cell>
          <cell r="AE139">
            <v>45.669933664737208</v>
          </cell>
          <cell r="AF139">
            <v>46.049853805266302</v>
          </cell>
          <cell r="AG139">
            <v>46.432934434580844</v>
          </cell>
          <cell r="AH139">
            <v>46.819201844230825</v>
          </cell>
          <cell r="AI139">
            <v>47.208682544480979</v>
          </cell>
          <cell r="AJ139">
            <v>47.601403266130291</v>
          </cell>
          <cell r="AK139">
            <v>47.997390962346586</v>
          </cell>
          <cell r="AL139">
            <v>48.3966728105163</v>
          </cell>
          <cell r="AM139">
            <v>48.799276214109788</v>
          </cell>
          <cell r="AN139">
            <v>49.20522880456204</v>
          </cell>
          <cell r="AO139">
            <v>49.614558443169102</v>
          </cell>
          <cell r="AP139">
            <v>50.027293223000228</v>
          </cell>
          <cell r="AQ139">
            <v>50.443461470825987</v>
          </cell>
          <cell r="AR139">
            <v>50.863091749062342</v>
          </cell>
          <cell r="AS139">
            <v>51.286212857731009</v>
          </cell>
          <cell r="AT139">
            <v>51.712853836435976</v>
          </cell>
          <cell r="AU139">
            <v>52.143043966356579</v>
          </cell>
          <cell r="AV139">
            <v>52.576812772257185</v>
          </cell>
          <cell r="AW139">
            <v>53.014190024513418</v>
          </cell>
          <cell r="AX139">
            <v>53.455205741155474</v>
          </cell>
        </row>
        <row r="140">
          <cell r="A140" t="str">
            <v>CALarge C&amp;IPer Customer Summer Peak (kW)</v>
          </cell>
          <cell r="B140" t="str">
            <v>CA</v>
          </cell>
          <cell r="C140" t="str">
            <v>Large C&amp;I</v>
          </cell>
          <cell r="D140" t="str">
            <v>Per Customer Summer Peak (kW)</v>
          </cell>
          <cell r="E140" t="str">
            <v>kW</v>
          </cell>
          <cell r="F140">
            <v>223.82112719319284</v>
          </cell>
          <cell r="G140">
            <v>211.06754542440464</v>
          </cell>
          <cell r="H140">
            <v>208.29610587112401</v>
          </cell>
          <cell r="I140">
            <v>208.75042312262909</v>
          </cell>
          <cell r="J140">
            <v>210.31420027345851</v>
          </cell>
          <cell r="K140">
            <v>210.35237228403713</v>
          </cell>
          <cell r="L140">
            <v>210.19883982239668</v>
          </cell>
          <cell r="M140">
            <v>210.04807240026332</v>
          </cell>
          <cell r="N140">
            <v>207.82840182253165</v>
          </cell>
          <cell r="O140">
            <v>208.56301514515661</v>
          </cell>
          <cell r="P140">
            <v>209.29694838550449</v>
          </cell>
          <cell r="Q140">
            <v>209.45316002288152</v>
          </cell>
          <cell r="R140">
            <v>209.56690039684565</v>
          </cell>
          <cell r="S140">
            <v>207.01999758879219</v>
          </cell>
          <cell r="T140">
            <v>207.90987046888054</v>
          </cell>
          <cell r="U140">
            <v>209.01863524202977</v>
          </cell>
          <cell r="V140">
            <v>210.44995400431921</v>
          </cell>
          <cell r="W140">
            <v>211.26438848848628</v>
          </cell>
          <cell r="X140">
            <v>212.04711392019507</v>
          </cell>
          <cell r="Y140">
            <v>209.84357789137775</v>
          </cell>
          <cell r="Z140">
            <v>212.10564632203338</v>
          </cell>
          <cell r="AA140">
            <v>212.99309347806351</v>
          </cell>
          <cell r="AB140">
            <v>213.5105190328191</v>
          </cell>
          <cell r="AC140">
            <v>214.02920157295554</v>
          </cell>
          <cell r="AD140">
            <v>214.54914415207577</v>
          </cell>
          <cell r="AE140">
            <v>215.07034983120101</v>
          </cell>
          <cell r="AF140">
            <v>215.59282167878865</v>
          </cell>
          <cell r="AG140">
            <v>216.11656277075025</v>
          </cell>
          <cell r="AH140">
            <v>216.64157619046964</v>
          </cell>
          <cell r="AI140">
            <v>217.16786502882118</v>
          </cell>
          <cell r="AJ140">
            <v>217.69543238418805</v>
          </cell>
          <cell r="AK140">
            <v>218.22428136248018</v>
          </cell>
          <cell r="AL140">
            <v>218.75441507715271</v>
          </cell>
          <cell r="AM140">
            <v>219.28583664922448</v>
          </cell>
          <cell r="AN140">
            <v>219.81854920729597</v>
          </cell>
          <cell r="AO140">
            <v>220.35255588756826</v>
          </cell>
          <cell r="AP140">
            <v>220.88785983386114</v>
          </cell>
          <cell r="AQ140">
            <v>221.42446419763169</v>
          </cell>
          <cell r="AR140">
            <v>221.96237213799279</v>
          </cell>
          <cell r="AS140">
            <v>222.50158682173182</v>
          </cell>
          <cell r="AT140">
            <v>223.04211142332926</v>
          </cell>
          <cell r="AU140">
            <v>223.58394912497741</v>
          </cell>
          <cell r="AV140">
            <v>224.12710311659896</v>
          </cell>
          <cell r="AW140">
            <v>224.6715765958661</v>
          </cell>
          <cell r="AX140">
            <v>225.21737276821895</v>
          </cell>
        </row>
        <row r="141">
          <cell r="A141" t="str">
            <v>IDLarge C&amp;IPer Customer Summer Peak (kW)</v>
          </cell>
          <cell r="B141" t="str">
            <v>ID</v>
          </cell>
          <cell r="C141" t="str">
            <v>Large C&amp;I</v>
          </cell>
          <cell r="D141" t="str">
            <v>Per Customer Summer Peak (kW)</v>
          </cell>
          <cell r="E141" t="str">
            <v>kW</v>
          </cell>
          <cell r="F141">
            <v>260.65189441217984</v>
          </cell>
          <cell r="G141">
            <v>226.08384845266895</v>
          </cell>
          <cell r="H141">
            <v>216.37820073408912</v>
          </cell>
          <cell r="I141">
            <v>220.11267835804895</v>
          </cell>
          <cell r="J141">
            <v>221.25440682342884</v>
          </cell>
          <cell r="K141">
            <v>219.09628965837584</v>
          </cell>
          <cell r="L141">
            <v>216.91318574032545</v>
          </cell>
          <cell r="M141">
            <v>214.68499650199928</v>
          </cell>
          <cell r="N141">
            <v>210.45750690843855</v>
          </cell>
          <cell r="O141">
            <v>211.42425038977333</v>
          </cell>
          <cell r="P141">
            <v>210.22210277847378</v>
          </cell>
          <cell r="Q141">
            <v>208.73954386855596</v>
          </cell>
          <cell r="R141">
            <v>206.83241856830202</v>
          </cell>
          <cell r="S141">
            <v>198.71796744025579</v>
          </cell>
          <cell r="T141">
            <v>201.64903576497525</v>
          </cell>
          <cell r="U141">
            <v>202.92810519019989</v>
          </cell>
          <cell r="V141">
            <v>202.02913720667337</v>
          </cell>
          <cell r="W141">
            <v>200.77004083179472</v>
          </cell>
          <cell r="X141">
            <v>199.36017731970608</v>
          </cell>
          <cell r="Y141">
            <v>192.60376505635003</v>
          </cell>
          <cell r="Z141">
            <v>197.97414759486651</v>
          </cell>
          <cell r="AA141">
            <v>197.5776487575522</v>
          </cell>
          <cell r="AB141">
            <v>196.73680795670205</v>
          </cell>
          <cell r="AC141">
            <v>195.89954556290766</v>
          </cell>
          <cell r="AD141">
            <v>195.06584634736825</v>
          </cell>
          <cell r="AE141">
            <v>194.23569514609295</v>
          </cell>
          <cell r="AF141">
            <v>193.40907685962506</v>
          </cell>
          <cell r="AG141">
            <v>192.58597645276737</v>
          </cell>
          <cell r="AH141">
            <v>191.76637895430861</v>
          </cell>
          <cell r="AI141">
            <v>190.95026945675133</v>
          </cell>
          <cell r="AJ141">
            <v>190.1376331160406</v>
          </cell>
          <cell r="AK141">
            <v>189.32845515129412</v>
          </cell>
          <cell r="AL141">
            <v>188.5227208445331</v>
          </cell>
          <cell r="AM141">
            <v>187.72041554041502</v>
          </cell>
          <cell r="AN141">
            <v>186.92152464596668</v>
          </cell>
          <cell r="AO141">
            <v>186.12603363031894</v>
          </cell>
          <cell r="AP141">
            <v>185.33392802444234</v>
          </cell>
          <cell r="AQ141">
            <v>184.54519342088403</v>
          </cell>
          <cell r="AR141">
            <v>183.75981547350563</v>
          </cell>
          <cell r="AS141">
            <v>182.97777989722229</v>
          </cell>
          <cell r="AT141">
            <v>182.19907246774301</v>
          </cell>
          <cell r="AU141">
            <v>181.42367902131167</v>
          </cell>
          <cell r="AV141">
            <v>180.6515854544495</v>
          </cell>
          <cell r="AW141">
            <v>179.88277772369875</v>
          </cell>
          <cell r="AX141">
            <v>179.11724184536695</v>
          </cell>
        </row>
        <row r="142">
          <cell r="A142" t="str">
            <v>ORLarge C&amp;IPer Customer Summer Peak (kW)</v>
          </cell>
          <cell r="B142" t="str">
            <v>OR</v>
          </cell>
          <cell r="C142" t="str">
            <v>Large C&amp;I</v>
          </cell>
          <cell r="D142" t="str">
            <v>Per Customer Summer Peak (kW)</v>
          </cell>
          <cell r="E142" t="str">
            <v>kW</v>
          </cell>
          <cell r="F142">
            <v>183.03070154678474</v>
          </cell>
          <cell r="G142">
            <v>189.21638116504175</v>
          </cell>
          <cell r="H142">
            <v>191.27548100396024</v>
          </cell>
          <cell r="I142">
            <v>191.89441101696883</v>
          </cell>
          <cell r="J142">
            <v>190.57168010400747</v>
          </cell>
          <cell r="K142">
            <v>190.75787346507337</v>
          </cell>
          <cell r="L142">
            <v>189.55222686238375</v>
          </cell>
          <cell r="M142">
            <v>188.40357972131008</v>
          </cell>
          <cell r="N142">
            <v>187.75855118685544</v>
          </cell>
          <cell r="O142">
            <v>186.74483364115576</v>
          </cell>
          <cell r="P142">
            <v>185.92637603510477</v>
          </cell>
          <cell r="Q142">
            <v>185.28400099026459</v>
          </cell>
          <cell r="R142">
            <v>184.12311918530824</v>
          </cell>
          <cell r="S142">
            <v>183.63731997255309</v>
          </cell>
          <cell r="T142">
            <v>182.65116311337596</v>
          </cell>
          <cell r="U142">
            <v>181.70434089235027</v>
          </cell>
          <cell r="V142">
            <v>180.62423524508532</v>
          </cell>
          <cell r="W142">
            <v>179.57106865803854</v>
          </cell>
          <cell r="X142">
            <v>178.53962263432149</v>
          </cell>
          <cell r="Y142">
            <v>178.23819886762394</v>
          </cell>
          <cell r="Z142">
            <v>177.48099469383294</v>
          </cell>
          <cell r="AA142">
            <v>176.78983393056902</v>
          </cell>
          <cell r="AB142">
            <v>176.0329636416017</v>
          </cell>
          <cell r="AC142">
            <v>175.27933365566301</v>
          </cell>
          <cell r="AD142">
            <v>174.52893010041069</v>
          </cell>
          <cell r="AE142">
            <v>173.78173916289259</v>
          </cell>
          <cell r="AF142">
            <v>173.03774708929222</v>
          </cell>
          <cell r="AG142">
            <v>172.29694018467598</v>
          </cell>
          <cell r="AH142">
            <v>171.55930481274063</v>
          </cell>
          <cell r="AI142">
            <v>170.82482739556261</v>
          </cell>
          <cell r="AJ142">
            <v>170.09349441334794</v>
          </cell>
          <cell r="AK142">
            <v>169.36529240418346</v>
          </cell>
          <cell r="AL142">
            <v>168.64020796378892</v>
          </cell>
          <cell r="AM142">
            <v>167.91822774527034</v>
          </cell>
          <cell r="AN142">
            <v>167.19933845887411</v>
          </cell>
          <cell r="AO142">
            <v>166.48352687174287</v>
          </cell>
          <cell r="AP142">
            <v>165.77077980767126</v>
          </cell>
          <cell r="AQ142">
            <v>165.06108414686389</v>
          </cell>
          <cell r="AR142">
            <v>164.35442682569374</v>
          </cell>
          <cell r="AS142">
            <v>163.65079483646142</v>
          </cell>
          <cell r="AT142">
            <v>162.950175227156</v>
          </cell>
          <cell r="AU142">
            <v>162.25255510121656</v>
          </cell>
          <cell r="AV142">
            <v>161.55792161729477</v>
          </cell>
          <cell r="AW142">
            <v>160.86626198901848</v>
          </cell>
          <cell r="AX142">
            <v>160.17756348475638</v>
          </cell>
        </row>
        <row r="143">
          <cell r="A143" t="str">
            <v>UTLarge C&amp;IPer Customer Summer Peak (kW)</v>
          </cell>
          <cell r="B143" t="str">
            <v>UT</v>
          </cell>
          <cell r="C143" t="str">
            <v>Large C&amp;I</v>
          </cell>
          <cell r="D143" t="str">
            <v>Per Customer Summer Peak (kW)</v>
          </cell>
          <cell r="E143" t="str">
            <v>kW</v>
          </cell>
          <cell r="F143">
            <v>252.96377951944956</v>
          </cell>
          <cell r="G143">
            <v>233.23172665939853</v>
          </cell>
          <cell r="H143">
            <v>234.28682489775653</v>
          </cell>
          <cell r="I143">
            <v>234.53941994733214</v>
          </cell>
          <cell r="J143">
            <v>237.84950497633005</v>
          </cell>
          <cell r="K143">
            <v>236.65338795295389</v>
          </cell>
          <cell r="L143">
            <v>236.44648414927448</v>
          </cell>
          <cell r="M143">
            <v>236.05801683882862</v>
          </cell>
          <cell r="N143">
            <v>243.1945537662487</v>
          </cell>
          <cell r="O143">
            <v>242.8422553438742</v>
          </cell>
          <cell r="P143">
            <v>242.60838534115456</v>
          </cell>
          <cell r="Q143">
            <v>242.74870144216681</v>
          </cell>
          <cell r="R143">
            <v>242.66120375959349</v>
          </cell>
          <cell r="S143">
            <v>243.01451274819078</v>
          </cell>
          <cell r="T143">
            <v>242.96529334617242</v>
          </cell>
          <cell r="U143">
            <v>242.93550913982304</v>
          </cell>
          <cell r="V143">
            <v>242.87186350300331</v>
          </cell>
          <cell r="W143">
            <v>242.81733228132231</v>
          </cell>
          <cell r="X143">
            <v>242.91362450580965</v>
          </cell>
          <cell r="Y143">
            <v>243.38569595318791</v>
          </cell>
          <cell r="Z143">
            <v>243.57104470240117</v>
          </cell>
          <cell r="AA143">
            <v>243.74920603514644</v>
          </cell>
          <cell r="AB143">
            <v>243.92509532825093</v>
          </cell>
          <cell r="AC143">
            <v>244.10111154297263</v>
          </cell>
          <cell r="AD143">
            <v>244.2772547708982</v>
          </cell>
          <cell r="AE143">
            <v>244.45352510368019</v>
          </cell>
          <cell r="AF143">
            <v>244.62992263303741</v>
          </cell>
          <cell r="AG143">
            <v>244.80644745075492</v>
          </cell>
          <cell r="AH143">
            <v>244.98309964868383</v>
          </cell>
          <cell r="AI143">
            <v>245.15987931874167</v>
          </cell>
          <cell r="AJ143">
            <v>245.33678655291229</v>
          </cell>
          <cell r="AK143">
            <v>245.51382144324577</v>
          </cell>
          <cell r="AL143">
            <v>245.69098408185889</v>
          </cell>
          <cell r="AM143">
            <v>245.86827456093468</v>
          </cell>
          <cell r="AN143">
            <v>246.04569297272269</v>
          </cell>
          <cell r="AO143">
            <v>246.22323940953916</v>
          </cell>
          <cell r="AP143">
            <v>246.40091396376684</v>
          </cell>
          <cell r="AQ143">
            <v>246.57871672785518</v>
          </cell>
          <cell r="AR143">
            <v>246.75664779432037</v>
          </cell>
          <cell r="AS143">
            <v>246.93470725574537</v>
          </cell>
          <cell r="AT143">
            <v>247.11289520477979</v>
          </cell>
          <cell r="AU143">
            <v>247.29121173414032</v>
          </cell>
          <cell r="AV143">
            <v>247.46965693661051</v>
          </cell>
          <cell r="AW143">
            <v>247.64823090504066</v>
          </cell>
          <cell r="AX143">
            <v>247.82693373234829</v>
          </cell>
        </row>
        <row r="144">
          <cell r="A144" t="str">
            <v>WALarge C&amp;IPer Customer Summer Peak (kW)</v>
          </cell>
          <cell r="B144" t="str">
            <v>WA</v>
          </cell>
          <cell r="C144" t="str">
            <v>Large C&amp;I</v>
          </cell>
          <cell r="D144" t="str">
            <v>Per Customer Summer Peak (kW)</v>
          </cell>
          <cell r="E144" t="str">
            <v>kW</v>
          </cell>
          <cell r="F144">
            <v>183.88835774398854</v>
          </cell>
          <cell r="G144">
            <v>177.13276959288382</v>
          </cell>
          <cell r="H144">
            <v>176.43390625836523</v>
          </cell>
          <cell r="I144">
            <v>175.37463964359108</v>
          </cell>
          <cell r="J144">
            <v>174.49865102673022</v>
          </cell>
          <cell r="K144">
            <v>173.63270084718229</v>
          </cell>
          <cell r="L144">
            <v>173.70877965855641</v>
          </cell>
          <cell r="M144">
            <v>172.02989121993062</v>
          </cell>
          <cell r="N144">
            <v>171.60688947741659</v>
          </cell>
          <cell r="O144">
            <v>170.80755111926769</v>
          </cell>
          <cell r="P144">
            <v>170.03211975080995</v>
          </cell>
          <cell r="Q144">
            <v>169.2410618840654</v>
          </cell>
          <cell r="R144">
            <v>168.45489493382232</v>
          </cell>
          <cell r="S144">
            <v>168.31547870550219</v>
          </cell>
          <cell r="T144">
            <v>167.60980208216108</v>
          </cell>
          <cell r="U144">
            <v>166.99212677522166</v>
          </cell>
          <cell r="V144">
            <v>166.26347736242062</v>
          </cell>
          <cell r="W144">
            <v>166.48990974790701</v>
          </cell>
          <cell r="X144">
            <v>165.04493950803538</v>
          </cell>
          <cell r="Y144">
            <v>164.94856184116739</v>
          </cell>
          <cell r="Z144">
            <v>164.22151479819118</v>
          </cell>
          <cell r="AA144">
            <v>163.59874717093032</v>
          </cell>
          <cell r="AB144">
            <v>163.07193658148191</v>
          </cell>
          <cell r="AC144">
            <v>162.54682239498248</v>
          </cell>
          <cell r="AD144">
            <v>162.02339914877999</v>
          </cell>
          <cell r="AE144">
            <v>161.5016613978128</v>
          </cell>
          <cell r="AF144">
            <v>160.98160371455322</v>
          </cell>
          <cell r="AG144">
            <v>160.46322068895091</v>
          </cell>
          <cell r="AH144">
            <v>159.94650692837658</v>
          </cell>
          <cell r="AI144">
            <v>159.43145705756604</v>
          </cell>
          <cell r="AJ144">
            <v>158.91806571856412</v>
          </cell>
          <cell r="AK144">
            <v>158.40632757066911</v>
          </cell>
          <cell r="AL144">
            <v>157.89623729037692</v>
          </cell>
          <cell r="AM144">
            <v>157.38778957132607</v>
          </cell>
          <cell r="AN144">
            <v>156.8809791242422</v>
          </cell>
          <cell r="AO144">
            <v>156.37580067688319</v>
          </cell>
          <cell r="AP144">
            <v>155.87224897398423</v>
          </cell>
          <cell r="AQ144">
            <v>155.37031877720315</v>
          </cell>
          <cell r="AR144">
            <v>154.87000486506611</v>
          </cell>
          <cell r="AS144">
            <v>154.37130203291295</v>
          </cell>
          <cell r="AT144">
            <v>153.87420509284343</v>
          </cell>
          <cell r="AU144">
            <v>153.3787088736629</v>
          </cell>
          <cell r="AV144">
            <v>152.88480822082872</v>
          </cell>
          <cell r="AW144">
            <v>152.39249799639666</v>
          </cell>
          <cell r="AX144">
            <v>151.90177307896732</v>
          </cell>
        </row>
        <row r="145">
          <cell r="A145" t="str">
            <v>WYLarge C&amp;IPer Customer Summer Peak (kW)</v>
          </cell>
          <cell r="B145" t="str">
            <v>WY</v>
          </cell>
          <cell r="C145" t="str">
            <v>Large C&amp;I</v>
          </cell>
          <cell r="D145" t="str">
            <v>Per Customer Summer Peak (kW)</v>
          </cell>
          <cell r="E145" t="str">
            <v>kW</v>
          </cell>
          <cell r="F145">
            <v>248.99255708095711</v>
          </cell>
          <cell r="G145">
            <v>261.02579884834176</v>
          </cell>
          <cell r="H145">
            <v>261.76570380187121</v>
          </cell>
          <cell r="I145">
            <v>264.74769884990405</v>
          </cell>
          <cell r="J145">
            <v>267.58125065172902</v>
          </cell>
          <cell r="K145">
            <v>269.95782194792781</v>
          </cell>
          <cell r="L145">
            <v>272.09341172387076</v>
          </cell>
          <cell r="M145">
            <v>274.23552930849792</v>
          </cell>
          <cell r="N145">
            <v>276.43605833051419</v>
          </cell>
          <cell r="O145">
            <v>278.47850355641845</v>
          </cell>
          <cell r="P145">
            <v>280.64333952348579</v>
          </cell>
          <cell r="Q145">
            <v>282.88362517409473</v>
          </cell>
          <cell r="R145">
            <v>285.1278486050802</v>
          </cell>
          <cell r="S145">
            <v>287.38388805012391</v>
          </cell>
          <cell r="T145">
            <v>289.58701035195509</v>
          </cell>
          <cell r="U145">
            <v>291.88663434727607</v>
          </cell>
          <cell r="V145">
            <v>294.21007498382352</v>
          </cell>
          <cell r="W145">
            <v>296.58143808298541</v>
          </cell>
          <cell r="X145">
            <v>299.06709163029041</v>
          </cell>
          <cell r="Y145">
            <v>301.54844122226251</v>
          </cell>
          <cell r="Z145">
            <v>304.06446954345</v>
          </cell>
          <cell r="AA145">
            <v>306.6528287931979</v>
          </cell>
          <cell r="AB145">
            <v>309.20381970691381</v>
          </cell>
          <cell r="AC145">
            <v>311.7760318650823</v>
          </cell>
          <cell r="AD145">
            <v>314.36964180350094</v>
          </cell>
          <cell r="AE145">
            <v>316.98482752653786</v>
          </cell>
          <cell r="AF145">
            <v>319.62176851934817</v>
          </cell>
          <cell r="AG145">
            <v>322.28064576019216</v>
          </cell>
          <cell r="AH145">
            <v>324.96164173285672</v>
          </cell>
          <cell r="AI145">
            <v>327.66494043917913</v>
          </cell>
          <cell r="AJ145">
            <v>330.3907274116753</v>
          </cell>
          <cell r="AK145">
            <v>333.13918972627403</v>
          </cell>
          <cell r="AL145">
            <v>335.91051601515534</v>
          </cell>
          <cell r="AM145">
            <v>338.70489647969748</v>
          </cell>
          <cell r="AN145">
            <v>341.52252290353039</v>
          </cell>
          <cell r="AO145">
            <v>344.36358866569816</v>
          </cell>
          <cell r="AP145">
            <v>347.22828875393128</v>
          </cell>
          <cell r="AQ145">
            <v>350.11681977802886</v>
          </cell>
          <cell r="AR145">
            <v>353.0293799833521</v>
          </cell>
          <cell r="AS145">
            <v>355.96616926443073</v>
          </cell>
          <cell r="AT145">
            <v>358.92738917868178</v>
          </cell>
          <cell r="AU145">
            <v>361.913242960243</v>
          </cell>
          <cell r="AV145">
            <v>364.92393553392105</v>
          </cell>
          <cell r="AW145">
            <v>367.95967352925618</v>
          </cell>
          <cell r="AX145">
            <v>371.02066529470324</v>
          </cell>
        </row>
        <row r="146">
          <cell r="A146" t="str">
            <v>CAExtra Large C&amp;IPer Customer Summer Peak (kW)</v>
          </cell>
          <cell r="B146" t="str">
            <v>CA</v>
          </cell>
          <cell r="C146" t="str">
            <v>Extra Large C&amp;I</v>
          </cell>
          <cell r="D146" t="str">
            <v>Per Customer Summer Peak (kW)</v>
          </cell>
          <cell r="E146" t="str">
            <v>kW</v>
          </cell>
          <cell r="F146">
            <v>1131.321225654325</v>
          </cell>
          <cell r="G146">
            <v>1066.8572586504681</v>
          </cell>
          <cell r="H146">
            <v>1052.8488027394319</v>
          </cell>
          <cell r="I146">
            <v>1055.1451844807539</v>
          </cell>
          <cell r="J146">
            <v>1063.0494172272879</v>
          </cell>
          <cell r="K146">
            <v>1063.2423606117443</v>
          </cell>
          <cell r="L146">
            <v>1062.4663188910229</v>
          </cell>
          <cell r="M146">
            <v>1061.7042532766834</v>
          </cell>
          <cell r="N146">
            <v>1050.484756395226</v>
          </cell>
          <cell r="O146">
            <v>1054.1979163411002</v>
          </cell>
          <cell r="P146">
            <v>1057.9076387584216</v>
          </cell>
          <cell r="Q146">
            <v>1058.6972225804452</v>
          </cell>
          <cell r="R146">
            <v>1059.2721321115212</v>
          </cell>
          <cell r="S146">
            <v>1046.398614572927</v>
          </cell>
          <cell r="T146">
            <v>1050.8965459791484</v>
          </cell>
          <cell r="U146">
            <v>1056.5008834152598</v>
          </cell>
          <cell r="V146">
            <v>1063.7355949760572</v>
          </cell>
          <cell r="W146">
            <v>1067.8522171662748</v>
          </cell>
          <cell r="X146">
            <v>1071.8085634945073</v>
          </cell>
          <cell r="Y146">
            <v>1060.6706199403973</v>
          </cell>
          <cell r="Z146">
            <v>1072.1044200537992</v>
          </cell>
          <cell r="AA146">
            <v>1076.5900904498601</v>
          </cell>
          <cell r="AB146">
            <v>1079.2054579986334</v>
          </cell>
          <cell r="AC146">
            <v>1081.8271790773863</v>
          </cell>
          <cell r="AD146">
            <v>1084.4552691207919</v>
          </cell>
          <cell r="AE146">
            <v>1087.0897436010182</v>
          </cell>
          <cell r="AF146">
            <v>1089.7306180278213</v>
          </cell>
          <cell r="AG146">
            <v>1092.3779079486342</v>
          </cell>
          <cell r="AH146">
            <v>1095.0316289486593</v>
          </cell>
          <cell r="AI146">
            <v>1097.6917966509611</v>
          </cell>
          <cell r="AJ146">
            <v>1100.3584267165566</v>
          </cell>
          <cell r="AK146">
            <v>1103.0315348445083</v>
          </cell>
          <cell r="AL146">
            <v>1105.711136772017</v>
          </cell>
          <cell r="AM146">
            <v>1108.3972482745132</v>
          </cell>
          <cell r="AN146">
            <v>1111.0898851657516</v>
          </cell>
          <cell r="AO146">
            <v>1113.7890632979029</v>
          </cell>
          <cell r="AP146">
            <v>1116.4947985616473</v>
          </cell>
          <cell r="AQ146">
            <v>1119.207106886269</v>
          </cell>
          <cell r="AR146">
            <v>1121.9260042397491</v>
          </cell>
          <cell r="AS146">
            <v>1124.6515066288596</v>
          </cell>
          <cell r="AT146">
            <v>1127.383630099258</v>
          </cell>
          <cell r="AU146">
            <v>1130.1223907355816</v>
          </cell>
          <cell r="AV146">
            <v>1132.8678046615419</v>
          </cell>
          <cell r="AW146">
            <v>1135.6198880400207</v>
          </cell>
          <cell r="AX146">
            <v>1138.3786570731636</v>
          </cell>
        </row>
        <row r="147">
          <cell r="A147" t="str">
            <v>IDExtra Large C&amp;IPer Customer Summer Peak (kW)</v>
          </cell>
          <cell r="B147" t="str">
            <v>ID</v>
          </cell>
          <cell r="C147" t="str">
            <v>Extra Large C&amp;I</v>
          </cell>
          <cell r="D147" t="str">
            <v>Per Customer Summer Peak (kW)</v>
          </cell>
          <cell r="E147" t="str">
            <v>kW</v>
          </cell>
          <cell r="F147">
            <v>1871.1901393578191</v>
          </cell>
          <cell r="G147">
            <v>1623.0300909446732</v>
          </cell>
          <cell r="H147">
            <v>1553.3543560030798</v>
          </cell>
          <cell r="I147">
            <v>1580.1637437551431</v>
          </cell>
          <cell r="J147">
            <v>1588.36008182919</v>
          </cell>
          <cell r="K147">
            <v>1572.8672055240586</v>
          </cell>
          <cell r="L147">
            <v>1557.1949521768815</v>
          </cell>
          <cell r="M147">
            <v>1541.1990364718308</v>
          </cell>
          <cell r="N147">
            <v>1510.8503721755351</v>
          </cell>
          <cell r="O147">
            <v>1517.7905130620677</v>
          </cell>
          <cell r="P147">
            <v>1509.1604328495712</v>
          </cell>
          <cell r="Q147">
            <v>1498.5173119947947</v>
          </cell>
          <cell r="R147">
            <v>1484.8262775812414</v>
          </cell>
          <cell r="S147">
            <v>1426.5735609787275</v>
          </cell>
          <cell r="T147">
            <v>1447.6153652570654</v>
          </cell>
          <cell r="U147">
            <v>1456.7976583742206</v>
          </cell>
          <cell r="V147">
            <v>1450.3440700350045</v>
          </cell>
          <cell r="W147">
            <v>1441.3051611619749</v>
          </cell>
          <cell r="X147">
            <v>1431.183912254078</v>
          </cell>
          <cell r="Y147">
            <v>1382.6804013429469</v>
          </cell>
          <cell r="Z147">
            <v>1421.233763378983</v>
          </cell>
          <cell r="AA147">
            <v>1418.3873435732778</v>
          </cell>
          <cell r="AB147">
            <v>1412.351043630518</v>
          </cell>
          <cell r="AC147">
            <v>1406.3404326627508</v>
          </cell>
          <cell r="AD147">
            <v>1400.3554013441569</v>
          </cell>
          <cell r="AE147">
            <v>1394.3958408141805</v>
          </cell>
          <cell r="AF147">
            <v>1388.4616426755488</v>
          </cell>
          <cell r="AG147">
            <v>1382.5526989923005</v>
          </cell>
          <cell r="AH147">
            <v>1376.6689022878227</v>
          </cell>
          <cell r="AI147">
            <v>1370.8101455428955</v>
          </cell>
          <cell r="AJ147">
            <v>1364.9763221937465</v>
          </cell>
          <cell r="AK147">
            <v>1359.1673261301116</v>
          </cell>
          <cell r="AL147">
            <v>1353.3830516933056</v>
          </cell>
          <cell r="AM147">
            <v>1347.6233936742995</v>
          </cell>
          <cell r="AN147">
            <v>1341.8882473118081</v>
          </cell>
          <cell r="AO147">
            <v>1336.1775082903835</v>
          </cell>
          <cell r="AP147">
            <v>1330.4910727385186</v>
          </cell>
          <cell r="AQ147">
            <v>1324.8288372267568</v>
          </cell>
          <cell r="AR147">
            <v>1319.1906987658115</v>
          </cell>
          <cell r="AS147">
            <v>1313.5765548046927</v>
          </cell>
          <cell r="AT147">
            <v>1307.9863032288411</v>
          </cell>
          <cell r="AU147">
            <v>1302.419842358272</v>
          </cell>
          <cell r="AV147">
            <v>1296.8770709457249</v>
          </cell>
          <cell r="AW147">
            <v>1291.3578881748219</v>
          </cell>
          <cell r="AX147">
            <v>1285.8621936582349</v>
          </cell>
        </row>
        <row r="148">
          <cell r="A148" t="str">
            <v>ORExtra Large C&amp;IPer Customer Summer Peak (kW)</v>
          </cell>
          <cell r="B148" t="str">
            <v>OR</v>
          </cell>
          <cell r="C148" t="str">
            <v>Extra Large C&amp;I</v>
          </cell>
          <cell r="D148" t="str">
            <v>Per Customer Summer Peak (kW)</v>
          </cell>
          <cell r="E148" t="str">
            <v>kW</v>
          </cell>
          <cell r="F148">
            <v>1418.5514011698101</v>
          </cell>
          <cell r="G148">
            <v>1466.4925630377993</v>
          </cell>
          <cell r="H148">
            <v>1482.4513007630094</v>
          </cell>
          <cell r="I148">
            <v>1487.2482229720138</v>
          </cell>
          <cell r="J148">
            <v>1476.9965997520026</v>
          </cell>
          <cell r="K148">
            <v>1478.4396628610677</v>
          </cell>
          <cell r="L148">
            <v>1469.0954836435515</v>
          </cell>
          <cell r="M148">
            <v>1460.1930700175876</v>
          </cell>
          <cell r="N148">
            <v>1455.1938752179585</v>
          </cell>
          <cell r="O148">
            <v>1447.3372127417174</v>
          </cell>
          <cell r="P148">
            <v>1440.9938825023096</v>
          </cell>
          <cell r="Q148">
            <v>1436.0152531672657</v>
          </cell>
          <cell r="R148">
            <v>1427.0180166539565</v>
          </cell>
          <cell r="S148">
            <v>1423.2529043087745</v>
          </cell>
          <cell r="T148">
            <v>1415.6098467094937</v>
          </cell>
          <cell r="U148">
            <v>1408.2716461948035</v>
          </cell>
          <cell r="V148">
            <v>1399.9004529119786</v>
          </cell>
          <cell r="W148">
            <v>1391.7380466867121</v>
          </cell>
          <cell r="X148">
            <v>1383.7439823586524</v>
          </cell>
          <cell r="Y148">
            <v>1381.4078436508773</v>
          </cell>
          <cell r="Z148">
            <v>1375.5392487505392</v>
          </cell>
          <cell r="AA148">
            <v>1370.1825131817195</v>
          </cell>
          <cell r="AB148">
            <v>1364.3165060045358</v>
          </cell>
          <cell r="AC148">
            <v>1358.475612299369</v>
          </cell>
          <cell r="AD148">
            <v>1352.6597245507564</v>
          </cell>
          <cell r="AE148">
            <v>1346.8687357035287</v>
          </cell>
          <cell r="AF148">
            <v>1341.1025391608398</v>
          </cell>
          <cell r="AG148">
            <v>1335.3610287822048</v>
          </cell>
          <cell r="AH148">
            <v>1329.6440988815464</v>
          </cell>
          <cell r="AI148">
            <v>1323.9516442252486</v>
          </cell>
          <cell r="AJ148">
            <v>1318.2835600302205</v>
          </cell>
          <cell r="AK148">
            <v>1312.6397419619666</v>
          </cell>
          <cell r="AL148">
            <v>1307.0200861326673</v>
          </cell>
          <cell r="AM148">
            <v>1301.4244890992666</v>
          </cell>
          <cell r="AN148">
            <v>1295.8528478615663</v>
          </cell>
          <cell r="AO148">
            <v>1290.3050598603324</v>
          </cell>
          <cell r="AP148">
            <v>1284.7810229754059</v>
          </cell>
          <cell r="AQ148">
            <v>1279.2806355238229</v>
          </cell>
          <cell r="AR148">
            <v>1273.8037962579438</v>
          </cell>
          <cell r="AS148">
            <v>1268.3504043635878</v>
          </cell>
          <cell r="AT148">
            <v>1262.9203594581807</v>
          </cell>
          <cell r="AU148">
            <v>1257.5135615889026</v>
          </cell>
          <cell r="AV148">
            <v>1252.1299112308513</v>
          </cell>
          <cell r="AW148">
            <v>1246.7693092852094</v>
          </cell>
          <cell r="AX148">
            <v>1241.4316570774197</v>
          </cell>
        </row>
        <row r="149">
          <cell r="A149" t="str">
            <v>UTExtra Large C&amp;IPer Customer Summer Peak (kW)</v>
          </cell>
          <cell r="B149" t="str">
            <v>UT</v>
          </cell>
          <cell r="C149" t="str">
            <v>Extra Large C&amp;I</v>
          </cell>
          <cell r="D149" t="str">
            <v>Per Customer Summer Peak (kW)</v>
          </cell>
          <cell r="E149" t="str">
            <v>kW</v>
          </cell>
          <cell r="F149">
            <v>2424.1065099456118</v>
          </cell>
          <cell r="G149">
            <v>2235.0177879020553</v>
          </cell>
          <cell r="H149">
            <v>2245.1286050043873</v>
          </cell>
          <cell r="I149">
            <v>2247.5491780414422</v>
          </cell>
          <cell r="J149">
            <v>2279.2691289471031</v>
          </cell>
          <cell r="K149">
            <v>2267.806954130886</v>
          </cell>
          <cell r="L149">
            <v>2265.8242321048924</v>
          </cell>
          <cell r="M149">
            <v>2262.1016195714228</v>
          </cell>
          <cell r="N149">
            <v>2330.4897724409375</v>
          </cell>
          <cell r="O149">
            <v>2327.113759872087</v>
          </cell>
          <cell r="P149">
            <v>2324.8726255992256</v>
          </cell>
          <cell r="Q149">
            <v>2326.2172496183639</v>
          </cell>
          <cell r="R149">
            <v>2325.378775025938</v>
          </cell>
          <cell r="S149">
            <v>2328.7644716695759</v>
          </cell>
          <cell r="T149">
            <v>2328.2928109714517</v>
          </cell>
          <cell r="U149">
            <v>2328.0073942661734</v>
          </cell>
          <cell r="V149">
            <v>2327.3974895484412</v>
          </cell>
          <cell r="W149">
            <v>2326.8749266355871</v>
          </cell>
          <cell r="X149">
            <v>2327.7976777451745</v>
          </cell>
          <cell r="Y149">
            <v>2332.32145372181</v>
          </cell>
          <cell r="Z149">
            <v>2334.0976175284695</v>
          </cell>
          <cell r="AA149">
            <v>2335.8049056127511</v>
          </cell>
          <cell r="AB149">
            <v>2337.4904211488274</v>
          </cell>
          <cell r="AC149">
            <v>2339.1771529519879</v>
          </cell>
          <cell r="AD149">
            <v>2340.8651018998899</v>
          </cell>
          <cell r="AE149">
            <v>2342.5542688708247</v>
          </cell>
          <cell r="AF149">
            <v>2344.244654743718</v>
          </cell>
          <cell r="AG149">
            <v>2345.9362603981285</v>
          </cell>
          <cell r="AH149">
            <v>2347.6290867142488</v>
          </cell>
          <cell r="AI149">
            <v>2349.3231345729087</v>
          </cell>
          <cell r="AJ149">
            <v>2351.018404855572</v>
          </cell>
          <cell r="AK149">
            <v>2352.7148984443402</v>
          </cell>
          <cell r="AL149">
            <v>2354.4126162219491</v>
          </cell>
          <cell r="AM149">
            <v>2356.1115590717727</v>
          </cell>
          <cell r="AN149">
            <v>2357.8117278778236</v>
          </cell>
          <cell r="AO149">
            <v>2359.51312352475</v>
          </cell>
          <cell r="AP149">
            <v>2361.2157468978403</v>
          </cell>
          <cell r="AQ149">
            <v>2362.9195988830215</v>
          </cell>
          <cell r="AR149">
            <v>2364.6246803668582</v>
          </cell>
          <cell r="AS149">
            <v>2366.3309922365561</v>
          </cell>
          <cell r="AT149">
            <v>2368.038535379962</v>
          </cell>
          <cell r="AU149">
            <v>2369.7473106855618</v>
          </cell>
          <cell r="AV149">
            <v>2371.4573190424821</v>
          </cell>
          <cell r="AW149">
            <v>2373.1685613404939</v>
          </cell>
          <cell r="AX149">
            <v>2374.8810384700068</v>
          </cell>
        </row>
        <row r="150">
          <cell r="A150" t="str">
            <v>WAExtra Large C&amp;IPer Customer Summer Peak (kW)</v>
          </cell>
          <cell r="B150" t="str">
            <v>WA</v>
          </cell>
          <cell r="C150" t="str">
            <v>Extra Large C&amp;I</v>
          </cell>
          <cell r="D150" t="str">
            <v>Per Customer Summer Peak (kW)</v>
          </cell>
          <cell r="E150" t="str">
            <v>kW</v>
          </cell>
          <cell r="F150">
            <v>2509.7224517482437</v>
          </cell>
          <cell r="G150">
            <v>2417.521665001339</v>
          </cell>
          <cell r="H150">
            <v>2407.9835244531114</v>
          </cell>
          <cell r="I150">
            <v>2393.5265722126269</v>
          </cell>
          <cell r="J150">
            <v>2381.5710121859697</v>
          </cell>
          <cell r="K150">
            <v>2369.7524575239477</v>
          </cell>
          <cell r="L150">
            <v>2370.7907869937976</v>
          </cell>
          <cell r="M150">
            <v>2347.8771884381686</v>
          </cell>
          <cell r="N150">
            <v>2342.1040281177411</v>
          </cell>
          <cell r="O150">
            <v>2331.1945967181596</v>
          </cell>
          <cell r="P150">
            <v>2320.6114497528806</v>
          </cell>
          <cell r="Q150">
            <v>2309.8150311369463</v>
          </cell>
          <cell r="R150">
            <v>2299.0853641256481</v>
          </cell>
          <cell r="S150">
            <v>2297.1826007172094</v>
          </cell>
          <cell r="T150">
            <v>2287.5514718790328</v>
          </cell>
          <cell r="U150">
            <v>2279.1213917764389</v>
          </cell>
          <cell r="V150">
            <v>2269.1767285405754</v>
          </cell>
          <cell r="W150">
            <v>2272.2670951555688</v>
          </cell>
          <cell r="X150">
            <v>2252.5460301702442</v>
          </cell>
          <cell r="Y150">
            <v>2251.2306603591628</v>
          </cell>
          <cell r="Z150">
            <v>2241.3078663899287</v>
          </cell>
          <cell r="AA150">
            <v>2232.80828590787</v>
          </cell>
          <cell r="AB150">
            <v>2225.6183344591868</v>
          </cell>
          <cell r="AC150">
            <v>2218.4515356484435</v>
          </cell>
          <cell r="AD150">
            <v>2211.307814920945</v>
          </cell>
          <cell r="AE150">
            <v>2204.1870979620717</v>
          </cell>
          <cell r="AF150">
            <v>2197.0893106965082</v>
          </cell>
          <cell r="AG150">
            <v>2190.0143792874701</v>
          </cell>
          <cell r="AH150">
            <v>2182.9622301359391</v>
          </cell>
          <cell r="AI150">
            <v>2175.9327898798956</v>
          </cell>
          <cell r="AJ150">
            <v>2168.9259853935559</v>
          </cell>
          <cell r="AK150">
            <v>2161.9417437866118</v>
          </cell>
          <cell r="AL150">
            <v>2154.9799924034705</v>
          </cell>
          <cell r="AM150">
            <v>2148.0406588225014</v>
          </cell>
          <cell r="AN150">
            <v>2141.1236708552824</v>
          </cell>
          <cell r="AO150">
            <v>2134.2289565458464</v>
          </cell>
          <cell r="AP150">
            <v>2127.356444169935</v>
          </cell>
          <cell r="AQ150">
            <v>2120.5060622342517</v>
          </cell>
          <cell r="AR150">
            <v>2113.6777394757196</v>
          </cell>
          <cell r="AS150">
            <v>2106.8714048607376</v>
          </cell>
          <cell r="AT150">
            <v>2100.0869875844423</v>
          </cell>
          <cell r="AU150">
            <v>2093.3244170699722</v>
          </cell>
          <cell r="AV150">
            <v>2086.5836229677338</v>
          </cell>
          <cell r="AW150">
            <v>2079.8645351546675</v>
          </cell>
          <cell r="AX150">
            <v>2073.1670837335209</v>
          </cell>
        </row>
        <row r="151">
          <cell r="A151" t="str">
            <v>WYExtra Large C&amp;IPer Customer Summer Peak (kW)</v>
          </cell>
          <cell r="B151" t="str">
            <v>WY</v>
          </cell>
          <cell r="C151" t="str">
            <v>Extra Large C&amp;I</v>
          </cell>
          <cell r="D151" t="str">
            <v>Per Customer Summer Peak (kW)</v>
          </cell>
          <cell r="E151" t="str">
            <v>kW</v>
          </cell>
          <cell r="F151">
            <v>5567.0593951625724</v>
          </cell>
          <cell r="G151">
            <v>5836.1026646511473</v>
          </cell>
          <cell r="H151">
            <v>5852.6457086335176</v>
          </cell>
          <cell r="I151">
            <v>5919.3181575737563</v>
          </cell>
          <cell r="J151">
            <v>5982.6716624534265</v>
          </cell>
          <cell r="K151">
            <v>6035.807843381418</v>
          </cell>
          <cell r="L151">
            <v>6083.5560783718747</v>
          </cell>
          <cell r="M151">
            <v>6131.4502643059714</v>
          </cell>
          <cell r="N151">
            <v>6180.6504328168739</v>
          </cell>
          <cell r="O151">
            <v>6226.3161106077096</v>
          </cell>
          <cell r="P151">
            <v>6274.7182417827789</v>
          </cell>
          <cell r="Q151">
            <v>6324.8073023767274</v>
          </cell>
          <cell r="R151">
            <v>6374.9844051896816</v>
          </cell>
          <cell r="S151">
            <v>6425.4256944218914</v>
          </cell>
          <cell r="T151">
            <v>6474.6838443557199</v>
          </cell>
          <cell r="U151">
            <v>6526.0996116323731</v>
          </cell>
          <cell r="V151">
            <v>6578.0478793895836</v>
          </cell>
          <cell r="W151">
            <v>6631.0676136952889</v>
          </cell>
          <cell r="X151">
            <v>6686.6426923075569</v>
          </cell>
          <cell r="Y151">
            <v>6742.1215416378991</v>
          </cell>
          <cell r="Z151">
            <v>6798.3757496679318</v>
          </cell>
          <cell r="AA151">
            <v>6856.2471569432901</v>
          </cell>
          <cell r="AB151">
            <v>6913.2830703845057</v>
          </cell>
          <cell r="AC151">
            <v>6970.7934555516676</v>
          </cell>
          <cell r="AD151">
            <v>7028.7822594915615</v>
          </cell>
          <cell r="AE151">
            <v>7087.2534620857568</v>
          </cell>
          <cell r="AF151">
            <v>7146.2110763237615</v>
          </cell>
          <cell r="AG151">
            <v>7205.6591485784347</v>
          </cell>
          <cell r="AH151">
            <v>7265.6017588836976</v>
          </cell>
          <cell r="AI151">
            <v>7326.0430212145575</v>
          </cell>
          <cell r="AJ151">
            <v>7386.9870837694598</v>
          </cell>
          <cell r="AK151">
            <v>7448.4381292549751</v>
          </cell>
          <cell r="AL151">
            <v>7510.4003751728769</v>
          </cell>
          <cell r="AM151">
            <v>7572.8780741095952</v>
          </cell>
          <cell r="AN151">
            <v>7635.8755140280755</v>
          </cell>
          <cell r="AO151">
            <v>7699.3970185620765</v>
          </cell>
          <cell r="AP151">
            <v>7763.4469473129011</v>
          </cell>
          <cell r="AQ151">
            <v>7828.0296961486092</v>
          </cell>
          <cell r="AR151">
            <v>7893.1496975057153</v>
          </cell>
          <cell r="AS151">
            <v>7958.8114206933906</v>
          </cell>
          <cell r="AT151">
            <v>8025.0193722002023</v>
          </cell>
          <cell r="AU151">
            <v>8091.7780960034079</v>
          </cell>
          <cell r="AV151">
            <v>8159.0921738808065</v>
          </cell>
          <cell r="AW151">
            <v>8226.9662257252021</v>
          </cell>
          <cell r="AX151">
            <v>8295.404909861476</v>
          </cell>
        </row>
        <row r="152">
          <cell r="A152" t="str">
            <v>CAIrrigationPer Customer Summer Peak (kW)</v>
          </cell>
          <cell r="B152" t="str">
            <v>CA</v>
          </cell>
          <cell r="C152" t="str">
            <v>Irrigation</v>
          </cell>
          <cell r="D152" t="str">
            <v>Per Customer Summer Peak (kW)</v>
          </cell>
          <cell r="E152" t="str">
            <v>kW</v>
          </cell>
          <cell r="F152">
            <v>15.049650444203586</v>
          </cell>
          <cell r="G152">
            <v>14.324066656792196</v>
          </cell>
          <cell r="H152">
            <v>14.113687925792545</v>
          </cell>
          <cell r="I152">
            <v>14.124036249627974</v>
          </cell>
          <cell r="J152">
            <v>14.204532124575232</v>
          </cell>
          <cell r="K152">
            <v>14.188828732897496</v>
          </cell>
          <cell r="L152">
            <v>14.158516415673612</v>
          </cell>
          <cell r="M152">
            <v>14.130009155567134</v>
          </cell>
          <cell r="N152">
            <v>13.956241160654479</v>
          </cell>
          <cell r="O152">
            <v>13.982467010131847</v>
          </cell>
          <cell r="P152">
            <v>14.005171526003142</v>
          </cell>
          <cell r="Q152">
            <v>13.991763963768808</v>
          </cell>
          <cell r="R152">
            <v>13.971137067917821</v>
          </cell>
          <cell r="S152">
            <v>13.77302744731378</v>
          </cell>
          <cell r="T152">
            <v>13.802433932355003</v>
          </cell>
          <cell r="U152">
            <v>13.851597652739219</v>
          </cell>
          <cell r="V152">
            <v>13.925197919821736</v>
          </cell>
          <cell r="W152">
            <v>13.960328468713071</v>
          </cell>
          <cell r="X152">
            <v>13.992103168833165</v>
          </cell>
          <cell r="Y152">
            <v>13.823744006545118</v>
          </cell>
          <cell r="Z152">
            <v>13.948316355137358</v>
          </cell>
          <cell r="AA152">
            <v>13.980588857419148</v>
          </cell>
          <cell r="AB152">
            <v>13.992029395012759</v>
          </cell>
          <cell r="AC152">
            <v>14.003479294579726</v>
          </cell>
          <cell r="AD152">
            <v>14.014938563781106</v>
          </cell>
          <cell r="AE152">
            <v>14.026407210284217</v>
          </cell>
          <cell r="AF152">
            <v>14.037885241762652</v>
          </cell>
          <cell r="AG152">
            <v>14.049372665896289</v>
          </cell>
          <cell r="AH152">
            <v>14.060869490371283</v>
          </cell>
          <cell r="AI152">
            <v>14.072375722880087</v>
          </cell>
          <cell r="AJ152">
            <v>14.083891371121439</v>
          </cell>
          <cell r="AK152">
            <v>14.095416442800383</v>
          </cell>
          <cell r="AL152">
            <v>14.106950945628268</v>
          </cell>
          <cell r="AM152">
            <v>14.118494887322758</v>
          </cell>
          <cell r="AN152">
            <v>14.13004827560782</v>
          </cell>
          <cell r="AO152">
            <v>14.141611118213753</v>
          </cell>
          <cell r="AP152">
            <v>14.153183422877179</v>
          </cell>
          <cell r="AQ152">
            <v>14.164765197341046</v>
          </cell>
          <cell r="AR152">
            <v>14.176356449354643</v>
          </cell>
          <cell r="AS152">
            <v>14.187957186673598</v>
          </cell>
          <cell r="AT152">
            <v>14.199567417059889</v>
          </cell>
          <cell r="AU152">
            <v>14.211187148281844</v>
          </cell>
          <cell r="AV152">
            <v>14.222816388114145</v>
          </cell>
          <cell r="AW152">
            <v>14.234455144337844</v>
          </cell>
          <cell r="AX152">
            <v>14.246103424740348</v>
          </cell>
        </row>
        <row r="153">
          <cell r="A153" t="str">
            <v>IDIrrigationPer Customer Summer Peak (kW)</v>
          </cell>
          <cell r="B153" t="str">
            <v>ID</v>
          </cell>
          <cell r="C153" t="str">
            <v>Irrigation</v>
          </cell>
          <cell r="D153" t="str">
            <v>Per Customer Summer Peak (kW)</v>
          </cell>
          <cell r="E153" t="str">
            <v>kW</v>
          </cell>
          <cell r="F153">
            <v>47.711518544011696</v>
          </cell>
          <cell r="G153">
            <v>41.74049760130378</v>
          </cell>
          <cell r="H153">
            <v>40.082269884557697</v>
          </cell>
          <cell r="I153">
            <v>41.063666181043921</v>
          </cell>
          <cell r="J153">
            <v>41.645468680332847</v>
          </cell>
          <cell r="K153">
            <v>41.645912577947897</v>
          </cell>
          <cell r="L153">
            <v>41.628983160059214</v>
          </cell>
          <cell r="M153">
            <v>41.571533896179766</v>
          </cell>
          <cell r="N153">
            <v>41.102343325542805</v>
          </cell>
          <cell r="O153">
            <v>41.637982692137193</v>
          </cell>
          <cell r="P153">
            <v>41.739352945151154</v>
          </cell>
          <cell r="Q153">
            <v>41.778044481591202</v>
          </cell>
          <cell r="R153">
            <v>41.732574187006534</v>
          </cell>
          <cell r="S153">
            <v>40.415104422590517</v>
          </cell>
          <cell r="T153">
            <v>41.337727429963351</v>
          </cell>
          <cell r="U153">
            <v>41.913936291752229</v>
          </cell>
          <cell r="V153">
            <v>42.021452447627333</v>
          </cell>
          <cell r="W153">
            <v>42.025720459653378</v>
          </cell>
          <cell r="X153">
            <v>41.983679850339691</v>
          </cell>
          <cell r="Y153">
            <v>40.78504004267446</v>
          </cell>
          <cell r="Z153">
            <v>42.145007707271262</v>
          </cell>
          <cell r="AA153">
            <v>42.277874766678423</v>
          </cell>
          <cell r="AB153">
            <v>42.337447152229551</v>
          </cell>
          <cell r="AC153">
            <v>42.397103479301862</v>
          </cell>
          <cell r="AD153">
            <v>42.456843866174637</v>
          </cell>
          <cell r="AE153">
            <v>42.516668431293823</v>
          </cell>
          <cell r="AF153">
            <v>42.576577293272265</v>
          </cell>
          <cell r="AG153">
            <v>42.63657057088993</v>
          </cell>
          <cell r="AH153">
            <v>42.696648383094171</v>
          </cell>
          <cell r="AI153">
            <v>42.756810848999947</v>
          </cell>
          <cell r="AJ153">
            <v>42.817058087890032</v>
          </cell>
          <cell r="AK153">
            <v>42.877390219215314</v>
          </cell>
          <cell r="AL153">
            <v>42.93780736259496</v>
          </cell>
          <cell r="AM153">
            <v>42.99830963781671</v>
          </cell>
          <cell r="AN153">
            <v>43.058897164837106</v>
          </cell>
          <cell r="AO153">
            <v>43.11957006378168</v>
          </cell>
          <cell r="AP153">
            <v>43.180328454945254</v>
          </cell>
          <cell r="AQ153">
            <v>43.241172458792143</v>
          </cell>
          <cell r="AR153">
            <v>43.302102195956429</v>
          </cell>
          <cell r="AS153">
            <v>43.363117787242139</v>
          </cell>
          <cell r="AT153">
            <v>43.424219353623535</v>
          </cell>
          <cell r="AU153">
            <v>43.485407016245354</v>
          </cell>
          <cell r="AV153">
            <v>43.546680896423013</v>
          </cell>
          <cell r="AW153">
            <v>43.608041115642884</v>
          </cell>
          <cell r="AX153">
            <v>43.669487795562517</v>
          </cell>
        </row>
        <row r="154">
          <cell r="A154" t="str">
            <v>ORIrrigationPer Customer Summer Peak (kW)</v>
          </cell>
          <cell r="B154" t="str">
            <v>OR</v>
          </cell>
          <cell r="C154" t="str">
            <v>Irrigation</v>
          </cell>
          <cell r="D154" t="str">
            <v>Per Customer Summer Peak (kW)</v>
          </cell>
          <cell r="E154" t="str">
            <v>kW</v>
          </cell>
          <cell r="F154">
            <v>7.5591675733398676</v>
          </cell>
          <cell r="G154">
            <v>7.8835172601341013</v>
          </cell>
          <cell r="H154">
            <v>8.0685285555099853</v>
          </cell>
          <cell r="I154">
            <v>8.1968965316518521</v>
          </cell>
          <cell r="J154">
            <v>8.2439724343288532</v>
          </cell>
          <cell r="K154">
            <v>8.3569737419836461</v>
          </cell>
          <cell r="L154">
            <v>8.4100004841596583</v>
          </cell>
          <cell r="M154">
            <v>8.465168275876179</v>
          </cell>
          <cell r="N154">
            <v>8.5419627224701493</v>
          </cell>
          <cell r="O154">
            <v>8.6009661933980404</v>
          </cell>
          <cell r="P154">
            <v>8.6672982929823572</v>
          </cell>
          <cell r="Q154">
            <v>8.7406465397862352</v>
          </cell>
          <cell r="R154">
            <v>8.7884270336465242</v>
          </cell>
          <cell r="S154">
            <v>8.8683129291765326</v>
          </cell>
          <cell r="T154">
            <v>8.9234839985143459</v>
          </cell>
          <cell r="U154">
            <v>8.9811820859510956</v>
          </cell>
          <cell r="V154">
            <v>9.0321523466669014</v>
          </cell>
          <cell r="W154">
            <v>9.0841881722342563</v>
          </cell>
          <cell r="X154">
            <v>9.136865493166308</v>
          </cell>
          <cell r="Y154">
            <v>9.2267404736578698</v>
          </cell>
          <cell r="Z154">
            <v>9.2933167584703291</v>
          </cell>
          <cell r="AA154">
            <v>9.3630955626563743</v>
          </cell>
          <cell r="AB154">
            <v>9.4307353582255153</v>
          </cell>
          <cell r="AC154">
            <v>9.4988637894081691</v>
          </cell>
          <cell r="AD154">
            <v>9.5674843861494026</v>
          </cell>
          <cell r="AE154">
            <v>9.6366007038949082</v>
          </cell>
          <cell r="AF154">
            <v>9.7062163237752159</v>
          </cell>
          <cell r="AG154">
            <v>9.7763348527912495</v>
          </cell>
          <cell r="AH154">
            <v>9.8469599240012098</v>
          </cell>
          <cell r="AI154">
            <v>9.9180951967088191</v>
          </cell>
          <cell r="AJ154">
            <v>9.9897443566529205</v>
          </cell>
          <cell r="AK154">
            <v>10.061911116198443</v>
          </cell>
          <cell r="AL154">
            <v>10.134599214528764</v>
          </cell>
          <cell r="AM154">
            <v>10.207812417839424</v>
          </cell>
          <cell r="AN154">
            <v>10.281554519533289</v>
          </cell>
          <cell r="AO154">
            <v>10.355829340417092</v>
          </cell>
          <cell r="AP154">
            <v>10.430640728899387</v>
          </cell>
          <cell r="AQ154">
            <v>10.505992561189963</v>
          </cell>
          <cell r="AR154">
            <v>10.581888741500677</v>
          </cell>
          <cell r="AS154">
            <v>10.658333202247741</v>
          </cell>
          <cell r="AT154">
            <v>10.735329904255481</v>
          </cell>
          <cell r="AU154">
            <v>10.812882836961546</v>
          </cell>
          <cell r="AV154">
            <v>10.890996018623621</v>
          </cell>
          <cell r="AW154">
            <v>10.969673496527628</v>
          </cell>
          <cell r="AX154">
            <v>11.048919347197431</v>
          </cell>
        </row>
        <row r="155">
          <cell r="A155" t="str">
            <v>UTIrrigationPer Customer Summer Peak (kW)</v>
          </cell>
          <cell r="B155" t="str">
            <v>UT</v>
          </cell>
          <cell r="C155" t="str">
            <v>Irrigation</v>
          </cell>
          <cell r="D155" t="str">
            <v>Per Customer Summer Peak (kW)</v>
          </cell>
          <cell r="E155" t="str">
            <v>kW</v>
          </cell>
          <cell r="F155">
            <v>18.38109281056817</v>
          </cell>
          <cell r="G155">
            <v>16.88125995622455</v>
          </cell>
          <cell r="H155">
            <v>16.873286890083932</v>
          </cell>
          <cell r="I155">
            <v>16.821263977578901</v>
          </cell>
          <cell r="J155">
            <v>17.001290224480194</v>
          </cell>
          <cell r="K155">
            <v>16.865267703845635</v>
          </cell>
          <cell r="L155">
            <v>16.803666721437029</v>
          </cell>
          <cell r="M155">
            <v>16.73008365628942</v>
          </cell>
          <cell r="N155">
            <v>17.190206918746572</v>
          </cell>
          <cell r="O155">
            <v>17.124981494408999</v>
          </cell>
          <cell r="P155">
            <v>17.070394513194259</v>
          </cell>
          <cell r="Q155">
            <v>17.04416908685015</v>
          </cell>
          <cell r="R155">
            <v>17.000772269040763</v>
          </cell>
          <cell r="S155">
            <v>16.989077868824793</v>
          </cell>
          <cell r="T155">
            <v>16.948901279921547</v>
          </cell>
          <cell r="U155">
            <v>16.913224475279002</v>
          </cell>
          <cell r="V155">
            <v>16.874591757538767</v>
          </cell>
          <cell r="W155">
            <v>16.837313776127356</v>
          </cell>
          <cell r="X155">
            <v>16.812579513280703</v>
          </cell>
          <cell r="Y155">
            <v>16.812253239729973</v>
          </cell>
          <cell r="Z155">
            <v>16.794114739907297</v>
          </cell>
          <cell r="AA155">
            <v>16.776865325107501</v>
          </cell>
          <cell r="AB155">
            <v>16.757390546887116</v>
          </cell>
          <cell r="AC155">
            <v>16.737938375213272</v>
          </cell>
          <cell r="AD155">
            <v>16.718508783844023</v>
          </cell>
          <cell r="AE155">
            <v>16.699101746567898</v>
          </cell>
          <cell r="AF155">
            <v>16.679717237203846</v>
          </cell>
          <cell r="AG155">
            <v>16.660355229601205</v>
          </cell>
          <cell r="AH155">
            <v>16.64101569763967</v>
          </cell>
          <cell r="AI155">
            <v>16.62169861522926</v>
          </cell>
          <cell r="AJ155">
            <v>16.602403956310273</v>
          </cell>
          <cell r="AK155">
            <v>16.583131694853275</v>
          </cell>
          <cell r="AL155">
            <v>16.563881804859026</v>
          </cell>
          <cell r="AM155">
            <v>16.54465426035847</v>
          </cell>
          <cell r="AN155">
            <v>16.525449035412709</v>
          </cell>
          <cell r="AO155">
            <v>16.506266104112949</v>
          </cell>
          <cell r="AP155">
            <v>16.487105440580464</v>
          </cell>
          <cell r="AQ155">
            <v>16.467967018966572</v>
          </cell>
          <cell r="AR155">
            <v>16.448850813452601</v>
          </cell>
          <cell r="AS155">
            <v>16.429756798249844</v>
          </cell>
          <cell r="AT155">
            <v>16.410684947599535</v>
          </cell>
          <cell r="AU155">
            <v>16.391635235772807</v>
          </cell>
          <cell r="AV155">
            <v>16.372607637070661</v>
          </cell>
          <cell r="AW155">
            <v>16.353602125823926</v>
          </cell>
          <cell r="AX155">
            <v>16.334618676393227</v>
          </cell>
        </row>
        <row r="156">
          <cell r="A156" t="str">
            <v>WAIrrigationPer Customer Summer Peak (kW)</v>
          </cell>
          <cell r="B156" t="str">
            <v>WA</v>
          </cell>
          <cell r="C156" t="str">
            <v>Irrigation</v>
          </cell>
          <cell r="D156" t="str">
            <v>Per Customer Summer Peak (kW)</v>
          </cell>
          <cell r="E156" t="str">
            <v>kW</v>
          </cell>
          <cell r="F156">
            <v>7.8952127486499828</v>
          </cell>
          <cell r="G156">
            <v>7.7239702377215504</v>
          </cell>
          <cell r="H156">
            <v>7.7948728108917793</v>
          </cell>
          <cell r="I156">
            <v>7.8427236940539133</v>
          </cell>
          <cell r="J156">
            <v>7.8991241265702916</v>
          </cell>
          <cell r="K156">
            <v>7.9551082733399907</v>
          </cell>
          <cell r="L156">
            <v>8.0543012516124843</v>
          </cell>
          <cell r="M156">
            <v>8.0717188651372958</v>
          </cell>
          <cell r="N156">
            <v>8.1464684185729386</v>
          </cell>
          <cell r="O156">
            <v>8.2040086511067738</v>
          </cell>
          <cell r="P156">
            <v>8.2620682286609739</v>
          </cell>
          <cell r="Q156">
            <v>8.319012272233925</v>
          </cell>
          <cell r="R156">
            <v>8.3761301803533019</v>
          </cell>
          <cell r="S156">
            <v>8.4657889117649834</v>
          </cell>
          <cell r="T156">
            <v>8.5269993989713146</v>
          </cell>
          <cell r="U156">
            <v>8.5933397068218174</v>
          </cell>
          <cell r="V156">
            <v>8.6537874202122218</v>
          </cell>
          <cell r="W156">
            <v>8.7652560246188127</v>
          </cell>
          <cell r="X156">
            <v>8.7891007471725207</v>
          </cell>
          <cell r="Y156">
            <v>8.8844914452595134</v>
          </cell>
          <cell r="Z156">
            <v>8.9469321152541301</v>
          </cell>
          <cell r="AA156">
            <v>9.0155762026817765</v>
          </cell>
          <cell r="AB156">
            <v>9.0897842242188904</v>
          </cell>
          <cell r="AC156">
            <v>9.1646030586798428</v>
          </cell>
          <cell r="AD156">
            <v>9.2400377337209445</v>
          </cell>
          <cell r="AE156">
            <v>9.3160933183816077</v>
          </cell>
          <cell r="AF156">
            <v>9.39277492342495</v>
          </cell>
          <cell r="AG156">
            <v>9.4700877016812566</v>
          </cell>
          <cell r="AH156">
            <v>9.5480368483942151</v>
          </cell>
          <cell r="AI156">
            <v>9.6266276015700374</v>
          </cell>
          <cell r="AJ156">
            <v>9.7058652423294376</v>
          </cell>
          <cell r="AK156">
            <v>9.7857550952625036</v>
          </cell>
          <cell r="AL156">
            <v>9.8663025287865125</v>
          </cell>
          <cell r="AM156">
            <v>9.9475129555066673</v>
          </cell>
          <cell r="AN156">
            <v>10.029391832579813</v>
          </cell>
          <cell r="AO156">
            <v>10.111944662081145</v>
          </cell>
          <cell r="AP156">
            <v>10.195176991373929</v>
          </cell>
          <cell r="AQ156">
            <v>10.279094413482291</v>
          </cell>
          <cell r="AR156">
            <v>10.363702567467037</v>
          </cell>
          <cell r="AS156">
            <v>10.449007138804591</v>
          </cell>
          <cell r="AT156">
            <v>10.535013859769046</v>
          </cell>
          <cell r="AU156">
            <v>10.62172850981737</v>
          </cell>
          <cell r="AV156">
            <v>10.709156915977747</v>
          </cell>
          <cell r="AW156">
            <v>10.797304953241168</v>
          </cell>
          <cell r="AX156">
            <v>10.8861785449562</v>
          </cell>
        </row>
        <row r="157">
          <cell r="A157" t="str">
            <v>WYIrrigationPer Customer Summer Peak (kW)</v>
          </cell>
          <cell r="B157" t="str">
            <v>WY</v>
          </cell>
          <cell r="C157" t="str">
            <v>Irrigation</v>
          </cell>
          <cell r="D157" t="str">
            <v>Per Customer Summer Peak (kW)</v>
          </cell>
          <cell r="E157" t="str">
            <v>kW</v>
          </cell>
          <cell r="F157">
            <v>11.716622402832462</v>
          </cell>
          <cell r="G157">
            <v>12.21260761342047</v>
          </cell>
          <cell r="H157">
            <v>12.153540159641189</v>
          </cell>
          <cell r="I157">
            <v>12.159320196694756</v>
          </cell>
          <cell r="J157">
            <v>12.156589471233072</v>
          </cell>
          <cell r="K157">
            <v>12.134325677449247</v>
          </cell>
          <cell r="L157">
            <v>12.097513013975947</v>
          </cell>
          <cell r="M157">
            <v>12.063029647507078</v>
          </cell>
          <cell r="N157">
            <v>12.028238142320154</v>
          </cell>
          <cell r="O157">
            <v>11.980714921558821</v>
          </cell>
          <cell r="P157">
            <v>11.939413684699705</v>
          </cell>
          <cell r="Q157">
            <v>11.900272635763477</v>
          </cell>
          <cell r="R157">
            <v>11.858975487757021</v>
          </cell>
          <cell r="S157">
            <v>11.821811980176083</v>
          </cell>
          <cell r="T157">
            <v>11.780935438365027</v>
          </cell>
          <cell r="U157">
            <v>11.747273147383989</v>
          </cell>
          <cell r="V157">
            <v>11.722469679479955</v>
          </cell>
          <cell r="W157">
            <v>11.702106893413809</v>
          </cell>
          <cell r="X157">
            <v>11.680796145108397</v>
          </cell>
          <cell r="Y157">
            <v>11.659237542915985</v>
          </cell>
          <cell r="Z157">
            <v>11.637861143992325</v>
          </cell>
          <cell r="AA157">
            <v>11.616974151475022</v>
          </cell>
          <cell r="AB157">
            <v>11.598594517816439</v>
          </cell>
          <cell r="AC157">
            <v>11.580243963238955</v>
          </cell>
          <cell r="AD157">
            <v>11.561922441735501</v>
          </cell>
          <cell r="AE157">
            <v>11.543629907371805</v>
          </cell>
          <cell r="AF157">
            <v>11.525366314286268</v>
          </cell>
          <cell r="AG157">
            <v>11.507131616689852</v>
          </cell>
          <cell r="AH157">
            <v>11.488925768865961</v>
          </cell>
          <cell r="AI157">
            <v>11.47074872517033</v>
          </cell>
          <cell r="AJ157">
            <v>11.452600440030908</v>
          </cell>
          <cell r="AK157">
            <v>11.434480867947748</v>
          </cell>
          <cell r="AL157">
            <v>11.416389963492886</v>
          </cell>
          <cell r="AM157">
            <v>11.398327681310237</v>
          </cell>
          <cell r="AN157">
            <v>11.380293976115469</v>
          </cell>
          <cell r="AO157">
            <v>11.3622888026959</v>
          </cell>
          <cell r="AP157">
            <v>11.344312115910382</v>
          </cell>
          <cell r="AQ157">
            <v>11.326363870689178</v>
          </cell>
          <cell r="AR157">
            <v>11.30844402203387</v>
          </cell>
          <cell r="AS157">
            <v>11.290552525017226</v>
          </cell>
          <cell r="AT157">
            <v>11.272689334783095</v>
          </cell>
          <cell r="AU157">
            <v>11.254854406546295</v>
          </cell>
          <cell r="AV157">
            <v>11.237047695592505</v>
          </cell>
          <cell r="AW157">
            <v>11.219269157278138</v>
          </cell>
          <cell r="AX157">
            <v>11.201518747030253</v>
          </cell>
        </row>
        <row r="158">
          <cell r="A158" t="str">
            <v>CAResidentialPer Customer Winter Peak (kW)</v>
          </cell>
          <cell r="B158" t="str">
            <v>CA</v>
          </cell>
          <cell r="C158" t="str">
            <v>Residential</v>
          </cell>
          <cell r="D158" t="str">
            <v>Per Customer Winter Peak (kW)</v>
          </cell>
          <cell r="E158" t="str">
            <v>kW</v>
          </cell>
          <cell r="F158">
            <v>1.1576060419925374</v>
          </cell>
          <cell r="G158">
            <v>1.0908546864848301</v>
          </cell>
          <cell r="H158">
            <v>1.0761690928701775</v>
          </cell>
          <cell r="I158">
            <v>1.0782183566986767</v>
          </cell>
          <cell r="J158">
            <v>1.0859821399921592</v>
          </cell>
          <cell r="K158">
            <v>1.0858941617023117</v>
          </cell>
          <cell r="L158">
            <v>1.0848308768891695</v>
          </cell>
          <cell r="M158">
            <v>1.0837486320059462</v>
          </cell>
          <cell r="N158">
            <v>1.0720376107913345</v>
          </cell>
          <cell r="O158">
            <v>1.0755219736675274</v>
          </cell>
          <cell r="P158">
            <v>1.0790204663126937</v>
          </cell>
          <cell r="Q158">
            <v>1.0795322790196673</v>
          </cell>
          <cell r="R158">
            <v>1.0798398189997434</v>
          </cell>
          <cell r="S158">
            <v>1.0664252932022302</v>
          </cell>
          <cell r="T158">
            <v>1.0706739141841501</v>
          </cell>
          <cell r="U158">
            <v>1.0760963904883307</v>
          </cell>
          <cell r="V158">
            <v>1.0831662679040459</v>
          </cell>
          <cell r="W158">
            <v>1.0870708043719275</v>
          </cell>
          <cell r="X158">
            <v>1.0908175191345804</v>
          </cell>
          <cell r="Y158">
            <v>1.0791419871849033</v>
          </cell>
          <cell r="Z158">
            <v>1.0904838052532082</v>
          </cell>
          <cell r="AA158">
            <v>1.0947701770940386</v>
          </cell>
          <cell r="AB158">
            <v>1.0971321516420889</v>
          </cell>
          <cell r="AC158">
            <v>1.0994992221672515</v>
          </cell>
          <cell r="AD158">
            <v>1.1018713996641336</v>
          </cell>
          <cell r="AE158">
            <v>1.1042486951510637</v>
          </cell>
          <cell r="AF158">
            <v>1.1066311196701422</v>
          </cell>
          <cell r="AG158">
            <v>1.1090186842872927</v>
          </cell>
          <cell r="AH158">
            <v>1.1114114000923137</v>
          </cell>
          <cell r="AI158">
            <v>1.1138092781989308</v>
          </cell>
          <cell r="AJ158">
            <v>1.1162123297448463</v>
          </cell>
          <cell r="AK158">
            <v>1.1186205658917929</v>
          </cell>
          <cell r="AL158">
            <v>1.1210339978255852</v>
          </cell>
          <cell r="AM158">
            <v>1.1234526367561701</v>
          </cell>
          <cell r="AN158">
            <v>1.1258764939176813</v>
          </cell>
          <cell r="AO158">
            <v>1.1283055805684892</v>
          </cell>
          <cell r="AP158">
            <v>1.130739907991255</v>
          </cell>
          <cell r="AQ158">
            <v>1.1331794874929813</v>
          </cell>
          <cell r="AR158">
            <v>1.1356243304050671</v>
          </cell>
          <cell r="AS158">
            <v>1.1380744480833576</v>
          </cell>
          <cell r="AT158">
            <v>1.1405298519081992</v>
          </cell>
          <cell r="AU158">
            <v>1.1429905532844911</v>
          </cell>
          <cell r="AV158">
            <v>1.1454565636417389</v>
          </cell>
          <cell r="AW158">
            <v>1.1479278944341071</v>
          </cell>
          <cell r="AX158">
            <v>1.1504045571404731</v>
          </cell>
        </row>
        <row r="159">
          <cell r="A159" t="str">
            <v>IDResidentialPer Customer Winter Peak (kW)</v>
          </cell>
          <cell r="B159" t="str">
            <v>ID</v>
          </cell>
          <cell r="C159" t="str">
            <v>Residential</v>
          </cell>
          <cell r="D159" t="str">
            <v>Per Customer Winter Peak (kW)</v>
          </cell>
          <cell r="E159" t="str">
            <v>kW</v>
          </cell>
          <cell r="F159">
            <v>1.362442993827029</v>
          </cell>
          <cell r="G159">
            <v>1.1902183091139631</v>
          </cell>
          <cell r="H159">
            <v>1.1386267197592757</v>
          </cell>
          <cell r="I159">
            <v>1.1578047205170698</v>
          </cell>
          <cell r="J159">
            <v>1.1632490500047934</v>
          </cell>
          <cell r="K159">
            <v>1.1513294203582247</v>
          </cell>
          <cell r="L159">
            <v>1.1392698788277762</v>
          </cell>
          <cell r="M159">
            <v>1.1269846651021322</v>
          </cell>
          <cell r="N159">
            <v>1.1042030034916546</v>
          </cell>
          <cell r="O159">
            <v>1.108635544945709</v>
          </cell>
          <cell r="P159">
            <v>1.101637896971978</v>
          </cell>
          <cell r="Q159">
            <v>1.0931407337369221</v>
          </cell>
          <cell r="R159">
            <v>1.0824194660681812</v>
          </cell>
          <cell r="S159">
            <v>1.0391973951069211</v>
          </cell>
          <cell r="T159">
            <v>1.0537382679279239</v>
          </cell>
          <cell r="U159">
            <v>1.0595745727308603</v>
          </cell>
          <cell r="V159">
            <v>1.0540433109917315</v>
          </cell>
          <cell r="W159">
            <v>1.0466486084900397</v>
          </cell>
          <cell r="X159">
            <v>1.0384580339647713</v>
          </cell>
          <cell r="Y159">
            <v>1.0024558318875014</v>
          </cell>
          <cell r="Z159">
            <v>1.0295435702453015</v>
          </cell>
          <cell r="AA159">
            <v>1.0266471293503445</v>
          </cell>
          <cell r="AB159">
            <v>1.0214492525251391</v>
          </cell>
          <cell r="AC159">
            <v>1.0162776923599794</v>
          </cell>
          <cell r="AD159">
            <v>1.0111323156145793</v>
          </cell>
          <cell r="AE159">
            <v>1.0060129897232428</v>
          </cell>
          <cell r="AF159">
            <v>1.0009195827914501</v>
          </cell>
          <cell r="AG159">
            <v>0.99585196359245787</v>
          </cell>
          <cell r="AH159">
            <v>0.9908100015639193</v>
          </cell>
          <cell r="AI159">
            <v>0.98579356680451968</v>
          </cell>
          <cell r="AJ159">
            <v>0.9808025300706299</v>
          </cell>
          <cell r="AK159">
            <v>0.97583676277297715</v>
          </cell>
          <cell r="AL159">
            <v>0.97089613697333066</v>
          </cell>
          <cell r="AM159">
            <v>0.96598052538120693</v>
          </cell>
          <cell r="AN159">
            <v>0.96108980135058875</v>
          </cell>
          <cell r="AO159">
            <v>0.95622383887666385</v>
          </cell>
          <cell r="AP159">
            <v>0.951382512592577</v>
          </cell>
          <cell r="AQ159">
            <v>0.94656569776620147</v>
          </cell>
          <cell r="AR159">
            <v>0.94177327029692404</v>
          </cell>
          <cell r="AS159">
            <v>0.93700510671244863</v>
          </cell>
          <cell r="AT159">
            <v>0.93226108416561526</v>
          </cell>
          <cell r="AU159">
            <v>0.92754108043123407</v>
          </cell>
          <cell r="AV159">
            <v>0.92284497390293696</v>
          </cell>
          <cell r="AW159">
            <v>0.9181726435900448</v>
          </cell>
          <cell r="AX159">
            <v>0.91352396911444922</v>
          </cell>
        </row>
        <row r="160">
          <cell r="A160" t="str">
            <v>ORResidentialPer Customer Winter Peak (kW)</v>
          </cell>
          <cell r="B160" t="str">
            <v>OR</v>
          </cell>
          <cell r="C160" t="str">
            <v>Residential</v>
          </cell>
          <cell r="D160" t="str">
            <v>Per Customer Winter Peak (kW)</v>
          </cell>
          <cell r="E160" t="str">
            <v>kW</v>
          </cell>
          <cell r="F160">
            <v>1.4384501819580546</v>
          </cell>
          <cell r="G160">
            <v>1.4887906793247476</v>
          </cell>
          <cell r="H160">
            <v>1.5078073834491919</v>
          </cell>
          <cell r="I160">
            <v>1.5147887485405165</v>
          </cell>
          <cell r="J160">
            <v>1.5060379405392568</v>
          </cell>
          <cell r="K160">
            <v>1.5089312957011887</v>
          </cell>
          <cell r="L160">
            <v>1.5006307418499305</v>
          </cell>
          <cell r="M160">
            <v>1.4927069606349079</v>
          </cell>
          <cell r="N160">
            <v>1.4888147104423168</v>
          </cell>
          <cell r="O160">
            <v>1.4821243864067994</v>
          </cell>
          <cell r="P160">
            <v>1.4771734319091816</v>
          </cell>
          <cell r="Q160">
            <v>1.4737856520050701</v>
          </cell>
          <cell r="R160">
            <v>1.4663591614314324</v>
          </cell>
          <cell r="S160">
            <v>1.464346228729825</v>
          </cell>
          <cell r="T160">
            <v>1.4583377889795686</v>
          </cell>
          <cell r="U160">
            <v>1.452558225843614</v>
          </cell>
          <cell r="V160">
            <v>1.4456387398676043</v>
          </cell>
          <cell r="W160">
            <v>1.4389018638696278</v>
          </cell>
          <cell r="X160">
            <v>1.4323378303734542</v>
          </cell>
          <cell r="Y160">
            <v>1.4316622042686284</v>
          </cell>
          <cell r="Z160">
            <v>1.4273222121641918</v>
          </cell>
          <cell r="AA160">
            <v>1.42348489323386</v>
          </cell>
          <cell r="AB160">
            <v>1.4190965305144578</v>
          </cell>
          <cell r="AC160">
            <v>1.4147216963737208</v>
          </cell>
          <cell r="AD160">
            <v>1.4103603491053338</v>
          </cell>
          <cell r="AE160">
            <v>1.406012447131554</v>
          </cell>
          <cell r="AF160">
            <v>1.4016779490028168</v>
          </cell>
          <cell r="AG160">
            <v>1.3973568133973395</v>
          </cell>
          <cell r="AH160">
            <v>1.3930489991207264</v>
          </cell>
          <cell r="AI160">
            <v>1.3887544651055783</v>
          </cell>
          <cell r="AJ160">
            <v>1.3844731704110997</v>
          </cell>
          <cell r="AK160">
            <v>1.3802050742227081</v>
          </cell>
          <cell r="AL160">
            <v>1.3759501358516455</v>
          </cell>
          <cell r="AM160">
            <v>1.3717083147345908</v>
          </cell>
          <cell r="AN160">
            <v>1.3674795704332725</v>
          </cell>
          <cell r="AO160">
            <v>1.3632638626340841</v>
          </cell>
          <cell r="AP160">
            <v>1.3590611511476973</v>
          </cell>
          <cell r="AQ160">
            <v>1.3548713959086829</v>
          </cell>
          <cell r="AR160">
            <v>1.3506945569751254</v>
          </cell>
          <cell r="AS160">
            <v>1.3465305945282438</v>
          </cell>
          <cell r="AT160">
            <v>1.342379468872011</v>
          </cell>
          <cell r="AU160">
            <v>1.3382411404327774</v>
          </cell>
          <cell r="AV160">
            <v>1.3341155697588916</v>
          </cell>
          <cell r="AW160">
            <v>1.330002717520324</v>
          </cell>
          <cell r="AX160">
            <v>1.3259025445082939</v>
          </cell>
        </row>
        <row r="161">
          <cell r="A161" t="str">
            <v>UTResidentialPer Customer Winter Peak (kW)</v>
          </cell>
          <cell r="B161" t="str">
            <v>UT</v>
          </cell>
          <cell r="C161" t="str">
            <v>Residential</v>
          </cell>
          <cell r="D161" t="str">
            <v>Per Customer Winter Peak (kW)</v>
          </cell>
          <cell r="E161" t="str">
            <v>kW</v>
          </cell>
          <cell r="F161">
            <v>2.0873682821211896</v>
          </cell>
          <cell r="G161">
            <v>1.9216607117545863</v>
          </cell>
          <cell r="H161">
            <v>1.928348777703393</v>
          </cell>
          <cell r="I161">
            <v>1.9283137409535471</v>
          </cell>
          <cell r="J161">
            <v>1.953319957485004</v>
          </cell>
          <cell r="K161">
            <v>1.9412401975549842</v>
          </cell>
          <cell r="L161">
            <v>1.9372748181806658</v>
          </cell>
          <cell r="M161">
            <v>1.9318180295116754</v>
          </cell>
          <cell r="N161">
            <v>1.9878788676924242</v>
          </cell>
          <cell r="O161">
            <v>1.9826463269264061</v>
          </cell>
          <cell r="P161">
            <v>1.9783911069524318</v>
          </cell>
          <cell r="Q161">
            <v>1.9771972115438103</v>
          </cell>
          <cell r="R161">
            <v>1.9741687524947329</v>
          </cell>
          <cell r="S161">
            <v>1.9747560272489022</v>
          </cell>
          <cell r="T161">
            <v>1.972078853280915</v>
          </cell>
          <cell r="U161">
            <v>1.9695858399583137</v>
          </cell>
          <cell r="V161">
            <v>1.9668411804171768</v>
          </cell>
          <cell r="W161">
            <v>1.9642031650874827</v>
          </cell>
          <cell r="X161">
            <v>1.9628118527468434</v>
          </cell>
          <cell r="Y161">
            <v>1.9644808260761577</v>
          </cell>
          <cell r="Z161">
            <v>1.9638523465513134</v>
          </cell>
          <cell r="AA161">
            <v>1.9632038645226673</v>
          </cell>
          <cell r="AB161">
            <v>1.9624775283806677</v>
          </cell>
          <cell r="AC161">
            <v>1.9617514609648055</v>
          </cell>
          <cell r="AD161">
            <v>1.9610256621756588</v>
          </cell>
          <cell r="AE161">
            <v>1.9603001319138422</v>
          </cell>
          <cell r="AF161">
            <v>1.9595748700800073</v>
          </cell>
          <cell r="AG161">
            <v>1.9588498765748428</v>
          </cell>
          <cell r="AH161">
            <v>1.9581251512990738</v>
          </cell>
          <cell r="AI161">
            <v>1.9574006941534614</v>
          </cell>
          <cell r="AJ161">
            <v>1.9566765050388053</v>
          </cell>
          <cell r="AK161">
            <v>1.9559525838559395</v>
          </cell>
          <cell r="AL161">
            <v>1.9552289305057378</v>
          </cell>
          <cell r="AM161">
            <v>1.9545055448891071</v>
          </cell>
          <cell r="AN161">
            <v>1.9537824269069934</v>
          </cell>
          <cell r="AO161">
            <v>1.9530595764603789</v>
          </cell>
          <cell r="AP161">
            <v>1.9523369934502814</v>
          </cell>
          <cell r="AQ161">
            <v>1.9516146777777565</v>
          </cell>
          <cell r="AR161">
            <v>1.9508926293438964</v>
          </cell>
          <cell r="AS161">
            <v>1.9501708480498292</v>
          </cell>
          <cell r="AT161">
            <v>1.94944933379672</v>
          </cell>
          <cell r="AU161">
            <v>1.9487280864857703</v>
          </cell>
          <cell r="AV161">
            <v>1.9480071060182176</v>
          </cell>
          <cell r="AW161">
            <v>1.9472863922953378</v>
          </cell>
          <cell r="AX161">
            <v>1.9465659452184414</v>
          </cell>
        </row>
        <row r="162">
          <cell r="A162" t="str">
            <v>WAResidentialPer Customer Winter Peak (kW)</v>
          </cell>
          <cell r="B162" t="str">
            <v>WA</v>
          </cell>
          <cell r="C162" t="str">
            <v>Residential</v>
          </cell>
          <cell r="D162" t="str">
            <v>Per Customer Winter Peak (kW)</v>
          </cell>
          <cell r="E162" t="str">
            <v>kW</v>
          </cell>
          <cell r="F162">
            <v>2.169085151783833</v>
          </cell>
          <cell r="G162">
            <v>2.1012769137740643</v>
          </cell>
          <cell r="H162">
            <v>2.102887006166418</v>
          </cell>
          <cell r="I162">
            <v>2.0984764994991139</v>
          </cell>
          <cell r="J162">
            <v>2.0963503770544145</v>
          </cell>
          <cell r="K162">
            <v>2.094398671467594</v>
          </cell>
          <cell r="L162">
            <v>2.1041421679427459</v>
          </cell>
          <cell r="M162">
            <v>2.0930209032977212</v>
          </cell>
          <cell r="N162">
            <v>2.0974014633348901</v>
          </cell>
          <cell r="O162">
            <v>2.0974376553315546</v>
          </cell>
          <cell r="P162">
            <v>2.0979387342752536</v>
          </cell>
          <cell r="Q162">
            <v>2.0983403817265991</v>
          </cell>
          <cell r="R162">
            <v>2.0989644709783652</v>
          </cell>
          <cell r="S162">
            <v>2.1077858371083114</v>
          </cell>
          <cell r="T162">
            <v>2.109532312013743</v>
          </cell>
          <cell r="U162">
            <v>2.1123113710981607</v>
          </cell>
          <cell r="V162">
            <v>2.113634053522996</v>
          </cell>
          <cell r="W162">
            <v>2.1271312334112036</v>
          </cell>
          <cell r="X162">
            <v>2.1191760167869376</v>
          </cell>
          <cell r="Y162">
            <v>2.128365053496649</v>
          </cell>
          <cell r="Z162">
            <v>2.1294395280529752</v>
          </cell>
          <cell r="AA162">
            <v>2.1318528224403135</v>
          </cell>
          <cell r="AB162">
            <v>2.135528323636799</v>
          </cell>
          <cell r="AC162">
            <v>2.1392101617196322</v>
          </cell>
          <cell r="AD162">
            <v>2.1428983476141608</v>
          </cell>
          <cell r="AE162">
            <v>2.1465928922645676</v>
          </cell>
          <cell r="AF162">
            <v>2.1502938066339068</v>
          </cell>
          <cell r="AG162">
            <v>2.1540011017041314</v>
          </cell>
          <cell r="AH162">
            <v>2.1577147884761301</v>
          </cell>
          <cell r="AI162">
            <v>2.1614348779697572</v>
          </cell>
          <cell r="AJ162">
            <v>2.1651613812238648</v>
          </cell>
          <cell r="AK162">
            <v>2.16889430929634</v>
          </cell>
          <cell r="AL162">
            <v>2.1726336732641318</v>
          </cell>
          <cell r="AM162">
            <v>2.1763794842232889</v>
          </cell>
          <cell r="AN162">
            <v>2.1801317532889892</v>
          </cell>
          <cell r="AO162">
            <v>2.1838904915955752</v>
          </cell>
          <cell r="AP162">
            <v>2.1876557102965846</v>
          </cell>
          <cell r="AQ162">
            <v>2.1914274205647866</v>
          </cell>
          <cell r="AR162">
            <v>2.1952056335922117</v>
          </cell>
          <cell r="AS162">
            <v>2.1989903605901868</v>
          </cell>
          <cell r="AT162">
            <v>2.2027816127893685</v>
          </cell>
          <cell r="AU162">
            <v>2.2065794014397766</v>
          </cell>
          <cell r="AV162">
            <v>2.2103837378108246</v>
          </cell>
          <cell r="AW162">
            <v>2.2141946331913585</v>
          </cell>
          <cell r="AX162">
            <v>2.2180120988896852</v>
          </cell>
        </row>
        <row r="163">
          <cell r="A163" t="str">
            <v>WYResidentialPer Customer Winter Peak (kW)</v>
          </cell>
          <cell r="B163" t="str">
            <v>WY</v>
          </cell>
          <cell r="C163" t="str">
            <v>Residential</v>
          </cell>
          <cell r="D163" t="str">
            <v>Per Customer Winter Peak (kW)</v>
          </cell>
          <cell r="E163" t="str">
            <v>kW</v>
          </cell>
          <cell r="F163">
            <v>1.5911224656412879</v>
          </cell>
          <cell r="G163">
            <v>1.6690409197317835</v>
          </cell>
          <cell r="H163">
            <v>1.672748935903994</v>
          </cell>
          <cell r="I163">
            <v>1.6898548490757832</v>
          </cell>
          <cell r="J163">
            <v>1.7056734093380932</v>
          </cell>
          <cell r="K163">
            <v>1.7180350573176939</v>
          </cell>
          <cell r="L163">
            <v>1.7289164452702201</v>
          </cell>
          <cell r="M163">
            <v>1.7408908838188368</v>
          </cell>
          <cell r="N163">
            <v>1.7538031856086715</v>
          </cell>
          <cell r="O163">
            <v>1.7662044749533785</v>
          </cell>
          <cell r="P163">
            <v>1.7796460233560694</v>
          </cell>
          <cell r="Q163">
            <v>1.7933473931072594</v>
          </cell>
          <cell r="R163">
            <v>1.8070142913760701</v>
          </cell>
          <cell r="S163">
            <v>1.8209050895133279</v>
          </cell>
          <cell r="T163">
            <v>1.8344656132665274</v>
          </cell>
          <cell r="U163">
            <v>1.8487086294234589</v>
          </cell>
          <cell r="V163">
            <v>1.8628867669640556</v>
          </cell>
          <cell r="W163">
            <v>1.8771805889417321</v>
          </cell>
          <cell r="X163">
            <v>1.8920914579787158</v>
          </cell>
          <cell r="Y163">
            <v>1.9068113949346555</v>
          </cell>
          <cell r="Z163">
            <v>1.9216551672481332</v>
          </cell>
          <cell r="AA163">
            <v>1.9367966987262102</v>
          </cell>
          <cell r="AB163">
            <v>1.9519269110791457</v>
          </cell>
          <cell r="AC163">
            <v>1.9671753203114928</v>
          </cell>
          <cell r="AD163">
            <v>1.9825428497746218</v>
          </cell>
          <cell r="AE163">
            <v>1.9980304300331027</v>
          </cell>
          <cell r="AF163">
            <v>2.013638998921055</v>
          </cell>
          <cell r="AG163">
            <v>2.0293695015989384</v>
          </cell>
          <cell r="AH163">
            <v>2.0452228906107823</v>
          </cell>
          <cell r="AI163">
            <v>2.0612001259418711</v>
          </cell>
          <cell r="AJ163">
            <v>2.0773021750768725</v>
          </cell>
          <cell r="AK163">
            <v>2.0935300130584218</v>
          </cell>
          <cell r="AL163">
            <v>2.109884622546164</v>
          </cell>
          <cell r="AM163">
            <v>2.1263669938762635</v>
          </cell>
          <cell r="AN163">
            <v>2.1429781251213647</v>
          </cell>
          <cell r="AO163">
            <v>2.1597190221510352</v>
          </cell>
          <cell r="AP163">
            <v>2.1765906986926722</v>
          </cell>
          <cell r="AQ163">
            <v>2.1935941763928888</v>
          </cell>
          <cell r="AR163">
            <v>2.2107304848793774</v>
          </cell>
          <cell r="AS163">
            <v>2.2280006618232622</v>
          </cell>
          <cell r="AT163">
            <v>2.2454057530019265</v>
          </cell>
          <cell r="AU163">
            <v>2.2629468123623457</v>
          </cell>
          <cell r="AV163">
            <v>2.2806249020849059</v>
          </cell>
          <cell r="AW163">
            <v>2.2984410926477206</v>
          </cell>
          <cell r="AX163">
            <v>2.3163964628914555</v>
          </cell>
        </row>
        <row r="164">
          <cell r="A164" t="str">
            <v>CASmall C&amp;IPer Customer Winter Peak (kW)</v>
          </cell>
          <cell r="B164" t="str">
            <v>CA</v>
          </cell>
          <cell r="C164" t="str">
            <v>Small C&amp;I</v>
          </cell>
          <cell r="D164" t="str">
            <v>Per Customer Winter Peak (kW)</v>
          </cell>
          <cell r="E164" t="str">
            <v>kW</v>
          </cell>
          <cell r="F164">
            <v>1.5522567260793805</v>
          </cell>
          <cell r="G164">
            <v>1.4638073766794155</v>
          </cell>
          <cell r="H164">
            <v>1.4445867349935706</v>
          </cell>
          <cell r="I164">
            <v>1.447737541256886</v>
          </cell>
          <cell r="J164">
            <v>1.4585827355015248</v>
          </cell>
          <cell r="K164">
            <v>1.4588474681517072</v>
          </cell>
          <cell r="L164">
            <v>1.4577826812871175</v>
          </cell>
          <cell r="M164">
            <v>1.4567370706782581</v>
          </cell>
          <cell r="N164">
            <v>1.4413430878707703</v>
          </cell>
          <cell r="O164">
            <v>1.4464378190313718</v>
          </cell>
          <cell r="P164">
            <v>1.4515278336475521</v>
          </cell>
          <cell r="Q164">
            <v>1.4526112012806758</v>
          </cell>
          <cell r="R164">
            <v>1.4534000198463166</v>
          </cell>
          <cell r="S164">
            <v>1.435736597880529</v>
          </cell>
          <cell r="T164">
            <v>1.4419080937567006</v>
          </cell>
          <cell r="U164">
            <v>1.4495976608603243</v>
          </cell>
          <cell r="V164">
            <v>1.4595242223238882</v>
          </cell>
          <cell r="W164">
            <v>1.465172533642185</v>
          </cell>
          <cell r="X164">
            <v>1.4706009345768063</v>
          </cell>
          <cell r="Y164">
            <v>1.4553188489900528</v>
          </cell>
          <cell r="Z164">
            <v>1.4710068717445186</v>
          </cell>
          <cell r="AA164">
            <v>1.477161544604328</v>
          </cell>
          <cell r="AB164">
            <v>1.4807500230812569</v>
          </cell>
          <cell r="AC164">
            <v>1.4843472190730886</v>
          </cell>
          <cell r="AD164">
            <v>1.4879531537573414</v>
          </cell>
          <cell r="AE164">
            <v>1.4915678483629791</v>
          </cell>
          <cell r="AF164">
            <v>1.4951913241705377</v>
          </cell>
          <cell r="AG164">
            <v>1.4988236025122501</v>
          </cell>
          <cell r="AH164">
            <v>1.502464704772172</v>
          </cell>
          <cell r="AI164">
            <v>1.5061146523863067</v>
          </cell>
          <cell r="AJ164">
            <v>1.5097734668427332</v>
          </cell>
          <cell r="AK164">
            <v>1.5134411696817309</v>
          </cell>
          <cell r="AL164">
            <v>1.5171177824959072</v>
          </cell>
          <cell r="AM164">
            <v>1.5208033269303249</v>
          </cell>
          <cell r="AN164">
            <v>1.5244978246826295</v>
          </cell>
          <cell r="AO164">
            <v>1.5282012975031758</v>
          </cell>
          <cell r="AP164">
            <v>1.5319137671951579</v>
          </cell>
          <cell r="AQ164">
            <v>1.5356352556147359</v>
          </cell>
          <cell r="AR164">
            <v>1.5393657846711652</v>
          </cell>
          <cell r="AS164">
            <v>1.5431053763269265</v>
          </cell>
          <cell r="AT164">
            <v>1.5468540525978525</v>
          </cell>
          <cell r="AU164">
            <v>1.5506118355532599</v>
          </cell>
          <cell r="AV164">
            <v>1.5543787473160791</v>
          </cell>
          <cell r="AW164">
            <v>1.558154810062983</v>
          </cell>
          <cell r="AX164">
            <v>1.5619400460245187</v>
          </cell>
        </row>
        <row r="165">
          <cell r="A165" t="str">
            <v>IDSmall C&amp;IPer Customer Winter Peak (kW)</v>
          </cell>
          <cell r="B165" t="str">
            <v>ID</v>
          </cell>
          <cell r="C165" t="str">
            <v>Small C&amp;I</v>
          </cell>
          <cell r="D165" t="str">
            <v>Per Customer Winter Peak (kW)</v>
          </cell>
          <cell r="E165" t="str">
            <v>kW</v>
          </cell>
          <cell r="F165">
            <v>4.5994944638367734</v>
          </cell>
          <cell r="G165">
            <v>3.9895025956595211</v>
          </cell>
          <cell r="H165">
            <v>3.8182355766714871</v>
          </cell>
          <cell r="I165">
            <v>3.8841346149096792</v>
          </cell>
          <cell r="J165">
            <v>3.9042816917899867</v>
          </cell>
          <cell r="K165">
            <v>3.866199298506952</v>
          </cell>
          <cell r="L165">
            <v>3.8276759859958425</v>
          </cell>
          <cell r="M165">
            <v>3.7883570925376766</v>
          </cell>
          <cell r="N165">
            <v>3.7137583061933035</v>
          </cell>
          <cell r="O165">
            <v>3.7308175771430783</v>
          </cell>
          <cell r="P165">
            <v>3.7096043367967666</v>
          </cell>
          <cell r="Q165">
            <v>3.6834429251797252</v>
          </cell>
          <cell r="R165">
            <v>3.6497895643240774</v>
          </cell>
          <cell r="S165">
            <v>3.506600990442073</v>
          </cell>
          <cell r="T165">
            <v>3.5583229722181033</v>
          </cell>
          <cell r="U165">
            <v>3.5808935840812981</v>
          </cell>
          <cell r="V165">
            <v>3.5650302876616755</v>
          </cell>
          <cell r="W165">
            <v>3.5428121226306799</v>
          </cell>
          <cell r="X165">
            <v>3.517933502687244</v>
          </cell>
          <cell r="Y165">
            <v>3.3987090448301949</v>
          </cell>
          <cell r="Z165">
            <v>3.4934754566005672</v>
          </cell>
          <cell r="AA165">
            <v>3.4864787907552732</v>
          </cell>
          <cell r="AB165">
            <v>3.4716412135444883</v>
          </cell>
          <cell r="AC165">
            <v>3.4568667813320513</v>
          </cell>
          <cell r="AD165">
            <v>3.4421552253887264</v>
          </cell>
          <cell r="AE165">
            <v>3.4275062781289178</v>
          </cell>
          <cell r="AF165">
            <v>3.4129196731058102</v>
          </cell>
          <cell r="AG165">
            <v>3.398395145006516</v>
          </cell>
          <cell r="AH165">
            <v>3.3839324296472562</v>
          </cell>
          <cell r="AI165">
            <v>3.3695312639685473</v>
          </cell>
          <cell r="AJ165">
            <v>3.3551913860304228</v>
          </cell>
          <cell r="AK165">
            <v>3.3409125350076674</v>
          </cell>
          <cell r="AL165">
            <v>3.3266944511850727</v>
          </cell>
          <cell r="AM165">
            <v>3.312536875952711</v>
          </cell>
          <cell r="AN165">
            <v>3.2984395518012346</v>
          </cell>
          <cell r="AO165">
            <v>3.2844022223171927</v>
          </cell>
          <cell r="AP165">
            <v>3.2704246321783614</v>
          </cell>
          <cell r="AQ165">
            <v>3.2565065271491065</v>
          </cell>
          <cell r="AR165">
            <v>3.2426476540757565</v>
          </cell>
          <cell r="AS165">
            <v>3.2288477608820001</v>
          </cell>
          <cell r="AT165">
            <v>3.2151065965642958</v>
          </cell>
          <cell r="AU165">
            <v>3.2014239111873124</v>
          </cell>
          <cell r="AV165">
            <v>3.187799455879381</v>
          </cell>
          <cell r="AW165">
            <v>3.1742329828279661</v>
          </cell>
          <cell r="AX165">
            <v>3.1607242452751616</v>
          </cell>
        </row>
        <row r="166">
          <cell r="A166" t="str">
            <v>ORSmall C&amp;IPer Customer Winter Peak (kW)</v>
          </cell>
          <cell r="B166" t="str">
            <v>OR</v>
          </cell>
          <cell r="C166" t="str">
            <v>Small C&amp;I</v>
          </cell>
          <cell r="D166" t="str">
            <v>Per Customer Winter Peak (kW)</v>
          </cell>
          <cell r="E166" t="str">
            <v>kW</v>
          </cell>
          <cell r="F166">
            <v>3.5597677249675157</v>
          </cell>
          <cell r="G166">
            <v>3.6800731298857849</v>
          </cell>
          <cell r="H166">
            <v>3.7201206032720693</v>
          </cell>
          <cell r="I166">
            <v>3.7321581853044941</v>
          </cell>
          <cell r="J166">
            <v>3.7064323656852478</v>
          </cell>
          <cell r="K166">
            <v>3.710053644037592</v>
          </cell>
          <cell r="L166">
            <v>3.686604999478504</v>
          </cell>
          <cell r="M166">
            <v>3.6642649385727917</v>
          </cell>
          <cell r="N166">
            <v>3.6517197658819254</v>
          </cell>
          <cell r="O166">
            <v>3.6320039533383528</v>
          </cell>
          <cell r="P166">
            <v>3.6160857552128336</v>
          </cell>
          <cell r="Q166">
            <v>3.6035921902938242</v>
          </cell>
          <cell r="R166">
            <v>3.5810141771689104</v>
          </cell>
          <cell r="S166">
            <v>3.5715658586968395</v>
          </cell>
          <cell r="T166">
            <v>3.5523860744891249</v>
          </cell>
          <cell r="U166">
            <v>3.5339713104347572</v>
          </cell>
          <cell r="V166">
            <v>3.512964314394226</v>
          </cell>
          <cell r="W166">
            <v>3.4924812566672965</v>
          </cell>
          <cell r="X166">
            <v>3.4724206426050399</v>
          </cell>
          <cell r="Y166">
            <v>3.4665582458204556</v>
          </cell>
          <cell r="Z166">
            <v>3.4518313669072871</v>
          </cell>
          <cell r="AA166">
            <v>3.4383889675882746</v>
          </cell>
          <cell r="AB166">
            <v>3.4236685824076267</v>
          </cell>
          <cell r="AC166">
            <v>3.4090112179445047</v>
          </cell>
          <cell r="AD166">
            <v>3.3944166043954485</v>
          </cell>
          <cell r="AE166">
            <v>3.3798844731120776</v>
          </cell>
          <cell r="AF166">
            <v>3.3654145565961469</v>
          </cell>
          <cell r="AG166">
            <v>3.3510065884946196</v>
          </cell>
          <cell r="AH166">
            <v>3.3366603035947695</v>
          </cell>
          <cell r="AI166">
            <v>3.3223754378192889</v>
          </cell>
          <cell r="AJ166">
            <v>3.3081517282214405</v>
          </cell>
          <cell r="AK166">
            <v>3.293988912980208</v>
          </cell>
          <cell r="AL166">
            <v>3.2798867313954827</v>
          </cell>
          <cell r="AM166">
            <v>3.2658449238832565</v>
          </cell>
          <cell r="AN166">
            <v>3.2518632319708534</v>
          </cell>
          <cell r="AO166">
            <v>3.237941398292167</v>
          </cell>
          <cell r="AP166">
            <v>3.2240791665829205</v>
          </cell>
          <cell r="AQ166">
            <v>3.2102762816759554</v>
          </cell>
          <cell r="AR166">
            <v>3.196532489496529</v>
          </cell>
          <cell r="AS166">
            <v>3.1828475370576408</v>
          </cell>
          <cell r="AT166">
            <v>3.1692211724553765</v>
          </cell>
          <cell r="AU166">
            <v>3.1556531448642673</v>
          </cell>
          <cell r="AV166">
            <v>3.1421432045326743</v>
          </cell>
          <cell r="AW166">
            <v>3.1286911027781961</v>
          </cell>
          <cell r="AX166">
            <v>3.1152965919830824</v>
          </cell>
        </row>
        <row r="167">
          <cell r="A167" t="str">
            <v>UTSmall C&amp;IPer Customer Winter Peak (kW)</v>
          </cell>
          <cell r="B167" t="str">
            <v>UT</v>
          </cell>
          <cell r="C167" t="str">
            <v>Small C&amp;I</v>
          </cell>
          <cell r="D167" t="str">
            <v>Per Customer Winter Peak (kW)</v>
          </cell>
          <cell r="E167" t="str">
            <v>kW</v>
          </cell>
          <cell r="F167">
            <v>3.7490152743588707</v>
          </cell>
          <cell r="G167">
            <v>3.4565790698266712</v>
          </cell>
          <cell r="H167">
            <v>3.4722160097042605</v>
          </cell>
          <cell r="I167">
            <v>3.4759595602666571</v>
          </cell>
          <cell r="J167">
            <v>3.5250162250457575</v>
          </cell>
          <cell r="K167">
            <v>3.5072893354528025</v>
          </cell>
          <cell r="L167">
            <v>3.5042229457831406</v>
          </cell>
          <cell r="M167">
            <v>3.4984657188662389</v>
          </cell>
          <cell r="N167">
            <v>3.6042317933522781</v>
          </cell>
          <cell r="O167">
            <v>3.5990106025196473</v>
          </cell>
          <cell r="P167">
            <v>3.5955445639663184</v>
          </cell>
          <cell r="Q167">
            <v>3.5976240996489866</v>
          </cell>
          <cell r="R167">
            <v>3.596327352149951</v>
          </cell>
          <cell r="S167">
            <v>3.6015635199417826</v>
          </cell>
          <cell r="T167">
            <v>3.600834070491302</v>
          </cell>
          <cell r="U167">
            <v>3.6003926577137473</v>
          </cell>
          <cell r="V167">
            <v>3.5994494062133282</v>
          </cell>
          <cell r="W167">
            <v>3.5986412336623017</v>
          </cell>
          <cell r="X167">
            <v>3.6000683194731269</v>
          </cell>
          <cell r="Y167">
            <v>3.6070645901256762</v>
          </cell>
          <cell r="Z167">
            <v>3.6098115260435533</v>
          </cell>
          <cell r="AA167">
            <v>3.612451941833636</v>
          </cell>
          <cell r="AB167">
            <v>3.6150586851693736</v>
          </cell>
          <cell r="AC167">
            <v>3.6176673095296685</v>
          </cell>
          <cell r="AD167">
            <v>3.620277816271869</v>
          </cell>
          <cell r="AE167">
            <v>3.6228902067542994</v>
          </cell>
          <cell r="AF167">
            <v>3.6255044823362663</v>
          </cell>
          <cell r="AG167">
            <v>3.6281206443780563</v>
          </cell>
          <cell r="AH167">
            <v>3.6307386942409381</v>
          </cell>
          <cell r="AI167">
            <v>3.6333586332871612</v>
          </cell>
          <cell r="AJ167">
            <v>3.6359804628799601</v>
          </cell>
          <cell r="AK167">
            <v>3.6386041843835528</v>
          </cell>
          <cell r="AL167">
            <v>3.6412297991631393</v>
          </cell>
          <cell r="AM167">
            <v>3.6438573085849084</v>
          </cell>
          <cell r="AN167">
            <v>3.6464867140160324</v>
          </cell>
          <cell r="AO167">
            <v>3.6491180168246693</v>
          </cell>
          <cell r="AP167">
            <v>3.6517512183799679</v>
          </cell>
          <cell r="AQ167">
            <v>3.6543863200520605</v>
          </cell>
          <cell r="AR167">
            <v>3.6570233232120719</v>
          </cell>
          <cell r="AS167">
            <v>3.6596622292321146</v>
          </cell>
          <cell r="AT167">
            <v>3.6623030394852902</v>
          </cell>
          <cell r="AU167">
            <v>3.6649457553456934</v>
          </cell>
          <cell r="AV167">
            <v>3.6675903781884087</v>
          </cell>
          <cell r="AW167">
            <v>3.6702369093895144</v>
          </cell>
          <cell r="AX167">
            <v>3.6728853503260792</v>
          </cell>
        </row>
        <row r="168">
          <cell r="A168" t="str">
            <v>WASmall C&amp;IPer Customer Winter Peak (kW)</v>
          </cell>
          <cell r="B168" t="str">
            <v>WA</v>
          </cell>
          <cell r="C168" t="str">
            <v>Small C&amp;I</v>
          </cell>
          <cell r="D168" t="str">
            <v>Per Customer Winter Peak (kW)</v>
          </cell>
          <cell r="E168" t="str">
            <v>kW</v>
          </cell>
          <cell r="F168">
            <v>2.3915417231401999</v>
          </cell>
          <cell r="G168">
            <v>2.3036825942321517</v>
          </cell>
          <cell r="H168">
            <v>2.2945935967350883</v>
          </cell>
          <cell r="I168">
            <v>2.2808174102693379</v>
          </cell>
          <cell r="J168">
            <v>2.2694248275527347</v>
          </cell>
          <cell r="K168">
            <v>2.2581627987328741</v>
          </cell>
          <cell r="L168">
            <v>2.2591522341374879</v>
          </cell>
          <cell r="M168">
            <v>2.2373176177499672</v>
          </cell>
          <cell r="N168">
            <v>2.2318163107145761</v>
          </cell>
          <cell r="O168">
            <v>2.2214205953040294</v>
          </cell>
          <cell r="P168">
            <v>2.2113357998670056</v>
          </cell>
          <cell r="Q168">
            <v>2.2010477755627598</v>
          </cell>
          <cell r="R168">
            <v>2.1908233595859872</v>
          </cell>
          <cell r="S168">
            <v>2.1890101957130756</v>
          </cell>
          <cell r="T168">
            <v>2.1798325886667689</v>
          </cell>
          <cell r="U168">
            <v>2.1717994739768463</v>
          </cell>
          <cell r="V168">
            <v>2.1623230966050859</v>
          </cell>
          <cell r="W168">
            <v>2.165267940444056</v>
          </cell>
          <cell r="X168">
            <v>2.1464755238944453</v>
          </cell>
          <cell r="Y168">
            <v>2.1452220937462756</v>
          </cell>
          <cell r="Z168">
            <v>2.1357665558356924</v>
          </cell>
          <cell r="AA168">
            <v>2.1276672134809749</v>
          </cell>
          <cell r="AB168">
            <v>2.1208158308251348</v>
          </cell>
          <cell r="AC168">
            <v>2.1139865105689029</v>
          </cell>
          <cell r="AD168">
            <v>2.1071791816683021</v>
          </cell>
          <cell r="AE168">
            <v>2.1003937733081242</v>
          </cell>
          <cell r="AF168">
            <v>2.0936302149012</v>
          </cell>
          <cell r="AG168">
            <v>2.0868884360876572</v>
          </cell>
          <cell r="AH168">
            <v>2.0801683667341933</v>
          </cell>
          <cell r="AI168">
            <v>2.0734699369333445</v>
          </cell>
          <cell r="AJ168">
            <v>2.0667930770027594</v>
          </cell>
          <cell r="AK168">
            <v>2.0601377174844733</v>
          </cell>
          <cell r="AL168">
            <v>2.0535037891441843</v>
          </cell>
          <cell r="AM168">
            <v>2.0468912229705367</v>
          </cell>
          <cell r="AN168">
            <v>2.0402999501743992</v>
          </cell>
          <cell r="AO168">
            <v>2.0337299021881514</v>
          </cell>
          <cell r="AP168">
            <v>2.0271810106649717</v>
          </cell>
          <cell r="AQ168">
            <v>2.0206532074781216</v>
          </cell>
          <cell r="AR168">
            <v>2.0141464247202423</v>
          </cell>
          <cell r="AS168">
            <v>2.0076605947026462</v>
          </cell>
          <cell r="AT168">
            <v>2.0011956499546115</v>
          </cell>
          <cell r="AU168">
            <v>1.9947515232226829</v>
          </cell>
          <cell r="AV168">
            <v>1.988328147469969</v>
          </cell>
          <cell r="AW168">
            <v>1.9819254558754471</v>
          </cell>
          <cell r="AX168">
            <v>1.9755433818332682</v>
          </cell>
        </row>
        <row r="169">
          <cell r="A169" t="str">
            <v>WYSmall C&amp;IPer Customer Winter Peak (kW)</v>
          </cell>
          <cell r="B169" t="str">
            <v>WY</v>
          </cell>
          <cell r="C169" t="str">
            <v>Small C&amp;I</v>
          </cell>
          <cell r="D169" t="str">
            <v>Per Customer Winter Peak (kW)</v>
          </cell>
          <cell r="E169" t="str">
            <v>kW</v>
          </cell>
          <cell r="F169">
            <v>3.2494603888164146</v>
          </cell>
          <cell r="G169">
            <v>3.4064993900242055</v>
          </cell>
          <cell r="H169">
            <v>3.4161554691703833</v>
          </cell>
          <cell r="I169">
            <v>3.4550717922196661</v>
          </cell>
          <cell r="J169">
            <v>3.4920508668058035</v>
          </cell>
          <cell r="K169">
            <v>3.5230661484621351</v>
          </cell>
          <cell r="L169">
            <v>3.5509365172195095</v>
          </cell>
          <cell r="M169">
            <v>3.5788920766990224</v>
          </cell>
          <cell r="N169">
            <v>3.6076099306594447</v>
          </cell>
          <cell r="O169">
            <v>3.6342647228175298</v>
          </cell>
          <cell r="P169">
            <v>3.6625167669980452</v>
          </cell>
          <cell r="Q169">
            <v>3.6917534621291384</v>
          </cell>
          <cell r="R169">
            <v>3.7210415469945426</v>
          </cell>
          <cell r="S169">
            <v>3.7504838359457473</v>
          </cell>
          <cell r="T169">
            <v>3.7792355333275713</v>
          </cell>
          <cell r="U169">
            <v>3.8092466194803918</v>
          </cell>
          <cell r="V169">
            <v>3.8395685230856165</v>
          </cell>
          <cell r="W169">
            <v>3.8705158355216338</v>
          </cell>
          <cell r="X169">
            <v>3.9029546876583368</v>
          </cell>
          <cell r="Y169">
            <v>3.9353373713194295</v>
          </cell>
          <cell r="Z169">
            <v>3.968172627371604</v>
          </cell>
          <cell r="AA169">
            <v>4.0019518332751272</v>
          </cell>
          <cell r="AB169">
            <v>4.0352433662571974</v>
          </cell>
          <cell r="AC169">
            <v>4.0688118456430393</v>
          </cell>
          <cell r="AD169">
            <v>4.1026595753010451</v>
          </cell>
          <cell r="AE169">
            <v>4.1367888782650839</v>
          </cell>
          <cell r="AF169">
            <v>4.1712020968939338</v>
          </cell>
          <cell r="AG169">
            <v>4.205901593032042</v>
          </cell>
          <cell r="AH169">
            <v>4.2408897481716243</v>
          </cell>
          <cell r="AI169">
            <v>4.2761689636161124</v>
          </cell>
          <cell r="AJ169">
            <v>4.3117416606449579</v>
          </cell>
          <cell r="AK169">
            <v>4.3476102806798105</v>
          </cell>
          <cell r="AL169">
            <v>4.3837772854520756</v>
          </cell>
          <cell r="AM169">
            <v>4.4202451571718715</v>
          </cell>
          <cell r="AN169">
            <v>4.4570163986983813</v>
          </cell>
          <cell r="AO169">
            <v>4.4940935337116388</v>
          </cell>
          <cell r="AP169">
            <v>4.5314791068857225</v>
          </cell>
          <cell r="AQ169">
            <v>4.5691756840634117</v>
          </cell>
          <cell r="AR169">
            <v>4.6071858524322744</v>
          </cell>
          <cell r="AS169">
            <v>4.6455122207022415</v>
          </cell>
          <cell r="AT169">
            <v>4.6841574192846416</v>
          </cell>
          <cell r="AU169">
            <v>4.7231241004727309</v>
          </cell>
          <cell r="AV169">
            <v>4.7624149386237278</v>
          </cell>
          <cell r="AW169">
            <v>4.8020326303423557</v>
          </cell>
          <cell r="AX169">
            <v>4.8419798946659203</v>
          </cell>
        </row>
        <row r="170">
          <cell r="A170" t="str">
            <v>CAMedium C&amp;IPer Customer Winter Peak (kW)</v>
          </cell>
          <cell r="B170" t="str">
            <v>CA</v>
          </cell>
          <cell r="C170" t="str">
            <v>Medium C&amp;I</v>
          </cell>
          <cell r="D170" t="str">
            <v>Per Customer Winter Peak (kW)</v>
          </cell>
          <cell r="E170" t="str">
            <v>kW</v>
          </cell>
          <cell r="F170">
            <v>19.589977933408225</v>
          </cell>
          <cell r="G170">
            <v>18.47371876451027</v>
          </cell>
          <cell r="H170">
            <v>18.2311480993841</v>
          </cell>
          <cell r="I170">
            <v>18.270912285381019</v>
          </cell>
          <cell r="J170">
            <v>18.40778211648983</v>
          </cell>
          <cell r="K170">
            <v>18.411123127476088</v>
          </cell>
          <cell r="L170">
            <v>18.39768517560212</v>
          </cell>
          <cell r="M170">
            <v>18.38448923422828</v>
          </cell>
          <cell r="N170">
            <v>18.190212231951964</v>
          </cell>
          <cell r="O170">
            <v>18.254509373871858</v>
          </cell>
          <cell r="P170">
            <v>18.318746991487821</v>
          </cell>
          <cell r="Q170">
            <v>18.332419438622431</v>
          </cell>
          <cell r="R170">
            <v>18.34237458201768</v>
          </cell>
          <cell r="S170">
            <v>18.119456529401329</v>
          </cell>
          <cell r="T170">
            <v>18.197342787517712</v>
          </cell>
          <cell r="U170">
            <v>18.294387591606228</v>
          </cell>
          <cell r="V170">
            <v>18.419663982269388</v>
          </cell>
          <cell r="W170">
            <v>18.490947483398699</v>
          </cell>
          <cell r="X170">
            <v>18.559455644926533</v>
          </cell>
          <cell r="Y170">
            <v>18.366590821478741</v>
          </cell>
          <cell r="Z170">
            <v>18.564578702230289</v>
          </cell>
          <cell r="AA170">
            <v>18.642252648482426</v>
          </cell>
          <cell r="AB170">
            <v>18.687540398244735</v>
          </cell>
          <cell r="AC170">
            <v>18.732938165842189</v>
          </cell>
          <cell r="AD170">
            <v>18.778446218541845</v>
          </cell>
          <cell r="AE170">
            <v>18.824064824260052</v>
          </cell>
          <cell r="AF170">
            <v>18.869794251563999</v>
          </cell>
          <cell r="AG170">
            <v>18.915634769673311</v>
          </cell>
          <cell r="AH170">
            <v>18.961586648461626</v>
          </cell>
          <cell r="AI170">
            <v>19.007650158458194</v>
          </cell>
          <cell r="AJ170">
            <v>19.053825570849455</v>
          </cell>
          <cell r="AK170">
            <v>19.100113157480656</v>
          </cell>
          <cell r="AL170">
            <v>19.146513190857426</v>
          </cell>
          <cell r="AM170">
            <v>19.193025944147411</v>
          </cell>
          <cell r="AN170">
            <v>19.239651691181837</v>
          </cell>
          <cell r="AO170">
            <v>19.286390706457187</v>
          </cell>
          <cell r="AP170">
            <v>19.333243265136741</v>
          </cell>
          <cell r="AQ170">
            <v>19.380209643052268</v>
          </cell>
          <cell r="AR170">
            <v>19.42729011670561</v>
          </cell>
          <cell r="AS170">
            <v>19.474484963270289</v>
          </cell>
          <cell r="AT170">
            <v>19.521794460593199</v>
          </cell>
          <cell r="AU170">
            <v>19.569218887196204</v>
          </cell>
          <cell r="AV170">
            <v>19.61675852227777</v>
          </cell>
          <cell r="AW170">
            <v>19.664413645714632</v>
          </cell>
          <cell r="AX170">
            <v>19.712184538063426</v>
          </cell>
        </row>
        <row r="171">
          <cell r="A171" t="str">
            <v>IDMedium C&amp;IPer Customer Winter Peak (kW)</v>
          </cell>
          <cell r="B171" t="str">
            <v>ID</v>
          </cell>
          <cell r="C171" t="str">
            <v>Medium C&amp;I</v>
          </cell>
          <cell r="D171" t="str">
            <v>Per Customer Winter Peak (kW)</v>
          </cell>
          <cell r="E171" t="str">
            <v>kW</v>
          </cell>
          <cell r="F171">
            <v>43.551008335132771</v>
          </cell>
          <cell r="G171">
            <v>37.775208158782448</v>
          </cell>
          <cell r="H171">
            <v>36.153540510277608</v>
          </cell>
          <cell r="I171">
            <v>36.777515511476921</v>
          </cell>
          <cell r="J171">
            <v>36.968281153231999</v>
          </cell>
          <cell r="K171">
            <v>36.607692258010729</v>
          </cell>
          <cell r="L171">
            <v>36.242928452453562</v>
          </cell>
          <cell r="M171">
            <v>35.870631568483333</v>
          </cell>
          <cell r="N171">
            <v>35.164281687769588</v>
          </cell>
          <cell r="O171">
            <v>35.325809972490084</v>
          </cell>
          <cell r="P171">
            <v>35.124949200855035</v>
          </cell>
          <cell r="Q171">
            <v>34.877235921852147</v>
          </cell>
          <cell r="R171">
            <v>34.558583989416313</v>
          </cell>
          <cell r="S171">
            <v>33.202781341177221</v>
          </cell>
          <cell r="T171">
            <v>33.692518741047571</v>
          </cell>
          <cell r="U171">
            <v>33.906231989995163</v>
          </cell>
          <cell r="V171">
            <v>33.756027970830544</v>
          </cell>
          <cell r="W171">
            <v>33.545651917969934</v>
          </cell>
          <cell r="X171">
            <v>33.310084945764181</v>
          </cell>
          <cell r="Y171">
            <v>32.18119015119305</v>
          </cell>
          <cell r="Z171">
            <v>33.078500240671737</v>
          </cell>
          <cell r="AA171">
            <v>33.0122512528879</v>
          </cell>
          <cell r="AB171">
            <v>32.871759411042945</v>
          </cell>
          <cell r="AC171">
            <v>32.731865467156354</v>
          </cell>
          <cell r="AD171">
            <v>32.592566876724725</v>
          </cell>
          <cell r="AE171">
            <v>32.45386110607344</v>
          </cell>
          <cell r="AF171">
            <v>32.315745632310538</v>
          </cell>
          <cell r="AG171">
            <v>32.17821794328087</v>
          </cell>
          <cell r="AH171">
            <v>32.041275537520391</v>
          </cell>
          <cell r="AI171">
            <v>31.904915924210645</v>
          </cell>
          <cell r="AJ171">
            <v>31.76913662313348</v>
          </cell>
          <cell r="AK171">
            <v>31.633935164625935</v>
          </cell>
          <cell r="AL171">
            <v>31.499309089535299</v>
          </cell>
          <cell r="AM171">
            <v>31.365255949174411</v>
          </cell>
          <cell r="AN171">
            <v>31.231773305277088</v>
          </cell>
          <cell r="AO171">
            <v>31.098858729953825</v>
          </cell>
          <cell r="AP171">
            <v>30.966509805647579</v>
          </cell>
          <cell r="AQ171">
            <v>30.834724125089828</v>
          </cell>
          <cell r="AR171">
            <v>30.703499291256783</v>
          </cell>
          <cell r="AS171">
            <v>30.572832917325783</v>
          </cell>
          <cell r="AT171">
            <v>30.442722626631888</v>
          </cell>
          <cell r="AU171">
            <v>30.313166052624641</v>
          </cell>
          <cell r="AV171">
            <v>30.184160838825033</v>
          </cell>
          <cell r="AW171">
            <v>30.05570463878264</v>
          </cell>
          <cell r="AX171">
            <v>29.927795116032925</v>
          </cell>
        </row>
        <row r="172">
          <cell r="A172" t="str">
            <v>ORMedium C&amp;IPer Customer Winter Peak (kW)</v>
          </cell>
          <cell r="B172" t="str">
            <v>OR</v>
          </cell>
          <cell r="C172" t="str">
            <v>Medium C&amp;I</v>
          </cell>
          <cell r="D172" t="str">
            <v>Per Customer Winter Peak (kW)</v>
          </cell>
          <cell r="E172" t="str">
            <v>kW</v>
          </cell>
          <cell r="F172">
            <v>20.009456911492133</v>
          </cell>
          <cell r="G172">
            <v>20.685693678022641</v>
          </cell>
          <cell r="H172">
            <v>20.910800554383322</v>
          </cell>
          <cell r="I172">
            <v>20.978463811541072</v>
          </cell>
          <cell r="J172">
            <v>20.833858961181402</v>
          </cell>
          <cell r="K172">
            <v>20.854214169373076</v>
          </cell>
          <cell r="L172">
            <v>20.722409321644637</v>
          </cell>
          <cell r="M172">
            <v>20.596835823419543</v>
          </cell>
          <cell r="N172">
            <v>20.526319398810017</v>
          </cell>
          <cell r="O172">
            <v>20.415496802493209</v>
          </cell>
          <cell r="P172">
            <v>20.326020599518735</v>
          </cell>
          <cell r="Q172">
            <v>20.255794262231483</v>
          </cell>
          <cell r="R172">
            <v>20.128883234413166</v>
          </cell>
          <cell r="S172">
            <v>20.075774229568008</v>
          </cell>
          <cell r="T172">
            <v>19.967964648907937</v>
          </cell>
          <cell r="U172">
            <v>19.864455247073437</v>
          </cell>
          <cell r="V172">
            <v>19.74637490740275</v>
          </cell>
          <cell r="W172">
            <v>19.631239625365119</v>
          </cell>
          <cell r="X172">
            <v>19.518478899466789</v>
          </cell>
          <cell r="Y172">
            <v>19.485526362975019</v>
          </cell>
          <cell r="Z172">
            <v>19.402746566139683</v>
          </cell>
          <cell r="AA172">
            <v>19.327186830015801</v>
          </cell>
          <cell r="AB172">
            <v>19.244443534455577</v>
          </cell>
          <cell r="AC172">
            <v>19.162054478393344</v>
          </cell>
          <cell r="AD172">
            <v>19.080018145263661</v>
          </cell>
          <cell r="AE172">
            <v>18.998333024993801</v>
          </cell>
          <cell r="AF172">
            <v>18.916997613975923</v>
          </cell>
          <cell r="AG172">
            <v>18.836010415039432</v>
          </cell>
          <cell r="AH172">
            <v>18.755369937423389</v>
          </cell>
          <cell r="AI172">
            <v>18.675074696749075</v>
          </cell>
          <cell r="AJ172">
            <v>18.595123214992689</v>
          </cell>
          <cell r="AK172">
            <v>18.515514020458106</v>
          </cell>
          <cell r="AL172">
            <v>18.436245647749832</v>
          </cell>
          <cell r="AM172">
            <v>18.357316637745981</v>
          </cell>
          <cell r="AN172">
            <v>18.278725537571454</v>
          </cell>
          <cell r="AO172">
            <v>18.200470900571172</v>
          </cell>
          <cell r="AP172">
            <v>18.122551286283471</v>
          </cell>
          <cell r="AQ172">
            <v>18.044965260413559</v>
          </cell>
          <cell r="AR172">
            <v>17.967711394807132</v>
          </cell>
          <cell r="AS172">
            <v>17.890788267424085</v>
          </cell>
          <cell r="AT172">
            <v>17.814194462312326</v>
          </cell>
          <cell r="AU172">
            <v>17.737928569581715</v>
          </cell>
          <cell r="AV172">
            <v>17.661989185378129</v>
          </cell>
          <cell r="AW172">
            <v>17.5863749118576</v>
          </cell>
          <cell r="AX172">
            <v>17.511084357160591</v>
          </cell>
        </row>
        <row r="173">
          <cell r="A173" t="str">
            <v>UTMedium C&amp;IPer Customer Winter Peak (kW)</v>
          </cell>
          <cell r="B173" t="str">
            <v>UT</v>
          </cell>
          <cell r="C173" t="str">
            <v>Medium C&amp;I</v>
          </cell>
          <cell r="D173" t="str">
            <v>Per Customer Winter Peak (kW)</v>
          </cell>
          <cell r="E173" t="str">
            <v>kW</v>
          </cell>
          <cell r="F173">
            <v>39.221736453731133</v>
          </cell>
          <cell r="G173">
            <v>36.162304868552319</v>
          </cell>
          <cell r="H173">
            <v>36.325896609299903</v>
          </cell>
          <cell r="I173">
            <v>36.365061174609572</v>
          </cell>
          <cell r="J173">
            <v>36.878285964709676</v>
          </cell>
          <cell r="K173">
            <v>36.692829427225128</v>
          </cell>
          <cell r="L173">
            <v>36.660749235845138</v>
          </cell>
          <cell r="M173">
            <v>36.600517836313777</v>
          </cell>
          <cell r="N173">
            <v>37.707029492216961</v>
          </cell>
          <cell r="O173">
            <v>37.652406036235675</v>
          </cell>
          <cell r="P173">
            <v>37.616144767414795</v>
          </cell>
          <cell r="Q173">
            <v>37.637900613823206</v>
          </cell>
          <cell r="R173">
            <v>37.624334201063547</v>
          </cell>
          <cell r="S173">
            <v>37.679114344148942</v>
          </cell>
          <cell r="T173">
            <v>37.67148293376269</v>
          </cell>
          <cell r="U173">
            <v>37.666864927603299</v>
          </cell>
          <cell r="V173">
            <v>37.65699674648063</v>
          </cell>
          <cell r="W173">
            <v>37.648541744703955</v>
          </cell>
          <cell r="X173">
            <v>37.663471740842368</v>
          </cell>
          <cell r="Y173">
            <v>37.736665863461724</v>
          </cell>
          <cell r="Z173">
            <v>37.765403969001909</v>
          </cell>
          <cell r="AA173">
            <v>37.793027674073265</v>
          </cell>
          <cell r="AB173">
            <v>37.820299102070926</v>
          </cell>
          <cell r="AC173">
            <v>37.847590209116035</v>
          </cell>
          <cell r="AD173">
            <v>37.874901009408987</v>
          </cell>
          <cell r="AE173">
            <v>37.902231517160416</v>
          </cell>
          <cell r="AF173">
            <v>37.929581746591232</v>
          </cell>
          <cell r="AG173">
            <v>37.956951711932561</v>
          </cell>
          <cell r="AH173">
            <v>37.984341427425839</v>
          </cell>
          <cell r="AI173">
            <v>38.011750907322764</v>
          </cell>
          <cell r="AJ173">
            <v>38.03918016588532</v>
          </cell>
          <cell r="AK173">
            <v>38.066629217385781</v>
          </cell>
          <cell r="AL173">
            <v>38.094098076106711</v>
          </cell>
          <cell r="AM173">
            <v>38.121586756341003</v>
          </cell>
          <cell r="AN173">
            <v>38.14909527239184</v>
          </cell>
          <cell r="AO173">
            <v>38.176623638572742</v>
          </cell>
          <cell r="AP173">
            <v>38.204171869207549</v>
          </cell>
          <cell r="AQ173">
            <v>38.231739978630443</v>
          </cell>
          <cell r="AR173">
            <v>38.25932798118594</v>
          </cell>
          <cell r="AS173">
            <v>38.286935891228921</v>
          </cell>
          <cell r="AT173">
            <v>38.314563723124614</v>
          </cell>
          <cell r="AU173">
            <v>38.342211491248626</v>
          </cell>
          <cell r="AV173">
            <v>38.369879209986912</v>
          </cell>
          <cell r="AW173">
            <v>38.397566893735835</v>
          </cell>
          <cell r="AX173">
            <v>38.425274556902131</v>
          </cell>
        </row>
        <row r="174">
          <cell r="A174" t="str">
            <v>WAMedium C&amp;IPer Customer Winter Peak (kW)</v>
          </cell>
          <cell r="B174" t="str">
            <v>WA</v>
          </cell>
          <cell r="C174" t="str">
            <v>Medium C&amp;I</v>
          </cell>
          <cell r="D174" t="str">
            <v>Per Customer Winter Peak (kW)</v>
          </cell>
          <cell r="E174" t="str">
            <v>kW</v>
          </cell>
          <cell r="F174">
            <v>42.680561735195717</v>
          </cell>
          <cell r="G174">
            <v>41.112587010323779</v>
          </cell>
          <cell r="H174">
            <v>40.950380549516126</v>
          </cell>
          <cell r="I174">
            <v>40.70452434251883</v>
          </cell>
          <cell r="J174">
            <v>40.501207032494712</v>
          </cell>
          <cell r="K174">
            <v>40.300219647805285</v>
          </cell>
          <cell r="L174">
            <v>40.317877570500507</v>
          </cell>
          <cell r="M174">
            <v>39.928206889167676</v>
          </cell>
          <cell r="N174">
            <v>39.830028014730168</v>
          </cell>
          <cell r="O174">
            <v>39.644501260558052</v>
          </cell>
          <cell r="P174">
            <v>39.464523328301219</v>
          </cell>
          <cell r="Q174">
            <v>39.280918479511882</v>
          </cell>
          <cell r="R174">
            <v>39.098448814408158</v>
          </cell>
          <cell r="S174">
            <v>39.066090251785134</v>
          </cell>
          <cell r="T174">
            <v>38.902302423903571</v>
          </cell>
          <cell r="U174">
            <v>38.758939736925662</v>
          </cell>
          <cell r="V174">
            <v>38.58981991537793</v>
          </cell>
          <cell r="W174">
            <v>38.642374963050123</v>
          </cell>
          <cell r="X174">
            <v>38.306996789657433</v>
          </cell>
          <cell r="Y174">
            <v>38.284627494444194</v>
          </cell>
          <cell r="Z174">
            <v>38.115879583576785</v>
          </cell>
          <cell r="AA174">
            <v>37.971334967005717</v>
          </cell>
          <cell r="AB174">
            <v>37.849062017475056</v>
          </cell>
          <cell r="AC174">
            <v>37.727182803750601</v>
          </cell>
          <cell r="AD174">
            <v>37.605696057948649</v>
          </cell>
          <cell r="AE174">
            <v>37.484600516268209</v>
          </cell>
          <cell r="AF174">
            <v>37.363894918977891</v>
          </cell>
          <cell r="AG174">
            <v>37.24357801040285</v>
          </cell>
          <cell r="AH174">
            <v>37.123648538911667</v>
          </cell>
          <cell r="AI174">
            <v>37.004105256903358</v>
          </cell>
          <cell r="AJ174">
            <v>36.884946920794384</v>
          </cell>
          <cell r="AK174">
            <v>36.766172291005709</v>
          </cell>
          <cell r="AL174">
            <v>36.647780131949922</v>
          </cell>
          <cell r="AM174">
            <v>36.52976921201838</v>
          </cell>
          <cell r="AN174">
            <v>36.412138303568376</v>
          </cell>
          <cell r="AO174">
            <v>36.294886182910389</v>
          </cell>
          <cell r="AP174">
            <v>36.178011630295359</v>
          </cell>
          <cell r="AQ174">
            <v>36.06151342990195</v>
          </cell>
          <cell r="AR174">
            <v>35.94539036982399</v>
          </cell>
          <cell r="AS174">
            <v>35.829641242057775</v>
          </cell>
          <cell r="AT174">
            <v>35.714264842489548</v>
          </cell>
          <cell r="AU174">
            <v>35.599259970882976</v>
          </cell>
          <cell r="AV174">
            <v>35.484625430866636</v>
          </cell>
          <cell r="AW174">
            <v>35.370360029921606</v>
          </cell>
          <cell r="AX174">
            <v>35.256462579369014</v>
          </cell>
        </row>
        <row r="175">
          <cell r="A175" t="str">
            <v>WYMedium C&amp;IPer Customer Winter Peak (kW)</v>
          </cell>
          <cell r="B175" t="str">
            <v>WY</v>
          </cell>
          <cell r="C175" t="str">
            <v>Medium C&amp;I</v>
          </cell>
          <cell r="D175" t="str">
            <v>Per Customer Winter Peak (kW)</v>
          </cell>
          <cell r="E175" t="str">
            <v>kW</v>
          </cell>
          <cell r="F175">
            <v>30.492792369869186</v>
          </cell>
          <cell r="G175">
            <v>31.966439401936871</v>
          </cell>
          <cell r="H175">
            <v>32.057051620976317</v>
          </cell>
          <cell r="I175">
            <v>32.422240672864639</v>
          </cell>
          <cell r="J175">
            <v>32.769250670975644</v>
          </cell>
          <cell r="K175">
            <v>33.060296700370088</v>
          </cell>
          <cell r="L175">
            <v>33.321831006409084</v>
          </cell>
          <cell r="M175">
            <v>33.58416473841153</v>
          </cell>
          <cell r="N175">
            <v>33.853651808060746</v>
          </cell>
          <cell r="O175">
            <v>34.103779197129974</v>
          </cell>
          <cell r="P175">
            <v>34.368895128435298</v>
          </cell>
          <cell r="Q175">
            <v>34.643250980650606</v>
          </cell>
          <cell r="R175">
            <v>34.91808907185662</v>
          </cell>
          <cell r="S175">
            <v>35.194374207374089</v>
          </cell>
          <cell r="T175">
            <v>35.464178862190835</v>
          </cell>
          <cell r="U175">
            <v>35.74580156545619</v>
          </cell>
          <cell r="V175">
            <v>36.030340965928794</v>
          </cell>
          <cell r="W175">
            <v>36.320749175170178</v>
          </cell>
          <cell r="X175">
            <v>36.625153926902399</v>
          </cell>
          <cell r="Y175">
            <v>36.929031596147212</v>
          </cell>
          <cell r="Z175">
            <v>37.237156184665466</v>
          </cell>
          <cell r="AA175">
            <v>37.554138756781192</v>
          </cell>
          <cell r="AB175">
            <v>37.86654502780106</v>
          </cell>
          <cell r="AC175">
            <v>38.181550151607958</v>
          </cell>
          <cell r="AD175">
            <v>38.499175747600837</v>
          </cell>
          <cell r="AE175">
            <v>38.819443615026628</v>
          </cell>
          <cell r="AF175">
            <v>39.142375734476353</v>
          </cell>
          <cell r="AG175">
            <v>39.467994269393721</v>
          </cell>
          <cell r="AH175">
            <v>39.796321567596195</v>
          </cell>
          <cell r="AI175">
            <v>40.127380162808826</v>
          </cell>
          <cell r="AJ175">
            <v>40.461192776210751</v>
          </cell>
          <cell r="AK175">
            <v>40.797782317994603</v>
          </cell>
          <cell r="AL175">
            <v>41.137171888938859</v>
          </cell>
          <cell r="AM175">
            <v>41.479384781993318</v>
          </cell>
          <cell r="AN175">
            <v>41.824444483877741</v>
          </cell>
          <cell r="AO175">
            <v>42.172374676693735</v>
          </cell>
          <cell r="AP175">
            <v>42.523199239550195</v>
          </cell>
          <cell r="AQ175">
            <v>42.876942250202092</v>
          </cell>
          <cell r="AR175">
            <v>43.233627986702999</v>
          </cell>
          <cell r="AS175">
            <v>43.593280929071355</v>
          </cell>
          <cell r="AT175">
            <v>43.955925760970572</v>
          </cell>
          <cell r="AU175">
            <v>44.321587371403091</v>
          </cell>
          <cell r="AV175">
            <v>44.690290856418599</v>
          </cell>
          <cell r="AW175">
            <v>45.062061520836409</v>
          </cell>
          <cell r="AX175">
            <v>45.436924879982151</v>
          </cell>
        </row>
        <row r="176">
          <cell r="A176" t="str">
            <v>CALarge C&amp;IPer Customer Winter Peak (kW)</v>
          </cell>
          <cell r="B176" t="str">
            <v>CA</v>
          </cell>
          <cell r="C176" t="str">
            <v>Large C&amp;I</v>
          </cell>
          <cell r="D176" t="str">
            <v>Per Customer Winter Peak (kW)</v>
          </cell>
          <cell r="E176" t="str">
            <v>kW</v>
          </cell>
          <cell r="F176">
            <v>190.2479581142139</v>
          </cell>
          <cell r="G176">
            <v>179.40741361074393</v>
          </cell>
          <cell r="H176">
            <v>177.05168999045543</v>
          </cell>
          <cell r="I176">
            <v>177.43785965423473</v>
          </cell>
          <cell r="J176">
            <v>178.76707023243972</v>
          </cell>
          <cell r="K176">
            <v>178.79951644143154</v>
          </cell>
          <cell r="L176">
            <v>178.66901384903719</v>
          </cell>
          <cell r="M176">
            <v>178.54086154022383</v>
          </cell>
          <cell r="N176">
            <v>176.65414154915189</v>
          </cell>
          <cell r="O176">
            <v>177.27856287338315</v>
          </cell>
          <cell r="P176">
            <v>177.90240612767883</v>
          </cell>
          <cell r="Q176">
            <v>178.0351860194493</v>
          </cell>
          <cell r="R176">
            <v>178.13186533731883</v>
          </cell>
          <cell r="S176">
            <v>175.96699795047334</v>
          </cell>
          <cell r="T176">
            <v>176.72338989854845</v>
          </cell>
          <cell r="U176">
            <v>177.66583995572532</v>
          </cell>
          <cell r="V176">
            <v>178.88246090367133</v>
          </cell>
          <cell r="W176">
            <v>179.57473021521329</v>
          </cell>
          <cell r="X176">
            <v>180.24004683216583</v>
          </cell>
          <cell r="Y176">
            <v>178.36704120767106</v>
          </cell>
          <cell r="Z176">
            <v>180.28979937372836</v>
          </cell>
          <cell r="AA176">
            <v>181.044129456354</v>
          </cell>
          <cell r="AB176">
            <v>181.48394117789624</v>
          </cell>
          <cell r="AC176">
            <v>181.92482133701219</v>
          </cell>
          <cell r="AD176">
            <v>182.36677252926438</v>
          </cell>
          <cell r="AE176">
            <v>182.80979735652087</v>
          </cell>
          <cell r="AF176">
            <v>183.25389842697035</v>
          </cell>
          <cell r="AG176">
            <v>183.69907835513771</v>
          </cell>
          <cell r="AH176">
            <v>184.14533976189918</v>
          </cell>
          <cell r="AI176">
            <v>184.59268527449802</v>
          </cell>
          <cell r="AJ176">
            <v>185.04111752655984</v>
          </cell>
          <cell r="AK176">
            <v>185.49063915810814</v>
          </cell>
          <cell r="AL176">
            <v>185.94125281557982</v>
          </cell>
          <cell r="AM176">
            <v>186.39296115184078</v>
          </cell>
          <cell r="AN176">
            <v>186.84576682620161</v>
          </cell>
          <cell r="AO176">
            <v>187.29967250443303</v>
          </cell>
          <cell r="AP176">
            <v>187.754680858782</v>
          </cell>
          <cell r="AQ176">
            <v>188.21079456798694</v>
          </cell>
          <cell r="AR176">
            <v>188.66801631729388</v>
          </cell>
          <cell r="AS176">
            <v>189.12634879847204</v>
          </cell>
          <cell r="AT176">
            <v>189.58579470982986</v>
          </cell>
          <cell r="AU176">
            <v>190.04635675623075</v>
          </cell>
          <cell r="AV176">
            <v>190.50803764910913</v>
          </cell>
          <cell r="AW176">
            <v>190.97084010648618</v>
          </cell>
          <cell r="AX176">
            <v>191.43476685298612</v>
          </cell>
        </row>
        <row r="177">
          <cell r="A177" t="str">
            <v>IDLarge C&amp;IPer Customer Winter Peak (kW)</v>
          </cell>
          <cell r="B177" t="str">
            <v>ID</v>
          </cell>
          <cell r="C177" t="str">
            <v>Large C&amp;I</v>
          </cell>
          <cell r="D177" t="str">
            <v>Per Customer Winter Peak (kW)</v>
          </cell>
          <cell r="E177" t="str">
            <v>kW</v>
          </cell>
          <cell r="F177">
            <v>221.55411025035286</v>
          </cell>
          <cell r="G177">
            <v>192.17127118476861</v>
          </cell>
          <cell r="H177">
            <v>183.92147062397572</v>
          </cell>
          <cell r="I177">
            <v>187.09577660434158</v>
          </cell>
          <cell r="J177">
            <v>188.0662457999145</v>
          </cell>
          <cell r="K177">
            <v>186.23184620961945</v>
          </cell>
          <cell r="L177">
            <v>184.37620787927662</v>
          </cell>
          <cell r="M177">
            <v>182.48224702669941</v>
          </cell>
          <cell r="N177">
            <v>178.88888087217276</v>
          </cell>
          <cell r="O177">
            <v>179.71061283130732</v>
          </cell>
          <cell r="P177">
            <v>178.68878736170274</v>
          </cell>
          <cell r="Q177">
            <v>177.42861228827257</v>
          </cell>
          <cell r="R177">
            <v>175.80755578305667</v>
          </cell>
          <cell r="S177">
            <v>168.9102723242174</v>
          </cell>
          <cell r="T177">
            <v>171.40168040022894</v>
          </cell>
          <cell r="U177">
            <v>172.48888941166987</v>
          </cell>
          <cell r="V177">
            <v>171.72476662567237</v>
          </cell>
          <cell r="W177">
            <v>170.65453470702553</v>
          </cell>
          <cell r="X177">
            <v>169.45615072175016</v>
          </cell>
          <cell r="Y177">
            <v>163.71320029789752</v>
          </cell>
          <cell r="Z177">
            <v>168.27802545563654</v>
          </cell>
          <cell r="AA177">
            <v>167.94100144391936</v>
          </cell>
          <cell r="AB177">
            <v>167.22628676319675</v>
          </cell>
          <cell r="AC177">
            <v>166.51461372847152</v>
          </cell>
          <cell r="AD177">
            <v>165.80596939526305</v>
          </cell>
          <cell r="AE177">
            <v>165.10034087417901</v>
          </cell>
          <cell r="AF177">
            <v>164.39771533068131</v>
          </cell>
          <cell r="AG177">
            <v>163.69807998485223</v>
          </cell>
          <cell r="AH177">
            <v>163.0014221111623</v>
          </cell>
          <cell r="AI177">
            <v>162.30772903823862</v>
          </cell>
          <cell r="AJ177">
            <v>161.61698814863453</v>
          </cell>
          <cell r="AK177">
            <v>160.92918687860001</v>
          </cell>
          <cell r="AL177">
            <v>160.24431271785315</v>
          </cell>
          <cell r="AM177">
            <v>159.56235320935278</v>
          </cell>
          <cell r="AN177">
            <v>158.88329594907168</v>
          </cell>
          <cell r="AO177">
            <v>158.2071285857711</v>
          </cell>
          <cell r="AP177">
            <v>157.53383882077597</v>
          </cell>
          <cell r="AQ177">
            <v>156.86341440775141</v>
          </cell>
          <cell r="AR177">
            <v>156.1958431524798</v>
          </cell>
          <cell r="AS177">
            <v>155.53111291263895</v>
          </cell>
          <cell r="AT177">
            <v>154.86921159758157</v>
          </cell>
          <cell r="AU177">
            <v>154.21012716811489</v>
          </cell>
          <cell r="AV177">
            <v>153.55384763628209</v>
          </cell>
          <cell r="AW177">
            <v>152.90036106514393</v>
          </cell>
          <cell r="AX177">
            <v>152.24965556856191</v>
          </cell>
        </row>
        <row r="178">
          <cell r="A178" t="str">
            <v>ORLarge C&amp;IPer Customer Winter Peak (kW)</v>
          </cell>
          <cell r="B178" t="str">
            <v>OR</v>
          </cell>
          <cell r="C178" t="str">
            <v>Large C&amp;I</v>
          </cell>
          <cell r="D178" t="str">
            <v>Per Customer Winter Peak (kW)</v>
          </cell>
          <cell r="E178" t="str">
            <v>kW</v>
          </cell>
          <cell r="F178">
            <v>155.576096314767</v>
          </cell>
          <cell r="G178">
            <v>160.83392399028548</v>
          </cell>
          <cell r="H178">
            <v>162.58415885336623</v>
          </cell>
          <cell r="I178">
            <v>163.11024936442351</v>
          </cell>
          <cell r="J178">
            <v>161.98592808840635</v>
          </cell>
          <cell r="K178">
            <v>162.14419244531237</v>
          </cell>
          <cell r="L178">
            <v>161.11939283302618</v>
          </cell>
          <cell r="M178">
            <v>160.14304276311356</v>
          </cell>
          <cell r="N178">
            <v>159.59476850882712</v>
          </cell>
          <cell r="O178">
            <v>158.73310859498241</v>
          </cell>
          <cell r="P178">
            <v>158.03741962983904</v>
          </cell>
          <cell r="Q178">
            <v>157.49140084172492</v>
          </cell>
          <cell r="R178">
            <v>156.50465130751201</v>
          </cell>
          <cell r="S178">
            <v>156.09172197667013</v>
          </cell>
          <cell r="T178">
            <v>155.25348864636956</v>
          </cell>
          <cell r="U178">
            <v>154.44868975849775</v>
          </cell>
          <cell r="V178">
            <v>153.53059995832251</v>
          </cell>
          <cell r="W178">
            <v>152.63540835933273</v>
          </cell>
          <cell r="X178">
            <v>151.75867923917326</v>
          </cell>
          <cell r="Y178">
            <v>151.50246903748035</v>
          </cell>
          <cell r="Z178">
            <v>150.85884548975798</v>
          </cell>
          <cell r="AA178">
            <v>150.27135884098368</v>
          </cell>
          <cell r="AB178">
            <v>149.62801909536142</v>
          </cell>
          <cell r="AC178">
            <v>148.98743360731353</v>
          </cell>
          <cell r="AD178">
            <v>148.34959058534909</v>
          </cell>
          <cell r="AE178">
            <v>147.71447828845868</v>
          </cell>
          <cell r="AF178">
            <v>147.08208502589841</v>
          </cell>
          <cell r="AG178">
            <v>146.45239915697456</v>
          </cell>
          <cell r="AH178">
            <v>145.82540909082951</v>
          </cell>
          <cell r="AI178">
            <v>145.2011032862282</v>
          </cell>
          <cell r="AJ178">
            <v>144.57947025134575</v>
          </cell>
          <cell r="AK178">
            <v>143.96049854355593</v>
          </cell>
          <cell r="AL178">
            <v>143.34417676922061</v>
          </cell>
          <cell r="AM178">
            <v>142.73049358347976</v>
          </cell>
          <cell r="AN178">
            <v>142.11943769004301</v>
          </cell>
          <cell r="AO178">
            <v>141.51099784098142</v>
          </cell>
          <cell r="AP178">
            <v>140.90516283652056</v>
          </cell>
          <cell r="AQ178">
            <v>140.30192152483431</v>
          </cell>
          <cell r="AR178">
            <v>139.70126280183968</v>
          </cell>
          <cell r="AS178">
            <v>139.10317561099217</v>
          </cell>
          <cell r="AT178">
            <v>138.50764894308259</v>
          </cell>
          <cell r="AU178">
            <v>137.9146718360341</v>
          </cell>
          <cell r="AV178">
            <v>137.32423337470055</v>
          </cell>
          <cell r="AW178">
            <v>136.7363226906657</v>
          </cell>
          <cell r="AX178">
            <v>136.15092896204294</v>
          </cell>
        </row>
        <row r="179">
          <cell r="A179" t="str">
            <v>UTLarge C&amp;IPer Customer Winter Peak (kW)</v>
          </cell>
          <cell r="B179" t="str">
            <v>UT</v>
          </cell>
          <cell r="C179" t="str">
            <v>Large C&amp;I</v>
          </cell>
          <cell r="D179" t="str">
            <v>Per Customer Winter Peak (kW)</v>
          </cell>
          <cell r="E179" t="str">
            <v>kW</v>
          </cell>
          <cell r="F179">
            <v>215.01921259153215</v>
          </cell>
          <cell r="G179">
            <v>198.24696766048874</v>
          </cell>
          <cell r="H179">
            <v>199.14380116309306</v>
          </cell>
          <cell r="I179">
            <v>199.35850695523234</v>
          </cell>
          <cell r="J179">
            <v>202.17207922988055</v>
          </cell>
          <cell r="K179">
            <v>201.15537976001082</v>
          </cell>
          <cell r="L179">
            <v>200.97951152688333</v>
          </cell>
          <cell r="M179">
            <v>200.64931431300434</v>
          </cell>
          <cell r="N179">
            <v>206.7153707013114</v>
          </cell>
          <cell r="O179">
            <v>206.41591704229307</v>
          </cell>
          <cell r="P179">
            <v>206.21712753998136</v>
          </cell>
          <cell r="Q179">
            <v>206.33639622584178</v>
          </cell>
          <cell r="R179">
            <v>206.26202319565448</v>
          </cell>
          <cell r="S179">
            <v>206.56233583596213</v>
          </cell>
          <cell r="T179">
            <v>206.52049934424656</v>
          </cell>
          <cell r="U179">
            <v>206.49518276884956</v>
          </cell>
          <cell r="V179">
            <v>206.44108397755281</v>
          </cell>
          <cell r="W179">
            <v>206.39473243912397</v>
          </cell>
          <cell r="X179">
            <v>206.47658082993817</v>
          </cell>
          <cell r="Y179">
            <v>206.8778415602097</v>
          </cell>
          <cell r="Z179">
            <v>207.03538799704097</v>
          </cell>
          <cell r="AA179">
            <v>207.18682512987448</v>
          </cell>
          <cell r="AB179">
            <v>207.33633102901328</v>
          </cell>
          <cell r="AC179">
            <v>207.48594481152674</v>
          </cell>
          <cell r="AD179">
            <v>207.63566655526344</v>
          </cell>
          <cell r="AE179">
            <v>207.78549633812818</v>
          </cell>
          <cell r="AF179">
            <v>207.9354342380818</v>
          </cell>
          <cell r="AG179">
            <v>208.08548033314167</v>
          </cell>
          <cell r="AH179">
            <v>208.23563470138126</v>
          </cell>
          <cell r="AI179">
            <v>208.38589742093041</v>
          </cell>
          <cell r="AJ179">
            <v>208.53626856997542</v>
          </cell>
          <cell r="AK179">
            <v>208.68674822675894</v>
          </cell>
          <cell r="AL179">
            <v>208.83733646958007</v>
          </cell>
          <cell r="AM179">
            <v>208.98803337679445</v>
          </cell>
          <cell r="AN179">
            <v>209.13883902681428</v>
          </cell>
          <cell r="AO179">
            <v>209.28975349810824</v>
          </cell>
          <cell r="AP179">
            <v>209.44077686920181</v>
          </cell>
          <cell r="AQ179">
            <v>209.5919092186769</v>
          </cell>
          <cell r="AR179">
            <v>209.74315062517232</v>
          </cell>
          <cell r="AS179">
            <v>209.89450116738357</v>
          </cell>
          <cell r="AT179">
            <v>210.0459609240628</v>
          </cell>
          <cell r="AU179">
            <v>210.19752997401926</v>
          </cell>
          <cell r="AV179">
            <v>210.34920839611891</v>
          </cell>
          <cell r="AW179">
            <v>210.50099626928451</v>
          </cell>
          <cell r="AX179">
            <v>210.65289367249602</v>
          </cell>
        </row>
        <row r="180">
          <cell r="A180" t="str">
            <v>WALarge C&amp;IPer Customer Winter Peak (kW)</v>
          </cell>
          <cell r="B180" t="str">
            <v>WA</v>
          </cell>
          <cell r="C180" t="str">
            <v>Large C&amp;I</v>
          </cell>
          <cell r="D180" t="str">
            <v>Per Customer Winter Peak (kW)</v>
          </cell>
          <cell r="E180" t="str">
            <v>kW</v>
          </cell>
          <cell r="F180">
            <v>156.30510408239027</v>
          </cell>
          <cell r="G180">
            <v>150.56285415395121</v>
          </cell>
          <cell r="H180">
            <v>149.96882031961044</v>
          </cell>
          <cell r="I180">
            <v>149.06844369705243</v>
          </cell>
          <cell r="J180">
            <v>148.32385337272069</v>
          </cell>
          <cell r="K180">
            <v>147.58779572010494</v>
          </cell>
          <cell r="L180">
            <v>147.65246270977295</v>
          </cell>
          <cell r="M180">
            <v>146.22540753694105</v>
          </cell>
          <cell r="N180">
            <v>145.86585605580407</v>
          </cell>
          <cell r="O180">
            <v>145.18641845137756</v>
          </cell>
          <cell r="P180">
            <v>144.52730178818845</v>
          </cell>
          <cell r="Q180">
            <v>143.85490260145559</v>
          </cell>
          <cell r="R180">
            <v>143.18666069374899</v>
          </cell>
          <cell r="S180">
            <v>143.06815689967686</v>
          </cell>
          <cell r="T180">
            <v>142.46833176983688</v>
          </cell>
          <cell r="U180">
            <v>141.94330775893843</v>
          </cell>
          <cell r="V180">
            <v>141.32395575805754</v>
          </cell>
          <cell r="W180">
            <v>141.51642328572095</v>
          </cell>
          <cell r="X180">
            <v>140.28819858183004</v>
          </cell>
          <cell r="Y180">
            <v>140.20627756499229</v>
          </cell>
          <cell r="Z180">
            <v>139.58828757846251</v>
          </cell>
          <cell r="AA180">
            <v>139.05893509529076</v>
          </cell>
          <cell r="AB180">
            <v>138.61114609425962</v>
          </cell>
          <cell r="AC180">
            <v>138.16479903573511</v>
          </cell>
          <cell r="AD180">
            <v>137.71988927646299</v>
          </cell>
          <cell r="AE180">
            <v>137.27641218814088</v>
          </cell>
          <cell r="AF180">
            <v>136.83436315737023</v>
          </cell>
          <cell r="AG180">
            <v>136.39373758560828</v>
          </cell>
          <cell r="AH180">
            <v>135.95453088912009</v>
          </cell>
          <cell r="AI180">
            <v>135.51673849893112</v>
          </cell>
          <cell r="AJ180">
            <v>135.08035586077949</v>
          </cell>
          <cell r="AK180">
            <v>134.64537843506872</v>
          </cell>
          <cell r="AL180">
            <v>134.21180169682037</v>
          </cell>
          <cell r="AM180">
            <v>133.77962113562717</v>
          </cell>
          <cell r="AN180">
            <v>133.34883225560586</v>
          </cell>
          <cell r="AO180">
            <v>132.91943057535073</v>
          </cell>
          <cell r="AP180">
            <v>132.49141162788661</v>
          </cell>
          <cell r="AQ180">
            <v>132.0647709606227</v>
          </cell>
          <cell r="AR180">
            <v>131.6395041353062</v>
          </cell>
          <cell r="AS180">
            <v>131.215606727976</v>
          </cell>
          <cell r="AT180">
            <v>130.7930743289169</v>
          </cell>
          <cell r="AU180">
            <v>130.37190254261347</v>
          </cell>
          <cell r="AV180">
            <v>129.95208698770443</v>
          </cell>
          <cell r="AW180">
            <v>129.53362329693715</v>
          </cell>
          <cell r="AX180">
            <v>129.11650711712218</v>
          </cell>
        </row>
        <row r="181">
          <cell r="A181" t="str">
            <v>WYLarge C&amp;IPer Customer Winter Peak (kW)</v>
          </cell>
          <cell r="B181" t="str">
            <v>WY</v>
          </cell>
          <cell r="C181" t="str">
            <v>Large C&amp;I</v>
          </cell>
          <cell r="D181" t="str">
            <v>Per Customer Winter Peak (kW)</v>
          </cell>
          <cell r="E181" t="str">
            <v>kW</v>
          </cell>
          <cell r="F181">
            <v>211.64367351881356</v>
          </cell>
          <cell r="G181">
            <v>221.87192902109049</v>
          </cell>
          <cell r="H181">
            <v>222.50084823159048</v>
          </cell>
          <cell r="I181">
            <v>225.03554402241841</v>
          </cell>
          <cell r="J181">
            <v>227.44406305396967</v>
          </cell>
          <cell r="K181">
            <v>229.46414865573863</v>
          </cell>
          <cell r="L181">
            <v>231.27939996529017</v>
          </cell>
          <cell r="M181">
            <v>233.10019991222322</v>
          </cell>
          <cell r="N181">
            <v>234.97064958093702</v>
          </cell>
          <cell r="O181">
            <v>236.70672802295564</v>
          </cell>
          <cell r="P181">
            <v>238.54683859496294</v>
          </cell>
          <cell r="Q181">
            <v>240.45108139798049</v>
          </cell>
          <cell r="R181">
            <v>242.35867131431817</v>
          </cell>
          <cell r="S181">
            <v>244.27630484260533</v>
          </cell>
          <cell r="T181">
            <v>246.14895879916182</v>
          </cell>
          <cell r="U181">
            <v>248.10363919518468</v>
          </cell>
          <cell r="V181">
            <v>250.07856373624998</v>
          </cell>
          <cell r="W181">
            <v>252.09422237053761</v>
          </cell>
          <cell r="X181">
            <v>254.20702788574681</v>
          </cell>
          <cell r="Y181">
            <v>256.31617503892312</v>
          </cell>
          <cell r="Z181">
            <v>258.45479911193246</v>
          </cell>
          <cell r="AA181">
            <v>260.6549044742182</v>
          </cell>
          <cell r="AB181">
            <v>262.82324675087676</v>
          </cell>
          <cell r="AC181">
            <v>265.00962708531995</v>
          </cell>
          <cell r="AD181">
            <v>267.21419553297579</v>
          </cell>
          <cell r="AE181">
            <v>269.43710339755717</v>
          </cell>
          <cell r="AF181">
            <v>271.67850324144592</v>
          </cell>
          <cell r="AG181">
            <v>273.93854889616335</v>
          </cell>
          <cell r="AH181">
            <v>276.21739547292816</v>
          </cell>
          <cell r="AI181">
            <v>278.51519937330221</v>
          </cell>
          <cell r="AJ181">
            <v>280.83211829992405</v>
          </cell>
          <cell r="AK181">
            <v>283.16831126733291</v>
          </cell>
          <cell r="AL181">
            <v>285.52393861288209</v>
          </cell>
          <cell r="AM181">
            <v>287.89916200774286</v>
          </cell>
          <cell r="AN181">
            <v>290.29414446800081</v>
          </cell>
          <cell r="AO181">
            <v>292.70905036584344</v>
          </cell>
          <cell r="AP181">
            <v>295.14404544084158</v>
          </cell>
          <cell r="AQ181">
            <v>297.59929681132451</v>
          </cell>
          <cell r="AR181">
            <v>300.07497298584929</v>
          </cell>
          <cell r="AS181">
            <v>302.57124387476614</v>
          </cell>
          <cell r="AT181">
            <v>305.08828080187953</v>
          </cell>
          <cell r="AU181">
            <v>307.62625651620647</v>
          </cell>
          <cell r="AV181">
            <v>310.18534520383292</v>
          </cell>
          <cell r="AW181">
            <v>312.76572249986771</v>
          </cell>
          <cell r="AX181">
            <v>315.36756550049773</v>
          </cell>
        </row>
        <row r="182">
          <cell r="A182" t="str">
            <v>CAExtra Large C&amp;IPer Customer Winter Peak (kW)</v>
          </cell>
          <cell r="B182" t="str">
            <v>CA</v>
          </cell>
          <cell r="C182" t="str">
            <v>Extra Large C&amp;I</v>
          </cell>
          <cell r="D182" t="str">
            <v>Per Customer Winter Peak (kW)</v>
          </cell>
          <cell r="E182" t="str">
            <v>kW</v>
          </cell>
          <cell r="F182">
            <v>961.62304180617605</v>
          </cell>
          <cell r="G182">
            <v>906.82866985289786</v>
          </cell>
          <cell r="H182">
            <v>894.92148232851707</v>
          </cell>
          <cell r="I182">
            <v>896.87340680864088</v>
          </cell>
          <cell r="J182">
            <v>903.59200464319451</v>
          </cell>
          <cell r="K182">
            <v>903.75600651998263</v>
          </cell>
          <cell r="L182">
            <v>903.09637105736931</v>
          </cell>
          <cell r="M182">
            <v>902.44861528518095</v>
          </cell>
          <cell r="N182">
            <v>892.91204293594205</v>
          </cell>
          <cell r="O182">
            <v>896.06822888993486</v>
          </cell>
          <cell r="P182">
            <v>899.22149294465851</v>
          </cell>
          <cell r="Q182">
            <v>899.89263919337861</v>
          </cell>
          <cell r="R182">
            <v>900.38131229479302</v>
          </cell>
          <cell r="S182">
            <v>889.43882238698768</v>
          </cell>
          <cell r="T182">
            <v>893.26206408227597</v>
          </cell>
          <cell r="U182">
            <v>898.0257509029708</v>
          </cell>
          <cell r="V182">
            <v>904.17525572964871</v>
          </cell>
          <cell r="W182">
            <v>907.67438459133359</v>
          </cell>
          <cell r="X182">
            <v>911.03727897033139</v>
          </cell>
          <cell r="Y182">
            <v>901.5700269493376</v>
          </cell>
          <cell r="Z182">
            <v>911.2887570457292</v>
          </cell>
          <cell r="AA182">
            <v>915.10157688238121</v>
          </cell>
          <cell r="AB182">
            <v>917.32463929883852</v>
          </cell>
          <cell r="AC182">
            <v>919.55310221577838</v>
          </cell>
          <cell r="AD182">
            <v>921.78697875267289</v>
          </cell>
          <cell r="AE182">
            <v>924.02628206086547</v>
          </cell>
          <cell r="AF182">
            <v>926.27102532364813</v>
          </cell>
          <cell r="AG182">
            <v>928.52122175633895</v>
          </cell>
          <cell r="AH182">
            <v>930.77688460636045</v>
          </cell>
          <cell r="AI182">
            <v>933.03802715331699</v>
          </cell>
          <cell r="AJ182">
            <v>935.304662709073</v>
          </cell>
          <cell r="AK182">
            <v>937.57680461783195</v>
          </cell>
          <cell r="AL182">
            <v>939.85446625621432</v>
          </cell>
          <cell r="AM182">
            <v>942.13766103333614</v>
          </cell>
          <cell r="AN182">
            <v>944.42640239088882</v>
          </cell>
          <cell r="AO182">
            <v>946.72070380321725</v>
          </cell>
          <cell r="AP182">
            <v>949.02057877740015</v>
          </cell>
          <cell r="AQ182">
            <v>951.32604085332866</v>
          </cell>
          <cell r="AR182">
            <v>953.63710360378661</v>
          </cell>
          <cell r="AS182">
            <v>955.95378063453074</v>
          </cell>
          <cell r="AT182">
            <v>958.2760855843693</v>
          </cell>
          <cell r="AU182">
            <v>960.60403212524409</v>
          </cell>
          <cell r="AV182">
            <v>962.93763396231066</v>
          </cell>
          <cell r="AW182">
            <v>965.27690483401761</v>
          </cell>
          <cell r="AX182">
            <v>967.62185851218908</v>
          </cell>
        </row>
        <row r="183">
          <cell r="A183" t="str">
            <v>IDExtra Large C&amp;IPer Customer Winter Peak (kW)</v>
          </cell>
          <cell r="B183" t="str">
            <v>ID</v>
          </cell>
          <cell r="C183" t="str">
            <v>Extra Large C&amp;I</v>
          </cell>
          <cell r="D183" t="str">
            <v>Per Customer Winter Peak (kW)</v>
          </cell>
          <cell r="E183" t="str">
            <v>kW</v>
          </cell>
          <cell r="F183">
            <v>1590.5116184541462</v>
          </cell>
          <cell r="G183">
            <v>1379.5755773029721</v>
          </cell>
          <cell r="H183">
            <v>1320.3512026026174</v>
          </cell>
          <cell r="I183">
            <v>1343.1391821918714</v>
          </cell>
          <cell r="J183">
            <v>1350.1060695548113</v>
          </cell>
          <cell r="K183">
            <v>1336.9371246954497</v>
          </cell>
          <cell r="L183">
            <v>1323.6157093503496</v>
          </cell>
          <cell r="M183">
            <v>1310.0191810010563</v>
          </cell>
          <cell r="N183">
            <v>1284.2228163492048</v>
          </cell>
          <cell r="O183">
            <v>1290.1219361027574</v>
          </cell>
          <cell r="P183">
            <v>1282.7863679221357</v>
          </cell>
          <cell r="Q183">
            <v>1273.7397151955754</v>
          </cell>
          <cell r="R183">
            <v>1262.1023359440549</v>
          </cell>
          <cell r="S183">
            <v>1212.5875268319185</v>
          </cell>
          <cell r="T183">
            <v>1230.4730604685058</v>
          </cell>
          <cell r="U183">
            <v>1238.2780096180877</v>
          </cell>
          <cell r="V183">
            <v>1232.7924595297536</v>
          </cell>
          <cell r="W183">
            <v>1225.1093869876786</v>
          </cell>
          <cell r="X183">
            <v>1216.5063254159661</v>
          </cell>
          <cell r="Y183">
            <v>1175.2783411415046</v>
          </cell>
          <cell r="Z183">
            <v>1208.0486988721354</v>
          </cell>
          <cell r="AA183">
            <v>1205.6292420372861</v>
          </cell>
          <cell r="AB183">
            <v>1200.4983870859401</v>
          </cell>
          <cell r="AC183">
            <v>1195.3893677633382</v>
          </cell>
          <cell r="AD183">
            <v>1190.3020911425333</v>
          </cell>
          <cell r="AE183">
            <v>1185.2364646920535</v>
          </cell>
          <cell r="AF183">
            <v>1180.1923962742164</v>
          </cell>
          <cell r="AG183">
            <v>1175.1697941434554</v>
          </cell>
          <cell r="AH183">
            <v>1170.1685669446492</v>
          </cell>
          <cell r="AI183">
            <v>1165.1886237114611</v>
          </cell>
          <cell r="AJ183">
            <v>1160.2298738646844</v>
          </cell>
          <cell r="AK183">
            <v>1155.2922272105948</v>
          </cell>
          <cell r="AL183">
            <v>1150.3755939393095</v>
          </cell>
          <cell r="AM183">
            <v>1145.4798846231545</v>
          </cell>
          <cell r="AN183">
            <v>1140.6050102150368</v>
          </cell>
          <cell r="AO183">
            <v>1135.7508820468261</v>
          </cell>
          <cell r="AP183">
            <v>1130.917411827741</v>
          </cell>
          <cell r="AQ183">
            <v>1126.1045116427433</v>
          </cell>
          <cell r="AR183">
            <v>1121.3120939509397</v>
          </cell>
          <cell r="AS183">
            <v>1116.5400715839887</v>
          </cell>
          <cell r="AT183">
            <v>1111.7883577445148</v>
          </cell>
          <cell r="AU183">
            <v>1107.0568660045312</v>
          </cell>
          <cell r="AV183">
            <v>1102.3455103038661</v>
          </cell>
          <cell r="AW183">
            <v>1097.6542049485986</v>
          </cell>
          <cell r="AX183">
            <v>1092.9828646094998</v>
          </cell>
        </row>
        <row r="184">
          <cell r="A184" t="str">
            <v>ORExtra Large C&amp;IPer Customer Winter Peak (kW)</v>
          </cell>
          <cell r="B184" t="str">
            <v>OR</v>
          </cell>
          <cell r="C184" t="str">
            <v>Extra Large C&amp;I</v>
          </cell>
          <cell r="D184" t="str">
            <v>Per Customer Winter Peak (kW)</v>
          </cell>
          <cell r="E184" t="str">
            <v>kW</v>
          </cell>
          <cell r="F184">
            <v>1205.7686909943384</v>
          </cell>
          <cell r="G184">
            <v>1246.5186785821297</v>
          </cell>
          <cell r="H184">
            <v>1260.083605648558</v>
          </cell>
          <cell r="I184">
            <v>1264.1609895262116</v>
          </cell>
          <cell r="J184">
            <v>1255.4471097892024</v>
          </cell>
          <cell r="K184">
            <v>1256.6737134319073</v>
          </cell>
          <cell r="L184">
            <v>1248.7311610970187</v>
          </cell>
          <cell r="M184">
            <v>1241.1641095149496</v>
          </cell>
          <cell r="N184">
            <v>1236.9147939352647</v>
          </cell>
          <cell r="O184">
            <v>1230.2366308304599</v>
          </cell>
          <cell r="P184">
            <v>1224.8448001269633</v>
          </cell>
          <cell r="Q184">
            <v>1220.6129651921758</v>
          </cell>
          <cell r="R184">
            <v>1212.9653141558629</v>
          </cell>
          <cell r="S184">
            <v>1209.7649686624586</v>
          </cell>
          <cell r="T184">
            <v>1203.2683697030695</v>
          </cell>
          <cell r="U184">
            <v>1197.030899265583</v>
          </cell>
          <cell r="V184">
            <v>1189.915384975182</v>
          </cell>
          <cell r="W184">
            <v>1182.9773396837054</v>
          </cell>
          <cell r="X184">
            <v>1176.1823850048547</v>
          </cell>
          <cell r="Y184">
            <v>1174.1966671032458</v>
          </cell>
          <cell r="Z184">
            <v>1169.2083614379583</v>
          </cell>
          <cell r="AA184">
            <v>1164.6551362044615</v>
          </cell>
          <cell r="AB184">
            <v>1159.6690301038552</v>
          </cell>
          <cell r="AC184">
            <v>1154.7042704544635</v>
          </cell>
          <cell r="AD184">
            <v>1149.7607658681427</v>
          </cell>
          <cell r="AE184">
            <v>1144.8384253479992</v>
          </cell>
          <cell r="AF184">
            <v>1139.9371582867136</v>
          </cell>
          <cell r="AG184">
            <v>1135.056874464874</v>
          </cell>
          <cell r="AH184">
            <v>1130.1974840493144</v>
          </cell>
          <cell r="AI184">
            <v>1125.3588975914613</v>
          </cell>
          <cell r="AJ184">
            <v>1120.5410260256874</v>
          </cell>
          <cell r="AK184">
            <v>1115.7437806676717</v>
          </cell>
          <cell r="AL184">
            <v>1110.9670732127672</v>
          </cell>
          <cell r="AM184">
            <v>1106.2108157343764</v>
          </cell>
          <cell r="AN184">
            <v>1101.4749206823312</v>
          </cell>
          <cell r="AO184">
            <v>1096.7593008812826</v>
          </cell>
          <cell r="AP184">
            <v>1092.063869529095</v>
          </cell>
          <cell r="AQ184">
            <v>1087.3885401952493</v>
          </cell>
          <cell r="AR184">
            <v>1082.7332268192522</v>
          </cell>
          <cell r="AS184">
            <v>1078.0978437090498</v>
          </cell>
          <cell r="AT184">
            <v>1073.4823055394536</v>
          </cell>
          <cell r="AU184">
            <v>1068.8865273505671</v>
          </cell>
          <cell r="AV184">
            <v>1064.3104245462237</v>
          </cell>
          <cell r="AW184">
            <v>1059.7539128924282</v>
          </cell>
          <cell r="AX184">
            <v>1055.2169085158066</v>
          </cell>
        </row>
        <row r="185">
          <cell r="A185" t="str">
            <v>UTExtra Large C&amp;IPer Customer Winter Peak (kW)</v>
          </cell>
          <cell r="B185" t="str">
            <v>UT</v>
          </cell>
          <cell r="C185" t="str">
            <v>Extra Large C&amp;I</v>
          </cell>
          <cell r="D185" t="str">
            <v>Per Customer Winter Peak (kW)</v>
          </cell>
          <cell r="E185" t="str">
            <v>kW</v>
          </cell>
          <cell r="F185">
            <v>2060.4905334537702</v>
          </cell>
          <cell r="G185">
            <v>1899.765119716747</v>
          </cell>
          <cell r="H185">
            <v>1908.3593142537293</v>
          </cell>
          <cell r="I185">
            <v>1910.4168013352257</v>
          </cell>
          <cell r="J185">
            <v>1937.3787596050374</v>
          </cell>
          <cell r="K185">
            <v>1927.6359110112533</v>
          </cell>
          <cell r="L185">
            <v>1925.9505972891586</v>
          </cell>
          <cell r="M185">
            <v>1922.7863766357093</v>
          </cell>
          <cell r="N185">
            <v>1980.9163065747969</v>
          </cell>
          <cell r="O185">
            <v>1978.0466958912739</v>
          </cell>
          <cell r="P185">
            <v>1976.1417317593416</v>
          </cell>
          <cell r="Q185">
            <v>1977.2846621756091</v>
          </cell>
          <cell r="R185">
            <v>1976.5719587720475</v>
          </cell>
          <cell r="S185">
            <v>1979.4498009191395</v>
          </cell>
          <cell r="T185">
            <v>1979.0488893257341</v>
          </cell>
          <cell r="U185">
            <v>1978.8062851262475</v>
          </cell>
          <cell r="V185">
            <v>1978.2878661161753</v>
          </cell>
          <cell r="W185">
            <v>1977.8436876402493</v>
          </cell>
          <cell r="X185">
            <v>1978.628026083398</v>
          </cell>
          <cell r="Y185">
            <v>1982.4732356635384</v>
          </cell>
          <cell r="Z185">
            <v>1983.982974899199</v>
          </cell>
          <cell r="AA185">
            <v>1985.4341697708385</v>
          </cell>
          <cell r="AB185">
            <v>1986.8668579765033</v>
          </cell>
          <cell r="AC185">
            <v>1988.3005800091894</v>
          </cell>
          <cell r="AD185">
            <v>1989.7353366149061</v>
          </cell>
          <cell r="AE185">
            <v>1991.1711285402012</v>
          </cell>
          <cell r="AF185">
            <v>1992.6079565321606</v>
          </cell>
          <cell r="AG185">
            <v>1994.0458213384093</v>
          </cell>
          <cell r="AH185">
            <v>1995.4847237071117</v>
          </cell>
          <cell r="AI185">
            <v>1996.9246643869722</v>
          </cell>
          <cell r="AJ185">
            <v>1998.3656441272362</v>
          </cell>
          <cell r="AK185">
            <v>1999.8076636776889</v>
          </cell>
          <cell r="AL185">
            <v>2001.2507237886566</v>
          </cell>
          <cell r="AM185">
            <v>2002.6948252110071</v>
          </cell>
          <cell r="AN185">
            <v>2004.1399686961497</v>
          </cell>
          <cell r="AO185">
            <v>2005.5861549960373</v>
          </cell>
          <cell r="AP185">
            <v>2007.0333848631644</v>
          </cell>
          <cell r="AQ185">
            <v>2008.4816590505679</v>
          </cell>
          <cell r="AR185">
            <v>2009.9309783118292</v>
          </cell>
          <cell r="AS185">
            <v>2011.3813434010726</v>
          </cell>
          <cell r="AT185">
            <v>2012.832755072968</v>
          </cell>
          <cell r="AU185">
            <v>2014.2852140827274</v>
          </cell>
          <cell r="AV185">
            <v>2015.7387211861101</v>
          </cell>
          <cell r="AW185">
            <v>2017.1932771394197</v>
          </cell>
          <cell r="AX185">
            <v>2018.6488826995055</v>
          </cell>
        </row>
        <row r="186">
          <cell r="A186" t="str">
            <v>WAExtra Large C&amp;IPer Customer Winter Peak (kW)</v>
          </cell>
          <cell r="B186" t="str">
            <v>WA</v>
          </cell>
          <cell r="C186" t="str">
            <v>Extra Large C&amp;I</v>
          </cell>
          <cell r="D186" t="str">
            <v>Per Customer Winter Peak (kW)</v>
          </cell>
          <cell r="E186" t="str">
            <v>kW</v>
          </cell>
          <cell r="F186">
            <v>2133.2640839860064</v>
          </cell>
          <cell r="G186">
            <v>2054.8934152511383</v>
          </cell>
          <cell r="H186">
            <v>2046.7859957851447</v>
          </cell>
          <cell r="I186">
            <v>2034.4975863807324</v>
          </cell>
          <cell r="J186">
            <v>2024.3353603580742</v>
          </cell>
          <cell r="K186">
            <v>2014.2895888953551</v>
          </cell>
          <cell r="L186">
            <v>2015.1721689447279</v>
          </cell>
          <cell r="M186">
            <v>1995.6956101724431</v>
          </cell>
          <cell r="N186">
            <v>1990.78842390008</v>
          </cell>
          <cell r="O186">
            <v>1981.5154072104358</v>
          </cell>
          <cell r="P186">
            <v>1972.5197322899487</v>
          </cell>
          <cell r="Q186">
            <v>1963.3427764664045</v>
          </cell>
          <cell r="R186">
            <v>1954.222559506801</v>
          </cell>
          <cell r="S186">
            <v>1952.6052106096283</v>
          </cell>
          <cell r="T186">
            <v>1944.4187510971781</v>
          </cell>
          <cell r="U186">
            <v>1937.2531830099726</v>
          </cell>
          <cell r="V186">
            <v>1928.8002192594888</v>
          </cell>
          <cell r="W186">
            <v>1931.4270308822333</v>
          </cell>
          <cell r="X186">
            <v>1914.6641256447074</v>
          </cell>
          <cell r="Y186">
            <v>1913.5460613052885</v>
          </cell>
          <cell r="Z186">
            <v>1905.1116864314392</v>
          </cell>
          <cell r="AA186">
            <v>1897.8870430216896</v>
          </cell>
          <cell r="AB186">
            <v>1891.7755842903084</v>
          </cell>
          <cell r="AC186">
            <v>1885.6838053011768</v>
          </cell>
          <cell r="AD186">
            <v>1879.6116426828034</v>
          </cell>
          <cell r="AE186">
            <v>1873.5590332677612</v>
          </cell>
          <cell r="AF186">
            <v>1867.5259140920318</v>
          </cell>
          <cell r="AG186">
            <v>1861.5122223943495</v>
          </cell>
          <cell r="AH186">
            <v>1855.517895615548</v>
          </cell>
          <cell r="AI186">
            <v>1849.5428713979113</v>
          </cell>
          <cell r="AJ186">
            <v>1843.587087584523</v>
          </cell>
          <cell r="AK186">
            <v>1837.65048221862</v>
          </cell>
          <cell r="AL186">
            <v>1831.73299354295</v>
          </cell>
          <cell r="AM186">
            <v>1825.8345599991262</v>
          </cell>
          <cell r="AN186">
            <v>1819.9551202269902</v>
          </cell>
          <cell r="AO186">
            <v>1814.0946130639693</v>
          </cell>
          <cell r="AP186">
            <v>1808.2529775444445</v>
          </cell>
          <cell r="AQ186">
            <v>1802.4301528991141</v>
          </cell>
          <cell r="AR186">
            <v>1796.6260785543618</v>
          </cell>
          <cell r="AS186">
            <v>1790.8406941316268</v>
          </cell>
          <cell r="AT186">
            <v>1785.0739394467757</v>
          </cell>
          <cell r="AU186">
            <v>1779.3257545094764</v>
          </cell>
          <cell r="AV186">
            <v>1773.5960795225735</v>
          </cell>
          <cell r="AW186">
            <v>1767.8848548814674</v>
          </cell>
          <cell r="AX186">
            <v>1762.1920211734928</v>
          </cell>
        </row>
        <row r="187">
          <cell r="A187" t="str">
            <v>WYExtra Large C&amp;IPer Customer Winter Peak (kW)</v>
          </cell>
          <cell r="B187" t="str">
            <v>WY</v>
          </cell>
          <cell r="C187" t="str">
            <v>Extra Large C&amp;I</v>
          </cell>
          <cell r="D187" t="str">
            <v>Per Customer Winter Peak (kW)</v>
          </cell>
          <cell r="E187" t="str">
            <v>kW</v>
          </cell>
          <cell r="F187">
            <v>4732.0004858881866</v>
          </cell>
          <cell r="G187">
            <v>4960.6872649534744</v>
          </cell>
          <cell r="H187">
            <v>4974.7488523384891</v>
          </cell>
          <cell r="I187">
            <v>5031.4204339376929</v>
          </cell>
          <cell r="J187">
            <v>5085.2709130854128</v>
          </cell>
          <cell r="K187">
            <v>5130.4366668742059</v>
          </cell>
          <cell r="L187">
            <v>5171.0226666160943</v>
          </cell>
          <cell r="M187">
            <v>5211.7327246600753</v>
          </cell>
          <cell r="N187">
            <v>5253.5528678943429</v>
          </cell>
          <cell r="O187">
            <v>5292.3686940165526</v>
          </cell>
          <cell r="P187">
            <v>5333.5105055153617</v>
          </cell>
          <cell r="Q187">
            <v>5376.0862070202184</v>
          </cell>
          <cell r="R187">
            <v>5418.7367444112288</v>
          </cell>
          <cell r="S187">
            <v>5461.6118402586071</v>
          </cell>
          <cell r="T187">
            <v>5503.481267702361</v>
          </cell>
          <cell r="U187">
            <v>5547.1846698875179</v>
          </cell>
          <cell r="V187">
            <v>5591.3406974811451</v>
          </cell>
          <cell r="W187">
            <v>5636.407471640995</v>
          </cell>
          <cell r="X187">
            <v>5683.646288461423</v>
          </cell>
          <cell r="Y187">
            <v>5730.8033103922144</v>
          </cell>
          <cell r="Z187">
            <v>5778.6193872177428</v>
          </cell>
          <cell r="AA187">
            <v>5827.8100834017969</v>
          </cell>
          <cell r="AB187">
            <v>5876.2906098268304</v>
          </cell>
          <cell r="AC187">
            <v>5925.1744372189178</v>
          </cell>
          <cell r="AD187">
            <v>5974.464920567827</v>
          </cell>
          <cell r="AE187">
            <v>6024.1654427728927</v>
          </cell>
          <cell r="AF187">
            <v>6074.2794148751973</v>
          </cell>
          <cell r="AG187">
            <v>6124.8102762916697</v>
          </cell>
          <cell r="AH187">
            <v>6175.7614950511424</v>
          </cell>
          <cell r="AI187">
            <v>6227.1365680323752</v>
          </cell>
          <cell r="AJ187">
            <v>6278.9390212040407</v>
          </cell>
          <cell r="AK187">
            <v>6331.1724098667291</v>
          </cell>
          <cell r="AL187">
            <v>6383.840318896946</v>
          </cell>
          <cell r="AM187">
            <v>6436.9463629931552</v>
          </cell>
          <cell r="AN187">
            <v>6490.4941869238646</v>
          </cell>
          <cell r="AO187">
            <v>6544.4874657777655</v>
          </cell>
          <cell r="AP187">
            <v>6598.9299052159658</v>
          </cell>
          <cell r="AQ187">
            <v>6653.8252417263166</v>
          </cell>
          <cell r="AR187">
            <v>6709.1772428798577</v>
          </cell>
          <cell r="AS187">
            <v>6764.9897075893805</v>
          </cell>
          <cell r="AT187">
            <v>6821.2664663701717</v>
          </cell>
          <cell r="AU187">
            <v>6878.011381602897</v>
          </cell>
          <cell r="AV187">
            <v>6935.2283477986857</v>
          </cell>
          <cell r="AW187">
            <v>6992.9212918664216</v>
          </cell>
          <cell r="AX187">
            <v>7051.0941733822538</v>
          </cell>
        </row>
        <row r="188">
          <cell r="A188" t="str">
            <v>CAIrrigationPer Customer Winter Peak (kW)</v>
          </cell>
          <cell r="B188" t="str">
            <v>CA</v>
          </cell>
          <cell r="C188" t="str">
            <v>Irrigation</v>
          </cell>
          <cell r="D188" t="str">
            <v>Per Customer Winter Peak (kW)</v>
          </cell>
          <cell r="E188" t="str">
            <v>kW</v>
          </cell>
          <cell r="F188">
            <v>12.792202877573047</v>
          </cell>
          <cell r="G188">
            <v>12.175456658273367</v>
          </cell>
          <cell r="H188">
            <v>11.996634736923664</v>
          </cell>
          <cell r="I188">
            <v>12.005430812183777</v>
          </cell>
          <cell r="J188">
            <v>12.073852305888947</v>
          </cell>
          <cell r="K188">
            <v>12.06050442296287</v>
          </cell>
          <cell r="L188">
            <v>12.03473895332257</v>
          </cell>
          <cell r="M188">
            <v>12.010507782232063</v>
          </cell>
          <cell r="N188">
            <v>11.862804986556306</v>
          </cell>
          <cell r="O188">
            <v>11.88509695861207</v>
          </cell>
          <cell r="P188">
            <v>11.904395797102669</v>
          </cell>
          <cell r="Q188">
            <v>11.892999369203485</v>
          </cell>
          <cell r="R188">
            <v>11.875466507730147</v>
          </cell>
          <cell r="S188">
            <v>11.707073330216712</v>
          </cell>
          <cell r="T188">
            <v>11.732068842501754</v>
          </cell>
          <cell r="U188">
            <v>11.773858004828336</v>
          </cell>
          <cell r="V188">
            <v>11.836418231848475</v>
          </cell>
          <cell r="W188">
            <v>11.86627919840611</v>
          </cell>
          <cell r="X188">
            <v>11.893287693508189</v>
          </cell>
          <cell r="Y188">
            <v>11.750182405563351</v>
          </cell>
          <cell r="Z188">
            <v>11.856068901866754</v>
          </cell>
          <cell r="AA188">
            <v>11.883500528806277</v>
          </cell>
          <cell r="AB188">
            <v>11.893224985760845</v>
          </cell>
          <cell r="AC188">
            <v>11.902957400392769</v>
          </cell>
          <cell r="AD188">
            <v>11.912697779213941</v>
          </cell>
          <cell r="AE188">
            <v>11.922446128741585</v>
          </cell>
          <cell r="AF188">
            <v>11.932202455498254</v>
          </cell>
          <cell r="AG188">
            <v>11.941966766011845</v>
          </cell>
          <cell r="AH188">
            <v>11.951739066815589</v>
          </cell>
          <cell r="AI188">
            <v>11.961519364448073</v>
          </cell>
          <cell r="AJ188">
            <v>11.971307665453223</v>
          </cell>
          <cell r="AK188">
            <v>11.981103976380325</v>
          </cell>
          <cell r="AL188">
            <v>11.990908303784028</v>
          </cell>
          <cell r="AM188">
            <v>12.000720654224343</v>
          </cell>
          <cell r="AN188">
            <v>12.010541034266646</v>
          </cell>
          <cell r="AO188">
            <v>12.02036945048169</v>
          </cell>
          <cell r="AP188">
            <v>12.030205909445602</v>
          </cell>
          <cell r="AQ188">
            <v>12.040050417739888</v>
          </cell>
          <cell r="AR188">
            <v>12.049902981951446</v>
          </cell>
          <cell r="AS188">
            <v>12.059763608672556</v>
          </cell>
          <cell r="AT188">
            <v>12.069632304500907</v>
          </cell>
          <cell r="AU188">
            <v>12.079509076039567</v>
          </cell>
          <cell r="AV188">
            <v>12.089393929897023</v>
          </cell>
          <cell r="AW188">
            <v>12.099286872687166</v>
          </cell>
          <cell r="AX188">
            <v>12.109187911029295</v>
          </cell>
        </row>
        <row r="189">
          <cell r="A189" t="str">
            <v>IDIrrigationPer Customer Winter Peak (kW)</v>
          </cell>
          <cell r="B189" t="str">
            <v>ID</v>
          </cell>
          <cell r="C189" t="str">
            <v>Irrigation</v>
          </cell>
          <cell r="D189" t="str">
            <v>Per Customer Winter Peak (kW)</v>
          </cell>
          <cell r="E189" t="str">
            <v>kW</v>
          </cell>
          <cell r="F189">
            <v>40.554790762409944</v>
          </cell>
          <cell r="G189">
            <v>35.479422961108213</v>
          </cell>
          <cell r="H189">
            <v>34.069929401874042</v>
          </cell>
          <cell r="I189">
            <v>34.904116253887331</v>
          </cell>
          <cell r="J189">
            <v>35.398648378282921</v>
          </cell>
          <cell r="K189">
            <v>35.399025691255709</v>
          </cell>
          <cell r="L189">
            <v>35.384635686050331</v>
          </cell>
          <cell r="M189">
            <v>35.335803811752804</v>
          </cell>
          <cell r="N189">
            <v>34.936991826711385</v>
          </cell>
          <cell r="O189">
            <v>35.392285288316607</v>
          </cell>
          <cell r="P189">
            <v>35.478450003378477</v>
          </cell>
          <cell r="Q189">
            <v>35.511337809352518</v>
          </cell>
          <cell r="R189">
            <v>35.472688058955555</v>
          </cell>
          <cell r="S189">
            <v>34.352838759201944</v>
          </cell>
          <cell r="T189">
            <v>35.137068315468845</v>
          </cell>
          <cell r="U189">
            <v>35.626845847989401</v>
          </cell>
          <cell r="V189">
            <v>35.718234580483227</v>
          </cell>
          <cell r="W189">
            <v>35.721862390705375</v>
          </cell>
          <cell r="X189">
            <v>35.686127872788738</v>
          </cell>
          <cell r="Y189">
            <v>34.667284036273287</v>
          </cell>
          <cell r="Z189">
            <v>35.823256551180577</v>
          </cell>
          <cell r="AA189">
            <v>35.936193551676652</v>
          </cell>
          <cell r="AB189">
            <v>35.986830079395119</v>
          </cell>
          <cell r="AC189">
            <v>36.037537957406585</v>
          </cell>
          <cell r="AD189">
            <v>36.08831728624844</v>
          </cell>
          <cell r="AE189">
            <v>36.139168166599745</v>
          </cell>
          <cell r="AF189">
            <v>36.190090699281427</v>
          </cell>
          <cell r="AG189">
            <v>36.241084985256443</v>
          </cell>
          <cell r="AH189">
            <v>36.292151125630042</v>
          </cell>
          <cell r="AI189">
            <v>36.343289221649954</v>
          </cell>
          <cell r="AJ189">
            <v>36.394499374706527</v>
          </cell>
          <cell r="AK189">
            <v>36.445781686333021</v>
          </cell>
          <cell r="AL189">
            <v>36.497136258205714</v>
          </cell>
          <cell r="AM189">
            <v>36.548563192144208</v>
          </cell>
          <cell r="AN189">
            <v>36.600062590111541</v>
          </cell>
          <cell r="AO189">
            <v>36.651634554214425</v>
          </cell>
          <cell r="AP189">
            <v>36.703279186703469</v>
          </cell>
          <cell r="AQ189">
            <v>36.754996589973324</v>
          </cell>
          <cell r="AR189">
            <v>36.806786866562966</v>
          </cell>
          <cell r="AS189">
            <v>36.858650119155818</v>
          </cell>
          <cell r="AT189">
            <v>36.910586450580006</v>
          </cell>
          <cell r="AU189">
            <v>36.962595963808546</v>
          </cell>
          <cell r="AV189">
            <v>37.014678761959559</v>
          </cell>
          <cell r="AW189">
            <v>37.066834948296446</v>
          </cell>
          <cell r="AX189">
            <v>37.119064626228138</v>
          </cell>
        </row>
        <row r="190">
          <cell r="A190" t="str">
            <v>ORIrrigationPer Customer Winter Peak (kW)</v>
          </cell>
          <cell r="B190" t="str">
            <v>OR</v>
          </cell>
          <cell r="C190" t="str">
            <v>Irrigation</v>
          </cell>
          <cell r="D190" t="str">
            <v>Per Customer Winter Peak (kW)</v>
          </cell>
          <cell r="E190" t="str">
            <v>kW</v>
          </cell>
          <cell r="F190">
            <v>6.4252924373388867</v>
          </cell>
          <cell r="G190">
            <v>6.7009896711139856</v>
          </cell>
          <cell r="H190">
            <v>6.8582492721834871</v>
          </cell>
          <cell r="I190">
            <v>6.9673620519040744</v>
          </cell>
          <cell r="J190">
            <v>7.0073765691795256</v>
          </cell>
          <cell r="K190">
            <v>7.1034276806860994</v>
          </cell>
          <cell r="L190">
            <v>7.1485004115357107</v>
          </cell>
          <cell r="M190">
            <v>7.1953930344947521</v>
          </cell>
          <cell r="N190">
            <v>7.2606683140996262</v>
          </cell>
          <cell r="O190">
            <v>7.3108212643883341</v>
          </cell>
          <cell r="P190">
            <v>7.3672035490350032</v>
          </cell>
          <cell r="Q190">
            <v>7.4295495588182989</v>
          </cell>
          <cell r="R190">
            <v>7.4701629785995456</v>
          </cell>
          <cell r="S190">
            <v>7.538065989800053</v>
          </cell>
          <cell r="T190">
            <v>7.5849613987371933</v>
          </cell>
          <cell r="U190">
            <v>7.6340047730584315</v>
          </cell>
          <cell r="V190">
            <v>7.6773294946668651</v>
          </cell>
          <cell r="W190">
            <v>7.7215599463991174</v>
          </cell>
          <cell r="X190">
            <v>7.7663356691913625</v>
          </cell>
          <cell r="Y190">
            <v>7.8427294026091889</v>
          </cell>
          <cell r="Z190">
            <v>7.8993192446997806</v>
          </cell>
          <cell r="AA190">
            <v>7.9586312282579188</v>
          </cell>
          <cell r="AB190">
            <v>8.0161250544916882</v>
          </cell>
          <cell r="AC190">
            <v>8.0740342209969427</v>
          </cell>
          <cell r="AD190">
            <v>8.1323617282269911</v>
          </cell>
          <cell r="AE190">
            <v>8.1911105983106722</v>
          </cell>
          <cell r="AF190">
            <v>8.2502838752089342</v>
          </cell>
          <cell r="AG190">
            <v>8.3098846248725629</v>
          </cell>
          <cell r="AH190">
            <v>8.3699159354010284</v>
          </cell>
          <cell r="AI190">
            <v>8.4303809172024966</v>
          </cell>
          <cell r="AJ190">
            <v>8.4912827031549831</v>
          </cell>
          <cell r="AK190">
            <v>8.5526244487686771</v>
          </cell>
          <cell r="AL190">
            <v>8.6144093323494477</v>
          </cell>
          <cell r="AM190">
            <v>8.6766405551635089</v>
          </cell>
          <cell r="AN190">
            <v>8.7393213416032953</v>
          </cell>
          <cell r="AO190">
            <v>8.8024549393545293</v>
          </cell>
          <cell r="AP190">
            <v>8.8660446195644784</v>
          </cell>
          <cell r="AQ190">
            <v>8.9300936770114685</v>
          </cell>
          <cell r="AR190">
            <v>8.9946054302755751</v>
          </cell>
          <cell r="AS190">
            <v>9.0595832219105805</v>
          </cell>
          <cell r="AT190">
            <v>9.1250304186171594</v>
          </cell>
          <cell r="AU190">
            <v>9.1909504114173135</v>
          </cell>
          <cell r="AV190">
            <v>9.2573466158300786</v>
          </cell>
          <cell r="AW190">
            <v>9.3242224720484845</v>
          </cell>
          <cell r="AX190">
            <v>9.3915814451178168</v>
          </cell>
        </row>
        <row r="191">
          <cell r="A191" t="str">
            <v>UTIrrigationPer Customer Winter Peak (kW)</v>
          </cell>
          <cell r="B191" t="str">
            <v>UT</v>
          </cell>
          <cell r="C191" t="str">
            <v>Irrigation</v>
          </cell>
          <cell r="D191" t="str">
            <v>Per Customer Winter Peak (kW)</v>
          </cell>
          <cell r="E191" t="str">
            <v>kW</v>
          </cell>
          <cell r="F191">
            <v>15.623928888982947</v>
          </cell>
          <cell r="G191">
            <v>14.349070962790869</v>
          </cell>
          <cell r="H191">
            <v>14.342293856571343</v>
          </cell>
          <cell r="I191">
            <v>14.298074380942065</v>
          </cell>
          <cell r="J191">
            <v>14.451096690808164</v>
          </cell>
          <cell r="K191">
            <v>14.335477548268788</v>
          </cell>
          <cell r="L191">
            <v>14.283116713221473</v>
          </cell>
          <cell r="M191">
            <v>14.220571107846009</v>
          </cell>
          <cell r="N191">
            <v>14.611675880934584</v>
          </cell>
          <cell r="O191">
            <v>14.55623427024765</v>
          </cell>
          <cell r="P191">
            <v>14.509835336215119</v>
          </cell>
          <cell r="Q191">
            <v>14.487543723822625</v>
          </cell>
          <cell r="R191">
            <v>14.450656428684647</v>
          </cell>
          <cell r="S191">
            <v>14.440716188501071</v>
          </cell>
          <cell r="T191">
            <v>14.406566087933316</v>
          </cell>
          <cell r="U191">
            <v>14.376240803987153</v>
          </cell>
          <cell r="V191">
            <v>14.343402993907953</v>
          </cell>
          <cell r="W191">
            <v>14.311716709708252</v>
          </cell>
          <cell r="X191">
            <v>14.290692586288598</v>
          </cell>
          <cell r="Y191">
            <v>14.290415253770476</v>
          </cell>
          <cell r="Z191">
            <v>14.274997528921201</v>
          </cell>
          <cell r="AA191">
            <v>14.260335526341375</v>
          </cell>
          <cell r="AB191">
            <v>14.243781964854049</v>
          </cell>
          <cell r="AC191">
            <v>14.22724761893128</v>
          </cell>
          <cell r="AD191">
            <v>14.210732466267421</v>
          </cell>
          <cell r="AE191">
            <v>14.194236484582714</v>
          </cell>
          <cell r="AF191">
            <v>14.177759651623269</v>
          </cell>
          <cell r="AG191">
            <v>14.161301945161023</v>
          </cell>
          <cell r="AH191">
            <v>14.144863342993718</v>
          </cell>
          <cell r="AI191">
            <v>14.12844382294487</v>
          </cell>
          <cell r="AJ191">
            <v>14.112043362863734</v>
          </cell>
          <cell r="AK191">
            <v>14.095661940625282</v>
          </cell>
          <cell r="AL191">
            <v>14.079299534130172</v>
          </cell>
          <cell r="AM191">
            <v>14.062956121304699</v>
          </cell>
          <cell r="AN191">
            <v>14.046631680100807</v>
          </cell>
          <cell r="AO191">
            <v>14.030326188496007</v>
          </cell>
          <cell r="AP191">
            <v>14.014039624493396</v>
          </cell>
          <cell r="AQ191">
            <v>13.997771966121585</v>
          </cell>
          <cell r="AR191">
            <v>13.981523191434707</v>
          </cell>
          <cell r="AS191">
            <v>13.965293278512366</v>
          </cell>
          <cell r="AT191">
            <v>13.949082205459602</v>
          </cell>
          <cell r="AU191">
            <v>13.932889950406885</v>
          </cell>
          <cell r="AV191">
            <v>13.916716491510062</v>
          </cell>
          <cell r="AW191">
            <v>13.900561806950336</v>
          </cell>
          <cell r="AX191">
            <v>13.884425874934241</v>
          </cell>
        </row>
        <row r="192">
          <cell r="A192" t="str">
            <v>WAIrrigationPer Customer Winter Peak (kW)</v>
          </cell>
          <cell r="B192" t="str">
            <v>WA</v>
          </cell>
          <cell r="C192" t="str">
            <v>Irrigation</v>
          </cell>
          <cell r="D192" t="str">
            <v>Per Customer Winter Peak (kW)</v>
          </cell>
          <cell r="E192" t="str">
            <v>kW</v>
          </cell>
          <cell r="F192">
            <v>6.7109308363524853</v>
          </cell>
          <cell r="G192">
            <v>6.565374702063318</v>
          </cell>
          <cell r="H192">
            <v>6.6256418892580129</v>
          </cell>
          <cell r="I192">
            <v>6.6663151399458265</v>
          </cell>
          <cell r="J192">
            <v>6.7142555075847472</v>
          </cell>
          <cell r="K192">
            <v>6.7618420323389916</v>
          </cell>
          <cell r="L192">
            <v>6.8461560638706116</v>
          </cell>
          <cell r="M192">
            <v>6.8609610353667021</v>
          </cell>
          <cell r="N192">
            <v>6.9244981557869973</v>
          </cell>
          <cell r="O192">
            <v>6.9734073534407566</v>
          </cell>
          <cell r="P192">
            <v>7.022757994361827</v>
          </cell>
          <cell r="Q192">
            <v>7.0711604313988357</v>
          </cell>
          <cell r="R192">
            <v>7.1197106533003058</v>
          </cell>
          <cell r="S192">
            <v>7.195920575000236</v>
          </cell>
          <cell r="T192">
            <v>7.2479494891256167</v>
          </cell>
          <cell r="U192">
            <v>7.3043387507985447</v>
          </cell>
          <cell r="V192">
            <v>7.3557193071803884</v>
          </cell>
          <cell r="W192">
            <v>7.4504676209259895</v>
          </cell>
          <cell r="X192">
            <v>7.4707356350966432</v>
          </cell>
          <cell r="Y192">
            <v>7.5518177284705867</v>
          </cell>
          <cell r="Z192">
            <v>7.6048922979660105</v>
          </cell>
          <cell r="AA192">
            <v>7.6632397722795096</v>
          </cell>
          <cell r="AB192">
            <v>7.7263165905860562</v>
          </cell>
          <cell r="AC192">
            <v>7.7899125998778649</v>
          </cell>
          <cell r="AD192">
            <v>7.854032073662804</v>
          </cell>
          <cell r="AE192">
            <v>7.9186793206243644</v>
          </cell>
          <cell r="AF192">
            <v>7.9838586849112065</v>
          </cell>
          <cell r="AG192">
            <v>8.0495745464290671</v>
          </cell>
          <cell r="AH192">
            <v>8.115831321135083</v>
          </cell>
          <cell r="AI192">
            <v>8.1826334613345324</v>
          </cell>
          <cell r="AJ192">
            <v>8.2499854559800205</v>
          </cell>
          <cell r="AK192">
            <v>8.317891830973128</v>
          </cell>
          <cell r="AL192">
            <v>8.3863571494685356</v>
          </cell>
          <cell r="AM192">
            <v>8.4553860121806679</v>
          </cell>
          <cell r="AN192">
            <v>8.5249830576928431</v>
          </cell>
          <cell r="AO192">
            <v>8.5951529627689727</v>
          </cell>
          <cell r="AP192">
            <v>8.665900442667839</v>
          </cell>
          <cell r="AQ192">
            <v>8.7372302514599465</v>
          </cell>
          <cell r="AR192">
            <v>8.8091471823469796</v>
          </cell>
          <cell r="AS192">
            <v>8.8816560679839025</v>
          </cell>
          <cell r="AT192">
            <v>8.9547617808036915</v>
          </cell>
          <cell r="AU192">
            <v>9.0284692333447651</v>
          </cell>
          <cell r="AV192">
            <v>9.1027833785810852</v>
          </cell>
          <cell r="AW192">
            <v>9.177709210254994</v>
          </cell>
          <cell r="AX192">
            <v>9.25325176321277</v>
          </cell>
        </row>
        <row r="193">
          <cell r="A193" t="str">
            <v>WYIrrigationPer Customer Winter Peak (kW)</v>
          </cell>
          <cell r="B193" t="str">
            <v>WY</v>
          </cell>
          <cell r="C193" t="str">
            <v>Irrigation</v>
          </cell>
          <cell r="D193" t="str">
            <v>Per Customer Winter Peak (kW)</v>
          </cell>
          <cell r="E193" t="str">
            <v>kW</v>
          </cell>
          <cell r="F193">
            <v>9.9591290424075911</v>
          </cell>
          <cell r="G193">
            <v>10.380716471407398</v>
          </cell>
          <cell r="H193">
            <v>10.33050913569501</v>
          </cell>
          <cell r="I193">
            <v>10.335422167190542</v>
          </cell>
          <cell r="J193">
            <v>10.333101050548109</v>
          </cell>
          <cell r="K193">
            <v>10.314176825831861</v>
          </cell>
          <cell r="L193">
            <v>10.282886061879553</v>
          </cell>
          <cell r="M193">
            <v>10.253575200381016</v>
          </cell>
          <cell r="N193">
            <v>10.224002420972132</v>
          </cell>
          <cell r="O193">
            <v>10.183607683324997</v>
          </cell>
          <cell r="P193">
            <v>10.148501631994749</v>
          </cell>
          <cell r="Q193">
            <v>10.115231740398956</v>
          </cell>
          <cell r="R193">
            <v>10.080129164593469</v>
          </cell>
          <cell r="S193">
            <v>10.048540183149669</v>
          </cell>
          <cell r="T193">
            <v>10.013795122610272</v>
          </cell>
          <cell r="U193">
            <v>9.9851821752763907</v>
          </cell>
          <cell r="V193">
            <v>9.964099227557961</v>
          </cell>
          <cell r="W193">
            <v>9.9467908594017356</v>
          </cell>
          <cell r="X193">
            <v>9.9286767233421376</v>
          </cell>
          <cell r="Y193">
            <v>9.9103519114785854</v>
          </cell>
          <cell r="Z193">
            <v>9.8921819723934767</v>
          </cell>
          <cell r="AA193">
            <v>9.8744280287537674</v>
          </cell>
          <cell r="AB193">
            <v>9.8588053401439737</v>
          </cell>
          <cell r="AC193">
            <v>9.8432073687531112</v>
          </cell>
          <cell r="AD193">
            <v>9.8276340754751743</v>
          </cell>
          <cell r="AE193">
            <v>9.8120854212660333</v>
          </cell>
          <cell r="AF193">
            <v>9.796561367143326</v>
          </cell>
          <cell r="AG193">
            <v>9.781061874186376</v>
          </cell>
          <cell r="AH193">
            <v>9.7655869035360681</v>
          </cell>
          <cell r="AI193">
            <v>9.7501364163947795</v>
          </cell>
          <cell r="AJ193">
            <v>9.734710374026271</v>
          </cell>
          <cell r="AK193">
            <v>9.7193087377555862</v>
          </cell>
          <cell r="AL193">
            <v>9.7039314689689551</v>
          </cell>
          <cell r="AM193">
            <v>9.6885785291137001</v>
          </cell>
          <cell r="AN193">
            <v>9.6732498796981474</v>
          </cell>
          <cell r="AO193">
            <v>9.6579454822915149</v>
          </cell>
          <cell r="AP193">
            <v>9.6426652985238253</v>
          </cell>
          <cell r="AQ193">
            <v>9.6274092900858008</v>
          </cell>
          <cell r="AR193">
            <v>9.6121774187287894</v>
          </cell>
          <cell r="AS193">
            <v>9.5969696462646414</v>
          </cell>
          <cell r="AT193">
            <v>9.5817859345656302</v>
          </cell>
          <cell r="AU193">
            <v>9.5666262455643505</v>
          </cell>
          <cell r="AV193">
            <v>9.5514905412536297</v>
          </cell>
          <cell r="AW193">
            <v>9.536378783686418</v>
          </cell>
          <cell r="AX193">
            <v>9.5212909349757151</v>
          </cell>
        </row>
        <row r="194">
          <cell r="A194" t="str">
            <v>CAResidentialCAC DLC_Saturation</v>
          </cell>
          <cell r="B194" t="str">
            <v>CA</v>
          </cell>
          <cell r="C194" t="str">
            <v>Residential</v>
          </cell>
          <cell r="D194" t="str">
            <v>CAC DLC_Saturation</v>
          </cell>
          <cell r="E194" t="str">
            <v>%</v>
          </cell>
          <cell r="F194">
            <v>0.26658468692541021</v>
          </cell>
          <cell r="G194">
            <v>0.27171464635628079</v>
          </cell>
          <cell r="H194">
            <v>0.27792270558820448</v>
          </cell>
          <cell r="I194">
            <v>0.28466485281759862</v>
          </cell>
          <cell r="J194">
            <v>0.2918636426736998</v>
          </cell>
          <cell r="K194">
            <v>0.29918300319978613</v>
          </cell>
          <cell r="L194">
            <v>0.30619901912965086</v>
          </cell>
          <cell r="M194">
            <v>0.31291689321423527</v>
          </cell>
          <cell r="N194">
            <v>0.31930741769056142</v>
          </cell>
          <cell r="O194">
            <v>0.32535399520217784</v>
          </cell>
          <cell r="P194">
            <v>0.33115677403301735</v>
          </cell>
          <cell r="Q194">
            <v>0.33672964140695932</v>
          </cell>
          <cell r="R194">
            <v>0.34217065745359698</v>
          </cell>
          <cell r="S194">
            <v>0.34755214730272704</v>
          </cell>
          <cell r="T194">
            <v>0.35289441279394168</v>
          </cell>
          <cell r="U194">
            <v>0.35814895389976736</v>
          </cell>
          <cell r="V194">
            <v>0.36330481471744613</v>
          </cell>
          <cell r="W194">
            <v>0.36836996422881463</v>
          </cell>
          <cell r="X194">
            <v>0.37334980154238545</v>
          </cell>
          <cell r="Y194">
            <v>0.37824687743944918</v>
          </cell>
          <cell r="Z194">
            <v>0.38300806199317045</v>
          </cell>
          <cell r="AA194">
            <v>0.38766318067065303</v>
          </cell>
          <cell r="AB194">
            <v>0.39222845919313398</v>
          </cell>
          <cell r="AC194">
            <v>0.39672616409726441</v>
          </cell>
          <cell r="AD194">
            <v>0.39672616409726441</v>
          </cell>
          <cell r="AE194">
            <v>0.39672616409726441</v>
          </cell>
          <cell r="AF194">
            <v>0.39672616409726441</v>
          </cell>
          <cell r="AG194">
            <v>0.39672616409726441</v>
          </cell>
          <cell r="AH194">
            <v>0.39672616409726441</v>
          </cell>
          <cell r="AI194">
            <v>0.39672616409726441</v>
          </cell>
          <cell r="AJ194">
            <v>0.39672616409726441</v>
          </cell>
          <cell r="AK194">
            <v>0.39672616409726441</v>
          </cell>
          <cell r="AL194">
            <v>0.39672616409726441</v>
          </cell>
          <cell r="AM194">
            <v>0.39672616409726441</v>
          </cell>
          <cell r="AN194">
            <v>0.39672616409726441</v>
          </cell>
          <cell r="AO194">
            <v>0.39672616409726441</v>
          </cell>
          <cell r="AP194">
            <v>0.39672616409726441</v>
          </cell>
          <cell r="AQ194">
            <v>0.39672616409726441</v>
          </cell>
          <cell r="AR194">
            <v>0.39672616409726441</v>
          </cell>
          <cell r="AS194">
            <v>0.39672616409726441</v>
          </cell>
          <cell r="AT194">
            <v>0.39672616409726441</v>
          </cell>
          <cell r="AU194">
            <v>0.39672616409726441</v>
          </cell>
          <cell r="AV194">
            <v>0.39672616409726441</v>
          </cell>
          <cell r="AW194">
            <v>0.39672616409726441</v>
          </cell>
          <cell r="AX194">
            <v>0.39672616409726441</v>
          </cell>
        </row>
        <row r="195">
          <cell r="A195" t="str">
            <v>IDResidentialCAC DLC_Saturation</v>
          </cell>
          <cell r="B195" t="str">
            <v>ID</v>
          </cell>
          <cell r="C195" t="str">
            <v>Residential</v>
          </cell>
          <cell r="D195" t="str">
            <v>CAC DLC_Saturation</v>
          </cell>
          <cell r="E195" t="str">
            <v>%</v>
          </cell>
          <cell r="F195">
            <v>0.22389004889125039</v>
          </cell>
          <cell r="G195">
            <v>0.23017517418730593</v>
          </cell>
          <cell r="H195">
            <v>0.23583082417664503</v>
          </cell>
          <cell r="I195">
            <v>0.24088522871070753</v>
          </cell>
          <cell r="J195">
            <v>0.24538799735793509</v>
          </cell>
          <cell r="K195">
            <v>0.24936494166036791</v>
          </cell>
          <cell r="L195">
            <v>0.25284126851158117</v>
          </cell>
          <cell r="M195">
            <v>0.25587351896936028</v>
          </cell>
          <cell r="N195">
            <v>0.25851287502703368</v>
          </cell>
          <cell r="O195">
            <v>0.26080596723428356</v>
          </cell>
          <cell r="P195">
            <v>0.26280866057415275</v>
          </cell>
          <cell r="Q195">
            <v>0.26456387653273344</v>
          </cell>
          <cell r="R195">
            <v>0.26611494500122801</v>
          </cell>
          <cell r="S195">
            <v>0.26749733137473147</v>
          </cell>
          <cell r="T195">
            <v>0.26873701927544075</v>
          </cell>
          <cell r="U195">
            <v>0.26985214368202215</v>
          </cell>
          <cell r="V195">
            <v>0.27085923600569861</v>
          </cell>
          <cell r="W195">
            <v>0.27177504525505508</v>
          </cell>
          <cell r="X195">
            <v>0.27261392563254772</v>
          </cell>
          <cell r="Y195">
            <v>0.27338673596343394</v>
          </cell>
          <cell r="Z195">
            <v>0.2740989922331295</v>
          </cell>
          <cell r="AA195">
            <v>0.27476170831014102</v>
          </cell>
          <cell r="AB195">
            <v>0.27538354829958583</v>
          </cell>
          <cell r="AC195">
            <v>0.27597204400089664</v>
          </cell>
          <cell r="AD195">
            <v>0.27597204400089664</v>
          </cell>
          <cell r="AE195">
            <v>0.27597204400089664</v>
          </cell>
          <cell r="AF195">
            <v>0.27597204400089664</v>
          </cell>
          <cell r="AG195">
            <v>0.27597204400089664</v>
          </cell>
          <cell r="AH195">
            <v>0.27597204400089664</v>
          </cell>
          <cell r="AI195">
            <v>0.27597204400089664</v>
          </cell>
          <cell r="AJ195">
            <v>0.27597204400089664</v>
          </cell>
          <cell r="AK195">
            <v>0.27597204400089664</v>
          </cell>
          <cell r="AL195">
            <v>0.27597204400089664</v>
          </cell>
          <cell r="AM195">
            <v>0.27597204400089664</v>
          </cell>
          <cell r="AN195">
            <v>0.27597204400089664</v>
          </cell>
          <cell r="AO195">
            <v>0.27597204400089664</v>
          </cell>
          <cell r="AP195">
            <v>0.27597204400089664</v>
          </cell>
          <cell r="AQ195">
            <v>0.27597204400089664</v>
          </cell>
          <cell r="AR195">
            <v>0.27597204400089664</v>
          </cell>
          <cell r="AS195">
            <v>0.27597204400089664</v>
          </cell>
          <cell r="AT195">
            <v>0.27597204400089664</v>
          </cell>
          <cell r="AU195">
            <v>0.27597204400089664</v>
          </cell>
          <cell r="AV195">
            <v>0.27597204400089664</v>
          </cell>
          <cell r="AW195">
            <v>0.27597204400089664</v>
          </cell>
          <cell r="AX195">
            <v>0.27597204400089664</v>
          </cell>
        </row>
        <row r="196">
          <cell r="A196" t="str">
            <v>ORResidentialCAC DLC_Saturation</v>
          </cell>
          <cell r="B196" t="str">
            <v>OR</v>
          </cell>
          <cell r="C196" t="str">
            <v>Residential</v>
          </cell>
          <cell r="D196" t="str">
            <v>CAC DLC_Saturation</v>
          </cell>
          <cell r="E196" t="str">
            <v>%</v>
          </cell>
          <cell r="F196">
            <v>0.40767173738991197</v>
          </cell>
          <cell r="G196">
            <v>0.40767173738991197</v>
          </cell>
          <cell r="H196">
            <v>0.41761183876197711</v>
          </cell>
          <cell r="I196">
            <v>0.42622595061615942</v>
          </cell>
          <cell r="J196">
            <v>0.43367442370721476</v>
          </cell>
          <cell r="K196">
            <v>0.44005980273365464</v>
          </cell>
          <cell r="L196">
            <v>0.44546112265192955</v>
          </cell>
          <cell r="M196">
            <v>0.45002802634307743</v>
          </cell>
          <cell r="N196">
            <v>0.45388805855628361</v>
          </cell>
          <cell r="O196">
            <v>0.45715454185043103</v>
          </cell>
          <cell r="P196">
            <v>0.45994293089175453</v>
          </cell>
          <cell r="Q196">
            <v>0.46233425348613522</v>
          </cell>
          <cell r="R196">
            <v>0.46441586588063133</v>
          </cell>
          <cell r="S196">
            <v>0.4662592452513909</v>
          </cell>
          <cell r="T196">
            <v>0.46791567616491775</v>
          </cell>
          <cell r="U196">
            <v>0.46941423220911904</v>
          </cell>
          <cell r="V196">
            <v>0.47078239319683457</v>
          </cell>
          <cell r="W196">
            <v>0.47204370319571998</v>
          </cell>
          <cell r="X196">
            <v>0.47321644087194437</v>
          </cell>
          <cell r="Y196">
            <v>0.47431731535449484</v>
          </cell>
          <cell r="Z196">
            <v>0.4753489575617228</v>
          </cell>
          <cell r="AA196">
            <v>0.47632484460429608</v>
          </cell>
          <cell r="AB196">
            <v>0.47725459336223891</v>
          </cell>
          <cell r="AC196">
            <v>0.47814882526545188</v>
          </cell>
          <cell r="AD196">
            <v>0.47814882526545188</v>
          </cell>
          <cell r="AE196">
            <v>0.47814882526545188</v>
          </cell>
          <cell r="AF196">
            <v>0.47814882526545188</v>
          </cell>
          <cell r="AG196">
            <v>0.47814882526545188</v>
          </cell>
          <cell r="AH196">
            <v>0.47814882526545188</v>
          </cell>
          <cell r="AI196">
            <v>0.47814882526545188</v>
          </cell>
          <cell r="AJ196">
            <v>0.47814882526545188</v>
          </cell>
          <cell r="AK196">
            <v>0.47814882526545188</v>
          </cell>
          <cell r="AL196">
            <v>0.47814882526545188</v>
          </cell>
          <cell r="AM196">
            <v>0.47814882526545188</v>
          </cell>
          <cell r="AN196">
            <v>0.47814882526545188</v>
          </cell>
          <cell r="AO196">
            <v>0.47814882526545188</v>
          </cell>
          <cell r="AP196">
            <v>0.47814882526545188</v>
          </cell>
          <cell r="AQ196">
            <v>0.47814882526545188</v>
          </cell>
          <cell r="AR196">
            <v>0.47814882526545188</v>
          </cell>
          <cell r="AS196">
            <v>0.47814882526545188</v>
          </cell>
          <cell r="AT196">
            <v>0.47814882526545188</v>
          </cell>
          <cell r="AU196">
            <v>0.47814882526545188</v>
          </cell>
          <cell r="AV196">
            <v>0.47814882526545188</v>
          </cell>
          <cell r="AW196">
            <v>0.47814882526545188</v>
          </cell>
          <cell r="AX196">
            <v>0.47814882526545188</v>
          </cell>
        </row>
        <row r="197">
          <cell r="A197" t="str">
            <v>UTResidentialCAC DLC_Saturation</v>
          </cell>
          <cell r="B197" t="str">
            <v>UT</v>
          </cell>
          <cell r="C197" t="str">
            <v>Residential</v>
          </cell>
          <cell r="D197" t="str">
            <v>CAC DLC_Saturation</v>
          </cell>
          <cell r="E197" t="str">
            <v>%</v>
          </cell>
          <cell r="F197">
            <v>0.61380920913884018</v>
          </cell>
          <cell r="G197">
            <v>0.61380920913884018</v>
          </cell>
          <cell r="H197">
            <v>0.62315396847483806</v>
          </cell>
          <cell r="I197">
            <v>0.63096061826601535</v>
          </cell>
          <cell r="J197">
            <v>0.63746616723992755</v>
          </cell>
          <cell r="K197">
            <v>0.64286672881959062</v>
          </cell>
          <cell r="L197">
            <v>0.64733053985580413</v>
          </cell>
          <cell r="M197">
            <v>0.65101724877838962</v>
          </cell>
          <cell r="N197">
            <v>0.65406098946213842</v>
          </cell>
          <cell r="O197">
            <v>0.65657391096188278</v>
          </cell>
          <cell r="P197">
            <v>0.65865662798044033</v>
          </cell>
          <cell r="Q197">
            <v>0.66038904214784411</v>
          </cell>
          <cell r="R197">
            <v>0.66183998126693122</v>
          </cell>
          <cell r="S197">
            <v>0.66306483669442706</v>
          </cell>
          <cell r="T197">
            <v>0.66410645298170812</v>
          </cell>
          <cell r="U197">
            <v>0.6649974664417746</v>
          </cell>
          <cell r="V197">
            <v>0.66576486503633658</v>
          </cell>
          <cell r="W197">
            <v>0.66643193980813165</v>
          </cell>
          <cell r="X197">
            <v>0.66701765968337845</v>
          </cell>
          <cell r="Y197">
            <v>0.66753670651939456</v>
          </cell>
          <cell r="Z197">
            <v>0.66799898164300553</v>
          </cell>
          <cell r="AA197">
            <v>0.66841584782071306</v>
          </cell>
          <cell r="AB197">
            <v>0.66879621818725288</v>
          </cell>
          <cell r="AC197">
            <v>0.66914746438412476</v>
          </cell>
          <cell r="AD197">
            <v>0.66914746438412476</v>
          </cell>
          <cell r="AE197">
            <v>0.66914746438412476</v>
          </cell>
          <cell r="AF197">
            <v>0.66914746438412476</v>
          </cell>
          <cell r="AG197">
            <v>0.66914746438412476</v>
          </cell>
          <cell r="AH197">
            <v>0.66914746438412476</v>
          </cell>
          <cell r="AI197">
            <v>0.66914746438412476</v>
          </cell>
          <cell r="AJ197">
            <v>0.66914746438412476</v>
          </cell>
          <cell r="AK197">
            <v>0.66914746438412476</v>
          </cell>
          <cell r="AL197">
            <v>0.66914746438412476</v>
          </cell>
          <cell r="AM197">
            <v>0.66914746438412476</v>
          </cell>
          <cell r="AN197">
            <v>0.66914746438412476</v>
          </cell>
          <cell r="AO197">
            <v>0.66914746438412476</v>
          </cell>
          <cell r="AP197">
            <v>0.66914746438412476</v>
          </cell>
          <cell r="AQ197">
            <v>0.66914746438412476</v>
          </cell>
          <cell r="AR197">
            <v>0.66914746438412476</v>
          </cell>
          <cell r="AS197">
            <v>0.66914746438412476</v>
          </cell>
          <cell r="AT197">
            <v>0.66914746438412476</v>
          </cell>
          <cell r="AU197">
            <v>0.66914746438412476</v>
          </cell>
          <cell r="AV197">
            <v>0.66914746438412476</v>
          </cell>
          <cell r="AW197">
            <v>0.66914746438412476</v>
          </cell>
          <cell r="AX197">
            <v>0.66914746438412476</v>
          </cell>
        </row>
        <row r="198">
          <cell r="A198" t="str">
            <v>WAResidentialCAC DLC_Saturation</v>
          </cell>
          <cell r="B198" t="str">
            <v>WA</v>
          </cell>
          <cell r="C198" t="str">
            <v>Residential</v>
          </cell>
          <cell r="D198" t="str">
            <v>CAC DLC_Saturation</v>
          </cell>
          <cell r="E198" t="str">
            <v>%</v>
          </cell>
          <cell r="F198">
            <v>0.60337337916630407</v>
          </cell>
          <cell r="G198">
            <v>0.62503509366306897</v>
          </cell>
          <cell r="H198">
            <v>0.64774227419967001</v>
          </cell>
          <cell r="I198">
            <v>0.67049944356223801</v>
          </cell>
          <cell r="J198">
            <v>0.69329867594230488</v>
          </cell>
          <cell r="K198">
            <v>0.7154866756757452</v>
          </cell>
          <cell r="L198">
            <v>0.73623869182486212</v>
          </cell>
          <cell r="M198">
            <v>0.75560242557004464</v>
          </cell>
          <cell r="N198">
            <v>0.77357581232150363</v>
          </cell>
          <cell r="O198">
            <v>0.79019769541195939</v>
          </cell>
          <cell r="P198">
            <v>0.80570973910317456</v>
          </cell>
          <cell r="Q198">
            <v>0.82016280353688242</v>
          </cell>
          <cell r="R198">
            <v>0.83381758346175749</v>
          </cell>
          <cell r="S198">
            <v>0.84689415192293394</v>
          </cell>
          <cell r="T198">
            <v>0.85950727258719384</v>
          </cell>
          <cell r="U198">
            <v>0.87162738141865448</v>
          </cell>
          <cell r="V198">
            <v>0.88327767831015347</v>
          </cell>
          <cell r="W198">
            <v>0.89449653401242502</v>
          </cell>
          <cell r="X198">
            <v>0.90531260061117524</v>
          </cell>
          <cell r="Y198">
            <v>0.91577382093971083</v>
          </cell>
          <cell r="Z198">
            <v>0.92581082605880549</v>
          </cell>
          <cell r="AA198">
            <v>0.93548833802223119</v>
          </cell>
          <cell r="AB198">
            <v>0.94484852454378299</v>
          </cell>
          <cell r="AC198">
            <v>0.9539574375613874</v>
          </cell>
          <cell r="AD198">
            <v>0.9539574375613874</v>
          </cell>
          <cell r="AE198">
            <v>0.9539574375613874</v>
          </cell>
          <cell r="AF198">
            <v>0.9539574375613874</v>
          </cell>
          <cell r="AG198">
            <v>0.9539574375613874</v>
          </cell>
          <cell r="AH198">
            <v>0.9539574375613874</v>
          </cell>
          <cell r="AI198">
            <v>0.9539574375613874</v>
          </cell>
          <cell r="AJ198">
            <v>0.9539574375613874</v>
          </cell>
          <cell r="AK198">
            <v>0.9539574375613874</v>
          </cell>
          <cell r="AL198">
            <v>0.9539574375613874</v>
          </cell>
          <cell r="AM198">
            <v>0.9539574375613874</v>
          </cell>
          <cell r="AN198">
            <v>0.9539574375613874</v>
          </cell>
          <cell r="AO198">
            <v>0.9539574375613874</v>
          </cell>
          <cell r="AP198">
            <v>0.9539574375613874</v>
          </cell>
          <cell r="AQ198">
            <v>0.9539574375613874</v>
          </cell>
          <cell r="AR198">
            <v>0.9539574375613874</v>
          </cell>
          <cell r="AS198">
            <v>0.9539574375613874</v>
          </cell>
          <cell r="AT198">
            <v>0.9539574375613874</v>
          </cell>
          <cell r="AU198">
            <v>0.9539574375613874</v>
          </cell>
          <cell r="AV198">
            <v>0.9539574375613874</v>
          </cell>
          <cell r="AW198">
            <v>0.9539574375613874</v>
          </cell>
          <cell r="AX198">
            <v>0.9539574375613874</v>
          </cell>
        </row>
        <row r="199">
          <cell r="A199" t="str">
            <v>WYResidentialCAC DLC_Saturation</v>
          </cell>
          <cell r="B199" t="str">
            <v>WY</v>
          </cell>
          <cell r="C199" t="str">
            <v>Residential</v>
          </cell>
          <cell r="D199" t="str">
            <v>CAC DLC_Saturation</v>
          </cell>
          <cell r="E199" t="str">
            <v>%</v>
          </cell>
          <cell r="F199">
            <v>0.25</v>
          </cell>
          <cell r="G199">
            <v>0.25728039663329955</v>
          </cell>
          <cell r="H199">
            <v>0.26312240396688469</v>
          </cell>
          <cell r="I199">
            <v>0.26777960235463716</v>
          </cell>
          <cell r="J199">
            <v>0.27148958665267303</v>
          </cell>
          <cell r="K199">
            <v>0.27443765489661243</v>
          </cell>
          <cell r="L199">
            <v>0.27677234009282714</v>
          </cell>
          <cell r="M199">
            <v>0.27863037622869802</v>
          </cell>
          <cell r="N199">
            <v>0.28011823673221781</v>
          </cell>
          <cell r="O199">
            <v>0.28131824827915947</v>
          </cell>
          <cell r="P199">
            <v>0.28230259534363733</v>
          </cell>
          <cell r="Q199">
            <v>0.28312299236810945</v>
          </cell>
          <cell r="R199">
            <v>0.28382271512974383</v>
          </cell>
          <cell r="S199">
            <v>0.28443373815580691</v>
          </cell>
          <cell r="T199">
            <v>0.28497758291857289</v>
          </cell>
          <cell r="U199">
            <v>0.28546778217125673</v>
          </cell>
          <cell r="V199">
            <v>0.28591496619255963</v>
          </cell>
          <cell r="W199">
            <v>0.28632876394822565</v>
          </cell>
          <cell r="X199">
            <v>0.28671658970611558</v>
          </cell>
          <cell r="Y199">
            <v>0.28708325887036262</v>
          </cell>
          <cell r="Z199">
            <v>0.28743000210851444</v>
          </cell>
          <cell r="AA199">
            <v>0.28776168890361392</v>
          </cell>
          <cell r="AB199">
            <v>0.28808178499211473</v>
          </cell>
          <cell r="AC199">
            <v>0.28839319415072573</v>
          </cell>
          <cell r="AD199">
            <v>0.28839319415072573</v>
          </cell>
          <cell r="AE199">
            <v>0.28839319415072573</v>
          </cell>
          <cell r="AF199">
            <v>0.28839319415072573</v>
          </cell>
          <cell r="AG199">
            <v>0.28839319415072573</v>
          </cell>
          <cell r="AH199">
            <v>0.28839319415072573</v>
          </cell>
          <cell r="AI199">
            <v>0.28839319415072573</v>
          </cell>
          <cell r="AJ199">
            <v>0.28839319415072573</v>
          </cell>
          <cell r="AK199">
            <v>0.28839319415072573</v>
          </cell>
          <cell r="AL199">
            <v>0.28839319415072573</v>
          </cell>
          <cell r="AM199">
            <v>0.28839319415072573</v>
          </cell>
          <cell r="AN199">
            <v>0.28839319415072573</v>
          </cell>
          <cell r="AO199">
            <v>0.28839319415072573</v>
          </cell>
          <cell r="AP199">
            <v>0.28839319415072573</v>
          </cell>
          <cell r="AQ199">
            <v>0.28839319415072573</v>
          </cell>
          <cell r="AR199">
            <v>0.28839319415072573</v>
          </cell>
          <cell r="AS199">
            <v>0.28839319415072573</v>
          </cell>
          <cell r="AT199">
            <v>0.28839319415072573</v>
          </cell>
          <cell r="AU199">
            <v>0.28839319415072573</v>
          </cell>
          <cell r="AV199">
            <v>0.28839319415072573</v>
          </cell>
          <cell r="AW199">
            <v>0.28839319415072573</v>
          </cell>
          <cell r="AX199">
            <v>0.28839319415072573</v>
          </cell>
        </row>
        <row r="200">
          <cell r="A200" t="str">
            <v>CAResidentialWater Heating DLC_Saturation</v>
          </cell>
          <cell r="B200" t="str">
            <v>CA</v>
          </cell>
          <cell r="C200" t="str">
            <v>Residential</v>
          </cell>
          <cell r="D200" t="str">
            <v>Water Heating DLC_Saturation</v>
          </cell>
          <cell r="E200" t="str">
            <v>%</v>
          </cell>
          <cell r="F200">
            <v>0.22655959385282962</v>
          </cell>
          <cell r="G200">
            <v>0.23133442949741781</v>
          </cell>
          <cell r="H200">
            <v>0.23695562811739318</v>
          </cell>
          <cell r="I200">
            <v>0.24300847896186847</v>
          </cell>
          <cell r="J200">
            <v>0.24948389003293267</v>
          </cell>
          <cell r="K200">
            <v>0.25622747078600566</v>
          </cell>
          <cell r="L200">
            <v>0.26270714789851191</v>
          </cell>
          <cell r="M200">
            <v>0.26892462845046994</v>
          </cell>
          <cell r="N200">
            <v>0.27483176943285598</v>
          </cell>
          <cell r="O200">
            <v>0.28043153864359799</v>
          </cell>
          <cell r="P200">
            <v>0.28582806634162361</v>
          </cell>
          <cell r="Q200">
            <v>0.29101526949639228</v>
          </cell>
          <cell r="R200">
            <v>0.29607045408358978</v>
          </cell>
          <cell r="S200">
            <v>0.30104721203471974</v>
          </cell>
          <cell r="T200">
            <v>0.30598898897051741</v>
          </cell>
          <cell r="U200">
            <v>0.3108736219223075</v>
          </cell>
          <cell r="V200">
            <v>0.31570981796694547</v>
          </cell>
          <cell r="W200">
            <v>0.32047235338648894</v>
          </cell>
          <cell r="X200">
            <v>0.32515766244652894</v>
          </cell>
          <cell r="Y200">
            <v>0.32979335145620348</v>
          </cell>
          <cell r="Z200">
            <v>0.33432963605674654</v>
          </cell>
          <cell r="AA200">
            <v>0.33877861430758444</v>
          </cell>
          <cell r="AB200">
            <v>0.34314284435155168</v>
          </cell>
          <cell r="AC200">
            <v>0.34743612688147735</v>
          </cell>
          <cell r="AD200">
            <v>0.34743612688147735</v>
          </cell>
          <cell r="AE200">
            <v>0.34743612688147735</v>
          </cell>
          <cell r="AF200">
            <v>0.34743612688147735</v>
          </cell>
          <cell r="AG200">
            <v>0.34743612688147735</v>
          </cell>
          <cell r="AH200">
            <v>0.34743612688147735</v>
          </cell>
          <cell r="AI200">
            <v>0.34743612688147735</v>
          </cell>
          <cell r="AJ200">
            <v>0.34743612688147735</v>
          </cell>
          <cell r="AK200">
            <v>0.34743612688147735</v>
          </cell>
          <cell r="AL200">
            <v>0.34743612688147735</v>
          </cell>
          <cell r="AM200">
            <v>0.34743612688147735</v>
          </cell>
          <cell r="AN200">
            <v>0.34743612688147735</v>
          </cell>
          <cell r="AO200">
            <v>0.34743612688147735</v>
          </cell>
          <cell r="AP200">
            <v>0.34743612688147735</v>
          </cell>
          <cell r="AQ200">
            <v>0.34743612688147735</v>
          </cell>
          <cell r="AR200">
            <v>0.34743612688147735</v>
          </cell>
          <cell r="AS200">
            <v>0.34743612688147735</v>
          </cell>
          <cell r="AT200">
            <v>0.34743612688147735</v>
          </cell>
          <cell r="AU200">
            <v>0.34743612688147735</v>
          </cell>
          <cell r="AV200">
            <v>0.34743612688147735</v>
          </cell>
          <cell r="AW200">
            <v>0.34743612688147735</v>
          </cell>
          <cell r="AX200">
            <v>0.34743612688147735</v>
          </cell>
        </row>
        <row r="201">
          <cell r="A201" t="str">
            <v>IDResidentialWater Heating DLC_Saturation</v>
          </cell>
          <cell r="B201" t="str">
            <v>ID</v>
          </cell>
          <cell r="C201" t="str">
            <v>Residential</v>
          </cell>
          <cell r="D201" t="str">
            <v>Water Heating DLC_Saturation</v>
          </cell>
          <cell r="E201" t="str">
            <v>%</v>
          </cell>
          <cell r="F201">
            <v>0.22389004889125039</v>
          </cell>
          <cell r="G201">
            <v>0.23017517418730593</v>
          </cell>
          <cell r="H201">
            <v>0.23583082417664503</v>
          </cell>
          <cell r="I201">
            <v>0.24088522871070753</v>
          </cell>
          <cell r="J201">
            <v>0.24538799735793509</v>
          </cell>
          <cell r="K201">
            <v>0.24936494166036791</v>
          </cell>
          <cell r="L201">
            <v>0.25284126851158117</v>
          </cell>
          <cell r="M201">
            <v>0.25587351896936028</v>
          </cell>
          <cell r="N201">
            <v>0.25851287502703368</v>
          </cell>
          <cell r="O201">
            <v>0.26080596723428356</v>
          </cell>
          <cell r="P201">
            <v>0.26280866057415275</v>
          </cell>
          <cell r="Q201">
            <v>0.26456387653273344</v>
          </cell>
          <cell r="R201">
            <v>0.26611494500122801</v>
          </cell>
          <cell r="S201">
            <v>0.26749733137473147</v>
          </cell>
          <cell r="T201">
            <v>0.26873701927544075</v>
          </cell>
          <cell r="U201">
            <v>0.26985214368202215</v>
          </cell>
          <cell r="V201">
            <v>0.27085923600569861</v>
          </cell>
          <cell r="W201">
            <v>0.27177504525505508</v>
          </cell>
          <cell r="X201">
            <v>0.27261392563254772</v>
          </cell>
          <cell r="Y201">
            <v>0.27338673596343394</v>
          </cell>
          <cell r="Z201">
            <v>0.2740989922331295</v>
          </cell>
          <cell r="AA201">
            <v>0.27476170831014102</v>
          </cell>
          <cell r="AB201">
            <v>0.27538354829958583</v>
          </cell>
          <cell r="AC201">
            <v>0.27597204400089664</v>
          </cell>
          <cell r="AD201">
            <v>0.27597204400089664</v>
          </cell>
          <cell r="AE201">
            <v>0.27597204400089664</v>
          </cell>
          <cell r="AF201">
            <v>0.27597204400089664</v>
          </cell>
          <cell r="AG201">
            <v>0.27597204400089664</v>
          </cell>
          <cell r="AH201">
            <v>0.27597204400089664</v>
          </cell>
          <cell r="AI201">
            <v>0.27597204400089664</v>
          </cell>
          <cell r="AJ201">
            <v>0.27597204400089664</v>
          </cell>
          <cell r="AK201">
            <v>0.27597204400089664</v>
          </cell>
          <cell r="AL201">
            <v>0.27597204400089664</v>
          </cell>
          <cell r="AM201">
            <v>0.27597204400089664</v>
          </cell>
          <cell r="AN201">
            <v>0.27597204400089664</v>
          </cell>
          <cell r="AO201">
            <v>0.27597204400089664</v>
          </cell>
          <cell r="AP201">
            <v>0.27597204400089664</v>
          </cell>
          <cell r="AQ201">
            <v>0.27597204400089664</v>
          </cell>
          <cell r="AR201">
            <v>0.27597204400089664</v>
          </cell>
          <cell r="AS201">
            <v>0.27597204400089664</v>
          </cell>
          <cell r="AT201">
            <v>0.27597204400089664</v>
          </cell>
          <cell r="AU201">
            <v>0.27597204400089664</v>
          </cell>
          <cell r="AV201">
            <v>0.27597204400089664</v>
          </cell>
          <cell r="AW201">
            <v>0.27597204400089664</v>
          </cell>
          <cell r="AX201">
            <v>0.27597204400089664</v>
          </cell>
        </row>
        <row r="202">
          <cell r="A202" t="str">
            <v>ORResidentialWater Heating DLC_Saturation</v>
          </cell>
          <cell r="B202" t="str">
            <v>OR</v>
          </cell>
          <cell r="C202" t="str">
            <v>Residential</v>
          </cell>
          <cell r="D202" t="str">
            <v>Water Heating DLC_Saturation</v>
          </cell>
          <cell r="E202" t="str">
            <v>%</v>
          </cell>
          <cell r="F202">
            <v>0.22195098592885518</v>
          </cell>
          <cell r="G202">
            <v>0.22195098592885518</v>
          </cell>
          <cell r="H202">
            <v>0.22835458546328255</v>
          </cell>
          <cell r="I202">
            <v>0.2339613403824688</v>
          </cell>
          <cell r="J202">
            <v>0.23901412216995938</v>
          </cell>
          <cell r="K202">
            <v>0.24394173713309419</v>
          </cell>
          <cell r="L202">
            <v>0.24828306581696383</v>
          </cell>
          <cell r="M202">
            <v>0.25211163276114745</v>
          </cell>
          <cell r="N202">
            <v>0.25543402080823308</v>
          </cell>
          <cell r="O202">
            <v>0.25836462437195218</v>
          </cell>
          <cell r="P202">
            <v>0.26101900167536446</v>
          </cell>
          <cell r="Q202">
            <v>0.26339418504387635</v>
          </cell>
          <cell r="R202">
            <v>0.26552164356212221</v>
          </cell>
          <cell r="S202">
            <v>0.26742041315979465</v>
          </cell>
          <cell r="T202">
            <v>0.26918991622731681</v>
          </cell>
          <cell r="U202">
            <v>0.27089855184416117</v>
          </cell>
          <cell r="V202">
            <v>0.27260759893536624</v>
          </cell>
          <cell r="W202">
            <v>0.27424734627445874</v>
          </cell>
          <cell r="X202">
            <v>0.27580830306895932</v>
          </cell>
          <cell r="Y202">
            <v>0.27736394940155396</v>
          </cell>
          <cell r="Z202">
            <v>0.27890667696870935</v>
          </cell>
          <cell r="AA202">
            <v>0.28041054497255602</v>
          </cell>
          <cell r="AB202">
            <v>0.28185412183294956</v>
          </cell>
          <cell r="AC202">
            <v>0.28323160285477217</v>
          </cell>
          <cell r="AD202">
            <v>0.28323160285477217</v>
          </cell>
          <cell r="AE202">
            <v>0.28323160285477217</v>
          </cell>
          <cell r="AF202">
            <v>0.28323160285477217</v>
          </cell>
          <cell r="AG202">
            <v>0.28323160285477217</v>
          </cell>
          <cell r="AH202">
            <v>0.28323160285477217</v>
          </cell>
          <cell r="AI202">
            <v>0.28323160285477217</v>
          </cell>
          <cell r="AJ202">
            <v>0.28323160285477217</v>
          </cell>
          <cell r="AK202">
            <v>0.28323160285477217</v>
          </cell>
          <cell r="AL202">
            <v>0.28323160285477217</v>
          </cell>
          <cell r="AM202">
            <v>0.28323160285477217</v>
          </cell>
          <cell r="AN202">
            <v>0.28323160285477217</v>
          </cell>
          <cell r="AO202">
            <v>0.28323160285477217</v>
          </cell>
          <cell r="AP202">
            <v>0.28323160285477217</v>
          </cell>
          <cell r="AQ202">
            <v>0.28323160285477217</v>
          </cell>
          <cell r="AR202">
            <v>0.28323160285477217</v>
          </cell>
          <cell r="AS202">
            <v>0.28323160285477217</v>
          </cell>
          <cell r="AT202">
            <v>0.28323160285477217</v>
          </cell>
          <cell r="AU202">
            <v>0.28323160285477217</v>
          </cell>
          <cell r="AV202">
            <v>0.28323160285477217</v>
          </cell>
          <cell r="AW202">
            <v>0.28323160285477217</v>
          </cell>
          <cell r="AX202">
            <v>0.28323160285477217</v>
          </cell>
        </row>
        <row r="203">
          <cell r="A203" t="str">
            <v>UTResidentialWater Heating DLC_Saturation</v>
          </cell>
          <cell r="B203" t="str">
            <v>UT</v>
          </cell>
          <cell r="C203" t="str">
            <v>Residential</v>
          </cell>
          <cell r="D203" t="str">
            <v>Water Heating DLC_Saturation</v>
          </cell>
          <cell r="E203" t="str">
            <v>%</v>
          </cell>
          <cell r="F203">
            <v>6.3942425280909529E-2</v>
          </cell>
          <cell r="G203">
            <v>6.4727064681246366E-2</v>
          </cell>
          <cell r="H203">
            <v>6.6370830918604865E-2</v>
          </cell>
          <cell r="I203">
            <v>6.7776903206379802E-2</v>
          </cell>
          <cell r="J203">
            <v>6.9060623179724057E-2</v>
          </cell>
          <cell r="K203">
            <v>7.0327507055137864E-2</v>
          </cell>
          <cell r="L203">
            <v>7.1465629611260517E-2</v>
          </cell>
          <cell r="M203">
            <v>7.24907940275408E-2</v>
          </cell>
          <cell r="N203">
            <v>7.3418356463366571E-2</v>
          </cell>
          <cell r="O203">
            <v>7.4272740648123087E-2</v>
          </cell>
          <cell r="P203">
            <v>7.506632946780642E-2</v>
          </cell>
          <cell r="Q203">
            <v>7.578678018429702E-2</v>
          </cell>
          <cell r="R203">
            <v>7.6439031200747701E-2</v>
          </cell>
          <cell r="S203">
            <v>7.7027637650684169E-2</v>
          </cell>
          <cell r="T203">
            <v>7.7577292914295576E-2</v>
          </cell>
          <cell r="U203">
            <v>7.809600702603145E-2</v>
          </cell>
          <cell r="V203">
            <v>7.8598704176462794E-2</v>
          </cell>
          <cell r="W203">
            <v>7.9073013715229026E-2</v>
          </cell>
          <cell r="X203">
            <v>7.9509619282296051E-2</v>
          </cell>
          <cell r="Y203">
            <v>7.992672156512963E-2</v>
          </cell>
          <cell r="Z203">
            <v>8.0328633185487067E-2</v>
          </cell>
          <cell r="AA203">
            <v>8.0710247339348687E-2</v>
          </cell>
          <cell r="AB203">
            <v>8.106779346349513E-2</v>
          </cell>
          <cell r="AC203">
            <v>8.1402364544413242E-2</v>
          </cell>
          <cell r="AD203">
            <v>8.1402364544413242E-2</v>
          </cell>
          <cell r="AE203">
            <v>8.1402364544413242E-2</v>
          </cell>
          <cell r="AF203">
            <v>8.1402364544413242E-2</v>
          </cell>
          <cell r="AG203">
            <v>8.1402364544413242E-2</v>
          </cell>
          <cell r="AH203">
            <v>8.1402364544413242E-2</v>
          </cell>
          <cell r="AI203">
            <v>8.1402364544413242E-2</v>
          </cell>
          <cell r="AJ203">
            <v>8.1402364544413242E-2</v>
          </cell>
          <cell r="AK203">
            <v>8.1402364544413242E-2</v>
          </cell>
          <cell r="AL203">
            <v>8.1402364544413242E-2</v>
          </cell>
          <cell r="AM203">
            <v>8.1402364544413242E-2</v>
          </cell>
          <cell r="AN203">
            <v>8.1402364544413242E-2</v>
          </cell>
          <cell r="AO203">
            <v>8.1402364544413242E-2</v>
          </cell>
          <cell r="AP203">
            <v>8.1402364544413242E-2</v>
          </cell>
          <cell r="AQ203">
            <v>8.1402364544413242E-2</v>
          </cell>
          <cell r="AR203">
            <v>8.1402364544413242E-2</v>
          </cell>
          <cell r="AS203">
            <v>8.1402364544413242E-2</v>
          </cell>
          <cell r="AT203">
            <v>8.1402364544413242E-2</v>
          </cell>
          <cell r="AU203">
            <v>8.1402364544413242E-2</v>
          </cell>
          <cell r="AV203">
            <v>8.1402364544413242E-2</v>
          </cell>
          <cell r="AW203">
            <v>8.1402364544413242E-2</v>
          </cell>
          <cell r="AX203">
            <v>8.1402364544413242E-2</v>
          </cell>
        </row>
        <row r="204">
          <cell r="A204" t="str">
            <v>WAResidentialWater Heating DLC_Saturation</v>
          </cell>
          <cell r="B204" t="str">
            <v>WA</v>
          </cell>
          <cell r="C204" t="str">
            <v>Residential</v>
          </cell>
          <cell r="D204" t="str">
            <v>Water Heating DLC_Saturation</v>
          </cell>
          <cell r="E204" t="str">
            <v>%</v>
          </cell>
          <cell r="F204">
            <v>0.28209509356123136</v>
          </cell>
          <cell r="G204">
            <v>0.29384366096792913</v>
          </cell>
          <cell r="H204">
            <v>0.30584728270682188</v>
          </cell>
          <cell r="I204">
            <v>0.31781038481168677</v>
          </cell>
          <cell r="J204">
            <v>0.32994805485892409</v>
          </cell>
          <cell r="K204">
            <v>0.34248488741949484</v>
          </cell>
          <cell r="L204">
            <v>0.35434097773502071</v>
          </cell>
          <cell r="M204">
            <v>0.36552081799586128</v>
          </cell>
          <cell r="N204">
            <v>0.37592249499543595</v>
          </cell>
          <cell r="O204">
            <v>0.38563036081078972</v>
          </cell>
          <cell r="P204">
            <v>0.39483190462057688</v>
          </cell>
          <cell r="Q204">
            <v>0.40347407144777098</v>
          </cell>
          <cell r="R204">
            <v>0.4116511930112009</v>
          </cell>
          <cell r="S204">
            <v>0.41943211721791984</v>
          </cell>
          <cell r="T204">
            <v>0.42697868709241671</v>
          </cell>
          <cell r="U204">
            <v>0.43435692003581855</v>
          </cell>
          <cell r="V204">
            <v>0.44165225306405964</v>
          </cell>
          <cell r="W204">
            <v>0.44874987110771697</v>
          </cell>
          <cell r="X204">
            <v>0.45562917606648151</v>
          </cell>
          <cell r="Y204">
            <v>0.46241797476997371</v>
          </cell>
          <cell r="Z204">
            <v>0.46906612481594101</v>
          </cell>
          <cell r="AA204">
            <v>0.47554862961839278</v>
          </cell>
          <cell r="AB204">
            <v>0.48183895935475007</v>
          </cell>
          <cell r="AC204">
            <v>0.48794746374285769</v>
          </cell>
          <cell r="AD204">
            <v>0.48794746374285769</v>
          </cell>
          <cell r="AE204">
            <v>0.48794746374285769</v>
          </cell>
          <cell r="AF204">
            <v>0.48794746374285769</v>
          </cell>
          <cell r="AG204">
            <v>0.48794746374285769</v>
          </cell>
          <cell r="AH204">
            <v>0.48794746374285769</v>
          </cell>
          <cell r="AI204">
            <v>0.48794746374285769</v>
          </cell>
          <cell r="AJ204">
            <v>0.48794746374285769</v>
          </cell>
          <cell r="AK204">
            <v>0.48794746374285769</v>
          </cell>
          <cell r="AL204">
            <v>0.48794746374285769</v>
          </cell>
          <cell r="AM204">
            <v>0.48794746374285769</v>
          </cell>
          <cell r="AN204">
            <v>0.48794746374285769</v>
          </cell>
          <cell r="AO204">
            <v>0.48794746374285769</v>
          </cell>
          <cell r="AP204">
            <v>0.48794746374285769</v>
          </cell>
          <cell r="AQ204">
            <v>0.48794746374285769</v>
          </cell>
          <cell r="AR204">
            <v>0.48794746374285769</v>
          </cell>
          <cell r="AS204">
            <v>0.48794746374285769</v>
          </cell>
          <cell r="AT204">
            <v>0.48794746374285769</v>
          </cell>
          <cell r="AU204">
            <v>0.48794746374285769</v>
          </cell>
          <cell r="AV204">
            <v>0.48794746374285769</v>
          </cell>
          <cell r="AW204">
            <v>0.48794746374285769</v>
          </cell>
          <cell r="AX204">
            <v>0.48794746374285769</v>
          </cell>
        </row>
        <row r="205">
          <cell r="A205" t="str">
            <v>WYResidentialWater Heating DLC_Saturation</v>
          </cell>
          <cell r="B205" t="str">
            <v>WY</v>
          </cell>
          <cell r="C205" t="str">
            <v>Residential</v>
          </cell>
          <cell r="D205" t="str">
            <v>Water Heating DLC_Saturation</v>
          </cell>
          <cell r="E205" t="str">
            <v>%</v>
          </cell>
          <cell r="F205">
            <v>0.25</v>
          </cell>
          <cell r="G205">
            <v>0.25728039663329955</v>
          </cell>
          <cell r="H205">
            <v>0.26312240396688469</v>
          </cell>
          <cell r="I205">
            <v>0.26777960235463716</v>
          </cell>
          <cell r="J205">
            <v>0.27148958665267303</v>
          </cell>
          <cell r="K205">
            <v>0.27443765489661243</v>
          </cell>
          <cell r="L205">
            <v>0.27677234009282714</v>
          </cell>
          <cell r="M205">
            <v>0.27863037622869802</v>
          </cell>
          <cell r="N205">
            <v>0.28011823673221781</v>
          </cell>
          <cell r="O205">
            <v>0.28131824827915947</v>
          </cell>
          <cell r="P205">
            <v>0.28230259534363733</v>
          </cell>
          <cell r="Q205">
            <v>0.28312299236810945</v>
          </cell>
          <cell r="R205">
            <v>0.28382271512974383</v>
          </cell>
          <cell r="S205">
            <v>0.28443373815580691</v>
          </cell>
          <cell r="T205">
            <v>0.28497758291857289</v>
          </cell>
          <cell r="U205">
            <v>0.28546778217125673</v>
          </cell>
          <cell r="V205">
            <v>0.28591496619255963</v>
          </cell>
          <cell r="W205">
            <v>0.28632876394822565</v>
          </cell>
          <cell r="X205">
            <v>0.28671658970611558</v>
          </cell>
          <cell r="Y205">
            <v>0.28708325887036262</v>
          </cell>
          <cell r="Z205">
            <v>0.28743000210851444</v>
          </cell>
          <cell r="AA205">
            <v>0.28776168890361392</v>
          </cell>
          <cell r="AB205">
            <v>0.28808178499211473</v>
          </cell>
          <cell r="AC205">
            <v>0.28839319415072573</v>
          </cell>
          <cell r="AD205">
            <v>0.28839319415072573</v>
          </cell>
          <cell r="AE205">
            <v>0.28839319415072573</v>
          </cell>
          <cell r="AF205">
            <v>0.28839319415072573</v>
          </cell>
          <cell r="AG205">
            <v>0.28839319415072573</v>
          </cell>
          <cell r="AH205">
            <v>0.28839319415072573</v>
          </cell>
          <cell r="AI205">
            <v>0.28839319415072573</v>
          </cell>
          <cell r="AJ205">
            <v>0.28839319415072573</v>
          </cell>
          <cell r="AK205">
            <v>0.28839319415072573</v>
          </cell>
          <cell r="AL205">
            <v>0.28839319415072573</v>
          </cell>
          <cell r="AM205">
            <v>0.28839319415072573</v>
          </cell>
          <cell r="AN205">
            <v>0.28839319415072573</v>
          </cell>
          <cell r="AO205">
            <v>0.28839319415072573</v>
          </cell>
          <cell r="AP205">
            <v>0.28839319415072573</v>
          </cell>
          <cell r="AQ205">
            <v>0.28839319415072573</v>
          </cell>
          <cell r="AR205">
            <v>0.28839319415072573</v>
          </cell>
          <cell r="AS205">
            <v>0.28839319415072573</v>
          </cell>
          <cell r="AT205">
            <v>0.28839319415072573</v>
          </cell>
          <cell r="AU205">
            <v>0.28839319415072573</v>
          </cell>
          <cell r="AV205">
            <v>0.28839319415072573</v>
          </cell>
          <cell r="AW205">
            <v>0.28839319415072573</v>
          </cell>
          <cell r="AX205">
            <v>0.28839319415072573</v>
          </cell>
        </row>
        <row r="206">
          <cell r="A206" t="str">
            <v>CASmall C&amp;ICAC DLC_Saturation</v>
          </cell>
          <cell r="B206" t="str">
            <v>CA</v>
          </cell>
          <cell r="C206" t="str">
            <v>Small C&amp;I</v>
          </cell>
          <cell r="D206" t="str">
            <v>CAC DLC_Saturation</v>
          </cell>
          <cell r="E206" t="str">
            <v>%</v>
          </cell>
          <cell r="F206">
            <v>0.49</v>
          </cell>
          <cell r="G206">
            <v>0.49</v>
          </cell>
          <cell r="H206">
            <v>0.49</v>
          </cell>
          <cell r="I206">
            <v>0.49</v>
          </cell>
          <cell r="J206">
            <v>0.49</v>
          </cell>
          <cell r="K206">
            <v>0.49</v>
          </cell>
          <cell r="L206">
            <v>0.49</v>
          </cell>
          <cell r="M206">
            <v>0.49</v>
          </cell>
          <cell r="N206">
            <v>0.49</v>
          </cell>
          <cell r="O206">
            <v>0.49</v>
          </cell>
          <cell r="P206">
            <v>0.49</v>
          </cell>
          <cell r="Q206">
            <v>0.49</v>
          </cell>
          <cell r="R206">
            <v>0.49</v>
          </cell>
          <cell r="S206">
            <v>0.49</v>
          </cell>
          <cell r="T206">
            <v>0.49</v>
          </cell>
          <cell r="U206">
            <v>0.49</v>
          </cell>
          <cell r="V206">
            <v>0.49</v>
          </cell>
          <cell r="W206">
            <v>0.49</v>
          </cell>
          <cell r="X206">
            <v>0.49</v>
          </cell>
          <cell r="Y206">
            <v>0.49</v>
          </cell>
          <cell r="Z206">
            <v>0.49</v>
          </cell>
          <cell r="AA206">
            <v>0.49</v>
          </cell>
          <cell r="AB206">
            <v>0.49</v>
          </cell>
          <cell r="AC206">
            <v>0.49</v>
          </cell>
          <cell r="AD206">
            <v>0.49</v>
          </cell>
          <cell r="AE206">
            <v>0.49</v>
          </cell>
          <cell r="AF206">
            <v>0.49</v>
          </cell>
          <cell r="AG206">
            <v>0.49</v>
          </cell>
          <cell r="AH206">
            <v>0.49</v>
          </cell>
          <cell r="AI206">
            <v>0.49</v>
          </cell>
          <cell r="AJ206">
            <v>0.49</v>
          </cell>
          <cell r="AK206">
            <v>0.49</v>
          </cell>
          <cell r="AL206">
            <v>0.49</v>
          </cell>
          <cell r="AM206">
            <v>0.49</v>
          </cell>
          <cell r="AN206">
            <v>0.49</v>
          </cell>
          <cell r="AO206">
            <v>0.49</v>
          </cell>
          <cell r="AP206">
            <v>0.49</v>
          </cell>
          <cell r="AQ206">
            <v>0.49</v>
          </cell>
          <cell r="AR206">
            <v>0.49</v>
          </cell>
          <cell r="AS206">
            <v>0.49</v>
          </cell>
          <cell r="AT206">
            <v>0.49</v>
          </cell>
          <cell r="AU206">
            <v>0.49</v>
          </cell>
          <cell r="AV206">
            <v>0.49</v>
          </cell>
          <cell r="AW206">
            <v>0.49</v>
          </cell>
          <cell r="AX206">
            <v>0.49</v>
          </cell>
        </row>
        <row r="207">
          <cell r="A207" t="str">
            <v>IDSmall C&amp;ICAC DLC_Saturation</v>
          </cell>
          <cell r="B207" t="str">
            <v>ID</v>
          </cell>
          <cell r="C207" t="str">
            <v>Small C&amp;I</v>
          </cell>
          <cell r="D207" t="str">
            <v>CAC DLC_Saturation</v>
          </cell>
          <cell r="E207" t="str">
            <v>%</v>
          </cell>
          <cell r="F207">
            <v>0.56000000000000005</v>
          </cell>
          <cell r="G207">
            <v>0.56000000000000005</v>
          </cell>
          <cell r="H207">
            <v>0.56000000000000005</v>
          </cell>
          <cell r="I207">
            <v>0.56000000000000005</v>
          </cell>
          <cell r="J207">
            <v>0.56000000000000005</v>
          </cell>
          <cell r="K207">
            <v>0.56000000000000005</v>
          </cell>
          <cell r="L207">
            <v>0.56000000000000005</v>
          </cell>
          <cell r="M207">
            <v>0.56000000000000005</v>
          </cell>
          <cell r="N207">
            <v>0.56000000000000005</v>
          </cell>
          <cell r="O207">
            <v>0.56000000000000005</v>
          </cell>
          <cell r="P207">
            <v>0.56000000000000005</v>
          </cell>
          <cell r="Q207">
            <v>0.56000000000000005</v>
          </cell>
          <cell r="R207">
            <v>0.56000000000000005</v>
          </cell>
          <cell r="S207">
            <v>0.56000000000000005</v>
          </cell>
          <cell r="T207">
            <v>0.56000000000000005</v>
          </cell>
          <cell r="U207">
            <v>0.56000000000000005</v>
          </cell>
          <cell r="V207">
            <v>0.56000000000000005</v>
          </cell>
          <cell r="W207">
            <v>0.56000000000000005</v>
          </cell>
          <cell r="X207">
            <v>0.56000000000000005</v>
          </cell>
          <cell r="Y207">
            <v>0.56000000000000005</v>
          </cell>
          <cell r="Z207">
            <v>0.56000000000000005</v>
          </cell>
          <cell r="AA207">
            <v>0.56000000000000005</v>
          </cell>
          <cell r="AB207">
            <v>0.56000000000000005</v>
          </cell>
          <cell r="AC207">
            <v>0.56000000000000005</v>
          </cell>
          <cell r="AD207">
            <v>0.56000000000000005</v>
          </cell>
          <cell r="AE207">
            <v>0.56000000000000005</v>
          </cell>
          <cell r="AF207">
            <v>0.56000000000000005</v>
          </cell>
          <cell r="AG207">
            <v>0.56000000000000005</v>
          </cell>
          <cell r="AH207">
            <v>0.56000000000000005</v>
          </cell>
          <cell r="AI207">
            <v>0.56000000000000005</v>
          </cell>
          <cell r="AJ207">
            <v>0.56000000000000005</v>
          </cell>
          <cell r="AK207">
            <v>0.56000000000000005</v>
          </cell>
          <cell r="AL207">
            <v>0.56000000000000005</v>
          </cell>
          <cell r="AM207">
            <v>0.56000000000000005</v>
          </cell>
          <cell r="AN207">
            <v>0.56000000000000005</v>
          </cell>
          <cell r="AO207">
            <v>0.56000000000000005</v>
          </cell>
          <cell r="AP207">
            <v>0.56000000000000005</v>
          </cell>
          <cell r="AQ207">
            <v>0.56000000000000005</v>
          </cell>
          <cell r="AR207">
            <v>0.56000000000000005</v>
          </cell>
          <cell r="AS207">
            <v>0.56000000000000005</v>
          </cell>
          <cell r="AT207">
            <v>0.56000000000000005</v>
          </cell>
          <cell r="AU207">
            <v>0.56000000000000005</v>
          </cell>
          <cell r="AV207">
            <v>0.56000000000000005</v>
          </cell>
          <cell r="AW207">
            <v>0.56000000000000005</v>
          </cell>
          <cell r="AX207">
            <v>0.56000000000000005</v>
          </cell>
        </row>
        <row r="208">
          <cell r="A208" t="str">
            <v>ORSmall C&amp;ICAC DLC_Saturation</v>
          </cell>
          <cell r="B208" t="str">
            <v>OR</v>
          </cell>
          <cell r="C208" t="str">
            <v>Small C&amp;I</v>
          </cell>
          <cell r="D208" t="str">
            <v>CAC DLC_Saturation</v>
          </cell>
          <cell r="E208" t="str">
            <v>%</v>
          </cell>
          <cell r="F208">
            <v>0.79</v>
          </cell>
          <cell r="G208">
            <v>0.79</v>
          </cell>
          <cell r="H208">
            <v>0.79</v>
          </cell>
          <cell r="I208">
            <v>0.79</v>
          </cell>
          <cell r="J208">
            <v>0.79</v>
          </cell>
          <cell r="K208">
            <v>0.79</v>
          </cell>
          <cell r="L208">
            <v>0.79</v>
          </cell>
          <cell r="M208">
            <v>0.79</v>
          </cell>
          <cell r="N208">
            <v>0.79</v>
          </cell>
          <cell r="O208">
            <v>0.79</v>
          </cell>
          <cell r="P208">
            <v>0.79</v>
          </cell>
          <cell r="Q208">
            <v>0.79</v>
          </cell>
          <cell r="R208">
            <v>0.79</v>
          </cell>
          <cell r="S208">
            <v>0.79</v>
          </cell>
          <cell r="T208">
            <v>0.79</v>
          </cell>
          <cell r="U208">
            <v>0.79</v>
          </cell>
          <cell r="V208">
            <v>0.79</v>
          </cell>
          <cell r="W208">
            <v>0.79</v>
          </cell>
          <cell r="X208">
            <v>0.79</v>
          </cell>
          <cell r="Y208">
            <v>0.79</v>
          </cell>
          <cell r="Z208">
            <v>0.79</v>
          </cell>
          <cell r="AA208">
            <v>0.79</v>
          </cell>
          <cell r="AB208">
            <v>0.79</v>
          </cell>
          <cell r="AC208">
            <v>0.79</v>
          </cell>
          <cell r="AD208">
            <v>0.79</v>
          </cell>
          <cell r="AE208">
            <v>0.79</v>
          </cell>
          <cell r="AF208">
            <v>0.79</v>
          </cell>
          <cell r="AG208">
            <v>0.79</v>
          </cell>
          <cell r="AH208">
            <v>0.79</v>
          </cell>
          <cell r="AI208">
            <v>0.79</v>
          </cell>
          <cell r="AJ208">
            <v>0.79</v>
          </cell>
          <cell r="AK208">
            <v>0.79</v>
          </cell>
          <cell r="AL208">
            <v>0.79</v>
          </cell>
          <cell r="AM208">
            <v>0.79</v>
          </cell>
          <cell r="AN208">
            <v>0.79</v>
          </cell>
          <cell r="AO208">
            <v>0.79</v>
          </cell>
          <cell r="AP208">
            <v>0.79</v>
          </cell>
          <cell r="AQ208">
            <v>0.79</v>
          </cell>
          <cell r="AR208">
            <v>0.79</v>
          </cell>
          <cell r="AS208">
            <v>0.79</v>
          </cell>
          <cell r="AT208">
            <v>0.79</v>
          </cell>
          <cell r="AU208">
            <v>0.79</v>
          </cell>
          <cell r="AV208">
            <v>0.79</v>
          </cell>
          <cell r="AW208">
            <v>0.79</v>
          </cell>
          <cell r="AX208">
            <v>0.79</v>
          </cell>
        </row>
        <row r="209">
          <cell r="A209" t="str">
            <v>UTSmall C&amp;ICAC DLC_Saturation</v>
          </cell>
          <cell r="B209" t="str">
            <v>UT</v>
          </cell>
          <cell r="C209" t="str">
            <v>Small C&amp;I</v>
          </cell>
          <cell r="D209" t="str">
            <v>CAC DLC_Saturation</v>
          </cell>
          <cell r="E209" t="str">
            <v>%</v>
          </cell>
          <cell r="F209">
            <v>0.72</v>
          </cell>
          <cell r="G209">
            <v>0.72</v>
          </cell>
          <cell r="H209">
            <v>0.72</v>
          </cell>
          <cell r="I209">
            <v>0.72</v>
          </cell>
          <cell r="J209">
            <v>0.72</v>
          </cell>
          <cell r="K209">
            <v>0.72</v>
          </cell>
          <cell r="L209">
            <v>0.72</v>
          </cell>
          <cell r="M209">
            <v>0.72</v>
          </cell>
          <cell r="N209">
            <v>0.72</v>
          </cell>
          <cell r="O209">
            <v>0.72</v>
          </cell>
          <cell r="P209">
            <v>0.72</v>
          </cell>
          <cell r="Q209">
            <v>0.72</v>
          </cell>
          <cell r="R209">
            <v>0.72</v>
          </cell>
          <cell r="S209">
            <v>0.72</v>
          </cell>
          <cell r="T209">
            <v>0.72</v>
          </cell>
          <cell r="U209">
            <v>0.72</v>
          </cell>
          <cell r="V209">
            <v>0.72</v>
          </cell>
          <cell r="W209">
            <v>0.72</v>
          </cell>
          <cell r="X209">
            <v>0.72</v>
          </cell>
          <cell r="Y209">
            <v>0.72</v>
          </cell>
          <cell r="Z209">
            <v>0.72</v>
          </cell>
          <cell r="AA209">
            <v>0.72</v>
          </cell>
          <cell r="AB209">
            <v>0.72</v>
          </cell>
          <cell r="AC209">
            <v>0.72</v>
          </cell>
          <cell r="AD209">
            <v>0.72</v>
          </cell>
          <cell r="AE209">
            <v>0.72</v>
          </cell>
          <cell r="AF209">
            <v>0.72</v>
          </cell>
          <cell r="AG209">
            <v>0.72</v>
          </cell>
          <cell r="AH209">
            <v>0.72</v>
          </cell>
          <cell r="AI209">
            <v>0.72</v>
          </cell>
          <cell r="AJ209">
            <v>0.72</v>
          </cell>
          <cell r="AK209">
            <v>0.72</v>
          </cell>
          <cell r="AL209">
            <v>0.72</v>
          </cell>
          <cell r="AM209">
            <v>0.72</v>
          </cell>
          <cell r="AN209">
            <v>0.72</v>
          </cell>
          <cell r="AO209">
            <v>0.72</v>
          </cell>
          <cell r="AP209">
            <v>0.72</v>
          </cell>
          <cell r="AQ209">
            <v>0.72</v>
          </cell>
          <cell r="AR209">
            <v>0.72</v>
          </cell>
          <cell r="AS209">
            <v>0.72</v>
          </cell>
          <cell r="AT209">
            <v>0.72</v>
          </cell>
          <cell r="AU209">
            <v>0.72</v>
          </cell>
          <cell r="AV209">
            <v>0.72</v>
          </cell>
          <cell r="AW209">
            <v>0.72</v>
          </cell>
          <cell r="AX209">
            <v>0.72</v>
          </cell>
        </row>
        <row r="210">
          <cell r="A210" t="str">
            <v>WASmall C&amp;ICAC DLC_Saturation</v>
          </cell>
          <cell r="B210" t="str">
            <v>WA</v>
          </cell>
          <cell r="C210" t="str">
            <v>Small C&amp;I</v>
          </cell>
          <cell r="D210" t="str">
            <v>CAC DLC_Saturation</v>
          </cell>
          <cell r="E210" t="str">
            <v>%</v>
          </cell>
          <cell r="F210">
            <v>0.77</v>
          </cell>
          <cell r="G210">
            <v>0.77</v>
          </cell>
          <cell r="H210">
            <v>0.77</v>
          </cell>
          <cell r="I210">
            <v>0.77</v>
          </cell>
          <cell r="J210">
            <v>0.77</v>
          </cell>
          <cell r="K210">
            <v>0.77</v>
          </cell>
          <cell r="L210">
            <v>0.77</v>
          </cell>
          <cell r="M210">
            <v>0.77</v>
          </cell>
          <cell r="N210">
            <v>0.77</v>
          </cell>
          <cell r="O210">
            <v>0.77</v>
          </cell>
          <cell r="P210">
            <v>0.77</v>
          </cell>
          <cell r="Q210">
            <v>0.77</v>
          </cell>
          <cell r="R210">
            <v>0.77</v>
          </cell>
          <cell r="S210">
            <v>0.77</v>
          </cell>
          <cell r="T210">
            <v>0.77</v>
          </cell>
          <cell r="U210">
            <v>0.77</v>
          </cell>
          <cell r="V210">
            <v>0.77</v>
          </cell>
          <cell r="W210">
            <v>0.77</v>
          </cell>
          <cell r="X210">
            <v>0.77</v>
          </cell>
          <cell r="Y210">
            <v>0.77</v>
          </cell>
          <cell r="Z210">
            <v>0.77</v>
          </cell>
          <cell r="AA210">
            <v>0.77</v>
          </cell>
          <cell r="AB210">
            <v>0.77</v>
          </cell>
          <cell r="AC210">
            <v>0.77</v>
          </cell>
          <cell r="AD210">
            <v>0.77</v>
          </cell>
          <cell r="AE210">
            <v>0.77</v>
          </cell>
          <cell r="AF210">
            <v>0.77</v>
          </cell>
          <cell r="AG210">
            <v>0.77</v>
          </cell>
          <cell r="AH210">
            <v>0.77</v>
          </cell>
          <cell r="AI210">
            <v>0.77</v>
          </cell>
          <cell r="AJ210">
            <v>0.77</v>
          </cell>
          <cell r="AK210">
            <v>0.77</v>
          </cell>
          <cell r="AL210">
            <v>0.77</v>
          </cell>
          <cell r="AM210">
            <v>0.77</v>
          </cell>
          <cell r="AN210">
            <v>0.77</v>
          </cell>
          <cell r="AO210">
            <v>0.77</v>
          </cell>
          <cell r="AP210">
            <v>0.77</v>
          </cell>
          <cell r="AQ210">
            <v>0.77</v>
          </cell>
          <cell r="AR210">
            <v>0.77</v>
          </cell>
          <cell r="AS210">
            <v>0.77</v>
          </cell>
          <cell r="AT210">
            <v>0.77</v>
          </cell>
          <cell r="AU210">
            <v>0.77</v>
          </cell>
          <cell r="AV210">
            <v>0.77</v>
          </cell>
          <cell r="AW210">
            <v>0.77</v>
          </cell>
          <cell r="AX210">
            <v>0.77</v>
          </cell>
        </row>
        <row r="211">
          <cell r="A211" t="str">
            <v>WYSmall C&amp;ICAC DLC_Saturation</v>
          </cell>
          <cell r="B211" t="str">
            <v>WY</v>
          </cell>
          <cell r="C211" t="str">
            <v>Small C&amp;I</v>
          </cell>
          <cell r="D211" t="str">
            <v>CAC DLC_Saturation</v>
          </cell>
          <cell r="E211" t="str">
            <v>%</v>
          </cell>
          <cell r="F211">
            <v>0.53</v>
          </cell>
          <cell r="G211">
            <v>0.53</v>
          </cell>
          <cell r="H211">
            <v>0.53</v>
          </cell>
          <cell r="I211">
            <v>0.53</v>
          </cell>
          <cell r="J211">
            <v>0.53</v>
          </cell>
          <cell r="K211">
            <v>0.53</v>
          </cell>
          <cell r="L211">
            <v>0.53</v>
          </cell>
          <cell r="M211">
            <v>0.53</v>
          </cell>
          <cell r="N211">
            <v>0.53</v>
          </cell>
          <cell r="O211">
            <v>0.53</v>
          </cell>
          <cell r="P211">
            <v>0.53</v>
          </cell>
          <cell r="Q211">
            <v>0.53</v>
          </cell>
          <cell r="R211">
            <v>0.53</v>
          </cell>
          <cell r="S211">
            <v>0.53</v>
          </cell>
          <cell r="T211">
            <v>0.53</v>
          </cell>
          <cell r="U211">
            <v>0.53</v>
          </cell>
          <cell r="V211">
            <v>0.53</v>
          </cell>
          <cell r="W211">
            <v>0.53</v>
          </cell>
          <cell r="X211">
            <v>0.53</v>
          </cell>
          <cell r="Y211">
            <v>0.53</v>
          </cell>
          <cell r="Z211">
            <v>0.53</v>
          </cell>
          <cell r="AA211">
            <v>0.53</v>
          </cell>
          <cell r="AB211">
            <v>0.53</v>
          </cell>
          <cell r="AC211">
            <v>0.53</v>
          </cell>
          <cell r="AD211">
            <v>0.53</v>
          </cell>
          <cell r="AE211">
            <v>0.53</v>
          </cell>
          <cell r="AF211">
            <v>0.53</v>
          </cell>
          <cell r="AG211">
            <v>0.53</v>
          </cell>
          <cell r="AH211">
            <v>0.53</v>
          </cell>
          <cell r="AI211">
            <v>0.53</v>
          </cell>
          <cell r="AJ211">
            <v>0.53</v>
          </cell>
          <cell r="AK211">
            <v>0.53</v>
          </cell>
          <cell r="AL211">
            <v>0.53</v>
          </cell>
          <cell r="AM211">
            <v>0.53</v>
          </cell>
          <cell r="AN211">
            <v>0.53</v>
          </cell>
          <cell r="AO211">
            <v>0.53</v>
          </cell>
          <cell r="AP211">
            <v>0.53</v>
          </cell>
          <cell r="AQ211">
            <v>0.53</v>
          </cell>
          <cell r="AR211">
            <v>0.53</v>
          </cell>
          <cell r="AS211">
            <v>0.53</v>
          </cell>
          <cell r="AT211">
            <v>0.53</v>
          </cell>
          <cell r="AU211">
            <v>0.53</v>
          </cell>
          <cell r="AV211">
            <v>0.53</v>
          </cell>
          <cell r="AW211">
            <v>0.53</v>
          </cell>
          <cell r="AX211">
            <v>0.53</v>
          </cell>
        </row>
        <row r="212">
          <cell r="A212" t="str">
            <v>CASmall C&amp;IWater Heating DLC_Saturation</v>
          </cell>
          <cell r="B212" t="str">
            <v>CA</v>
          </cell>
          <cell r="C212" t="str">
            <v>Small C&amp;I</v>
          </cell>
          <cell r="D212" t="str">
            <v>Water Heating DLC_Saturation</v>
          </cell>
          <cell r="E212" t="str">
            <v>%</v>
          </cell>
          <cell r="F212">
            <v>0.36749999999999999</v>
          </cell>
          <cell r="G212">
            <v>0.36749999999999999</v>
          </cell>
          <cell r="H212">
            <v>0.36749999999999999</v>
          </cell>
          <cell r="I212">
            <v>0.36749999999999999</v>
          </cell>
          <cell r="J212">
            <v>0.36749999999999999</v>
          </cell>
          <cell r="K212">
            <v>0.36749999999999999</v>
          </cell>
          <cell r="L212">
            <v>0.36749999999999999</v>
          </cell>
          <cell r="M212">
            <v>0.36749999999999999</v>
          </cell>
          <cell r="N212">
            <v>0.36749999999999999</v>
          </cell>
          <cell r="O212">
            <v>0.36749999999999999</v>
          </cell>
          <cell r="P212">
            <v>0.36749999999999999</v>
          </cell>
          <cell r="Q212">
            <v>0.36749999999999999</v>
          </cell>
          <cell r="R212">
            <v>0.36749999999999999</v>
          </cell>
          <cell r="S212">
            <v>0.36749999999999999</v>
          </cell>
          <cell r="T212">
            <v>0.36749999999999999</v>
          </cell>
          <cell r="U212">
            <v>0.36749999999999999</v>
          </cell>
          <cell r="V212">
            <v>0.36749999999999999</v>
          </cell>
          <cell r="W212">
            <v>0.36749999999999999</v>
          </cell>
          <cell r="X212">
            <v>0.36749999999999999</v>
          </cell>
          <cell r="Y212">
            <v>0.36749999999999999</v>
          </cell>
          <cell r="Z212">
            <v>0.36749999999999999</v>
          </cell>
          <cell r="AA212">
            <v>0.36749999999999999</v>
          </cell>
          <cell r="AB212">
            <v>0.36749999999999999</v>
          </cell>
          <cell r="AC212">
            <v>0.36749999999999999</v>
          </cell>
          <cell r="AD212">
            <v>0.36749999999999999</v>
          </cell>
          <cell r="AE212">
            <v>0.36749999999999999</v>
          </cell>
          <cell r="AF212">
            <v>0.36749999999999999</v>
          </cell>
          <cell r="AG212">
            <v>0.36749999999999999</v>
          </cell>
          <cell r="AH212">
            <v>0.36749999999999999</v>
          </cell>
          <cell r="AI212">
            <v>0.36749999999999999</v>
          </cell>
          <cell r="AJ212">
            <v>0.36749999999999999</v>
          </cell>
          <cell r="AK212">
            <v>0.36749999999999999</v>
          </cell>
          <cell r="AL212">
            <v>0.36749999999999999</v>
          </cell>
          <cell r="AM212">
            <v>0.36749999999999999</v>
          </cell>
          <cell r="AN212">
            <v>0.36749999999999999</v>
          </cell>
          <cell r="AO212">
            <v>0.36749999999999999</v>
          </cell>
          <cell r="AP212">
            <v>0.36749999999999999</v>
          </cell>
          <cell r="AQ212">
            <v>0.36749999999999999</v>
          </cell>
          <cell r="AR212">
            <v>0.36749999999999999</v>
          </cell>
          <cell r="AS212">
            <v>0.36749999999999999</v>
          </cell>
          <cell r="AT212">
            <v>0.36749999999999999</v>
          </cell>
          <cell r="AU212">
            <v>0.36749999999999999</v>
          </cell>
          <cell r="AV212">
            <v>0.36749999999999999</v>
          </cell>
          <cell r="AW212">
            <v>0.36749999999999999</v>
          </cell>
          <cell r="AX212">
            <v>0.36749999999999999</v>
          </cell>
        </row>
        <row r="213">
          <cell r="A213" t="str">
            <v>IDSmall C&amp;IWater Heating DLC_Saturation</v>
          </cell>
          <cell r="B213" t="str">
            <v>ID</v>
          </cell>
          <cell r="C213" t="str">
            <v>Small C&amp;I</v>
          </cell>
          <cell r="D213" t="str">
            <v>Water Heating DLC_Saturation</v>
          </cell>
          <cell r="E213" t="str">
            <v>%</v>
          </cell>
          <cell r="F213">
            <v>0.30800000000000005</v>
          </cell>
          <cell r="G213">
            <v>0.30800000000000005</v>
          </cell>
          <cell r="H213">
            <v>0.30800000000000005</v>
          </cell>
          <cell r="I213">
            <v>0.30800000000000005</v>
          </cell>
          <cell r="J213">
            <v>0.30800000000000005</v>
          </cell>
          <cell r="K213">
            <v>0.30800000000000005</v>
          </cell>
          <cell r="L213">
            <v>0.30800000000000005</v>
          </cell>
          <cell r="M213">
            <v>0.30800000000000005</v>
          </cell>
          <cell r="N213">
            <v>0.30800000000000005</v>
          </cell>
          <cell r="O213">
            <v>0.30800000000000005</v>
          </cell>
          <cell r="P213">
            <v>0.30800000000000005</v>
          </cell>
          <cell r="Q213">
            <v>0.30800000000000005</v>
          </cell>
          <cell r="R213">
            <v>0.30800000000000005</v>
          </cell>
          <cell r="S213">
            <v>0.30800000000000005</v>
          </cell>
          <cell r="T213">
            <v>0.30800000000000005</v>
          </cell>
          <cell r="U213">
            <v>0.30800000000000005</v>
          </cell>
          <cell r="V213">
            <v>0.30800000000000005</v>
          </cell>
          <cell r="W213">
            <v>0.30800000000000005</v>
          </cell>
          <cell r="X213">
            <v>0.30800000000000005</v>
          </cell>
          <cell r="Y213">
            <v>0.30800000000000005</v>
          </cell>
          <cell r="Z213">
            <v>0.30800000000000005</v>
          </cell>
          <cell r="AA213">
            <v>0.30800000000000005</v>
          </cell>
          <cell r="AB213">
            <v>0.30800000000000005</v>
          </cell>
          <cell r="AC213">
            <v>0.30800000000000005</v>
          </cell>
          <cell r="AD213">
            <v>0.30800000000000005</v>
          </cell>
          <cell r="AE213">
            <v>0.30800000000000005</v>
          </cell>
          <cell r="AF213">
            <v>0.30800000000000005</v>
          </cell>
          <cell r="AG213">
            <v>0.30800000000000005</v>
          </cell>
          <cell r="AH213">
            <v>0.30800000000000005</v>
          </cell>
          <cell r="AI213">
            <v>0.30800000000000005</v>
          </cell>
          <cell r="AJ213">
            <v>0.30800000000000005</v>
          </cell>
          <cell r="AK213">
            <v>0.30800000000000005</v>
          </cell>
          <cell r="AL213">
            <v>0.30800000000000005</v>
          </cell>
          <cell r="AM213">
            <v>0.30800000000000005</v>
          </cell>
          <cell r="AN213">
            <v>0.30800000000000005</v>
          </cell>
          <cell r="AO213">
            <v>0.30800000000000005</v>
          </cell>
          <cell r="AP213">
            <v>0.30800000000000005</v>
          </cell>
          <cell r="AQ213">
            <v>0.30800000000000005</v>
          </cell>
          <cell r="AR213">
            <v>0.30800000000000005</v>
          </cell>
          <cell r="AS213">
            <v>0.30800000000000005</v>
          </cell>
          <cell r="AT213">
            <v>0.30800000000000005</v>
          </cell>
          <cell r="AU213">
            <v>0.30800000000000005</v>
          </cell>
          <cell r="AV213">
            <v>0.30800000000000005</v>
          </cell>
          <cell r="AW213">
            <v>0.30800000000000005</v>
          </cell>
          <cell r="AX213">
            <v>0.30800000000000005</v>
          </cell>
        </row>
        <row r="214">
          <cell r="A214" t="str">
            <v>ORSmall C&amp;IWater Heating DLC_Saturation</v>
          </cell>
          <cell r="B214" t="str">
            <v>OR</v>
          </cell>
          <cell r="C214" t="str">
            <v>Small C&amp;I</v>
          </cell>
          <cell r="D214" t="str">
            <v>Water Heating DLC_Saturation</v>
          </cell>
          <cell r="E214" t="str">
            <v>%</v>
          </cell>
          <cell r="F214">
            <v>0.49770000000000003</v>
          </cell>
          <cell r="G214">
            <v>0.49770000000000003</v>
          </cell>
          <cell r="H214">
            <v>0.49770000000000003</v>
          </cell>
          <cell r="I214">
            <v>0.49770000000000003</v>
          </cell>
          <cell r="J214">
            <v>0.49770000000000003</v>
          </cell>
          <cell r="K214">
            <v>0.49770000000000003</v>
          </cell>
          <cell r="L214">
            <v>0.49770000000000003</v>
          </cell>
          <cell r="M214">
            <v>0.49770000000000003</v>
          </cell>
          <cell r="N214">
            <v>0.49770000000000003</v>
          </cell>
          <cell r="O214">
            <v>0.49770000000000003</v>
          </cell>
          <cell r="P214">
            <v>0.49770000000000003</v>
          </cell>
          <cell r="Q214">
            <v>0.49770000000000003</v>
          </cell>
          <cell r="R214">
            <v>0.49770000000000003</v>
          </cell>
          <cell r="S214">
            <v>0.49770000000000003</v>
          </cell>
          <cell r="T214">
            <v>0.49770000000000003</v>
          </cell>
          <cell r="U214">
            <v>0.49770000000000003</v>
          </cell>
          <cell r="V214">
            <v>0.49770000000000003</v>
          </cell>
          <cell r="W214">
            <v>0.49770000000000003</v>
          </cell>
          <cell r="X214">
            <v>0.49770000000000003</v>
          </cell>
          <cell r="Y214">
            <v>0.49770000000000003</v>
          </cell>
          <cell r="Z214">
            <v>0.49770000000000003</v>
          </cell>
          <cell r="AA214">
            <v>0.49770000000000003</v>
          </cell>
          <cell r="AB214">
            <v>0.49770000000000003</v>
          </cell>
          <cell r="AC214">
            <v>0.49770000000000003</v>
          </cell>
          <cell r="AD214">
            <v>0.49770000000000003</v>
          </cell>
          <cell r="AE214">
            <v>0.49770000000000003</v>
          </cell>
          <cell r="AF214">
            <v>0.49770000000000003</v>
          </cell>
          <cell r="AG214">
            <v>0.49770000000000003</v>
          </cell>
          <cell r="AH214">
            <v>0.49770000000000003</v>
          </cell>
          <cell r="AI214">
            <v>0.49770000000000003</v>
          </cell>
          <cell r="AJ214">
            <v>0.49770000000000003</v>
          </cell>
          <cell r="AK214">
            <v>0.49770000000000003</v>
          </cell>
          <cell r="AL214">
            <v>0.49770000000000003</v>
          </cell>
          <cell r="AM214">
            <v>0.49770000000000003</v>
          </cell>
          <cell r="AN214">
            <v>0.49770000000000003</v>
          </cell>
          <cell r="AO214">
            <v>0.49770000000000003</v>
          </cell>
          <cell r="AP214">
            <v>0.49770000000000003</v>
          </cell>
          <cell r="AQ214">
            <v>0.49770000000000003</v>
          </cell>
          <cell r="AR214">
            <v>0.49770000000000003</v>
          </cell>
          <cell r="AS214">
            <v>0.49770000000000003</v>
          </cell>
          <cell r="AT214">
            <v>0.49770000000000003</v>
          </cell>
          <cell r="AU214">
            <v>0.49770000000000003</v>
          </cell>
          <cell r="AV214">
            <v>0.49770000000000003</v>
          </cell>
          <cell r="AW214">
            <v>0.49770000000000003</v>
          </cell>
          <cell r="AX214">
            <v>0.49770000000000003</v>
          </cell>
        </row>
        <row r="215">
          <cell r="A215" t="str">
            <v>UTSmall C&amp;IWater Heating DLC_Saturation</v>
          </cell>
          <cell r="B215" t="str">
            <v>UT</v>
          </cell>
          <cell r="C215" t="str">
            <v>Small C&amp;I</v>
          </cell>
          <cell r="D215" t="str">
            <v>Water Heating DLC_Saturation</v>
          </cell>
          <cell r="E215" t="str">
            <v>%</v>
          </cell>
          <cell r="F215">
            <v>0.2016</v>
          </cell>
          <cell r="G215">
            <v>0.2016</v>
          </cell>
          <cell r="H215">
            <v>0.2016</v>
          </cell>
          <cell r="I215">
            <v>0.2016</v>
          </cell>
          <cell r="J215">
            <v>0.2016</v>
          </cell>
          <cell r="K215">
            <v>0.2016</v>
          </cell>
          <cell r="L215">
            <v>0.2016</v>
          </cell>
          <cell r="M215">
            <v>0.2016</v>
          </cell>
          <cell r="N215">
            <v>0.2016</v>
          </cell>
          <cell r="O215">
            <v>0.2016</v>
          </cell>
          <cell r="P215">
            <v>0.2016</v>
          </cell>
          <cell r="Q215">
            <v>0.2016</v>
          </cell>
          <cell r="R215">
            <v>0.2016</v>
          </cell>
          <cell r="S215">
            <v>0.2016</v>
          </cell>
          <cell r="T215">
            <v>0.2016</v>
          </cell>
          <cell r="U215">
            <v>0.2016</v>
          </cell>
          <cell r="V215">
            <v>0.2016</v>
          </cell>
          <cell r="W215">
            <v>0.2016</v>
          </cell>
          <cell r="X215">
            <v>0.2016</v>
          </cell>
          <cell r="Y215">
            <v>0.2016</v>
          </cell>
          <cell r="Z215">
            <v>0.2016</v>
          </cell>
          <cell r="AA215">
            <v>0.2016</v>
          </cell>
          <cell r="AB215">
            <v>0.2016</v>
          </cell>
          <cell r="AC215">
            <v>0.2016</v>
          </cell>
          <cell r="AD215">
            <v>0.2016</v>
          </cell>
          <cell r="AE215">
            <v>0.2016</v>
          </cell>
          <cell r="AF215">
            <v>0.2016</v>
          </cell>
          <cell r="AG215">
            <v>0.2016</v>
          </cell>
          <cell r="AH215">
            <v>0.2016</v>
          </cell>
          <cell r="AI215">
            <v>0.2016</v>
          </cell>
          <cell r="AJ215">
            <v>0.2016</v>
          </cell>
          <cell r="AK215">
            <v>0.2016</v>
          </cell>
          <cell r="AL215">
            <v>0.2016</v>
          </cell>
          <cell r="AM215">
            <v>0.2016</v>
          </cell>
          <cell r="AN215">
            <v>0.2016</v>
          </cell>
          <cell r="AO215">
            <v>0.2016</v>
          </cell>
          <cell r="AP215">
            <v>0.2016</v>
          </cell>
          <cell r="AQ215">
            <v>0.2016</v>
          </cell>
          <cell r="AR215">
            <v>0.2016</v>
          </cell>
          <cell r="AS215">
            <v>0.2016</v>
          </cell>
          <cell r="AT215">
            <v>0.2016</v>
          </cell>
          <cell r="AU215">
            <v>0.2016</v>
          </cell>
          <cell r="AV215">
            <v>0.2016</v>
          </cell>
          <cell r="AW215">
            <v>0.2016</v>
          </cell>
          <cell r="AX215">
            <v>0.2016</v>
          </cell>
        </row>
        <row r="216">
          <cell r="A216" t="str">
            <v>WASmall C&amp;IWater Heating DLC_Saturation</v>
          </cell>
          <cell r="B216" t="str">
            <v>WA</v>
          </cell>
          <cell r="C216" t="str">
            <v>Small C&amp;I</v>
          </cell>
          <cell r="D216" t="str">
            <v>Water Heating DLC_Saturation</v>
          </cell>
          <cell r="E216" t="str">
            <v>%</v>
          </cell>
          <cell r="F216">
            <v>0.53129999999999999</v>
          </cell>
          <cell r="G216">
            <v>0.53129999999999999</v>
          </cell>
          <cell r="H216">
            <v>0.53129999999999999</v>
          </cell>
          <cell r="I216">
            <v>0.53129999999999999</v>
          </cell>
          <cell r="J216">
            <v>0.53129999999999999</v>
          </cell>
          <cell r="K216">
            <v>0.53129999999999999</v>
          </cell>
          <cell r="L216">
            <v>0.53129999999999999</v>
          </cell>
          <cell r="M216">
            <v>0.53129999999999999</v>
          </cell>
          <cell r="N216">
            <v>0.53129999999999999</v>
          </cell>
          <cell r="O216">
            <v>0.53129999999999999</v>
          </cell>
          <cell r="P216">
            <v>0.53129999999999999</v>
          </cell>
          <cell r="Q216">
            <v>0.53129999999999999</v>
          </cell>
          <cell r="R216">
            <v>0.53129999999999999</v>
          </cell>
          <cell r="S216">
            <v>0.53129999999999999</v>
          </cell>
          <cell r="T216">
            <v>0.53129999999999999</v>
          </cell>
          <cell r="U216">
            <v>0.53129999999999999</v>
          </cell>
          <cell r="V216">
            <v>0.53129999999999999</v>
          </cell>
          <cell r="W216">
            <v>0.53129999999999999</v>
          </cell>
          <cell r="X216">
            <v>0.53129999999999999</v>
          </cell>
          <cell r="Y216">
            <v>0.53129999999999999</v>
          </cell>
          <cell r="Z216">
            <v>0.53129999999999999</v>
          </cell>
          <cell r="AA216">
            <v>0.53129999999999999</v>
          </cell>
          <cell r="AB216">
            <v>0.53129999999999999</v>
          </cell>
          <cell r="AC216">
            <v>0.53129999999999999</v>
          </cell>
          <cell r="AD216">
            <v>0.53129999999999999</v>
          </cell>
          <cell r="AE216">
            <v>0.53129999999999999</v>
          </cell>
          <cell r="AF216">
            <v>0.53129999999999999</v>
          </cell>
          <cell r="AG216">
            <v>0.53129999999999999</v>
          </cell>
          <cell r="AH216">
            <v>0.53129999999999999</v>
          </cell>
          <cell r="AI216">
            <v>0.53129999999999999</v>
          </cell>
          <cell r="AJ216">
            <v>0.53129999999999999</v>
          </cell>
          <cell r="AK216">
            <v>0.53129999999999999</v>
          </cell>
          <cell r="AL216">
            <v>0.53129999999999999</v>
          </cell>
          <cell r="AM216">
            <v>0.53129999999999999</v>
          </cell>
          <cell r="AN216">
            <v>0.53129999999999999</v>
          </cell>
          <cell r="AO216">
            <v>0.53129999999999999</v>
          </cell>
          <cell r="AP216">
            <v>0.53129999999999999</v>
          </cell>
          <cell r="AQ216">
            <v>0.53129999999999999</v>
          </cell>
          <cell r="AR216">
            <v>0.53129999999999999</v>
          </cell>
          <cell r="AS216">
            <v>0.53129999999999999</v>
          </cell>
          <cell r="AT216">
            <v>0.53129999999999999</v>
          </cell>
          <cell r="AU216">
            <v>0.53129999999999999</v>
          </cell>
          <cell r="AV216">
            <v>0.53129999999999999</v>
          </cell>
          <cell r="AW216">
            <v>0.53129999999999999</v>
          </cell>
          <cell r="AX216">
            <v>0.53129999999999999</v>
          </cell>
        </row>
        <row r="217">
          <cell r="A217" t="str">
            <v>WYSmall C&amp;IWater Heating DLC_Saturation</v>
          </cell>
          <cell r="B217" t="str">
            <v>WY</v>
          </cell>
          <cell r="C217" t="str">
            <v>Small C&amp;I</v>
          </cell>
          <cell r="D217" t="str">
            <v>Water Heating DLC_Saturation</v>
          </cell>
          <cell r="E217" t="str">
            <v>%</v>
          </cell>
          <cell r="F217">
            <v>0.22259999999999999</v>
          </cell>
          <cell r="G217">
            <v>0.22259999999999999</v>
          </cell>
          <cell r="H217">
            <v>0.22259999999999999</v>
          </cell>
          <cell r="I217">
            <v>0.22259999999999999</v>
          </cell>
          <cell r="J217">
            <v>0.22259999999999999</v>
          </cell>
          <cell r="K217">
            <v>0.22259999999999999</v>
          </cell>
          <cell r="L217">
            <v>0.22259999999999999</v>
          </cell>
          <cell r="M217">
            <v>0.22259999999999999</v>
          </cell>
          <cell r="N217">
            <v>0.22259999999999999</v>
          </cell>
          <cell r="O217">
            <v>0.22259999999999999</v>
          </cell>
          <cell r="P217">
            <v>0.22259999999999999</v>
          </cell>
          <cell r="Q217">
            <v>0.22259999999999999</v>
          </cell>
          <cell r="R217">
            <v>0.22259999999999999</v>
          </cell>
          <cell r="S217">
            <v>0.22259999999999999</v>
          </cell>
          <cell r="T217">
            <v>0.22259999999999999</v>
          </cell>
          <cell r="U217">
            <v>0.22259999999999999</v>
          </cell>
          <cell r="V217">
            <v>0.22259999999999999</v>
          </cell>
          <cell r="W217">
            <v>0.22259999999999999</v>
          </cell>
          <cell r="X217">
            <v>0.22259999999999999</v>
          </cell>
          <cell r="Y217">
            <v>0.22259999999999999</v>
          </cell>
          <cell r="Z217">
            <v>0.22259999999999999</v>
          </cell>
          <cell r="AA217">
            <v>0.22259999999999999</v>
          </cell>
          <cell r="AB217">
            <v>0.22259999999999999</v>
          </cell>
          <cell r="AC217">
            <v>0.22259999999999999</v>
          </cell>
          <cell r="AD217">
            <v>0.22259999999999999</v>
          </cell>
          <cell r="AE217">
            <v>0.22259999999999999</v>
          </cell>
          <cell r="AF217">
            <v>0.22259999999999999</v>
          </cell>
          <cell r="AG217">
            <v>0.22259999999999999</v>
          </cell>
          <cell r="AH217">
            <v>0.22259999999999999</v>
          </cell>
          <cell r="AI217">
            <v>0.22259999999999999</v>
          </cell>
          <cell r="AJ217">
            <v>0.22259999999999999</v>
          </cell>
          <cell r="AK217">
            <v>0.22259999999999999</v>
          </cell>
          <cell r="AL217">
            <v>0.22259999999999999</v>
          </cell>
          <cell r="AM217">
            <v>0.22259999999999999</v>
          </cell>
          <cell r="AN217">
            <v>0.22259999999999999</v>
          </cell>
          <cell r="AO217">
            <v>0.22259999999999999</v>
          </cell>
          <cell r="AP217">
            <v>0.22259999999999999</v>
          </cell>
          <cell r="AQ217">
            <v>0.22259999999999999</v>
          </cell>
          <cell r="AR217">
            <v>0.22259999999999999</v>
          </cell>
          <cell r="AS217">
            <v>0.22259999999999999</v>
          </cell>
          <cell r="AT217">
            <v>0.22259999999999999</v>
          </cell>
          <cell r="AU217">
            <v>0.22259999999999999</v>
          </cell>
          <cell r="AV217">
            <v>0.22259999999999999</v>
          </cell>
          <cell r="AW217">
            <v>0.22259999999999999</v>
          </cell>
          <cell r="AX217">
            <v>0.22259999999999999</v>
          </cell>
        </row>
        <row r="218">
          <cell r="A218" t="str">
            <v>CAMedium C&amp;ICAC DLC_Saturation</v>
          </cell>
          <cell r="B218" t="str">
            <v>CA</v>
          </cell>
          <cell r="C218" t="str">
            <v>Medium C&amp;I</v>
          </cell>
          <cell r="D218" t="str">
            <v>CAC DLC_Saturation</v>
          </cell>
          <cell r="E218" t="str">
            <v>%</v>
          </cell>
          <cell r="F218">
            <v>0.49</v>
          </cell>
          <cell r="G218">
            <v>0.49</v>
          </cell>
          <cell r="H218">
            <v>0.49</v>
          </cell>
          <cell r="I218">
            <v>0.49</v>
          </cell>
          <cell r="J218">
            <v>0.49</v>
          </cell>
          <cell r="K218">
            <v>0.49</v>
          </cell>
          <cell r="L218">
            <v>0.49</v>
          </cell>
          <cell r="M218">
            <v>0.49</v>
          </cell>
          <cell r="N218">
            <v>0.49</v>
          </cell>
          <cell r="O218">
            <v>0.49</v>
          </cell>
          <cell r="P218">
            <v>0.49</v>
          </cell>
          <cell r="Q218">
            <v>0.49</v>
          </cell>
          <cell r="R218">
            <v>0.49</v>
          </cell>
          <cell r="S218">
            <v>0.49</v>
          </cell>
          <cell r="T218">
            <v>0.49</v>
          </cell>
          <cell r="U218">
            <v>0.49</v>
          </cell>
          <cell r="V218">
            <v>0.49</v>
          </cell>
          <cell r="W218">
            <v>0.49</v>
          </cell>
          <cell r="X218">
            <v>0.49</v>
          </cell>
          <cell r="Y218">
            <v>0.49</v>
          </cell>
          <cell r="Z218">
            <v>0.49</v>
          </cell>
          <cell r="AA218">
            <v>0.49</v>
          </cell>
          <cell r="AB218">
            <v>0.49</v>
          </cell>
          <cell r="AC218">
            <v>0.49</v>
          </cell>
          <cell r="AD218">
            <v>0.49</v>
          </cell>
          <cell r="AE218">
            <v>0.49</v>
          </cell>
          <cell r="AF218">
            <v>0.49</v>
          </cell>
          <cell r="AG218">
            <v>0.49</v>
          </cell>
          <cell r="AH218">
            <v>0.49</v>
          </cell>
          <cell r="AI218">
            <v>0.49</v>
          </cell>
          <cell r="AJ218">
            <v>0.49</v>
          </cell>
          <cell r="AK218">
            <v>0.49</v>
          </cell>
          <cell r="AL218">
            <v>0.49</v>
          </cell>
          <cell r="AM218">
            <v>0.49</v>
          </cell>
          <cell r="AN218">
            <v>0.49</v>
          </cell>
          <cell r="AO218">
            <v>0.49</v>
          </cell>
          <cell r="AP218">
            <v>0.49</v>
          </cell>
          <cell r="AQ218">
            <v>0.49</v>
          </cell>
          <cell r="AR218">
            <v>0.49</v>
          </cell>
          <cell r="AS218">
            <v>0.49</v>
          </cell>
          <cell r="AT218">
            <v>0.49</v>
          </cell>
          <cell r="AU218">
            <v>0.49</v>
          </cell>
          <cell r="AV218">
            <v>0.49</v>
          </cell>
          <cell r="AW218">
            <v>0.49</v>
          </cell>
          <cell r="AX218">
            <v>0.49</v>
          </cell>
        </row>
        <row r="219">
          <cell r="A219" t="str">
            <v>IDMedium C&amp;ICAC DLC_Saturation</v>
          </cell>
          <cell r="B219" t="str">
            <v>ID</v>
          </cell>
          <cell r="C219" t="str">
            <v>Medium C&amp;I</v>
          </cell>
          <cell r="D219" t="str">
            <v>CAC DLC_Saturation</v>
          </cell>
          <cell r="E219" t="str">
            <v>%</v>
          </cell>
          <cell r="F219">
            <v>0.56000000000000005</v>
          </cell>
          <cell r="G219">
            <v>0.56000000000000005</v>
          </cell>
          <cell r="H219">
            <v>0.56000000000000005</v>
          </cell>
          <cell r="I219">
            <v>0.56000000000000005</v>
          </cell>
          <cell r="J219">
            <v>0.56000000000000005</v>
          </cell>
          <cell r="K219">
            <v>0.56000000000000005</v>
          </cell>
          <cell r="L219">
            <v>0.56000000000000005</v>
          </cell>
          <cell r="M219">
            <v>0.56000000000000005</v>
          </cell>
          <cell r="N219">
            <v>0.56000000000000005</v>
          </cell>
          <cell r="O219">
            <v>0.56000000000000005</v>
          </cell>
          <cell r="P219">
            <v>0.56000000000000005</v>
          </cell>
          <cell r="Q219">
            <v>0.56000000000000005</v>
          </cell>
          <cell r="R219">
            <v>0.56000000000000005</v>
          </cell>
          <cell r="S219">
            <v>0.56000000000000005</v>
          </cell>
          <cell r="T219">
            <v>0.56000000000000005</v>
          </cell>
          <cell r="U219">
            <v>0.56000000000000005</v>
          </cell>
          <cell r="V219">
            <v>0.56000000000000005</v>
          </cell>
          <cell r="W219">
            <v>0.56000000000000005</v>
          </cell>
          <cell r="X219">
            <v>0.56000000000000005</v>
          </cell>
          <cell r="Y219">
            <v>0.56000000000000005</v>
          </cell>
          <cell r="Z219">
            <v>0.56000000000000005</v>
          </cell>
          <cell r="AA219">
            <v>0.56000000000000005</v>
          </cell>
          <cell r="AB219">
            <v>0.56000000000000005</v>
          </cell>
          <cell r="AC219">
            <v>0.56000000000000005</v>
          </cell>
          <cell r="AD219">
            <v>0.56000000000000005</v>
          </cell>
          <cell r="AE219">
            <v>0.56000000000000005</v>
          </cell>
          <cell r="AF219">
            <v>0.56000000000000005</v>
          </cell>
          <cell r="AG219">
            <v>0.56000000000000005</v>
          </cell>
          <cell r="AH219">
            <v>0.56000000000000005</v>
          </cell>
          <cell r="AI219">
            <v>0.56000000000000005</v>
          </cell>
          <cell r="AJ219">
            <v>0.56000000000000005</v>
          </cell>
          <cell r="AK219">
            <v>0.56000000000000005</v>
          </cell>
          <cell r="AL219">
            <v>0.56000000000000005</v>
          </cell>
          <cell r="AM219">
            <v>0.56000000000000005</v>
          </cell>
          <cell r="AN219">
            <v>0.56000000000000005</v>
          </cell>
          <cell r="AO219">
            <v>0.56000000000000005</v>
          </cell>
          <cell r="AP219">
            <v>0.56000000000000005</v>
          </cell>
          <cell r="AQ219">
            <v>0.56000000000000005</v>
          </cell>
          <cell r="AR219">
            <v>0.56000000000000005</v>
          </cell>
          <cell r="AS219">
            <v>0.56000000000000005</v>
          </cell>
          <cell r="AT219">
            <v>0.56000000000000005</v>
          </cell>
          <cell r="AU219">
            <v>0.56000000000000005</v>
          </cell>
          <cell r="AV219">
            <v>0.56000000000000005</v>
          </cell>
          <cell r="AW219">
            <v>0.56000000000000005</v>
          </cell>
          <cell r="AX219">
            <v>0.56000000000000005</v>
          </cell>
        </row>
        <row r="220">
          <cell r="A220" t="str">
            <v>ORMedium C&amp;ICAC DLC_Saturation</v>
          </cell>
          <cell r="B220" t="str">
            <v>OR</v>
          </cell>
          <cell r="C220" t="str">
            <v>Medium C&amp;I</v>
          </cell>
          <cell r="D220" t="str">
            <v>CAC DLC_Saturation</v>
          </cell>
          <cell r="E220" t="str">
            <v>%</v>
          </cell>
          <cell r="F220">
            <v>0.79</v>
          </cell>
          <cell r="G220">
            <v>0.79</v>
          </cell>
          <cell r="H220">
            <v>0.79</v>
          </cell>
          <cell r="I220">
            <v>0.79</v>
          </cell>
          <cell r="J220">
            <v>0.79</v>
          </cell>
          <cell r="K220">
            <v>0.79</v>
          </cell>
          <cell r="L220">
            <v>0.79</v>
          </cell>
          <cell r="M220">
            <v>0.79</v>
          </cell>
          <cell r="N220">
            <v>0.79</v>
          </cell>
          <cell r="O220">
            <v>0.79</v>
          </cell>
          <cell r="P220">
            <v>0.79</v>
          </cell>
          <cell r="Q220">
            <v>0.79</v>
          </cell>
          <cell r="R220">
            <v>0.79</v>
          </cell>
          <cell r="S220">
            <v>0.79</v>
          </cell>
          <cell r="T220">
            <v>0.79</v>
          </cell>
          <cell r="U220">
            <v>0.79</v>
          </cell>
          <cell r="V220">
            <v>0.79</v>
          </cell>
          <cell r="W220">
            <v>0.79</v>
          </cell>
          <cell r="X220">
            <v>0.79</v>
          </cell>
          <cell r="Y220">
            <v>0.79</v>
          </cell>
          <cell r="Z220">
            <v>0.79</v>
          </cell>
          <cell r="AA220">
            <v>0.79</v>
          </cell>
          <cell r="AB220">
            <v>0.79</v>
          </cell>
          <cell r="AC220">
            <v>0.79</v>
          </cell>
          <cell r="AD220">
            <v>0.79</v>
          </cell>
          <cell r="AE220">
            <v>0.79</v>
          </cell>
          <cell r="AF220">
            <v>0.79</v>
          </cell>
          <cell r="AG220">
            <v>0.79</v>
          </cell>
          <cell r="AH220">
            <v>0.79</v>
          </cell>
          <cell r="AI220">
            <v>0.79</v>
          </cell>
          <cell r="AJ220">
            <v>0.79</v>
          </cell>
          <cell r="AK220">
            <v>0.79</v>
          </cell>
          <cell r="AL220">
            <v>0.79</v>
          </cell>
          <cell r="AM220">
            <v>0.79</v>
          </cell>
          <cell r="AN220">
            <v>0.79</v>
          </cell>
          <cell r="AO220">
            <v>0.79</v>
          </cell>
          <cell r="AP220">
            <v>0.79</v>
          </cell>
          <cell r="AQ220">
            <v>0.79</v>
          </cell>
          <cell r="AR220">
            <v>0.79</v>
          </cell>
          <cell r="AS220">
            <v>0.79</v>
          </cell>
          <cell r="AT220">
            <v>0.79</v>
          </cell>
          <cell r="AU220">
            <v>0.79</v>
          </cell>
          <cell r="AV220">
            <v>0.79</v>
          </cell>
          <cell r="AW220">
            <v>0.79</v>
          </cell>
          <cell r="AX220">
            <v>0.79</v>
          </cell>
        </row>
        <row r="221">
          <cell r="A221" t="str">
            <v>UTMedium C&amp;ICAC DLC_Saturation</v>
          </cell>
          <cell r="B221" t="str">
            <v>UT</v>
          </cell>
          <cell r="C221" t="str">
            <v>Medium C&amp;I</v>
          </cell>
          <cell r="D221" t="str">
            <v>CAC DLC_Saturation</v>
          </cell>
          <cell r="E221" t="str">
            <v>%</v>
          </cell>
          <cell r="F221">
            <v>0.72</v>
          </cell>
          <cell r="G221">
            <v>0.72</v>
          </cell>
          <cell r="H221">
            <v>0.72</v>
          </cell>
          <cell r="I221">
            <v>0.72</v>
          </cell>
          <cell r="J221">
            <v>0.72</v>
          </cell>
          <cell r="K221">
            <v>0.72</v>
          </cell>
          <cell r="L221">
            <v>0.72</v>
          </cell>
          <cell r="M221">
            <v>0.72</v>
          </cell>
          <cell r="N221">
            <v>0.72</v>
          </cell>
          <cell r="O221">
            <v>0.72</v>
          </cell>
          <cell r="P221">
            <v>0.72</v>
          </cell>
          <cell r="Q221">
            <v>0.72</v>
          </cell>
          <cell r="R221">
            <v>0.72</v>
          </cell>
          <cell r="S221">
            <v>0.72</v>
          </cell>
          <cell r="T221">
            <v>0.72</v>
          </cell>
          <cell r="U221">
            <v>0.72</v>
          </cell>
          <cell r="V221">
            <v>0.72</v>
          </cell>
          <cell r="W221">
            <v>0.72</v>
          </cell>
          <cell r="X221">
            <v>0.72</v>
          </cell>
          <cell r="Y221">
            <v>0.72</v>
          </cell>
          <cell r="Z221">
            <v>0.72</v>
          </cell>
          <cell r="AA221">
            <v>0.72</v>
          </cell>
          <cell r="AB221">
            <v>0.72</v>
          </cell>
          <cell r="AC221">
            <v>0.72</v>
          </cell>
          <cell r="AD221">
            <v>0.72</v>
          </cell>
          <cell r="AE221">
            <v>0.72</v>
          </cell>
          <cell r="AF221">
            <v>0.72</v>
          </cell>
          <cell r="AG221">
            <v>0.72</v>
          </cell>
          <cell r="AH221">
            <v>0.72</v>
          </cell>
          <cell r="AI221">
            <v>0.72</v>
          </cell>
          <cell r="AJ221">
            <v>0.72</v>
          </cell>
          <cell r="AK221">
            <v>0.72</v>
          </cell>
          <cell r="AL221">
            <v>0.72</v>
          </cell>
          <cell r="AM221">
            <v>0.72</v>
          </cell>
          <cell r="AN221">
            <v>0.72</v>
          </cell>
          <cell r="AO221">
            <v>0.72</v>
          </cell>
          <cell r="AP221">
            <v>0.72</v>
          </cell>
          <cell r="AQ221">
            <v>0.72</v>
          </cell>
          <cell r="AR221">
            <v>0.72</v>
          </cell>
          <cell r="AS221">
            <v>0.72</v>
          </cell>
          <cell r="AT221">
            <v>0.72</v>
          </cell>
          <cell r="AU221">
            <v>0.72</v>
          </cell>
          <cell r="AV221">
            <v>0.72</v>
          </cell>
          <cell r="AW221">
            <v>0.72</v>
          </cell>
          <cell r="AX221">
            <v>0.72</v>
          </cell>
        </row>
        <row r="222">
          <cell r="A222" t="str">
            <v>WAMedium C&amp;ICAC DLC_Saturation</v>
          </cell>
          <cell r="B222" t="str">
            <v>WA</v>
          </cell>
          <cell r="C222" t="str">
            <v>Medium C&amp;I</v>
          </cell>
          <cell r="D222" t="str">
            <v>CAC DLC_Saturation</v>
          </cell>
          <cell r="E222" t="str">
            <v>%</v>
          </cell>
          <cell r="F222">
            <v>0.77</v>
          </cell>
          <cell r="G222">
            <v>0.77</v>
          </cell>
          <cell r="H222">
            <v>0.77</v>
          </cell>
          <cell r="I222">
            <v>0.77</v>
          </cell>
          <cell r="J222">
            <v>0.77</v>
          </cell>
          <cell r="K222">
            <v>0.77</v>
          </cell>
          <cell r="L222">
            <v>0.77</v>
          </cell>
          <cell r="M222">
            <v>0.77</v>
          </cell>
          <cell r="N222">
            <v>0.77</v>
          </cell>
          <cell r="O222">
            <v>0.77</v>
          </cell>
          <cell r="P222">
            <v>0.77</v>
          </cell>
          <cell r="Q222">
            <v>0.77</v>
          </cell>
          <cell r="R222">
            <v>0.77</v>
          </cell>
          <cell r="S222">
            <v>0.77</v>
          </cell>
          <cell r="T222">
            <v>0.77</v>
          </cell>
          <cell r="U222">
            <v>0.77</v>
          </cell>
          <cell r="V222">
            <v>0.77</v>
          </cell>
          <cell r="W222">
            <v>0.77</v>
          </cell>
          <cell r="X222">
            <v>0.77</v>
          </cell>
          <cell r="Y222">
            <v>0.77</v>
          </cell>
          <cell r="Z222">
            <v>0.77</v>
          </cell>
          <cell r="AA222">
            <v>0.77</v>
          </cell>
          <cell r="AB222">
            <v>0.77</v>
          </cell>
          <cell r="AC222">
            <v>0.77</v>
          </cell>
          <cell r="AD222">
            <v>0.77</v>
          </cell>
          <cell r="AE222">
            <v>0.77</v>
          </cell>
          <cell r="AF222">
            <v>0.77</v>
          </cell>
          <cell r="AG222">
            <v>0.77</v>
          </cell>
          <cell r="AH222">
            <v>0.77</v>
          </cell>
          <cell r="AI222">
            <v>0.77</v>
          </cell>
          <cell r="AJ222">
            <v>0.77</v>
          </cell>
          <cell r="AK222">
            <v>0.77</v>
          </cell>
          <cell r="AL222">
            <v>0.77</v>
          </cell>
          <cell r="AM222">
            <v>0.77</v>
          </cell>
          <cell r="AN222">
            <v>0.77</v>
          </cell>
          <cell r="AO222">
            <v>0.77</v>
          </cell>
          <cell r="AP222">
            <v>0.77</v>
          </cell>
          <cell r="AQ222">
            <v>0.77</v>
          </cell>
          <cell r="AR222">
            <v>0.77</v>
          </cell>
          <cell r="AS222">
            <v>0.77</v>
          </cell>
          <cell r="AT222">
            <v>0.77</v>
          </cell>
          <cell r="AU222">
            <v>0.77</v>
          </cell>
          <cell r="AV222">
            <v>0.77</v>
          </cell>
          <cell r="AW222">
            <v>0.77</v>
          </cell>
          <cell r="AX222">
            <v>0.77</v>
          </cell>
        </row>
        <row r="223">
          <cell r="A223" t="str">
            <v>WYMedium C&amp;ICAC DLC_Saturation</v>
          </cell>
          <cell r="B223" t="str">
            <v>WY</v>
          </cell>
          <cell r="C223" t="str">
            <v>Medium C&amp;I</v>
          </cell>
          <cell r="D223" t="str">
            <v>CAC DLC_Saturation</v>
          </cell>
          <cell r="E223" t="str">
            <v>%</v>
          </cell>
          <cell r="F223">
            <v>0.53</v>
          </cell>
          <cell r="G223">
            <v>0.53</v>
          </cell>
          <cell r="H223">
            <v>0.53</v>
          </cell>
          <cell r="I223">
            <v>0.53</v>
          </cell>
          <cell r="J223">
            <v>0.53</v>
          </cell>
          <cell r="K223">
            <v>0.53</v>
          </cell>
          <cell r="L223">
            <v>0.53</v>
          </cell>
          <cell r="M223">
            <v>0.53</v>
          </cell>
          <cell r="N223">
            <v>0.53</v>
          </cell>
          <cell r="O223">
            <v>0.53</v>
          </cell>
          <cell r="P223">
            <v>0.53</v>
          </cell>
          <cell r="Q223">
            <v>0.53</v>
          </cell>
          <cell r="R223">
            <v>0.53</v>
          </cell>
          <cell r="S223">
            <v>0.53</v>
          </cell>
          <cell r="T223">
            <v>0.53</v>
          </cell>
          <cell r="U223">
            <v>0.53</v>
          </cell>
          <cell r="V223">
            <v>0.53</v>
          </cell>
          <cell r="W223">
            <v>0.53</v>
          </cell>
          <cell r="X223">
            <v>0.53</v>
          </cell>
          <cell r="Y223">
            <v>0.53</v>
          </cell>
          <cell r="Z223">
            <v>0.53</v>
          </cell>
          <cell r="AA223">
            <v>0.53</v>
          </cell>
          <cell r="AB223">
            <v>0.53</v>
          </cell>
          <cell r="AC223">
            <v>0.53</v>
          </cell>
          <cell r="AD223">
            <v>0.53</v>
          </cell>
          <cell r="AE223">
            <v>0.53</v>
          </cell>
          <cell r="AF223">
            <v>0.53</v>
          </cell>
          <cell r="AG223">
            <v>0.53</v>
          </cell>
          <cell r="AH223">
            <v>0.53</v>
          </cell>
          <cell r="AI223">
            <v>0.53</v>
          </cell>
          <cell r="AJ223">
            <v>0.53</v>
          </cell>
          <cell r="AK223">
            <v>0.53</v>
          </cell>
          <cell r="AL223">
            <v>0.53</v>
          </cell>
          <cell r="AM223">
            <v>0.53</v>
          </cell>
          <cell r="AN223">
            <v>0.53</v>
          </cell>
          <cell r="AO223">
            <v>0.53</v>
          </cell>
          <cell r="AP223">
            <v>0.53</v>
          </cell>
          <cell r="AQ223">
            <v>0.53</v>
          </cell>
          <cell r="AR223">
            <v>0.53</v>
          </cell>
          <cell r="AS223">
            <v>0.53</v>
          </cell>
          <cell r="AT223">
            <v>0.53</v>
          </cell>
          <cell r="AU223">
            <v>0.53</v>
          </cell>
          <cell r="AV223">
            <v>0.53</v>
          </cell>
          <cell r="AW223">
            <v>0.53</v>
          </cell>
          <cell r="AX223">
            <v>0.53</v>
          </cell>
        </row>
        <row r="224">
          <cell r="A224" t="str">
            <v>CAMedium C&amp;IWater Heating DLC_Saturation</v>
          </cell>
          <cell r="B224" t="str">
            <v>CA</v>
          </cell>
          <cell r="C224" t="str">
            <v>Medium C&amp;I</v>
          </cell>
          <cell r="D224" t="str">
            <v>Water Heating DLC_Saturation</v>
          </cell>
          <cell r="E224" t="str">
            <v>%</v>
          </cell>
          <cell r="F224">
            <v>0.49</v>
          </cell>
          <cell r="G224">
            <v>0.49</v>
          </cell>
          <cell r="H224">
            <v>0.49</v>
          </cell>
          <cell r="I224">
            <v>0.49</v>
          </cell>
          <cell r="J224">
            <v>0.49</v>
          </cell>
          <cell r="K224">
            <v>0.49</v>
          </cell>
          <cell r="L224">
            <v>0.49</v>
          </cell>
          <cell r="M224">
            <v>0.49</v>
          </cell>
          <cell r="N224">
            <v>0.49</v>
          </cell>
          <cell r="O224">
            <v>0.49</v>
          </cell>
          <cell r="P224">
            <v>0.49</v>
          </cell>
          <cell r="Q224">
            <v>0.49</v>
          </cell>
          <cell r="R224">
            <v>0.49</v>
          </cell>
          <cell r="S224">
            <v>0.49</v>
          </cell>
          <cell r="T224">
            <v>0.49</v>
          </cell>
          <cell r="U224">
            <v>0.49</v>
          </cell>
          <cell r="V224">
            <v>0.49</v>
          </cell>
          <cell r="W224">
            <v>0.49</v>
          </cell>
          <cell r="X224">
            <v>0.49</v>
          </cell>
          <cell r="Y224">
            <v>0.49</v>
          </cell>
          <cell r="Z224">
            <v>0.49</v>
          </cell>
          <cell r="AA224">
            <v>0.49</v>
          </cell>
          <cell r="AB224">
            <v>0.49</v>
          </cell>
          <cell r="AC224">
            <v>0.49</v>
          </cell>
          <cell r="AD224">
            <v>0.49</v>
          </cell>
          <cell r="AE224">
            <v>0.49</v>
          </cell>
          <cell r="AF224">
            <v>0.49</v>
          </cell>
          <cell r="AG224">
            <v>0.49</v>
          </cell>
          <cell r="AH224">
            <v>0.49</v>
          </cell>
          <cell r="AI224">
            <v>0.49</v>
          </cell>
          <cell r="AJ224">
            <v>0.49</v>
          </cell>
          <cell r="AK224">
            <v>0.49</v>
          </cell>
          <cell r="AL224">
            <v>0.49</v>
          </cell>
          <cell r="AM224">
            <v>0.49</v>
          </cell>
          <cell r="AN224">
            <v>0.49</v>
          </cell>
          <cell r="AO224">
            <v>0.49</v>
          </cell>
          <cell r="AP224">
            <v>0.49</v>
          </cell>
          <cell r="AQ224">
            <v>0.49</v>
          </cell>
          <cell r="AR224">
            <v>0.49</v>
          </cell>
          <cell r="AS224">
            <v>0.49</v>
          </cell>
          <cell r="AT224">
            <v>0.49</v>
          </cell>
          <cell r="AU224">
            <v>0.49</v>
          </cell>
          <cell r="AV224">
            <v>0.49</v>
          </cell>
          <cell r="AW224">
            <v>0.49</v>
          </cell>
          <cell r="AX224">
            <v>0.49</v>
          </cell>
        </row>
        <row r="225">
          <cell r="A225" t="str">
            <v>IDMedium C&amp;IWater Heating DLC_Saturation</v>
          </cell>
          <cell r="B225" t="str">
            <v>ID</v>
          </cell>
          <cell r="C225" t="str">
            <v>Medium C&amp;I</v>
          </cell>
          <cell r="D225" t="str">
            <v>Water Heating DLC_Saturation</v>
          </cell>
          <cell r="E225" t="str">
            <v>%</v>
          </cell>
          <cell r="F225">
            <v>0.55000000000000004</v>
          </cell>
          <cell r="G225">
            <v>0.55000000000000004</v>
          </cell>
          <cell r="H225">
            <v>0.55000000000000004</v>
          </cell>
          <cell r="I225">
            <v>0.55000000000000004</v>
          </cell>
          <cell r="J225">
            <v>0.55000000000000004</v>
          </cell>
          <cell r="K225">
            <v>0.55000000000000004</v>
          </cell>
          <cell r="L225">
            <v>0.55000000000000004</v>
          </cell>
          <cell r="M225">
            <v>0.55000000000000004</v>
          </cell>
          <cell r="N225">
            <v>0.55000000000000004</v>
          </cell>
          <cell r="O225">
            <v>0.55000000000000004</v>
          </cell>
          <cell r="P225">
            <v>0.55000000000000004</v>
          </cell>
          <cell r="Q225">
            <v>0.55000000000000004</v>
          </cell>
          <cell r="R225">
            <v>0.55000000000000004</v>
          </cell>
          <cell r="S225">
            <v>0.55000000000000004</v>
          </cell>
          <cell r="T225">
            <v>0.55000000000000004</v>
          </cell>
          <cell r="U225">
            <v>0.55000000000000004</v>
          </cell>
          <cell r="V225">
            <v>0.55000000000000004</v>
          </cell>
          <cell r="W225">
            <v>0.55000000000000004</v>
          </cell>
          <cell r="X225">
            <v>0.55000000000000004</v>
          </cell>
          <cell r="Y225">
            <v>0.55000000000000004</v>
          </cell>
          <cell r="Z225">
            <v>0.55000000000000004</v>
          </cell>
          <cell r="AA225">
            <v>0.55000000000000004</v>
          </cell>
          <cell r="AB225">
            <v>0.55000000000000004</v>
          </cell>
          <cell r="AC225">
            <v>0.55000000000000004</v>
          </cell>
          <cell r="AD225">
            <v>0.55000000000000004</v>
          </cell>
          <cell r="AE225">
            <v>0.55000000000000004</v>
          </cell>
          <cell r="AF225">
            <v>0.55000000000000004</v>
          </cell>
          <cell r="AG225">
            <v>0.55000000000000004</v>
          </cell>
          <cell r="AH225">
            <v>0.55000000000000004</v>
          </cell>
          <cell r="AI225">
            <v>0.55000000000000004</v>
          </cell>
          <cell r="AJ225">
            <v>0.55000000000000004</v>
          </cell>
          <cell r="AK225">
            <v>0.55000000000000004</v>
          </cell>
          <cell r="AL225">
            <v>0.55000000000000004</v>
          </cell>
          <cell r="AM225">
            <v>0.55000000000000004</v>
          </cell>
          <cell r="AN225">
            <v>0.55000000000000004</v>
          </cell>
          <cell r="AO225">
            <v>0.55000000000000004</v>
          </cell>
          <cell r="AP225">
            <v>0.55000000000000004</v>
          </cell>
          <cell r="AQ225">
            <v>0.55000000000000004</v>
          </cell>
          <cell r="AR225">
            <v>0.55000000000000004</v>
          </cell>
          <cell r="AS225">
            <v>0.55000000000000004</v>
          </cell>
          <cell r="AT225">
            <v>0.55000000000000004</v>
          </cell>
          <cell r="AU225">
            <v>0.55000000000000004</v>
          </cell>
          <cell r="AV225">
            <v>0.55000000000000004</v>
          </cell>
          <cell r="AW225">
            <v>0.55000000000000004</v>
          </cell>
          <cell r="AX225">
            <v>0.55000000000000004</v>
          </cell>
        </row>
        <row r="226">
          <cell r="A226" t="str">
            <v>ORMedium C&amp;IWater Heating DLC_Saturation</v>
          </cell>
          <cell r="B226" t="str">
            <v>OR</v>
          </cell>
          <cell r="C226" t="str">
            <v>Medium C&amp;I</v>
          </cell>
          <cell r="D226" t="str">
            <v>Water Heating DLC_Saturation</v>
          </cell>
          <cell r="E226" t="str">
            <v>%</v>
          </cell>
          <cell r="F226">
            <v>0.63</v>
          </cell>
          <cell r="G226">
            <v>0.63</v>
          </cell>
          <cell r="H226">
            <v>0.63</v>
          </cell>
          <cell r="I226">
            <v>0.63</v>
          </cell>
          <cell r="J226">
            <v>0.63</v>
          </cell>
          <cell r="K226">
            <v>0.63</v>
          </cell>
          <cell r="L226">
            <v>0.63</v>
          </cell>
          <cell r="M226">
            <v>0.63</v>
          </cell>
          <cell r="N226">
            <v>0.63</v>
          </cell>
          <cell r="O226">
            <v>0.63</v>
          </cell>
          <cell r="P226">
            <v>0.63</v>
          </cell>
          <cell r="Q226">
            <v>0.63</v>
          </cell>
          <cell r="R226">
            <v>0.63</v>
          </cell>
          <cell r="S226">
            <v>0.63</v>
          </cell>
          <cell r="T226">
            <v>0.63</v>
          </cell>
          <cell r="U226">
            <v>0.63</v>
          </cell>
          <cell r="V226">
            <v>0.63</v>
          </cell>
          <cell r="W226">
            <v>0.63</v>
          </cell>
          <cell r="X226">
            <v>0.63</v>
          </cell>
          <cell r="Y226">
            <v>0.63</v>
          </cell>
          <cell r="Z226">
            <v>0.63</v>
          </cell>
          <cell r="AA226">
            <v>0.63</v>
          </cell>
          <cell r="AB226">
            <v>0.63</v>
          </cell>
          <cell r="AC226">
            <v>0.63</v>
          </cell>
          <cell r="AD226">
            <v>0.63</v>
          </cell>
          <cell r="AE226">
            <v>0.63</v>
          </cell>
          <cell r="AF226">
            <v>0.63</v>
          </cell>
          <cell r="AG226">
            <v>0.63</v>
          </cell>
          <cell r="AH226">
            <v>0.63</v>
          </cell>
          <cell r="AI226">
            <v>0.63</v>
          </cell>
          <cell r="AJ226">
            <v>0.63</v>
          </cell>
          <cell r="AK226">
            <v>0.63</v>
          </cell>
          <cell r="AL226">
            <v>0.63</v>
          </cell>
          <cell r="AM226">
            <v>0.63</v>
          </cell>
          <cell r="AN226">
            <v>0.63</v>
          </cell>
          <cell r="AO226">
            <v>0.63</v>
          </cell>
          <cell r="AP226">
            <v>0.63</v>
          </cell>
          <cell r="AQ226">
            <v>0.63</v>
          </cell>
          <cell r="AR226">
            <v>0.63</v>
          </cell>
          <cell r="AS226">
            <v>0.63</v>
          </cell>
          <cell r="AT226">
            <v>0.63</v>
          </cell>
          <cell r="AU226">
            <v>0.63</v>
          </cell>
          <cell r="AV226">
            <v>0.63</v>
          </cell>
          <cell r="AW226">
            <v>0.63</v>
          </cell>
          <cell r="AX226">
            <v>0.63</v>
          </cell>
        </row>
        <row r="227">
          <cell r="A227" t="str">
            <v>UTMedium C&amp;IWater Heating DLC_Saturation</v>
          </cell>
          <cell r="B227" t="str">
            <v>UT</v>
          </cell>
          <cell r="C227" t="str">
            <v>Medium C&amp;I</v>
          </cell>
          <cell r="D227" t="str">
            <v>Water Heating DLC_Saturation</v>
          </cell>
          <cell r="E227" t="str">
            <v>%</v>
          </cell>
          <cell r="F227">
            <v>0.28000000000000003</v>
          </cell>
          <cell r="G227">
            <v>0.28000000000000003</v>
          </cell>
          <cell r="H227">
            <v>0.28000000000000003</v>
          </cell>
          <cell r="I227">
            <v>0.28000000000000003</v>
          </cell>
          <cell r="J227">
            <v>0.28000000000000003</v>
          </cell>
          <cell r="K227">
            <v>0.28000000000000003</v>
          </cell>
          <cell r="L227">
            <v>0.28000000000000003</v>
          </cell>
          <cell r="M227">
            <v>0.28000000000000003</v>
          </cell>
          <cell r="N227">
            <v>0.28000000000000003</v>
          </cell>
          <cell r="O227">
            <v>0.28000000000000003</v>
          </cell>
          <cell r="P227">
            <v>0.28000000000000003</v>
          </cell>
          <cell r="Q227">
            <v>0.28000000000000003</v>
          </cell>
          <cell r="R227">
            <v>0.28000000000000003</v>
          </cell>
          <cell r="S227">
            <v>0.28000000000000003</v>
          </cell>
          <cell r="T227">
            <v>0.28000000000000003</v>
          </cell>
          <cell r="U227">
            <v>0.28000000000000003</v>
          </cell>
          <cell r="V227">
            <v>0.28000000000000003</v>
          </cell>
          <cell r="W227">
            <v>0.28000000000000003</v>
          </cell>
          <cell r="X227">
            <v>0.28000000000000003</v>
          </cell>
          <cell r="Y227">
            <v>0.28000000000000003</v>
          </cell>
          <cell r="Z227">
            <v>0.28000000000000003</v>
          </cell>
          <cell r="AA227">
            <v>0.28000000000000003</v>
          </cell>
          <cell r="AB227">
            <v>0.28000000000000003</v>
          </cell>
          <cell r="AC227">
            <v>0.28000000000000003</v>
          </cell>
          <cell r="AD227">
            <v>0.28000000000000003</v>
          </cell>
          <cell r="AE227">
            <v>0.28000000000000003</v>
          </cell>
          <cell r="AF227">
            <v>0.28000000000000003</v>
          </cell>
          <cell r="AG227">
            <v>0.28000000000000003</v>
          </cell>
          <cell r="AH227">
            <v>0.28000000000000003</v>
          </cell>
          <cell r="AI227">
            <v>0.28000000000000003</v>
          </cell>
          <cell r="AJ227">
            <v>0.28000000000000003</v>
          </cell>
          <cell r="AK227">
            <v>0.28000000000000003</v>
          </cell>
          <cell r="AL227">
            <v>0.28000000000000003</v>
          </cell>
          <cell r="AM227">
            <v>0.28000000000000003</v>
          </cell>
          <cell r="AN227">
            <v>0.28000000000000003</v>
          </cell>
          <cell r="AO227">
            <v>0.28000000000000003</v>
          </cell>
          <cell r="AP227">
            <v>0.28000000000000003</v>
          </cell>
          <cell r="AQ227">
            <v>0.28000000000000003</v>
          </cell>
          <cell r="AR227">
            <v>0.28000000000000003</v>
          </cell>
          <cell r="AS227">
            <v>0.28000000000000003</v>
          </cell>
          <cell r="AT227">
            <v>0.28000000000000003</v>
          </cell>
          <cell r="AU227">
            <v>0.28000000000000003</v>
          </cell>
          <cell r="AV227">
            <v>0.28000000000000003</v>
          </cell>
          <cell r="AW227">
            <v>0.28000000000000003</v>
          </cell>
          <cell r="AX227">
            <v>0.69</v>
          </cell>
        </row>
        <row r="228">
          <cell r="A228" t="str">
            <v>WAMedium C&amp;IWater Heating DLC_Saturation</v>
          </cell>
          <cell r="B228" t="str">
            <v>WA</v>
          </cell>
          <cell r="C228" t="str">
            <v>Medium C&amp;I</v>
          </cell>
          <cell r="D228" t="str">
            <v>Water Heating DLC_Saturation</v>
          </cell>
          <cell r="E228" t="str">
            <v>%</v>
          </cell>
          <cell r="F228">
            <v>0.28000000000000003</v>
          </cell>
          <cell r="G228">
            <v>0.28000000000000003</v>
          </cell>
          <cell r="H228">
            <v>0.28000000000000003</v>
          </cell>
          <cell r="I228">
            <v>0.28000000000000003</v>
          </cell>
          <cell r="J228">
            <v>0.28000000000000003</v>
          </cell>
          <cell r="K228">
            <v>0.28000000000000003</v>
          </cell>
          <cell r="L228">
            <v>0.28000000000000003</v>
          </cell>
          <cell r="M228">
            <v>0.28000000000000003</v>
          </cell>
          <cell r="N228">
            <v>0.28000000000000003</v>
          </cell>
          <cell r="O228">
            <v>0.28000000000000003</v>
          </cell>
          <cell r="P228">
            <v>0.28000000000000003</v>
          </cell>
          <cell r="Q228">
            <v>0.28000000000000003</v>
          </cell>
          <cell r="R228">
            <v>0.28000000000000003</v>
          </cell>
          <cell r="S228">
            <v>0.28000000000000003</v>
          </cell>
          <cell r="T228">
            <v>0.28000000000000003</v>
          </cell>
          <cell r="U228">
            <v>0.28000000000000003</v>
          </cell>
          <cell r="V228">
            <v>0.28000000000000003</v>
          </cell>
          <cell r="W228">
            <v>0.28000000000000003</v>
          </cell>
          <cell r="X228">
            <v>0.28000000000000003</v>
          </cell>
          <cell r="Y228">
            <v>0.28000000000000003</v>
          </cell>
          <cell r="Z228">
            <v>0.28000000000000003</v>
          </cell>
          <cell r="AA228">
            <v>0.28000000000000003</v>
          </cell>
          <cell r="AB228">
            <v>0.28000000000000003</v>
          </cell>
          <cell r="AC228">
            <v>0.28000000000000003</v>
          </cell>
          <cell r="AD228">
            <v>0.28000000000000003</v>
          </cell>
          <cell r="AE228">
            <v>0.28000000000000003</v>
          </cell>
          <cell r="AF228">
            <v>0.28000000000000003</v>
          </cell>
          <cell r="AG228">
            <v>0.28000000000000003</v>
          </cell>
          <cell r="AH228">
            <v>0.28000000000000003</v>
          </cell>
          <cell r="AI228">
            <v>0.28000000000000003</v>
          </cell>
          <cell r="AJ228">
            <v>0.28000000000000003</v>
          </cell>
          <cell r="AK228">
            <v>0.28000000000000003</v>
          </cell>
          <cell r="AL228">
            <v>0.28000000000000003</v>
          </cell>
          <cell r="AM228">
            <v>0.28000000000000003</v>
          </cell>
          <cell r="AN228">
            <v>0.28000000000000003</v>
          </cell>
          <cell r="AO228">
            <v>0.28000000000000003</v>
          </cell>
          <cell r="AP228">
            <v>0.28000000000000003</v>
          </cell>
          <cell r="AQ228">
            <v>0.28000000000000003</v>
          </cell>
          <cell r="AR228">
            <v>0.28000000000000003</v>
          </cell>
          <cell r="AS228">
            <v>0.28000000000000003</v>
          </cell>
          <cell r="AT228">
            <v>0.28000000000000003</v>
          </cell>
          <cell r="AU228">
            <v>0.28000000000000003</v>
          </cell>
          <cell r="AV228">
            <v>0.28000000000000003</v>
          </cell>
          <cell r="AW228">
            <v>0.28000000000000003</v>
          </cell>
          <cell r="AX228">
            <v>0.28000000000000003</v>
          </cell>
        </row>
        <row r="229">
          <cell r="A229" t="str">
            <v>WYMedium C&amp;IWater Heating DLC_Saturation</v>
          </cell>
          <cell r="B229" t="str">
            <v>WY</v>
          </cell>
          <cell r="C229" t="str">
            <v>Medium C&amp;I</v>
          </cell>
          <cell r="D229" t="str">
            <v>Water Heating DLC_Saturation</v>
          </cell>
          <cell r="E229" t="str">
            <v>%</v>
          </cell>
          <cell r="F229">
            <v>0.42</v>
          </cell>
          <cell r="G229">
            <v>0.42</v>
          </cell>
          <cell r="H229">
            <v>0.42</v>
          </cell>
          <cell r="I229">
            <v>0.42</v>
          </cell>
          <cell r="J229">
            <v>0.42</v>
          </cell>
          <cell r="K229">
            <v>0.42</v>
          </cell>
          <cell r="L229">
            <v>0.42</v>
          </cell>
          <cell r="M229">
            <v>0.42</v>
          </cell>
          <cell r="N229">
            <v>0.42</v>
          </cell>
          <cell r="O229">
            <v>0.42</v>
          </cell>
          <cell r="P229">
            <v>0.42</v>
          </cell>
          <cell r="Q229">
            <v>0.42</v>
          </cell>
          <cell r="R229">
            <v>0.42</v>
          </cell>
          <cell r="S229">
            <v>0.42</v>
          </cell>
          <cell r="T229">
            <v>0.42</v>
          </cell>
          <cell r="U229">
            <v>0.42</v>
          </cell>
          <cell r="V229">
            <v>0.42</v>
          </cell>
          <cell r="W229">
            <v>0.42</v>
          </cell>
          <cell r="X229">
            <v>0.42</v>
          </cell>
          <cell r="Y229">
            <v>0.42</v>
          </cell>
          <cell r="Z229">
            <v>0.42</v>
          </cell>
          <cell r="AA229">
            <v>0.42</v>
          </cell>
          <cell r="AB229">
            <v>0.42</v>
          </cell>
          <cell r="AC229">
            <v>0.42</v>
          </cell>
          <cell r="AD229">
            <v>0.42</v>
          </cell>
          <cell r="AE229">
            <v>0.42</v>
          </cell>
          <cell r="AF229">
            <v>0.42</v>
          </cell>
          <cell r="AG229">
            <v>0.42</v>
          </cell>
          <cell r="AH229">
            <v>0.42</v>
          </cell>
          <cell r="AI229">
            <v>0.42</v>
          </cell>
          <cell r="AJ229">
            <v>0.42</v>
          </cell>
          <cell r="AK229">
            <v>0.42</v>
          </cell>
          <cell r="AL229">
            <v>0.42</v>
          </cell>
          <cell r="AM229">
            <v>0.42</v>
          </cell>
          <cell r="AN229">
            <v>0.42</v>
          </cell>
          <cell r="AO229">
            <v>0.42</v>
          </cell>
          <cell r="AP229">
            <v>0.42</v>
          </cell>
          <cell r="AQ229">
            <v>0.69</v>
          </cell>
          <cell r="AR229">
            <v>0.69</v>
          </cell>
          <cell r="AS229">
            <v>0.69</v>
          </cell>
          <cell r="AT229">
            <v>0.69</v>
          </cell>
          <cell r="AU229">
            <v>0.69</v>
          </cell>
          <cell r="AV229">
            <v>0.69</v>
          </cell>
          <cell r="AW229">
            <v>0.69</v>
          </cell>
          <cell r="AX229">
            <v>0.69</v>
          </cell>
        </row>
        <row r="230">
          <cell r="A230" t="str">
            <v>CAResidentialAMI Saturation</v>
          </cell>
          <cell r="B230" t="str">
            <v>CA</v>
          </cell>
          <cell r="C230" t="str">
            <v>Residential</v>
          </cell>
          <cell r="D230" t="str">
            <v>AMI Saturation</v>
          </cell>
          <cell r="E230" t="str">
            <v>%</v>
          </cell>
          <cell r="F230">
            <v>0</v>
          </cell>
          <cell r="G230">
            <v>0</v>
          </cell>
          <cell r="H230">
            <v>0</v>
          </cell>
          <cell r="I230">
            <v>0</v>
          </cell>
          <cell r="J230">
            <v>0</v>
          </cell>
          <cell r="K230">
            <v>0</v>
          </cell>
          <cell r="L230">
            <v>0</v>
          </cell>
          <cell r="M230">
            <v>0</v>
          </cell>
          <cell r="N230">
            <v>1</v>
          </cell>
          <cell r="O230">
            <v>1</v>
          </cell>
          <cell r="P230">
            <v>1</v>
          </cell>
          <cell r="Q230">
            <v>1</v>
          </cell>
          <cell r="R230">
            <v>1</v>
          </cell>
          <cell r="S230">
            <v>1</v>
          </cell>
          <cell r="T230">
            <v>1</v>
          </cell>
          <cell r="U230">
            <v>1</v>
          </cell>
          <cell r="V230">
            <v>1</v>
          </cell>
          <cell r="W230">
            <v>1</v>
          </cell>
          <cell r="X230">
            <v>1</v>
          </cell>
          <cell r="Y230">
            <v>1</v>
          </cell>
          <cell r="Z230">
            <v>1</v>
          </cell>
          <cell r="AA230">
            <v>1</v>
          </cell>
          <cell r="AB230">
            <v>1</v>
          </cell>
          <cell r="AC230">
            <v>1</v>
          </cell>
          <cell r="AD230">
            <v>1</v>
          </cell>
          <cell r="AE230">
            <v>1</v>
          </cell>
          <cell r="AF230">
            <v>1</v>
          </cell>
          <cell r="AG230">
            <v>1</v>
          </cell>
          <cell r="AH230">
            <v>1</v>
          </cell>
          <cell r="AI230">
            <v>1</v>
          </cell>
          <cell r="AJ230">
            <v>1</v>
          </cell>
          <cell r="AK230">
            <v>1</v>
          </cell>
          <cell r="AL230">
            <v>1</v>
          </cell>
          <cell r="AM230">
            <v>1</v>
          </cell>
          <cell r="AN230">
            <v>1</v>
          </cell>
          <cell r="AO230">
            <v>1</v>
          </cell>
          <cell r="AP230">
            <v>1</v>
          </cell>
          <cell r="AQ230">
            <v>1</v>
          </cell>
          <cell r="AR230">
            <v>1</v>
          </cell>
          <cell r="AS230">
            <v>1</v>
          </cell>
          <cell r="AT230">
            <v>1</v>
          </cell>
          <cell r="AU230">
            <v>1</v>
          </cell>
          <cell r="AV230">
            <v>1</v>
          </cell>
          <cell r="AW230">
            <v>1</v>
          </cell>
          <cell r="AX230">
            <v>1</v>
          </cell>
        </row>
        <row r="231">
          <cell r="A231" t="str">
            <v>IDResidentialAMI Saturation</v>
          </cell>
          <cell r="B231" t="str">
            <v>ID</v>
          </cell>
          <cell r="C231" t="str">
            <v>Residential</v>
          </cell>
          <cell r="D231" t="str">
            <v>AMI Saturation</v>
          </cell>
          <cell r="E231" t="str">
            <v>%</v>
          </cell>
          <cell r="F231">
            <v>0</v>
          </cell>
          <cell r="G231">
            <v>0</v>
          </cell>
          <cell r="H231">
            <v>0</v>
          </cell>
          <cell r="I231">
            <v>0</v>
          </cell>
          <cell r="J231">
            <v>0</v>
          </cell>
          <cell r="K231">
            <v>0</v>
          </cell>
          <cell r="L231">
            <v>0</v>
          </cell>
          <cell r="M231">
            <v>0</v>
          </cell>
          <cell r="N231">
            <v>1</v>
          </cell>
          <cell r="O231">
            <v>1</v>
          </cell>
          <cell r="P231">
            <v>1</v>
          </cell>
          <cell r="Q231">
            <v>1</v>
          </cell>
          <cell r="R231">
            <v>1</v>
          </cell>
          <cell r="S231">
            <v>1</v>
          </cell>
          <cell r="T231">
            <v>1</v>
          </cell>
          <cell r="U231">
            <v>1</v>
          </cell>
          <cell r="V231">
            <v>1</v>
          </cell>
          <cell r="W231">
            <v>1</v>
          </cell>
          <cell r="X231">
            <v>1</v>
          </cell>
          <cell r="Y231">
            <v>1</v>
          </cell>
          <cell r="Z231">
            <v>1</v>
          </cell>
          <cell r="AA231">
            <v>1</v>
          </cell>
          <cell r="AB231">
            <v>1</v>
          </cell>
          <cell r="AC231">
            <v>1</v>
          </cell>
          <cell r="AD231">
            <v>1</v>
          </cell>
          <cell r="AE231">
            <v>1</v>
          </cell>
          <cell r="AF231">
            <v>1</v>
          </cell>
          <cell r="AG231">
            <v>1</v>
          </cell>
          <cell r="AH231">
            <v>1</v>
          </cell>
          <cell r="AI231">
            <v>1</v>
          </cell>
          <cell r="AJ231">
            <v>1</v>
          </cell>
          <cell r="AK231">
            <v>1</v>
          </cell>
          <cell r="AL231">
            <v>1</v>
          </cell>
          <cell r="AM231">
            <v>1</v>
          </cell>
          <cell r="AN231">
            <v>1</v>
          </cell>
          <cell r="AO231">
            <v>1</v>
          </cell>
          <cell r="AP231">
            <v>1</v>
          </cell>
          <cell r="AQ231">
            <v>1</v>
          </cell>
          <cell r="AR231">
            <v>1</v>
          </cell>
          <cell r="AS231">
            <v>1</v>
          </cell>
          <cell r="AT231">
            <v>1</v>
          </cell>
          <cell r="AU231">
            <v>1</v>
          </cell>
          <cell r="AV231">
            <v>1</v>
          </cell>
          <cell r="AW231">
            <v>1</v>
          </cell>
          <cell r="AX231">
            <v>1</v>
          </cell>
        </row>
        <row r="232">
          <cell r="A232" t="str">
            <v>ORResidentialAMI Saturation</v>
          </cell>
          <cell r="B232" t="str">
            <v>OR</v>
          </cell>
          <cell r="C232" t="str">
            <v>Residential</v>
          </cell>
          <cell r="D232" t="str">
            <v>AMI Saturation</v>
          </cell>
          <cell r="E232" t="str">
            <v>%</v>
          </cell>
          <cell r="F232">
            <v>0</v>
          </cell>
          <cell r="G232">
            <v>0</v>
          </cell>
          <cell r="H232">
            <v>0</v>
          </cell>
          <cell r="I232">
            <v>0</v>
          </cell>
          <cell r="J232">
            <v>0</v>
          </cell>
          <cell r="K232">
            <v>0</v>
          </cell>
          <cell r="L232">
            <v>0</v>
          </cell>
          <cell r="M232">
            <v>0</v>
          </cell>
          <cell r="N232">
            <v>1</v>
          </cell>
          <cell r="O232">
            <v>1</v>
          </cell>
          <cell r="P232">
            <v>1</v>
          </cell>
          <cell r="Q232">
            <v>1</v>
          </cell>
          <cell r="R232">
            <v>1</v>
          </cell>
          <cell r="S232">
            <v>1</v>
          </cell>
          <cell r="T232">
            <v>1</v>
          </cell>
          <cell r="U232">
            <v>1</v>
          </cell>
          <cell r="V232">
            <v>1</v>
          </cell>
          <cell r="W232">
            <v>1</v>
          </cell>
          <cell r="X232">
            <v>1</v>
          </cell>
          <cell r="Y232">
            <v>1</v>
          </cell>
          <cell r="Z232">
            <v>1</v>
          </cell>
          <cell r="AA232">
            <v>1</v>
          </cell>
          <cell r="AB232">
            <v>1</v>
          </cell>
          <cell r="AC232">
            <v>1</v>
          </cell>
          <cell r="AD232">
            <v>1</v>
          </cell>
          <cell r="AE232">
            <v>1</v>
          </cell>
          <cell r="AF232">
            <v>1</v>
          </cell>
          <cell r="AG232">
            <v>1</v>
          </cell>
          <cell r="AH232">
            <v>1</v>
          </cell>
          <cell r="AI232">
            <v>1</v>
          </cell>
          <cell r="AJ232">
            <v>1</v>
          </cell>
          <cell r="AK232">
            <v>1</v>
          </cell>
          <cell r="AL232">
            <v>1</v>
          </cell>
          <cell r="AM232">
            <v>1</v>
          </cell>
          <cell r="AN232">
            <v>1</v>
          </cell>
          <cell r="AO232">
            <v>1</v>
          </cell>
          <cell r="AP232">
            <v>1</v>
          </cell>
          <cell r="AQ232">
            <v>1</v>
          </cell>
          <cell r="AR232">
            <v>1</v>
          </cell>
          <cell r="AS232">
            <v>1</v>
          </cell>
          <cell r="AT232">
            <v>1</v>
          </cell>
          <cell r="AU232">
            <v>1</v>
          </cell>
          <cell r="AV232">
            <v>1</v>
          </cell>
          <cell r="AW232">
            <v>1</v>
          </cell>
          <cell r="AX232">
            <v>1</v>
          </cell>
        </row>
        <row r="233">
          <cell r="A233" t="str">
            <v>UTResidentialAMI Saturation</v>
          </cell>
          <cell r="B233" t="str">
            <v>UT</v>
          </cell>
          <cell r="C233" t="str">
            <v>Residential</v>
          </cell>
          <cell r="D233" t="str">
            <v>AMI Saturation</v>
          </cell>
          <cell r="E233" t="str">
            <v>%</v>
          </cell>
          <cell r="F233">
            <v>0</v>
          </cell>
          <cell r="G233">
            <v>0</v>
          </cell>
          <cell r="H233">
            <v>0</v>
          </cell>
          <cell r="I233">
            <v>0</v>
          </cell>
          <cell r="J233">
            <v>0</v>
          </cell>
          <cell r="K233">
            <v>0</v>
          </cell>
          <cell r="L233">
            <v>0</v>
          </cell>
          <cell r="M233">
            <v>0</v>
          </cell>
          <cell r="N233">
            <v>1</v>
          </cell>
          <cell r="O233">
            <v>1</v>
          </cell>
          <cell r="P233">
            <v>1</v>
          </cell>
          <cell r="Q233">
            <v>1</v>
          </cell>
          <cell r="R233">
            <v>1</v>
          </cell>
          <cell r="S233">
            <v>1</v>
          </cell>
          <cell r="T233">
            <v>1</v>
          </cell>
          <cell r="U233">
            <v>1</v>
          </cell>
          <cell r="V233">
            <v>1</v>
          </cell>
          <cell r="W233">
            <v>1</v>
          </cell>
          <cell r="X233">
            <v>1</v>
          </cell>
          <cell r="Y233">
            <v>1</v>
          </cell>
          <cell r="Z233">
            <v>1</v>
          </cell>
          <cell r="AA233">
            <v>1</v>
          </cell>
          <cell r="AB233">
            <v>1</v>
          </cell>
          <cell r="AC233">
            <v>1</v>
          </cell>
          <cell r="AD233">
            <v>1</v>
          </cell>
          <cell r="AE233">
            <v>1</v>
          </cell>
          <cell r="AF233">
            <v>1</v>
          </cell>
          <cell r="AG233">
            <v>1</v>
          </cell>
          <cell r="AH233">
            <v>1</v>
          </cell>
          <cell r="AI233">
            <v>1</v>
          </cell>
          <cell r="AJ233">
            <v>1</v>
          </cell>
          <cell r="AK233">
            <v>1</v>
          </cell>
          <cell r="AL233">
            <v>1</v>
          </cell>
          <cell r="AM233">
            <v>1</v>
          </cell>
          <cell r="AN233">
            <v>1</v>
          </cell>
          <cell r="AO233">
            <v>1</v>
          </cell>
          <cell r="AP233">
            <v>1</v>
          </cell>
          <cell r="AQ233">
            <v>1</v>
          </cell>
          <cell r="AR233">
            <v>1</v>
          </cell>
          <cell r="AS233">
            <v>1</v>
          </cell>
          <cell r="AT233">
            <v>1</v>
          </cell>
          <cell r="AU233">
            <v>1</v>
          </cell>
          <cell r="AV233">
            <v>1</v>
          </cell>
          <cell r="AW233">
            <v>1</v>
          </cell>
          <cell r="AX233">
            <v>1</v>
          </cell>
        </row>
        <row r="234">
          <cell r="A234" t="str">
            <v>WAResidentialAMI Saturation</v>
          </cell>
          <cell r="B234" t="str">
            <v>WA</v>
          </cell>
          <cell r="C234" t="str">
            <v>Residential</v>
          </cell>
          <cell r="D234" t="str">
            <v>AMI Saturation</v>
          </cell>
          <cell r="E234" t="str">
            <v>%</v>
          </cell>
          <cell r="F234">
            <v>0</v>
          </cell>
          <cell r="G234">
            <v>0</v>
          </cell>
          <cell r="H234">
            <v>0</v>
          </cell>
          <cell r="I234">
            <v>0</v>
          </cell>
          <cell r="J234">
            <v>0</v>
          </cell>
          <cell r="K234">
            <v>0</v>
          </cell>
          <cell r="L234">
            <v>0</v>
          </cell>
          <cell r="M234">
            <v>0</v>
          </cell>
          <cell r="N234">
            <v>1</v>
          </cell>
          <cell r="O234">
            <v>1</v>
          </cell>
          <cell r="P234">
            <v>1</v>
          </cell>
          <cell r="Q234">
            <v>1</v>
          </cell>
          <cell r="R234">
            <v>1</v>
          </cell>
          <cell r="S234">
            <v>1</v>
          </cell>
          <cell r="T234">
            <v>1</v>
          </cell>
          <cell r="U234">
            <v>1</v>
          </cell>
          <cell r="V234">
            <v>1</v>
          </cell>
          <cell r="W234">
            <v>1</v>
          </cell>
          <cell r="X234">
            <v>1</v>
          </cell>
          <cell r="Y234">
            <v>1</v>
          </cell>
          <cell r="Z234">
            <v>1</v>
          </cell>
          <cell r="AA234">
            <v>1</v>
          </cell>
          <cell r="AB234">
            <v>1</v>
          </cell>
          <cell r="AC234">
            <v>1</v>
          </cell>
          <cell r="AD234">
            <v>1</v>
          </cell>
          <cell r="AE234">
            <v>1</v>
          </cell>
          <cell r="AF234">
            <v>1</v>
          </cell>
          <cell r="AG234">
            <v>1</v>
          </cell>
          <cell r="AH234">
            <v>1</v>
          </cell>
          <cell r="AI234">
            <v>1</v>
          </cell>
          <cell r="AJ234">
            <v>1</v>
          </cell>
          <cell r="AK234">
            <v>1</v>
          </cell>
          <cell r="AL234">
            <v>1</v>
          </cell>
          <cell r="AM234">
            <v>1</v>
          </cell>
          <cell r="AN234">
            <v>1</v>
          </cell>
          <cell r="AO234">
            <v>1</v>
          </cell>
          <cell r="AP234">
            <v>1</v>
          </cell>
          <cell r="AQ234">
            <v>1</v>
          </cell>
          <cell r="AR234">
            <v>1</v>
          </cell>
          <cell r="AS234">
            <v>1</v>
          </cell>
          <cell r="AT234">
            <v>1</v>
          </cell>
          <cell r="AU234">
            <v>1</v>
          </cell>
          <cell r="AV234">
            <v>1</v>
          </cell>
          <cell r="AW234">
            <v>1</v>
          </cell>
          <cell r="AX234">
            <v>1</v>
          </cell>
        </row>
        <row r="235">
          <cell r="A235" t="str">
            <v>WYResidentialAMI Saturation</v>
          </cell>
          <cell r="B235" t="str">
            <v>WY</v>
          </cell>
          <cell r="C235" t="str">
            <v>Residential</v>
          </cell>
          <cell r="D235" t="str">
            <v>AMI Saturation</v>
          </cell>
          <cell r="E235" t="str">
            <v>%</v>
          </cell>
          <cell r="F235">
            <v>0</v>
          </cell>
          <cell r="G235">
            <v>0</v>
          </cell>
          <cell r="H235">
            <v>0</v>
          </cell>
          <cell r="I235">
            <v>0</v>
          </cell>
          <cell r="J235">
            <v>0</v>
          </cell>
          <cell r="K235">
            <v>0</v>
          </cell>
          <cell r="L235">
            <v>0</v>
          </cell>
          <cell r="M235">
            <v>0</v>
          </cell>
          <cell r="N235">
            <v>1</v>
          </cell>
          <cell r="O235">
            <v>1</v>
          </cell>
          <cell r="P235">
            <v>1</v>
          </cell>
          <cell r="Q235">
            <v>1</v>
          </cell>
          <cell r="R235">
            <v>1</v>
          </cell>
          <cell r="S235">
            <v>1</v>
          </cell>
          <cell r="T235">
            <v>1</v>
          </cell>
          <cell r="U235">
            <v>1</v>
          </cell>
          <cell r="V235">
            <v>1</v>
          </cell>
          <cell r="W235">
            <v>1</v>
          </cell>
          <cell r="X235">
            <v>1</v>
          </cell>
          <cell r="Y235">
            <v>1</v>
          </cell>
          <cell r="Z235">
            <v>1</v>
          </cell>
          <cell r="AA235">
            <v>1</v>
          </cell>
          <cell r="AB235">
            <v>1</v>
          </cell>
          <cell r="AC235">
            <v>1</v>
          </cell>
          <cell r="AD235">
            <v>1</v>
          </cell>
          <cell r="AE235">
            <v>1</v>
          </cell>
          <cell r="AF235">
            <v>1</v>
          </cell>
          <cell r="AG235">
            <v>1</v>
          </cell>
          <cell r="AH235">
            <v>1</v>
          </cell>
          <cell r="AI235">
            <v>1</v>
          </cell>
          <cell r="AJ235">
            <v>1</v>
          </cell>
          <cell r="AK235">
            <v>1</v>
          </cell>
          <cell r="AL235">
            <v>1</v>
          </cell>
          <cell r="AM235">
            <v>1</v>
          </cell>
          <cell r="AN235">
            <v>1</v>
          </cell>
          <cell r="AO235">
            <v>1</v>
          </cell>
          <cell r="AP235">
            <v>1</v>
          </cell>
          <cell r="AQ235">
            <v>1</v>
          </cell>
          <cell r="AR235">
            <v>1</v>
          </cell>
          <cell r="AS235">
            <v>1</v>
          </cell>
          <cell r="AT235">
            <v>1</v>
          </cell>
          <cell r="AU235">
            <v>1</v>
          </cell>
          <cell r="AV235">
            <v>1</v>
          </cell>
          <cell r="AW235">
            <v>1</v>
          </cell>
          <cell r="AX235">
            <v>1</v>
          </cell>
        </row>
        <row r="236">
          <cell r="A236" t="str">
            <v>CASmall C&amp;IAMI Saturation</v>
          </cell>
          <cell r="B236" t="str">
            <v>CA</v>
          </cell>
          <cell r="C236" t="str">
            <v>Small C&amp;I</v>
          </cell>
          <cell r="D236" t="str">
            <v>AMI Saturation</v>
          </cell>
          <cell r="E236" t="str">
            <v>%</v>
          </cell>
          <cell r="F236">
            <v>0</v>
          </cell>
          <cell r="G236">
            <v>0</v>
          </cell>
          <cell r="H236">
            <v>0</v>
          </cell>
          <cell r="I236">
            <v>0</v>
          </cell>
          <cell r="J236">
            <v>0</v>
          </cell>
          <cell r="K236">
            <v>0</v>
          </cell>
          <cell r="L236">
            <v>0</v>
          </cell>
          <cell r="M236">
            <v>0</v>
          </cell>
          <cell r="N236">
            <v>1</v>
          </cell>
          <cell r="O236">
            <v>1</v>
          </cell>
          <cell r="P236">
            <v>1</v>
          </cell>
          <cell r="Q236">
            <v>1</v>
          </cell>
          <cell r="R236">
            <v>1</v>
          </cell>
          <cell r="S236">
            <v>1</v>
          </cell>
          <cell r="T236">
            <v>1</v>
          </cell>
          <cell r="U236">
            <v>1</v>
          </cell>
          <cell r="V236">
            <v>1</v>
          </cell>
          <cell r="W236">
            <v>1</v>
          </cell>
          <cell r="X236">
            <v>1</v>
          </cell>
          <cell r="Y236">
            <v>1</v>
          </cell>
          <cell r="Z236">
            <v>1</v>
          </cell>
          <cell r="AA236">
            <v>1</v>
          </cell>
          <cell r="AB236">
            <v>1</v>
          </cell>
          <cell r="AC236">
            <v>1</v>
          </cell>
          <cell r="AD236">
            <v>1</v>
          </cell>
          <cell r="AE236">
            <v>1</v>
          </cell>
          <cell r="AF236">
            <v>1</v>
          </cell>
          <cell r="AG236">
            <v>1</v>
          </cell>
          <cell r="AH236">
            <v>1</v>
          </cell>
          <cell r="AI236">
            <v>1</v>
          </cell>
          <cell r="AJ236">
            <v>1</v>
          </cell>
          <cell r="AK236">
            <v>1</v>
          </cell>
          <cell r="AL236">
            <v>1</v>
          </cell>
          <cell r="AM236">
            <v>1</v>
          </cell>
          <cell r="AN236">
            <v>1</v>
          </cell>
          <cell r="AO236">
            <v>1</v>
          </cell>
          <cell r="AP236">
            <v>1</v>
          </cell>
          <cell r="AQ236">
            <v>1</v>
          </cell>
          <cell r="AR236">
            <v>1</v>
          </cell>
          <cell r="AS236">
            <v>1</v>
          </cell>
          <cell r="AT236">
            <v>1</v>
          </cell>
          <cell r="AU236">
            <v>1</v>
          </cell>
          <cell r="AV236">
            <v>1</v>
          </cell>
          <cell r="AW236">
            <v>1</v>
          </cell>
          <cell r="AX236">
            <v>1</v>
          </cell>
        </row>
        <row r="237">
          <cell r="A237" t="str">
            <v>IDSmall C&amp;IAMI Saturation</v>
          </cell>
          <cell r="B237" t="str">
            <v>ID</v>
          </cell>
          <cell r="C237" t="str">
            <v>Small C&amp;I</v>
          </cell>
          <cell r="D237" t="str">
            <v>AMI Saturation</v>
          </cell>
          <cell r="E237" t="str">
            <v>%</v>
          </cell>
          <cell r="F237">
            <v>0</v>
          </cell>
          <cell r="G237">
            <v>0</v>
          </cell>
          <cell r="H237">
            <v>0</v>
          </cell>
          <cell r="I237">
            <v>0</v>
          </cell>
          <cell r="J237">
            <v>0</v>
          </cell>
          <cell r="K237">
            <v>0</v>
          </cell>
          <cell r="L237">
            <v>0</v>
          </cell>
          <cell r="M237">
            <v>0</v>
          </cell>
          <cell r="N237">
            <v>1</v>
          </cell>
          <cell r="O237">
            <v>1</v>
          </cell>
          <cell r="P237">
            <v>1</v>
          </cell>
          <cell r="Q237">
            <v>1</v>
          </cell>
          <cell r="R237">
            <v>1</v>
          </cell>
          <cell r="S237">
            <v>1</v>
          </cell>
          <cell r="T237">
            <v>1</v>
          </cell>
          <cell r="U237">
            <v>1</v>
          </cell>
          <cell r="V237">
            <v>1</v>
          </cell>
          <cell r="W237">
            <v>1</v>
          </cell>
          <cell r="X237">
            <v>1</v>
          </cell>
          <cell r="Y237">
            <v>1</v>
          </cell>
          <cell r="Z237">
            <v>1</v>
          </cell>
          <cell r="AA237">
            <v>1</v>
          </cell>
          <cell r="AB237">
            <v>1</v>
          </cell>
          <cell r="AC237">
            <v>1</v>
          </cell>
          <cell r="AD237">
            <v>1</v>
          </cell>
          <cell r="AE237">
            <v>1</v>
          </cell>
          <cell r="AF237">
            <v>1</v>
          </cell>
          <cell r="AG237">
            <v>1</v>
          </cell>
          <cell r="AH237">
            <v>1</v>
          </cell>
          <cell r="AI237">
            <v>1</v>
          </cell>
          <cell r="AJ237">
            <v>1</v>
          </cell>
          <cell r="AK237">
            <v>1</v>
          </cell>
          <cell r="AL237">
            <v>1</v>
          </cell>
          <cell r="AM237">
            <v>1</v>
          </cell>
          <cell r="AN237">
            <v>1</v>
          </cell>
          <cell r="AO237">
            <v>1</v>
          </cell>
          <cell r="AP237">
            <v>1</v>
          </cell>
          <cell r="AQ237">
            <v>1</v>
          </cell>
          <cell r="AR237">
            <v>1</v>
          </cell>
          <cell r="AS237">
            <v>1</v>
          </cell>
          <cell r="AT237">
            <v>1</v>
          </cell>
          <cell r="AU237">
            <v>1</v>
          </cell>
          <cell r="AV237">
            <v>1</v>
          </cell>
          <cell r="AW237">
            <v>1</v>
          </cell>
          <cell r="AX237">
            <v>1</v>
          </cell>
        </row>
        <row r="238">
          <cell r="A238" t="str">
            <v>ORSmall C&amp;IAMI Saturation</v>
          </cell>
          <cell r="B238" t="str">
            <v>OR</v>
          </cell>
          <cell r="C238" t="str">
            <v>Small C&amp;I</v>
          </cell>
          <cell r="D238" t="str">
            <v>AMI Saturation</v>
          </cell>
          <cell r="E238" t="str">
            <v>%</v>
          </cell>
          <cell r="F238">
            <v>0</v>
          </cell>
          <cell r="G238">
            <v>0</v>
          </cell>
          <cell r="H238">
            <v>0</v>
          </cell>
          <cell r="I238">
            <v>0</v>
          </cell>
          <cell r="J238">
            <v>0</v>
          </cell>
          <cell r="K238">
            <v>0</v>
          </cell>
          <cell r="L238">
            <v>0</v>
          </cell>
          <cell r="M238">
            <v>0</v>
          </cell>
          <cell r="N238">
            <v>1</v>
          </cell>
          <cell r="O238">
            <v>1</v>
          </cell>
          <cell r="P238">
            <v>1</v>
          </cell>
          <cell r="Q238">
            <v>1</v>
          </cell>
          <cell r="R238">
            <v>1</v>
          </cell>
          <cell r="S238">
            <v>1</v>
          </cell>
          <cell r="T238">
            <v>1</v>
          </cell>
          <cell r="U238">
            <v>1</v>
          </cell>
          <cell r="V238">
            <v>1</v>
          </cell>
          <cell r="W238">
            <v>1</v>
          </cell>
          <cell r="X238">
            <v>1</v>
          </cell>
          <cell r="Y238">
            <v>1</v>
          </cell>
          <cell r="Z238">
            <v>1</v>
          </cell>
          <cell r="AA238">
            <v>1</v>
          </cell>
          <cell r="AB238">
            <v>1</v>
          </cell>
          <cell r="AC238">
            <v>1</v>
          </cell>
          <cell r="AD238">
            <v>1</v>
          </cell>
          <cell r="AE238">
            <v>1</v>
          </cell>
          <cell r="AF238">
            <v>1</v>
          </cell>
          <cell r="AG238">
            <v>1</v>
          </cell>
          <cell r="AH238">
            <v>1</v>
          </cell>
          <cell r="AI238">
            <v>1</v>
          </cell>
          <cell r="AJ238">
            <v>1</v>
          </cell>
          <cell r="AK238">
            <v>1</v>
          </cell>
          <cell r="AL238">
            <v>1</v>
          </cell>
          <cell r="AM238">
            <v>1</v>
          </cell>
          <cell r="AN238">
            <v>1</v>
          </cell>
          <cell r="AO238">
            <v>1</v>
          </cell>
          <cell r="AP238">
            <v>1</v>
          </cell>
          <cell r="AQ238">
            <v>1</v>
          </cell>
          <cell r="AR238">
            <v>1</v>
          </cell>
          <cell r="AS238">
            <v>1</v>
          </cell>
          <cell r="AT238">
            <v>1</v>
          </cell>
          <cell r="AU238">
            <v>1</v>
          </cell>
          <cell r="AV238">
            <v>1</v>
          </cell>
          <cell r="AW238">
            <v>1</v>
          </cell>
          <cell r="AX238">
            <v>1</v>
          </cell>
        </row>
        <row r="239">
          <cell r="A239" t="str">
            <v>UTSmall C&amp;IAMI Saturation</v>
          </cell>
          <cell r="B239" t="str">
            <v>UT</v>
          </cell>
          <cell r="C239" t="str">
            <v>Small C&amp;I</v>
          </cell>
          <cell r="D239" t="str">
            <v>AMI Saturation</v>
          </cell>
          <cell r="E239" t="str">
            <v>%</v>
          </cell>
          <cell r="F239">
            <v>0</v>
          </cell>
          <cell r="G239">
            <v>0</v>
          </cell>
          <cell r="H239">
            <v>0</v>
          </cell>
          <cell r="I239">
            <v>0</v>
          </cell>
          <cell r="J239">
            <v>0</v>
          </cell>
          <cell r="K239">
            <v>0</v>
          </cell>
          <cell r="L239">
            <v>0</v>
          </cell>
          <cell r="M239">
            <v>0</v>
          </cell>
          <cell r="N239">
            <v>1</v>
          </cell>
          <cell r="O239">
            <v>1</v>
          </cell>
          <cell r="P239">
            <v>1</v>
          </cell>
          <cell r="Q239">
            <v>1</v>
          </cell>
          <cell r="R239">
            <v>1</v>
          </cell>
          <cell r="S239">
            <v>1</v>
          </cell>
          <cell r="T239">
            <v>1</v>
          </cell>
          <cell r="U239">
            <v>1</v>
          </cell>
          <cell r="V239">
            <v>1</v>
          </cell>
          <cell r="W239">
            <v>1</v>
          </cell>
          <cell r="X239">
            <v>1</v>
          </cell>
          <cell r="Y239">
            <v>1</v>
          </cell>
          <cell r="Z239">
            <v>1</v>
          </cell>
          <cell r="AA239">
            <v>1</v>
          </cell>
          <cell r="AB239">
            <v>1</v>
          </cell>
          <cell r="AC239">
            <v>1</v>
          </cell>
          <cell r="AD239">
            <v>1</v>
          </cell>
          <cell r="AE239">
            <v>1</v>
          </cell>
          <cell r="AF239">
            <v>1</v>
          </cell>
          <cell r="AG239">
            <v>1</v>
          </cell>
          <cell r="AH239">
            <v>1</v>
          </cell>
          <cell r="AI239">
            <v>1</v>
          </cell>
          <cell r="AJ239">
            <v>1</v>
          </cell>
          <cell r="AK239">
            <v>1</v>
          </cell>
          <cell r="AL239">
            <v>1</v>
          </cell>
          <cell r="AM239">
            <v>1</v>
          </cell>
          <cell r="AN239">
            <v>1</v>
          </cell>
          <cell r="AO239">
            <v>1</v>
          </cell>
          <cell r="AP239">
            <v>1</v>
          </cell>
          <cell r="AQ239">
            <v>1</v>
          </cell>
          <cell r="AR239">
            <v>1</v>
          </cell>
          <cell r="AS239">
            <v>1</v>
          </cell>
          <cell r="AT239">
            <v>1</v>
          </cell>
          <cell r="AU239">
            <v>1</v>
          </cell>
          <cell r="AV239">
            <v>1</v>
          </cell>
          <cell r="AW239">
            <v>1</v>
          </cell>
          <cell r="AX239">
            <v>1</v>
          </cell>
        </row>
        <row r="240">
          <cell r="A240" t="str">
            <v>WASmall C&amp;IAMI Saturation</v>
          </cell>
          <cell r="B240" t="str">
            <v>WA</v>
          </cell>
          <cell r="C240" t="str">
            <v>Small C&amp;I</v>
          </cell>
          <cell r="D240" t="str">
            <v>AMI Saturation</v>
          </cell>
          <cell r="E240" t="str">
            <v>%</v>
          </cell>
          <cell r="F240">
            <v>0</v>
          </cell>
          <cell r="G240">
            <v>0</v>
          </cell>
          <cell r="H240">
            <v>0</v>
          </cell>
          <cell r="I240">
            <v>0</v>
          </cell>
          <cell r="J240">
            <v>0</v>
          </cell>
          <cell r="K240">
            <v>0</v>
          </cell>
          <cell r="L240">
            <v>0</v>
          </cell>
          <cell r="M240">
            <v>0</v>
          </cell>
          <cell r="N240">
            <v>1</v>
          </cell>
          <cell r="O240">
            <v>1</v>
          </cell>
          <cell r="P240">
            <v>1</v>
          </cell>
          <cell r="Q240">
            <v>1</v>
          </cell>
          <cell r="R240">
            <v>1</v>
          </cell>
          <cell r="S240">
            <v>1</v>
          </cell>
          <cell r="T240">
            <v>1</v>
          </cell>
          <cell r="U240">
            <v>1</v>
          </cell>
          <cell r="V240">
            <v>1</v>
          </cell>
          <cell r="W240">
            <v>1</v>
          </cell>
          <cell r="X240">
            <v>1</v>
          </cell>
          <cell r="Y240">
            <v>1</v>
          </cell>
          <cell r="Z240">
            <v>1</v>
          </cell>
          <cell r="AA240">
            <v>1</v>
          </cell>
          <cell r="AB240">
            <v>1</v>
          </cell>
          <cell r="AC240">
            <v>1</v>
          </cell>
          <cell r="AD240">
            <v>1</v>
          </cell>
          <cell r="AE240">
            <v>1</v>
          </cell>
          <cell r="AF240">
            <v>1</v>
          </cell>
          <cell r="AG240">
            <v>1</v>
          </cell>
          <cell r="AH240">
            <v>1</v>
          </cell>
          <cell r="AI240">
            <v>1</v>
          </cell>
          <cell r="AJ240">
            <v>1</v>
          </cell>
          <cell r="AK240">
            <v>1</v>
          </cell>
          <cell r="AL240">
            <v>1</v>
          </cell>
          <cell r="AM240">
            <v>1</v>
          </cell>
          <cell r="AN240">
            <v>1</v>
          </cell>
          <cell r="AO240">
            <v>1</v>
          </cell>
          <cell r="AP240">
            <v>1</v>
          </cell>
          <cell r="AQ240">
            <v>1</v>
          </cell>
          <cell r="AR240">
            <v>1</v>
          </cell>
          <cell r="AS240">
            <v>1</v>
          </cell>
          <cell r="AT240">
            <v>1</v>
          </cell>
          <cell r="AU240">
            <v>1</v>
          </cell>
          <cell r="AV240">
            <v>1</v>
          </cell>
          <cell r="AW240">
            <v>1</v>
          </cell>
          <cell r="AX240">
            <v>1</v>
          </cell>
        </row>
        <row r="241">
          <cell r="A241" t="str">
            <v>WYSmall C&amp;IAMI Saturation</v>
          </cell>
          <cell r="B241" t="str">
            <v>WY</v>
          </cell>
          <cell r="C241" t="str">
            <v>Small C&amp;I</v>
          </cell>
          <cell r="D241" t="str">
            <v>AMI Saturation</v>
          </cell>
          <cell r="E241" t="str">
            <v>%</v>
          </cell>
          <cell r="F241">
            <v>0</v>
          </cell>
          <cell r="G241">
            <v>0</v>
          </cell>
          <cell r="H241">
            <v>0</v>
          </cell>
          <cell r="I241">
            <v>0</v>
          </cell>
          <cell r="J241">
            <v>0</v>
          </cell>
          <cell r="K241">
            <v>0</v>
          </cell>
          <cell r="L241">
            <v>0</v>
          </cell>
          <cell r="M241">
            <v>0</v>
          </cell>
          <cell r="N241">
            <v>1</v>
          </cell>
          <cell r="O241">
            <v>1</v>
          </cell>
          <cell r="P241">
            <v>1</v>
          </cell>
          <cell r="Q241">
            <v>1</v>
          </cell>
          <cell r="R241">
            <v>1</v>
          </cell>
          <cell r="S241">
            <v>1</v>
          </cell>
          <cell r="T241">
            <v>1</v>
          </cell>
          <cell r="U241">
            <v>1</v>
          </cell>
          <cell r="V241">
            <v>1</v>
          </cell>
          <cell r="W241">
            <v>1</v>
          </cell>
          <cell r="X241">
            <v>1</v>
          </cell>
          <cell r="Y241">
            <v>1</v>
          </cell>
          <cell r="Z241">
            <v>1</v>
          </cell>
          <cell r="AA241">
            <v>1</v>
          </cell>
          <cell r="AB241">
            <v>1</v>
          </cell>
          <cell r="AC241">
            <v>1</v>
          </cell>
          <cell r="AD241">
            <v>1</v>
          </cell>
          <cell r="AE241">
            <v>1</v>
          </cell>
          <cell r="AF241">
            <v>1</v>
          </cell>
          <cell r="AG241">
            <v>1</v>
          </cell>
          <cell r="AH241">
            <v>1</v>
          </cell>
          <cell r="AI241">
            <v>1</v>
          </cell>
          <cell r="AJ241">
            <v>1</v>
          </cell>
          <cell r="AK241">
            <v>1</v>
          </cell>
          <cell r="AL241">
            <v>1</v>
          </cell>
          <cell r="AM241">
            <v>1</v>
          </cell>
          <cell r="AN241">
            <v>1</v>
          </cell>
          <cell r="AO241">
            <v>1</v>
          </cell>
          <cell r="AP241">
            <v>1</v>
          </cell>
          <cell r="AQ241">
            <v>1</v>
          </cell>
          <cell r="AR241">
            <v>1</v>
          </cell>
          <cell r="AS241">
            <v>1</v>
          </cell>
          <cell r="AT241">
            <v>1</v>
          </cell>
          <cell r="AU241">
            <v>1</v>
          </cell>
          <cell r="AV241">
            <v>1</v>
          </cell>
          <cell r="AW241">
            <v>1</v>
          </cell>
          <cell r="AX241">
            <v>1</v>
          </cell>
        </row>
        <row r="242">
          <cell r="A242" t="str">
            <v>CAMedium C&amp;IAMI Saturation</v>
          </cell>
          <cell r="B242" t="str">
            <v>CA</v>
          </cell>
          <cell r="C242" t="str">
            <v>Medium C&amp;I</v>
          </cell>
          <cell r="D242" t="str">
            <v>AMI Saturation</v>
          </cell>
          <cell r="E242" t="str">
            <v>%</v>
          </cell>
          <cell r="F242">
            <v>0</v>
          </cell>
          <cell r="G242">
            <v>0</v>
          </cell>
          <cell r="H242">
            <v>0</v>
          </cell>
          <cell r="I242">
            <v>0</v>
          </cell>
          <cell r="J242">
            <v>0</v>
          </cell>
          <cell r="K242">
            <v>0</v>
          </cell>
          <cell r="L242">
            <v>0</v>
          </cell>
          <cell r="M242">
            <v>0</v>
          </cell>
          <cell r="N242">
            <v>1</v>
          </cell>
          <cell r="O242">
            <v>1</v>
          </cell>
          <cell r="P242">
            <v>1</v>
          </cell>
          <cell r="Q242">
            <v>1</v>
          </cell>
          <cell r="R242">
            <v>1</v>
          </cell>
          <cell r="S242">
            <v>1</v>
          </cell>
          <cell r="T242">
            <v>1</v>
          </cell>
          <cell r="U242">
            <v>1</v>
          </cell>
          <cell r="V242">
            <v>1</v>
          </cell>
          <cell r="W242">
            <v>1</v>
          </cell>
          <cell r="X242">
            <v>1</v>
          </cell>
          <cell r="Y242">
            <v>1</v>
          </cell>
          <cell r="Z242">
            <v>1</v>
          </cell>
          <cell r="AA242">
            <v>1</v>
          </cell>
          <cell r="AB242">
            <v>1</v>
          </cell>
          <cell r="AC242">
            <v>1</v>
          </cell>
          <cell r="AD242">
            <v>1</v>
          </cell>
          <cell r="AE242">
            <v>1</v>
          </cell>
          <cell r="AF242">
            <v>1</v>
          </cell>
          <cell r="AG242">
            <v>1</v>
          </cell>
          <cell r="AH242">
            <v>1</v>
          </cell>
          <cell r="AI242">
            <v>1</v>
          </cell>
          <cell r="AJ242">
            <v>1</v>
          </cell>
          <cell r="AK242">
            <v>1</v>
          </cell>
          <cell r="AL242">
            <v>1</v>
          </cell>
          <cell r="AM242">
            <v>1</v>
          </cell>
          <cell r="AN242">
            <v>1</v>
          </cell>
          <cell r="AO242">
            <v>1</v>
          </cell>
          <cell r="AP242">
            <v>1</v>
          </cell>
          <cell r="AQ242">
            <v>1</v>
          </cell>
          <cell r="AR242">
            <v>1</v>
          </cell>
          <cell r="AS242">
            <v>1</v>
          </cell>
          <cell r="AT242">
            <v>1</v>
          </cell>
          <cell r="AU242">
            <v>1</v>
          </cell>
          <cell r="AV242">
            <v>1</v>
          </cell>
          <cell r="AW242">
            <v>1</v>
          </cell>
          <cell r="AX242">
            <v>1</v>
          </cell>
        </row>
        <row r="243">
          <cell r="A243" t="str">
            <v>IDMedium C&amp;IAMI Saturation</v>
          </cell>
          <cell r="B243" t="str">
            <v>ID</v>
          </cell>
          <cell r="C243" t="str">
            <v>Medium C&amp;I</v>
          </cell>
          <cell r="D243" t="str">
            <v>AMI Saturation</v>
          </cell>
          <cell r="E243" t="str">
            <v>%</v>
          </cell>
          <cell r="F243">
            <v>0</v>
          </cell>
          <cell r="G243">
            <v>0</v>
          </cell>
          <cell r="H243">
            <v>0</v>
          </cell>
          <cell r="I243">
            <v>0</v>
          </cell>
          <cell r="J243">
            <v>0</v>
          </cell>
          <cell r="K243">
            <v>0</v>
          </cell>
          <cell r="L243">
            <v>0</v>
          </cell>
          <cell r="M243">
            <v>0</v>
          </cell>
          <cell r="N243">
            <v>1</v>
          </cell>
          <cell r="O243">
            <v>1</v>
          </cell>
          <cell r="P243">
            <v>1</v>
          </cell>
          <cell r="Q243">
            <v>1</v>
          </cell>
          <cell r="R243">
            <v>1</v>
          </cell>
          <cell r="S243">
            <v>1</v>
          </cell>
          <cell r="T243">
            <v>1</v>
          </cell>
          <cell r="U243">
            <v>1</v>
          </cell>
          <cell r="V243">
            <v>1</v>
          </cell>
          <cell r="W243">
            <v>1</v>
          </cell>
          <cell r="X243">
            <v>1</v>
          </cell>
          <cell r="Y243">
            <v>1</v>
          </cell>
          <cell r="Z243">
            <v>1</v>
          </cell>
          <cell r="AA243">
            <v>1</v>
          </cell>
          <cell r="AB243">
            <v>1</v>
          </cell>
          <cell r="AC243">
            <v>1</v>
          </cell>
          <cell r="AD243">
            <v>1</v>
          </cell>
          <cell r="AE243">
            <v>1</v>
          </cell>
          <cell r="AF243">
            <v>1</v>
          </cell>
          <cell r="AG243">
            <v>1</v>
          </cell>
          <cell r="AH243">
            <v>1</v>
          </cell>
          <cell r="AI243">
            <v>1</v>
          </cell>
          <cell r="AJ243">
            <v>1</v>
          </cell>
          <cell r="AK243">
            <v>1</v>
          </cell>
          <cell r="AL243">
            <v>1</v>
          </cell>
          <cell r="AM243">
            <v>1</v>
          </cell>
          <cell r="AN243">
            <v>1</v>
          </cell>
          <cell r="AO243">
            <v>1</v>
          </cell>
          <cell r="AP243">
            <v>1</v>
          </cell>
          <cell r="AQ243">
            <v>1</v>
          </cell>
          <cell r="AR243">
            <v>1</v>
          </cell>
          <cell r="AS243">
            <v>1</v>
          </cell>
          <cell r="AT243">
            <v>1</v>
          </cell>
          <cell r="AU243">
            <v>1</v>
          </cell>
          <cell r="AV243">
            <v>1</v>
          </cell>
          <cell r="AW243">
            <v>1</v>
          </cell>
          <cell r="AX243">
            <v>1</v>
          </cell>
        </row>
        <row r="244">
          <cell r="A244" t="str">
            <v>ORMedium C&amp;IAMI Saturation</v>
          </cell>
          <cell r="B244" t="str">
            <v>OR</v>
          </cell>
          <cell r="C244" t="str">
            <v>Medium C&amp;I</v>
          </cell>
          <cell r="D244" t="str">
            <v>AMI Saturation</v>
          </cell>
          <cell r="E244" t="str">
            <v>%</v>
          </cell>
          <cell r="F244">
            <v>0</v>
          </cell>
          <cell r="G244">
            <v>0</v>
          </cell>
          <cell r="H244">
            <v>0</v>
          </cell>
          <cell r="I244">
            <v>0</v>
          </cell>
          <cell r="J244">
            <v>0</v>
          </cell>
          <cell r="K244">
            <v>0</v>
          </cell>
          <cell r="L244">
            <v>0</v>
          </cell>
          <cell r="M244">
            <v>0</v>
          </cell>
          <cell r="N244">
            <v>1</v>
          </cell>
          <cell r="O244">
            <v>1</v>
          </cell>
          <cell r="P244">
            <v>1</v>
          </cell>
          <cell r="Q244">
            <v>1</v>
          </cell>
          <cell r="R244">
            <v>1</v>
          </cell>
          <cell r="S244">
            <v>1</v>
          </cell>
          <cell r="T244">
            <v>1</v>
          </cell>
          <cell r="U244">
            <v>1</v>
          </cell>
          <cell r="V244">
            <v>1</v>
          </cell>
          <cell r="W244">
            <v>1</v>
          </cell>
          <cell r="X244">
            <v>1</v>
          </cell>
          <cell r="Y244">
            <v>1</v>
          </cell>
          <cell r="Z244">
            <v>1</v>
          </cell>
          <cell r="AA244">
            <v>1</v>
          </cell>
          <cell r="AB244">
            <v>1</v>
          </cell>
          <cell r="AC244">
            <v>1</v>
          </cell>
          <cell r="AD244">
            <v>1</v>
          </cell>
          <cell r="AE244">
            <v>1</v>
          </cell>
          <cell r="AF244">
            <v>1</v>
          </cell>
          <cell r="AG244">
            <v>1</v>
          </cell>
          <cell r="AH244">
            <v>1</v>
          </cell>
          <cell r="AI244">
            <v>1</v>
          </cell>
          <cell r="AJ244">
            <v>1</v>
          </cell>
          <cell r="AK244">
            <v>1</v>
          </cell>
          <cell r="AL244">
            <v>1</v>
          </cell>
          <cell r="AM244">
            <v>1</v>
          </cell>
          <cell r="AN244">
            <v>1</v>
          </cell>
          <cell r="AO244">
            <v>1</v>
          </cell>
          <cell r="AP244">
            <v>1</v>
          </cell>
          <cell r="AQ244">
            <v>1</v>
          </cell>
          <cell r="AR244">
            <v>1</v>
          </cell>
          <cell r="AS244">
            <v>1</v>
          </cell>
          <cell r="AT244">
            <v>1</v>
          </cell>
          <cell r="AU244">
            <v>1</v>
          </cell>
          <cell r="AV244">
            <v>1</v>
          </cell>
          <cell r="AW244">
            <v>1</v>
          </cell>
          <cell r="AX244">
            <v>1</v>
          </cell>
        </row>
        <row r="245">
          <cell r="A245" t="str">
            <v>UTMedium C&amp;IAMI Saturation</v>
          </cell>
          <cell r="B245" t="str">
            <v>UT</v>
          </cell>
          <cell r="C245" t="str">
            <v>Medium C&amp;I</v>
          </cell>
          <cell r="D245" t="str">
            <v>AMI Saturation</v>
          </cell>
          <cell r="E245" t="str">
            <v>%</v>
          </cell>
          <cell r="F245">
            <v>0</v>
          </cell>
          <cell r="G245">
            <v>0</v>
          </cell>
          <cell r="H245">
            <v>0</v>
          </cell>
          <cell r="I245">
            <v>0</v>
          </cell>
          <cell r="J245">
            <v>0</v>
          </cell>
          <cell r="K245">
            <v>0</v>
          </cell>
          <cell r="L245">
            <v>0</v>
          </cell>
          <cell r="M245">
            <v>0</v>
          </cell>
          <cell r="N245">
            <v>1</v>
          </cell>
          <cell r="O245">
            <v>1</v>
          </cell>
          <cell r="P245">
            <v>1</v>
          </cell>
          <cell r="Q245">
            <v>1</v>
          </cell>
          <cell r="R245">
            <v>1</v>
          </cell>
          <cell r="S245">
            <v>1</v>
          </cell>
          <cell r="T245">
            <v>1</v>
          </cell>
          <cell r="U245">
            <v>1</v>
          </cell>
          <cell r="V245">
            <v>1</v>
          </cell>
          <cell r="W245">
            <v>1</v>
          </cell>
          <cell r="X245">
            <v>1</v>
          </cell>
          <cell r="Y245">
            <v>1</v>
          </cell>
          <cell r="Z245">
            <v>1</v>
          </cell>
          <cell r="AA245">
            <v>1</v>
          </cell>
          <cell r="AB245">
            <v>1</v>
          </cell>
          <cell r="AC245">
            <v>1</v>
          </cell>
          <cell r="AD245">
            <v>1</v>
          </cell>
          <cell r="AE245">
            <v>1</v>
          </cell>
          <cell r="AF245">
            <v>1</v>
          </cell>
          <cell r="AG245">
            <v>1</v>
          </cell>
          <cell r="AH245">
            <v>1</v>
          </cell>
          <cell r="AI245">
            <v>1</v>
          </cell>
          <cell r="AJ245">
            <v>1</v>
          </cell>
          <cell r="AK245">
            <v>1</v>
          </cell>
          <cell r="AL245">
            <v>1</v>
          </cell>
          <cell r="AM245">
            <v>1</v>
          </cell>
          <cell r="AN245">
            <v>1</v>
          </cell>
          <cell r="AO245">
            <v>1</v>
          </cell>
          <cell r="AP245">
            <v>1</v>
          </cell>
          <cell r="AQ245">
            <v>1</v>
          </cell>
          <cell r="AR245">
            <v>1</v>
          </cell>
          <cell r="AS245">
            <v>1</v>
          </cell>
          <cell r="AT245">
            <v>1</v>
          </cell>
          <cell r="AU245">
            <v>1</v>
          </cell>
          <cell r="AV245">
            <v>1</v>
          </cell>
          <cell r="AW245">
            <v>1</v>
          </cell>
          <cell r="AX245">
            <v>1</v>
          </cell>
        </row>
        <row r="246">
          <cell r="A246" t="str">
            <v>WAMedium C&amp;IAMI Saturation</v>
          </cell>
          <cell r="B246" t="str">
            <v>WA</v>
          </cell>
          <cell r="C246" t="str">
            <v>Medium C&amp;I</v>
          </cell>
          <cell r="D246" t="str">
            <v>AMI Saturation</v>
          </cell>
          <cell r="E246" t="str">
            <v>%</v>
          </cell>
          <cell r="F246">
            <v>0</v>
          </cell>
          <cell r="G246">
            <v>0</v>
          </cell>
          <cell r="H246">
            <v>0</v>
          </cell>
          <cell r="I246">
            <v>0</v>
          </cell>
          <cell r="J246">
            <v>0</v>
          </cell>
          <cell r="K246">
            <v>0</v>
          </cell>
          <cell r="L246">
            <v>0</v>
          </cell>
          <cell r="M246">
            <v>0</v>
          </cell>
          <cell r="N246">
            <v>1</v>
          </cell>
          <cell r="O246">
            <v>1</v>
          </cell>
          <cell r="P246">
            <v>1</v>
          </cell>
          <cell r="Q246">
            <v>1</v>
          </cell>
          <cell r="R246">
            <v>1</v>
          </cell>
          <cell r="S246">
            <v>1</v>
          </cell>
          <cell r="T246">
            <v>1</v>
          </cell>
          <cell r="U246">
            <v>1</v>
          </cell>
          <cell r="V246">
            <v>1</v>
          </cell>
          <cell r="W246">
            <v>1</v>
          </cell>
          <cell r="X246">
            <v>1</v>
          </cell>
          <cell r="Y246">
            <v>1</v>
          </cell>
          <cell r="Z246">
            <v>1</v>
          </cell>
          <cell r="AA246">
            <v>1</v>
          </cell>
          <cell r="AB246">
            <v>1</v>
          </cell>
          <cell r="AC246">
            <v>1</v>
          </cell>
          <cell r="AD246">
            <v>1</v>
          </cell>
          <cell r="AE246">
            <v>1</v>
          </cell>
          <cell r="AF246">
            <v>1</v>
          </cell>
          <cell r="AG246">
            <v>1</v>
          </cell>
          <cell r="AH246">
            <v>1</v>
          </cell>
          <cell r="AI246">
            <v>1</v>
          </cell>
          <cell r="AJ246">
            <v>1</v>
          </cell>
          <cell r="AK246">
            <v>1</v>
          </cell>
          <cell r="AL246">
            <v>1</v>
          </cell>
          <cell r="AM246">
            <v>1</v>
          </cell>
          <cell r="AN246">
            <v>1</v>
          </cell>
          <cell r="AO246">
            <v>1</v>
          </cell>
          <cell r="AP246">
            <v>1</v>
          </cell>
          <cell r="AQ246">
            <v>1</v>
          </cell>
          <cell r="AR246">
            <v>1</v>
          </cell>
          <cell r="AS246">
            <v>1</v>
          </cell>
          <cell r="AT246">
            <v>1</v>
          </cell>
          <cell r="AU246">
            <v>1</v>
          </cell>
          <cell r="AV246">
            <v>1</v>
          </cell>
          <cell r="AW246">
            <v>1</v>
          </cell>
          <cell r="AX246">
            <v>1</v>
          </cell>
        </row>
        <row r="247">
          <cell r="A247" t="str">
            <v>WYMedium C&amp;IAMI Saturation</v>
          </cell>
          <cell r="B247" t="str">
            <v>WY</v>
          </cell>
          <cell r="C247" t="str">
            <v>Medium C&amp;I</v>
          </cell>
          <cell r="D247" t="str">
            <v>AMI Saturation</v>
          </cell>
          <cell r="E247" t="str">
            <v>%</v>
          </cell>
          <cell r="F247">
            <v>0</v>
          </cell>
          <cell r="G247">
            <v>0</v>
          </cell>
          <cell r="H247">
            <v>0</v>
          </cell>
          <cell r="I247">
            <v>0</v>
          </cell>
          <cell r="J247">
            <v>0</v>
          </cell>
          <cell r="K247">
            <v>0</v>
          </cell>
          <cell r="L247">
            <v>0</v>
          </cell>
          <cell r="M247">
            <v>0</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1</v>
          </cell>
          <cell r="AG247">
            <v>1</v>
          </cell>
          <cell r="AH247">
            <v>1</v>
          </cell>
          <cell r="AI247">
            <v>1</v>
          </cell>
          <cell r="AJ247">
            <v>1</v>
          </cell>
          <cell r="AK247">
            <v>1</v>
          </cell>
          <cell r="AL247">
            <v>1</v>
          </cell>
          <cell r="AM247">
            <v>1</v>
          </cell>
          <cell r="AN247">
            <v>1</v>
          </cell>
          <cell r="AO247">
            <v>1</v>
          </cell>
          <cell r="AP247">
            <v>1</v>
          </cell>
          <cell r="AQ247">
            <v>1</v>
          </cell>
          <cell r="AR247">
            <v>1</v>
          </cell>
          <cell r="AS247">
            <v>1</v>
          </cell>
          <cell r="AT247">
            <v>1</v>
          </cell>
          <cell r="AU247">
            <v>1</v>
          </cell>
          <cell r="AV247">
            <v>1</v>
          </cell>
          <cell r="AW247">
            <v>1</v>
          </cell>
          <cell r="AX247">
            <v>1</v>
          </cell>
        </row>
        <row r="248">
          <cell r="A248" t="str">
            <v>CALarge C&amp;IAMI Saturation</v>
          </cell>
          <cell r="B248" t="str">
            <v>CA</v>
          </cell>
          <cell r="C248" t="str">
            <v>Large C&amp;I</v>
          </cell>
          <cell r="D248" t="str">
            <v>AMI Saturation</v>
          </cell>
          <cell r="E248" t="str">
            <v>%</v>
          </cell>
          <cell r="F248">
            <v>0</v>
          </cell>
          <cell r="G248">
            <v>0</v>
          </cell>
          <cell r="H248">
            <v>0</v>
          </cell>
          <cell r="I248">
            <v>0</v>
          </cell>
          <cell r="J248">
            <v>0</v>
          </cell>
          <cell r="K248">
            <v>0</v>
          </cell>
          <cell r="L248">
            <v>0</v>
          </cell>
          <cell r="M248">
            <v>0</v>
          </cell>
          <cell r="N248">
            <v>1</v>
          </cell>
          <cell r="O248">
            <v>1</v>
          </cell>
          <cell r="P248">
            <v>1</v>
          </cell>
          <cell r="Q248">
            <v>1</v>
          </cell>
          <cell r="R248">
            <v>1</v>
          </cell>
          <cell r="S248">
            <v>1</v>
          </cell>
          <cell r="T248">
            <v>1</v>
          </cell>
          <cell r="U248">
            <v>1</v>
          </cell>
          <cell r="V248">
            <v>1</v>
          </cell>
          <cell r="W248">
            <v>1</v>
          </cell>
          <cell r="X248">
            <v>1</v>
          </cell>
          <cell r="Y248">
            <v>1</v>
          </cell>
          <cell r="Z248">
            <v>1</v>
          </cell>
          <cell r="AA248">
            <v>1</v>
          </cell>
          <cell r="AB248">
            <v>1</v>
          </cell>
          <cell r="AC248">
            <v>1</v>
          </cell>
          <cell r="AD248">
            <v>1</v>
          </cell>
          <cell r="AE248">
            <v>1</v>
          </cell>
          <cell r="AF248">
            <v>1</v>
          </cell>
          <cell r="AG248">
            <v>1</v>
          </cell>
          <cell r="AH248">
            <v>1</v>
          </cell>
          <cell r="AI248">
            <v>1</v>
          </cell>
          <cell r="AJ248">
            <v>1</v>
          </cell>
          <cell r="AK248">
            <v>1</v>
          </cell>
          <cell r="AL248">
            <v>1</v>
          </cell>
          <cell r="AM248">
            <v>1</v>
          </cell>
          <cell r="AN248">
            <v>1</v>
          </cell>
          <cell r="AO248">
            <v>1</v>
          </cell>
          <cell r="AP248">
            <v>1</v>
          </cell>
          <cell r="AQ248">
            <v>1</v>
          </cell>
          <cell r="AR248">
            <v>1</v>
          </cell>
          <cell r="AS248">
            <v>1</v>
          </cell>
          <cell r="AT248">
            <v>1</v>
          </cell>
          <cell r="AU248">
            <v>1</v>
          </cell>
          <cell r="AV248">
            <v>1</v>
          </cell>
          <cell r="AW248">
            <v>1</v>
          </cell>
          <cell r="AX248">
            <v>1</v>
          </cell>
        </row>
        <row r="249">
          <cell r="A249" t="str">
            <v>IDLarge C&amp;IAMI Saturation</v>
          </cell>
          <cell r="B249" t="str">
            <v>ID</v>
          </cell>
          <cell r="C249" t="str">
            <v>Large C&amp;I</v>
          </cell>
          <cell r="D249" t="str">
            <v>AMI Saturation</v>
          </cell>
          <cell r="E249" t="str">
            <v>%</v>
          </cell>
          <cell r="F249">
            <v>0</v>
          </cell>
          <cell r="G249">
            <v>0</v>
          </cell>
          <cell r="H249">
            <v>0</v>
          </cell>
          <cell r="I249">
            <v>0</v>
          </cell>
          <cell r="J249">
            <v>0</v>
          </cell>
          <cell r="K249">
            <v>0</v>
          </cell>
          <cell r="L249">
            <v>0</v>
          </cell>
          <cell r="M249">
            <v>0</v>
          </cell>
          <cell r="N249">
            <v>1</v>
          </cell>
          <cell r="O249">
            <v>1</v>
          </cell>
          <cell r="P249">
            <v>1</v>
          </cell>
          <cell r="Q249">
            <v>1</v>
          </cell>
          <cell r="R249">
            <v>1</v>
          </cell>
          <cell r="S249">
            <v>1</v>
          </cell>
          <cell r="T249">
            <v>1</v>
          </cell>
          <cell r="U249">
            <v>1</v>
          </cell>
          <cell r="V249">
            <v>1</v>
          </cell>
          <cell r="W249">
            <v>1</v>
          </cell>
          <cell r="X249">
            <v>1</v>
          </cell>
          <cell r="Y249">
            <v>1</v>
          </cell>
          <cell r="Z249">
            <v>1</v>
          </cell>
          <cell r="AA249">
            <v>1</v>
          </cell>
          <cell r="AB249">
            <v>1</v>
          </cell>
          <cell r="AC249">
            <v>1</v>
          </cell>
          <cell r="AD249">
            <v>1</v>
          </cell>
          <cell r="AE249">
            <v>1</v>
          </cell>
          <cell r="AF249">
            <v>1</v>
          </cell>
          <cell r="AG249">
            <v>1</v>
          </cell>
          <cell r="AH249">
            <v>1</v>
          </cell>
          <cell r="AI249">
            <v>1</v>
          </cell>
          <cell r="AJ249">
            <v>1</v>
          </cell>
          <cell r="AK249">
            <v>1</v>
          </cell>
          <cell r="AL249">
            <v>1</v>
          </cell>
          <cell r="AM249">
            <v>1</v>
          </cell>
          <cell r="AN249">
            <v>1</v>
          </cell>
          <cell r="AO249">
            <v>1</v>
          </cell>
          <cell r="AP249">
            <v>1</v>
          </cell>
          <cell r="AQ249">
            <v>1</v>
          </cell>
          <cell r="AR249">
            <v>1</v>
          </cell>
          <cell r="AS249">
            <v>1</v>
          </cell>
          <cell r="AT249">
            <v>1</v>
          </cell>
          <cell r="AU249">
            <v>1</v>
          </cell>
          <cell r="AV249">
            <v>1</v>
          </cell>
          <cell r="AW249">
            <v>1</v>
          </cell>
          <cell r="AX249">
            <v>1</v>
          </cell>
        </row>
        <row r="250">
          <cell r="A250" t="str">
            <v>ORLarge C&amp;IAMI Saturation</v>
          </cell>
          <cell r="B250" t="str">
            <v>OR</v>
          </cell>
          <cell r="C250" t="str">
            <v>Large C&amp;I</v>
          </cell>
          <cell r="D250" t="str">
            <v>AMI Saturation</v>
          </cell>
          <cell r="E250" t="str">
            <v>%</v>
          </cell>
          <cell r="F250">
            <v>0</v>
          </cell>
          <cell r="G250">
            <v>0</v>
          </cell>
          <cell r="H250">
            <v>0</v>
          </cell>
          <cell r="I250">
            <v>0</v>
          </cell>
          <cell r="J250">
            <v>0</v>
          </cell>
          <cell r="K250">
            <v>0</v>
          </cell>
          <cell r="L250">
            <v>0</v>
          </cell>
          <cell r="M250">
            <v>0</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cell r="AD250">
            <v>1</v>
          </cell>
          <cell r="AE250">
            <v>1</v>
          </cell>
          <cell r="AF250">
            <v>1</v>
          </cell>
          <cell r="AG250">
            <v>1</v>
          </cell>
          <cell r="AH250">
            <v>1</v>
          </cell>
          <cell r="AI250">
            <v>1</v>
          </cell>
          <cell r="AJ250">
            <v>1</v>
          </cell>
          <cell r="AK250">
            <v>1</v>
          </cell>
          <cell r="AL250">
            <v>1</v>
          </cell>
          <cell r="AM250">
            <v>1</v>
          </cell>
          <cell r="AN250">
            <v>1</v>
          </cell>
          <cell r="AO250">
            <v>1</v>
          </cell>
          <cell r="AP250">
            <v>1</v>
          </cell>
          <cell r="AQ250">
            <v>1</v>
          </cell>
          <cell r="AR250">
            <v>1</v>
          </cell>
          <cell r="AS250">
            <v>1</v>
          </cell>
          <cell r="AT250">
            <v>1</v>
          </cell>
          <cell r="AU250">
            <v>1</v>
          </cell>
          <cell r="AV250">
            <v>1</v>
          </cell>
          <cell r="AW250">
            <v>1</v>
          </cell>
          <cell r="AX250">
            <v>1</v>
          </cell>
        </row>
        <row r="251">
          <cell r="A251" t="str">
            <v>UTLarge C&amp;IAMI Saturation</v>
          </cell>
          <cell r="B251" t="str">
            <v>UT</v>
          </cell>
          <cell r="C251" t="str">
            <v>Large C&amp;I</v>
          </cell>
          <cell r="D251" t="str">
            <v>AMI Saturation</v>
          </cell>
          <cell r="E251" t="str">
            <v>%</v>
          </cell>
          <cell r="F251">
            <v>0</v>
          </cell>
          <cell r="G251">
            <v>0</v>
          </cell>
          <cell r="H251">
            <v>0</v>
          </cell>
          <cell r="I251">
            <v>0</v>
          </cell>
          <cell r="J251">
            <v>0</v>
          </cell>
          <cell r="K251">
            <v>0</v>
          </cell>
          <cell r="L251">
            <v>0</v>
          </cell>
          <cell r="M251">
            <v>0</v>
          </cell>
          <cell r="N251">
            <v>1</v>
          </cell>
          <cell r="O251">
            <v>1</v>
          </cell>
          <cell r="P251">
            <v>1</v>
          </cell>
          <cell r="Q251">
            <v>1</v>
          </cell>
          <cell r="R251">
            <v>1</v>
          </cell>
          <cell r="S251">
            <v>1</v>
          </cell>
          <cell r="T251">
            <v>1</v>
          </cell>
          <cell r="U251">
            <v>1</v>
          </cell>
          <cell r="V251">
            <v>1</v>
          </cell>
          <cell r="W251">
            <v>1</v>
          </cell>
          <cell r="X251">
            <v>1</v>
          </cell>
          <cell r="Y251">
            <v>1</v>
          </cell>
          <cell r="Z251">
            <v>1</v>
          </cell>
          <cell r="AA251">
            <v>1</v>
          </cell>
          <cell r="AB251">
            <v>1</v>
          </cell>
          <cell r="AC251">
            <v>1</v>
          </cell>
          <cell r="AD251">
            <v>1</v>
          </cell>
          <cell r="AE251">
            <v>1</v>
          </cell>
          <cell r="AF251">
            <v>1</v>
          </cell>
          <cell r="AG251">
            <v>1</v>
          </cell>
          <cell r="AH251">
            <v>1</v>
          </cell>
          <cell r="AI251">
            <v>1</v>
          </cell>
          <cell r="AJ251">
            <v>1</v>
          </cell>
          <cell r="AK251">
            <v>1</v>
          </cell>
          <cell r="AL251">
            <v>1</v>
          </cell>
          <cell r="AM251">
            <v>1</v>
          </cell>
          <cell r="AN251">
            <v>1</v>
          </cell>
          <cell r="AO251">
            <v>1</v>
          </cell>
          <cell r="AP251">
            <v>1</v>
          </cell>
          <cell r="AQ251">
            <v>1</v>
          </cell>
          <cell r="AR251">
            <v>1</v>
          </cell>
          <cell r="AS251">
            <v>1</v>
          </cell>
          <cell r="AT251">
            <v>1</v>
          </cell>
          <cell r="AU251">
            <v>1</v>
          </cell>
          <cell r="AV251">
            <v>1</v>
          </cell>
          <cell r="AW251">
            <v>1</v>
          </cell>
          <cell r="AX251">
            <v>1</v>
          </cell>
        </row>
        <row r="252">
          <cell r="A252" t="str">
            <v>WALarge C&amp;IAMI Saturation</v>
          </cell>
          <cell r="B252" t="str">
            <v>WA</v>
          </cell>
          <cell r="C252" t="str">
            <v>Large C&amp;I</v>
          </cell>
          <cell r="D252" t="str">
            <v>AMI Saturation</v>
          </cell>
          <cell r="E252" t="str">
            <v>%</v>
          </cell>
          <cell r="F252">
            <v>0</v>
          </cell>
          <cell r="G252">
            <v>0</v>
          </cell>
          <cell r="H252">
            <v>0</v>
          </cell>
          <cell r="I252">
            <v>0</v>
          </cell>
          <cell r="J252">
            <v>0</v>
          </cell>
          <cell r="K252">
            <v>0</v>
          </cell>
          <cell r="L252">
            <v>0</v>
          </cell>
          <cell r="M252">
            <v>0</v>
          </cell>
          <cell r="N252">
            <v>1</v>
          </cell>
          <cell r="O252">
            <v>1</v>
          </cell>
          <cell r="P252">
            <v>1</v>
          </cell>
          <cell r="Q252">
            <v>1</v>
          </cell>
          <cell r="R252">
            <v>1</v>
          </cell>
          <cell r="S252">
            <v>1</v>
          </cell>
          <cell r="T252">
            <v>1</v>
          </cell>
          <cell r="U252">
            <v>1</v>
          </cell>
          <cell r="V252">
            <v>1</v>
          </cell>
          <cell r="W252">
            <v>1</v>
          </cell>
          <cell r="X252">
            <v>1</v>
          </cell>
          <cell r="Y252">
            <v>1</v>
          </cell>
          <cell r="Z252">
            <v>1</v>
          </cell>
          <cell r="AA252">
            <v>1</v>
          </cell>
          <cell r="AB252">
            <v>1</v>
          </cell>
          <cell r="AC252">
            <v>1</v>
          </cell>
          <cell r="AD252">
            <v>1</v>
          </cell>
          <cell r="AE252">
            <v>1</v>
          </cell>
          <cell r="AF252">
            <v>1</v>
          </cell>
          <cell r="AG252">
            <v>1</v>
          </cell>
          <cell r="AH252">
            <v>1</v>
          </cell>
          <cell r="AI252">
            <v>1</v>
          </cell>
          <cell r="AJ252">
            <v>1</v>
          </cell>
          <cell r="AK252">
            <v>1</v>
          </cell>
          <cell r="AL252">
            <v>1</v>
          </cell>
          <cell r="AM252">
            <v>1</v>
          </cell>
          <cell r="AN252">
            <v>1</v>
          </cell>
          <cell r="AO252">
            <v>1</v>
          </cell>
          <cell r="AP252">
            <v>1</v>
          </cell>
          <cell r="AQ252">
            <v>1</v>
          </cell>
          <cell r="AR252">
            <v>1</v>
          </cell>
          <cell r="AS252">
            <v>1</v>
          </cell>
          <cell r="AT252">
            <v>1</v>
          </cell>
          <cell r="AU252">
            <v>1</v>
          </cell>
          <cell r="AV252">
            <v>1</v>
          </cell>
          <cell r="AW252">
            <v>1</v>
          </cell>
          <cell r="AX252">
            <v>1</v>
          </cell>
        </row>
        <row r="253">
          <cell r="A253" t="str">
            <v>WYLarge C&amp;IAMI Saturation</v>
          </cell>
          <cell r="B253" t="str">
            <v>WY</v>
          </cell>
          <cell r="C253" t="str">
            <v>Large C&amp;I</v>
          </cell>
          <cell r="D253" t="str">
            <v>AMI Saturation</v>
          </cell>
          <cell r="E253" t="str">
            <v>%</v>
          </cell>
          <cell r="F253">
            <v>0</v>
          </cell>
          <cell r="G253">
            <v>0</v>
          </cell>
          <cell r="H253">
            <v>0</v>
          </cell>
          <cell r="I253">
            <v>0</v>
          </cell>
          <cell r="J253">
            <v>0</v>
          </cell>
          <cell r="K253">
            <v>0</v>
          </cell>
          <cell r="L253">
            <v>0</v>
          </cell>
          <cell r="M253">
            <v>0</v>
          </cell>
          <cell r="N253">
            <v>1</v>
          </cell>
          <cell r="O253">
            <v>1</v>
          </cell>
          <cell r="P253">
            <v>1</v>
          </cell>
          <cell r="Q253">
            <v>1</v>
          </cell>
          <cell r="R253">
            <v>1</v>
          </cell>
          <cell r="S253">
            <v>1</v>
          </cell>
          <cell r="T253">
            <v>1</v>
          </cell>
          <cell r="U253">
            <v>1</v>
          </cell>
          <cell r="V253">
            <v>1</v>
          </cell>
          <cell r="W253">
            <v>1</v>
          </cell>
          <cell r="X253">
            <v>1</v>
          </cell>
          <cell r="Y253">
            <v>1</v>
          </cell>
          <cell r="Z253">
            <v>1</v>
          </cell>
          <cell r="AA253">
            <v>1</v>
          </cell>
          <cell r="AB253">
            <v>1</v>
          </cell>
          <cell r="AC253">
            <v>1</v>
          </cell>
          <cell r="AD253">
            <v>1</v>
          </cell>
          <cell r="AE253">
            <v>1</v>
          </cell>
          <cell r="AF253">
            <v>1</v>
          </cell>
          <cell r="AG253">
            <v>1</v>
          </cell>
          <cell r="AH253">
            <v>1</v>
          </cell>
          <cell r="AI253">
            <v>1</v>
          </cell>
          <cell r="AJ253">
            <v>1</v>
          </cell>
          <cell r="AK253">
            <v>1</v>
          </cell>
          <cell r="AL253">
            <v>1</v>
          </cell>
          <cell r="AM253">
            <v>1</v>
          </cell>
          <cell r="AN253">
            <v>1</v>
          </cell>
          <cell r="AO253">
            <v>1</v>
          </cell>
          <cell r="AP253">
            <v>1</v>
          </cell>
          <cell r="AQ253">
            <v>1</v>
          </cell>
          <cell r="AR253">
            <v>1</v>
          </cell>
          <cell r="AS253">
            <v>1</v>
          </cell>
          <cell r="AT253">
            <v>1</v>
          </cell>
          <cell r="AU253">
            <v>1</v>
          </cell>
          <cell r="AV253">
            <v>1</v>
          </cell>
          <cell r="AW253">
            <v>1</v>
          </cell>
          <cell r="AX253">
            <v>1</v>
          </cell>
        </row>
        <row r="254">
          <cell r="A254" t="str">
            <v>CAExtra Large C&amp;IAMI Saturation</v>
          </cell>
          <cell r="B254" t="str">
            <v>CA</v>
          </cell>
          <cell r="C254" t="str">
            <v>Extra Large C&amp;I</v>
          </cell>
          <cell r="D254" t="str">
            <v>AMI Saturation</v>
          </cell>
          <cell r="E254" t="str">
            <v>%</v>
          </cell>
          <cell r="F254">
            <v>0</v>
          </cell>
          <cell r="G254">
            <v>0</v>
          </cell>
          <cell r="H254">
            <v>0</v>
          </cell>
          <cell r="I254">
            <v>0</v>
          </cell>
          <cell r="J254">
            <v>0</v>
          </cell>
          <cell r="K254">
            <v>0</v>
          </cell>
          <cell r="L254">
            <v>0</v>
          </cell>
          <cell r="M254">
            <v>0</v>
          </cell>
          <cell r="N254">
            <v>1</v>
          </cell>
          <cell r="O254">
            <v>1</v>
          </cell>
          <cell r="P254">
            <v>1</v>
          </cell>
          <cell r="Q254">
            <v>1</v>
          </cell>
          <cell r="R254">
            <v>1</v>
          </cell>
          <cell r="S254">
            <v>1</v>
          </cell>
          <cell r="T254">
            <v>1</v>
          </cell>
          <cell r="U254">
            <v>1</v>
          </cell>
          <cell r="V254">
            <v>1</v>
          </cell>
          <cell r="W254">
            <v>1</v>
          </cell>
          <cell r="X254">
            <v>1</v>
          </cell>
          <cell r="Y254">
            <v>1</v>
          </cell>
          <cell r="Z254">
            <v>1</v>
          </cell>
          <cell r="AA254">
            <v>1</v>
          </cell>
          <cell r="AB254">
            <v>1</v>
          </cell>
          <cell r="AC254">
            <v>1</v>
          </cell>
          <cell r="AD254">
            <v>1</v>
          </cell>
          <cell r="AE254">
            <v>1</v>
          </cell>
          <cell r="AF254">
            <v>1</v>
          </cell>
          <cell r="AG254">
            <v>1</v>
          </cell>
          <cell r="AH254">
            <v>1</v>
          </cell>
          <cell r="AI254">
            <v>1</v>
          </cell>
          <cell r="AJ254">
            <v>1</v>
          </cell>
          <cell r="AK254">
            <v>1</v>
          </cell>
          <cell r="AL254">
            <v>1</v>
          </cell>
          <cell r="AM254">
            <v>1</v>
          </cell>
          <cell r="AN254">
            <v>1</v>
          </cell>
          <cell r="AO254">
            <v>1</v>
          </cell>
          <cell r="AP254">
            <v>1</v>
          </cell>
          <cell r="AQ254">
            <v>1</v>
          </cell>
          <cell r="AR254">
            <v>1</v>
          </cell>
          <cell r="AS254">
            <v>1</v>
          </cell>
          <cell r="AT254">
            <v>1</v>
          </cell>
          <cell r="AU254">
            <v>1</v>
          </cell>
          <cell r="AV254">
            <v>1</v>
          </cell>
          <cell r="AW254">
            <v>1</v>
          </cell>
          <cell r="AX254">
            <v>1</v>
          </cell>
        </row>
        <row r="255">
          <cell r="A255" t="str">
            <v>IDExtra Large C&amp;IAMI Saturation</v>
          </cell>
          <cell r="B255" t="str">
            <v>ID</v>
          </cell>
          <cell r="C255" t="str">
            <v>Extra Large C&amp;I</v>
          </cell>
          <cell r="D255" t="str">
            <v>AMI Saturation</v>
          </cell>
          <cell r="E255" t="str">
            <v>%</v>
          </cell>
          <cell r="F255">
            <v>0</v>
          </cell>
          <cell r="G255">
            <v>0</v>
          </cell>
          <cell r="H255">
            <v>0</v>
          </cell>
          <cell r="I255">
            <v>0</v>
          </cell>
          <cell r="J255">
            <v>0</v>
          </cell>
          <cell r="K255">
            <v>0</v>
          </cell>
          <cell r="L255">
            <v>0</v>
          </cell>
          <cell r="M255">
            <v>0</v>
          </cell>
          <cell r="N255">
            <v>1</v>
          </cell>
          <cell r="O255">
            <v>1</v>
          </cell>
          <cell r="P255">
            <v>1</v>
          </cell>
          <cell r="Q255">
            <v>1</v>
          </cell>
          <cell r="R255">
            <v>1</v>
          </cell>
          <cell r="S255">
            <v>1</v>
          </cell>
          <cell r="T255">
            <v>1</v>
          </cell>
          <cell r="U255">
            <v>1</v>
          </cell>
          <cell r="V255">
            <v>1</v>
          </cell>
          <cell r="W255">
            <v>1</v>
          </cell>
          <cell r="X255">
            <v>1</v>
          </cell>
          <cell r="Y255">
            <v>1</v>
          </cell>
          <cell r="Z255">
            <v>1</v>
          </cell>
          <cell r="AA255">
            <v>1</v>
          </cell>
          <cell r="AB255">
            <v>1</v>
          </cell>
          <cell r="AC255">
            <v>1</v>
          </cell>
          <cell r="AD255">
            <v>1</v>
          </cell>
          <cell r="AE255">
            <v>1</v>
          </cell>
          <cell r="AF255">
            <v>1</v>
          </cell>
          <cell r="AG255">
            <v>1</v>
          </cell>
          <cell r="AH255">
            <v>1</v>
          </cell>
          <cell r="AI255">
            <v>1</v>
          </cell>
          <cell r="AJ255">
            <v>1</v>
          </cell>
          <cell r="AK255">
            <v>1</v>
          </cell>
          <cell r="AL255">
            <v>1</v>
          </cell>
          <cell r="AM255">
            <v>1</v>
          </cell>
          <cell r="AN255">
            <v>1</v>
          </cell>
          <cell r="AO255">
            <v>1</v>
          </cell>
          <cell r="AP255">
            <v>1</v>
          </cell>
          <cell r="AQ255">
            <v>1</v>
          </cell>
          <cell r="AR255">
            <v>1</v>
          </cell>
          <cell r="AS255">
            <v>1</v>
          </cell>
          <cell r="AT255">
            <v>1</v>
          </cell>
          <cell r="AU255">
            <v>1</v>
          </cell>
          <cell r="AV255">
            <v>1</v>
          </cell>
          <cell r="AW255">
            <v>1</v>
          </cell>
          <cell r="AX255">
            <v>1</v>
          </cell>
        </row>
        <row r="256">
          <cell r="A256" t="str">
            <v>ORExtra Large C&amp;IAMI Saturation</v>
          </cell>
          <cell r="B256" t="str">
            <v>OR</v>
          </cell>
          <cell r="C256" t="str">
            <v>Extra Large C&amp;I</v>
          </cell>
          <cell r="D256" t="str">
            <v>AMI Saturation</v>
          </cell>
          <cell r="E256" t="str">
            <v>%</v>
          </cell>
          <cell r="F256">
            <v>0</v>
          </cell>
          <cell r="G256">
            <v>0</v>
          </cell>
          <cell r="H256">
            <v>0</v>
          </cell>
          <cell r="I256">
            <v>0</v>
          </cell>
          <cell r="J256">
            <v>0</v>
          </cell>
          <cell r="K256">
            <v>0</v>
          </cell>
          <cell r="L256">
            <v>0</v>
          </cell>
          <cell r="M256">
            <v>0</v>
          </cell>
          <cell r="N256">
            <v>1</v>
          </cell>
          <cell r="O256">
            <v>1</v>
          </cell>
          <cell r="P256">
            <v>1</v>
          </cell>
          <cell r="Q256">
            <v>1</v>
          </cell>
          <cell r="R256">
            <v>1</v>
          </cell>
          <cell r="S256">
            <v>1</v>
          </cell>
          <cell r="T256">
            <v>1</v>
          </cell>
          <cell r="U256">
            <v>1</v>
          </cell>
          <cell r="V256">
            <v>1</v>
          </cell>
          <cell r="W256">
            <v>1</v>
          </cell>
          <cell r="X256">
            <v>1</v>
          </cell>
          <cell r="Y256">
            <v>1</v>
          </cell>
          <cell r="Z256">
            <v>1</v>
          </cell>
          <cell r="AA256">
            <v>1</v>
          </cell>
          <cell r="AB256">
            <v>1</v>
          </cell>
          <cell r="AC256">
            <v>1</v>
          </cell>
          <cell r="AD256">
            <v>1</v>
          </cell>
          <cell r="AE256">
            <v>1</v>
          </cell>
          <cell r="AF256">
            <v>1</v>
          </cell>
          <cell r="AG256">
            <v>1</v>
          </cell>
          <cell r="AH256">
            <v>1</v>
          </cell>
          <cell r="AI256">
            <v>1</v>
          </cell>
          <cell r="AJ256">
            <v>1</v>
          </cell>
          <cell r="AK256">
            <v>1</v>
          </cell>
          <cell r="AL256">
            <v>1</v>
          </cell>
          <cell r="AM256">
            <v>1</v>
          </cell>
          <cell r="AN256">
            <v>1</v>
          </cell>
          <cell r="AO256">
            <v>1</v>
          </cell>
          <cell r="AP256">
            <v>1</v>
          </cell>
          <cell r="AQ256">
            <v>1</v>
          </cell>
          <cell r="AR256">
            <v>1</v>
          </cell>
          <cell r="AS256">
            <v>1</v>
          </cell>
          <cell r="AT256">
            <v>1</v>
          </cell>
          <cell r="AU256">
            <v>1</v>
          </cell>
          <cell r="AV256">
            <v>1</v>
          </cell>
          <cell r="AW256">
            <v>1</v>
          </cell>
          <cell r="AX256">
            <v>1</v>
          </cell>
        </row>
        <row r="257">
          <cell r="A257" t="str">
            <v>UTExtra Large C&amp;IAMI Saturation</v>
          </cell>
          <cell r="B257" t="str">
            <v>UT</v>
          </cell>
          <cell r="C257" t="str">
            <v>Extra Large C&amp;I</v>
          </cell>
          <cell r="D257" t="str">
            <v>AMI Saturation</v>
          </cell>
          <cell r="E257" t="str">
            <v>%</v>
          </cell>
          <cell r="F257">
            <v>0</v>
          </cell>
          <cell r="G257">
            <v>0</v>
          </cell>
          <cell r="H257">
            <v>0</v>
          </cell>
          <cell r="I257">
            <v>0</v>
          </cell>
          <cell r="J257">
            <v>0</v>
          </cell>
          <cell r="K257">
            <v>0</v>
          </cell>
          <cell r="L257">
            <v>0</v>
          </cell>
          <cell r="M257">
            <v>0</v>
          </cell>
          <cell r="N257">
            <v>1</v>
          </cell>
          <cell r="O257">
            <v>1</v>
          </cell>
          <cell r="P257">
            <v>1</v>
          </cell>
          <cell r="Q257">
            <v>1</v>
          </cell>
          <cell r="R257">
            <v>1</v>
          </cell>
          <cell r="S257">
            <v>1</v>
          </cell>
          <cell r="T257">
            <v>1</v>
          </cell>
          <cell r="U257">
            <v>1</v>
          </cell>
          <cell r="V257">
            <v>1</v>
          </cell>
          <cell r="W257">
            <v>1</v>
          </cell>
          <cell r="X257">
            <v>1</v>
          </cell>
          <cell r="Y257">
            <v>1</v>
          </cell>
          <cell r="Z257">
            <v>1</v>
          </cell>
          <cell r="AA257">
            <v>1</v>
          </cell>
          <cell r="AB257">
            <v>1</v>
          </cell>
          <cell r="AC257">
            <v>1</v>
          </cell>
          <cell r="AD257">
            <v>1</v>
          </cell>
          <cell r="AE257">
            <v>1</v>
          </cell>
          <cell r="AF257">
            <v>1</v>
          </cell>
          <cell r="AG257">
            <v>1</v>
          </cell>
          <cell r="AH257">
            <v>1</v>
          </cell>
          <cell r="AI257">
            <v>1</v>
          </cell>
          <cell r="AJ257">
            <v>1</v>
          </cell>
          <cell r="AK257">
            <v>1</v>
          </cell>
          <cell r="AL257">
            <v>1</v>
          </cell>
          <cell r="AM257">
            <v>1</v>
          </cell>
          <cell r="AN257">
            <v>1</v>
          </cell>
          <cell r="AO257">
            <v>1</v>
          </cell>
          <cell r="AP257">
            <v>1</v>
          </cell>
          <cell r="AQ257">
            <v>1</v>
          </cell>
          <cell r="AR257">
            <v>1</v>
          </cell>
          <cell r="AS257">
            <v>1</v>
          </cell>
          <cell r="AT257">
            <v>1</v>
          </cell>
          <cell r="AU257">
            <v>1</v>
          </cell>
          <cell r="AV257">
            <v>1</v>
          </cell>
          <cell r="AW257">
            <v>1</v>
          </cell>
          <cell r="AX257">
            <v>1</v>
          </cell>
        </row>
        <row r="258">
          <cell r="A258" t="str">
            <v>WAExtra Large C&amp;IAMI Saturation</v>
          </cell>
          <cell r="B258" t="str">
            <v>WA</v>
          </cell>
          <cell r="C258" t="str">
            <v>Extra Large C&amp;I</v>
          </cell>
          <cell r="D258" t="str">
            <v>AMI Saturation</v>
          </cell>
          <cell r="E258" t="str">
            <v>%</v>
          </cell>
          <cell r="F258">
            <v>0</v>
          </cell>
          <cell r="G258">
            <v>0</v>
          </cell>
          <cell r="H258">
            <v>0</v>
          </cell>
          <cell r="I258">
            <v>0</v>
          </cell>
          <cell r="J258">
            <v>0</v>
          </cell>
          <cell r="K258">
            <v>0</v>
          </cell>
          <cell r="L258">
            <v>0</v>
          </cell>
          <cell r="M258">
            <v>0</v>
          </cell>
          <cell r="N258">
            <v>1</v>
          </cell>
          <cell r="O258">
            <v>1</v>
          </cell>
          <cell r="P258">
            <v>1</v>
          </cell>
          <cell r="Q258">
            <v>1</v>
          </cell>
          <cell r="R258">
            <v>1</v>
          </cell>
          <cell r="S258">
            <v>1</v>
          </cell>
          <cell r="T258">
            <v>1</v>
          </cell>
          <cell r="U258">
            <v>1</v>
          </cell>
          <cell r="V258">
            <v>1</v>
          </cell>
          <cell r="W258">
            <v>1</v>
          </cell>
          <cell r="X258">
            <v>1</v>
          </cell>
          <cell r="Y258">
            <v>1</v>
          </cell>
          <cell r="Z258">
            <v>1</v>
          </cell>
          <cell r="AA258">
            <v>1</v>
          </cell>
          <cell r="AB258">
            <v>1</v>
          </cell>
          <cell r="AC258">
            <v>1</v>
          </cell>
          <cell r="AD258">
            <v>1</v>
          </cell>
          <cell r="AE258">
            <v>1</v>
          </cell>
          <cell r="AF258">
            <v>1</v>
          </cell>
          <cell r="AG258">
            <v>1</v>
          </cell>
          <cell r="AH258">
            <v>1</v>
          </cell>
          <cell r="AI258">
            <v>1</v>
          </cell>
          <cell r="AJ258">
            <v>1</v>
          </cell>
          <cell r="AK258">
            <v>1</v>
          </cell>
          <cell r="AL258">
            <v>1</v>
          </cell>
          <cell r="AM258">
            <v>1</v>
          </cell>
          <cell r="AN258">
            <v>1</v>
          </cell>
          <cell r="AO258">
            <v>1</v>
          </cell>
          <cell r="AP258">
            <v>1</v>
          </cell>
          <cell r="AQ258">
            <v>1</v>
          </cell>
          <cell r="AR258">
            <v>1</v>
          </cell>
          <cell r="AS258">
            <v>1</v>
          </cell>
          <cell r="AT258">
            <v>1</v>
          </cell>
          <cell r="AU258">
            <v>1</v>
          </cell>
          <cell r="AV258">
            <v>1</v>
          </cell>
          <cell r="AW258">
            <v>1</v>
          </cell>
          <cell r="AX258">
            <v>1</v>
          </cell>
        </row>
        <row r="259">
          <cell r="A259" t="str">
            <v>WYExtra Large C&amp;IAMI Saturation</v>
          </cell>
          <cell r="B259" t="str">
            <v>WY</v>
          </cell>
          <cell r="C259" t="str">
            <v>Extra Large C&amp;I</v>
          </cell>
          <cell r="D259" t="str">
            <v>AMI Saturation</v>
          </cell>
          <cell r="E259" t="str">
            <v>%</v>
          </cell>
          <cell r="F259">
            <v>0</v>
          </cell>
          <cell r="G259">
            <v>0</v>
          </cell>
          <cell r="H259">
            <v>0</v>
          </cell>
          <cell r="I259">
            <v>0</v>
          </cell>
          <cell r="J259">
            <v>0</v>
          </cell>
          <cell r="K259">
            <v>0</v>
          </cell>
          <cell r="L259">
            <v>0</v>
          </cell>
          <cell r="M259">
            <v>0</v>
          </cell>
          <cell r="N259">
            <v>1</v>
          </cell>
          <cell r="O259">
            <v>1</v>
          </cell>
          <cell r="P259">
            <v>1</v>
          </cell>
          <cell r="Q259">
            <v>1</v>
          </cell>
          <cell r="R259">
            <v>1</v>
          </cell>
          <cell r="S259">
            <v>1</v>
          </cell>
          <cell r="T259">
            <v>1</v>
          </cell>
          <cell r="U259">
            <v>1</v>
          </cell>
          <cell r="V259">
            <v>1</v>
          </cell>
          <cell r="W259">
            <v>1</v>
          </cell>
          <cell r="X259">
            <v>1</v>
          </cell>
          <cell r="Y259">
            <v>1</v>
          </cell>
          <cell r="Z259">
            <v>1</v>
          </cell>
          <cell r="AA259">
            <v>1</v>
          </cell>
          <cell r="AB259">
            <v>1</v>
          </cell>
          <cell r="AC259">
            <v>1</v>
          </cell>
          <cell r="AD259">
            <v>1</v>
          </cell>
          <cell r="AE259">
            <v>1</v>
          </cell>
          <cell r="AF259">
            <v>1</v>
          </cell>
          <cell r="AG259">
            <v>1</v>
          </cell>
          <cell r="AH259">
            <v>1</v>
          </cell>
          <cell r="AI259">
            <v>1</v>
          </cell>
          <cell r="AJ259">
            <v>1</v>
          </cell>
          <cell r="AK259">
            <v>1</v>
          </cell>
          <cell r="AL259">
            <v>1</v>
          </cell>
          <cell r="AM259">
            <v>1</v>
          </cell>
          <cell r="AN259">
            <v>1</v>
          </cell>
          <cell r="AO259">
            <v>1</v>
          </cell>
          <cell r="AP259">
            <v>1</v>
          </cell>
          <cell r="AQ259">
            <v>1</v>
          </cell>
          <cell r="AR259">
            <v>1</v>
          </cell>
          <cell r="AS259">
            <v>1</v>
          </cell>
          <cell r="AT259">
            <v>1</v>
          </cell>
          <cell r="AU259">
            <v>1</v>
          </cell>
          <cell r="AV259">
            <v>1</v>
          </cell>
          <cell r="AW259">
            <v>1</v>
          </cell>
          <cell r="AX259">
            <v>1</v>
          </cell>
        </row>
        <row r="260">
          <cell r="A260" t="str">
            <v>CAIrrigationAMI Saturation</v>
          </cell>
          <cell r="B260" t="str">
            <v>CA</v>
          </cell>
          <cell r="C260" t="str">
            <v>Irrigation</v>
          </cell>
          <cell r="D260" t="str">
            <v>AMI Saturation</v>
          </cell>
          <cell r="E260" t="str">
            <v>%</v>
          </cell>
          <cell r="F260">
            <v>0</v>
          </cell>
          <cell r="G260">
            <v>0</v>
          </cell>
          <cell r="H260">
            <v>0</v>
          </cell>
          <cell r="I260">
            <v>0</v>
          </cell>
          <cell r="J260">
            <v>0</v>
          </cell>
          <cell r="K260">
            <v>0</v>
          </cell>
          <cell r="L260">
            <v>0</v>
          </cell>
          <cell r="M260">
            <v>0</v>
          </cell>
          <cell r="N260">
            <v>1</v>
          </cell>
          <cell r="O260">
            <v>1</v>
          </cell>
          <cell r="P260">
            <v>1</v>
          </cell>
          <cell r="Q260">
            <v>1</v>
          </cell>
          <cell r="R260">
            <v>1</v>
          </cell>
          <cell r="S260">
            <v>1</v>
          </cell>
          <cell r="T260">
            <v>1</v>
          </cell>
          <cell r="U260">
            <v>1</v>
          </cell>
          <cell r="V260">
            <v>1</v>
          </cell>
          <cell r="W260">
            <v>1</v>
          </cell>
          <cell r="X260">
            <v>1</v>
          </cell>
          <cell r="Y260">
            <v>1</v>
          </cell>
          <cell r="Z260">
            <v>1</v>
          </cell>
          <cell r="AA260">
            <v>1</v>
          </cell>
          <cell r="AB260">
            <v>1</v>
          </cell>
          <cell r="AC260">
            <v>1</v>
          </cell>
          <cell r="AD260">
            <v>1</v>
          </cell>
          <cell r="AE260">
            <v>1</v>
          </cell>
          <cell r="AF260">
            <v>1</v>
          </cell>
          <cell r="AG260">
            <v>1</v>
          </cell>
          <cell r="AH260">
            <v>1</v>
          </cell>
          <cell r="AI260">
            <v>1</v>
          </cell>
          <cell r="AJ260">
            <v>1</v>
          </cell>
          <cell r="AK260">
            <v>1</v>
          </cell>
          <cell r="AL260">
            <v>1</v>
          </cell>
          <cell r="AM260">
            <v>1</v>
          </cell>
          <cell r="AN260">
            <v>1</v>
          </cell>
          <cell r="AO260">
            <v>1</v>
          </cell>
          <cell r="AP260">
            <v>1</v>
          </cell>
          <cell r="AQ260">
            <v>1</v>
          </cell>
          <cell r="AR260">
            <v>1</v>
          </cell>
          <cell r="AS260">
            <v>1</v>
          </cell>
          <cell r="AT260">
            <v>1</v>
          </cell>
          <cell r="AU260">
            <v>1</v>
          </cell>
          <cell r="AV260">
            <v>1</v>
          </cell>
          <cell r="AW260">
            <v>1</v>
          </cell>
          <cell r="AX260">
            <v>1</v>
          </cell>
        </row>
        <row r="261">
          <cell r="A261" t="str">
            <v>IDIrrigationAMI Saturation</v>
          </cell>
          <cell r="B261" t="str">
            <v>ID</v>
          </cell>
          <cell r="C261" t="str">
            <v>Irrigation</v>
          </cell>
          <cell r="D261" t="str">
            <v>AMI Saturation</v>
          </cell>
          <cell r="E261" t="str">
            <v>%</v>
          </cell>
          <cell r="F261">
            <v>0</v>
          </cell>
          <cell r="G261">
            <v>0</v>
          </cell>
          <cell r="H261">
            <v>0</v>
          </cell>
          <cell r="I261">
            <v>0</v>
          </cell>
          <cell r="J261">
            <v>0</v>
          </cell>
          <cell r="K261">
            <v>0</v>
          </cell>
          <cell r="L261">
            <v>0</v>
          </cell>
          <cell r="M261">
            <v>0</v>
          </cell>
          <cell r="N261">
            <v>1</v>
          </cell>
          <cell r="O261">
            <v>1</v>
          </cell>
          <cell r="P261">
            <v>1</v>
          </cell>
          <cell r="Q261">
            <v>1</v>
          </cell>
          <cell r="R261">
            <v>1</v>
          </cell>
          <cell r="S261">
            <v>1</v>
          </cell>
          <cell r="T261">
            <v>1</v>
          </cell>
          <cell r="U261">
            <v>1</v>
          </cell>
          <cell r="V261">
            <v>1</v>
          </cell>
          <cell r="W261">
            <v>1</v>
          </cell>
          <cell r="X261">
            <v>1</v>
          </cell>
          <cell r="Y261">
            <v>1</v>
          </cell>
          <cell r="Z261">
            <v>1</v>
          </cell>
          <cell r="AA261">
            <v>1</v>
          </cell>
          <cell r="AB261">
            <v>1</v>
          </cell>
          <cell r="AC261">
            <v>1</v>
          </cell>
          <cell r="AD261">
            <v>1</v>
          </cell>
          <cell r="AE261">
            <v>1</v>
          </cell>
          <cell r="AF261">
            <v>1</v>
          </cell>
          <cell r="AG261">
            <v>1</v>
          </cell>
          <cell r="AH261">
            <v>1</v>
          </cell>
          <cell r="AI261">
            <v>1</v>
          </cell>
          <cell r="AJ261">
            <v>1</v>
          </cell>
          <cell r="AK261">
            <v>1</v>
          </cell>
          <cell r="AL261">
            <v>1</v>
          </cell>
          <cell r="AM261">
            <v>1</v>
          </cell>
          <cell r="AN261">
            <v>1</v>
          </cell>
          <cell r="AO261">
            <v>1</v>
          </cell>
          <cell r="AP261">
            <v>1</v>
          </cell>
          <cell r="AQ261">
            <v>1</v>
          </cell>
          <cell r="AR261">
            <v>1</v>
          </cell>
          <cell r="AS261">
            <v>1</v>
          </cell>
          <cell r="AT261">
            <v>1</v>
          </cell>
          <cell r="AU261">
            <v>1</v>
          </cell>
          <cell r="AV261">
            <v>1</v>
          </cell>
          <cell r="AW261">
            <v>1</v>
          </cell>
          <cell r="AX261">
            <v>1</v>
          </cell>
        </row>
        <row r="262">
          <cell r="A262" t="str">
            <v>ORIrrigationAMI Saturation</v>
          </cell>
          <cell r="B262" t="str">
            <v>OR</v>
          </cell>
          <cell r="C262" t="str">
            <v>Irrigation</v>
          </cell>
          <cell r="D262" t="str">
            <v>AMI Saturation</v>
          </cell>
          <cell r="E262" t="str">
            <v>%</v>
          </cell>
          <cell r="F262">
            <v>0</v>
          </cell>
          <cell r="G262">
            <v>0</v>
          </cell>
          <cell r="H262">
            <v>0</v>
          </cell>
          <cell r="I262">
            <v>0</v>
          </cell>
          <cell r="J262">
            <v>0</v>
          </cell>
          <cell r="K262">
            <v>0</v>
          </cell>
          <cell r="L262">
            <v>0</v>
          </cell>
          <cell r="M262">
            <v>0</v>
          </cell>
          <cell r="N262">
            <v>1</v>
          </cell>
          <cell r="O262">
            <v>1</v>
          </cell>
          <cell r="P262">
            <v>1</v>
          </cell>
          <cell r="Q262">
            <v>1</v>
          </cell>
          <cell r="R262">
            <v>1</v>
          </cell>
          <cell r="S262">
            <v>1</v>
          </cell>
          <cell r="T262">
            <v>1</v>
          </cell>
          <cell r="U262">
            <v>1</v>
          </cell>
          <cell r="V262">
            <v>1</v>
          </cell>
          <cell r="W262">
            <v>1</v>
          </cell>
          <cell r="X262">
            <v>1</v>
          </cell>
          <cell r="Y262">
            <v>1</v>
          </cell>
          <cell r="Z262">
            <v>1</v>
          </cell>
          <cell r="AA262">
            <v>1</v>
          </cell>
          <cell r="AB262">
            <v>1</v>
          </cell>
          <cell r="AC262">
            <v>1</v>
          </cell>
          <cell r="AD262">
            <v>1</v>
          </cell>
          <cell r="AE262">
            <v>1</v>
          </cell>
          <cell r="AF262">
            <v>1</v>
          </cell>
          <cell r="AG262">
            <v>1</v>
          </cell>
          <cell r="AH262">
            <v>1</v>
          </cell>
          <cell r="AI262">
            <v>1</v>
          </cell>
          <cell r="AJ262">
            <v>1</v>
          </cell>
          <cell r="AK262">
            <v>1</v>
          </cell>
          <cell r="AL262">
            <v>1</v>
          </cell>
          <cell r="AM262">
            <v>1</v>
          </cell>
          <cell r="AN262">
            <v>1</v>
          </cell>
          <cell r="AO262">
            <v>1</v>
          </cell>
          <cell r="AP262">
            <v>1</v>
          </cell>
          <cell r="AQ262">
            <v>1</v>
          </cell>
          <cell r="AR262">
            <v>1</v>
          </cell>
          <cell r="AS262">
            <v>1</v>
          </cell>
          <cell r="AT262">
            <v>1</v>
          </cell>
          <cell r="AU262">
            <v>1</v>
          </cell>
          <cell r="AV262">
            <v>1</v>
          </cell>
          <cell r="AW262">
            <v>1</v>
          </cell>
          <cell r="AX262">
            <v>1</v>
          </cell>
        </row>
        <row r="263">
          <cell r="A263" t="str">
            <v>UTIrrigationAMI Saturation</v>
          </cell>
          <cell r="B263" t="str">
            <v>UT</v>
          </cell>
          <cell r="C263" t="str">
            <v>Irrigation</v>
          </cell>
          <cell r="D263" t="str">
            <v>AMI Saturation</v>
          </cell>
          <cell r="E263" t="str">
            <v>%</v>
          </cell>
          <cell r="F263">
            <v>0</v>
          </cell>
          <cell r="G263">
            <v>0</v>
          </cell>
          <cell r="H263">
            <v>0</v>
          </cell>
          <cell r="I263">
            <v>0</v>
          </cell>
          <cell r="J263">
            <v>0</v>
          </cell>
          <cell r="K263">
            <v>0</v>
          </cell>
          <cell r="L263">
            <v>0</v>
          </cell>
          <cell r="M263">
            <v>0</v>
          </cell>
          <cell r="N263">
            <v>1</v>
          </cell>
          <cell r="O263">
            <v>1</v>
          </cell>
          <cell r="P263">
            <v>1</v>
          </cell>
          <cell r="Q263">
            <v>1</v>
          </cell>
          <cell r="R263">
            <v>1</v>
          </cell>
          <cell r="S263">
            <v>1</v>
          </cell>
          <cell r="T263">
            <v>1</v>
          </cell>
          <cell r="U263">
            <v>1</v>
          </cell>
          <cell r="V263">
            <v>1</v>
          </cell>
          <cell r="W263">
            <v>1</v>
          </cell>
          <cell r="X263">
            <v>1</v>
          </cell>
          <cell r="Y263">
            <v>1</v>
          </cell>
          <cell r="Z263">
            <v>1</v>
          </cell>
          <cell r="AA263">
            <v>1</v>
          </cell>
          <cell r="AB263">
            <v>1</v>
          </cell>
          <cell r="AC263">
            <v>1</v>
          </cell>
          <cell r="AD263">
            <v>1</v>
          </cell>
          <cell r="AE263">
            <v>1</v>
          </cell>
          <cell r="AF263">
            <v>1</v>
          </cell>
          <cell r="AG263">
            <v>1</v>
          </cell>
          <cell r="AH263">
            <v>1</v>
          </cell>
          <cell r="AI263">
            <v>1</v>
          </cell>
          <cell r="AJ263">
            <v>1</v>
          </cell>
          <cell r="AK263">
            <v>1</v>
          </cell>
          <cell r="AL263">
            <v>1</v>
          </cell>
          <cell r="AM263">
            <v>1</v>
          </cell>
          <cell r="AN263">
            <v>1</v>
          </cell>
          <cell r="AO263">
            <v>1</v>
          </cell>
          <cell r="AP263">
            <v>1</v>
          </cell>
          <cell r="AQ263">
            <v>1</v>
          </cell>
          <cell r="AR263">
            <v>1</v>
          </cell>
          <cell r="AS263">
            <v>1</v>
          </cell>
          <cell r="AT263">
            <v>1</v>
          </cell>
          <cell r="AU263">
            <v>1</v>
          </cell>
          <cell r="AV263">
            <v>1</v>
          </cell>
          <cell r="AW263">
            <v>1</v>
          </cell>
          <cell r="AX263">
            <v>1</v>
          </cell>
        </row>
        <row r="264">
          <cell r="A264" t="str">
            <v>WAIrrigationAMI Saturation</v>
          </cell>
          <cell r="B264" t="str">
            <v>WA</v>
          </cell>
          <cell r="C264" t="str">
            <v>Irrigation</v>
          </cell>
          <cell r="D264" t="str">
            <v>AMI Saturation</v>
          </cell>
          <cell r="E264" t="str">
            <v>%</v>
          </cell>
          <cell r="F264">
            <v>0</v>
          </cell>
          <cell r="G264">
            <v>0</v>
          </cell>
          <cell r="H264">
            <v>0</v>
          </cell>
          <cell r="I264">
            <v>0</v>
          </cell>
          <cell r="J264">
            <v>0</v>
          </cell>
          <cell r="K264">
            <v>0</v>
          </cell>
          <cell r="L264">
            <v>0</v>
          </cell>
          <cell r="M264">
            <v>0</v>
          </cell>
          <cell r="N264">
            <v>1</v>
          </cell>
          <cell r="O264">
            <v>1</v>
          </cell>
          <cell r="P264">
            <v>1</v>
          </cell>
          <cell r="Q264">
            <v>1</v>
          </cell>
          <cell r="R264">
            <v>1</v>
          </cell>
          <cell r="S264">
            <v>1</v>
          </cell>
          <cell r="T264">
            <v>1</v>
          </cell>
          <cell r="U264">
            <v>1</v>
          </cell>
          <cell r="V264">
            <v>1</v>
          </cell>
          <cell r="W264">
            <v>1</v>
          </cell>
          <cell r="X264">
            <v>1</v>
          </cell>
          <cell r="Y264">
            <v>1</v>
          </cell>
          <cell r="Z264">
            <v>1</v>
          </cell>
          <cell r="AA264">
            <v>1</v>
          </cell>
          <cell r="AB264">
            <v>1</v>
          </cell>
          <cell r="AC264">
            <v>1</v>
          </cell>
          <cell r="AD264">
            <v>1</v>
          </cell>
          <cell r="AE264">
            <v>1</v>
          </cell>
          <cell r="AF264">
            <v>1</v>
          </cell>
          <cell r="AG264">
            <v>1</v>
          </cell>
          <cell r="AH264">
            <v>1</v>
          </cell>
          <cell r="AI264">
            <v>1</v>
          </cell>
          <cell r="AJ264">
            <v>1</v>
          </cell>
          <cell r="AK264">
            <v>1</v>
          </cell>
          <cell r="AL264">
            <v>1</v>
          </cell>
          <cell r="AM264">
            <v>1</v>
          </cell>
          <cell r="AN264">
            <v>1</v>
          </cell>
          <cell r="AO264">
            <v>1</v>
          </cell>
          <cell r="AP264">
            <v>1</v>
          </cell>
          <cell r="AQ264">
            <v>1</v>
          </cell>
          <cell r="AR264">
            <v>1</v>
          </cell>
          <cell r="AS264">
            <v>1</v>
          </cell>
          <cell r="AT264">
            <v>1</v>
          </cell>
          <cell r="AU264">
            <v>1</v>
          </cell>
          <cell r="AV264">
            <v>1</v>
          </cell>
          <cell r="AW264">
            <v>1</v>
          </cell>
          <cell r="AX264">
            <v>1</v>
          </cell>
        </row>
        <row r="265">
          <cell r="A265" t="str">
            <v>WYIrrigationAMI Saturation</v>
          </cell>
          <cell r="B265" t="str">
            <v>WY</v>
          </cell>
          <cell r="C265" t="str">
            <v>Irrigation</v>
          </cell>
          <cell r="D265" t="str">
            <v>AMI Saturation</v>
          </cell>
          <cell r="E265" t="str">
            <v>%</v>
          </cell>
          <cell r="F265">
            <v>0</v>
          </cell>
          <cell r="G265">
            <v>0</v>
          </cell>
          <cell r="H265">
            <v>0</v>
          </cell>
          <cell r="I265">
            <v>0</v>
          </cell>
          <cell r="J265">
            <v>0</v>
          </cell>
          <cell r="K265">
            <v>0</v>
          </cell>
          <cell r="L265">
            <v>0</v>
          </cell>
          <cell r="M265">
            <v>0</v>
          </cell>
          <cell r="N265">
            <v>1</v>
          </cell>
          <cell r="O265">
            <v>1</v>
          </cell>
          <cell r="P265">
            <v>1</v>
          </cell>
          <cell r="Q265">
            <v>1</v>
          </cell>
          <cell r="R265">
            <v>1</v>
          </cell>
          <cell r="S265">
            <v>1</v>
          </cell>
          <cell r="T265">
            <v>1</v>
          </cell>
          <cell r="U265">
            <v>1</v>
          </cell>
          <cell r="V265">
            <v>1</v>
          </cell>
          <cell r="W265">
            <v>1</v>
          </cell>
          <cell r="X265">
            <v>1</v>
          </cell>
          <cell r="Y265">
            <v>1</v>
          </cell>
          <cell r="Z265">
            <v>1</v>
          </cell>
          <cell r="AA265">
            <v>1</v>
          </cell>
          <cell r="AB265">
            <v>1</v>
          </cell>
          <cell r="AC265">
            <v>1</v>
          </cell>
          <cell r="AD265">
            <v>1</v>
          </cell>
          <cell r="AE265">
            <v>1</v>
          </cell>
          <cell r="AF265">
            <v>1</v>
          </cell>
          <cell r="AG265">
            <v>1</v>
          </cell>
          <cell r="AH265">
            <v>1</v>
          </cell>
          <cell r="AI265">
            <v>1</v>
          </cell>
          <cell r="AJ265">
            <v>1</v>
          </cell>
          <cell r="AK265">
            <v>1</v>
          </cell>
          <cell r="AL265">
            <v>1</v>
          </cell>
          <cell r="AM265">
            <v>1</v>
          </cell>
          <cell r="AN265">
            <v>1</v>
          </cell>
          <cell r="AO265">
            <v>1</v>
          </cell>
          <cell r="AP265">
            <v>1</v>
          </cell>
          <cell r="AQ265">
            <v>1</v>
          </cell>
          <cell r="AR265">
            <v>1</v>
          </cell>
          <cell r="AS265">
            <v>1</v>
          </cell>
          <cell r="AT265">
            <v>1</v>
          </cell>
          <cell r="AU265">
            <v>1</v>
          </cell>
          <cell r="AV265">
            <v>1</v>
          </cell>
          <cell r="AW265">
            <v>1</v>
          </cell>
          <cell r="AX265">
            <v>1</v>
          </cell>
        </row>
        <row r="267">
          <cell r="D267" t="str">
            <v>Idaho Irrigation</v>
          </cell>
        </row>
        <row r="268">
          <cell r="D268" t="str">
            <v>Participating Load</v>
          </cell>
          <cell r="F268">
            <v>98.893731985309941</v>
          </cell>
          <cell r="G268">
            <v>87.144036920853964</v>
          </cell>
          <cell r="H268">
            <v>84.36572948517373</v>
          </cell>
          <cell r="I268">
            <v>87.006722496050386</v>
          </cell>
          <cell r="J268">
            <v>88.794594274115084</v>
          </cell>
          <cell r="K268">
            <v>89.343219187961651</v>
          </cell>
          <cell r="L268">
            <v>89.852864523154295</v>
          </cell>
          <cell r="M268">
            <v>90.275565148816938</v>
          </cell>
          <cell r="N268">
            <v>89.794268598099862</v>
          </cell>
          <cell r="O268">
            <v>91.512027757416945</v>
          </cell>
          <cell r="P268">
            <v>92.280735422169897</v>
          </cell>
          <cell r="Q268">
            <v>92.917190945061336</v>
          </cell>
          <cell r="R268">
            <v>93.360393816639345</v>
          </cell>
          <cell r="S268">
            <v>90.947456652302861</v>
          </cell>
          <cell r="T268">
            <v>93.561366449439433</v>
          </cell>
          <cell r="U268">
            <v>95.419730517472431</v>
          </cell>
          <cell r="V268">
            <v>96.211091898391146</v>
          </cell>
          <cell r="W268">
            <v>96.776548903020071</v>
          </cell>
          <cell r="X268">
            <v>97.227345199011182</v>
          </cell>
          <cell r="Y268">
            <v>94.989309910323144</v>
          </cell>
          <cell r="Z268">
            <v>98.706417717609781</v>
          </cell>
          <cell r="AA268">
            <v>99.575105470468571</v>
          </cell>
          <cell r="AB268">
            <v>100.28108034836259</v>
          </cell>
          <cell r="AC268">
            <v>100.99206049866747</v>
          </cell>
          <cell r="AD268">
            <v>101.7080814081302</v>
          </cell>
          <cell r="AE268">
            <v>102.4291788150944</v>
          </cell>
          <cell r="AF268">
            <v>103.15538871128395</v>
          </cell>
          <cell r="AG268">
            <v>103.8867473435995</v>
          </cell>
          <cell r="AH268">
            <v>104.62329121592768</v>
          </cell>
          <cell r="AI268">
            <v>105.36505709096299</v>
          </cell>
          <cell r="AJ268">
            <v>106.1120819920428</v>
          </cell>
          <cell r="AK268">
            <v>106.86440320499528</v>
          </cell>
          <cell r="AL268">
            <v>107.62205828000035</v>
          </cell>
          <cell r="AM268">
            <v>108.38508503346394</v>
          </cell>
          <cell r="AN268">
            <v>109.15352154990556</v>
          </cell>
          <cell r="AO268">
            <v>109.92740618385909</v>
          </cell>
          <cell r="AP268">
            <v>110.70677756178721</v>
          </cell>
          <cell r="AQ268">
            <v>111.49167458400932</v>
          </cell>
          <cell r="AR268">
            <v>112.28213642664318</v>
          </cell>
          <cell r="AS268">
            <v>113.07820254356021</v>
          </cell>
          <cell r="AT268">
            <v>113.87991266835482</v>
          </cell>
          <cell r="AU268">
            <v>114.68730681632755</v>
          </cell>
          <cell r="AV268">
            <v>115.50042528648237</v>
          </cell>
          <cell r="AW268">
            <v>116.31930866353804</v>
          </cell>
          <cell r="AX268">
            <v>117.14399781995387</v>
          </cell>
        </row>
        <row r="270">
          <cell r="I270">
            <v>0.7252420899609372</v>
          </cell>
          <cell r="J270">
            <v>0.7327197324596868</v>
          </cell>
          <cell r="K270">
            <v>0.73892727450527662</v>
          </cell>
          <cell r="L270">
            <v>0.74405809178828064</v>
          </cell>
          <cell r="M270">
            <v>0.74829568825102255</v>
          </cell>
          <cell r="N270">
            <v>0.7517942407610787</v>
          </cell>
          <cell r="O270">
            <v>0.75468265627802622</v>
          </cell>
          <cell r="P270">
            <v>0.75707658388556365</v>
          </cell>
          <cell r="Q270">
            <v>0.75906786453775188</v>
          </cell>
          <cell r="R270">
            <v>0.76073561065164508</v>
          </cell>
          <cell r="S270">
            <v>0.76214349045336449</v>
          </cell>
          <cell r="T270">
            <v>0.76334075055368744</v>
          </cell>
          <cell r="U270">
            <v>0.76436490395606271</v>
          </cell>
          <cell r="V270">
            <v>0.76524697130613406</v>
          </cell>
          <cell r="W270">
            <v>0.76601372391739275</v>
          </cell>
          <cell r="X270">
            <v>0.76668696515330859</v>
          </cell>
          <cell r="Y270">
            <v>0.76728357071194775</v>
          </cell>
          <cell r="Z270">
            <v>0.76781492142874197</v>
          </cell>
          <cell r="AA270">
            <v>0.76829407795484261</v>
          </cell>
          <cell r="AB270">
            <v>0.76873128527270451</v>
          </cell>
        </row>
      </sheetData>
      <sheetData sheetId="3"/>
      <sheetData sheetId="4">
        <row r="1">
          <cell r="A1" t="str">
            <v>Key</v>
          </cell>
        </row>
      </sheetData>
      <sheetData sheetId="5">
        <row r="1">
          <cell r="A1" t="str">
            <v>Key</v>
          </cell>
        </row>
      </sheetData>
      <sheetData sheetId="6">
        <row r="1">
          <cell r="A1" t="str">
            <v>Key</v>
          </cell>
          <cell r="B1" t="str">
            <v>State</v>
          </cell>
          <cell r="C1" t="str">
            <v>Customer Class</v>
          </cell>
          <cell r="D1" t="str">
            <v>Data Element</v>
          </cell>
          <cell r="E1" t="str">
            <v>Unit</v>
          </cell>
          <cell r="F1">
            <v>2015</v>
          </cell>
          <cell r="G1">
            <v>2016</v>
          </cell>
          <cell r="H1">
            <v>2017</v>
          </cell>
          <cell r="I1">
            <v>2018</v>
          </cell>
          <cell r="J1">
            <v>2019</v>
          </cell>
          <cell r="K1">
            <v>2020</v>
          </cell>
          <cell r="L1">
            <v>2021</v>
          </cell>
          <cell r="M1">
            <v>2022</v>
          </cell>
          <cell r="N1">
            <v>2023</v>
          </cell>
          <cell r="O1">
            <v>2024</v>
          </cell>
          <cell r="P1">
            <v>2025</v>
          </cell>
          <cell r="Q1">
            <v>2026</v>
          </cell>
          <cell r="R1">
            <v>2027</v>
          </cell>
          <cell r="S1">
            <v>2028</v>
          </cell>
          <cell r="T1">
            <v>2029</v>
          </cell>
          <cell r="U1">
            <v>2030</v>
          </cell>
          <cell r="V1">
            <v>2031</v>
          </cell>
          <cell r="W1">
            <v>2032</v>
          </cell>
          <cell r="X1">
            <v>2033</v>
          </cell>
          <cell r="Y1">
            <v>2034</v>
          </cell>
          <cell r="Z1">
            <v>2035</v>
          </cell>
          <cell r="AA1">
            <v>2036</v>
          </cell>
          <cell r="AB1">
            <v>2037</v>
          </cell>
          <cell r="AC1">
            <v>2038</v>
          </cell>
          <cell r="AD1">
            <v>2039</v>
          </cell>
          <cell r="AE1">
            <v>2040</v>
          </cell>
          <cell r="AF1">
            <v>2041</v>
          </cell>
          <cell r="AG1">
            <v>2042</v>
          </cell>
          <cell r="AH1">
            <v>2043</v>
          </cell>
          <cell r="AI1">
            <v>2044</v>
          </cell>
          <cell r="AJ1">
            <v>2045</v>
          </cell>
          <cell r="AK1">
            <v>2046</v>
          </cell>
          <cell r="AL1">
            <v>2047</v>
          </cell>
          <cell r="AM1">
            <v>2048</v>
          </cell>
          <cell r="AN1">
            <v>2049</v>
          </cell>
          <cell r="AO1">
            <v>2050</v>
          </cell>
          <cell r="AP1">
            <v>2051</v>
          </cell>
          <cell r="AQ1">
            <v>2052</v>
          </cell>
          <cell r="AR1">
            <v>2053</v>
          </cell>
          <cell r="AS1">
            <v>2054</v>
          </cell>
          <cell r="AT1">
            <v>2055</v>
          </cell>
          <cell r="AU1">
            <v>2056</v>
          </cell>
          <cell r="AV1">
            <v>2057</v>
          </cell>
          <cell r="AW1">
            <v>2058</v>
          </cell>
          <cell r="AX1">
            <v>2059</v>
          </cell>
          <cell r="AY1">
            <v>2060</v>
          </cell>
          <cell r="AZ1">
            <v>2061</v>
          </cell>
        </row>
        <row r="2">
          <cell r="A2" t="str">
            <v>CAAllAvoided Capacity Costs</v>
          </cell>
          <cell r="B2" t="str">
            <v>CA</v>
          </cell>
          <cell r="C2" t="str">
            <v>All</v>
          </cell>
          <cell r="D2" t="str">
            <v>Avoided Capacity Costs</v>
          </cell>
          <cell r="E2" t="str">
            <v>$/kW</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row>
        <row r="3">
          <cell r="A3" t="str">
            <v>IDAllAvoided Capacity Costs</v>
          </cell>
          <cell r="B3" t="str">
            <v>ID</v>
          </cell>
          <cell r="C3" t="str">
            <v>All</v>
          </cell>
          <cell r="D3" t="str">
            <v>Avoided Capacity Costs</v>
          </cell>
          <cell r="E3" t="str">
            <v>$/kW</v>
          </cell>
          <cell r="F3">
            <v>100</v>
          </cell>
          <cell r="G3">
            <v>100</v>
          </cell>
          <cell r="H3">
            <v>100</v>
          </cell>
          <cell r="I3">
            <v>100</v>
          </cell>
          <cell r="J3">
            <v>100</v>
          </cell>
          <cell r="K3">
            <v>100</v>
          </cell>
          <cell r="L3">
            <v>100</v>
          </cell>
          <cell r="M3">
            <v>100</v>
          </cell>
          <cell r="N3">
            <v>100</v>
          </cell>
          <cell r="O3">
            <v>100</v>
          </cell>
          <cell r="P3">
            <v>100</v>
          </cell>
          <cell r="Q3">
            <v>100</v>
          </cell>
          <cell r="R3">
            <v>100</v>
          </cell>
          <cell r="S3">
            <v>100</v>
          </cell>
          <cell r="T3">
            <v>100</v>
          </cell>
          <cell r="U3">
            <v>100</v>
          </cell>
          <cell r="V3">
            <v>100</v>
          </cell>
          <cell r="W3">
            <v>100</v>
          </cell>
          <cell r="X3">
            <v>100</v>
          </cell>
          <cell r="Y3">
            <v>100</v>
          </cell>
          <cell r="Z3">
            <v>100</v>
          </cell>
          <cell r="AA3">
            <v>100</v>
          </cell>
          <cell r="AB3">
            <v>100</v>
          </cell>
          <cell r="AC3">
            <v>100</v>
          </cell>
          <cell r="AD3">
            <v>100</v>
          </cell>
          <cell r="AE3">
            <v>100</v>
          </cell>
          <cell r="AF3">
            <v>100</v>
          </cell>
          <cell r="AG3">
            <v>100</v>
          </cell>
          <cell r="AH3">
            <v>100</v>
          </cell>
          <cell r="AI3">
            <v>100</v>
          </cell>
          <cell r="AJ3">
            <v>100</v>
          </cell>
          <cell r="AK3">
            <v>100</v>
          </cell>
          <cell r="AL3">
            <v>100</v>
          </cell>
          <cell r="AM3">
            <v>100</v>
          </cell>
          <cell r="AN3">
            <v>100</v>
          </cell>
          <cell r="AO3">
            <v>100</v>
          </cell>
          <cell r="AP3">
            <v>100</v>
          </cell>
          <cell r="AQ3">
            <v>100</v>
          </cell>
          <cell r="AR3">
            <v>100</v>
          </cell>
          <cell r="AS3">
            <v>100</v>
          </cell>
          <cell r="AT3">
            <v>100</v>
          </cell>
          <cell r="AU3">
            <v>100</v>
          </cell>
          <cell r="AV3">
            <v>100</v>
          </cell>
          <cell r="AW3">
            <v>100</v>
          </cell>
          <cell r="AX3">
            <v>100</v>
          </cell>
          <cell r="AY3">
            <v>100</v>
          </cell>
          <cell r="AZ3">
            <v>100</v>
          </cell>
        </row>
        <row r="4">
          <cell r="A4" t="str">
            <v>ORAllAvoided Capacity Costs</v>
          </cell>
          <cell r="B4" t="str">
            <v>OR</v>
          </cell>
          <cell r="C4" t="str">
            <v>All</v>
          </cell>
          <cell r="D4" t="str">
            <v>Avoided Capacity Costs</v>
          </cell>
          <cell r="E4" t="str">
            <v>$/kW</v>
          </cell>
          <cell r="F4">
            <v>100</v>
          </cell>
          <cell r="G4">
            <v>100</v>
          </cell>
          <cell r="H4">
            <v>100</v>
          </cell>
          <cell r="I4">
            <v>100</v>
          </cell>
          <cell r="J4">
            <v>100</v>
          </cell>
          <cell r="K4">
            <v>100</v>
          </cell>
          <cell r="L4">
            <v>100</v>
          </cell>
          <cell r="M4">
            <v>100</v>
          </cell>
          <cell r="N4">
            <v>100</v>
          </cell>
          <cell r="O4">
            <v>100</v>
          </cell>
          <cell r="P4">
            <v>100</v>
          </cell>
          <cell r="Q4">
            <v>100</v>
          </cell>
          <cell r="R4">
            <v>100</v>
          </cell>
          <cell r="S4">
            <v>100</v>
          </cell>
          <cell r="T4">
            <v>100</v>
          </cell>
          <cell r="U4">
            <v>100</v>
          </cell>
          <cell r="V4">
            <v>100</v>
          </cell>
          <cell r="W4">
            <v>100</v>
          </cell>
          <cell r="X4">
            <v>100</v>
          </cell>
          <cell r="Y4">
            <v>100</v>
          </cell>
          <cell r="Z4">
            <v>100</v>
          </cell>
          <cell r="AA4">
            <v>100</v>
          </cell>
          <cell r="AB4">
            <v>100</v>
          </cell>
          <cell r="AC4">
            <v>100</v>
          </cell>
          <cell r="AD4">
            <v>100</v>
          </cell>
          <cell r="AE4">
            <v>100</v>
          </cell>
          <cell r="AF4">
            <v>100</v>
          </cell>
          <cell r="AG4">
            <v>100</v>
          </cell>
          <cell r="AH4">
            <v>100</v>
          </cell>
          <cell r="AI4">
            <v>100</v>
          </cell>
          <cell r="AJ4">
            <v>100</v>
          </cell>
          <cell r="AK4">
            <v>100</v>
          </cell>
          <cell r="AL4">
            <v>100</v>
          </cell>
          <cell r="AM4">
            <v>100</v>
          </cell>
          <cell r="AN4">
            <v>100</v>
          </cell>
          <cell r="AO4">
            <v>100</v>
          </cell>
          <cell r="AP4">
            <v>100</v>
          </cell>
          <cell r="AQ4">
            <v>100</v>
          </cell>
          <cell r="AR4">
            <v>100</v>
          </cell>
          <cell r="AS4">
            <v>100</v>
          </cell>
          <cell r="AT4">
            <v>100</v>
          </cell>
          <cell r="AU4">
            <v>100</v>
          </cell>
          <cell r="AV4">
            <v>100</v>
          </cell>
          <cell r="AW4">
            <v>100</v>
          </cell>
          <cell r="AX4">
            <v>100</v>
          </cell>
          <cell r="AY4">
            <v>100</v>
          </cell>
          <cell r="AZ4">
            <v>100</v>
          </cell>
        </row>
        <row r="5">
          <cell r="A5" t="str">
            <v>UTAllAvoided Capacity Costs</v>
          </cell>
          <cell r="B5" t="str">
            <v>UT</v>
          </cell>
          <cell r="C5" t="str">
            <v>All</v>
          </cell>
          <cell r="D5" t="str">
            <v>Avoided Capacity Costs</v>
          </cell>
          <cell r="E5" t="str">
            <v>$/kW</v>
          </cell>
          <cell r="F5">
            <v>100</v>
          </cell>
          <cell r="G5">
            <v>100</v>
          </cell>
          <cell r="H5">
            <v>100</v>
          </cell>
          <cell r="I5">
            <v>100</v>
          </cell>
          <cell r="J5">
            <v>100</v>
          </cell>
          <cell r="K5">
            <v>100</v>
          </cell>
          <cell r="L5">
            <v>100</v>
          </cell>
          <cell r="M5">
            <v>100</v>
          </cell>
          <cell r="N5">
            <v>100</v>
          </cell>
          <cell r="O5">
            <v>100</v>
          </cell>
          <cell r="P5">
            <v>100</v>
          </cell>
          <cell r="Q5">
            <v>100</v>
          </cell>
          <cell r="R5">
            <v>100</v>
          </cell>
          <cell r="S5">
            <v>100</v>
          </cell>
          <cell r="T5">
            <v>100</v>
          </cell>
          <cell r="U5">
            <v>100</v>
          </cell>
          <cell r="V5">
            <v>100</v>
          </cell>
          <cell r="W5">
            <v>100</v>
          </cell>
          <cell r="X5">
            <v>100</v>
          </cell>
          <cell r="Y5">
            <v>100</v>
          </cell>
          <cell r="Z5">
            <v>100</v>
          </cell>
          <cell r="AA5">
            <v>100</v>
          </cell>
          <cell r="AB5">
            <v>100</v>
          </cell>
          <cell r="AC5">
            <v>100</v>
          </cell>
          <cell r="AD5">
            <v>100</v>
          </cell>
          <cell r="AE5">
            <v>100</v>
          </cell>
          <cell r="AF5">
            <v>100</v>
          </cell>
          <cell r="AG5">
            <v>100</v>
          </cell>
          <cell r="AH5">
            <v>100</v>
          </cell>
          <cell r="AI5">
            <v>100</v>
          </cell>
          <cell r="AJ5">
            <v>100</v>
          </cell>
          <cell r="AK5">
            <v>100</v>
          </cell>
          <cell r="AL5">
            <v>100</v>
          </cell>
          <cell r="AM5">
            <v>100</v>
          </cell>
          <cell r="AN5">
            <v>100</v>
          </cell>
          <cell r="AO5">
            <v>100</v>
          </cell>
          <cell r="AP5">
            <v>100</v>
          </cell>
          <cell r="AQ5">
            <v>100</v>
          </cell>
          <cell r="AR5">
            <v>100</v>
          </cell>
          <cell r="AS5">
            <v>100</v>
          </cell>
          <cell r="AT5">
            <v>100</v>
          </cell>
          <cell r="AU5">
            <v>100</v>
          </cell>
          <cell r="AV5">
            <v>100</v>
          </cell>
          <cell r="AW5">
            <v>100</v>
          </cell>
          <cell r="AX5">
            <v>100</v>
          </cell>
          <cell r="AY5">
            <v>100</v>
          </cell>
          <cell r="AZ5">
            <v>100</v>
          </cell>
        </row>
        <row r="6">
          <cell r="A6" t="str">
            <v>WAAllAvoided Capacity Costs</v>
          </cell>
          <cell r="B6" t="str">
            <v>WA</v>
          </cell>
          <cell r="C6" t="str">
            <v>All</v>
          </cell>
          <cell r="D6" t="str">
            <v>Avoided Capacity Costs</v>
          </cell>
          <cell r="E6" t="str">
            <v>$/kW</v>
          </cell>
          <cell r="F6">
            <v>100</v>
          </cell>
          <cell r="G6">
            <v>100</v>
          </cell>
          <cell r="H6">
            <v>100</v>
          </cell>
          <cell r="I6">
            <v>100</v>
          </cell>
          <cell r="J6">
            <v>100</v>
          </cell>
          <cell r="K6">
            <v>100</v>
          </cell>
          <cell r="L6">
            <v>100</v>
          </cell>
          <cell r="M6">
            <v>100</v>
          </cell>
          <cell r="N6">
            <v>100</v>
          </cell>
          <cell r="O6">
            <v>100</v>
          </cell>
          <cell r="P6">
            <v>100</v>
          </cell>
          <cell r="Q6">
            <v>100</v>
          </cell>
          <cell r="R6">
            <v>100</v>
          </cell>
          <cell r="S6">
            <v>100</v>
          </cell>
          <cell r="T6">
            <v>100</v>
          </cell>
          <cell r="U6">
            <v>100</v>
          </cell>
          <cell r="V6">
            <v>100</v>
          </cell>
          <cell r="W6">
            <v>100</v>
          </cell>
          <cell r="X6">
            <v>100</v>
          </cell>
          <cell r="Y6">
            <v>100</v>
          </cell>
          <cell r="Z6">
            <v>100</v>
          </cell>
          <cell r="AA6">
            <v>100</v>
          </cell>
          <cell r="AB6">
            <v>100</v>
          </cell>
          <cell r="AC6">
            <v>100</v>
          </cell>
          <cell r="AD6">
            <v>100</v>
          </cell>
          <cell r="AE6">
            <v>100</v>
          </cell>
          <cell r="AF6">
            <v>100</v>
          </cell>
          <cell r="AG6">
            <v>100</v>
          </cell>
          <cell r="AH6">
            <v>100</v>
          </cell>
          <cell r="AI6">
            <v>100</v>
          </cell>
          <cell r="AJ6">
            <v>100</v>
          </cell>
          <cell r="AK6">
            <v>100</v>
          </cell>
          <cell r="AL6">
            <v>100</v>
          </cell>
          <cell r="AM6">
            <v>100</v>
          </cell>
          <cell r="AN6">
            <v>100</v>
          </cell>
          <cell r="AO6">
            <v>100</v>
          </cell>
          <cell r="AP6">
            <v>100</v>
          </cell>
          <cell r="AQ6">
            <v>100</v>
          </cell>
          <cell r="AR6">
            <v>100</v>
          </cell>
          <cell r="AS6">
            <v>100</v>
          </cell>
          <cell r="AT6">
            <v>100</v>
          </cell>
          <cell r="AU6">
            <v>100</v>
          </cell>
          <cell r="AV6">
            <v>100</v>
          </cell>
          <cell r="AW6">
            <v>100</v>
          </cell>
          <cell r="AX6">
            <v>100</v>
          </cell>
          <cell r="AY6">
            <v>100</v>
          </cell>
          <cell r="AZ6">
            <v>100</v>
          </cell>
        </row>
        <row r="7">
          <cell r="A7" t="str">
            <v>WYAllAvoided Capacity Costs</v>
          </cell>
          <cell r="B7" t="str">
            <v>WY</v>
          </cell>
          <cell r="C7" t="str">
            <v>All</v>
          </cell>
          <cell r="D7" t="str">
            <v>Avoided Capacity Costs</v>
          </cell>
          <cell r="E7" t="str">
            <v>$/kW</v>
          </cell>
          <cell r="F7">
            <v>100</v>
          </cell>
          <cell r="G7">
            <v>100</v>
          </cell>
          <cell r="H7">
            <v>100</v>
          </cell>
          <cell r="I7">
            <v>100</v>
          </cell>
          <cell r="J7">
            <v>100</v>
          </cell>
          <cell r="K7">
            <v>100</v>
          </cell>
          <cell r="L7">
            <v>100</v>
          </cell>
          <cell r="M7">
            <v>100</v>
          </cell>
          <cell r="N7">
            <v>100</v>
          </cell>
          <cell r="O7">
            <v>100</v>
          </cell>
          <cell r="P7">
            <v>100</v>
          </cell>
          <cell r="Q7">
            <v>100</v>
          </cell>
          <cell r="R7">
            <v>100</v>
          </cell>
          <cell r="S7">
            <v>100</v>
          </cell>
          <cell r="T7">
            <v>100</v>
          </cell>
          <cell r="U7">
            <v>100</v>
          </cell>
          <cell r="V7">
            <v>100</v>
          </cell>
          <cell r="W7">
            <v>100</v>
          </cell>
          <cell r="X7">
            <v>100</v>
          </cell>
          <cell r="Y7">
            <v>100</v>
          </cell>
          <cell r="Z7">
            <v>100</v>
          </cell>
          <cell r="AA7">
            <v>100</v>
          </cell>
          <cell r="AB7">
            <v>100</v>
          </cell>
          <cell r="AC7">
            <v>100</v>
          </cell>
          <cell r="AD7">
            <v>100</v>
          </cell>
          <cell r="AE7">
            <v>100</v>
          </cell>
          <cell r="AF7">
            <v>100</v>
          </cell>
          <cell r="AG7">
            <v>100</v>
          </cell>
          <cell r="AH7">
            <v>100</v>
          </cell>
          <cell r="AI7">
            <v>100</v>
          </cell>
          <cell r="AJ7">
            <v>100</v>
          </cell>
          <cell r="AK7">
            <v>100</v>
          </cell>
          <cell r="AL7">
            <v>100</v>
          </cell>
          <cell r="AM7">
            <v>100</v>
          </cell>
          <cell r="AN7">
            <v>100</v>
          </cell>
          <cell r="AO7">
            <v>100</v>
          </cell>
          <cell r="AP7">
            <v>100</v>
          </cell>
          <cell r="AQ7">
            <v>100</v>
          </cell>
          <cell r="AR7">
            <v>100</v>
          </cell>
          <cell r="AS7">
            <v>100</v>
          </cell>
          <cell r="AT7">
            <v>100</v>
          </cell>
          <cell r="AU7">
            <v>100</v>
          </cell>
          <cell r="AV7">
            <v>100</v>
          </cell>
          <cell r="AW7">
            <v>100</v>
          </cell>
          <cell r="AX7">
            <v>100</v>
          </cell>
          <cell r="AY7">
            <v>100</v>
          </cell>
          <cell r="AZ7">
            <v>100</v>
          </cell>
        </row>
        <row r="8">
          <cell r="A8" t="str">
            <v>CAAllAvoided Summer Energy Costs</v>
          </cell>
          <cell r="B8" t="str">
            <v>CA</v>
          </cell>
          <cell r="C8" t="str">
            <v>All</v>
          </cell>
          <cell r="D8" t="str">
            <v>Avoided Summer Energy Costs</v>
          </cell>
          <cell r="E8" t="str">
            <v>$/MWh</v>
          </cell>
          <cell r="F8">
            <v>30</v>
          </cell>
          <cell r="G8">
            <v>30</v>
          </cell>
          <cell r="H8">
            <v>30</v>
          </cell>
          <cell r="I8">
            <v>30</v>
          </cell>
          <cell r="J8">
            <v>30</v>
          </cell>
          <cell r="K8">
            <v>30</v>
          </cell>
          <cell r="L8">
            <v>30</v>
          </cell>
          <cell r="M8">
            <v>30</v>
          </cell>
          <cell r="N8">
            <v>30</v>
          </cell>
          <cell r="O8">
            <v>30</v>
          </cell>
          <cell r="P8">
            <v>30</v>
          </cell>
          <cell r="Q8">
            <v>30</v>
          </cell>
          <cell r="R8">
            <v>30</v>
          </cell>
          <cell r="S8">
            <v>30</v>
          </cell>
          <cell r="T8">
            <v>30</v>
          </cell>
          <cell r="U8">
            <v>30</v>
          </cell>
          <cell r="V8">
            <v>30</v>
          </cell>
          <cell r="W8">
            <v>30</v>
          </cell>
          <cell r="X8">
            <v>30</v>
          </cell>
          <cell r="Y8">
            <v>30</v>
          </cell>
          <cell r="Z8">
            <v>30</v>
          </cell>
          <cell r="AA8">
            <v>30</v>
          </cell>
          <cell r="AB8">
            <v>30</v>
          </cell>
          <cell r="AC8">
            <v>30</v>
          </cell>
          <cell r="AD8">
            <v>30</v>
          </cell>
          <cell r="AE8">
            <v>30</v>
          </cell>
          <cell r="AF8">
            <v>30</v>
          </cell>
          <cell r="AG8">
            <v>30</v>
          </cell>
          <cell r="AH8">
            <v>30</v>
          </cell>
          <cell r="AI8">
            <v>30</v>
          </cell>
          <cell r="AJ8">
            <v>30</v>
          </cell>
          <cell r="AK8">
            <v>30</v>
          </cell>
          <cell r="AL8">
            <v>30</v>
          </cell>
          <cell r="AM8">
            <v>30</v>
          </cell>
          <cell r="AN8">
            <v>30</v>
          </cell>
          <cell r="AO8">
            <v>30</v>
          </cell>
          <cell r="AP8">
            <v>30</v>
          </cell>
          <cell r="AQ8">
            <v>30</v>
          </cell>
          <cell r="AR8">
            <v>30</v>
          </cell>
          <cell r="AS8">
            <v>30</v>
          </cell>
          <cell r="AT8">
            <v>30</v>
          </cell>
          <cell r="AU8">
            <v>30</v>
          </cell>
          <cell r="AV8">
            <v>30</v>
          </cell>
          <cell r="AW8">
            <v>30</v>
          </cell>
          <cell r="AX8">
            <v>30</v>
          </cell>
          <cell r="AY8">
            <v>30</v>
          </cell>
          <cell r="AZ8">
            <v>30</v>
          </cell>
        </row>
        <row r="9">
          <cell r="A9" t="str">
            <v>IDAllAvoided Summer Energy Costs</v>
          </cell>
          <cell r="B9" t="str">
            <v>ID</v>
          </cell>
          <cell r="C9" t="str">
            <v>All</v>
          </cell>
          <cell r="D9" t="str">
            <v>Avoided Summer Energy Costs</v>
          </cell>
          <cell r="E9" t="str">
            <v>$/MWh</v>
          </cell>
          <cell r="F9">
            <v>30</v>
          </cell>
          <cell r="G9">
            <v>30</v>
          </cell>
          <cell r="H9">
            <v>30</v>
          </cell>
          <cell r="I9">
            <v>30</v>
          </cell>
          <cell r="J9">
            <v>30</v>
          </cell>
          <cell r="K9">
            <v>30</v>
          </cell>
          <cell r="L9">
            <v>30</v>
          </cell>
          <cell r="M9">
            <v>30</v>
          </cell>
          <cell r="N9">
            <v>30</v>
          </cell>
          <cell r="O9">
            <v>30</v>
          </cell>
          <cell r="P9">
            <v>30</v>
          </cell>
          <cell r="Q9">
            <v>30</v>
          </cell>
          <cell r="R9">
            <v>30</v>
          </cell>
          <cell r="S9">
            <v>30</v>
          </cell>
          <cell r="T9">
            <v>30</v>
          </cell>
          <cell r="U9">
            <v>30</v>
          </cell>
          <cell r="V9">
            <v>30</v>
          </cell>
          <cell r="W9">
            <v>30</v>
          </cell>
          <cell r="X9">
            <v>30</v>
          </cell>
          <cell r="Y9">
            <v>30</v>
          </cell>
          <cell r="Z9">
            <v>30</v>
          </cell>
          <cell r="AA9">
            <v>30</v>
          </cell>
          <cell r="AB9">
            <v>30</v>
          </cell>
          <cell r="AC9">
            <v>30</v>
          </cell>
          <cell r="AD9">
            <v>30</v>
          </cell>
          <cell r="AE9">
            <v>30</v>
          </cell>
          <cell r="AF9">
            <v>30</v>
          </cell>
          <cell r="AG9">
            <v>30</v>
          </cell>
          <cell r="AH9">
            <v>30</v>
          </cell>
          <cell r="AI9">
            <v>30</v>
          </cell>
          <cell r="AJ9">
            <v>30</v>
          </cell>
          <cell r="AK9">
            <v>30</v>
          </cell>
          <cell r="AL9">
            <v>30</v>
          </cell>
          <cell r="AM9">
            <v>30</v>
          </cell>
          <cell r="AN9">
            <v>30</v>
          </cell>
          <cell r="AO9">
            <v>30</v>
          </cell>
          <cell r="AP9">
            <v>30</v>
          </cell>
          <cell r="AQ9">
            <v>30</v>
          </cell>
          <cell r="AR9">
            <v>30</v>
          </cell>
          <cell r="AS9">
            <v>30</v>
          </cell>
          <cell r="AT9">
            <v>30</v>
          </cell>
          <cell r="AU9">
            <v>30</v>
          </cell>
          <cell r="AV9">
            <v>30</v>
          </cell>
          <cell r="AW9">
            <v>30</v>
          </cell>
          <cell r="AX9">
            <v>30</v>
          </cell>
          <cell r="AY9">
            <v>30</v>
          </cell>
          <cell r="AZ9">
            <v>30</v>
          </cell>
        </row>
        <row r="10">
          <cell r="A10" t="str">
            <v>ORAllAvoided Summer Energy Costs</v>
          </cell>
          <cell r="B10" t="str">
            <v>OR</v>
          </cell>
          <cell r="C10" t="str">
            <v>All</v>
          </cell>
          <cell r="D10" t="str">
            <v>Avoided Summer Energy Costs</v>
          </cell>
          <cell r="E10" t="str">
            <v>$/MWh</v>
          </cell>
          <cell r="F10">
            <v>30</v>
          </cell>
          <cell r="G10">
            <v>30</v>
          </cell>
          <cell r="H10">
            <v>30</v>
          </cell>
          <cell r="I10">
            <v>30</v>
          </cell>
          <cell r="J10">
            <v>30</v>
          </cell>
          <cell r="K10">
            <v>30</v>
          </cell>
          <cell r="L10">
            <v>30</v>
          </cell>
          <cell r="M10">
            <v>30</v>
          </cell>
          <cell r="N10">
            <v>30</v>
          </cell>
          <cell r="O10">
            <v>30</v>
          </cell>
          <cell r="P10">
            <v>30</v>
          </cell>
          <cell r="Q10">
            <v>30</v>
          </cell>
          <cell r="R10">
            <v>30</v>
          </cell>
          <cell r="S10">
            <v>30</v>
          </cell>
          <cell r="T10">
            <v>30</v>
          </cell>
          <cell r="U10">
            <v>30</v>
          </cell>
          <cell r="V10">
            <v>30</v>
          </cell>
          <cell r="W10">
            <v>30</v>
          </cell>
          <cell r="X10">
            <v>30</v>
          </cell>
          <cell r="Y10">
            <v>30</v>
          </cell>
          <cell r="Z10">
            <v>30</v>
          </cell>
          <cell r="AA10">
            <v>30</v>
          </cell>
          <cell r="AB10">
            <v>30</v>
          </cell>
          <cell r="AC10">
            <v>30</v>
          </cell>
          <cell r="AD10">
            <v>30</v>
          </cell>
          <cell r="AE10">
            <v>30</v>
          </cell>
          <cell r="AF10">
            <v>30</v>
          </cell>
          <cell r="AG10">
            <v>30</v>
          </cell>
          <cell r="AH10">
            <v>30</v>
          </cell>
          <cell r="AI10">
            <v>30</v>
          </cell>
          <cell r="AJ10">
            <v>30</v>
          </cell>
          <cell r="AK10">
            <v>30</v>
          </cell>
          <cell r="AL10">
            <v>30</v>
          </cell>
          <cell r="AM10">
            <v>30</v>
          </cell>
          <cell r="AN10">
            <v>30</v>
          </cell>
          <cell r="AO10">
            <v>30</v>
          </cell>
          <cell r="AP10">
            <v>30</v>
          </cell>
          <cell r="AQ10">
            <v>30</v>
          </cell>
          <cell r="AR10">
            <v>30</v>
          </cell>
          <cell r="AS10">
            <v>30</v>
          </cell>
          <cell r="AT10">
            <v>30</v>
          </cell>
          <cell r="AU10">
            <v>30</v>
          </cell>
          <cell r="AV10">
            <v>30</v>
          </cell>
          <cell r="AW10">
            <v>30</v>
          </cell>
          <cell r="AX10">
            <v>30</v>
          </cell>
          <cell r="AY10">
            <v>30</v>
          </cell>
          <cell r="AZ10">
            <v>30</v>
          </cell>
        </row>
        <row r="11">
          <cell r="A11" t="str">
            <v>UTAllAvoided Summer Energy Costs</v>
          </cell>
          <cell r="B11" t="str">
            <v>UT</v>
          </cell>
          <cell r="C11" t="str">
            <v>All</v>
          </cell>
          <cell r="D11" t="str">
            <v>Avoided Summer Energy Costs</v>
          </cell>
          <cell r="E11" t="str">
            <v>$/MWh</v>
          </cell>
          <cell r="F11">
            <v>30</v>
          </cell>
          <cell r="G11">
            <v>30</v>
          </cell>
          <cell r="H11">
            <v>30</v>
          </cell>
          <cell r="I11">
            <v>30</v>
          </cell>
          <cell r="J11">
            <v>30</v>
          </cell>
          <cell r="K11">
            <v>30</v>
          </cell>
          <cell r="L11">
            <v>30</v>
          </cell>
          <cell r="M11">
            <v>30</v>
          </cell>
          <cell r="N11">
            <v>30</v>
          </cell>
          <cell r="O11">
            <v>30</v>
          </cell>
          <cell r="P11">
            <v>30</v>
          </cell>
          <cell r="Q11">
            <v>30</v>
          </cell>
          <cell r="R11">
            <v>30</v>
          </cell>
          <cell r="S11">
            <v>30</v>
          </cell>
          <cell r="T11">
            <v>30</v>
          </cell>
          <cell r="U11">
            <v>30</v>
          </cell>
          <cell r="V11">
            <v>30</v>
          </cell>
          <cell r="W11">
            <v>30</v>
          </cell>
          <cell r="X11">
            <v>30</v>
          </cell>
          <cell r="Y11">
            <v>30</v>
          </cell>
          <cell r="Z11">
            <v>30</v>
          </cell>
          <cell r="AA11">
            <v>30</v>
          </cell>
          <cell r="AB11">
            <v>30</v>
          </cell>
          <cell r="AC11">
            <v>30</v>
          </cell>
          <cell r="AD11">
            <v>30</v>
          </cell>
          <cell r="AE11">
            <v>30</v>
          </cell>
          <cell r="AF11">
            <v>30</v>
          </cell>
          <cell r="AG11">
            <v>30</v>
          </cell>
          <cell r="AH11">
            <v>30</v>
          </cell>
          <cell r="AI11">
            <v>30</v>
          </cell>
          <cell r="AJ11">
            <v>30</v>
          </cell>
          <cell r="AK11">
            <v>30</v>
          </cell>
          <cell r="AL11">
            <v>30</v>
          </cell>
          <cell r="AM11">
            <v>30</v>
          </cell>
          <cell r="AN11">
            <v>30</v>
          </cell>
          <cell r="AO11">
            <v>30</v>
          </cell>
          <cell r="AP11">
            <v>30</v>
          </cell>
          <cell r="AQ11">
            <v>30</v>
          </cell>
          <cell r="AR11">
            <v>30</v>
          </cell>
          <cell r="AS11">
            <v>30</v>
          </cell>
          <cell r="AT11">
            <v>30</v>
          </cell>
          <cell r="AU11">
            <v>30</v>
          </cell>
          <cell r="AV11">
            <v>30</v>
          </cell>
          <cell r="AW11">
            <v>30</v>
          </cell>
          <cell r="AX11">
            <v>30</v>
          </cell>
          <cell r="AY11">
            <v>30</v>
          </cell>
          <cell r="AZ11">
            <v>30</v>
          </cell>
        </row>
        <row r="12">
          <cell r="A12" t="str">
            <v>WAAllAvoided Summer Energy Costs</v>
          </cell>
          <cell r="B12" t="str">
            <v>WA</v>
          </cell>
          <cell r="C12" t="str">
            <v>All</v>
          </cell>
          <cell r="D12" t="str">
            <v>Avoided Summer Energy Costs</v>
          </cell>
          <cell r="E12" t="str">
            <v>$/MWh</v>
          </cell>
          <cell r="F12">
            <v>30</v>
          </cell>
          <cell r="G12">
            <v>30</v>
          </cell>
          <cell r="H12">
            <v>30</v>
          </cell>
          <cell r="I12">
            <v>30</v>
          </cell>
          <cell r="J12">
            <v>30</v>
          </cell>
          <cell r="K12">
            <v>30</v>
          </cell>
          <cell r="L12">
            <v>30</v>
          </cell>
          <cell r="M12">
            <v>30</v>
          </cell>
          <cell r="N12">
            <v>30</v>
          </cell>
          <cell r="O12">
            <v>30</v>
          </cell>
          <cell r="P12">
            <v>30</v>
          </cell>
          <cell r="Q12">
            <v>30</v>
          </cell>
          <cell r="R12">
            <v>30</v>
          </cell>
          <cell r="S12">
            <v>30</v>
          </cell>
          <cell r="T12">
            <v>30</v>
          </cell>
          <cell r="U12">
            <v>30</v>
          </cell>
          <cell r="V12">
            <v>30</v>
          </cell>
          <cell r="W12">
            <v>30</v>
          </cell>
          <cell r="X12">
            <v>30</v>
          </cell>
          <cell r="Y12">
            <v>30</v>
          </cell>
          <cell r="Z12">
            <v>30</v>
          </cell>
          <cell r="AA12">
            <v>30</v>
          </cell>
          <cell r="AB12">
            <v>30</v>
          </cell>
          <cell r="AC12">
            <v>30</v>
          </cell>
          <cell r="AD12">
            <v>30</v>
          </cell>
          <cell r="AE12">
            <v>30</v>
          </cell>
          <cell r="AF12">
            <v>30</v>
          </cell>
          <cell r="AG12">
            <v>30</v>
          </cell>
          <cell r="AH12">
            <v>30</v>
          </cell>
          <cell r="AI12">
            <v>30</v>
          </cell>
          <cell r="AJ12">
            <v>30</v>
          </cell>
          <cell r="AK12">
            <v>30</v>
          </cell>
          <cell r="AL12">
            <v>30</v>
          </cell>
          <cell r="AM12">
            <v>30</v>
          </cell>
          <cell r="AN12">
            <v>30</v>
          </cell>
          <cell r="AO12">
            <v>30</v>
          </cell>
          <cell r="AP12">
            <v>30</v>
          </cell>
          <cell r="AQ12">
            <v>30</v>
          </cell>
          <cell r="AR12">
            <v>30</v>
          </cell>
          <cell r="AS12">
            <v>30</v>
          </cell>
          <cell r="AT12">
            <v>30</v>
          </cell>
          <cell r="AU12">
            <v>30</v>
          </cell>
          <cell r="AV12">
            <v>30</v>
          </cell>
          <cell r="AW12">
            <v>30</v>
          </cell>
          <cell r="AX12">
            <v>30</v>
          </cell>
          <cell r="AY12">
            <v>30</v>
          </cell>
          <cell r="AZ12">
            <v>30</v>
          </cell>
        </row>
        <row r="13">
          <cell r="A13" t="str">
            <v>WYAllAvoided Summer Energy Costs</v>
          </cell>
          <cell r="B13" t="str">
            <v>WY</v>
          </cell>
          <cell r="C13" t="str">
            <v>All</v>
          </cell>
          <cell r="D13" t="str">
            <v>Avoided Summer Energy Costs</v>
          </cell>
          <cell r="E13" t="str">
            <v>$/MWh</v>
          </cell>
          <cell r="F13">
            <v>30</v>
          </cell>
          <cell r="G13">
            <v>30</v>
          </cell>
          <cell r="H13">
            <v>30</v>
          </cell>
          <cell r="I13">
            <v>30</v>
          </cell>
          <cell r="J13">
            <v>30</v>
          </cell>
          <cell r="K13">
            <v>30</v>
          </cell>
          <cell r="L13">
            <v>30</v>
          </cell>
          <cell r="M13">
            <v>30</v>
          </cell>
          <cell r="N13">
            <v>30</v>
          </cell>
          <cell r="O13">
            <v>30</v>
          </cell>
          <cell r="P13">
            <v>30</v>
          </cell>
          <cell r="Q13">
            <v>30</v>
          </cell>
          <cell r="R13">
            <v>30</v>
          </cell>
          <cell r="S13">
            <v>30</v>
          </cell>
          <cell r="T13">
            <v>30</v>
          </cell>
          <cell r="U13">
            <v>30</v>
          </cell>
          <cell r="V13">
            <v>30</v>
          </cell>
          <cell r="W13">
            <v>30</v>
          </cell>
          <cell r="X13">
            <v>30</v>
          </cell>
          <cell r="Y13">
            <v>30</v>
          </cell>
          <cell r="Z13">
            <v>30</v>
          </cell>
          <cell r="AA13">
            <v>30</v>
          </cell>
          <cell r="AB13">
            <v>30</v>
          </cell>
          <cell r="AC13">
            <v>30</v>
          </cell>
          <cell r="AD13">
            <v>30</v>
          </cell>
          <cell r="AE13">
            <v>30</v>
          </cell>
          <cell r="AF13">
            <v>30</v>
          </cell>
          <cell r="AG13">
            <v>30</v>
          </cell>
          <cell r="AH13">
            <v>30</v>
          </cell>
          <cell r="AI13">
            <v>30</v>
          </cell>
          <cell r="AJ13">
            <v>30</v>
          </cell>
          <cell r="AK13">
            <v>30</v>
          </cell>
          <cell r="AL13">
            <v>30</v>
          </cell>
          <cell r="AM13">
            <v>30</v>
          </cell>
          <cell r="AN13">
            <v>30</v>
          </cell>
          <cell r="AO13">
            <v>30</v>
          </cell>
          <cell r="AP13">
            <v>30</v>
          </cell>
          <cell r="AQ13">
            <v>30</v>
          </cell>
          <cell r="AR13">
            <v>30</v>
          </cell>
          <cell r="AS13">
            <v>30</v>
          </cell>
          <cell r="AT13">
            <v>30</v>
          </cell>
          <cell r="AU13">
            <v>30</v>
          </cell>
          <cell r="AV13">
            <v>30</v>
          </cell>
          <cell r="AW13">
            <v>30</v>
          </cell>
          <cell r="AX13">
            <v>30</v>
          </cell>
          <cell r="AY13">
            <v>30</v>
          </cell>
          <cell r="AZ13">
            <v>30</v>
          </cell>
        </row>
        <row r="14">
          <cell r="A14" t="str">
            <v>CAAllAvoided Winter Energy Costs</v>
          </cell>
          <cell r="B14" t="str">
            <v>CA</v>
          </cell>
          <cell r="C14" t="str">
            <v>All</v>
          </cell>
          <cell r="D14" t="str">
            <v>Avoided Winter Energy Costs</v>
          </cell>
          <cell r="E14" t="str">
            <v>$/MWh</v>
          </cell>
          <cell r="F14">
            <v>15</v>
          </cell>
          <cell r="G14">
            <v>15</v>
          </cell>
          <cell r="H14">
            <v>15</v>
          </cell>
          <cell r="I14">
            <v>15</v>
          </cell>
          <cell r="J14">
            <v>15</v>
          </cell>
          <cell r="K14">
            <v>15</v>
          </cell>
          <cell r="L14">
            <v>15</v>
          </cell>
          <cell r="M14">
            <v>15</v>
          </cell>
          <cell r="N14">
            <v>15</v>
          </cell>
          <cell r="O14">
            <v>15</v>
          </cell>
          <cell r="P14">
            <v>15</v>
          </cell>
          <cell r="Q14">
            <v>15</v>
          </cell>
          <cell r="R14">
            <v>15</v>
          </cell>
          <cell r="S14">
            <v>15</v>
          </cell>
          <cell r="T14">
            <v>15</v>
          </cell>
          <cell r="U14">
            <v>15</v>
          </cell>
          <cell r="V14">
            <v>15</v>
          </cell>
          <cell r="W14">
            <v>15</v>
          </cell>
          <cell r="X14">
            <v>15</v>
          </cell>
          <cell r="Y14">
            <v>15</v>
          </cell>
          <cell r="Z14">
            <v>15</v>
          </cell>
          <cell r="AA14">
            <v>15</v>
          </cell>
          <cell r="AB14">
            <v>15</v>
          </cell>
          <cell r="AC14">
            <v>15</v>
          </cell>
          <cell r="AD14">
            <v>15</v>
          </cell>
          <cell r="AE14">
            <v>15</v>
          </cell>
          <cell r="AF14">
            <v>15</v>
          </cell>
          <cell r="AG14">
            <v>15</v>
          </cell>
          <cell r="AH14">
            <v>15</v>
          </cell>
          <cell r="AI14">
            <v>15</v>
          </cell>
          <cell r="AJ14">
            <v>15</v>
          </cell>
          <cell r="AK14">
            <v>15</v>
          </cell>
          <cell r="AL14">
            <v>15</v>
          </cell>
          <cell r="AM14">
            <v>15</v>
          </cell>
          <cell r="AN14">
            <v>15</v>
          </cell>
          <cell r="AO14">
            <v>15</v>
          </cell>
          <cell r="AP14">
            <v>15</v>
          </cell>
          <cell r="AQ14">
            <v>15</v>
          </cell>
          <cell r="AR14">
            <v>15</v>
          </cell>
          <cell r="AS14">
            <v>15</v>
          </cell>
          <cell r="AT14">
            <v>15</v>
          </cell>
          <cell r="AU14">
            <v>15</v>
          </cell>
          <cell r="AV14">
            <v>15</v>
          </cell>
          <cell r="AW14">
            <v>15</v>
          </cell>
          <cell r="AX14">
            <v>15</v>
          </cell>
          <cell r="AY14">
            <v>15</v>
          </cell>
          <cell r="AZ14">
            <v>15</v>
          </cell>
        </row>
        <row r="15">
          <cell r="A15" t="str">
            <v>IDAllAvoided Winter Energy Costs</v>
          </cell>
          <cell r="B15" t="str">
            <v>ID</v>
          </cell>
          <cell r="C15" t="str">
            <v>All</v>
          </cell>
          <cell r="D15" t="str">
            <v>Avoided Winter Energy Costs</v>
          </cell>
          <cell r="E15" t="str">
            <v>$/MWh</v>
          </cell>
          <cell r="F15">
            <v>15</v>
          </cell>
          <cell r="G15">
            <v>15</v>
          </cell>
          <cell r="H15">
            <v>15</v>
          </cell>
          <cell r="I15">
            <v>15</v>
          </cell>
          <cell r="J15">
            <v>15</v>
          </cell>
          <cell r="K15">
            <v>15</v>
          </cell>
          <cell r="L15">
            <v>15</v>
          </cell>
          <cell r="M15">
            <v>15</v>
          </cell>
          <cell r="N15">
            <v>15</v>
          </cell>
          <cell r="O15">
            <v>15</v>
          </cell>
          <cell r="P15">
            <v>15</v>
          </cell>
          <cell r="Q15">
            <v>15</v>
          </cell>
          <cell r="R15">
            <v>15</v>
          </cell>
          <cell r="S15">
            <v>15</v>
          </cell>
          <cell r="T15">
            <v>15</v>
          </cell>
          <cell r="U15">
            <v>15</v>
          </cell>
          <cell r="V15">
            <v>15</v>
          </cell>
          <cell r="W15">
            <v>15</v>
          </cell>
          <cell r="X15">
            <v>15</v>
          </cell>
          <cell r="Y15">
            <v>15</v>
          </cell>
          <cell r="Z15">
            <v>15</v>
          </cell>
          <cell r="AA15">
            <v>15</v>
          </cell>
          <cell r="AB15">
            <v>15</v>
          </cell>
          <cell r="AC15">
            <v>15</v>
          </cell>
          <cell r="AD15">
            <v>15</v>
          </cell>
          <cell r="AE15">
            <v>15</v>
          </cell>
          <cell r="AF15">
            <v>15</v>
          </cell>
          <cell r="AG15">
            <v>15</v>
          </cell>
          <cell r="AH15">
            <v>15</v>
          </cell>
          <cell r="AI15">
            <v>15</v>
          </cell>
          <cell r="AJ15">
            <v>15</v>
          </cell>
          <cell r="AK15">
            <v>15</v>
          </cell>
          <cell r="AL15">
            <v>15</v>
          </cell>
          <cell r="AM15">
            <v>15</v>
          </cell>
          <cell r="AN15">
            <v>15</v>
          </cell>
          <cell r="AO15">
            <v>15</v>
          </cell>
          <cell r="AP15">
            <v>15</v>
          </cell>
          <cell r="AQ15">
            <v>15</v>
          </cell>
          <cell r="AR15">
            <v>15</v>
          </cell>
          <cell r="AS15">
            <v>15</v>
          </cell>
          <cell r="AT15">
            <v>15</v>
          </cell>
          <cell r="AU15">
            <v>15</v>
          </cell>
          <cell r="AV15">
            <v>15</v>
          </cell>
          <cell r="AW15">
            <v>15</v>
          </cell>
          <cell r="AX15">
            <v>15</v>
          </cell>
          <cell r="AY15">
            <v>15</v>
          </cell>
          <cell r="AZ15">
            <v>15</v>
          </cell>
        </row>
        <row r="16">
          <cell r="A16" t="str">
            <v>ORAllAvoided Winter Energy Costs</v>
          </cell>
          <cell r="B16" t="str">
            <v>OR</v>
          </cell>
          <cell r="C16" t="str">
            <v>All</v>
          </cell>
          <cell r="D16" t="str">
            <v>Avoided Winter Energy Costs</v>
          </cell>
          <cell r="E16" t="str">
            <v>$/MWh</v>
          </cell>
          <cell r="F16">
            <v>15</v>
          </cell>
          <cell r="G16">
            <v>15</v>
          </cell>
          <cell r="H16">
            <v>15</v>
          </cell>
          <cell r="I16">
            <v>15</v>
          </cell>
          <cell r="J16">
            <v>15</v>
          </cell>
          <cell r="K16">
            <v>15</v>
          </cell>
          <cell r="L16">
            <v>15</v>
          </cell>
          <cell r="M16">
            <v>15</v>
          </cell>
          <cell r="N16">
            <v>15</v>
          </cell>
          <cell r="O16">
            <v>15</v>
          </cell>
          <cell r="P16">
            <v>15</v>
          </cell>
          <cell r="Q16">
            <v>15</v>
          </cell>
          <cell r="R16">
            <v>15</v>
          </cell>
          <cell r="S16">
            <v>15</v>
          </cell>
          <cell r="T16">
            <v>15</v>
          </cell>
          <cell r="U16">
            <v>15</v>
          </cell>
          <cell r="V16">
            <v>15</v>
          </cell>
          <cell r="W16">
            <v>15</v>
          </cell>
          <cell r="X16">
            <v>15</v>
          </cell>
          <cell r="Y16">
            <v>15</v>
          </cell>
          <cell r="Z16">
            <v>15</v>
          </cell>
          <cell r="AA16">
            <v>15</v>
          </cell>
          <cell r="AB16">
            <v>15</v>
          </cell>
          <cell r="AC16">
            <v>15</v>
          </cell>
          <cell r="AD16">
            <v>15</v>
          </cell>
          <cell r="AE16">
            <v>15</v>
          </cell>
          <cell r="AF16">
            <v>15</v>
          </cell>
          <cell r="AG16">
            <v>15</v>
          </cell>
          <cell r="AH16">
            <v>15</v>
          </cell>
          <cell r="AI16">
            <v>15</v>
          </cell>
          <cell r="AJ16">
            <v>15</v>
          </cell>
          <cell r="AK16">
            <v>15</v>
          </cell>
          <cell r="AL16">
            <v>15</v>
          </cell>
          <cell r="AM16">
            <v>15</v>
          </cell>
          <cell r="AN16">
            <v>15</v>
          </cell>
          <cell r="AO16">
            <v>15</v>
          </cell>
          <cell r="AP16">
            <v>15</v>
          </cell>
          <cell r="AQ16">
            <v>15</v>
          </cell>
          <cell r="AR16">
            <v>15</v>
          </cell>
          <cell r="AS16">
            <v>15</v>
          </cell>
          <cell r="AT16">
            <v>15</v>
          </cell>
          <cell r="AU16">
            <v>15</v>
          </cell>
          <cell r="AV16">
            <v>15</v>
          </cell>
          <cell r="AW16">
            <v>15</v>
          </cell>
          <cell r="AX16">
            <v>15</v>
          </cell>
          <cell r="AY16">
            <v>15</v>
          </cell>
          <cell r="AZ16">
            <v>15</v>
          </cell>
        </row>
        <row r="17">
          <cell r="A17" t="str">
            <v>UTAllAvoided Winter Energy Costs</v>
          </cell>
          <cell r="B17" t="str">
            <v>UT</v>
          </cell>
          <cell r="C17" t="str">
            <v>All</v>
          </cell>
          <cell r="D17" t="str">
            <v>Avoided Winter Energy Costs</v>
          </cell>
          <cell r="E17" t="str">
            <v>$/MWh</v>
          </cell>
          <cell r="F17">
            <v>15</v>
          </cell>
          <cell r="G17">
            <v>15</v>
          </cell>
          <cell r="H17">
            <v>15</v>
          </cell>
          <cell r="I17">
            <v>15</v>
          </cell>
          <cell r="J17">
            <v>15</v>
          </cell>
          <cell r="K17">
            <v>15</v>
          </cell>
          <cell r="L17">
            <v>15</v>
          </cell>
          <cell r="M17">
            <v>15</v>
          </cell>
          <cell r="N17">
            <v>15</v>
          </cell>
          <cell r="O17">
            <v>15</v>
          </cell>
          <cell r="P17">
            <v>15</v>
          </cell>
          <cell r="Q17">
            <v>15</v>
          </cell>
          <cell r="R17">
            <v>15</v>
          </cell>
          <cell r="S17">
            <v>15</v>
          </cell>
          <cell r="T17">
            <v>15</v>
          </cell>
          <cell r="U17">
            <v>15</v>
          </cell>
          <cell r="V17">
            <v>15</v>
          </cell>
          <cell r="W17">
            <v>15</v>
          </cell>
          <cell r="X17">
            <v>15</v>
          </cell>
          <cell r="Y17">
            <v>15</v>
          </cell>
          <cell r="Z17">
            <v>15</v>
          </cell>
          <cell r="AA17">
            <v>15</v>
          </cell>
          <cell r="AB17">
            <v>15</v>
          </cell>
          <cell r="AC17">
            <v>15</v>
          </cell>
          <cell r="AD17">
            <v>15</v>
          </cell>
          <cell r="AE17">
            <v>15</v>
          </cell>
          <cell r="AF17">
            <v>15</v>
          </cell>
          <cell r="AG17">
            <v>15</v>
          </cell>
          <cell r="AH17">
            <v>15</v>
          </cell>
          <cell r="AI17">
            <v>15</v>
          </cell>
          <cell r="AJ17">
            <v>15</v>
          </cell>
          <cell r="AK17">
            <v>15</v>
          </cell>
          <cell r="AL17">
            <v>15</v>
          </cell>
          <cell r="AM17">
            <v>15</v>
          </cell>
          <cell r="AN17">
            <v>15</v>
          </cell>
          <cell r="AO17">
            <v>15</v>
          </cell>
          <cell r="AP17">
            <v>15</v>
          </cell>
          <cell r="AQ17">
            <v>15</v>
          </cell>
          <cell r="AR17">
            <v>15</v>
          </cell>
          <cell r="AS17">
            <v>15</v>
          </cell>
          <cell r="AT17">
            <v>15</v>
          </cell>
          <cell r="AU17">
            <v>15</v>
          </cell>
          <cell r="AV17">
            <v>15</v>
          </cell>
          <cell r="AW17">
            <v>15</v>
          </cell>
          <cell r="AX17">
            <v>15</v>
          </cell>
          <cell r="AY17">
            <v>15</v>
          </cell>
          <cell r="AZ17">
            <v>15</v>
          </cell>
        </row>
        <row r="18">
          <cell r="A18" t="str">
            <v>WAAllAvoided Winter Energy Costs</v>
          </cell>
          <cell r="B18" t="str">
            <v>WA</v>
          </cell>
          <cell r="C18" t="str">
            <v>All</v>
          </cell>
          <cell r="D18" t="str">
            <v>Avoided Winter Energy Costs</v>
          </cell>
          <cell r="E18" t="str">
            <v>$/MWh</v>
          </cell>
          <cell r="F18">
            <v>15</v>
          </cell>
          <cell r="G18">
            <v>15</v>
          </cell>
          <cell r="H18">
            <v>15</v>
          </cell>
          <cell r="I18">
            <v>15</v>
          </cell>
          <cell r="J18">
            <v>15</v>
          </cell>
          <cell r="K18">
            <v>15</v>
          </cell>
          <cell r="L18">
            <v>15</v>
          </cell>
          <cell r="M18">
            <v>15</v>
          </cell>
          <cell r="N18">
            <v>15</v>
          </cell>
          <cell r="O18">
            <v>15</v>
          </cell>
          <cell r="P18">
            <v>15</v>
          </cell>
          <cell r="Q18">
            <v>15</v>
          </cell>
          <cell r="R18">
            <v>15</v>
          </cell>
          <cell r="S18">
            <v>15</v>
          </cell>
          <cell r="T18">
            <v>15</v>
          </cell>
          <cell r="U18">
            <v>15</v>
          </cell>
          <cell r="V18">
            <v>15</v>
          </cell>
          <cell r="W18">
            <v>15</v>
          </cell>
          <cell r="X18">
            <v>15</v>
          </cell>
          <cell r="Y18">
            <v>15</v>
          </cell>
          <cell r="Z18">
            <v>15</v>
          </cell>
          <cell r="AA18">
            <v>15</v>
          </cell>
          <cell r="AB18">
            <v>15</v>
          </cell>
          <cell r="AC18">
            <v>15</v>
          </cell>
          <cell r="AD18">
            <v>15</v>
          </cell>
          <cell r="AE18">
            <v>15</v>
          </cell>
          <cell r="AF18">
            <v>15</v>
          </cell>
          <cell r="AG18">
            <v>15</v>
          </cell>
          <cell r="AH18">
            <v>15</v>
          </cell>
          <cell r="AI18">
            <v>15</v>
          </cell>
          <cell r="AJ18">
            <v>15</v>
          </cell>
          <cell r="AK18">
            <v>15</v>
          </cell>
          <cell r="AL18">
            <v>15</v>
          </cell>
          <cell r="AM18">
            <v>15</v>
          </cell>
          <cell r="AN18">
            <v>15</v>
          </cell>
          <cell r="AO18">
            <v>15</v>
          </cell>
          <cell r="AP18">
            <v>15</v>
          </cell>
          <cell r="AQ18">
            <v>15</v>
          </cell>
          <cell r="AR18">
            <v>15</v>
          </cell>
          <cell r="AS18">
            <v>15</v>
          </cell>
          <cell r="AT18">
            <v>15</v>
          </cell>
          <cell r="AU18">
            <v>15</v>
          </cell>
          <cell r="AV18">
            <v>15</v>
          </cell>
          <cell r="AW18">
            <v>15</v>
          </cell>
          <cell r="AX18">
            <v>15</v>
          </cell>
          <cell r="AY18">
            <v>15</v>
          </cell>
          <cell r="AZ18">
            <v>15</v>
          </cell>
        </row>
        <row r="19">
          <cell r="A19" t="str">
            <v>WYAllAvoided Winter Energy Costs</v>
          </cell>
          <cell r="B19" t="str">
            <v>WY</v>
          </cell>
          <cell r="C19" t="str">
            <v>All</v>
          </cell>
          <cell r="D19" t="str">
            <v>Avoided Winter Energy Costs</v>
          </cell>
          <cell r="E19" t="str">
            <v>$/MWh</v>
          </cell>
          <cell r="F19">
            <v>15</v>
          </cell>
          <cell r="G19">
            <v>15</v>
          </cell>
          <cell r="H19">
            <v>15</v>
          </cell>
          <cell r="I19">
            <v>15</v>
          </cell>
          <cell r="J19">
            <v>15</v>
          </cell>
          <cell r="K19">
            <v>15</v>
          </cell>
          <cell r="L19">
            <v>15</v>
          </cell>
          <cell r="M19">
            <v>15</v>
          </cell>
          <cell r="N19">
            <v>15</v>
          </cell>
          <cell r="O19">
            <v>15</v>
          </cell>
          <cell r="P19">
            <v>15</v>
          </cell>
          <cell r="Q19">
            <v>15</v>
          </cell>
          <cell r="R19">
            <v>15</v>
          </cell>
          <cell r="S19">
            <v>15</v>
          </cell>
          <cell r="T19">
            <v>15</v>
          </cell>
          <cell r="U19">
            <v>15</v>
          </cell>
          <cell r="V19">
            <v>15</v>
          </cell>
          <cell r="W19">
            <v>15</v>
          </cell>
          <cell r="X19">
            <v>15</v>
          </cell>
          <cell r="Y19">
            <v>15</v>
          </cell>
          <cell r="Z19">
            <v>15</v>
          </cell>
          <cell r="AA19">
            <v>15</v>
          </cell>
          <cell r="AB19">
            <v>15</v>
          </cell>
          <cell r="AC19">
            <v>15</v>
          </cell>
          <cell r="AD19">
            <v>15</v>
          </cell>
          <cell r="AE19">
            <v>15</v>
          </cell>
          <cell r="AF19">
            <v>15</v>
          </cell>
          <cell r="AG19">
            <v>15</v>
          </cell>
          <cell r="AH19">
            <v>15</v>
          </cell>
          <cell r="AI19">
            <v>15</v>
          </cell>
          <cell r="AJ19">
            <v>15</v>
          </cell>
          <cell r="AK19">
            <v>15</v>
          </cell>
          <cell r="AL19">
            <v>15</v>
          </cell>
          <cell r="AM19">
            <v>15</v>
          </cell>
          <cell r="AN19">
            <v>15</v>
          </cell>
          <cell r="AO19">
            <v>15</v>
          </cell>
          <cell r="AP19">
            <v>15</v>
          </cell>
          <cell r="AQ19">
            <v>15</v>
          </cell>
          <cell r="AR19">
            <v>15</v>
          </cell>
          <cell r="AS19">
            <v>15</v>
          </cell>
          <cell r="AT19">
            <v>15</v>
          </cell>
          <cell r="AU19">
            <v>15</v>
          </cell>
          <cell r="AV19">
            <v>15</v>
          </cell>
          <cell r="AW19">
            <v>15</v>
          </cell>
          <cell r="AX19">
            <v>15</v>
          </cell>
          <cell r="AY19">
            <v>15</v>
          </cell>
          <cell r="AZ19">
            <v>15</v>
          </cell>
        </row>
        <row r="20">
          <cell r="A20" t="str">
            <v>CAResidentialLine Loss</v>
          </cell>
          <cell r="B20" t="str">
            <v>CA</v>
          </cell>
          <cell r="C20" t="str">
            <v>Residential</v>
          </cell>
          <cell r="D20" t="str">
            <v>Line Loss</v>
          </cell>
          <cell r="E20" t="str">
            <v>T&amp;D Loss %</v>
          </cell>
          <cell r="F20">
            <v>0.1143</v>
          </cell>
          <cell r="G20">
            <v>0.1143</v>
          </cell>
          <cell r="H20">
            <v>0.1143</v>
          </cell>
          <cell r="I20">
            <v>0.1143</v>
          </cell>
          <cell r="J20">
            <v>0.1143</v>
          </cell>
          <cell r="K20">
            <v>0.1143</v>
          </cell>
          <cell r="L20">
            <v>0.1143</v>
          </cell>
          <cell r="M20">
            <v>0.1143</v>
          </cell>
          <cell r="N20">
            <v>0.1143</v>
          </cell>
          <cell r="O20">
            <v>0.1143</v>
          </cell>
          <cell r="P20">
            <v>0.1143</v>
          </cell>
          <cell r="Q20">
            <v>0.1143</v>
          </cell>
          <cell r="R20">
            <v>0.1143</v>
          </cell>
          <cell r="S20">
            <v>0.1143</v>
          </cell>
          <cell r="T20">
            <v>0.1143</v>
          </cell>
          <cell r="U20">
            <v>0.1143</v>
          </cell>
          <cell r="V20">
            <v>0.1143</v>
          </cell>
          <cell r="W20">
            <v>0.1143</v>
          </cell>
          <cell r="X20">
            <v>0.1143</v>
          </cell>
          <cell r="Y20">
            <v>0.1143</v>
          </cell>
          <cell r="Z20">
            <v>0.1143</v>
          </cell>
          <cell r="AA20">
            <v>0.1143</v>
          </cell>
          <cell r="AB20">
            <v>0.1143</v>
          </cell>
          <cell r="AC20">
            <v>0.1143</v>
          </cell>
          <cell r="AD20">
            <v>0.1143</v>
          </cell>
          <cell r="AE20">
            <v>0.1143</v>
          </cell>
          <cell r="AF20">
            <v>0.1143</v>
          </cell>
          <cell r="AG20">
            <v>0.1143</v>
          </cell>
          <cell r="AH20">
            <v>0.1143</v>
          </cell>
          <cell r="AI20">
            <v>0.1143</v>
          </cell>
          <cell r="AJ20">
            <v>0.1143</v>
          </cell>
          <cell r="AK20">
            <v>0.1143</v>
          </cell>
          <cell r="AL20">
            <v>0.1143</v>
          </cell>
          <cell r="AM20">
            <v>0.1143</v>
          </cell>
          <cell r="AN20">
            <v>0.1143</v>
          </cell>
          <cell r="AO20">
            <v>0.1143</v>
          </cell>
          <cell r="AP20">
            <v>0.1143</v>
          </cell>
          <cell r="AQ20">
            <v>0.1143</v>
          </cell>
          <cell r="AR20">
            <v>0.1143</v>
          </cell>
          <cell r="AS20">
            <v>0.1143</v>
          </cell>
          <cell r="AT20">
            <v>0.1143</v>
          </cell>
          <cell r="AU20">
            <v>0.1143</v>
          </cell>
          <cell r="AV20">
            <v>0.1143</v>
          </cell>
          <cell r="AW20">
            <v>0.1143</v>
          </cell>
          <cell r="AX20">
            <v>0.1143</v>
          </cell>
          <cell r="AY20">
            <v>0.1143</v>
          </cell>
          <cell r="AZ20">
            <v>0.1143</v>
          </cell>
        </row>
        <row r="21">
          <cell r="A21" t="str">
            <v>IDResidentialLine Loss</v>
          </cell>
          <cell r="B21" t="str">
            <v>ID</v>
          </cell>
          <cell r="C21" t="str">
            <v>Residential</v>
          </cell>
          <cell r="D21" t="str">
            <v>Line Loss</v>
          </cell>
          <cell r="E21" t="str">
            <v>T&amp;D Loss %</v>
          </cell>
          <cell r="F21">
            <v>0.1147</v>
          </cell>
          <cell r="G21">
            <v>0.1147</v>
          </cell>
          <cell r="H21">
            <v>0.1147</v>
          </cell>
          <cell r="I21">
            <v>0.1147</v>
          </cell>
          <cell r="J21">
            <v>0.1147</v>
          </cell>
          <cell r="K21">
            <v>0.1147</v>
          </cell>
          <cell r="L21">
            <v>0.1147</v>
          </cell>
          <cell r="M21">
            <v>0.1147</v>
          </cell>
          <cell r="N21">
            <v>0.1147</v>
          </cell>
          <cell r="O21">
            <v>0.1147</v>
          </cell>
          <cell r="P21">
            <v>0.1147</v>
          </cell>
          <cell r="Q21">
            <v>0.1147</v>
          </cell>
          <cell r="R21">
            <v>0.1147</v>
          </cell>
          <cell r="S21">
            <v>0.1147</v>
          </cell>
          <cell r="T21">
            <v>0.1147</v>
          </cell>
          <cell r="U21">
            <v>0.1147</v>
          </cell>
          <cell r="V21">
            <v>0.1147</v>
          </cell>
          <cell r="W21">
            <v>0.1147</v>
          </cell>
          <cell r="X21">
            <v>0.1147</v>
          </cell>
          <cell r="Y21">
            <v>0.1147</v>
          </cell>
          <cell r="Z21">
            <v>0.1147</v>
          </cell>
          <cell r="AA21">
            <v>0.1147</v>
          </cell>
          <cell r="AB21">
            <v>0.1147</v>
          </cell>
          <cell r="AC21">
            <v>0.1147</v>
          </cell>
          <cell r="AD21">
            <v>0.1147</v>
          </cell>
          <cell r="AE21">
            <v>0.1147</v>
          </cell>
          <cell r="AF21">
            <v>0.1147</v>
          </cell>
          <cell r="AG21">
            <v>0.1147</v>
          </cell>
          <cell r="AH21">
            <v>0.1147</v>
          </cell>
          <cell r="AI21">
            <v>0.1147</v>
          </cell>
          <cell r="AJ21">
            <v>0.1147</v>
          </cell>
          <cell r="AK21">
            <v>0.1147</v>
          </cell>
          <cell r="AL21">
            <v>0.1147</v>
          </cell>
          <cell r="AM21">
            <v>0.1147</v>
          </cell>
          <cell r="AN21">
            <v>0.1147</v>
          </cell>
          <cell r="AO21">
            <v>0.1147</v>
          </cell>
          <cell r="AP21">
            <v>0.1147</v>
          </cell>
          <cell r="AQ21">
            <v>0.1147</v>
          </cell>
          <cell r="AR21">
            <v>0.1147</v>
          </cell>
          <cell r="AS21">
            <v>0.1147</v>
          </cell>
          <cell r="AT21">
            <v>0.1147</v>
          </cell>
          <cell r="AU21">
            <v>0.1147</v>
          </cell>
          <cell r="AV21">
            <v>0.1147</v>
          </cell>
          <cell r="AW21">
            <v>0.1147</v>
          </cell>
          <cell r="AX21">
            <v>0.1147</v>
          </cell>
          <cell r="AY21">
            <v>0.1147</v>
          </cell>
          <cell r="AZ21">
            <v>0.1147</v>
          </cell>
        </row>
        <row r="22">
          <cell r="A22" t="str">
            <v>ORResidentialLine Loss</v>
          </cell>
          <cell r="B22" t="str">
            <v>OR</v>
          </cell>
          <cell r="C22" t="str">
            <v>Residential</v>
          </cell>
          <cell r="D22" t="str">
            <v>Line Loss</v>
          </cell>
          <cell r="E22" t="str">
            <v>T&amp;D Loss %</v>
          </cell>
          <cell r="F22">
            <v>0.10009999999999999</v>
          </cell>
          <cell r="G22">
            <v>0.10009999999999999</v>
          </cell>
          <cell r="H22">
            <v>0.10009999999999999</v>
          </cell>
          <cell r="I22">
            <v>0.10009999999999999</v>
          </cell>
          <cell r="J22">
            <v>0.10009999999999999</v>
          </cell>
          <cell r="K22">
            <v>0.10009999999999999</v>
          </cell>
          <cell r="L22">
            <v>0.10009999999999999</v>
          </cell>
          <cell r="M22">
            <v>0.10009999999999999</v>
          </cell>
          <cell r="N22">
            <v>0.10009999999999999</v>
          </cell>
          <cell r="O22">
            <v>0.10009999999999999</v>
          </cell>
          <cell r="P22">
            <v>0.10009999999999999</v>
          </cell>
          <cell r="Q22">
            <v>0.10009999999999999</v>
          </cell>
          <cell r="R22">
            <v>0.10009999999999999</v>
          </cell>
          <cell r="S22">
            <v>0.10009999999999999</v>
          </cell>
          <cell r="T22">
            <v>0.10009999999999999</v>
          </cell>
          <cell r="U22">
            <v>0.10009999999999999</v>
          </cell>
          <cell r="V22">
            <v>0.10009999999999999</v>
          </cell>
          <cell r="W22">
            <v>0.10009999999999999</v>
          </cell>
          <cell r="X22">
            <v>0.10009999999999999</v>
          </cell>
          <cell r="Y22">
            <v>0.10009999999999999</v>
          </cell>
          <cell r="Z22">
            <v>0.10009999999999999</v>
          </cell>
          <cell r="AA22">
            <v>0.10009999999999999</v>
          </cell>
          <cell r="AB22">
            <v>0.10009999999999999</v>
          </cell>
          <cell r="AC22">
            <v>0.10009999999999999</v>
          </cell>
          <cell r="AD22">
            <v>0.10009999999999999</v>
          </cell>
          <cell r="AE22">
            <v>0.10009999999999999</v>
          </cell>
          <cell r="AF22">
            <v>0.10009999999999999</v>
          </cell>
          <cell r="AG22">
            <v>0.10009999999999999</v>
          </cell>
          <cell r="AH22">
            <v>0.10009999999999999</v>
          </cell>
          <cell r="AI22">
            <v>0.10009999999999999</v>
          </cell>
          <cell r="AJ22">
            <v>0.10009999999999999</v>
          </cell>
          <cell r="AK22">
            <v>0.10009999999999999</v>
          </cell>
          <cell r="AL22">
            <v>0.10009999999999999</v>
          </cell>
          <cell r="AM22">
            <v>0.10009999999999999</v>
          </cell>
          <cell r="AN22">
            <v>0.10009999999999999</v>
          </cell>
          <cell r="AO22">
            <v>0.10009999999999999</v>
          </cell>
          <cell r="AP22">
            <v>0.10009999999999999</v>
          </cell>
          <cell r="AQ22">
            <v>0.10009999999999999</v>
          </cell>
          <cell r="AR22">
            <v>0.10009999999999999</v>
          </cell>
          <cell r="AS22">
            <v>0.10009999999999999</v>
          </cell>
          <cell r="AT22">
            <v>0.10009999999999999</v>
          </cell>
          <cell r="AU22">
            <v>0.10009999999999999</v>
          </cell>
          <cell r="AV22">
            <v>0.10009999999999999</v>
          </cell>
          <cell r="AW22">
            <v>0.10009999999999999</v>
          </cell>
          <cell r="AX22">
            <v>0.10009999999999999</v>
          </cell>
          <cell r="AY22">
            <v>0.10009999999999999</v>
          </cell>
          <cell r="AZ22">
            <v>0.10009999999999999</v>
          </cell>
        </row>
        <row r="23">
          <cell r="A23" t="str">
            <v>UTResidentialLine Loss</v>
          </cell>
          <cell r="B23" t="str">
            <v>UT</v>
          </cell>
          <cell r="C23" t="str">
            <v>Residential</v>
          </cell>
          <cell r="D23" t="str">
            <v>Line Loss</v>
          </cell>
          <cell r="E23" t="str">
            <v>T&amp;D Loss %</v>
          </cell>
          <cell r="F23">
            <v>9.3200000000000005E-2</v>
          </cell>
          <cell r="G23">
            <v>9.3200000000000005E-2</v>
          </cell>
          <cell r="H23">
            <v>9.3200000000000005E-2</v>
          </cell>
          <cell r="I23">
            <v>9.3200000000000005E-2</v>
          </cell>
          <cell r="J23">
            <v>9.3200000000000005E-2</v>
          </cell>
          <cell r="K23">
            <v>9.3200000000000005E-2</v>
          </cell>
          <cell r="L23">
            <v>9.3200000000000005E-2</v>
          </cell>
          <cell r="M23">
            <v>9.3200000000000005E-2</v>
          </cell>
          <cell r="N23">
            <v>9.3200000000000005E-2</v>
          </cell>
          <cell r="O23">
            <v>9.3200000000000005E-2</v>
          </cell>
          <cell r="P23">
            <v>9.3200000000000005E-2</v>
          </cell>
          <cell r="Q23">
            <v>9.3200000000000005E-2</v>
          </cell>
          <cell r="R23">
            <v>9.3200000000000005E-2</v>
          </cell>
          <cell r="S23">
            <v>9.3200000000000005E-2</v>
          </cell>
          <cell r="T23">
            <v>9.3200000000000005E-2</v>
          </cell>
          <cell r="U23">
            <v>9.3200000000000005E-2</v>
          </cell>
          <cell r="V23">
            <v>9.3200000000000005E-2</v>
          </cell>
          <cell r="W23">
            <v>9.3200000000000005E-2</v>
          </cell>
          <cell r="X23">
            <v>9.3200000000000005E-2</v>
          </cell>
          <cell r="Y23">
            <v>9.3200000000000005E-2</v>
          </cell>
          <cell r="Z23">
            <v>9.3200000000000005E-2</v>
          </cell>
          <cell r="AA23">
            <v>9.3200000000000005E-2</v>
          </cell>
          <cell r="AB23">
            <v>9.3200000000000005E-2</v>
          </cell>
          <cell r="AC23">
            <v>9.3200000000000005E-2</v>
          </cell>
          <cell r="AD23">
            <v>9.3200000000000005E-2</v>
          </cell>
          <cell r="AE23">
            <v>9.3200000000000005E-2</v>
          </cell>
          <cell r="AF23">
            <v>9.3200000000000005E-2</v>
          </cell>
          <cell r="AG23">
            <v>9.3200000000000005E-2</v>
          </cell>
          <cell r="AH23">
            <v>9.3200000000000005E-2</v>
          </cell>
          <cell r="AI23">
            <v>9.3200000000000005E-2</v>
          </cell>
          <cell r="AJ23">
            <v>9.3200000000000005E-2</v>
          </cell>
          <cell r="AK23">
            <v>9.3200000000000005E-2</v>
          </cell>
          <cell r="AL23">
            <v>9.3200000000000005E-2</v>
          </cell>
          <cell r="AM23">
            <v>9.3200000000000005E-2</v>
          </cell>
          <cell r="AN23">
            <v>9.3200000000000005E-2</v>
          </cell>
          <cell r="AO23">
            <v>9.3200000000000005E-2</v>
          </cell>
          <cell r="AP23">
            <v>9.3200000000000005E-2</v>
          </cell>
          <cell r="AQ23">
            <v>9.3200000000000005E-2</v>
          </cell>
          <cell r="AR23">
            <v>9.3200000000000005E-2</v>
          </cell>
          <cell r="AS23">
            <v>9.3200000000000005E-2</v>
          </cell>
          <cell r="AT23">
            <v>9.3200000000000005E-2</v>
          </cell>
          <cell r="AU23">
            <v>9.3200000000000005E-2</v>
          </cell>
          <cell r="AV23">
            <v>9.3200000000000005E-2</v>
          </cell>
          <cell r="AW23">
            <v>9.3200000000000005E-2</v>
          </cell>
          <cell r="AX23">
            <v>9.3200000000000005E-2</v>
          </cell>
          <cell r="AY23">
            <v>9.3200000000000005E-2</v>
          </cell>
          <cell r="AZ23">
            <v>9.3200000000000005E-2</v>
          </cell>
        </row>
        <row r="24">
          <cell r="A24" t="str">
            <v>WAResidentialLine Loss</v>
          </cell>
          <cell r="B24" t="str">
            <v>WA</v>
          </cell>
          <cell r="C24" t="str">
            <v>Residential</v>
          </cell>
          <cell r="D24" t="str">
            <v>Line Loss</v>
          </cell>
          <cell r="E24" t="str">
            <v>T&amp;D Loss %</v>
          </cell>
          <cell r="F24">
            <v>9.6699999999999994E-2</v>
          </cell>
          <cell r="G24">
            <v>9.6699999999999994E-2</v>
          </cell>
          <cell r="H24">
            <v>9.6699999999999994E-2</v>
          </cell>
          <cell r="I24">
            <v>9.6699999999999994E-2</v>
          </cell>
          <cell r="J24">
            <v>9.6699999999999994E-2</v>
          </cell>
          <cell r="K24">
            <v>9.6699999999999994E-2</v>
          </cell>
          <cell r="L24">
            <v>9.6699999999999994E-2</v>
          </cell>
          <cell r="M24">
            <v>9.6699999999999994E-2</v>
          </cell>
          <cell r="N24">
            <v>9.6699999999999994E-2</v>
          </cell>
          <cell r="O24">
            <v>9.6699999999999994E-2</v>
          </cell>
          <cell r="P24">
            <v>9.6699999999999994E-2</v>
          </cell>
          <cell r="Q24">
            <v>9.6699999999999994E-2</v>
          </cell>
          <cell r="R24">
            <v>9.6699999999999994E-2</v>
          </cell>
          <cell r="S24">
            <v>9.6699999999999994E-2</v>
          </cell>
          <cell r="T24">
            <v>9.6699999999999994E-2</v>
          </cell>
          <cell r="U24">
            <v>9.6699999999999994E-2</v>
          </cell>
          <cell r="V24">
            <v>9.6699999999999994E-2</v>
          </cell>
          <cell r="W24">
            <v>9.6699999999999994E-2</v>
          </cell>
          <cell r="X24">
            <v>9.6699999999999994E-2</v>
          </cell>
          <cell r="Y24">
            <v>9.6699999999999994E-2</v>
          </cell>
          <cell r="Z24">
            <v>9.6699999999999994E-2</v>
          </cell>
          <cell r="AA24">
            <v>9.6699999999999994E-2</v>
          </cell>
          <cell r="AB24">
            <v>9.6699999999999994E-2</v>
          </cell>
          <cell r="AC24">
            <v>9.6699999999999994E-2</v>
          </cell>
          <cell r="AD24">
            <v>9.6699999999999994E-2</v>
          </cell>
          <cell r="AE24">
            <v>9.6699999999999994E-2</v>
          </cell>
          <cell r="AF24">
            <v>9.6699999999999994E-2</v>
          </cell>
          <cell r="AG24">
            <v>9.6699999999999994E-2</v>
          </cell>
          <cell r="AH24">
            <v>9.6699999999999994E-2</v>
          </cell>
          <cell r="AI24">
            <v>9.6699999999999994E-2</v>
          </cell>
          <cell r="AJ24">
            <v>9.6699999999999994E-2</v>
          </cell>
          <cell r="AK24">
            <v>9.6699999999999994E-2</v>
          </cell>
          <cell r="AL24">
            <v>9.6699999999999994E-2</v>
          </cell>
          <cell r="AM24">
            <v>9.6699999999999994E-2</v>
          </cell>
          <cell r="AN24">
            <v>9.6699999999999994E-2</v>
          </cell>
          <cell r="AO24">
            <v>9.6699999999999994E-2</v>
          </cell>
          <cell r="AP24">
            <v>9.6699999999999994E-2</v>
          </cell>
          <cell r="AQ24">
            <v>9.6699999999999994E-2</v>
          </cell>
          <cell r="AR24">
            <v>9.6699999999999994E-2</v>
          </cell>
          <cell r="AS24">
            <v>9.6699999999999994E-2</v>
          </cell>
          <cell r="AT24">
            <v>9.6699999999999994E-2</v>
          </cell>
          <cell r="AU24">
            <v>9.6699999999999994E-2</v>
          </cell>
          <cell r="AV24">
            <v>9.6699999999999994E-2</v>
          </cell>
          <cell r="AW24">
            <v>9.6699999999999994E-2</v>
          </cell>
          <cell r="AX24">
            <v>9.6699999999999994E-2</v>
          </cell>
          <cell r="AY24">
            <v>9.6699999999999994E-2</v>
          </cell>
          <cell r="AZ24">
            <v>9.6699999999999994E-2</v>
          </cell>
        </row>
        <row r="25">
          <cell r="A25" t="str">
            <v>WYResidentialLine Loss</v>
          </cell>
          <cell r="B25" t="str">
            <v>WY</v>
          </cell>
          <cell r="C25" t="str">
            <v>Residential</v>
          </cell>
          <cell r="D25" t="str">
            <v>Line Loss</v>
          </cell>
          <cell r="E25" t="str">
            <v>T&amp;D Loss %</v>
          </cell>
          <cell r="F25">
            <v>9.5100000000000004E-2</v>
          </cell>
          <cell r="G25">
            <v>9.5100000000000004E-2</v>
          </cell>
          <cell r="H25">
            <v>9.5100000000000004E-2</v>
          </cell>
          <cell r="I25">
            <v>9.5100000000000004E-2</v>
          </cell>
          <cell r="J25">
            <v>9.5100000000000004E-2</v>
          </cell>
          <cell r="K25">
            <v>9.5100000000000004E-2</v>
          </cell>
          <cell r="L25">
            <v>9.5100000000000004E-2</v>
          </cell>
          <cell r="M25">
            <v>9.5100000000000004E-2</v>
          </cell>
          <cell r="N25">
            <v>9.5100000000000004E-2</v>
          </cell>
          <cell r="O25">
            <v>9.5100000000000004E-2</v>
          </cell>
          <cell r="P25">
            <v>9.5100000000000004E-2</v>
          </cell>
          <cell r="Q25">
            <v>9.5100000000000004E-2</v>
          </cell>
          <cell r="R25">
            <v>9.5100000000000004E-2</v>
          </cell>
          <cell r="S25">
            <v>9.5100000000000004E-2</v>
          </cell>
          <cell r="T25">
            <v>9.5100000000000004E-2</v>
          </cell>
          <cell r="U25">
            <v>9.5100000000000004E-2</v>
          </cell>
          <cell r="V25">
            <v>9.5100000000000004E-2</v>
          </cell>
          <cell r="W25">
            <v>9.5100000000000004E-2</v>
          </cell>
          <cell r="X25">
            <v>9.5100000000000004E-2</v>
          </cell>
          <cell r="Y25">
            <v>9.5100000000000004E-2</v>
          </cell>
          <cell r="Z25">
            <v>9.5100000000000004E-2</v>
          </cell>
          <cell r="AA25">
            <v>9.5100000000000004E-2</v>
          </cell>
          <cell r="AB25">
            <v>9.5100000000000004E-2</v>
          </cell>
          <cell r="AC25">
            <v>9.5100000000000004E-2</v>
          </cell>
          <cell r="AD25">
            <v>9.5100000000000004E-2</v>
          </cell>
          <cell r="AE25">
            <v>9.5100000000000004E-2</v>
          </cell>
          <cell r="AF25">
            <v>9.5100000000000004E-2</v>
          </cell>
          <cell r="AG25">
            <v>9.5100000000000004E-2</v>
          </cell>
          <cell r="AH25">
            <v>9.5100000000000004E-2</v>
          </cell>
          <cell r="AI25">
            <v>9.5100000000000004E-2</v>
          </cell>
          <cell r="AJ25">
            <v>9.5100000000000004E-2</v>
          </cell>
          <cell r="AK25">
            <v>9.5100000000000004E-2</v>
          </cell>
          <cell r="AL25">
            <v>9.5100000000000004E-2</v>
          </cell>
          <cell r="AM25">
            <v>9.5100000000000004E-2</v>
          </cell>
          <cell r="AN25">
            <v>9.5100000000000004E-2</v>
          </cell>
          <cell r="AO25">
            <v>9.5100000000000004E-2</v>
          </cell>
          <cell r="AP25">
            <v>9.5100000000000004E-2</v>
          </cell>
          <cell r="AQ25">
            <v>9.5100000000000004E-2</v>
          </cell>
          <cell r="AR25">
            <v>9.5100000000000004E-2</v>
          </cell>
          <cell r="AS25">
            <v>9.5100000000000004E-2</v>
          </cell>
          <cell r="AT25">
            <v>9.5100000000000004E-2</v>
          </cell>
          <cell r="AU25">
            <v>9.5100000000000004E-2</v>
          </cell>
          <cell r="AV25">
            <v>9.5100000000000004E-2</v>
          </cell>
          <cell r="AW25">
            <v>9.5100000000000004E-2</v>
          </cell>
          <cell r="AX25">
            <v>9.5100000000000004E-2</v>
          </cell>
          <cell r="AY25">
            <v>9.5100000000000004E-2</v>
          </cell>
          <cell r="AZ25">
            <v>9.5100000000000004E-2</v>
          </cell>
        </row>
        <row r="26">
          <cell r="A26" t="str">
            <v>CASmall C&amp;ILine Loss</v>
          </cell>
          <cell r="B26" t="str">
            <v>CA</v>
          </cell>
          <cell r="C26" t="str">
            <v>Small C&amp;I</v>
          </cell>
          <cell r="D26" t="str">
            <v>Line Loss</v>
          </cell>
          <cell r="E26" t="str">
            <v>T&amp;D Loss %</v>
          </cell>
          <cell r="F26">
            <v>0.11119999999999999</v>
          </cell>
          <cell r="G26">
            <v>0.11119999999999999</v>
          </cell>
          <cell r="H26">
            <v>0.11119999999999999</v>
          </cell>
          <cell r="I26">
            <v>0.11119999999999999</v>
          </cell>
          <cell r="J26">
            <v>0.11119999999999999</v>
          </cell>
          <cell r="K26">
            <v>0.11119999999999999</v>
          </cell>
          <cell r="L26">
            <v>0.11119999999999999</v>
          </cell>
          <cell r="M26">
            <v>0.11119999999999999</v>
          </cell>
          <cell r="N26">
            <v>0.11119999999999999</v>
          </cell>
          <cell r="O26">
            <v>0.11119999999999999</v>
          </cell>
          <cell r="P26">
            <v>0.11119999999999999</v>
          </cell>
          <cell r="Q26">
            <v>0.11119999999999999</v>
          </cell>
          <cell r="R26">
            <v>0.11119999999999999</v>
          </cell>
          <cell r="S26">
            <v>0.11119999999999999</v>
          </cell>
          <cell r="T26">
            <v>0.11119999999999999</v>
          </cell>
          <cell r="U26">
            <v>0.11119999999999999</v>
          </cell>
          <cell r="V26">
            <v>0.11119999999999999</v>
          </cell>
          <cell r="W26">
            <v>0.11119999999999999</v>
          </cell>
          <cell r="X26">
            <v>0.11119999999999999</v>
          </cell>
          <cell r="Y26">
            <v>0.11119999999999999</v>
          </cell>
          <cell r="Z26">
            <v>0.11119999999999999</v>
          </cell>
          <cell r="AA26">
            <v>0.11119999999999999</v>
          </cell>
          <cell r="AB26">
            <v>0.11119999999999999</v>
          </cell>
          <cell r="AC26">
            <v>0.11119999999999999</v>
          </cell>
          <cell r="AD26">
            <v>0.11119999999999999</v>
          </cell>
          <cell r="AE26">
            <v>0.11119999999999999</v>
          </cell>
          <cell r="AF26">
            <v>0.11119999999999999</v>
          </cell>
          <cell r="AG26">
            <v>0.11119999999999999</v>
          </cell>
          <cell r="AH26">
            <v>0.11119999999999999</v>
          </cell>
          <cell r="AI26">
            <v>0.11119999999999999</v>
          </cell>
          <cell r="AJ26">
            <v>0.11119999999999999</v>
          </cell>
          <cell r="AK26">
            <v>0.11119999999999999</v>
          </cell>
          <cell r="AL26">
            <v>0.11119999999999999</v>
          </cell>
          <cell r="AM26">
            <v>0.11119999999999999</v>
          </cell>
          <cell r="AN26">
            <v>0.11119999999999999</v>
          </cell>
          <cell r="AO26">
            <v>0.11119999999999999</v>
          </cell>
          <cell r="AP26">
            <v>0.11119999999999999</v>
          </cell>
          <cell r="AQ26">
            <v>0.11119999999999999</v>
          </cell>
          <cell r="AR26">
            <v>0.11119999999999999</v>
          </cell>
          <cell r="AS26">
            <v>0.11119999999999999</v>
          </cell>
          <cell r="AT26">
            <v>0.11119999999999999</v>
          </cell>
          <cell r="AU26">
            <v>0.11119999999999999</v>
          </cell>
          <cell r="AV26">
            <v>0.11119999999999999</v>
          </cell>
          <cell r="AW26">
            <v>0.11119999999999999</v>
          </cell>
          <cell r="AX26">
            <v>0.11119999999999999</v>
          </cell>
          <cell r="AY26">
            <v>0.11119999999999999</v>
          </cell>
          <cell r="AZ26">
            <v>0.11119999999999999</v>
          </cell>
        </row>
        <row r="27">
          <cell r="A27" t="str">
            <v>IDSmall C&amp;ILine Loss</v>
          </cell>
          <cell r="B27" t="str">
            <v>ID</v>
          </cell>
          <cell r="C27" t="str">
            <v>Small C&amp;I</v>
          </cell>
          <cell r="D27" t="str">
            <v>Line Loss</v>
          </cell>
          <cell r="E27" t="str">
            <v>T&amp;D Loss %</v>
          </cell>
          <cell r="F27">
            <v>0.1051</v>
          </cell>
          <cell r="G27">
            <v>0.1051</v>
          </cell>
          <cell r="H27">
            <v>0.1051</v>
          </cell>
          <cell r="I27">
            <v>0.1051</v>
          </cell>
          <cell r="J27">
            <v>0.1051</v>
          </cell>
          <cell r="K27">
            <v>0.1051</v>
          </cell>
          <cell r="L27">
            <v>0.1051</v>
          </cell>
          <cell r="M27">
            <v>0.1051</v>
          </cell>
          <cell r="N27">
            <v>0.1051</v>
          </cell>
          <cell r="O27">
            <v>0.1051</v>
          </cell>
          <cell r="P27">
            <v>0.1051</v>
          </cell>
          <cell r="Q27">
            <v>0.1051</v>
          </cell>
          <cell r="R27">
            <v>0.1051</v>
          </cell>
          <cell r="S27">
            <v>0.1051</v>
          </cell>
          <cell r="T27">
            <v>0.1051</v>
          </cell>
          <cell r="U27">
            <v>0.1051</v>
          </cell>
          <cell r="V27">
            <v>0.1051</v>
          </cell>
          <cell r="W27">
            <v>0.1051</v>
          </cell>
          <cell r="X27">
            <v>0.1051</v>
          </cell>
          <cell r="Y27">
            <v>0.1051</v>
          </cell>
          <cell r="Z27">
            <v>0.1051</v>
          </cell>
          <cell r="AA27">
            <v>0.1051</v>
          </cell>
          <cell r="AB27">
            <v>0.1051</v>
          </cell>
          <cell r="AC27">
            <v>0.1051</v>
          </cell>
          <cell r="AD27">
            <v>0.1051</v>
          </cell>
          <cell r="AE27">
            <v>0.1051</v>
          </cell>
          <cell r="AF27">
            <v>0.1051</v>
          </cell>
          <cell r="AG27">
            <v>0.1051</v>
          </cell>
          <cell r="AH27">
            <v>0.1051</v>
          </cell>
          <cell r="AI27">
            <v>0.1051</v>
          </cell>
          <cell r="AJ27">
            <v>0.1051</v>
          </cell>
          <cell r="AK27">
            <v>0.1051</v>
          </cell>
          <cell r="AL27">
            <v>0.1051</v>
          </cell>
          <cell r="AM27">
            <v>0.1051</v>
          </cell>
          <cell r="AN27">
            <v>0.1051</v>
          </cell>
          <cell r="AO27">
            <v>0.1051</v>
          </cell>
          <cell r="AP27">
            <v>0.1051</v>
          </cell>
          <cell r="AQ27">
            <v>0.1051</v>
          </cell>
          <cell r="AR27">
            <v>0.1051</v>
          </cell>
          <cell r="AS27">
            <v>0.1051</v>
          </cell>
          <cell r="AT27">
            <v>0.1051</v>
          </cell>
          <cell r="AU27">
            <v>0.1051</v>
          </cell>
          <cell r="AV27">
            <v>0.1051</v>
          </cell>
          <cell r="AW27">
            <v>0.1051</v>
          </cell>
          <cell r="AX27">
            <v>0.1051</v>
          </cell>
          <cell r="AY27">
            <v>0.1051</v>
          </cell>
          <cell r="AZ27">
            <v>0.1051</v>
          </cell>
        </row>
        <row r="28">
          <cell r="A28" t="str">
            <v>ORSmall C&amp;ILine Loss</v>
          </cell>
          <cell r="B28" t="str">
            <v>OR</v>
          </cell>
          <cell r="C28" t="str">
            <v>Small C&amp;I</v>
          </cell>
          <cell r="D28" t="str">
            <v>Line Loss</v>
          </cell>
          <cell r="E28" t="str">
            <v>T&amp;D Loss %</v>
          </cell>
          <cell r="F28">
            <v>9.5200000000000007E-2</v>
          </cell>
          <cell r="G28">
            <v>9.5200000000000007E-2</v>
          </cell>
          <cell r="H28">
            <v>9.5200000000000007E-2</v>
          </cell>
          <cell r="I28">
            <v>9.5200000000000007E-2</v>
          </cell>
          <cell r="J28">
            <v>9.5200000000000007E-2</v>
          </cell>
          <cell r="K28">
            <v>9.5200000000000007E-2</v>
          </cell>
          <cell r="L28">
            <v>9.5200000000000007E-2</v>
          </cell>
          <cell r="M28">
            <v>9.5200000000000007E-2</v>
          </cell>
          <cell r="N28">
            <v>9.5200000000000007E-2</v>
          </cell>
          <cell r="O28">
            <v>9.5200000000000007E-2</v>
          </cell>
          <cell r="P28">
            <v>9.5200000000000007E-2</v>
          </cell>
          <cell r="Q28">
            <v>9.5200000000000007E-2</v>
          </cell>
          <cell r="R28">
            <v>9.5200000000000007E-2</v>
          </cell>
          <cell r="S28">
            <v>9.5200000000000007E-2</v>
          </cell>
          <cell r="T28">
            <v>9.5200000000000007E-2</v>
          </cell>
          <cell r="U28">
            <v>9.5200000000000007E-2</v>
          </cell>
          <cell r="V28">
            <v>9.5200000000000007E-2</v>
          </cell>
          <cell r="W28">
            <v>9.5200000000000007E-2</v>
          </cell>
          <cell r="X28">
            <v>9.5200000000000007E-2</v>
          </cell>
          <cell r="Y28">
            <v>9.5200000000000007E-2</v>
          </cell>
          <cell r="Z28">
            <v>9.5200000000000007E-2</v>
          </cell>
          <cell r="AA28">
            <v>9.5200000000000007E-2</v>
          </cell>
          <cell r="AB28">
            <v>9.5200000000000007E-2</v>
          </cell>
          <cell r="AC28">
            <v>9.5200000000000007E-2</v>
          </cell>
          <cell r="AD28">
            <v>9.5200000000000007E-2</v>
          </cell>
          <cell r="AE28">
            <v>9.5200000000000007E-2</v>
          </cell>
          <cell r="AF28">
            <v>9.5200000000000007E-2</v>
          </cell>
          <cell r="AG28">
            <v>9.5200000000000007E-2</v>
          </cell>
          <cell r="AH28">
            <v>9.5200000000000007E-2</v>
          </cell>
          <cell r="AI28">
            <v>9.5200000000000007E-2</v>
          </cell>
          <cell r="AJ28">
            <v>9.5200000000000007E-2</v>
          </cell>
          <cell r="AK28">
            <v>9.5200000000000007E-2</v>
          </cell>
          <cell r="AL28">
            <v>9.5200000000000007E-2</v>
          </cell>
          <cell r="AM28">
            <v>9.5200000000000007E-2</v>
          </cell>
          <cell r="AN28">
            <v>9.5200000000000007E-2</v>
          </cell>
          <cell r="AO28">
            <v>9.5200000000000007E-2</v>
          </cell>
          <cell r="AP28">
            <v>9.5200000000000007E-2</v>
          </cell>
          <cell r="AQ28">
            <v>9.5200000000000007E-2</v>
          </cell>
          <cell r="AR28">
            <v>9.5200000000000007E-2</v>
          </cell>
          <cell r="AS28">
            <v>9.5200000000000007E-2</v>
          </cell>
          <cell r="AT28">
            <v>9.5200000000000007E-2</v>
          </cell>
          <cell r="AU28">
            <v>9.5200000000000007E-2</v>
          </cell>
          <cell r="AV28">
            <v>9.5200000000000007E-2</v>
          </cell>
          <cell r="AW28">
            <v>9.5200000000000007E-2</v>
          </cell>
          <cell r="AX28">
            <v>9.5200000000000007E-2</v>
          </cell>
          <cell r="AY28">
            <v>9.5200000000000007E-2</v>
          </cell>
          <cell r="AZ28">
            <v>9.5200000000000007E-2</v>
          </cell>
        </row>
        <row r="29">
          <cell r="A29" t="str">
            <v>UTSmall C&amp;ILine Loss</v>
          </cell>
          <cell r="B29" t="str">
            <v>UT</v>
          </cell>
          <cell r="C29" t="str">
            <v>Small C&amp;I</v>
          </cell>
          <cell r="D29" t="str">
            <v>Line Loss</v>
          </cell>
          <cell r="E29" t="str">
            <v>T&amp;D Loss %</v>
          </cell>
          <cell r="F29">
            <v>8.5599999999999996E-2</v>
          </cell>
          <cell r="G29">
            <v>8.5599999999999996E-2</v>
          </cell>
          <cell r="H29">
            <v>8.5599999999999996E-2</v>
          </cell>
          <cell r="I29">
            <v>8.5599999999999996E-2</v>
          </cell>
          <cell r="J29">
            <v>8.5599999999999996E-2</v>
          </cell>
          <cell r="K29">
            <v>8.5599999999999996E-2</v>
          </cell>
          <cell r="L29">
            <v>8.5599999999999996E-2</v>
          </cell>
          <cell r="M29">
            <v>8.5599999999999996E-2</v>
          </cell>
          <cell r="N29">
            <v>8.5599999999999996E-2</v>
          </cell>
          <cell r="O29">
            <v>8.5599999999999996E-2</v>
          </cell>
          <cell r="P29">
            <v>8.5599999999999996E-2</v>
          </cell>
          <cell r="Q29">
            <v>8.5599999999999996E-2</v>
          </cell>
          <cell r="R29">
            <v>8.5599999999999996E-2</v>
          </cell>
          <cell r="S29">
            <v>8.5599999999999996E-2</v>
          </cell>
          <cell r="T29">
            <v>8.5599999999999996E-2</v>
          </cell>
          <cell r="U29">
            <v>8.5599999999999996E-2</v>
          </cell>
          <cell r="V29">
            <v>8.5599999999999996E-2</v>
          </cell>
          <cell r="W29">
            <v>8.5599999999999996E-2</v>
          </cell>
          <cell r="X29">
            <v>8.5599999999999996E-2</v>
          </cell>
          <cell r="Y29">
            <v>8.5599999999999996E-2</v>
          </cell>
          <cell r="Z29">
            <v>8.5599999999999996E-2</v>
          </cell>
          <cell r="AA29">
            <v>8.5599999999999996E-2</v>
          </cell>
          <cell r="AB29">
            <v>8.5599999999999996E-2</v>
          </cell>
          <cell r="AC29">
            <v>8.5599999999999996E-2</v>
          </cell>
          <cell r="AD29">
            <v>8.5599999999999996E-2</v>
          </cell>
          <cell r="AE29">
            <v>8.5599999999999996E-2</v>
          </cell>
          <cell r="AF29">
            <v>8.5599999999999996E-2</v>
          </cell>
          <cell r="AG29">
            <v>8.5599999999999996E-2</v>
          </cell>
          <cell r="AH29">
            <v>8.5599999999999996E-2</v>
          </cell>
          <cell r="AI29">
            <v>8.5599999999999996E-2</v>
          </cell>
          <cell r="AJ29">
            <v>8.5599999999999996E-2</v>
          </cell>
          <cell r="AK29">
            <v>8.5599999999999996E-2</v>
          </cell>
          <cell r="AL29">
            <v>8.5599999999999996E-2</v>
          </cell>
          <cell r="AM29">
            <v>8.5599999999999996E-2</v>
          </cell>
          <cell r="AN29">
            <v>8.5599999999999996E-2</v>
          </cell>
          <cell r="AO29">
            <v>8.5599999999999996E-2</v>
          </cell>
          <cell r="AP29">
            <v>8.5599999999999996E-2</v>
          </cell>
          <cell r="AQ29">
            <v>8.5599999999999996E-2</v>
          </cell>
          <cell r="AR29">
            <v>8.5599999999999996E-2</v>
          </cell>
          <cell r="AS29">
            <v>8.5599999999999996E-2</v>
          </cell>
          <cell r="AT29">
            <v>8.5599999999999996E-2</v>
          </cell>
          <cell r="AU29">
            <v>8.5599999999999996E-2</v>
          </cell>
          <cell r="AV29">
            <v>8.5599999999999996E-2</v>
          </cell>
          <cell r="AW29">
            <v>8.5599999999999996E-2</v>
          </cell>
          <cell r="AX29">
            <v>8.5599999999999996E-2</v>
          </cell>
          <cell r="AY29">
            <v>8.5599999999999996E-2</v>
          </cell>
          <cell r="AZ29">
            <v>8.5599999999999996E-2</v>
          </cell>
        </row>
        <row r="30">
          <cell r="A30" t="str">
            <v>WASmall C&amp;ILine Loss</v>
          </cell>
          <cell r="B30" t="str">
            <v>WA</v>
          </cell>
          <cell r="C30" t="str">
            <v>Small C&amp;I</v>
          </cell>
          <cell r="D30" t="str">
            <v>Line Loss</v>
          </cell>
          <cell r="E30" t="str">
            <v>T&amp;D Loss %</v>
          </cell>
          <cell r="F30">
            <v>9.4799999999999995E-2</v>
          </cell>
          <cell r="G30">
            <v>9.4799999999999995E-2</v>
          </cell>
          <cell r="H30">
            <v>9.4799999999999995E-2</v>
          </cell>
          <cell r="I30">
            <v>9.4799999999999995E-2</v>
          </cell>
          <cell r="J30">
            <v>9.4799999999999995E-2</v>
          </cell>
          <cell r="K30">
            <v>9.4799999999999995E-2</v>
          </cell>
          <cell r="L30">
            <v>9.4799999999999995E-2</v>
          </cell>
          <cell r="M30">
            <v>9.4799999999999995E-2</v>
          </cell>
          <cell r="N30">
            <v>9.4799999999999995E-2</v>
          </cell>
          <cell r="O30">
            <v>9.4799999999999995E-2</v>
          </cell>
          <cell r="P30">
            <v>9.4799999999999995E-2</v>
          </cell>
          <cell r="Q30">
            <v>9.4799999999999995E-2</v>
          </cell>
          <cell r="R30">
            <v>9.4799999999999995E-2</v>
          </cell>
          <cell r="S30">
            <v>9.4799999999999995E-2</v>
          </cell>
          <cell r="T30">
            <v>9.4799999999999995E-2</v>
          </cell>
          <cell r="U30">
            <v>9.4799999999999995E-2</v>
          </cell>
          <cell r="V30">
            <v>9.4799999999999995E-2</v>
          </cell>
          <cell r="W30">
            <v>9.4799999999999995E-2</v>
          </cell>
          <cell r="X30">
            <v>9.4799999999999995E-2</v>
          </cell>
          <cell r="Y30">
            <v>9.4799999999999995E-2</v>
          </cell>
          <cell r="Z30">
            <v>9.4799999999999995E-2</v>
          </cell>
          <cell r="AA30">
            <v>9.4799999999999995E-2</v>
          </cell>
          <cell r="AB30">
            <v>9.4799999999999995E-2</v>
          </cell>
          <cell r="AC30">
            <v>9.4799999999999995E-2</v>
          </cell>
          <cell r="AD30">
            <v>9.4799999999999995E-2</v>
          </cell>
          <cell r="AE30">
            <v>9.4799999999999995E-2</v>
          </cell>
          <cell r="AF30">
            <v>9.4799999999999995E-2</v>
          </cell>
          <cell r="AG30">
            <v>9.4799999999999995E-2</v>
          </cell>
          <cell r="AH30">
            <v>9.4799999999999995E-2</v>
          </cell>
          <cell r="AI30">
            <v>9.4799999999999995E-2</v>
          </cell>
          <cell r="AJ30">
            <v>9.4799999999999995E-2</v>
          </cell>
          <cell r="AK30">
            <v>9.4799999999999995E-2</v>
          </cell>
          <cell r="AL30">
            <v>9.4799999999999995E-2</v>
          </cell>
          <cell r="AM30">
            <v>9.4799999999999995E-2</v>
          </cell>
          <cell r="AN30">
            <v>9.4799999999999995E-2</v>
          </cell>
          <cell r="AO30">
            <v>9.4799999999999995E-2</v>
          </cell>
          <cell r="AP30">
            <v>9.4799999999999995E-2</v>
          </cell>
          <cell r="AQ30">
            <v>9.4799999999999995E-2</v>
          </cell>
          <cell r="AR30">
            <v>9.4799999999999995E-2</v>
          </cell>
          <cell r="AS30">
            <v>9.4799999999999995E-2</v>
          </cell>
          <cell r="AT30">
            <v>9.4799999999999995E-2</v>
          </cell>
          <cell r="AU30">
            <v>9.4799999999999995E-2</v>
          </cell>
          <cell r="AV30">
            <v>9.4799999999999995E-2</v>
          </cell>
          <cell r="AW30">
            <v>9.4799999999999995E-2</v>
          </cell>
          <cell r="AX30">
            <v>9.4799999999999995E-2</v>
          </cell>
          <cell r="AY30">
            <v>9.4799999999999995E-2</v>
          </cell>
          <cell r="AZ30">
            <v>9.4799999999999995E-2</v>
          </cell>
        </row>
        <row r="31">
          <cell r="A31" t="str">
            <v>WYSmall C&amp;ILine Loss</v>
          </cell>
          <cell r="B31" t="str">
            <v>WY</v>
          </cell>
          <cell r="C31" t="str">
            <v>Small C&amp;I</v>
          </cell>
          <cell r="D31" t="str">
            <v>Line Loss</v>
          </cell>
          <cell r="E31" t="str">
            <v>T&amp;D Loss %</v>
          </cell>
          <cell r="F31">
            <v>8.5400000000000004E-2</v>
          </cell>
          <cell r="G31">
            <v>8.5400000000000004E-2</v>
          </cell>
          <cell r="H31">
            <v>8.5400000000000004E-2</v>
          </cell>
          <cell r="I31">
            <v>8.5400000000000004E-2</v>
          </cell>
          <cell r="J31">
            <v>8.5400000000000004E-2</v>
          </cell>
          <cell r="K31">
            <v>8.5400000000000004E-2</v>
          </cell>
          <cell r="L31">
            <v>8.5400000000000004E-2</v>
          </cell>
          <cell r="M31">
            <v>8.5400000000000004E-2</v>
          </cell>
          <cell r="N31">
            <v>8.5400000000000004E-2</v>
          </cell>
          <cell r="O31">
            <v>8.5400000000000004E-2</v>
          </cell>
          <cell r="P31">
            <v>8.5400000000000004E-2</v>
          </cell>
          <cell r="Q31">
            <v>8.5400000000000004E-2</v>
          </cell>
          <cell r="R31">
            <v>8.5400000000000004E-2</v>
          </cell>
          <cell r="S31">
            <v>8.5400000000000004E-2</v>
          </cell>
          <cell r="T31">
            <v>8.5400000000000004E-2</v>
          </cell>
          <cell r="U31">
            <v>8.5400000000000004E-2</v>
          </cell>
          <cell r="V31">
            <v>8.5400000000000004E-2</v>
          </cell>
          <cell r="W31">
            <v>8.5400000000000004E-2</v>
          </cell>
          <cell r="X31">
            <v>8.5400000000000004E-2</v>
          </cell>
          <cell r="Y31">
            <v>8.5400000000000004E-2</v>
          </cell>
          <cell r="Z31">
            <v>8.5400000000000004E-2</v>
          </cell>
          <cell r="AA31">
            <v>8.5400000000000004E-2</v>
          </cell>
          <cell r="AB31">
            <v>8.5400000000000004E-2</v>
          </cell>
          <cell r="AC31">
            <v>8.5400000000000004E-2</v>
          </cell>
          <cell r="AD31">
            <v>8.5400000000000004E-2</v>
          </cell>
          <cell r="AE31">
            <v>8.5400000000000004E-2</v>
          </cell>
          <cell r="AF31">
            <v>8.5400000000000004E-2</v>
          </cell>
          <cell r="AG31">
            <v>8.5400000000000004E-2</v>
          </cell>
          <cell r="AH31">
            <v>8.5400000000000004E-2</v>
          </cell>
          <cell r="AI31">
            <v>8.5400000000000004E-2</v>
          </cell>
          <cell r="AJ31">
            <v>8.5400000000000004E-2</v>
          </cell>
          <cell r="AK31">
            <v>8.5400000000000004E-2</v>
          </cell>
          <cell r="AL31">
            <v>8.5400000000000004E-2</v>
          </cell>
          <cell r="AM31">
            <v>8.5400000000000004E-2</v>
          </cell>
          <cell r="AN31">
            <v>8.5400000000000004E-2</v>
          </cell>
          <cell r="AO31">
            <v>8.5400000000000004E-2</v>
          </cell>
          <cell r="AP31">
            <v>8.5400000000000004E-2</v>
          </cell>
          <cell r="AQ31">
            <v>8.5400000000000004E-2</v>
          </cell>
          <cell r="AR31">
            <v>8.5400000000000004E-2</v>
          </cell>
          <cell r="AS31">
            <v>8.5400000000000004E-2</v>
          </cell>
          <cell r="AT31">
            <v>8.5400000000000004E-2</v>
          </cell>
          <cell r="AU31">
            <v>8.5400000000000004E-2</v>
          </cell>
          <cell r="AV31">
            <v>8.5400000000000004E-2</v>
          </cell>
          <cell r="AW31">
            <v>8.5400000000000004E-2</v>
          </cell>
          <cell r="AX31">
            <v>8.5400000000000004E-2</v>
          </cell>
          <cell r="AY31">
            <v>8.5400000000000004E-2</v>
          </cell>
          <cell r="AZ31">
            <v>8.5400000000000004E-2</v>
          </cell>
        </row>
        <row r="32">
          <cell r="A32" t="str">
            <v>CAMedium C&amp;ILine Loss</v>
          </cell>
          <cell r="B32" t="str">
            <v>CA</v>
          </cell>
          <cell r="C32" t="str">
            <v>Medium C&amp;I</v>
          </cell>
          <cell r="D32" t="str">
            <v>Line Loss</v>
          </cell>
          <cell r="E32" t="str">
            <v>T&amp;D Loss %</v>
          </cell>
          <cell r="F32">
            <v>0.1105</v>
          </cell>
          <cell r="G32">
            <v>0.1105</v>
          </cell>
          <cell r="H32">
            <v>0.1105</v>
          </cell>
          <cell r="I32">
            <v>0.1105</v>
          </cell>
          <cell r="J32">
            <v>0.1105</v>
          </cell>
          <cell r="K32">
            <v>0.1105</v>
          </cell>
          <cell r="L32">
            <v>0.1105</v>
          </cell>
          <cell r="M32">
            <v>0.1105</v>
          </cell>
          <cell r="N32">
            <v>0.1105</v>
          </cell>
          <cell r="O32">
            <v>0.1105</v>
          </cell>
          <cell r="P32">
            <v>0.1105</v>
          </cell>
          <cell r="Q32">
            <v>0.1105</v>
          </cell>
          <cell r="R32">
            <v>0.1105</v>
          </cell>
          <cell r="S32">
            <v>0.1105</v>
          </cell>
          <cell r="T32">
            <v>0.1105</v>
          </cell>
          <cell r="U32">
            <v>0.1105</v>
          </cell>
          <cell r="V32">
            <v>0.1105</v>
          </cell>
          <cell r="W32">
            <v>0.1105</v>
          </cell>
          <cell r="X32">
            <v>0.1105</v>
          </cell>
          <cell r="Y32">
            <v>0.1105</v>
          </cell>
          <cell r="Z32">
            <v>0.1105</v>
          </cell>
          <cell r="AA32">
            <v>0.1105</v>
          </cell>
          <cell r="AB32">
            <v>0.1105</v>
          </cell>
          <cell r="AC32">
            <v>0.1105</v>
          </cell>
          <cell r="AD32">
            <v>0.1105</v>
          </cell>
          <cell r="AE32">
            <v>0.1105</v>
          </cell>
          <cell r="AF32">
            <v>0.1105</v>
          </cell>
          <cell r="AG32">
            <v>0.1105</v>
          </cell>
          <cell r="AH32">
            <v>0.1105</v>
          </cell>
          <cell r="AI32">
            <v>0.1105</v>
          </cell>
          <cell r="AJ32">
            <v>0.1105</v>
          </cell>
          <cell r="AK32">
            <v>0.1105</v>
          </cell>
          <cell r="AL32">
            <v>0.1105</v>
          </cell>
          <cell r="AM32">
            <v>0.1105</v>
          </cell>
          <cell r="AN32">
            <v>0.1105</v>
          </cell>
          <cell r="AO32">
            <v>0.1105</v>
          </cell>
          <cell r="AP32">
            <v>0.1105</v>
          </cell>
          <cell r="AQ32">
            <v>0.1105</v>
          </cell>
          <cell r="AR32">
            <v>0.1105</v>
          </cell>
          <cell r="AS32">
            <v>0.1105</v>
          </cell>
          <cell r="AT32">
            <v>0.1105</v>
          </cell>
          <cell r="AU32">
            <v>0.1105</v>
          </cell>
          <cell r="AV32">
            <v>0.1105</v>
          </cell>
          <cell r="AW32">
            <v>0.1105</v>
          </cell>
          <cell r="AX32">
            <v>0.1105</v>
          </cell>
          <cell r="AY32">
            <v>0.1105</v>
          </cell>
          <cell r="AZ32">
            <v>0.1105</v>
          </cell>
        </row>
        <row r="33">
          <cell r="A33" t="str">
            <v>IDMedium C&amp;ILine Loss</v>
          </cell>
          <cell r="B33" t="str">
            <v>ID</v>
          </cell>
          <cell r="C33" t="str">
            <v>Medium C&amp;I</v>
          </cell>
          <cell r="D33" t="str">
            <v>Line Loss</v>
          </cell>
          <cell r="E33" t="str">
            <v>T&amp;D Loss %</v>
          </cell>
          <cell r="F33">
            <v>0.10349999999999999</v>
          </cell>
          <cell r="G33">
            <v>0.10349999999999999</v>
          </cell>
          <cell r="H33">
            <v>0.10349999999999999</v>
          </cell>
          <cell r="I33">
            <v>0.10349999999999999</v>
          </cell>
          <cell r="J33">
            <v>0.10349999999999999</v>
          </cell>
          <cell r="K33">
            <v>0.10349999999999999</v>
          </cell>
          <cell r="L33">
            <v>0.10349999999999999</v>
          </cell>
          <cell r="M33">
            <v>0.10349999999999999</v>
          </cell>
          <cell r="N33">
            <v>0.10349999999999999</v>
          </cell>
          <cell r="O33">
            <v>0.10349999999999999</v>
          </cell>
          <cell r="P33">
            <v>0.10349999999999999</v>
          </cell>
          <cell r="Q33">
            <v>0.10349999999999999</v>
          </cell>
          <cell r="R33">
            <v>0.10349999999999999</v>
          </cell>
          <cell r="S33">
            <v>0.10349999999999999</v>
          </cell>
          <cell r="T33">
            <v>0.10349999999999999</v>
          </cell>
          <cell r="U33">
            <v>0.10349999999999999</v>
          </cell>
          <cell r="V33">
            <v>0.10349999999999999</v>
          </cell>
          <cell r="W33">
            <v>0.10349999999999999</v>
          </cell>
          <cell r="X33">
            <v>0.10349999999999999</v>
          </cell>
          <cell r="Y33">
            <v>0.10349999999999999</v>
          </cell>
          <cell r="Z33">
            <v>0.10349999999999999</v>
          </cell>
          <cell r="AA33">
            <v>0.10349999999999999</v>
          </cell>
          <cell r="AB33">
            <v>0.10349999999999999</v>
          </cell>
          <cell r="AC33">
            <v>0.10349999999999999</v>
          </cell>
          <cell r="AD33">
            <v>0.10349999999999999</v>
          </cell>
          <cell r="AE33">
            <v>0.10349999999999999</v>
          </cell>
          <cell r="AF33">
            <v>0.10349999999999999</v>
          </cell>
          <cell r="AG33">
            <v>0.10349999999999999</v>
          </cell>
          <cell r="AH33">
            <v>0.10349999999999999</v>
          </cell>
          <cell r="AI33">
            <v>0.10349999999999999</v>
          </cell>
          <cell r="AJ33">
            <v>0.10349999999999999</v>
          </cell>
          <cell r="AK33">
            <v>0.10349999999999999</v>
          </cell>
          <cell r="AL33">
            <v>0.10349999999999999</v>
          </cell>
          <cell r="AM33">
            <v>0.10349999999999999</v>
          </cell>
          <cell r="AN33">
            <v>0.10349999999999999</v>
          </cell>
          <cell r="AO33">
            <v>0.10349999999999999</v>
          </cell>
          <cell r="AP33">
            <v>0.10349999999999999</v>
          </cell>
          <cell r="AQ33">
            <v>0.10349999999999999</v>
          </cell>
          <cell r="AR33">
            <v>0.10349999999999999</v>
          </cell>
          <cell r="AS33">
            <v>0.10349999999999999</v>
          </cell>
          <cell r="AT33">
            <v>0.10349999999999999</v>
          </cell>
          <cell r="AU33">
            <v>0.10349999999999999</v>
          </cell>
          <cell r="AV33">
            <v>0.10349999999999999</v>
          </cell>
          <cell r="AW33">
            <v>0.10349999999999999</v>
          </cell>
          <cell r="AX33">
            <v>0.10349999999999999</v>
          </cell>
          <cell r="AY33">
            <v>0.10349999999999999</v>
          </cell>
          <cell r="AZ33">
            <v>0.10349999999999999</v>
          </cell>
        </row>
        <row r="34">
          <cell r="A34" t="str">
            <v>ORMedium C&amp;ILine Loss</v>
          </cell>
          <cell r="B34" t="str">
            <v>OR</v>
          </cell>
          <cell r="C34" t="str">
            <v>Medium C&amp;I</v>
          </cell>
          <cell r="D34" t="str">
            <v>Line Loss</v>
          </cell>
          <cell r="E34" t="str">
            <v>T&amp;D Loss %</v>
          </cell>
          <cell r="F34">
            <v>9.4399999999999998E-2</v>
          </cell>
          <cell r="G34">
            <v>9.4399999999999998E-2</v>
          </cell>
          <cell r="H34">
            <v>9.4399999999999998E-2</v>
          </cell>
          <cell r="I34">
            <v>9.4399999999999998E-2</v>
          </cell>
          <cell r="J34">
            <v>9.4399999999999998E-2</v>
          </cell>
          <cell r="K34">
            <v>9.4399999999999998E-2</v>
          </cell>
          <cell r="L34">
            <v>9.4399999999999998E-2</v>
          </cell>
          <cell r="M34">
            <v>9.4399999999999998E-2</v>
          </cell>
          <cell r="N34">
            <v>9.4399999999999998E-2</v>
          </cell>
          <cell r="O34">
            <v>9.4399999999999998E-2</v>
          </cell>
          <cell r="P34">
            <v>9.4399999999999998E-2</v>
          </cell>
          <cell r="Q34">
            <v>9.4399999999999998E-2</v>
          </cell>
          <cell r="R34">
            <v>9.4399999999999998E-2</v>
          </cell>
          <cell r="S34">
            <v>9.4399999999999998E-2</v>
          </cell>
          <cell r="T34">
            <v>9.4399999999999998E-2</v>
          </cell>
          <cell r="U34">
            <v>9.4399999999999998E-2</v>
          </cell>
          <cell r="V34">
            <v>9.4399999999999998E-2</v>
          </cell>
          <cell r="W34">
            <v>9.4399999999999998E-2</v>
          </cell>
          <cell r="X34">
            <v>9.4399999999999998E-2</v>
          </cell>
          <cell r="Y34">
            <v>9.4399999999999998E-2</v>
          </cell>
          <cell r="Z34">
            <v>9.4399999999999998E-2</v>
          </cell>
          <cell r="AA34">
            <v>9.4399999999999998E-2</v>
          </cell>
          <cell r="AB34">
            <v>9.4399999999999998E-2</v>
          </cell>
          <cell r="AC34">
            <v>9.4399999999999998E-2</v>
          </cell>
          <cell r="AD34">
            <v>9.4399999999999998E-2</v>
          </cell>
          <cell r="AE34">
            <v>9.4399999999999998E-2</v>
          </cell>
          <cell r="AF34">
            <v>9.4399999999999998E-2</v>
          </cell>
          <cell r="AG34">
            <v>9.4399999999999998E-2</v>
          </cell>
          <cell r="AH34">
            <v>9.4399999999999998E-2</v>
          </cell>
          <cell r="AI34">
            <v>9.4399999999999998E-2</v>
          </cell>
          <cell r="AJ34">
            <v>9.4399999999999998E-2</v>
          </cell>
          <cell r="AK34">
            <v>9.4399999999999998E-2</v>
          </cell>
          <cell r="AL34">
            <v>9.4399999999999998E-2</v>
          </cell>
          <cell r="AM34">
            <v>9.4399999999999998E-2</v>
          </cell>
          <cell r="AN34">
            <v>9.4399999999999998E-2</v>
          </cell>
          <cell r="AO34">
            <v>9.4399999999999998E-2</v>
          </cell>
          <cell r="AP34">
            <v>9.4399999999999998E-2</v>
          </cell>
          <cell r="AQ34">
            <v>9.4399999999999998E-2</v>
          </cell>
          <cell r="AR34">
            <v>9.4399999999999998E-2</v>
          </cell>
          <cell r="AS34">
            <v>9.4399999999999998E-2</v>
          </cell>
          <cell r="AT34">
            <v>9.4399999999999998E-2</v>
          </cell>
          <cell r="AU34">
            <v>9.4399999999999998E-2</v>
          </cell>
          <cell r="AV34">
            <v>9.4399999999999998E-2</v>
          </cell>
          <cell r="AW34">
            <v>9.4399999999999998E-2</v>
          </cell>
          <cell r="AX34">
            <v>9.4399999999999998E-2</v>
          </cell>
          <cell r="AY34">
            <v>9.4399999999999998E-2</v>
          </cell>
          <cell r="AZ34">
            <v>9.4399999999999998E-2</v>
          </cell>
        </row>
        <row r="35">
          <cell r="A35" t="str">
            <v>UTMedium C&amp;ILine Loss</v>
          </cell>
          <cell r="B35" t="str">
            <v>UT</v>
          </cell>
          <cell r="C35" t="str">
            <v>Medium C&amp;I</v>
          </cell>
          <cell r="D35" t="str">
            <v>Line Loss</v>
          </cell>
          <cell r="E35" t="str">
            <v>T&amp;D Loss %</v>
          </cell>
          <cell r="F35">
            <v>8.4199999999999997E-2</v>
          </cell>
          <cell r="G35">
            <v>8.4199999999999997E-2</v>
          </cell>
          <cell r="H35">
            <v>8.4199999999999997E-2</v>
          </cell>
          <cell r="I35">
            <v>8.4199999999999997E-2</v>
          </cell>
          <cell r="J35">
            <v>8.4199999999999997E-2</v>
          </cell>
          <cell r="K35">
            <v>8.4199999999999997E-2</v>
          </cell>
          <cell r="L35">
            <v>8.4199999999999997E-2</v>
          </cell>
          <cell r="M35">
            <v>8.4199999999999997E-2</v>
          </cell>
          <cell r="N35">
            <v>8.4199999999999997E-2</v>
          </cell>
          <cell r="O35">
            <v>8.4199999999999997E-2</v>
          </cell>
          <cell r="P35">
            <v>8.4199999999999997E-2</v>
          </cell>
          <cell r="Q35">
            <v>8.4199999999999997E-2</v>
          </cell>
          <cell r="R35">
            <v>8.4199999999999997E-2</v>
          </cell>
          <cell r="S35">
            <v>8.4199999999999997E-2</v>
          </cell>
          <cell r="T35">
            <v>8.4199999999999997E-2</v>
          </cell>
          <cell r="U35">
            <v>8.4199999999999997E-2</v>
          </cell>
          <cell r="V35">
            <v>8.4199999999999997E-2</v>
          </cell>
          <cell r="W35">
            <v>8.4199999999999997E-2</v>
          </cell>
          <cell r="X35">
            <v>8.4199999999999997E-2</v>
          </cell>
          <cell r="Y35">
            <v>8.4199999999999997E-2</v>
          </cell>
          <cell r="Z35">
            <v>8.4199999999999997E-2</v>
          </cell>
          <cell r="AA35">
            <v>8.4199999999999997E-2</v>
          </cell>
          <cell r="AB35">
            <v>8.4199999999999997E-2</v>
          </cell>
          <cell r="AC35">
            <v>8.4199999999999997E-2</v>
          </cell>
          <cell r="AD35">
            <v>8.4199999999999997E-2</v>
          </cell>
          <cell r="AE35">
            <v>8.4199999999999997E-2</v>
          </cell>
          <cell r="AF35">
            <v>8.4199999999999997E-2</v>
          </cell>
          <cell r="AG35">
            <v>8.4199999999999997E-2</v>
          </cell>
          <cell r="AH35">
            <v>8.4199999999999997E-2</v>
          </cell>
          <cell r="AI35">
            <v>8.4199999999999997E-2</v>
          </cell>
          <cell r="AJ35">
            <v>8.4199999999999997E-2</v>
          </cell>
          <cell r="AK35">
            <v>8.4199999999999997E-2</v>
          </cell>
          <cell r="AL35">
            <v>8.4199999999999997E-2</v>
          </cell>
          <cell r="AM35">
            <v>8.4199999999999997E-2</v>
          </cell>
          <cell r="AN35">
            <v>8.4199999999999997E-2</v>
          </cell>
          <cell r="AO35">
            <v>8.4199999999999997E-2</v>
          </cell>
          <cell r="AP35">
            <v>8.4199999999999997E-2</v>
          </cell>
          <cell r="AQ35">
            <v>8.4199999999999997E-2</v>
          </cell>
          <cell r="AR35">
            <v>8.4199999999999997E-2</v>
          </cell>
          <cell r="AS35">
            <v>8.4199999999999997E-2</v>
          </cell>
          <cell r="AT35">
            <v>8.4199999999999997E-2</v>
          </cell>
          <cell r="AU35">
            <v>8.4199999999999997E-2</v>
          </cell>
          <cell r="AV35">
            <v>8.4199999999999997E-2</v>
          </cell>
          <cell r="AW35">
            <v>8.4199999999999997E-2</v>
          </cell>
          <cell r="AX35">
            <v>8.4199999999999997E-2</v>
          </cell>
          <cell r="AY35">
            <v>8.4199999999999997E-2</v>
          </cell>
          <cell r="AZ35">
            <v>8.4199999999999997E-2</v>
          </cell>
        </row>
        <row r="36">
          <cell r="A36" t="str">
            <v>WAMedium C&amp;ILine Loss</v>
          </cell>
          <cell r="B36" t="str">
            <v>WA</v>
          </cell>
          <cell r="C36" t="str">
            <v>Medium C&amp;I</v>
          </cell>
          <cell r="D36" t="str">
            <v>Line Loss</v>
          </cell>
          <cell r="E36" t="str">
            <v>T&amp;D Loss %</v>
          </cell>
          <cell r="F36">
            <v>9.4200000000000006E-2</v>
          </cell>
          <cell r="G36">
            <v>9.4200000000000006E-2</v>
          </cell>
          <cell r="H36">
            <v>9.4200000000000006E-2</v>
          </cell>
          <cell r="I36">
            <v>9.4200000000000006E-2</v>
          </cell>
          <cell r="J36">
            <v>9.4200000000000006E-2</v>
          </cell>
          <cell r="K36">
            <v>9.4200000000000006E-2</v>
          </cell>
          <cell r="L36">
            <v>9.4200000000000006E-2</v>
          </cell>
          <cell r="M36">
            <v>9.4200000000000006E-2</v>
          </cell>
          <cell r="N36">
            <v>9.4200000000000006E-2</v>
          </cell>
          <cell r="O36">
            <v>9.4200000000000006E-2</v>
          </cell>
          <cell r="P36">
            <v>9.4200000000000006E-2</v>
          </cell>
          <cell r="Q36">
            <v>9.4200000000000006E-2</v>
          </cell>
          <cell r="R36">
            <v>9.4200000000000006E-2</v>
          </cell>
          <cell r="S36">
            <v>9.4200000000000006E-2</v>
          </cell>
          <cell r="T36">
            <v>9.4200000000000006E-2</v>
          </cell>
          <cell r="U36">
            <v>9.4200000000000006E-2</v>
          </cell>
          <cell r="V36">
            <v>9.4200000000000006E-2</v>
          </cell>
          <cell r="W36">
            <v>9.4200000000000006E-2</v>
          </cell>
          <cell r="X36">
            <v>9.4200000000000006E-2</v>
          </cell>
          <cell r="Y36">
            <v>9.4200000000000006E-2</v>
          </cell>
          <cell r="Z36">
            <v>9.4200000000000006E-2</v>
          </cell>
          <cell r="AA36">
            <v>9.4200000000000006E-2</v>
          </cell>
          <cell r="AB36">
            <v>9.4200000000000006E-2</v>
          </cell>
          <cell r="AC36">
            <v>9.4200000000000006E-2</v>
          </cell>
          <cell r="AD36">
            <v>9.4200000000000006E-2</v>
          </cell>
          <cell r="AE36">
            <v>9.4200000000000006E-2</v>
          </cell>
          <cell r="AF36">
            <v>9.4200000000000006E-2</v>
          </cell>
          <cell r="AG36">
            <v>9.4200000000000006E-2</v>
          </cell>
          <cell r="AH36">
            <v>9.4200000000000006E-2</v>
          </cell>
          <cell r="AI36">
            <v>9.4200000000000006E-2</v>
          </cell>
          <cell r="AJ36">
            <v>9.4200000000000006E-2</v>
          </cell>
          <cell r="AK36">
            <v>9.4200000000000006E-2</v>
          </cell>
          <cell r="AL36">
            <v>9.4200000000000006E-2</v>
          </cell>
          <cell r="AM36">
            <v>9.4200000000000006E-2</v>
          </cell>
          <cell r="AN36">
            <v>9.4200000000000006E-2</v>
          </cell>
          <cell r="AO36">
            <v>9.4200000000000006E-2</v>
          </cell>
          <cell r="AP36">
            <v>9.4200000000000006E-2</v>
          </cell>
          <cell r="AQ36">
            <v>9.4200000000000006E-2</v>
          </cell>
          <cell r="AR36">
            <v>9.4200000000000006E-2</v>
          </cell>
          <cell r="AS36">
            <v>9.4200000000000006E-2</v>
          </cell>
          <cell r="AT36">
            <v>9.4200000000000006E-2</v>
          </cell>
          <cell r="AU36">
            <v>9.4200000000000006E-2</v>
          </cell>
          <cell r="AV36">
            <v>9.4200000000000006E-2</v>
          </cell>
          <cell r="AW36">
            <v>9.4200000000000006E-2</v>
          </cell>
          <cell r="AX36">
            <v>9.4200000000000006E-2</v>
          </cell>
          <cell r="AY36">
            <v>9.4200000000000006E-2</v>
          </cell>
          <cell r="AZ36">
            <v>9.4200000000000006E-2</v>
          </cell>
        </row>
        <row r="37">
          <cell r="A37" t="str">
            <v>WYMedium C&amp;ILine Loss</v>
          </cell>
          <cell r="B37" t="str">
            <v>WY</v>
          </cell>
          <cell r="C37" t="str">
            <v>Medium C&amp;I</v>
          </cell>
          <cell r="D37" t="str">
            <v>Line Loss</v>
          </cell>
          <cell r="E37" t="str">
            <v>T&amp;D Loss %</v>
          </cell>
          <cell r="F37">
            <v>8.48E-2</v>
          </cell>
          <cell r="G37">
            <v>8.48E-2</v>
          </cell>
          <cell r="H37">
            <v>8.48E-2</v>
          </cell>
          <cell r="I37">
            <v>8.48E-2</v>
          </cell>
          <cell r="J37">
            <v>8.48E-2</v>
          </cell>
          <cell r="K37">
            <v>8.48E-2</v>
          </cell>
          <cell r="L37">
            <v>8.48E-2</v>
          </cell>
          <cell r="M37">
            <v>8.48E-2</v>
          </cell>
          <cell r="N37">
            <v>8.48E-2</v>
          </cell>
          <cell r="O37">
            <v>8.48E-2</v>
          </cell>
          <cell r="P37">
            <v>8.48E-2</v>
          </cell>
          <cell r="Q37">
            <v>8.48E-2</v>
          </cell>
          <cell r="R37">
            <v>8.48E-2</v>
          </cell>
          <cell r="S37">
            <v>8.48E-2</v>
          </cell>
          <cell r="T37">
            <v>8.48E-2</v>
          </cell>
          <cell r="U37">
            <v>8.48E-2</v>
          </cell>
          <cell r="V37">
            <v>8.48E-2</v>
          </cell>
          <cell r="W37">
            <v>8.48E-2</v>
          </cell>
          <cell r="X37">
            <v>8.48E-2</v>
          </cell>
          <cell r="Y37">
            <v>8.48E-2</v>
          </cell>
          <cell r="Z37">
            <v>8.48E-2</v>
          </cell>
          <cell r="AA37">
            <v>8.48E-2</v>
          </cell>
          <cell r="AB37">
            <v>8.48E-2</v>
          </cell>
          <cell r="AC37">
            <v>8.48E-2</v>
          </cell>
          <cell r="AD37">
            <v>8.48E-2</v>
          </cell>
          <cell r="AE37">
            <v>8.48E-2</v>
          </cell>
          <cell r="AF37">
            <v>8.48E-2</v>
          </cell>
          <cell r="AG37">
            <v>8.48E-2</v>
          </cell>
          <cell r="AH37">
            <v>8.48E-2</v>
          </cell>
          <cell r="AI37">
            <v>8.48E-2</v>
          </cell>
          <cell r="AJ37">
            <v>8.48E-2</v>
          </cell>
          <cell r="AK37">
            <v>8.48E-2</v>
          </cell>
          <cell r="AL37">
            <v>8.48E-2</v>
          </cell>
          <cell r="AM37">
            <v>8.48E-2</v>
          </cell>
          <cell r="AN37">
            <v>8.48E-2</v>
          </cell>
          <cell r="AO37">
            <v>8.48E-2</v>
          </cell>
          <cell r="AP37">
            <v>8.48E-2</v>
          </cell>
          <cell r="AQ37">
            <v>8.48E-2</v>
          </cell>
          <cell r="AR37">
            <v>8.48E-2</v>
          </cell>
          <cell r="AS37">
            <v>8.48E-2</v>
          </cell>
          <cell r="AT37">
            <v>8.48E-2</v>
          </cell>
          <cell r="AU37">
            <v>8.48E-2</v>
          </cell>
          <cell r="AV37">
            <v>8.48E-2</v>
          </cell>
          <cell r="AW37">
            <v>8.48E-2</v>
          </cell>
          <cell r="AX37">
            <v>8.48E-2</v>
          </cell>
          <cell r="AY37">
            <v>8.48E-2</v>
          </cell>
          <cell r="AZ37">
            <v>8.48E-2</v>
          </cell>
        </row>
        <row r="38">
          <cell r="A38" t="str">
            <v>CALarge C&amp;ILine Loss</v>
          </cell>
          <cell r="B38" t="str">
            <v>CA</v>
          </cell>
          <cell r="C38" t="str">
            <v>Large C&amp;I</v>
          </cell>
          <cell r="D38" t="str">
            <v>Line Loss</v>
          </cell>
          <cell r="E38" t="str">
            <v>T&amp;D Loss %</v>
          </cell>
          <cell r="F38">
            <v>0.1082</v>
          </cell>
          <cell r="G38">
            <v>0.1082</v>
          </cell>
          <cell r="H38">
            <v>0.1082</v>
          </cell>
          <cell r="I38">
            <v>0.1082</v>
          </cell>
          <cell r="J38">
            <v>0.1082</v>
          </cell>
          <cell r="K38">
            <v>0.1082</v>
          </cell>
          <cell r="L38">
            <v>0.1082</v>
          </cell>
          <cell r="M38">
            <v>0.1082</v>
          </cell>
          <cell r="N38">
            <v>0.1082</v>
          </cell>
          <cell r="O38">
            <v>0.1082</v>
          </cell>
          <cell r="P38">
            <v>0.1082</v>
          </cell>
          <cell r="Q38">
            <v>0.1082</v>
          </cell>
          <cell r="R38">
            <v>0.1082</v>
          </cell>
          <cell r="S38">
            <v>0.1082</v>
          </cell>
          <cell r="T38">
            <v>0.1082</v>
          </cell>
          <cell r="U38">
            <v>0.1082</v>
          </cell>
          <cell r="V38">
            <v>0.1082</v>
          </cell>
          <cell r="W38">
            <v>0.1082</v>
          </cell>
          <cell r="X38">
            <v>0.1082</v>
          </cell>
          <cell r="Y38">
            <v>0.1082</v>
          </cell>
          <cell r="Z38">
            <v>0.1082</v>
          </cell>
          <cell r="AA38">
            <v>0.1082</v>
          </cell>
          <cell r="AB38">
            <v>0.1082</v>
          </cell>
          <cell r="AC38">
            <v>0.1082</v>
          </cell>
          <cell r="AD38">
            <v>0.1082</v>
          </cell>
          <cell r="AE38">
            <v>0.1082</v>
          </cell>
          <cell r="AF38">
            <v>0.1082</v>
          </cell>
          <cell r="AG38">
            <v>0.1082</v>
          </cell>
          <cell r="AH38">
            <v>0.1082</v>
          </cell>
          <cell r="AI38">
            <v>0.1082</v>
          </cell>
          <cell r="AJ38">
            <v>0.1082</v>
          </cell>
          <cell r="AK38">
            <v>0.1082</v>
          </cell>
          <cell r="AL38">
            <v>0.1082</v>
          </cell>
          <cell r="AM38">
            <v>0.1082</v>
          </cell>
          <cell r="AN38">
            <v>0.1082</v>
          </cell>
          <cell r="AO38">
            <v>0.1082</v>
          </cell>
          <cell r="AP38">
            <v>0.1082</v>
          </cell>
          <cell r="AQ38">
            <v>0.1082</v>
          </cell>
          <cell r="AR38">
            <v>0.1082</v>
          </cell>
          <cell r="AS38">
            <v>0.1082</v>
          </cell>
          <cell r="AT38">
            <v>0.1082</v>
          </cell>
          <cell r="AU38">
            <v>0.1082</v>
          </cell>
          <cell r="AV38">
            <v>0.1082</v>
          </cell>
          <cell r="AW38">
            <v>0.1082</v>
          </cell>
          <cell r="AX38">
            <v>0.1082</v>
          </cell>
          <cell r="AY38">
            <v>0.1082</v>
          </cell>
          <cell r="AZ38">
            <v>0.1082</v>
          </cell>
        </row>
        <row r="39">
          <cell r="A39" t="str">
            <v>IDLarge C&amp;ILine Loss</v>
          </cell>
          <cell r="B39" t="str">
            <v>ID</v>
          </cell>
          <cell r="C39" t="str">
            <v>Large C&amp;I</v>
          </cell>
          <cell r="D39" t="str">
            <v>Line Loss</v>
          </cell>
          <cell r="E39" t="str">
            <v>T&amp;D Loss %</v>
          </cell>
          <cell r="F39">
            <v>9.8699999999999996E-2</v>
          </cell>
          <cell r="G39">
            <v>9.8699999999999996E-2</v>
          </cell>
          <cell r="H39">
            <v>9.8699999999999996E-2</v>
          </cell>
          <cell r="I39">
            <v>9.8699999999999996E-2</v>
          </cell>
          <cell r="J39">
            <v>9.8699999999999996E-2</v>
          </cell>
          <cell r="K39">
            <v>9.8699999999999996E-2</v>
          </cell>
          <cell r="L39">
            <v>9.8699999999999996E-2</v>
          </cell>
          <cell r="M39">
            <v>9.8699999999999996E-2</v>
          </cell>
          <cell r="N39">
            <v>9.8699999999999996E-2</v>
          </cell>
          <cell r="O39">
            <v>9.8699999999999996E-2</v>
          </cell>
          <cell r="P39">
            <v>9.8699999999999996E-2</v>
          </cell>
          <cell r="Q39">
            <v>9.8699999999999996E-2</v>
          </cell>
          <cell r="R39">
            <v>9.8699999999999996E-2</v>
          </cell>
          <cell r="S39">
            <v>9.8699999999999996E-2</v>
          </cell>
          <cell r="T39">
            <v>9.8699999999999996E-2</v>
          </cell>
          <cell r="U39">
            <v>9.8699999999999996E-2</v>
          </cell>
          <cell r="V39">
            <v>9.8699999999999996E-2</v>
          </cell>
          <cell r="W39">
            <v>9.8699999999999996E-2</v>
          </cell>
          <cell r="X39">
            <v>9.8699999999999996E-2</v>
          </cell>
          <cell r="Y39">
            <v>9.8699999999999996E-2</v>
          </cell>
          <cell r="Z39">
            <v>9.8699999999999996E-2</v>
          </cell>
          <cell r="AA39">
            <v>9.8699999999999996E-2</v>
          </cell>
          <cell r="AB39">
            <v>9.8699999999999996E-2</v>
          </cell>
          <cell r="AC39">
            <v>9.8699999999999996E-2</v>
          </cell>
          <cell r="AD39">
            <v>9.8699999999999996E-2</v>
          </cell>
          <cell r="AE39">
            <v>9.8699999999999996E-2</v>
          </cell>
          <cell r="AF39">
            <v>9.8699999999999996E-2</v>
          </cell>
          <cell r="AG39">
            <v>9.8699999999999996E-2</v>
          </cell>
          <cell r="AH39">
            <v>9.8699999999999996E-2</v>
          </cell>
          <cell r="AI39">
            <v>9.8699999999999996E-2</v>
          </cell>
          <cell r="AJ39">
            <v>9.8699999999999996E-2</v>
          </cell>
          <cell r="AK39">
            <v>9.8699999999999996E-2</v>
          </cell>
          <cell r="AL39">
            <v>9.8699999999999996E-2</v>
          </cell>
          <cell r="AM39">
            <v>9.8699999999999996E-2</v>
          </cell>
          <cell r="AN39">
            <v>9.8699999999999996E-2</v>
          </cell>
          <cell r="AO39">
            <v>9.8699999999999996E-2</v>
          </cell>
          <cell r="AP39">
            <v>9.8699999999999996E-2</v>
          </cell>
          <cell r="AQ39">
            <v>9.8699999999999996E-2</v>
          </cell>
          <cell r="AR39">
            <v>9.8699999999999996E-2</v>
          </cell>
          <cell r="AS39">
            <v>9.8699999999999996E-2</v>
          </cell>
          <cell r="AT39">
            <v>9.8699999999999996E-2</v>
          </cell>
          <cell r="AU39">
            <v>9.8699999999999996E-2</v>
          </cell>
          <cell r="AV39">
            <v>9.8699999999999996E-2</v>
          </cell>
          <cell r="AW39">
            <v>9.8699999999999996E-2</v>
          </cell>
          <cell r="AX39">
            <v>9.8699999999999996E-2</v>
          </cell>
          <cell r="AY39">
            <v>9.8699999999999996E-2</v>
          </cell>
          <cell r="AZ39">
            <v>9.8699999999999996E-2</v>
          </cell>
        </row>
        <row r="40">
          <cell r="A40" t="str">
            <v>ORLarge C&amp;ILine Loss</v>
          </cell>
          <cell r="B40" t="str">
            <v>OR</v>
          </cell>
          <cell r="C40" t="str">
            <v>Large C&amp;I</v>
          </cell>
          <cell r="D40" t="str">
            <v>Line Loss</v>
          </cell>
          <cell r="E40" t="str">
            <v>T&amp;D Loss %</v>
          </cell>
          <cell r="F40">
            <v>9.0499999999999997E-2</v>
          </cell>
          <cell r="G40">
            <v>9.0499999999999997E-2</v>
          </cell>
          <cell r="H40">
            <v>9.0499999999999997E-2</v>
          </cell>
          <cell r="I40">
            <v>9.0499999999999997E-2</v>
          </cell>
          <cell r="J40">
            <v>9.0499999999999997E-2</v>
          </cell>
          <cell r="K40">
            <v>9.0499999999999997E-2</v>
          </cell>
          <cell r="L40">
            <v>9.0499999999999997E-2</v>
          </cell>
          <cell r="M40">
            <v>9.0499999999999997E-2</v>
          </cell>
          <cell r="N40">
            <v>9.0499999999999997E-2</v>
          </cell>
          <cell r="O40">
            <v>9.0499999999999997E-2</v>
          </cell>
          <cell r="P40">
            <v>9.0499999999999997E-2</v>
          </cell>
          <cell r="Q40">
            <v>9.0499999999999997E-2</v>
          </cell>
          <cell r="R40">
            <v>9.0499999999999997E-2</v>
          </cell>
          <cell r="S40">
            <v>9.0499999999999997E-2</v>
          </cell>
          <cell r="T40">
            <v>9.0499999999999997E-2</v>
          </cell>
          <cell r="U40">
            <v>9.0499999999999997E-2</v>
          </cell>
          <cell r="V40">
            <v>9.0499999999999997E-2</v>
          </cell>
          <cell r="W40">
            <v>9.0499999999999997E-2</v>
          </cell>
          <cell r="X40">
            <v>9.0499999999999997E-2</v>
          </cell>
          <cell r="Y40">
            <v>9.0499999999999997E-2</v>
          </cell>
          <cell r="Z40">
            <v>9.0499999999999997E-2</v>
          </cell>
          <cell r="AA40">
            <v>9.0499999999999997E-2</v>
          </cell>
          <cell r="AB40">
            <v>9.0499999999999997E-2</v>
          </cell>
          <cell r="AC40">
            <v>9.0499999999999997E-2</v>
          </cell>
          <cell r="AD40">
            <v>9.0499999999999997E-2</v>
          </cell>
          <cell r="AE40">
            <v>9.0499999999999997E-2</v>
          </cell>
          <cell r="AF40">
            <v>9.0499999999999997E-2</v>
          </cell>
          <cell r="AG40">
            <v>9.0499999999999997E-2</v>
          </cell>
          <cell r="AH40">
            <v>9.0499999999999997E-2</v>
          </cell>
          <cell r="AI40">
            <v>9.0499999999999997E-2</v>
          </cell>
          <cell r="AJ40">
            <v>9.0499999999999997E-2</v>
          </cell>
          <cell r="AK40">
            <v>9.0499999999999997E-2</v>
          </cell>
          <cell r="AL40">
            <v>9.0499999999999997E-2</v>
          </cell>
          <cell r="AM40">
            <v>9.0499999999999997E-2</v>
          </cell>
          <cell r="AN40">
            <v>9.0499999999999997E-2</v>
          </cell>
          <cell r="AO40">
            <v>9.0499999999999997E-2</v>
          </cell>
          <cell r="AP40">
            <v>9.0499999999999997E-2</v>
          </cell>
          <cell r="AQ40">
            <v>9.0499999999999997E-2</v>
          </cell>
          <cell r="AR40">
            <v>9.0499999999999997E-2</v>
          </cell>
          <cell r="AS40">
            <v>9.0499999999999997E-2</v>
          </cell>
          <cell r="AT40">
            <v>9.0499999999999997E-2</v>
          </cell>
          <cell r="AU40">
            <v>9.0499999999999997E-2</v>
          </cell>
          <cell r="AV40">
            <v>9.0499999999999997E-2</v>
          </cell>
          <cell r="AW40">
            <v>9.0499999999999997E-2</v>
          </cell>
          <cell r="AX40">
            <v>9.0499999999999997E-2</v>
          </cell>
          <cell r="AY40">
            <v>9.0499999999999997E-2</v>
          </cell>
          <cell r="AZ40">
            <v>9.0499999999999997E-2</v>
          </cell>
        </row>
        <row r="41">
          <cell r="A41" t="str">
            <v>UTLarge C&amp;ILine Loss</v>
          </cell>
          <cell r="B41" t="str">
            <v>UT</v>
          </cell>
          <cell r="C41" t="str">
            <v>Large C&amp;I</v>
          </cell>
          <cell r="D41" t="str">
            <v>Line Loss</v>
          </cell>
          <cell r="E41" t="str">
            <v>T&amp;D Loss %</v>
          </cell>
          <cell r="F41">
            <v>8.14E-2</v>
          </cell>
          <cell r="G41">
            <v>8.14E-2</v>
          </cell>
          <cell r="H41">
            <v>8.14E-2</v>
          </cell>
          <cell r="I41">
            <v>8.14E-2</v>
          </cell>
          <cell r="J41">
            <v>8.14E-2</v>
          </cell>
          <cell r="K41">
            <v>8.14E-2</v>
          </cell>
          <cell r="L41">
            <v>8.14E-2</v>
          </cell>
          <cell r="M41">
            <v>8.14E-2</v>
          </cell>
          <cell r="N41">
            <v>8.14E-2</v>
          </cell>
          <cell r="O41">
            <v>8.14E-2</v>
          </cell>
          <cell r="P41">
            <v>8.14E-2</v>
          </cell>
          <cell r="Q41">
            <v>8.14E-2</v>
          </cell>
          <cell r="R41">
            <v>8.14E-2</v>
          </cell>
          <cell r="S41">
            <v>8.14E-2</v>
          </cell>
          <cell r="T41">
            <v>8.14E-2</v>
          </cell>
          <cell r="U41">
            <v>8.14E-2</v>
          </cell>
          <cell r="V41">
            <v>8.14E-2</v>
          </cell>
          <cell r="W41">
            <v>8.14E-2</v>
          </cell>
          <cell r="X41">
            <v>8.14E-2</v>
          </cell>
          <cell r="Y41">
            <v>8.14E-2</v>
          </cell>
          <cell r="Z41">
            <v>8.14E-2</v>
          </cell>
          <cell r="AA41">
            <v>8.14E-2</v>
          </cell>
          <cell r="AB41">
            <v>8.14E-2</v>
          </cell>
          <cell r="AC41">
            <v>8.14E-2</v>
          </cell>
          <cell r="AD41">
            <v>8.14E-2</v>
          </cell>
          <cell r="AE41">
            <v>8.14E-2</v>
          </cell>
          <cell r="AF41">
            <v>8.14E-2</v>
          </cell>
          <cell r="AG41">
            <v>8.14E-2</v>
          </cell>
          <cell r="AH41">
            <v>8.14E-2</v>
          </cell>
          <cell r="AI41">
            <v>8.14E-2</v>
          </cell>
          <cell r="AJ41">
            <v>8.14E-2</v>
          </cell>
          <cell r="AK41">
            <v>8.14E-2</v>
          </cell>
          <cell r="AL41">
            <v>8.14E-2</v>
          </cell>
          <cell r="AM41">
            <v>8.14E-2</v>
          </cell>
          <cell r="AN41">
            <v>8.14E-2</v>
          </cell>
          <cell r="AO41">
            <v>8.14E-2</v>
          </cell>
          <cell r="AP41">
            <v>8.14E-2</v>
          </cell>
          <cell r="AQ41">
            <v>8.14E-2</v>
          </cell>
          <cell r="AR41">
            <v>8.14E-2</v>
          </cell>
          <cell r="AS41">
            <v>8.14E-2</v>
          </cell>
          <cell r="AT41">
            <v>8.14E-2</v>
          </cell>
          <cell r="AU41">
            <v>8.14E-2</v>
          </cell>
          <cell r="AV41">
            <v>8.14E-2</v>
          </cell>
          <cell r="AW41">
            <v>8.14E-2</v>
          </cell>
          <cell r="AX41">
            <v>8.14E-2</v>
          </cell>
          <cell r="AY41">
            <v>8.14E-2</v>
          </cell>
          <cell r="AZ41">
            <v>8.14E-2</v>
          </cell>
        </row>
        <row r="42">
          <cell r="A42" t="str">
            <v>WALarge C&amp;ILine Loss</v>
          </cell>
          <cell r="B42" t="str">
            <v>WA</v>
          </cell>
          <cell r="C42" t="str">
            <v>Large C&amp;I</v>
          </cell>
          <cell r="D42" t="str">
            <v>Line Loss</v>
          </cell>
          <cell r="E42" t="str">
            <v>T&amp;D Loss %</v>
          </cell>
          <cell r="F42">
            <v>9.2600000000000002E-2</v>
          </cell>
          <cell r="G42">
            <v>9.2600000000000002E-2</v>
          </cell>
          <cell r="H42">
            <v>9.2600000000000002E-2</v>
          </cell>
          <cell r="I42">
            <v>9.2600000000000002E-2</v>
          </cell>
          <cell r="J42">
            <v>9.2600000000000002E-2</v>
          </cell>
          <cell r="K42">
            <v>9.2600000000000002E-2</v>
          </cell>
          <cell r="L42">
            <v>9.2600000000000002E-2</v>
          </cell>
          <cell r="M42">
            <v>9.2600000000000002E-2</v>
          </cell>
          <cell r="N42">
            <v>9.2600000000000002E-2</v>
          </cell>
          <cell r="O42">
            <v>9.2600000000000002E-2</v>
          </cell>
          <cell r="P42">
            <v>9.2600000000000002E-2</v>
          </cell>
          <cell r="Q42">
            <v>9.2600000000000002E-2</v>
          </cell>
          <cell r="R42">
            <v>9.2600000000000002E-2</v>
          </cell>
          <cell r="S42">
            <v>9.2600000000000002E-2</v>
          </cell>
          <cell r="T42">
            <v>9.2600000000000002E-2</v>
          </cell>
          <cell r="U42">
            <v>9.2600000000000002E-2</v>
          </cell>
          <cell r="V42">
            <v>9.2600000000000002E-2</v>
          </cell>
          <cell r="W42">
            <v>9.2600000000000002E-2</v>
          </cell>
          <cell r="X42">
            <v>9.2600000000000002E-2</v>
          </cell>
          <cell r="Y42">
            <v>9.2600000000000002E-2</v>
          </cell>
          <cell r="Z42">
            <v>9.2600000000000002E-2</v>
          </cell>
          <cell r="AA42">
            <v>9.2600000000000002E-2</v>
          </cell>
          <cell r="AB42">
            <v>9.2600000000000002E-2</v>
          </cell>
          <cell r="AC42">
            <v>9.2600000000000002E-2</v>
          </cell>
          <cell r="AD42">
            <v>9.2600000000000002E-2</v>
          </cell>
          <cell r="AE42">
            <v>9.2600000000000002E-2</v>
          </cell>
          <cell r="AF42">
            <v>9.2600000000000002E-2</v>
          </cell>
          <cell r="AG42">
            <v>9.2600000000000002E-2</v>
          </cell>
          <cell r="AH42">
            <v>9.2600000000000002E-2</v>
          </cell>
          <cell r="AI42">
            <v>9.2600000000000002E-2</v>
          </cell>
          <cell r="AJ42">
            <v>9.2600000000000002E-2</v>
          </cell>
          <cell r="AK42">
            <v>9.2600000000000002E-2</v>
          </cell>
          <cell r="AL42">
            <v>9.2600000000000002E-2</v>
          </cell>
          <cell r="AM42">
            <v>9.2600000000000002E-2</v>
          </cell>
          <cell r="AN42">
            <v>9.2600000000000002E-2</v>
          </cell>
          <cell r="AO42">
            <v>9.2600000000000002E-2</v>
          </cell>
          <cell r="AP42">
            <v>9.2600000000000002E-2</v>
          </cell>
          <cell r="AQ42">
            <v>9.2600000000000002E-2</v>
          </cell>
          <cell r="AR42">
            <v>9.2600000000000002E-2</v>
          </cell>
          <cell r="AS42">
            <v>9.2600000000000002E-2</v>
          </cell>
          <cell r="AT42">
            <v>9.2600000000000002E-2</v>
          </cell>
          <cell r="AU42">
            <v>9.2600000000000002E-2</v>
          </cell>
          <cell r="AV42">
            <v>9.2600000000000002E-2</v>
          </cell>
          <cell r="AW42">
            <v>9.2600000000000002E-2</v>
          </cell>
          <cell r="AX42">
            <v>9.2600000000000002E-2</v>
          </cell>
          <cell r="AY42">
            <v>9.2600000000000002E-2</v>
          </cell>
          <cell r="AZ42">
            <v>9.2600000000000002E-2</v>
          </cell>
        </row>
        <row r="43">
          <cell r="A43" t="str">
            <v>WYLarge C&amp;ILine Loss</v>
          </cell>
          <cell r="B43" t="str">
            <v>WY</v>
          </cell>
          <cell r="C43" t="str">
            <v>Large C&amp;I</v>
          </cell>
          <cell r="D43" t="str">
            <v>Line Loss</v>
          </cell>
          <cell r="E43" t="str">
            <v>T&amp;D Loss %</v>
          </cell>
          <cell r="F43">
            <v>7.7499999999999999E-2</v>
          </cell>
          <cell r="G43">
            <v>7.7499999999999999E-2</v>
          </cell>
          <cell r="H43">
            <v>7.7499999999999999E-2</v>
          </cell>
          <cell r="I43">
            <v>7.7499999999999999E-2</v>
          </cell>
          <cell r="J43">
            <v>7.7499999999999999E-2</v>
          </cell>
          <cell r="K43">
            <v>7.7499999999999999E-2</v>
          </cell>
          <cell r="L43">
            <v>7.7499999999999999E-2</v>
          </cell>
          <cell r="M43">
            <v>7.7499999999999999E-2</v>
          </cell>
          <cell r="N43">
            <v>7.7499999999999999E-2</v>
          </cell>
          <cell r="O43">
            <v>7.7499999999999999E-2</v>
          </cell>
          <cell r="P43">
            <v>7.7499999999999999E-2</v>
          </cell>
          <cell r="Q43">
            <v>7.7499999999999999E-2</v>
          </cell>
          <cell r="R43">
            <v>7.7499999999999999E-2</v>
          </cell>
          <cell r="S43">
            <v>7.7499999999999999E-2</v>
          </cell>
          <cell r="T43">
            <v>7.7499999999999999E-2</v>
          </cell>
          <cell r="U43">
            <v>7.7499999999999999E-2</v>
          </cell>
          <cell r="V43">
            <v>7.7499999999999999E-2</v>
          </cell>
          <cell r="W43">
            <v>7.7499999999999999E-2</v>
          </cell>
          <cell r="X43">
            <v>7.7499999999999999E-2</v>
          </cell>
          <cell r="Y43">
            <v>7.7499999999999999E-2</v>
          </cell>
          <cell r="Z43">
            <v>7.7499999999999999E-2</v>
          </cell>
          <cell r="AA43">
            <v>7.7499999999999999E-2</v>
          </cell>
          <cell r="AB43">
            <v>7.7499999999999999E-2</v>
          </cell>
          <cell r="AC43">
            <v>7.7499999999999999E-2</v>
          </cell>
          <cell r="AD43">
            <v>7.7499999999999999E-2</v>
          </cell>
          <cell r="AE43">
            <v>7.7499999999999999E-2</v>
          </cell>
          <cell r="AF43">
            <v>7.7499999999999999E-2</v>
          </cell>
          <cell r="AG43">
            <v>7.7499999999999999E-2</v>
          </cell>
          <cell r="AH43">
            <v>7.7499999999999999E-2</v>
          </cell>
          <cell r="AI43">
            <v>7.7499999999999999E-2</v>
          </cell>
          <cell r="AJ43">
            <v>7.7499999999999999E-2</v>
          </cell>
          <cell r="AK43">
            <v>7.7499999999999999E-2</v>
          </cell>
          <cell r="AL43">
            <v>7.7499999999999999E-2</v>
          </cell>
          <cell r="AM43">
            <v>7.7499999999999999E-2</v>
          </cell>
          <cell r="AN43">
            <v>7.7499999999999999E-2</v>
          </cell>
          <cell r="AO43">
            <v>7.7499999999999999E-2</v>
          </cell>
          <cell r="AP43">
            <v>7.7499999999999999E-2</v>
          </cell>
          <cell r="AQ43">
            <v>7.7499999999999999E-2</v>
          </cell>
          <cell r="AR43">
            <v>7.7499999999999999E-2</v>
          </cell>
          <cell r="AS43">
            <v>7.7499999999999999E-2</v>
          </cell>
          <cell r="AT43">
            <v>7.7499999999999999E-2</v>
          </cell>
          <cell r="AU43">
            <v>7.7499999999999999E-2</v>
          </cell>
          <cell r="AV43">
            <v>7.7499999999999999E-2</v>
          </cell>
          <cell r="AW43">
            <v>7.7499999999999999E-2</v>
          </cell>
          <cell r="AX43">
            <v>7.7499999999999999E-2</v>
          </cell>
          <cell r="AY43">
            <v>7.7499999999999999E-2</v>
          </cell>
          <cell r="AZ43">
            <v>7.7499999999999999E-2</v>
          </cell>
        </row>
        <row r="44">
          <cell r="A44" t="str">
            <v>CAExtra Large C&amp;ILine Loss</v>
          </cell>
          <cell r="B44" t="str">
            <v>CA</v>
          </cell>
          <cell r="C44" t="str">
            <v>Extra Large C&amp;I</v>
          </cell>
          <cell r="D44" t="str">
            <v>Line Loss</v>
          </cell>
          <cell r="E44" t="str">
            <v>T&amp;D Loss %</v>
          </cell>
          <cell r="F44">
            <v>0.1022</v>
          </cell>
          <cell r="G44">
            <v>0.1022</v>
          </cell>
          <cell r="H44">
            <v>0.1022</v>
          </cell>
          <cell r="I44">
            <v>0.1022</v>
          </cell>
          <cell r="J44">
            <v>0.1022</v>
          </cell>
          <cell r="K44">
            <v>0.1022</v>
          </cell>
          <cell r="L44">
            <v>0.1022</v>
          </cell>
          <cell r="M44">
            <v>0.1022</v>
          </cell>
          <cell r="N44">
            <v>0.1022</v>
          </cell>
          <cell r="O44">
            <v>0.1022</v>
          </cell>
          <cell r="P44">
            <v>0.1022</v>
          </cell>
          <cell r="Q44">
            <v>0.1022</v>
          </cell>
          <cell r="R44">
            <v>0.1022</v>
          </cell>
          <cell r="S44">
            <v>0.1022</v>
          </cell>
          <cell r="T44">
            <v>0.1022</v>
          </cell>
          <cell r="U44">
            <v>0.1022</v>
          </cell>
          <cell r="V44">
            <v>0.1022</v>
          </cell>
          <cell r="W44">
            <v>0.1022</v>
          </cell>
          <cell r="X44">
            <v>0.1022</v>
          </cell>
          <cell r="Y44">
            <v>0.1022</v>
          </cell>
          <cell r="Z44">
            <v>0.1022</v>
          </cell>
          <cell r="AA44">
            <v>0.1022</v>
          </cell>
          <cell r="AB44">
            <v>0.1022</v>
          </cell>
          <cell r="AC44">
            <v>0.1022</v>
          </cell>
          <cell r="AD44">
            <v>0.1022</v>
          </cell>
          <cell r="AE44">
            <v>0.1022</v>
          </cell>
          <cell r="AF44">
            <v>0.1022</v>
          </cell>
          <cell r="AG44">
            <v>0.1022</v>
          </cell>
          <cell r="AH44">
            <v>0.1022</v>
          </cell>
          <cell r="AI44">
            <v>0.1022</v>
          </cell>
          <cell r="AJ44">
            <v>0.1022</v>
          </cell>
          <cell r="AK44">
            <v>0.1022</v>
          </cell>
          <cell r="AL44">
            <v>0.1022</v>
          </cell>
          <cell r="AM44">
            <v>0.1022</v>
          </cell>
          <cell r="AN44">
            <v>0.1022</v>
          </cell>
          <cell r="AO44">
            <v>0.1022</v>
          </cell>
          <cell r="AP44">
            <v>0.1022</v>
          </cell>
          <cell r="AQ44">
            <v>0.1022</v>
          </cell>
          <cell r="AR44">
            <v>0.1022</v>
          </cell>
          <cell r="AS44">
            <v>0.1022</v>
          </cell>
          <cell r="AT44">
            <v>0.1022</v>
          </cell>
          <cell r="AU44">
            <v>0.1022</v>
          </cell>
          <cell r="AV44">
            <v>0.1022</v>
          </cell>
          <cell r="AW44">
            <v>0.1022</v>
          </cell>
          <cell r="AX44">
            <v>0.1022</v>
          </cell>
          <cell r="AY44">
            <v>0.1022</v>
          </cell>
          <cell r="AZ44">
            <v>0.1022</v>
          </cell>
        </row>
        <row r="45">
          <cell r="A45" t="str">
            <v>IDExtra Large C&amp;ILine Loss</v>
          </cell>
          <cell r="B45" t="str">
            <v>ID</v>
          </cell>
          <cell r="C45" t="str">
            <v>Extra Large C&amp;I</v>
          </cell>
          <cell r="D45" t="str">
            <v>Line Loss</v>
          </cell>
          <cell r="E45" t="str">
            <v>T&amp;D Loss %</v>
          </cell>
          <cell r="F45">
            <v>7.6300000000000007E-2</v>
          </cell>
          <cell r="G45">
            <v>7.6300000000000007E-2</v>
          </cell>
          <cell r="H45">
            <v>7.6300000000000007E-2</v>
          </cell>
          <cell r="I45">
            <v>7.6300000000000007E-2</v>
          </cell>
          <cell r="J45">
            <v>7.6300000000000007E-2</v>
          </cell>
          <cell r="K45">
            <v>7.6300000000000007E-2</v>
          </cell>
          <cell r="L45">
            <v>7.6300000000000007E-2</v>
          </cell>
          <cell r="M45">
            <v>7.6300000000000007E-2</v>
          </cell>
          <cell r="N45">
            <v>7.6300000000000007E-2</v>
          </cell>
          <cell r="O45">
            <v>7.6300000000000007E-2</v>
          </cell>
          <cell r="P45">
            <v>7.6300000000000007E-2</v>
          </cell>
          <cell r="Q45">
            <v>7.6300000000000007E-2</v>
          </cell>
          <cell r="R45">
            <v>7.6300000000000007E-2</v>
          </cell>
          <cell r="S45">
            <v>7.6300000000000007E-2</v>
          </cell>
          <cell r="T45">
            <v>7.6300000000000007E-2</v>
          </cell>
          <cell r="U45">
            <v>7.6300000000000007E-2</v>
          </cell>
          <cell r="V45">
            <v>7.6300000000000007E-2</v>
          </cell>
          <cell r="W45">
            <v>7.6300000000000007E-2</v>
          </cell>
          <cell r="X45">
            <v>7.6300000000000007E-2</v>
          </cell>
          <cell r="Y45">
            <v>7.6300000000000007E-2</v>
          </cell>
          <cell r="Z45">
            <v>7.6300000000000007E-2</v>
          </cell>
          <cell r="AA45">
            <v>7.6300000000000007E-2</v>
          </cell>
          <cell r="AB45">
            <v>7.6300000000000007E-2</v>
          </cell>
          <cell r="AC45">
            <v>7.6300000000000007E-2</v>
          </cell>
          <cell r="AD45">
            <v>7.6300000000000007E-2</v>
          </cell>
          <cell r="AE45">
            <v>7.6300000000000007E-2</v>
          </cell>
          <cell r="AF45">
            <v>7.6300000000000007E-2</v>
          </cell>
          <cell r="AG45">
            <v>7.6300000000000007E-2</v>
          </cell>
          <cell r="AH45">
            <v>7.6300000000000007E-2</v>
          </cell>
          <cell r="AI45">
            <v>7.6300000000000007E-2</v>
          </cell>
          <cell r="AJ45">
            <v>7.6300000000000007E-2</v>
          </cell>
          <cell r="AK45">
            <v>7.6300000000000007E-2</v>
          </cell>
          <cell r="AL45">
            <v>7.6300000000000007E-2</v>
          </cell>
          <cell r="AM45">
            <v>7.6300000000000007E-2</v>
          </cell>
          <cell r="AN45">
            <v>7.6300000000000007E-2</v>
          </cell>
          <cell r="AO45">
            <v>7.6300000000000007E-2</v>
          </cell>
          <cell r="AP45">
            <v>7.6300000000000007E-2</v>
          </cell>
          <cell r="AQ45">
            <v>7.6300000000000007E-2</v>
          </cell>
          <cell r="AR45">
            <v>7.6300000000000007E-2</v>
          </cell>
          <cell r="AS45">
            <v>7.6300000000000007E-2</v>
          </cell>
          <cell r="AT45">
            <v>7.6300000000000007E-2</v>
          </cell>
          <cell r="AU45">
            <v>7.6300000000000007E-2</v>
          </cell>
          <cell r="AV45">
            <v>7.6300000000000007E-2</v>
          </cell>
          <cell r="AW45">
            <v>7.6300000000000007E-2</v>
          </cell>
          <cell r="AX45">
            <v>7.6300000000000007E-2</v>
          </cell>
          <cell r="AY45">
            <v>7.6300000000000007E-2</v>
          </cell>
          <cell r="AZ45">
            <v>7.6300000000000007E-2</v>
          </cell>
        </row>
        <row r="46">
          <cell r="A46" t="str">
            <v>ORExtra Large C&amp;ILine Loss</v>
          </cell>
          <cell r="B46" t="str">
            <v>OR</v>
          </cell>
          <cell r="C46" t="str">
            <v>Extra Large C&amp;I</v>
          </cell>
          <cell r="D46" t="str">
            <v>Line Loss</v>
          </cell>
          <cell r="E46" t="str">
            <v>T&amp;D Loss %</v>
          </cell>
          <cell r="F46">
            <v>7.9399999999999998E-2</v>
          </cell>
          <cell r="G46">
            <v>7.9399999999999998E-2</v>
          </cell>
          <cell r="H46">
            <v>7.9399999999999998E-2</v>
          </cell>
          <cell r="I46">
            <v>7.9399999999999998E-2</v>
          </cell>
          <cell r="J46">
            <v>7.9399999999999998E-2</v>
          </cell>
          <cell r="K46">
            <v>7.9399999999999998E-2</v>
          </cell>
          <cell r="L46">
            <v>7.9399999999999998E-2</v>
          </cell>
          <cell r="M46">
            <v>7.9399999999999998E-2</v>
          </cell>
          <cell r="N46">
            <v>7.9399999999999998E-2</v>
          </cell>
          <cell r="O46">
            <v>7.9399999999999998E-2</v>
          </cell>
          <cell r="P46">
            <v>7.9399999999999998E-2</v>
          </cell>
          <cell r="Q46">
            <v>7.9399999999999998E-2</v>
          </cell>
          <cell r="R46">
            <v>7.9399999999999998E-2</v>
          </cell>
          <cell r="S46">
            <v>7.9399999999999998E-2</v>
          </cell>
          <cell r="T46">
            <v>7.9399999999999998E-2</v>
          </cell>
          <cell r="U46">
            <v>7.9399999999999998E-2</v>
          </cell>
          <cell r="V46">
            <v>7.9399999999999998E-2</v>
          </cell>
          <cell r="W46">
            <v>7.9399999999999998E-2</v>
          </cell>
          <cell r="X46">
            <v>7.9399999999999998E-2</v>
          </cell>
          <cell r="Y46">
            <v>7.9399999999999998E-2</v>
          </cell>
          <cell r="Z46">
            <v>7.9399999999999998E-2</v>
          </cell>
          <cell r="AA46">
            <v>7.9399999999999998E-2</v>
          </cell>
          <cell r="AB46">
            <v>7.9399999999999998E-2</v>
          </cell>
          <cell r="AC46">
            <v>7.9399999999999998E-2</v>
          </cell>
          <cell r="AD46">
            <v>7.9399999999999998E-2</v>
          </cell>
          <cell r="AE46">
            <v>7.9399999999999998E-2</v>
          </cell>
          <cell r="AF46">
            <v>7.9399999999999998E-2</v>
          </cell>
          <cell r="AG46">
            <v>7.9399999999999998E-2</v>
          </cell>
          <cell r="AH46">
            <v>7.9399999999999998E-2</v>
          </cell>
          <cell r="AI46">
            <v>7.9399999999999998E-2</v>
          </cell>
          <cell r="AJ46">
            <v>7.9399999999999998E-2</v>
          </cell>
          <cell r="AK46">
            <v>7.9399999999999998E-2</v>
          </cell>
          <cell r="AL46">
            <v>7.9399999999999998E-2</v>
          </cell>
          <cell r="AM46">
            <v>7.9399999999999998E-2</v>
          </cell>
          <cell r="AN46">
            <v>7.9399999999999998E-2</v>
          </cell>
          <cell r="AO46">
            <v>7.9399999999999998E-2</v>
          </cell>
          <cell r="AP46">
            <v>7.9399999999999998E-2</v>
          </cell>
          <cell r="AQ46">
            <v>7.9399999999999998E-2</v>
          </cell>
          <cell r="AR46">
            <v>7.9399999999999998E-2</v>
          </cell>
          <cell r="AS46">
            <v>7.9399999999999998E-2</v>
          </cell>
          <cell r="AT46">
            <v>7.9399999999999998E-2</v>
          </cell>
          <cell r="AU46">
            <v>7.9399999999999998E-2</v>
          </cell>
          <cell r="AV46">
            <v>7.9399999999999998E-2</v>
          </cell>
          <cell r="AW46">
            <v>7.9399999999999998E-2</v>
          </cell>
          <cell r="AX46">
            <v>7.9399999999999998E-2</v>
          </cell>
          <cell r="AY46">
            <v>7.9399999999999998E-2</v>
          </cell>
          <cell r="AZ46">
            <v>7.9399999999999998E-2</v>
          </cell>
        </row>
        <row r="47">
          <cell r="A47" t="str">
            <v>UTExtra Large C&amp;ILine Loss</v>
          </cell>
          <cell r="B47" t="str">
            <v>UT</v>
          </cell>
          <cell r="C47" t="str">
            <v>Extra Large C&amp;I</v>
          </cell>
          <cell r="D47" t="str">
            <v>Line Loss</v>
          </cell>
          <cell r="E47" t="str">
            <v>T&amp;D Loss %</v>
          </cell>
          <cell r="F47">
            <v>6.4799999999999996E-2</v>
          </cell>
          <cell r="G47">
            <v>6.4799999999999996E-2</v>
          </cell>
          <cell r="H47">
            <v>6.4799999999999996E-2</v>
          </cell>
          <cell r="I47">
            <v>6.4799999999999996E-2</v>
          </cell>
          <cell r="J47">
            <v>6.4799999999999996E-2</v>
          </cell>
          <cell r="K47">
            <v>6.4799999999999996E-2</v>
          </cell>
          <cell r="L47">
            <v>6.4799999999999996E-2</v>
          </cell>
          <cell r="M47">
            <v>6.4799999999999996E-2</v>
          </cell>
          <cell r="N47">
            <v>6.4799999999999996E-2</v>
          </cell>
          <cell r="O47">
            <v>6.4799999999999996E-2</v>
          </cell>
          <cell r="P47">
            <v>6.4799999999999996E-2</v>
          </cell>
          <cell r="Q47">
            <v>6.4799999999999996E-2</v>
          </cell>
          <cell r="R47">
            <v>6.4799999999999996E-2</v>
          </cell>
          <cell r="S47">
            <v>6.4799999999999996E-2</v>
          </cell>
          <cell r="T47">
            <v>6.4799999999999996E-2</v>
          </cell>
          <cell r="U47">
            <v>6.4799999999999996E-2</v>
          </cell>
          <cell r="V47">
            <v>6.4799999999999996E-2</v>
          </cell>
          <cell r="W47">
            <v>6.4799999999999996E-2</v>
          </cell>
          <cell r="X47">
            <v>6.4799999999999996E-2</v>
          </cell>
          <cell r="Y47">
            <v>6.4799999999999996E-2</v>
          </cell>
          <cell r="Z47">
            <v>6.4799999999999996E-2</v>
          </cell>
          <cell r="AA47">
            <v>6.4799999999999996E-2</v>
          </cell>
          <cell r="AB47">
            <v>6.4799999999999996E-2</v>
          </cell>
          <cell r="AC47">
            <v>6.4799999999999996E-2</v>
          </cell>
          <cell r="AD47">
            <v>6.4799999999999996E-2</v>
          </cell>
          <cell r="AE47">
            <v>6.4799999999999996E-2</v>
          </cell>
          <cell r="AF47">
            <v>6.4799999999999996E-2</v>
          </cell>
          <cell r="AG47">
            <v>6.4799999999999996E-2</v>
          </cell>
          <cell r="AH47">
            <v>6.4799999999999996E-2</v>
          </cell>
          <cell r="AI47">
            <v>6.4799999999999996E-2</v>
          </cell>
          <cell r="AJ47">
            <v>6.4799999999999996E-2</v>
          </cell>
          <cell r="AK47">
            <v>6.4799999999999996E-2</v>
          </cell>
          <cell r="AL47">
            <v>6.4799999999999996E-2</v>
          </cell>
          <cell r="AM47">
            <v>6.4799999999999996E-2</v>
          </cell>
          <cell r="AN47">
            <v>6.4799999999999996E-2</v>
          </cell>
          <cell r="AO47">
            <v>6.4799999999999996E-2</v>
          </cell>
          <cell r="AP47">
            <v>6.4799999999999996E-2</v>
          </cell>
          <cell r="AQ47">
            <v>6.4799999999999996E-2</v>
          </cell>
          <cell r="AR47">
            <v>6.4799999999999996E-2</v>
          </cell>
          <cell r="AS47">
            <v>6.4799999999999996E-2</v>
          </cell>
          <cell r="AT47">
            <v>6.4799999999999996E-2</v>
          </cell>
          <cell r="AU47">
            <v>6.4799999999999996E-2</v>
          </cell>
          <cell r="AV47">
            <v>6.4799999999999996E-2</v>
          </cell>
          <cell r="AW47">
            <v>6.4799999999999996E-2</v>
          </cell>
          <cell r="AX47">
            <v>6.4799999999999996E-2</v>
          </cell>
          <cell r="AY47">
            <v>6.4799999999999996E-2</v>
          </cell>
          <cell r="AZ47">
            <v>6.4799999999999996E-2</v>
          </cell>
        </row>
        <row r="48">
          <cell r="A48" t="str">
            <v>WAExtra Large C&amp;ILine Loss</v>
          </cell>
          <cell r="B48" t="str">
            <v>WA</v>
          </cell>
          <cell r="C48" t="str">
            <v>Extra Large C&amp;I</v>
          </cell>
          <cell r="D48" t="str">
            <v>Line Loss</v>
          </cell>
          <cell r="E48" t="str">
            <v>T&amp;D Loss %</v>
          </cell>
          <cell r="F48">
            <v>8.3900000000000002E-2</v>
          </cell>
          <cell r="G48">
            <v>8.3900000000000002E-2</v>
          </cell>
          <cell r="H48">
            <v>8.3900000000000002E-2</v>
          </cell>
          <cell r="I48">
            <v>8.3900000000000002E-2</v>
          </cell>
          <cell r="J48">
            <v>8.3900000000000002E-2</v>
          </cell>
          <cell r="K48">
            <v>8.3900000000000002E-2</v>
          </cell>
          <cell r="L48">
            <v>8.3900000000000002E-2</v>
          </cell>
          <cell r="M48">
            <v>8.3900000000000002E-2</v>
          </cell>
          <cell r="N48">
            <v>8.3900000000000002E-2</v>
          </cell>
          <cell r="O48">
            <v>8.3900000000000002E-2</v>
          </cell>
          <cell r="P48">
            <v>8.3900000000000002E-2</v>
          </cell>
          <cell r="Q48">
            <v>8.3900000000000002E-2</v>
          </cell>
          <cell r="R48">
            <v>8.3900000000000002E-2</v>
          </cell>
          <cell r="S48">
            <v>8.3900000000000002E-2</v>
          </cell>
          <cell r="T48">
            <v>8.3900000000000002E-2</v>
          </cell>
          <cell r="U48">
            <v>8.3900000000000002E-2</v>
          </cell>
          <cell r="V48">
            <v>8.3900000000000002E-2</v>
          </cell>
          <cell r="W48">
            <v>8.3900000000000002E-2</v>
          </cell>
          <cell r="X48">
            <v>8.3900000000000002E-2</v>
          </cell>
          <cell r="Y48">
            <v>8.3900000000000002E-2</v>
          </cell>
          <cell r="Z48">
            <v>8.3900000000000002E-2</v>
          </cell>
          <cell r="AA48">
            <v>8.3900000000000002E-2</v>
          </cell>
          <cell r="AB48">
            <v>8.3900000000000002E-2</v>
          </cell>
          <cell r="AC48">
            <v>8.3900000000000002E-2</v>
          </cell>
          <cell r="AD48">
            <v>8.3900000000000002E-2</v>
          </cell>
          <cell r="AE48">
            <v>8.3900000000000002E-2</v>
          </cell>
          <cell r="AF48">
            <v>8.3900000000000002E-2</v>
          </cell>
          <cell r="AG48">
            <v>8.3900000000000002E-2</v>
          </cell>
          <cell r="AH48">
            <v>8.3900000000000002E-2</v>
          </cell>
          <cell r="AI48">
            <v>8.3900000000000002E-2</v>
          </cell>
          <cell r="AJ48">
            <v>8.3900000000000002E-2</v>
          </cell>
          <cell r="AK48">
            <v>8.3900000000000002E-2</v>
          </cell>
          <cell r="AL48">
            <v>8.3900000000000002E-2</v>
          </cell>
          <cell r="AM48">
            <v>8.3900000000000002E-2</v>
          </cell>
          <cell r="AN48">
            <v>8.3900000000000002E-2</v>
          </cell>
          <cell r="AO48">
            <v>8.3900000000000002E-2</v>
          </cell>
          <cell r="AP48">
            <v>8.3900000000000002E-2</v>
          </cell>
          <cell r="AQ48">
            <v>8.3900000000000002E-2</v>
          </cell>
          <cell r="AR48">
            <v>8.3900000000000002E-2</v>
          </cell>
          <cell r="AS48">
            <v>8.3900000000000002E-2</v>
          </cell>
          <cell r="AT48">
            <v>8.3900000000000002E-2</v>
          </cell>
          <cell r="AU48">
            <v>8.3900000000000002E-2</v>
          </cell>
          <cell r="AV48">
            <v>8.3900000000000002E-2</v>
          </cell>
          <cell r="AW48">
            <v>8.3900000000000002E-2</v>
          </cell>
          <cell r="AX48">
            <v>8.3900000000000002E-2</v>
          </cell>
          <cell r="AY48">
            <v>8.3900000000000002E-2</v>
          </cell>
          <cell r="AZ48">
            <v>8.3900000000000002E-2</v>
          </cell>
        </row>
        <row r="49">
          <cell r="A49" t="str">
            <v>WYExtra Large C&amp;ILine Loss</v>
          </cell>
          <cell r="B49" t="str">
            <v>WY</v>
          </cell>
          <cell r="C49" t="str">
            <v>Extra Large C&amp;I</v>
          </cell>
          <cell r="D49" t="str">
            <v>Line Loss</v>
          </cell>
          <cell r="E49" t="str">
            <v>T&amp;D Loss %</v>
          </cell>
          <cell r="F49">
            <v>5.7799999999999997E-2</v>
          </cell>
          <cell r="G49">
            <v>5.7799999999999997E-2</v>
          </cell>
          <cell r="H49">
            <v>5.7799999999999997E-2</v>
          </cell>
          <cell r="I49">
            <v>5.7799999999999997E-2</v>
          </cell>
          <cell r="J49">
            <v>5.7799999999999997E-2</v>
          </cell>
          <cell r="K49">
            <v>5.7799999999999997E-2</v>
          </cell>
          <cell r="L49">
            <v>5.7799999999999997E-2</v>
          </cell>
          <cell r="M49">
            <v>5.7799999999999997E-2</v>
          </cell>
          <cell r="N49">
            <v>5.7799999999999997E-2</v>
          </cell>
          <cell r="O49">
            <v>5.7799999999999997E-2</v>
          </cell>
          <cell r="P49">
            <v>5.7799999999999997E-2</v>
          </cell>
          <cell r="Q49">
            <v>5.7799999999999997E-2</v>
          </cell>
          <cell r="R49">
            <v>5.7799999999999997E-2</v>
          </cell>
          <cell r="S49">
            <v>5.7799999999999997E-2</v>
          </cell>
          <cell r="T49">
            <v>5.7799999999999997E-2</v>
          </cell>
          <cell r="U49">
            <v>5.7799999999999997E-2</v>
          </cell>
          <cell r="V49">
            <v>5.7799999999999997E-2</v>
          </cell>
          <cell r="W49">
            <v>5.7799999999999997E-2</v>
          </cell>
          <cell r="X49">
            <v>5.7799999999999997E-2</v>
          </cell>
          <cell r="Y49">
            <v>5.7799999999999997E-2</v>
          </cell>
          <cell r="Z49">
            <v>5.7799999999999997E-2</v>
          </cell>
          <cell r="AA49">
            <v>5.7799999999999997E-2</v>
          </cell>
          <cell r="AB49">
            <v>5.7799999999999997E-2</v>
          </cell>
          <cell r="AC49">
            <v>5.7799999999999997E-2</v>
          </cell>
          <cell r="AD49">
            <v>5.7799999999999997E-2</v>
          </cell>
          <cell r="AE49">
            <v>5.7799999999999997E-2</v>
          </cell>
          <cell r="AF49">
            <v>5.7799999999999997E-2</v>
          </cell>
          <cell r="AG49">
            <v>5.7799999999999997E-2</v>
          </cell>
          <cell r="AH49">
            <v>5.7799999999999997E-2</v>
          </cell>
          <cell r="AI49">
            <v>5.7799999999999997E-2</v>
          </cell>
          <cell r="AJ49">
            <v>5.7799999999999997E-2</v>
          </cell>
          <cell r="AK49">
            <v>5.7799999999999997E-2</v>
          </cell>
          <cell r="AL49">
            <v>5.7799999999999997E-2</v>
          </cell>
          <cell r="AM49">
            <v>5.7799999999999997E-2</v>
          </cell>
          <cell r="AN49">
            <v>5.7799999999999997E-2</v>
          </cell>
          <cell r="AO49">
            <v>5.7799999999999997E-2</v>
          </cell>
          <cell r="AP49">
            <v>5.7799999999999997E-2</v>
          </cell>
          <cell r="AQ49">
            <v>5.7799999999999997E-2</v>
          </cell>
          <cell r="AR49">
            <v>5.7799999999999997E-2</v>
          </cell>
          <cell r="AS49">
            <v>5.7799999999999997E-2</v>
          </cell>
          <cell r="AT49">
            <v>5.7799999999999997E-2</v>
          </cell>
          <cell r="AU49">
            <v>5.7799999999999997E-2</v>
          </cell>
          <cell r="AV49">
            <v>5.7799999999999997E-2</v>
          </cell>
          <cell r="AW49">
            <v>5.7799999999999997E-2</v>
          </cell>
          <cell r="AX49">
            <v>5.7799999999999997E-2</v>
          </cell>
          <cell r="AY49">
            <v>5.7799999999999997E-2</v>
          </cell>
          <cell r="AZ49">
            <v>5.7799999999999997E-2</v>
          </cell>
        </row>
        <row r="50">
          <cell r="A50" t="str">
            <v>CAIrrigationLine Loss</v>
          </cell>
          <cell r="B50" t="str">
            <v>CA</v>
          </cell>
          <cell r="C50" t="str">
            <v>Irrigation</v>
          </cell>
          <cell r="D50" t="str">
            <v>Line Loss</v>
          </cell>
          <cell r="E50" t="str">
            <v>T&amp;D Loss %</v>
          </cell>
          <cell r="F50">
            <v>0.1143</v>
          </cell>
          <cell r="G50">
            <v>0.1143</v>
          </cell>
          <cell r="H50">
            <v>0.1143</v>
          </cell>
          <cell r="I50">
            <v>0.1143</v>
          </cell>
          <cell r="J50">
            <v>0.1143</v>
          </cell>
          <cell r="K50">
            <v>0.1143</v>
          </cell>
          <cell r="L50">
            <v>0.1143</v>
          </cell>
          <cell r="M50">
            <v>0.1143</v>
          </cell>
          <cell r="N50">
            <v>0.1143</v>
          </cell>
          <cell r="O50">
            <v>0.1143</v>
          </cell>
          <cell r="P50">
            <v>0.1143</v>
          </cell>
          <cell r="Q50">
            <v>0.1143</v>
          </cell>
          <cell r="R50">
            <v>0.1143</v>
          </cell>
          <cell r="S50">
            <v>0.1143</v>
          </cell>
          <cell r="T50">
            <v>0.1143</v>
          </cell>
          <cell r="U50">
            <v>0.1143</v>
          </cell>
          <cell r="V50">
            <v>0.1143</v>
          </cell>
          <cell r="W50">
            <v>0.1143</v>
          </cell>
          <cell r="X50">
            <v>0.1143</v>
          </cell>
          <cell r="Y50">
            <v>0.1143</v>
          </cell>
          <cell r="Z50">
            <v>0.1143</v>
          </cell>
          <cell r="AA50">
            <v>0.1143</v>
          </cell>
          <cell r="AB50">
            <v>0.1143</v>
          </cell>
          <cell r="AC50">
            <v>0.1143</v>
          </cell>
          <cell r="AD50">
            <v>0.1143</v>
          </cell>
          <cell r="AE50">
            <v>0.1143</v>
          </cell>
          <cell r="AF50">
            <v>0.1143</v>
          </cell>
          <cell r="AG50">
            <v>0.1143</v>
          </cell>
          <cell r="AH50">
            <v>0.1143</v>
          </cell>
          <cell r="AI50">
            <v>0.1143</v>
          </cell>
          <cell r="AJ50">
            <v>0.1143</v>
          </cell>
          <cell r="AK50">
            <v>0.1143</v>
          </cell>
          <cell r="AL50">
            <v>0.1143</v>
          </cell>
          <cell r="AM50">
            <v>0.1143</v>
          </cell>
          <cell r="AN50">
            <v>0.1143</v>
          </cell>
          <cell r="AO50">
            <v>0.1143</v>
          </cell>
          <cell r="AP50">
            <v>0.1143</v>
          </cell>
          <cell r="AQ50">
            <v>0.1143</v>
          </cell>
          <cell r="AR50">
            <v>0.1143</v>
          </cell>
          <cell r="AS50">
            <v>0.1143</v>
          </cell>
          <cell r="AT50">
            <v>0.1143</v>
          </cell>
          <cell r="AU50">
            <v>0.1143</v>
          </cell>
          <cell r="AV50">
            <v>0.1143</v>
          </cell>
          <cell r="AW50">
            <v>0.1143</v>
          </cell>
          <cell r="AX50">
            <v>0.1143</v>
          </cell>
          <cell r="AY50">
            <v>0.1143</v>
          </cell>
          <cell r="AZ50">
            <v>0.1143</v>
          </cell>
        </row>
        <row r="51">
          <cell r="A51" t="str">
            <v>IDIrrigationLine Loss</v>
          </cell>
          <cell r="B51" t="str">
            <v>ID</v>
          </cell>
          <cell r="C51" t="str">
            <v>Irrigation</v>
          </cell>
          <cell r="D51" t="str">
            <v>Line Loss</v>
          </cell>
          <cell r="E51" t="str">
            <v>T&amp;D Loss %</v>
          </cell>
          <cell r="F51">
            <v>0.1145</v>
          </cell>
          <cell r="G51">
            <v>0.1145</v>
          </cell>
          <cell r="H51">
            <v>0.1145</v>
          </cell>
          <cell r="I51">
            <v>0.1145</v>
          </cell>
          <cell r="J51">
            <v>0.1145</v>
          </cell>
          <cell r="K51">
            <v>0.1145</v>
          </cell>
          <cell r="L51">
            <v>0.1145</v>
          </cell>
          <cell r="M51">
            <v>0.1145</v>
          </cell>
          <cell r="N51">
            <v>0.1145</v>
          </cell>
          <cell r="O51">
            <v>0.1145</v>
          </cell>
          <cell r="P51">
            <v>0.1145</v>
          </cell>
          <cell r="Q51">
            <v>0.1145</v>
          </cell>
          <cell r="R51">
            <v>0.1145</v>
          </cell>
          <cell r="S51">
            <v>0.1145</v>
          </cell>
          <cell r="T51">
            <v>0.1145</v>
          </cell>
          <cell r="U51">
            <v>0.1145</v>
          </cell>
          <cell r="V51">
            <v>0.1145</v>
          </cell>
          <cell r="W51">
            <v>0.1145</v>
          </cell>
          <cell r="X51">
            <v>0.1145</v>
          </cell>
          <cell r="Y51">
            <v>0.1145</v>
          </cell>
          <cell r="Z51">
            <v>0.1145</v>
          </cell>
          <cell r="AA51">
            <v>0.1145</v>
          </cell>
          <cell r="AB51">
            <v>0.1145</v>
          </cell>
          <cell r="AC51">
            <v>0.1145</v>
          </cell>
          <cell r="AD51">
            <v>0.1145</v>
          </cell>
          <cell r="AE51">
            <v>0.1145</v>
          </cell>
          <cell r="AF51">
            <v>0.1145</v>
          </cell>
          <cell r="AG51">
            <v>0.1145</v>
          </cell>
          <cell r="AH51">
            <v>0.1145</v>
          </cell>
          <cell r="AI51">
            <v>0.1145</v>
          </cell>
          <cell r="AJ51">
            <v>0.1145</v>
          </cell>
          <cell r="AK51">
            <v>0.1145</v>
          </cell>
          <cell r="AL51">
            <v>0.1145</v>
          </cell>
          <cell r="AM51">
            <v>0.1145</v>
          </cell>
          <cell r="AN51">
            <v>0.1145</v>
          </cell>
          <cell r="AO51">
            <v>0.1145</v>
          </cell>
          <cell r="AP51">
            <v>0.1145</v>
          </cell>
          <cell r="AQ51">
            <v>0.1145</v>
          </cell>
          <cell r="AR51">
            <v>0.1145</v>
          </cell>
          <cell r="AS51">
            <v>0.1145</v>
          </cell>
          <cell r="AT51">
            <v>0.1145</v>
          </cell>
          <cell r="AU51">
            <v>0.1145</v>
          </cell>
          <cell r="AV51">
            <v>0.1145</v>
          </cell>
          <cell r="AW51">
            <v>0.1145</v>
          </cell>
          <cell r="AX51">
            <v>0.1145</v>
          </cell>
          <cell r="AY51">
            <v>0.1145</v>
          </cell>
          <cell r="AZ51">
            <v>0.1145</v>
          </cell>
        </row>
        <row r="52">
          <cell r="A52" t="str">
            <v>ORIrrigationLine Loss</v>
          </cell>
          <cell r="B52" t="str">
            <v>OR</v>
          </cell>
          <cell r="C52" t="str">
            <v>Irrigation</v>
          </cell>
          <cell r="D52" t="str">
            <v>Line Loss</v>
          </cell>
          <cell r="E52" t="str">
            <v>T&amp;D Loss %</v>
          </cell>
          <cell r="F52">
            <v>9.8900000000000002E-2</v>
          </cell>
          <cell r="G52">
            <v>9.8900000000000002E-2</v>
          </cell>
          <cell r="H52">
            <v>9.8900000000000002E-2</v>
          </cell>
          <cell r="I52">
            <v>9.8900000000000002E-2</v>
          </cell>
          <cell r="J52">
            <v>9.8900000000000002E-2</v>
          </cell>
          <cell r="K52">
            <v>9.8900000000000002E-2</v>
          </cell>
          <cell r="L52">
            <v>9.8900000000000002E-2</v>
          </cell>
          <cell r="M52">
            <v>9.8900000000000002E-2</v>
          </cell>
          <cell r="N52">
            <v>9.8900000000000002E-2</v>
          </cell>
          <cell r="O52">
            <v>9.8900000000000002E-2</v>
          </cell>
          <cell r="P52">
            <v>9.8900000000000002E-2</v>
          </cell>
          <cell r="Q52">
            <v>9.8900000000000002E-2</v>
          </cell>
          <cell r="R52">
            <v>9.8900000000000002E-2</v>
          </cell>
          <cell r="S52">
            <v>9.8900000000000002E-2</v>
          </cell>
          <cell r="T52">
            <v>9.8900000000000002E-2</v>
          </cell>
          <cell r="U52">
            <v>9.8900000000000002E-2</v>
          </cell>
          <cell r="V52">
            <v>9.8900000000000002E-2</v>
          </cell>
          <cell r="W52">
            <v>9.8900000000000002E-2</v>
          </cell>
          <cell r="X52">
            <v>9.8900000000000002E-2</v>
          </cell>
          <cell r="Y52">
            <v>9.8900000000000002E-2</v>
          </cell>
          <cell r="Z52">
            <v>9.8900000000000002E-2</v>
          </cell>
          <cell r="AA52">
            <v>9.8900000000000002E-2</v>
          </cell>
          <cell r="AB52">
            <v>9.8900000000000002E-2</v>
          </cell>
          <cell r="AC52">
            <v>9.8900000000000002E-2</v>
          </cell>
          <cell r="AD52">
            <v>9.8900000000000002E-2</v>
          </cell>
          <cell r="AE52">
            <v>9.8900000000000002E-2</v>
          </cell>
          <cell r="AF52">
            <v>9.8900000000000002E-2</v>
          </cell>
          <cell r="AG52">
            <v>9.8900000000000002E-2</v>
          </cell>
          <cell r="AH52">
            <v>9.8900000000000002E-2</v>
          </cell>
          <cell r="AI52">
            <v>9.8900000000000002E-2</v>
          </cell>
          <cell r="AJ52">
            <v>9.8900000000000002E-2</v>
          </cell>
          <cell r="AK52">
            <v>9.8900000000000002E-2</v>
          </cell>
          <cell r="AL52">
            <v>9.8900000000000002E-2</v>
          </cell>
          <cell r="AM52">
            <v>9.8900000000000002E-2</v>
          </cell>
          <cell r="AN52">
            <v>9.8900000000000002E-2</v>
          </cell>
          <cell r="AO52">
            <v>9.8900000000000002E-2</v>
          </cell>
          <cell r="AP52">
            <v>9.8900000000000002E-2</v>
          </cell>
          <cell r="AQ52">
            <v>9.8900000000000002E-2</v>
          </cell>
          <cell r="AR52">
            <v>9.8900000000000002E-2</v>
          </cell>
          <cell r="AS52">
            <v>9.8900000000000002E-2</v>
          </cell>
          <cell r="AT52">
            <v>9.8900000000000002E-2</v>
          </cell>
          <cell r="AU52">
            <v>9.8900000000000002E-2</v>
          </cell>
          <cell r="AV52">
            <v>9.8900000000000002E-2</v>
          </cell>
          <cell r="AW52">
            <v>9.8900000000000002E-2</v>
          </cell>
          <cell r="AX52">
            <v>9.8900000000000002E-2</v>
          </cell>
          <cell r="AY52">
            <v>9.8900000000000002E-2</v>
          </cell>
          <cell r="AZ52">
            <v>9.8900000000000002E-2</v>
          </cell>
        </row>
        <row r="53">
          <cell r="A53" t="str">
            <v>UTIrrigationLine Loss</v>
          </cell>
          <cell r="B53" t="str">
            <v>UT</v>
          </cell>
          <cell r="C53" t="str">
            <v>Irrigation</v>
          </cell>
          <cell r="D53" t="str">
            <v>Line Loss</v>
          </cell>
          <cell r="E53" t="str">
            <v>T&amp;D Loss %</v>
          </cell>
          <cell r="F53">
            <v>9.2399999999999996E-2</v>
          </cell>
          <cell r="G53">
            <v>9.2399999999999996E-2</v>
          </cell>
          <cell r="H53">
            <v>9.2399999999999996E-2</v>
          </cell>
          <cell r="I53">
            <v>9.2399999999999996E-2</v>
          </cell>
          <cell r="J53">
            <v>9.2399999999999996E-2</v>
          </cell>
          <cell r="K53">
            <v>9.2399999999999996E-2</v>
          </cell>
          <cell r="L53">
            <v>9.2399999999999996E-2</v>
          </cell>
          <cell r="M53">
            <v>9.2399999999999996E-2</v>
          </cell>
          <cell r="N53">
            <v>9.2399999999999996E-2</v>
          </cell>
          <cell r="O53">
            <v>9.2399999999999996E-2</v>
          </cell>
          <cell r="P53">
            <v>9.2399999999999996E-2</v>
          </cell>
          <cell r="Q53">
            <v>9.2399999999999996E-2</v>
          </cell>
          <cell r="R53">
            <v>9.2399999999999996E-2</v>
          </cell>
          <cell r="S53">
            <v>9.2399999999999996E-2</v>
          </cell>
          <cell r="T53">
            <v>9.2399999999999996E-2</v>
          </cell>
          <cell r="U53">
            <v>9.2399999999999996E-2</v>
          </cell>
          <cell r="V53">
            <v>9.2399999999999996E-2</v>
          </cell>
          <cell r="W53">
            <v>9.2399999999999996E-2</v>
          </cell>
          <cell r="X53">
            <v>9.2399999999999996E-2</v>
          </cell>
          <cell r="Y53">
            <v>9.2399999999999996E-2</v>
          </cell>
          <cell r="Z53">
            <v>9.2399999999999996E-2</v>
          </cell>
          <cell r="AA53">
            <v>9.2399999999999996E-2</v>
          </cell>
          <cell r="AB53">
            <v>9.2399999999999996E-2</v>
          </cell>
          <cell r="AC53">
            <v>9.2399999999999996E-2</v>
          </cell>
          <cell r="AD53">
            <v>9.2399999999999996E-2</v>
          </cell>
          <cell r="AE53">
            <v>9.2399999999999996E-2</v>
          </cell>
          <cell r="AF53">
            <v>9.2399999999999996E-2</v>
          </cell>
          <cell r="AG53">
            <v>9.2399999999999996E-2</v>
          </cell>
          <cell r="AH53">
            <v>9.2399999999999996E-2</v>
          </cell>
          <cell r="AI53">
            <v>9.2399999999999996E-2</v>
          </cell>
          <cell r="AJ53">
            <v>9.2399999999999996E-2</v>
          </cell>
          <cell r="AK53">
            <v>9.2399999999999996E-2</v>
          </cell>
          <cell r="AL53">
            <v>9.2399999999999996E-2</v>
          </cell>
          <cell r="AM53">
            <v>9.2399999999999996E-2</v>
          </cell>
          <cell r="AN53">
            <v>9.2399999999999996E-2</v>
          </cell>
          <cell r="AO53">
            <v>9.2399999999999996E-2</v>
          </cell>
          <cell r="AP53">
            <v>9.2399999999999996E-2</v>
          </cell>
          <cell r="AQ53">
            <v>9.2399999999999996E-2</v>
          </cell>
          <cell r="AR53">
            <v>9.2399999999999996E-2</v>
          </cell>
          <cell r="AS53">
            <v>9.2399999999999996E-2</v>
          </cell>
          <cell r="AT53">
            <v>9.2399999999999996E-2</v>
          </cell>
          <cell r="AU53">
            <v>9.2399999999999996E-2</v>
          </cell>
          <cell r="AV53">
            <v>9.2399999999999996E-2</v>
          </cell>
          <cell r="AW53">
            <v>9.2399999999999996E-2</v>
          </cell>
          <cell r="AX53">
            <v>9.2399999999999996E-2</v>
          </cell>
          <cell r="AY53">
            <v>9.2399999999999996E-2</v>
          </cell>
          <cell r="AZ53">
            <v>9.2399999999999996E-2</v>
          </cell>
        </row>
        <row r="54">
          <cell r="A54" t="str">
            <v>WAIrrigationLine Loss</v>
          </cell>
          <cell r="B54" t="str">
            <v>WA</v>
          </cell>
          <cell r="C54" t="str">
            <v>Irrigation</v>
          </cell>
          <cell r="D54" t="str">
            <v>Line Loss</v>
          </cell>
          <cell r="E54" t="str">
            <v>T&amp;D Loss %</v>
          </cell>
          <cell r="F54">
            <v>9.6699999999999994E-2</v>
          </cell>
          <cell r="G54">
            <v>9.6699999999999994E-2</v>
          </cell>
          <cell r="H54">
            <v>9.6699999999999994E-2</v>
          </cell>
          <cell r="I54">
            <v>9.6699999999999994E-2</v>
          </cell>
          <cell r="J54">
            <v>9.6699999999999994E-2</v>
          </cell>
          <cell r="K54">
            <v>9.6699999999999994E-2</v>
          </cell>
          <cell r="L54">
            <v>9.6699999999999994E-2</v>
          </cell>
          <cell r="M54">
            <v>9.6699999999999994E-2</v>
          </cell>
          <cell r="N54">
            <v>9.6699999999999994E-2</v>
          </cell>
          <cell r="O54">
            <v>9.6699999999999994E-2</v>
          </cell>
          <cell r="P54">
            <v>9.6699999999999994E-2</v>
          </cell>
          <cell r="Q54">
            <v>9.6699999999999994E-2</v>
          </cell>
          <cell r="R54">
            <v>9.6699999999999994E-2</v>
          </cell>
          <cell r="S54">
            <v>9.6699999999999994E-2</v>
          </cell>
          <cell r="T54">
            <v>9.6699999999999994E-2</v>
          </cell>
          <cell r="U54">
            <v>9.6699999999999994E-2</v>
          </cell>
          <cell r="V54">
            <v>9.6699999999999994E-2</v>
          </cell>
          <cell r="W54">
            <v>9.6699999999999994E-2</v>
          </cell>
          <cell r="X54">
            <v>9.6699999999999994E-2</v>
          </cell>
          <cell r="Y54">
            <v>9.6699999999999994E-2</v>
          </cell>
          <cell r="Z54">
            <v>9.6699999999999994E-2</v>
          </cell>
          <cell r="AA54">
            <v>9.6699999999999994E-2</v>
          </cell>
          <cell r="AB54">
            <v>9.6699999999999994E-2</v>
          </cell>
          <cell r="AC54">
            <v>9.6699999999999994E-2</v>
          </cell>
          <cell r="AD54">
            <v>9.6699999999999994E-2</v>
          </cell>
          <cell r="AE54">
            <v>9.6699999999999994E-2</v>
          </cell>
          <cell r="AF54">
            <v>9.6699999999999994E-2</v>
          </cell>
          <cell r="AG54">
            <v>9.6699999999999994E-2</v>
          </cell>
          <cell r="AH54">
            <v>9.6699999999999994E-2</v>
          </cell>
          <cell r="AI54">
            <v>9.6699999999999994E-2</v>
          </cell>
          <cell r="AJ54">
            <v>9.6699999999999994E-2</v>
          </cell>
          <cell r="AK54">
            <v>9.6699999999999994E-2</v>
          </cell>
          <cell r="AL54">
            <v>9.6699999999999994E-2</v>
          </cell>
          <cell r="AM54">
            <v>9.6699999999999994E-2</v>
          </cell>
          <cell r="AN54">
            <v>9.6699999999999994E-2</v>
          </cell>
          <cell r="AO54">
            <v>9.6699999999999994E-2</v>
          </cell>
          <cell r="AP54">
            <v>9.6699999999999994E-2</v>
          </cell>
          <cell r="AQ54">
            <v>9.6699999999999994E-2</v>
          </cell>
          <cell r="AR54">
            <v>9.6699999999999994E-2</v>
          </cell>
          <cell r="AS54">
            <v>9.6699999999999994E-2</v>
          </cell>
          <cell r="AT54">
            <v>9.6699999999999994E-2</v>
          </cell>
          <cell r="AU54">
            <v>9.6699999999999994E-2</v>
          </cell>
          <cell r="AV54">
            <v>9.6699999999999994E-2</v>
          </cell>
          <cell r="AW54">
            <v>9.6699999999999994E-2</v>
          </cell>
          <cell r="AX54">
            <v>9.6699999999999994E-2</v>
          </cell>
          <cell r="AY54">
            <v>9.6699999999999994E-2</v>
          </cell>
          <cell r="AZ54">
            <v>9.6699999999999994E-2</v>
          </cell>
        </row>
        <row r="55">
          <cell r="A55" t="str">
            <v>WYIrrigationLine Loss</v>
          </cell>
          <cell r="B55" t="str">
            <v>WY</v>
          </cell>
          <cell r="C55" t="str">
            <v>Irrigation</v>
          </cell>
          <cell r="D55" t="str">
            <v>Line Loss</v>
          </cell>
          <cell r="E55" t="str">
            <v>T&amp;D Loss %</v>
          </cell>
          <cell r="F55">
            <v>9.2799999999999994E-2</v>
          </cell>
          <cell r="G55">
            <v>9.2799999999999994E-2</v>
          </cell>
          <cell r="H55">
            <v>9.2799999999999994E-2</v>
          </cell>
          <cell r="I55">
            <v>9.2799999999999994E-2</v>
          </cell>
          <cell r="J55">
            <v>9.2799999999999994E-2</v>
          </cell>
          <cell r="K55">
            <v>9.2799999999999994E-2</v>
          </cell>
          <cell r="L55">
            <v>9.2799999999999994E-2</v>
          </cell>
          <cell r="M55">
            <v>9.2799999999999994E-2</v>
          </cell>
          <cell r="N55">
            <v>9.2799999999999994E-2</v>
          </cell>
          <cell r="O55">
            <v>9.2799999999999994E-2</v>
          </cell>
          <cell r="P55">
            <v>9.2799999999999994E-2</v>
          </cell>
          <cell r="Q55">
            <v>9.2799999999999994E-2</v>
          </cell>
          <cell r="R55">
            <v>9.2799999999999994E-2</v>
          </cell>
          <cell r="S55">
            <v>9.2799999999999994E-2</v>
          </cell>
          <cell r="T55">
            <v>9.2799999999999994E-2</v>
          </cell>
          <cell r="U55">
            <v>9.2799999999999994E-2</v>
          </cell>
          <cell r="V55">
            <v>9.2799999999999994E-2</v>
          </cell>
          <cell r="W55">
            <v>9.2799999999999994E-2</v>
          </cell>
          <cell r="X55">
            <v>9.2799999999999994E-2</v>
          </cell>
          <cell r="Y55">
            <v>9.2799999999999994E-2</v>
          </cell>
          <cell r="Z55">
            <v>9.2799999999999994E-2</v>
          </cell>
          <cell r="AA55">
            <v>9.2799999999999994E-2</v>
          </cell>
          <cell r="AB55">
            <v>9.2799999999999994E-2</v>
          </cell>
          <cell r="AC55">
            <v>9.2799999999999994E-2</v>
          </cell>
          <cell r="AD55">
            <v>9.2799999999999994E-2</v>
          </cell>
          <cell r="AE55">
            <v>9.2799999999999994E-2</v>
          </cell>
          <cell r="AF55">
            <v>9.2799999999999994E-2</v>
          </cell>
          <cell r="AG55">
            <v>9.2799999999999994E-2</v>
          </cell>
          <cell r="AH55">
            <v>9.2799999999999994E-2</v>
          </cell>
          <cell r="AI55">
            <v>9.2799999999999994E-2</v>
          </cell>
          <cell r="AJ55">
            <v>9.2799999999999994E-2</v>
          </cell>
          <cell r="AK55">
            <v>9.2799999999999994E-2</v>
          </cell>
          <cell r="AL55">
            <v>9.2799999999999994E-2</v>
          </cell>
          <cell r="AM55">
            <v>9.2799999999999994E-2</v>
          </cell>
          <cell r="AN55">
            <v>9.2799999999999994E-2</v>
          </cell>
          <cell r="AO55">
            <v>9.2799999999999994E-2</v>
          </cell>
          <cell r="AP55">
            <v>9.2799999999999994E-2</v>
          </cell>
          <cell r="AQ55">
            <v>9.2799999999999994E-2</v>
          </cell>
          <cell r="AR55">
            <v>9.2799999999999994E-2</v>
          </cell>
          <cell r="AS55">
            <v>9.2799999999999994E-2</v>
          </cell>
          <cell r="AT55">
            <v>9.2799999999999994E-2</v>
          </cell>
          <cell r="AU55">
            <v>9.2799999999999994E-2</v>
          </cell>
          <cell r="AV55">
            <v>9.2799999999999994E-2</v>
          </cell>
          <cell r="AW55">
            <v>9.2799999999999994E-2</v>
          </cell>
          <cell r="AX55">
            <v>9.2799999999999994E-2</v>
          </cell>
          <cell r="AY55">
            <v>9.2799999999999994E-2</v>
          </cell>
          <cell r="AZ55">
            <v>9.2799999999999994E-2</v>
          </cell>
        </row>
      </sheetData>
      <sheetData sheetId="7"/>
      <sheetData sheetId="8">
        <row r="1">
          <cell r="A1" t="str">
            <v>Key</v>
          </cell>
          <cell r="B1" t="str">
            <v>State</v>
          </cell>
          <cell r="C1" t="str">
            <v>Customer Class</v>
          </cell>
          <cell r="D1" t="str">
            <v>Option</v>
          </cell>
          <cell r="E1" t="str">
            <v>Type</v>
          </cell>
          <cell r="F1" t="str">
            <v>Potential</v>
          </cell>
          <cell r="G1" t="str">
            <v>Years Shifted</v>
          </cell>
          <cell r="H1">
            <v>2015</v>
          </cell>
          <cell r="I1">
            <v>2016</v>
          </cell>
          <cell r="J1">
            <v>2017</v>
          </cell>
          <cell r="K1">
            <v>2018</v>
          </cell>
          <cell r="L1">
            <v>2019</v>
          </cell>
          <cell r="M1">
            <v>2020</v>
          </cell>
          <cell r="N1">
            <v>2021</v>
          </cell>
          <cell r="O1">
            <v>2022</v>
          </cell>
          <cell r="P1">
            <v>2023</v>
          </cell>
          <cell r="Q1">
            <v>2024</v>
          </cell>
          <cell r="R1">
            <v>2025</v>
          </cell>
          <cell r="S1">
            <v>2026</v>
          </cell>
          <cell r="T1">
            <v>2027</v>
          </cell>
          <cell r="U1">
            <v>2028</v>
          </cell>
          <cell r="V1">
            <v>2029</v>
          </cell>
          <cell r="W1">
            <v>2030</v>
          </cell>
          <cell r="X1">
            <v>2031</v>
          </cell>
          <cell r="Y1">
            <v>2032</v>
          </cell>
          <cell r="Z1">
            <v>2033</v>
          </cell>
          <cell r="AA1">
            <v>2034</v>
          </cell>
          <cell r="AB1">
            <v>2035</v>
          </cell>
          <cell r="AC1">
            <v>2036</v>
          </cell>
          <cell r="AD1">
            <v>2037</v>
          </cell>
          <cell r="AE1">
            <v>2038</v>
          </cell>
          <cell r="AF1">
            <v>2039</v>
          </cell>
          <cell r="AG1">
            <v>2040</v>
          </cell>
          <cell r="AH1">
            <v>2041</v>
          </cell>
          <cell r="AI1">
            <v>2042</v>
          </cell>
          <cell r="AJ1">
            <v>2043</v>
          </cell>
          <cell r="AK1">
            <v>2044</v>
          </cell>
          <cell r="AL1">
            <v>2045</v>
          </cell>
          <cell r="AM1">
            <v>2046</v>
          </cell>
          <cell r="AN1">
            <v>2047</v>
          </cell>
          <cell r="AO1">
            <v>2048</v>
          </cell>
          <cell r="AP1">
            <v>2049</v>
          </cell>
          <cell r="AQ1">
            <v>2050</v>
          </cell>
          <cell r="AR1">
            <v>2051</v>
          </cell>
          <cell r="AS1">
            <v>2052</v>
          </cell>
          <cell r="AT1">
            <v>2053</v>
          </cell>
          <cell r="AU1">
            <v>2054</v>
          </cell>
          <cell r="AV1">
            <v>2055</v>
          </cell>
          <cell r="AW1">
            <v>2056</v>
          </cell>
          <cell r="AX1">
            <v>2057</v>
          </cell>
          <cell r="AY1">
            <v>2058</v>
          </cell>
          <cell r="AZ1">
            <v>2059</v>
          </cell>
          <cell r="BA1" t="str">
            <v>NPV</v>
          </cell>
        </row>
        <row r="2">
          <cell r="A2" t="str">
            <v>CAExtra Large C&amp;ICritical Peak PricingProgram Annual BenefitsLow Participation Case0</v>
          </cell>
          <cell r="B2" t="str">
            <v>CA</v>
          </cell>
          <cell r="C2" t="str">
            <v>Extra Large C&amp;I</v>
          </cell>
          <cell r="D2" t="str">
            <v>Critical Peak Pricing</v>
          </cell>
          <cell r="E2" t="str">
            <v>Program Annual Benefits</v>
          </cell>
          <cell r="F2" t="str">
            <v>Low Participation Case</v>
          </cell>
          <cell r="G2">
            <v>0</v>
          </cell>
          <cell r="H2">
            <v>0</v>
          </cell>
          <cell r="I2">
            <v>0</v>
          </cell>
          <cell r="J2">
            <v>0</v>
          </cell>
          <cell r="K2">
            <v>0</v>
          </cell>
          <cell r="L2">
            <v>0</v>
          </cell>
          <cell r="M2">
            <v>0</v>
          </cell>
          <cell r="N2">
            <v>0</v>
          </cell>
          <cell r="O2">
            <v>0</v>
          </cell>
          <cell r="P2">
            <v>0</v>
          </cell>
          <cell r="Q2">
            <v>0</v>
          </cell>
          <cell r="R2">
            <v>573231.01</v>
          </cell>
          <cell r="S2">
            <v>1745288.43</v>
          </cell>
          <cell r="T2">
            <v>4127886.26</v>
          </cell>
          <cell r="U2">
            <v>5388069.9000000004</v>
          </cell>
          <cell r="V2">
            <v>6066603.5300000003</v>
          </cell>
          <cell r="W2">
            <v>6146956.6100000003</v>
          </cell>
          <cell r="X2">
            <v>6226381.7599999998</v>
          </cell>
          <cell r="Y2">
            <v>6305886.3200000003</v>
          </cell>
          <cell r="Z2">
            <v>6389191.79</v>
          </cell>
          <cell r="AA2">
            <v>6482465.1100000003</v>
          </cell>
          <cell r="AB2">
            <v>6568214.9500000002</v>
          </cell>
          <cell r="AC2">
            <v>6654117.0800000001</v>
          </cell>
          <cell r="AD2">
            <v>6743128.8899999997</v>
          </cell>
          <cell r="AE2">
            <v>6833331.4100000001</v>
          </cell>
          <cell r="AF2">
            <v>6924740.5700000003</v>
          </cell>
          <cell r="AG2">
            <v>7017372.5</v>
          </cell>
          <cell r="AH2">
            <v>7111243.5700000003</v>
          </cell>
          <cell r="AI2">
            <v>7206370.3399999999</v>
          </cell>
          <cell r="AJ2">
            <v>7302769.6200000001</v>
          </cell>
          <cell r="AK2">
            <v>7400458.4299999997</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row>
        <row r="3">
          <cell r="A3" t="str">
            <v>CAExtra Large C&amp;ICritical Peak PricingProgram Annual CostsLow Participation Case0</v>
          </cell>
          <cell r="B3" t="str">
            <v>CA</v>
          </cell>
          <cell r="C3" t="str">
            <v>Extra Large C&amp;I</v>
          </cell>
          <cell r="D3" t="str">
            <v>Critical Peak Pricing</v>
          </cell>
          <cell r="E3" t="str">
            <v>Program Annual Costs</v>
          </cell>
          <cell r="F3" t="str">
            <v>Low Participation Case</v>
          </cell>
          <cell r="G3">
            <v>0</v>
          </cell>
          <cell r="H3">
            <v>0</v>
          </cell>
          <cell r="I3">
            <v>0</v>
          </cell>
          <cell r="J3">
            <v>0</v>
          </cell>
          <cell r="K3">
            <v>0</v>
          </cell>
          <cell r="L3">
            <v>0</v>
          </cell>
          <cell r="M3">
            <v>0</v>
          </cell>
          <cell r="N3">
            <v>0</v>
          </cell>
          <cell r="O3">
            <v>0</v>
          </cell>
          <cell r="P3">
            <v>0</v>
          </cell>
          <cell r="Q3">
            <v>0</v>
          </cell>
          <cell r="R3">
            <v>5834317.1500000004</v>
          </cell>
          <cell r="S3">
            <v>12509121.98</v>
          </cell>
          <cell r="T3">
            <v>26286343.199999999</v>
          </cell>
          <cell r="U3">
            <v>16130618.27</v>
          </cell>
          <cell r="V3">
            <v>10911310.720000001</v>
          </cell>
          <cell r="W3">
            <v>4823091.07</v>
          </cell>
          <cell r="X3">
            <v>4899046.41</v>
          </cell>
          <cell r="Y3">
            <v>4974249.76</v>
          </cell>
          <cell r="Z3">
            <v>5049879.66</v>
          </cell>
          <cell r="AA3">
            <v>5126289.05</v>
          </cell>
          <cell r="AB3">
            <v>5203203.5</v>
          </cell>
          <cell r="AC3">
            <v>5283869.59</v>
          </cell>
          <cell r="AD3">
            <v>5405233.1200000001</v>
          </cell>
          <cell r="AE3">
            <v>5502775.29</v>
          </cell>
          <cell r="AF3">
            <v>5602414.6799999997</v>
          </cell>
          <cell r="AG3">
            <v>5704204.7300000004</v>
          </cell>
          <cell r="AH3">
            <v>5808200.4400000004</v>
          </cell>
          <cell r="AI3">
            <v>5914458.3899999997</v>
          </cell>
          <cell r="AJ3">
            <v>6023036.7800000003</v>
          </cell>
          <cell r="AK3">
            <v>6133995.5099999998</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row>
        <row r="4">
          <cell r="A4" t="str">
            <v>CAExtra Large C&amp;ICritical Peak PricingNon-Incentive CostsLow Participation Case0</v>
          </cell>
          <cell r="B4" t="str">
            <v>CA</v>
          </cell>
          <cell r="C4" t="str">
            <v>Extra Large C&amp;I</v>
          </cell>
          <cell r="D4" t="str">
            <v>Critical Peak Pricing</v>
          </cell>
          <cell r="E4" t="str">
            <v>Non-Incentive Costs</v>
          </cell>
          <cell r="F4" t="str">
            <v>Low Participation Case</v>
          </cell>
          <cell r="G4">
            <v>0</v>
          </cell>
          <cell r="H4">
            <v>0</v>
          </cell>
          <cell r="I4">
            <v>0</v>
          </cell>
          <cell r="J4">
            <v>0</v>
          </cell>
          <cell r="K4">
            <v>0</v>
          </cell>
          <cell r="L4">
            <v>0</v>
          </cell>
          <cell r="M4">
            <v>0</v>
          </cell>
          <cell r="N4">
            <v>0</v>
          </cell>
          <cell r="O4">
            <v>0</v>
          </cell>
          <cell r="P4">
            <v>0</v>
          </cell>
          <cell r="Q4">
            <v>0</v>
          </cell>
          <cell r="R4">
            <v>5482636.7300000004</v>
          </cell>
          <cell r="S4">
            <v>11437731.27</v>
          </cell>
          <cell r="T4">
            <v>23748445.530000001</v>
          </cell>
          <cell r="U4">
            <v>12818922.52</v>
          </cell>
          <cell r="V4">
            <v>7177502.6100000003</v>
          </cell>
          <cell r="W4">
            <v>1035039.42</v>
          </cell>
          <cell r="X4">
            <v>1056694.75</v>
          </cell>
          <cell r="Y4">
            <v>1077608.81</v>
          </cell>
          <cell r="Z4">
            <v>1098962.6200000001</v>
          </cell>
          <cell r="AA4">
            <v>1121099.71</v>
          </cell>
          <cell r="AB4">
            <v>1143734.93</v>
          </cell>
          <cell r="AC4">
            <v>1169950.97</v>
          </cell>
          <cell r="AD4">
            <v>1234739.83</v>
          </cell>
          <cell r="AE4">
            <v>1274929.31</v>
          </cell>
          <cell r="AF4">
            <v>1316427.29</v>
          </cell>
          <cell r="AG4">
            <v>1359276.37</v>
          </cell>
          <cell r="AH4">
            <v>1403520.56</v>
          </cell>
          <cell r="AI4">
            <v>1449205.28</v>
          </cell>
          <cell r="AJ4">
            <v>1496377.44</v>
          </cell>
          <cell r="AK4">
            <v>1545085.48</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row>
        <row r="5">
          <cell r="A5" t="str">
            <v>CAExtra Large C&amp;ICritical Peak PricingSummer Peak Reduction @Meter  (MW)Low Participation Case0</v>
          </cell>
          <cell r="B5" t="str">
            <v>CA</v>
          </cell>
          <cell r="C5" t="str">
            <v>Extra Large C&amp;I</v>
          </cell>
          <cell r="D5" t="str">
            <v>Critical Peak Pricing</v>
          </cell>
          <cell r="E5" t="str">
            <v>Summer Peak Reduction @Meter  (MW)</v>
          </cell>
          <cell r="F5" t="str">
            <v>Low Participation Case</v>
          </cell>
          <cell r="G5">
            <v>0</v>
          </cell>
          <cell r="H5">
            <v>0</v>
          </cell>
          <cell r="I5">
            <v>0</v>
          </cell>
          <cell r="J5">
            <v>0</v>
          </cell>
          <cell r="K5">
            <v>0</v>
          </cell>
          <cell r="L5">
            <v>0</v>
          </cell>
          <cell r="M5">
            <v>0</v>
          </cell>
          <cell r="N5">
            <v>0</v>
          </cell>
          <cell r="O5">
            <v>0</v>
          </cell>
          <cell r="P5">
            <v>0</v>
          </cell>
          <cell r="Q5">
            <v>0</v>
          </cell>
          <cell r="R5">
            <v>5.1061481672101516</v>
          </cell>
          <cell r="S5">
            <v>15.546439584201273</v>
          </cell>
          <cell r="T5">
            <v>36.769815927493447</v>
          </cell>
          <cell r="U5">
            <v>47.99510590524666</v>
          </cell>
          <cell r="V5">
            <v>54.039254216657497</v>
          </cell>
          <cell r="W5">
            <v>54.75501228123791</v>
          </cell>
          <cell r="X5">
            <v>55.462504704051796</v>
          </cell>
          <cell r="Y5">
            <v>56.170704503007471</v>
          </cell>
          <cell r="Z5">
            <v>56.91276145592839</v>
          </cell>
          <cell r="AA5">
            <v>57.74360864977195</v>
          </cell>
          <cell r="AB5">
            <v>58.507439221742665</v>
          </cell>
          <cell r="AC5">
            <v>59.27262640549219</v>
          </cell>
          <cell r="AD5">
            <v>60.065513565673378</v>
          </cell>
          <cell r="AE5">
            <v>60.869007140432515</v>
          </cell>
          <cell r="AF5">
            <v>61.683249011282939</v>
          </cell>
          <cell r="AG5">
            <v>62.508382957680382</v>
          </cell>
          <cell r="AH5">
            <v>63.344554682411669</v>
          </cell>
          <cell r="AI5">
            <v>64.191911837323005</v>
          </cell>
          <cell r="AJ5">
            <v>65.050604049392433</v>
          </cell>
          <cell r="AK5">
            <v>65.920782947151125</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row>
        <row r="6">
          <cell r="A6" t="str">
            <v>CAExtra Large C&amp;ICritical Peak PricingSummer Peak Reduction @Generation (MW)Low Participation Case0</v>
          </cell>
          <cell r="B6" t="str">
            <v>CA</v>
          </cell>
          <cell r="C6" t="str">
            <v>Extra Large C&amp;I</v>
          </cell>
          <cell r="D6" t="str">
            <v>Critical Peak Pricing</v>
          </cell>
          <cell r="E6" t="str">
            <v>Summer Peak Reduction @Generation (MW)</v>
          </cell>
          <cell r="F6" t="str">
            <v>Low Participation Case</v>
          </cell>
          <cell r="G6">
            <v>0</v>
          </cell>
          <cell r="H6">
            <v>0</v>
          </cell>
          <cell r="I6">
            <v>0</v>
          </cell>
          <cell r="J6">
            <v>0</v>
          </cell>
          <cell r="K6">
            <v>0</v>
          </cell>
          <cell r="L6">
            <v>0</v>
          </cell>
          <cell r="M6">
            <v>0</v>
          </cell>
          <cell r="N6">
            <v>0</v>
          </cell>
          <cell r="O6">
            <v>0</v>
          </cell>
          <cell r="P6">
            <v>0</v>
          </cell>
          <cell r="Q6">
            <v>0</v>
          </cell>
          <cell r="R6">
            <v>5.6309529854545115</v>
          </cell>
          <cell r="S6">
            <v>17.1442871462299</v>
          </cell>
          <cell r="T6">
            <v>40.548980952242438</v>
          </cell>
          <cell r="U6">
            <v>52.92799504328039</v>
          </cell>
          <cell r="V6">
            <v>59.593354892652727</v>
          </cell>
          <cell r="W6">
            <v>60.382677857562754</v>
          </cell>
          <cell r="X6">
            <v>61.162885646285609</v>
          </cell>
          <cell r="Y6">
            <v>61.94387351456492</v>
          </cell>
          <cell r="Z6">
            <v>62.762198341341403</v>
          </cell>
          <cell r="AA6">
            <v>63.678439181486489</v>
          </cell>
          <cell r="AB6">
            <v>64.520775498172327</v>
          </cell>
          <cell r="AC6">
            <v>65.364607857843168</v>
          </cell>
          <cell r="AD6">
            <v>66.238987169908881</v>
          </cell>
          <cell r="AE6">
            <v>67.125063013269198</v>
          </cell>
          <cell r="AF6">
            <v>68.022991851877961</v>
          </cell>
          <cell r="AG6">
            <v>68.932932242700019</v>
          </cell>
          <cell r="AH6">
            <v>69.855044863709381</v>
          </cell>
          <cell r="AI6">
            <v>70.789492542261797</v>
          </cell>
          <cell r="AJ6">
            <v>71.73644028384696</v>
          </cell>
          <cell r="AK6">
            <v>72.696055301225314</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row>
        <row r="7">
          <cell r="A7" t="str">
            <v>CAExtra Large C&amp;ICritical Peak PricingWinter Peak Reduction @Meter  (MW)Low Participation Case0</v>
          </cell>
          <cell r="B7" t="str">
            <v>CA</v>
          </cell>
          <cell r="C7" t="str">
            <v>Extra Large C&amp;I</v>
          </cell>
          <cell r="D7" t="str">
            <v>Critical Peak Pricing</v>
          </cell>
          <cell r="E7" t="str">
            <v>Winter Peak Reduction @Meter  (MW)</v>
          </cell>
          <cell r="F7" t="str">
            <v>Low Participation Case</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row>
        <row r="8">
          <cell r="A8" t="str">
            <v>CAExtra Large C&amp;ICritical Peak PricingWinter Peak Reduction @Generation (MW)Low Participation Case0</v>
          </cell>
          <cell r="B8" t="str">
            <v>CA</v>
          </cell>
          <cell r="C8" t="str">
            <v>Extra Large C&amp;I</v>
          </cell>
          <cell r="D8" t="str">
            <v>Critical Peak Pricing</v>
          </cell>
          <cell r="E8" t="str">
            <v>Winter Peak Reduction @Generation (MW)</v>
          </cell>
          <cell r="F8" t="str">
            <v>Low Participation Case</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row>
        <row r="9">
          <cell r="A9" t="str">
            <v>CAExtra Large C&amp;ICritical Peak PricingProgram Annual BenefitsLow Participation Case0</v>
          </cell>
          <cell r="B9" t="str">
            <v>CA</v>
          </cell>
          <cell r="C9" t="str">
            <v>Extra Large C&amp;I</v>
          </cell>
          <cell r="D9" t="str">
            <v>Critical Peak Pricing</v>
          </cell>
          <cell r="E9" t="str">
            <v>Program Annual Benefits</v>
          </cell>
          <cell r="F9" t="str">
            <v>Low Participation Case</v>
          </cell>
          <cell r="G9">
            <v>0</v>
          </cell>
        </row>
        <row r="10">
          <cell r="A10" t="str">
            <v>CAExtra Large C&amp;ICritical Peak PricingNew ParticipantsLow Participation Case0</v>
          </cell>
          <cell r="B10" t="str">
            <v>CA</v>
          </cell>
          <cell r="C10" t="str">
            <v>Extra Large C&amp;I</v>
          </cell>
          <cell r="D10" t="str">
            <v>Critical Peak Pricing</v>
          </cell>
          <cell r="E10" t="str">
            <v>New Participants</v>
          </cell>
          <cell r="F10" t="str">
            <v>Low Participation Case</v>
          </cell>
          <cell r="G10">
            <v>0</v>
          </cell>
          <cell r="H10">
            <v>0</v>
          </cell>
          <cell r="I10">
            <v>0</v>
          </cell>
          <cell r="J10">
            <v>0</v>
          </cell>
          <cell r="K10">
            <v>0</v>
          </cell>
          <cell r="L10">
            <v>0</v>
          </cell>
          <cell r="M10">
            <v>0</v>
          </cell>
          <cell r="N10">
            <v>0</v>
          </cell>
          <cell r="O10">
            <v>0</v>
          </cell>
          <cell r="P10">
            <v>0</v>
          </cell>
          <cell r="Q10">
            <v>0</v>
          </cell>
          <cell r="R10">
            <v>16746.686550000006</v>
          </cell>
          <cell r="S10">
            <v>34271.919000000009</v>
          </cell>
          <cell r="T10">
            <v>69833.664450000011</v>
          </cell>
          <cell r="U10">
            <v>36847.527750000037</v>
          </cell>
          <cell r="V10">
            <v>20100.588749999937</v>
          </cell>
          <cell r="W10">
            <v>2583.0255000000179</v>
          </cell>
          <cell r="X10">
            <v>2585.7149999999965</v>
          </cell>
          <cell r="Y10">
            <v>2585.2035000000324</v>
          </cell>
          <cell r="Z10">
            <v>2584.5764999999665</v>
          </cell>
          <cell r="AA10">
            <v>2584.3950000000186</v>
          </cell>
          <cell r="AB10">
            <v>2584.7249999999767</v>
          </cell>
          <cell r="AC10">
            <v>2592.8595000000205</v>
          </cell>
          <cell r="AD10">
            <v>2694.0321599718882</v>
          </cell>
          <cell r="AE10">
            <v>2731.0805338135397</v>
          </cell>
          <cell r="AF10">
            <v>2768.6383974915661</v>
          </cell>
          <cell r="AG10">
            <v>2806.7127575183695</v>
          </cell>
          <cell r="AH10">
            <v>2845.3107167601411</v>
          </cell>
          <cell r="AI10">
            <v>2884.4394757617847</v>
          </cell>
          <cell r="AJ10">
            <v>2924.1063340901455</v>
          </cell>
          <cell r="AK10">
            <v>2964.3186916958948</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row>
        <row r="11">
          <cell r="A11" t="str">
            <v>CAExtra Large C&amp;ICritical Peak PricingIncentive CostsLow Participation Case0</v>
          </cell>
          <cell r="B11" t="str">
            <v>CA</v>
          </cell>
          <cell r="C11" t="str">
            <v>Extra Large C&amp;I</v>
          </cell>
          <cell r="D11" t="str">
            <v>Critical Peak Pricing</v>
          </cell>
          <cell r="E11" t="str">
            <v>Incentive Costs</v>
          </cell>
          <cell r="F11" t="str">
            <v>Low Participation Case</v>
          </cell>
          <cell r="G11">
            <v>0</v>
          </cell>
          <cell r="H11">
            <v>0</v>
          </cell>
          <cell r="I11">
            <v>0</v>
          </cell>
          <cell r="J11">
            <v>0</v>
          </cell>
          <cell r="K11">
            <v>0</v>
          </cell>
          <cell r="L11">
            <v>0</v>
          </cell>
          <cell r="M11">
            <v>0</v>
          </cell>
          <cell r="N11">
            <v>0</v>
          </cell>
          <cell r="O11">
            <v>0</v>
          </cell>
          <cell r="P11">
            <v>0</v>
          </cell>
          <cell r="Q11">
            <v>0</v>
          </cell>
          <cell r="R11">
            <v>351680.42</v>
          </cell>
          <cell r="S11">
            <v>1071390.72</v>
          </cell>
          <cell r="T11">
            <v>2537897.67</v>
          </cell>
          <cell r="U11">
            <v>3311695.75</v>
          </cell>
          <cell r="V11">
            <v>3733808.12</v>
          </cell>
          <cell r="W11">
            <v>3788051.65</v>
          </cell>
          <cell r="X11">
            <v>3842351.67</v>
          </cell>
          <cell r="Y11">
            <v>3896640.94</v>
          </cell>
          <cell r="Z11">
            <v>3950917.05</v>
          </cell>
          <cell r="AA11">
            <v>4005189.34</v>
          </cell>
          <cell r="AB11">
            <v>4059468.57</v>
          </cell>
          <cell r="AC11">
            <v>4113918.62</v>
          </cell>
          <cell r="AD11">
            <v>4170493.29</v>
          </cell>
          <cell r="AE11">
            <v>4227845.9800000004</v>
          </cell>
          <cell r="AF11">
            <v>4285987.3899999997</v>
          </cell>
          <cell r="AG11">
            <v>4344928.3600000003</v>
          </cell>
          <cell r="AH11">
            <v>4404679.88</v>
          </cell>
          <cell r="AI11">
            <v>4465253.1100000003</v>
          </cell>
          <cell r="AJ11">
            <v>4526659.34</v>
          </cell>
          <cell r="AK11">
            <v>4588910.04</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row>
        <row r="12">
          <cell r="A12" t="str">
            <v>CAExtra Large C&amp;ICritical Peak PricingParticipantsLow Participation Case0</v>
          </cell>
          <cell r="B12" t="str">
            <v>CA</v>
          </cell>
          <cell r="C12" t="str">
            <v>Extra Large C&amp;I</v>
          </cell>
          <cell r="D12" t="str">
            <v>Critical Peak Pricing</v>
          </cell>
          <cell r="E12" t="str">
            <v>Participants</v>
          </cell>
          <cell r="F12" t="str">
            <v>Low Participation Case</v>
          </cell>
          <cell r="G12">
            <v>0</v>
          </cell>
          <cell r="H12">
            <v>0</v>
          </cell>
          <cell r="I12">
            <v>0</v>
          </cell>
          <cell r="J12">
            <v>0</v>
          </cell>
          <cell r="K12">
            <v>0</v>
          </cell>
          <cell r="L12">
            <v>0</v>
          </cell>
          <cell r="M12">
            <v>0</v>
          </cell>
          <cell r="N12">
            <v>0</v>
          </cell>
          <cell r="O12">
            <v>0</v>
          </cell>
          <cell r="P12">
            <v>0</v>
          </cell>
          <cell r="Q12">
            <v>0</v>
          </cell>
          <cell r="R12">
            <v>16746.686550000006</v>
          </cell>
          <cell r="S12">
            <v>51018.605550000015</v>
          </cell>
          <cell r="T12">
            <v>120852.27000000002</v>
          </cell>
          <cell r="U12">
            <v>157699.79775000006</v>
          </cell>
          <cell r="V12">
            <v>177800.38649999999</v>
          </cell>
          <cell r="W12">
            <v>180383.41200000001</v>
          </cell>
          <cell r="X12">
            <v>182969.12700000001</v>
          </cell>
          <cell r="Y12">
            <v>185554.33050000004</v>
          </cell>
          <cell r="Z12">
            <v>188138.90700000001</v>
          </cell>
          <cell r="AA12">
            <v>190723.30200000003</v>
          </cell>
          <cell r="AB12">
            <v>193308.027</v>
          </cell>
          <cell r="AC12">
            <v>195900.88650000002</v>
          </cell>
          <cell r="AD12">
            <v>198594.91865997191</v>
          </cell>
          <cell r="AE12">
            <v>201325.99919378545</v>
          </cell>
          <cell r="AF12">
            <v>204094.63759127702</v>
          </cell>
          <cell r="AG12">
            <v>206901.35034879539</v>
          </cell>
          <cell r="AH12">
            <v>209746.66106555553</v>
          </cell>
          <cell r="AI12">
            <v>212631.10054131731</v>
          </cell>
          <cell r="AJ12">
            <v>215555.20687540746</v>
          </cell>
          <cell r="AK12">
            <v>218519.52556710335</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A13" t="str">
            <v>CAIrrigationCritical Peak PricingProgram Annual BenefitsLow Participation Case0</v>
          </cell>
          <cell r="B13" t="str">
            <v>CA</v>
          </cell>
          <cell r="C13" t="str">
            <v>Irrigation</v>
          </cell>
          <cell r="D13" t="str">
            <v>Critical Peak Pricing</v>
          </cell>
          <cell r="E13" t="str">
            <v>Program Annual Benefits</v>
          </cell>
          <cell r="F13" t="str">
            <v>Low Participation Case</v>
          </cell>
          <cell r="G13">
            <v>0</v>
          </cell>
          <cell r="H13">
            <v>0</v>
          </cell>
          <cell r="I13">
            <v>0</v>
          </cell>
          <cell r="J13">
            <v>0</v>
          </cell>
          <cell r="K13">
            <v>0</v>
          </cell>
          <cell r="L13">
            <v>0</v>
          </cell>
          <cell r="M13">
            <v>0</v>
          </cell>
          <cell r="N13">
            <v>0</v>
          </cell>
          <cell r="O13">
            <v>0</v>
          </cell>
          <cell r="P13">
            <v>0</v>
          </cell>
          <cell r="Q13">
            <v>0</v>
          </cell>
          <cell r="R13">
            <v>573231.01</v>
          </cell>
          <cell r="S13">
            <v>1745288.43</v>
          </cell>
          <cell r="T13">
            <v>4127886.26</v>
          </cell>
          <cell r="U13">
            <v>5388069.9000000004</v>
          </cell>
          <cell r="V13">
            <v>6066603.5300000003</v>
          </cell>
          <cell r="W13">
            <v>6146956.6100000003</v>
          </cell>
          <cell r="X13">
            <v>6226381.7599999998</v>
          </cell>
          <cell r="Y13">
            <v>6305886.3200000003</v>
          </cell>
          <cell r="Z13">
            <v>6389191.79</v>
          </cell>
          <cell r="AA13">
            <v>6482465.1100000003</v>
          </cell>
          <cell r="AB13">
            <v>6568214.9500000002</v>
          </cell>
          <cell r="AC13">
            <v>6654117.0800000001</v>
          </cell>
          <cell r="AD13">
            <v>6743128.8899999997</v>
          </cell>
          <cell r="AE13">
            <v>6833331.4100000001</v>
          </cell>
          <cell r="AF13">
            <v>6924740.5700000003</v>
          </cell>
          <cell r="AG13">
            <v>7017372.5</v>
          </cell>
          <cell r="AH13">
            <v>7111243.5700000003</v>
          </cell>
          <cell r="AI13">
            <v>7206370.3399999999</v>
          </cell>
          <cell r="AJ13">
            <v>7302769.6200000001</v>
          </cell>
          <cell r="AK13">
            <v>7400458.4299999997</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A14" t="str">
            <v>CAIrrigationCritical Peak PricingProgram Annual CostsLow Participation Case0</v>
          </cell>
          <cell r="B14" t="str">
            <v>CA</v>
          </cell>
          <cell r="C14" t="str">
            <v>Irrigation</v>
          </cell>
          <cell r="D14" t="str">
            <v>Critical Peak Pricing</v>
          </cell>
          <cell r="E14" t="str">
            <v>Program Annual Costs</v>
          </cell>
          <cell r="F14" t="str">
            <v>Low Participation Case</v>
          </cell>
          <cell r="G14">
            <v>0</v>
          </cell>
          <cell r="H14">
            <v>0</v>
          </cell>
          <cell r="I14">
            <v>0</v>
          </cell>
          <cell r="J14">
            <v>0</v>
          </cell>
          <cell r="K14">
            <v>0</v>
          </cell>
          <cell r="L14">
            <v>0</v>
          </cell>
          <cell r="M14">
            <v>0</v>
          </cell>
          <cell r="N14">
            <v>0</v>
          </cell>
          <cell r="O14">
            <v>0</v>
          </cell>
          <cell r="P14">
            <v>0</v>
          </cell>
          <cell r="Q14">
            <v>0</v>
          </cell>
          <cell r="R14">
            <v>5834317.1500000004</v>
          </cell>
          <cell r="S14">
            <v>12509121.98</v>
          </cell>
          <cell r="T14">
            <v>26286343.199999999</v>
          </cell>
          <cell r="U14">
            <v>16130618.27</v>
          </cell>
          <cell r="V14">
            <v>10911310.720000001</v>
          </cell>
          <cell r="W14">
            <v>4823091.07</v>
          </cell>
          <cell r="X14">
            <v>4899046.41</v>
          </cell>
          <cell r="Y14">
            <v>4974249.76</v>
          </cell>
          <cell r="Z14">
            <v>5049879.66</v>
          </cell>
          <cell r="AA14">
            <v>5126289.05</v>
          </cell>
          <cell r="AB14">
            <v>5203203.5</v>
          </cell>
          <cell r="AC14">
            <v>5283869.59</v>
          </cell>
          <cell r="AD14">
            <v>5405233.1200000001</v>
          </cell>
          <cell r="AE14">
            <v>5502775.29</v>
          </cell>
          <cell r="AF14">
            <v>5602414.6799999997</v>
          </cell>
          <cell r="AG14">
            <v>5704204.7300000004</v>
          </cell>
          <cell r="AH14">
            <v>5808200.4400000004</v>
          </cell>
          <cell r="AI14">
            <v>5914458.3899999997</v>
          </cell>
          <cell r="AJ14">
            <v>6023036.7800000003</v>
          </cell>
          <cell r="AK14">
            <v>6133995.5099999998</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row>
        <row r="15">
          <cell r="A15" t="str">
            <v>CAIrrigationCritical Peak PricingNon-Incentive CostsLow Participation Case0</v>
          </cell>
          <cell r="B15" t="str">
            <v>CA</v>
          </cell>
          <cell r="C15" t="str">
            <v>Irrigation</v>
          </cell>
          <cell r="D15" t="str">
            <v>Critical Peak Pricing</v>
          </cell>
          <cell r="E15" t="str">
            <v>Non-Incentive Costs</v>
          </cell>
          <cell r="F15" t="str">
            <v>Low Participation Case</v>
          </cell>
          <cell r="G15">
            <v>0</v>
          </cell>
          <cell r="H15">
            <v>0</v>
          </cell>
          <cell r="I15">
            <v>0</v>
          </cell>
          <cell r="J15">
            <v>0</v>
          </cell>
          <cell r="K15">
            <v>0</v>
          </cell>
          <cell r="L15">
            <v>0</v>
          </cell>
          <cell r="M15">
            <v>0</v>
          </cell>
          <cell r="N15">
            <v>0</v>
          </cell>
          <cell r="O15">
            <v>0</v>
          </cell>
          <cell r="P15">
            <v>0</v>
          </cell>
          <cell r="Q15">
            <v>0</v>
          </cell>
          <cell r="R15">
            <v>5482636.7300000004</v>
          </cell>
          <cell r="S15">
            <v>11437731.27</v>
          </cell>
          <cell r="T15">
            <v>23748445.530000001</v>
          </cell>
          <cell r="U15">
            <v>12818922.52</v>
          </cell>
          <cell r="V15">
            <v>7177502.6100000003</v>
          </cell>
          <cell r="W15">
            <v>1035039.42</v>
          </cell>
          <cell r="X15">
            <v>1056694.75</v>
          </cell>
          <cell r="Y15">
            <v>1077608.81</v>
          </cell>
          <cell r="Z15">
            <v>1098962.6200000001</v>
          </cell>
          <cell r="AA15">
            <v>1121099.71</v>
          </cell>
          <cell r="AB15">
            <v>1143734.93</v>
          </cell>
          <cell r="AC15">
            <v>1169950.97</v>
          </cell>
          <cell r="AD15">
            <v>1234739.83</v>
          </cell>
          <cell r="AE15">
            <v>1274929.31</v>
          </cell>
          <cell r="AF15">
            <v>1316427.29</v>
          </cell>
          <cell r="AG15">
            <v>1359276.37</v>
          </cell>
          <cell r="AH15">
            <v>1403520.56</v>
          </cell>
          <cell r="AI15">
            <v>1449205.28</v>
          </cell>
          <cell r="AJ15">
            <v>1496377.44</v>
          </cell>
          <cell r="AK15">
            <v>1545085.48</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row>
        <row r="16">
          <cell r="A16" t="str">
            <v>CAIrrigationCritical Peak PricingSummer Peak Reduction @Meter  (MW)Low Participation Case0</v>
          </cell>
          <cell r="B16" t="str">
            <v>CA</v>
          </cell>
          <cell r="C16" t="str">
            <v>Irrigation</v>
          </cell>
          <cell r="D16" t="str">
            <v>Critical Peak Pricing</v>
          </cell>
          <cell r="E16" t="str">
            <v>Summer Peak Reduction @Meter  (MW)</v>
          </cell>
          <cell r="F16" t="str">
            <v>Low Participation Case</v>
          </cell>
          <cell r="G16">
            <v>0</v>
          </cell>
          <cell r="H16">
            <v>0</v>
          </cell>
          <cell r="I16">
            <v>0</v>
          </cell>
          <cell r="J16">
            <v>0</v>
          </cell>
          <cell r="K16">
            <v>0</v>
          </cell>
          <cell r="L16">
            <v>0</v>
          </cell>
          <cell r="M16">
            <v>0</v>
          </cell>
          <cell r="N16">
            <v>0</v>
          </cell>
          <cell r="O16">
            <v>0</v>
          </cell>
          <cell r="P16">
            <v>0</v>
          </cell>
          <cell r="Q16">
            <v>0</v>
          </cell>
          <cell r="R16">
            <v>5.1061481672101516</v>
          </cell>
          <cell r="S16">
            <v>15.546439584201273</v>
          </cell>
          <cell r="T16">
            <v>36.769815927493447</v>
          </cell>
          <cell r="U16">
            <v>47.99510590524666</v>
          </cell>
          <cell r="V16">
            <v>54.039254216657497</v>
          </cell>
          <cell r="W16">
            <v>54.75501228123791</v>
          </cell>
          <cell r="X16">
            <v>55.462504704051796</v>
          </cell>
          <cell r="Y16">
            <v>56.170704503007471</v>
          </cell>
          <cell r="Z16">
            <v>56.91276145592839</v>
          </cell>
          <cell r="AA16">
            <v>57.74360864977195</v>
          </cell>
          <cell r="AB16">
            <v>58.507439221742665</v>
          </cell>
          <cell r="AC16">
            <v>59.27262640549219</v>
          </cell>
          <cell r="AD16">
            <v>60.065513565673378</v>
          </cell>
          <cell r="AE16">
            <v>60.869007140432515</v>
          </cell>
          <cell r="AF16">
            <v>61.683249011282939</v>
          </cell>
          <cell r="AG16">
            <v>62.508382957680382</v>
          </cell>
          <cell r="AH16">
            <v>63.344554682411669</v>
          </cell>
          <cell r="AI16">
            <v>64.191911837323005</v>
          </cell>
          <cell r="AJ16">
            <v>65.050604049392433</v>
          </cell>
          <cell r="AK16">
            <v>65.920782947151125</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row>
        <row r="17">
          <cell r="A17" t="str">
            <v>CAIrrigationCritical Peak PricingSummer Peak Reduction @Generation (MW)Low Participation Case0</v>
          </cell>
          <cell r="B17" t="str">
            <v>CA</v>
          </cell>
          <cell r="C17" t="str">
            <v>Irrigation</v>
          </cell>
          <cell r="D17" t="str">
            <v>Critical Peak Pricing</v>
          </cell>
          <cell r="E17" t="str">
            <v>Summer Peak Reduction @Generation (MW)</v>
          </cell>
          <cell r="F17" t="str">
            <v>Low Participation Case</v>
          </cell>
          <cell r="G17">
            <v>0</v>
          </cell>
          <cell r="H17">
            <v>0</v>
          </cell>
          <cell r="I17">
            <v>0</v>
          </cell>
          <cell r="J17">
            <v>0</v>
          </cell>
          <cell r="K17">
            <v>0</v>
          </cell>
          <cell r="L17">
            <v>0</v>
          </cell>
          <cell r="M17">
            <v>0</v>
          </cell>
          <cell r="N17">
            <v>0</v>
          </cell>
          <cell r="O17">
            <v>0</v>
          </cell>
          <cell r="P17">
            <v>0</v>
          </cell>
          <cell r="Q17">
            <v>0</v>
          </cell>
          <cell r="R17">
            <v>5.6309529854545115</v>
          </cell>
          <cell r="S17">
            <v>17.1442871462299</v>
          </cell>
          <cell r="T17">
            <v>40.548980952242438</v>
          </cell>
          <cell r="U17">
            <v>52.92799504328039</v>
          </cell>
          <cell r="V17">
            <v>59.593354892652727</v>
          </cell>
          <cell r="W17">
            <v>60.382677857562754</v>
          </cell>
          <cell r="X17">
            <v>61.162885646285609</v>
          </cell>
          <cell r="Y17">
            <v>61.94387351456492</v>
          </cell>
          <cell r="Z17">
            <v>62.762198341341403</v>
          </cell>
          <cell r="AA17">
            <v>63.678439181486489</v>
          </cell>
          <cell r="AB17">
            <v>64.520775498172327</v>
          </cell>
          <cell r="AC17">
            <v>65.364607857843168</v>
          </cell>
          <cell r="AD17">
            <v>66.238987169908881</v>
          </cell>
          <cell r="AE17">
            <v>67.125063013269198</v>
          </cell>
          <cell r="AF17">
            <v>68.022991851877961</v>
          </cell>
          <cell r="AG17">
            <v>68.932932242700019</v>
          </cell>
          <cell r="AH17">
            <v>69.855044863709381</v>
          </cell>
          <cell r="AI17">
            <v>70.789492542261797</v>
          </cell>
          <cell r="AJ17">
            <v>71.73644028384696</v>
          </cell>
          <cell r="AK17">
            <v>72.696055301225314</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A18" t="str">
            <v>CAIrrigationCritical Peak PricingWinter Peak Reduction @Meter  (MW)Low Participation Case0</v>
          </cell>
          <cell r="B18" t="str">
            <v>CA</v>
          </cell>
          <cell r="C18" t="str">
            <v>Irrigation</v>
          </cell>
          <cell r="D18" t="str">
            <v>Critical Peak Pricing</v>
          </cell>
          <cell r="E18" t="str">
            <v>Winter Peak Reduction @Meter  (MW)</v>
          </cell>
          <cell r="F18" t="str">
            <v>Low Participation Case</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19">
          <cell r="A19" t="str">
            <v>CAIrrigationCritical Peak PricingWinter Peak Reduction @Generation (MW)Low Participation Case0</v>
          </cell>
          <cell r="B19" t="str">
            <v>CA</v>
          </cell>
          <cell r="C19" t="str">
            <v>Irrigation</v>
          </cell>
          <cell r="D19" t="str">
            <v>Critical Peak Pricing</v>
          </cell>
          <cell r="E19" t="str">
            <v>Winter Peak Reduction @Generation (MW)</v>
          </cell>
          <cell r="F19" t="str">
            <v>Low Participation Case</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A20" t="str">
            <v>CAIrrigationCritical Peak PricingProgram Annual BenefitsLow Participation Case0</v>
          </cell>
          <cell r="B20" t="str">
            <v>CA</v>
          </cell>
          <cell r="C20" t="str">
            <v>Irrigation</v>
          </cell>
          <cell r="D20" t="str">
            <v>Critical Peak Pricing</v>
          </cell>
          <cell r="E20" t="str">
            <v>Program Annual Benefits</v>
          </cell>
          <cell r="F20" t="str">
            <v>Low Participation Case</v>
          </cell>
          <cell r="G20">
            <v>0</v>
          </cell>
        </row>
        <row r="21">
          <cell r="A21" t="str">
            <v>CAIrrigationCritical Peak PricingNew ParticipantsLow Participation Case0</v>
          </cell>
          <cell r="B21" t="str">
            <v>CA</v>
          </cell>
          <cell r="C21" t="str">
            <v>Irrigation</v>
          </cell>
          <cell r="D21" t="str">
            <v>Critical Peak Pricing</v>
          </cell>
          <cell r="E21" t="str">
            <v>New Participants</v>
          </cell>
          <cell r="F21" t="str">
            <v>Low Participation Case</v>
          </cell>
          <cell r="G21">
            <v>0</v>
          </cell>
          <cell r="H21">
            <v>0</v>
          </cell>
          <cell r="I21">
            <v>0</v>
          </cell>
          <cell r="J21">
            <v>0</v>
          </cell>
          <cell r="K21">
            <v>0</v>
          </cell>
          <cell r="L21">
            <v>0</v>
          </cell>
          <cell r="M21">
            <v>0</v>
          </cell>
          <cell r="N21">
            <v>0</v>
          </cell>
          <cell r="O21">
            <v>0</v>
          </cell>
          <cell r="P21">
            <v>0</v>
          </cell>
          <cell r="Q21">
            <v>0</v>
          </cell>
          <cell r="R21">
            <v>16746.686550000006</v>
          </cell>
          <cell r="S21">
            <v>34271.919000000009</v>
          </cell>
          <cell r="T21">
            <v>69833.664450000011</v>
          </cell>
          <cell r="U21">
            <v>36847.527750000037</v>
          </cell>
          <cell r="V21">
            <v>20100.588749999937</v>
          </cell>
          <cell r="W21">
            <v>2583.0255000000179</v>
          </cell>
          <cell r="X21">
            <v>2585.7149999999965</v>
          </cell>
          <cell r="Y21">
            <v>2585.2035000000324</v>
          </cell>
          <cell r="Z21">
            <v>2584.5764999999665</v>
          </cell>
          <cell r="AA21">
            <v>2584.3950000000186</v>
          </cell>
          <cell r="AB21">
            <v>2584.7249999999767</v>
          </cell>
          <cell r="AC21">
            <v>2592.8595000000205</v>
          </cell>
          <cell r="AD21">
            <v>2694.0321599718882</v>
          </cell>
          <cell r="AE21">
            <v>2731.0805338135397</v>
          </cell>
          <cell r="AF21">
            <v>2768.6383974915661</v>
          </cell>
          <cell r="AG21">
            <v>2806.7127575183695</v>
          </cell>
          <cell r="AH21">
            <v>2845.3107167601411</v>
          </cell>
          <cell r="AI21">
            <v>2884.4394757617847</v>
          </cell>
          <cell r="AJ21">
            <v>2924.1063340901455</v>
          </cell>
          <cell r="AK21">
            <v>2964.3186916958948</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row>
        <row r="22">
          <cell r="A22" t="str">
            <v>CAIrrigationCritical Peak PricingIncentive CostsLow Participation Case0</v>
          </cell>
          <cell r="B22" t="str">
            <v>CA</v>
          </cell>
          <cell r="C22" t="str">
            <v>Irrigation</v>
          </cell>
          <cell r="D22" t="str">
            <v>Critical Peak Pricing</v>
          </cell>
          <cell r="E22" t="str">
            <v>Incentive Costs</v>
          </cell>
          <cell r="F22" t="str">
            <v>Low Participation Case</v>
          </cell>
          <cell r="G22">
            <v>0</v>
          </cell>
          <cell r="H22">
            <v>0</v>
          </cell>
          <cell r="I22">
            <v>0</v>
          </cell>
          <cell r="J22">
            <v>0</v>
          </cell>
          <cell r="K22">
            <v>0</v>
          </cell>
          <cell r="L22">
            <v>0</v>
          </cell>
          <cell r="M22">
            <v>0</v>
          </cell>
          <cell r="N22">
            <v>0</v>
          </cell>
          <cell r="O22">
            <v>0</v>
          </cell>
          <cell r="P22">
            <v>0</v>
          </cell>
          <cell r="Q22">
            <v>0</v>
          </cell>
          <cell r="R22">
            <v>351680.42</v>
          </cell>
          <cell r="S22">
            <v>1071390.72</v>
          </cell>
          <cell r="T22">
            <v>2537897.67</v>
          </cell>
          <cell r="U22">
            <v>3311695.75</v>
          </cell>
          <cell r="V22">
            <v>3733808.12</v>
          </cell>
          <cell r="W22">
            <v>3788051.65</v>
          </cell>
          <cell r="X22">
            <v>3842351.67</v>
          </cell>
          <cell r="Y22">
            <v>3896640.94</v>
          </cell>
          <cell r="Z22">
            <v>3950917.05</v>
          </cell>
          <cell r="AA22">
            <v>4005189.34</v>
          </cell>
          <cell r="AB22">
            <v>4059468.57</v>
          </cell>
          <cell r="AC22">
            <v>4113918.62</v>
          </cell>
          <cell r="AD22">
            <v>4170493.29</v>
          </cell>
          <cell r="AE22">
            <v>4227845.9800000004</v>
          </cell>
          <cell r="AF22">
            <v>4285987.3899999997</v>
          </cell>
          <cell r="AG22">
            <v>4344928.3600000003</v>
          </cell>
          <cell r="AH22">
            <v>4404679.88</v>
          </cell>
          <cell r="AI22">
            <v>4465253.1100000003</v>
          </cell>
          <cell r="AJ22">
            <v>4526659.34</v>
          </cell>
          <cell r="AK22">
            <v>4588910.04</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row>
        <row r="23">
          <cell r="A23" t="str">
            <v>CAIrrigationCritical Peak PricingParticipantsLow Participation Case0</v>
          </cell>
          <cell r="B23" t="str">
            <v>CA</v>
          </cell>
          <cell r="C23" t="str">
            <v>Irrigation</v>
          </cell>
          <cell r="D23" t="str">
            <v>Critical Peak Pricing</v>
          </cell>
          <cell r="E23" t="str">
            <v>Participants</v>
          </cell>
          <cell r="F23" t="str">
            <v>Low Participation Case</v>
          </cell>
          <cell r="G23">
            <v>0</v>
          </cell>
          <cell r="H23">
            <v>0</v>
          </cell>
          <cell r="I23">
            <v>0</v>
          </cell>
          <cell r="J23">
            <v>0</v>
          </cell>
          <cell r="K23">
            <v>0</v>
          </cell>
          <cell r="L23">
            <v>0</v>
          </cell>
          <cell r="M23">
            <v>0</v>
          </cell>
          <cell r="N23">
            <v>0</v>
          </cell>
          <cell r="O23">
            <v>0</v>
          </cell>
          <cell r="P23">
            <v>0</v>
          </cell>
          <cell r="Q23">
            <v>0</v>
          </cell>
          <cell r="R23">
            <v>16746.686550000006</v>
          </cell>
          <cell r="S23">
            <v>51018.605550000015</v>
          </cell>
          <cell r="T23">
            <v>120852.27000000002</v>
          </cell>
          <cell r="U23">
            <v>157699.79775000006</v>
          </cell>
          <cell r="V23">
            <v>177800.38649999999</v>
          </cell>
          <cell r="W23">
            <v>180383.41200000001</v>
          </cell>
          <cell r="X23">
            <v>182969.12700000001</v>
          </cell>
          <cell r="Y23">
            <v>185554.33050000004</v>
          </cell>
          <cell r="Z23">
            <v>188138.90700000001</v>
          </cell>
          <cell r="AA23">
            <v>190723.30200000003</v>
          </cell>
          <cell r="AB23">
            <v>193308.027</v>
          </cell>
          <cell r="AC23">
            <v>195900.88650000002</v>
          </cell>
          <cell r="AD23">
            <v>198594.91865997191</v>
          </cell>
          <cell r="AE23">
            <v>201325.99919378545</v>
          </cell>
          <cell r="AF23">
            <v>204094.63759127702</v>
          </cell>
          <cell r="AG23">
            <v>206901.35034879539</v>
          </cell>
          <cell r="AH23">
            <v>209746.66106555553</v>
          </cell>
          <cell r="AI23">
            <v>212631.10054131731</v>
          </cell>
          <cell r="AJ23">
            <v>215555.20687540746</v>
          </cell>
          <cell r="AK23">
            <v>218519.52556710335</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row>
        <row r="24">
          <cell r="A24" t="str">
            <v>CALarge C&amp;ICritical Peak PricingProgram Annual BenefitsLow Participation Case0</v>
          </cell>
          <cell r="B24" t="str">
            <v>CA</v>
          </cell>
          <cell r="C24" t="str">
            <v>Large C&amp;I</v>
          </cell>
          <cell r="D24" t="str">
            <v>Critical Peak Pricing</v>
          </cell>
          <cell r="E24" t="str">
            <v>Program Annual Benefits</v>
          </cell>
          <cell r="F24" t="str">
            <v>Low Participation Case</v>
          </cell>
          <cell r="G24">
            <v>0</v>
          </cell>
          <cell r="H24">
            <v>0</v>
          </cell>
          <cell r="I24">
            <v>0</v>
          </cell>
          <cell r="J24">
            <v>0</v>
          </cell>
          <cell r="K24">
            <v>0</v>
          </cell>
          <cell r="L24">
            <v>0</v>
          </cell>
          <cell r="M24">
            <v>0</v>
          </cell>
          <cell r="N24">
            <v>0</v>
          </cell>
          <cell r="O24">
            <v>0</v>
          </cell>
          <cell r="P24">
            <v>0</v>
          </cell>
          <cell r="Q24">
            <v>0</v>
          </cell>
          <cell r="R24">
            <v>573231.01</v>
          </cell>
          <cell r="S24">
            <v>1745288.43</v>
          </cell>
          <cell r="T24">
            <v>4127886.26</v>
          </cell>
          <cell r="U24">
            <v>5388069.9000000004</v>
          </cell>
          <cell r="V24">
            <v>6066603.5300000003</v>
          </cell>
          <cell r="W24">
            <v>6146956.6100000003</v>
          </cell>
          <cell r="X24">
            <v>6226381.7599999998</v>
          </cell>
          <cell r="Y24">
            <v>6305886.3200000003</v>
          </cell>
          <cell r="Z24">
            <v>6389191.79</v>
          </cell>
          <cell r="AA24">
            <v>6482465.1100000003</v>
          </cell>
          <cell r="AB24">
            <v>6568214.9500000002</v>
          </cell>
          <cell r="AC24">
            <v>6654117.0800000001</v>
          </cell>
          <cell r="AD24">
            <v>6743128.8899999997</v>
          </cell>
          <cell r="AE24">
            <v>6833331.4100000001</v>
          </cell>
          <cell r="AF24">
            <v>6924740.5700000003</v>
          </cell>
          <cell r="AG24">
            <v>7017372.5</v>
          </cell>
          <cell r="AH24">
            <v>7111243.5700000003</v>
          </cell>
          <cell r="AI24">
            <v>7206370.3399999999</v>
          </cell>
          <cell r="AJ24">
            <v>7302769.6200000001</v>
          </cell>
          <cell r="AK24">
            <v>7400458.4299999997</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row>
        <row r="25">
          <cell r="A25" t="str">
            <v>CALarge C&amp;ICritical Peak PricingProgram Annual CostsLow Participation Case0</v>
          </cell>
          <cell r="B25" t="str">
            <v>CA</v>
          </cell>
          <cell r="C25" t="str">
            <v>Large C&amp;I</v>
          </cell>
          <cell r="D25" t="str">
            <v>Critical Peak Pricing</v>
          </cell>
          <cell r="E25" t="str">
            <v>Program Annual Costs</v>
          </cell>
          <cell r="F25" t="str">
            <v>Low Participation Case</v>
          </cell>
          <cell r="G25">
            <v>0</v>
          </cell>
          <cell r="H25">
            <v>0</v>
          </cell>
          <cell r="I25">
            <v>0</v>
          </cell>
          <cell r="J25">
            <v>0</v>
          </cell>
          <cell r="K25">
            <v>0</v>
          </cell>
          <cell r="L25">
            <v>0</v>
          </cell>
          <cell r="M25">
            <v>0</v>
          </cell>
          <cell r="N25">
            <v>0</v>
          </cell>
          <cell r="O25">
            <v>0</v>
          </cell>
          <cell r="P25">
            <v>0</v>
          </cell>
          <cell r="Q25">
            <v>0</v>
          </cell>
          <cell r="R25">
            <v>5834317.1500000004</v>
          </cell>
          <cell r="S25">
            <v>12509121.98</v>
          </cell>
          <cell r="T25">
            <v>26286343.199999999</v>
          </cell>
          <cell r="U25">
            <v>16130618.27</v>
          </cell>
          <cell r="V25">
            <v>10911310.720000001</v>
          </cell>
          <cell r="W25">
            <v>4823091.07</v>
          </cell>
          <cell r="X25">
            <v>4899046.41</v>
          </cell>
          <cell r="Y25">
            <v>4974249.76</v>
          </cell>
          <cell r="Z25">
            <v>5049879.66</v>
          </cell>
          <cell r="AA25">
            <v>5126289.05</v>
          </cell>
          <cell r="AB25">
            <v>5203203.5</v>
          </cell>
          <cell r="AC25">
            <v>5283869.59</v>
          </cell>
          <cell r="AD25">
            <v>5405233.1200000001</v>
          </cell>
          <cell r="AE25">
            <v>5502775.29</v>
          </cell>
          <cell r="AF25">
            <v>5602414.6799999997</v>
          </cell>
          <cell r="AG25">
            <v>5704204.7300000004</v>
          </cell>
          <cell r="AH25">
            <v>5808200.4400000004</v>
          </cell>
          <cell r="AI25">
            <v>5914458.3899999997</v>
          </cell>
          <cell r="AJ25">
            <v>6023036.7800000003</v>
          </cell>
          <cell r="AK25">
            <v>6133995.5099999998</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row>
        <row r="26">
          <cell r="A26" t="str">
            <v>CALarge C&amp;ICritical Peak PricingNon-Incentive CostsLow Participation Case0</v>
          </cell>
          <cell r="B26" t="str">
            <v>CA</v>
          </cell>
          <cell r="C26" t="str">
            <v>Large C&amp;I</v>
          </cell>
          <cell r="D26" t="str">
            <v>Critical Peak Pricing</v>
          </cell>
          <cell r="E26" t="str">
            <v>Non-Incentive Costs</v>
          </cell>
          <cell r="F26" t="str">
            <v>Low Participation Case</v>
          </cell>
          <cell r="G26">
            <v>0</v>
          </cell>
          <cell r="H26">
            <v>0</v>
          </cell>
          <cell r="I26">
            <v>0</v>
          </cell>
          <cell r="J26">
            <v>0</v>
          </cell>
          <cell r="K26">
            <v>0</v>
          </cell>
          <cell r="L26">
            <v>0</v>
          </cell>
          <cell r="M26">
            <v>0</v>
          </cell>
          <cell r="N26">
            <v>0</v>
          </cell>
          <cell r="O26">
            <v>0</v>
          </cell>
          <cell r="P26">
            <v>0</v>
          </cell>
          <cell r="Q26">
            <v>0</v>
          </cell>
          <cell r="R26">
            <v>5482636.7300000004</v>
          </cell>
          <cell r="S26">
            <v>11437731.27</v>
          </cell>
          <cell r="T26">
            <v>23748445.530000001</v>
          </cell>
          <cell r="U26">
            <v>12818922.52</v>
          </cell>
          <cell r="V26">
            <v>7177502.6100000003</v>
          </cell>
          <cell r="W26">
            <v>1035039.42</v>
          </cell>
          <cell r="X26">
            <v>1056694.75</v>
          </cell>
          <cell r="Y26">
            <v>1077608.81</v>
          </cell>
          <cell r="Z26">
            <v>1098962.6200000001</v>
          </cell>
          <cell r="AA26">
            <v>1121099.71</v>
          </cell>
          <cell r="AB26">
            <v>1143734.93</v>
          </cell>
          <cell r="AC26">
            <v>1169950.97</v>
          </cell>
          <cell r="AD26">
            <v>1234739.83</v>
          </cell>
          <cell r="AE26">
            <v>1274929.31</v>
          </cell>
          <cell r="AF26">
            <v>1316427.29</v>
          </cell>
          <cell r="AG26">
            <v>1359276.37</v>
          </cell>
          <cell r="AH26">
            <v>1403520.56</v>
          </cell>
          <cell r="AI26">
            <v>1449205.28</v>
          </cell>
          <cell r="AJ26">
            <v>1496377.44</v>
          </cell>
          <cell r="AK26">
            <v>1545085.48</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row>
        <row r="27">
          <cell r="A27" t="str">
            <v>CALarge C&amp;ICritical Peak PricingSummer Peak Reduction @Meter  (MW)Low Participation Case0</v>
          </cell>
          <cell r="B27" t="str">
            <v>CA</v>
          </cell>
          <cell r="C27" t="str">
            <v>Large C&amp;I</v>
          </cell>
          <cell r="D27" t="str">
            <v>Critical Peak Pricing</v>
          </cell>
          <cell r="E27" t="str">
            <v>Summer Peak Reduction @Meter  (MW)</v>
          </cell>
          <cell r="F27" t="str">
            <v>Low Participation Case</v>
          </cell>
          <cell r="G27">
            <v>0</v>
          </cell>
          <cell r="H27">
            <v>0</v>
          </cell>
          <cell r="I27">
            <v>0</v>
          </cell>
          <cell r="J27">
            <v>0</v>
          </cell>
          <cell r="K27">
            <v>0</v>
          </cell>
          <cell r="L27">
            <v>0</v>
          </cell>
          <cell r="M27">
            <v>0</v>
          </cell>
          <cell r="N27">
            <v>0</v>
          </cell>
          <cell r="O27">
            <v>0</v>
          </cell>
          <cell r="P27">
            <v>0</v>
          </cell>
          <cell r="Q27">
            <v>0</v>
          </cell>
          <cell r="R27">
            <v>5.1061481672101516</v>
          </cell>
          <cell r="S27">
            <v>15.546439584201273</v>
          </cell>
          <cell r="T27">
            <v>36.769815927493447</v>
          </cell>
          <cell r="U27">
            <v>47.99510590524666</v>
          </cell>
          <cell r="V27">
            <v>54.039254216657497</v>
          </cell>
          <cell r="W27">
            <v>54.75501228123791</v>
          </cell>
          <cell r="X27">
            <v>55.462504704051796</v>
          </cell>
          <cell r="Y27">
            <v>56.170704503007471</v>
          </cell>
          <cell r="Z27">
            <v>56.91276145592839</v>
          </cell>
          <cell r="AA27">
            <v>57.74360864977195</v>
          </cell>
          <cell r="AB27">
            <v>58.507439221742665</v>
          </cell>
          <cell r="AC27">
            <v>59.27262640549219</v>
          </cell>
          <cell r="AD27">
            <v>60.065513565673378</v>
          </cell>
          <cell r="AE27">
            <v>60.869007140432515</v>
          </cell>
          <cell r="AF27">
            <v>61.683249011282939</v>
          </cell>
          <cell r="AG27">
            <v>62.508382957680382</v>
          </cell>
          <cell r="AH27">
            <v>63.344554682411669</v>
          </cell>
          <cell r="AI27">
            <v>64.191911837323005</v>
          </cell>
          <cell r="AJ27">
            <v>65.050604049392433</v>
          </cell>
          <cell r="AK27">
            <v>65.920782947151125</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row>
        <row r="28">
          <cell r="A28" t="str">
            <v>CALarge C&amp;ICritical Peak PricingSummer Peak Reduction @Generation (MW)Low Participation Case0</v>
          </cell>
          <cell r="B28" t="str">
            <v>CA</v>
          </cell>
          <cell r="C28" t="str">
            <v>Large C&amp;I</v>
          </cell>
          <cell r="D28" t="str">
            <v>Critical Peak Pricing</v>
          </cell>
          <cell r="E28" t="str">
            <v>Summer Peak Reduction @Generation (MW)</v>
          </cell>
          <cell r="F28" t="str">
            <v>Low Participation Case</v>
          </cell>
          <cell r="G28">
            <v>0</v>
          </cell>
          <cell r="H28">
            <v>0</v>
          </cell>
          <cell r="I28">
            <v>0</v>
          </cell>
          <cell r="J28">
            <v>0</v>
          </cell>
          <cell r="K28">
            <v>0</v>
          </cell>
          <cell r="L28">
            <v>0</v>
          </cell>
          <cell r="M28">
            <v>0</v>
          </cell>
          <cell r="N28">
            <v>0</v>
          </cell>
          <cell r="O28">
            <v>0</v>
          </cell>
          <cell r="P28">
            <v>0</v>
          </cell>
          <cell r="Q28">
            <v>0</v>
          </cell>
          <cell r="R28">
            <v>5.6309529854545115</v>
          </cell>
          <cell r="S28">
            <v>17.1442871462299</v>
          </cell>
          <cell r="T28">
            <v>40.548980952242438</v>
          </cell>
          <cell r="U28">
            <v>52.92799504328039</v>
          </cell>
          <cell r="V28">
            <v>59.593354892652727</v>
          </cell>
          <cell r="W28">
            <v>60.382677857562754</v>
          </cell>
          <cell r="X28">
            <v>61.162885646285609</v>
          </cell>
          <cell r="Y28">
            <v>61.94387351456492</v>
          </cell>
          <cell r="Z28">
            <v>62.762198341341403</v>
          </cell>
          <cell r="AA28">
            <v>63.678439181486489</v>
          </cell>
          <cell r="AB28">
            <v>64.520775498172327</v>
          </cell>
          <cell r="AC28">
            <v>65.364607857843168</v>
          </cell>
          <cell r="AD28">
            <v>66.238987169908881</v>
          </cell>
          <cell r="AE28">
            <v>67.125063013269198</v>
          </cell>
          <cell r="AF28">
            <v>68.022991851877961</v>
          </cell>
          <cell r="AG28">
            <v>68.932932242700019</v>
          </cell>
          <cell r="AH28">
            <v>69.855044863709381</v>
          </cell>
          <cell r="AI28">
            <v>70.789492542261797</v>
          </cell>
          <cell r="AJ28">
            <v>71.73644028384696</v>
          </cell>
          <cell r="AK28">
            <v>72.696055301225314</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row>
        <row r="29">
          <cell r="A29" t="str">
            <v>CALarge C&amp;ICritical Peak PricingWinter Peak Reduction @Meter  (MW)Low Participation Case0</v>
          </cell>
          <cell r="B29" t="str">
            <v>CA</v>
          </cell>
          <cell r="C29" t="str">
            <v>Large C&amp;I</v>
          </cell>
          <cell r="D29" t="str">
            <v>Critical Peak Pricing</v>
          </cell>
          <cell r="E29" t="str">
            <v>Winter Peak Reduction @Meter  (MW)</v>
          </cell>
          <cell r="F29" t="str">
            <v>Low Participation Case</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row>
        <row r="30">
          <cell r="A30" t="str">
            <v>CALarge C&amp;ICritical Peak PricingWinter Peak Reduction @Generation (MW)Low Participation Case0</v>
          </cell>
          <cell r="B30" t="str">
            <v>CA</v>
          </cell>
          <cell r="C30" t="str">
            <v>Large C&amp;I</v>
          </cell>
          <cell r="D30" t="str">
            <v>Critical Peak Pricing</v>
          </cell>
          <cell r="E30" t="str">
            <v>Winter Peak Reduction @Generation (MW)</v>
          </cell>
          <cell r="F30" t="str">
            <v>Low Participation Case</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row>
        <row r="31">
          <cell r="A31" t="str">
            <v>CALarge C&amp;ICritical Peak PricingProgram Annual BenefitsLow Participation Case0</v>
          </cell>
          <cell r="B31" t="str">
            <v>CA</v>
          </cell>
          <cell r="C31" t="str">
            <v>Large C&amp;I</v>
          </cell>
          <cell r="D31" t="str">
            <v>Critical Peak Pricing</v>
          </cell>
          <cell r="E31" t="str">
            <v>Program Annual Benefits</v>
          </cell>
          <cell r="F31" t="str">
            <v>Low Participation Case</v>
          </cell>
          <cell r="G31">
            <v>0</v>
          </cell>
        </row>
        <row r="32">
          <cell r="A32" t="str">
            <v>CALarge C&amp;ICritical Peak PricingNew ParticipantsLow Participation Case0</v>
          </cell>
          <cell r="B32" t="str">
            <v>CA</v>
          </cell>
          <cell r="C32" t="str">
            <v>Large C&amp;I</v>
          </cell>
          <cell r="D32" t="str">
            <v>Critical Peak Pricing</v>
          </cell>
          <cell r="E32" t="str">
            <v>New Participants</v>
          </cell>
          <cell r="F32" t="str">
            <v>Low Participation Case</v>
          </cell>
          <cell r="G32">
            <v>0</v>
          </cell>
          <cell r="H32">
            <v>0</v>
          </cell>
          <cell r="I32">
            <v>0</v>
          </cell>
          <cell r="J32">
            <v>0</v>
          </cell>
          <cell r="K32">
            <v>0</v>
          </cell>
          <cell r="L32">
            <v>0</v>
          </cell>
          <cell r="M32">
            <v>0</v>
          </cell>
          <cell r="N32">
            <v>0</v>
          </cell>
          <cell r="O32">
            <v>0</v>
          </cell>
          <cell r="P32">
            <v>0</v>
          </cell>
          <cell r="Q32">
            <v>0</v>
          </cell>
          <cell r="R32">
            <v>16746.686550000006</v>
          </cell>
          <cell r="S32">
            <v>34271.919000000009</v>
          </cell>
          <cell r="T32">
            <v>69833.664450000011</v>
          </cell>
          <cell r="U32">
            <v>36847.527750000037</v>
          </cell>
          <cell r="V32">
            <v>20100.588749999937</v>
          </cell>
          <cell r="W32">
            <v>2583.0255000000179</v>
          </cell>
          <cell r="X32">
            <v>2585.7149999999965</v>
          </cell>
          <cell r="Y32">
            <v>2585.2035000000324</v>
          </cell>
          <cell r="Z32">
            <v>2584.5764999999665</v>
          </cell>
          <cell r="AA32">
            <v>2584.3950000000186</v>
          </cell>
          <cell r="AB32">
            <v>2584.7249999999767</v>
          </cell>
          <cell r="AC32">
            <v>2592.8595000000205</v>
          </cell>
          <cell r="AD32">
            <v>2694.0321599718882</v>
          </cell>
          <cell r="AE32">
            <v>2731.0805338135397</v>
          </cell>
          <cell r="AF32">
            <v>2768.6383974915661</v>
          </cell>
          <cell r="AG32">
            <v>2806.7127575183695</v>
          </cell>
          <cell r="AH32">
            <v>2845.3107167601411</v>
          </cell>
          <cell r="AI32">
            <v>2884.4394757617847</v>
          </cell>
          <cell r="AJ32">
            <v>2924.1063340901455</v>
          </cell>
          <cell r="AK32">
            <v>2964.3186916958948</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row>
        <row r="33">
          <cell r="A33" t="str">
            <v>CALarge C&amp;ICritical Peak PricingIncentive CostsLow Participation Case0</v>
          </cell>
          <cell r="B33" t="str">
            <v>CA</v>
          </cell>
          <cell r="C33" t="str">
            <v>Large C&amp;I</v>
          </cell>
          <cell r="D33" t="str">
            <v>Critical Peak Pricing</v>
          </cell>
          <cell r="E33" t="str">
            <v>Incentive Costs</v>
          </cell>
          <cell r="F33" t="str">
            <v>Low Participation Case</v>
          </cell>
          <cell r="G33">
            <v>0</v>
          </cell>
          <cell r="H33">
            <v>0</v>
          </cell>
          <cell r="I33">
            <v>0</v>
          </cell>
          <cell r="J33">
            <v>0</v>
          </cell>
          <cell r="K33">
            <v>0</v>
          </cell>
          <cell r="L33">
            <v>0</v>
          </cell>
          <cell r="M33">
            <v>0</v>
          </cell>
          <cell r="N33">
            <v>0</v>
          </cell>
          <cell r="O33">
            <v>0</v>
          </cell>
          <cell r="P33">
            <v>0</v>
          </cell>
          <cell r="Q33">
            <v>0</v>
          </cell>
          <cell r="R33">
            <v>351680.42</v>
          </cell>
          <cell r="S33">
            <v>1071390.72</v>
          </cell>
          <cell r="T33">
            <v>2537897.67</v>
          </cell>
          <cell r="U33">
            <v>3311695.75</v>
          </cell>
          <cell r="V33">
            <v>3733808.12</v>
          </cell>
          <cell r="W33">
            <v>3788051.65</v>
          </cell>
          <cell r="X33">
            <v>3842351.67</v>
          </cell>
          <cell r="Y33">
            <v>3896640.94</v>
          </cell>
          <cell r="Z33">
            <v>3950917.05</v>
          </cell>
          <cell r="AA33">
            <v>4005189.34</v>
          </cell>
          <cell r="AB33">
            <v>4059468.57</v>
          </cell>
          <cell r="AC33">
            <v>4113918.62</v>
          </cell>
          <cell r="AD33">
            <v>4170493.29</v>
          </cell>
          <cell r="AE33">
            <v>4227845.9800000004</v>
          </cell>
          <cell r="AF33">
            <v>4285987.3899999997</v>
          </cell>
          <cell r="AG33">
            <v>4344928.3600000003</v>
          </cell>
          <cell r="AH33">
            <v>4404679.88</v>
          </cell>
          <cell r="AI33">
            <v>4465253.1100000003</v>
          </cell>
          <cell r="AJ33">
            <v>4526659.34</v>
          </cell>
          <cell r="AK33">
            <v>4588910.04</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row>
        <row r="34">
          <cell r="A34" t="str">
            <v>CALarge C&amp;ICritical Peak PricingParticipantsLow Participation Case0</v>
          </cell>
          <cell r="B34" t="str">
            <v>CA</v>
          </cell>
          <cell r="C34" t="str">
            <v>Large C&amp;I</v>
          </cell>
          <cell r="D34" t="str">
            <v>Critical Peak Pricing</v>
          </cell>
          <cell r="E34" t="str">
            <v>Participants</v>
          </cell>
          <cell r="F34" t="str">
            <v>Low Participation Case</v>
          </cell>
          <cell r="G34">
            <v>0</v>
          </cell>
          <cell r="H34">
            <v>0</v>
          </cell>
          <cell r="I34">
            <v>0</v>
          </cell>
          <cell r="J34">
            <v>0</v>
          </cell>
          <cell r="K34">
            <v>0</v>
          </cell>
          <cell r="L34">
            <v>0</v>
          </cell>
          <cell r="M34">
            <v>0</v>
          </cell>
          <cell r="N34">
            <v>0</v>
          </cell>
          <cell r="O34">
            <v>0</v>
          </cell>
          <cell r="P34">
            <v>0</v>
          </cell>
          <cell r="Q34">
            <v>0</v>
          </cell>
          <cell r="R34">
            <v>16746.686550000006</v>
          </cell>
          <cell r="S34">
            <v>51018.605550000015</v>
          </cell>
          <cell r="T34">
            <v>120852.27000000002</v>
          </cell>
          <cell r="U34">
            <v>157699.79775000006</v>
          </cell>
          <cell r="V34">
            <v>177800.38649999999</v>
          </cell>
          <cell r="W34">
            <v>180383.41200000001</v>
          </cell>
          <cell r="X34">
            <v>182969.12700000001</v>
          </cell>
          <cell r="Y34">
            <v>185554.33050000004</v>
          </cell>
          <cell r="Z34">
            <v>188138.90700000001</v>
          </cell>
          <cell r="AA34">
            <v>190723.30200000003</v>
          </cell>
          <cell r="AB34">
            <v>193308.027</v>
          </cell>
          <cell r="AC34">
            <v>195900.88650000002</v>
          </cell>
          <cell r="AD34">
            <v>198594.91865997191</v>
          </cell>
          <cell r="AE34">
            <v>201325.99919378545</v>
          </cell>
          <cell r="AF34">
            <v>204094.63759127702</v>
          </cell>
          <cell r="AG34">
            <v>206901.35034879539</v>
          </cell>
          <cell r="AH34">
            <v>209746.66106555553</v>
          </cell>
          <cell r="AI34">
            <v>212631.10054131731</v>
          </cell>
          <cell r="AJ34">
            <v>215555.20687540746</v>
          </cell>
          <cell r="AK34">
            <v>218519.52556710335</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row>
        <row r="35">
          <cell r="A35" t="str">
            <v>CAMedium C&amp;ICritical Peak PricingProgram Annual BenefitsLow Participation Case0</v>
          </cell>
          <cell r="B35" t="str">
            <v>CA</v>
          </cell>
          <cell r="C35" t="str">
            <v>Medium C&amp;I</v>
          </cell>
          <cell r="D35" t="str">
            <v>Critical Peak Pricing</v>
          </cell>
          <cell r="E35" t="str">
            <v>Program Annual Benefits</v>
          </cell>
          <cell r="F35" t="str">
            <v>Low Participation Case</v>
          </cell>
          <cell r="G35">
            <v>0</v>
          </cell>
          <cell r="H35">
            <v>0</v>
          </cell>
          <cell r="I35">
            <v>0</v>
          </cell>
          <cell r="J35">
            <v>0</v>
          </cell>
          <cell r="K35">
            <v>0</v>
          </cell>
          <cell r="L35">
            <v>0</v>
          </cell>
          <cell r="M35">
            <v>0</v>
          </cell>
          <cell r="N35">
            <v>0</v>
          </cell>
          <cell r="O35">
            <v>0</v>
          </cell>
          <cell r="P35">
            <v>0</v>
          </cell>
          <cell r="Q35">
            <v>0</v>
          </cell>
          <cell r="R35">
            <v>573231.01</v>
          </cell>
          <cell r="S35">
            <v>1745288.43</v>
          </cell>
          <cell r="T35">
            <v>4127886.26</v>
          </cell>
          <cell r="U35">
            <v>5388069.9000000004</v>
          </cell>
          <cell r="V35">
            <v>6066603.5300000003</v>
          </cell>
          <cell r="W35">
            <v>6146956.6100000003</v>
          </cell>
          <cell r="X35">
            <v>6226381.7599999998</v>
          </cell>
          <cell r="Y35">
            <v>6305886.3200000003</v>
          </cell>
          <cell r="Z35">
            <v>6389191.79</v>
          </cell>
          <cell r="AA35">
            <v>6482465.1100000003</v>
          </cell>
          <cell r="AB35">
            <v>6568214.9500000002</v>
          </cell>
          <cell r="AC35">
            <v>6654117.0800000001</v>
          </cell>
          <cell r="AD35">
            <v>6743128.8899999997</v>
          </cell>
          <cell r="AE35">
            <v>6833331.4100000001</v>
          </cell>
          <cell r="AF35">
            <v>6924740.5700000003</v>
          </cell>
          <cell r="AG35">
            <v>7017372.5</v>
          </cell>
          <cell r="AH35">
            <v>7111243.5700000003</v>
          </cell>
          <cell r="AI35">
            <v>7206370.3399999999</v>
          </cell>
          <cell r="AJ35">
            <v>7302769.6200000001</v>
          </cell>
          <cell r="AK35">
            <v>7400458.4299999997</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row>
        <row r="36">
          <cell r="A36" t="str">
            <v>CAMedium C&amp;ICritical Peak PricingProgram Annual CostsLow Participation Case0</v>
          </cell>
          <cell r="B36" t="str">
            <v>CA</v>
          </cell>
          <cell r="C36" t="str">
            <v>Medium C&amp;I</v>
          </cell>
          <cell r="D36" t="str">
            <v>Critical Peak Pricing</v>
          </cell>
          <cell r="E36" t="str">
            <v>Program Annual Costs</v>
          </cell>
          <cell r="F36" t="str">
            <v>Low Participation Case</v>
          </cell>
          <cell r="G36">
            <v>0</v>
          </cell>
          <cell r="H36">
            <v>0</v>
          </cell>
          <cell r="I36">
            <v>0</v>
          </cell>
          <cell r="J36">
            <v>0</v>
          </cell>
          <cell r="K36">
            <v>0</v>
          </cell>
          <cell r="L36">
            <v>0</v>
          </cell>
          <cell r="M36">
            <v>0</v>
          </cell>
          <cell r="N36">
            <v>0</v>
          </cell>
          <cell r="O36">
            <v>0</v>
          </cell>
          <cell r="P36">
            <v>0</v>
          </cell>
          <cell r="Q36">
            <v>0</v>
          </cell>
          <cell r="R36">
            <v>5834317.1500000004</v>
          </cell>
          <cell r="S36">
            <v>12509121.98</v>
          </cell>
          <cell r="T36">
            <v>26286343.199999999</v>
          </cell>
          <cell r="U36">
            <v>16130618.27</v>
          </cell>
          <cell r="V36">
            <v>10911310.720000001</v>
          </cell>
          <cell r="W36">
            <v>4823091.07</v>
          </cell>
          <cell r="X36">
            <v>4899046.41</v>
          </cell>
          <cell r="Y36">
            <v>4974249.76</v>
          </cell>
          <cell r="Z36">
            <v>5049879.66</v>
          </cell>
          <cell r="AA36">
            <v>5126289.05</v>
          </cell>
          <cell r="AB36">
            <v>5203203.5</v>
          </cell>
          <cell r="AC36">
            <v>5283869.59</v>
          </cell>
          <cell r="AD36">
            <v>5405233.1200000001</v>
          </cell>
          <cell r="AE36">
            <v>5502775.29</v>
          </cell>
          <cell r="AF36">
            <v>5602414.6799999997</v>
          </cell>
          <cell r="AG36">
            <v>5704204.7300000004</v>
          </cell>
          <cell r="AH36">
            <v>5808200.4400000004</v>
          </cell>
          <cell r="AI36">
            <v>5914458.3899999997</v>
          </cell>
          <cell r="AJ36">
            <v>6023036.7800000003</v>
          </cell>
          <cell r="AK36">
            <v>6133995.5099999998</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row>
        <row r="37">
          <cell r="A37" t="str">
            <v>CAMedium C&amp;ICritical Peak PricingNon-Incentive CostsLow Participation Case0</v>
          </cell>
          <cell r="B37" t="str">
            <v>CA</v>
          </cell>
          <cell r="C37" t="str">
            <v>Medium C&amp;I</v>
          </cell>
          <cell r="D37" t="str">
            <v>Critical Peak Pricing</v>
          </cell>
          <cell r="E37" t="str">
            <v>Non-Incentive Costs</v>
          </cell>
          <cell r="F37" t="str">
            <v>Low Participation Case</v>
          </cell>
          <cell r="G37">
            <v>0</v>
          </cell>
          <cell r="H37">
            <v>0</v>
          </cell>
          <cell r="I37">
            <v>0</v>
          </cell>
          <cell r="J37">
            <v>0</v>
          </cell>
          <cell r="K37">
            <v>0</v>
          </cell>
          <cell r="L37">
            <v>0</v>
          </cell>
          <cell r="M37">
            <v>0</v>
          </cell>
          <cell r="N37">
            <v>0</v>
          </cell>
          <cell r="O37">
            <v>0</v>
          </cell>
          <cell r="P37">
            <v>0</v>
          </cell>
          <cell r="Q37">
            <v>0</v>
          </cell>
          <cell r="R37">
            <v>5482636.7300000004</v>
          </cell>
          <cell r="S37">
            <v>11437731.27</v>
          </cell>
          <cell r="T37">
            <v>23748445.530000001</v>
          </cell>
          <cell r="U37">
            <v>12818922.52</v>
          </cell>
          <cell r="V37">
            <v>7177502.6100000003</v>
          </cell>
          <cell r="W37">
            <v>1035039.42</v>
          </cell>
          <cell r="X37">
            <v>1056694.75</v>
          </cell>
          <cell r="Y37">
            <v>1077608.81</v>
          </cell>
          <cell r="Z37">
            <v>1098962.6200000001</v>
          </cell>
          <cell r="AA37">
            <v>1121099.71</v>
          </cell>
          <cell r="AB37">
            <v>1143734.93</v>
          </cell>
          <cell r="AC37">
            <v>1169950.97</v>
          </cell>
          <cell r="AD37">
            <v>1234739.83</v>
          </cell>
          <cell r="AE37">
            <v>1274929.31</v>
          </cell>
          <cell r="AF37">
            <v>1316427.29</v>
          </cell>
          <cell r="AG37">
            <v>1359276.37</v>
          </cell>
          <cell r="AH37">
            <v>1403520.56</v>
          </cell>
          <cell r="AI37">
            <v>1449205.28</v>
          </cell>
          <cell r="AJ37">
            <v>1496377.44</v>
          </cell>
          <cell r="AK37">
            <v>1545085.48</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row>
        <row r="38">
          <cell r="A38" t="str">
            <v>CAMedium C&amp;ICritical Peak PricingSummer Peak Reduction @Meter  (MW)Low Participation Case0</v>
          </cell>
          <cell r="B38" t="str">
            <v>CA</v>
          </cell>
          <cell r="C38" t="str">
            <v>Medium C&amp;I</v>
          </cell>
          <cell r="D38" t="str">
            <v>Critical Peak Pricing</v>
          </cell>
          <cell r="E38" t="str">
            <v>Summer Peak Reduction @Meter  (MW)</v>
          </cell>
          <cell r="F38" t="str">
            <v>Low Participation Case</v>
          </cell>
          <cell r="G38">
            <v>0</v>
          </cell>
          <cell r="H38">
            <v>0</v>
          </cell>
          <cell r="I38">
            <v>0</v>
          </cell>
          <cell r="J38">
            <v>0</v>
          </cell>
          <cell r="K38">
            <v>0</v>
          </cell>
          <cell r="L38">
            <v>0</v>
          </cell>
          <cell r="M38">
            <v>0</v>
          </cell>
          <cell r="N38">
            <v>0</v>
          </cell>
          <cell r="O38">
            <v>0</v>
          </cell>
          <cell r="P38">
            <v>0</v>
          </cell>
          <cell r="Q38">
            <v>0</v>
          </cell>
          <cell r="R38">
            <v>5.1061481672101516</v>
          </cell>
          <cell r="S38">
            <v>15.546439584201273</v>
          </cell>
          <cell r="T38">
            <v>36.769815927493447</v>
          </cell>
          <cell r="U38">
            <v>47.99510590524666</v>
          </cell>
          <cell r="V38">
            <v>54.039254216657497</v>
          </cell>
          <cell r="W38">
            <v>54.75501228123791</v>
          </cell>
          <cell r="X38">
            <v>55.462504704051796</v>
          </cell>
          <cell r="Y38">
            <v>56.170704503007471</v>
          </cell>
          <cell r="Z38">
            <v>56.91276145592839</v>
          </cell>
          <cell r="AA38">
            <v>57.74360864977195</v>
          </cell>
          <cell r="AB38">
            <v>58.507439221742665</v>
          </cell>
          <cell r="AC38">
            <v>59.27262640549219</v>
          </cell>
          <cell r="AD38">
            <v>60.065513565673378</v>
          </cell>
          <cell r="AE38">
            <v>60.869007140432515</v>
          </cell>
          <cell r="AF38">
            <v>61.683249011282939</v>
          </cell>
          <cell r="AG38">
            <v>62.508382957680382</v>
          </cell>
          <cell r="AH38">
            <v>63.344554682411669</v>
          </cell>
          <cell r="AI38">
            <v>64.191911837323005</v>
          </cell>
          <cell r="AJ38">
            <v>65.050604049392433</v>
          </cell>
          <cell r="AK38">
            <v>65.920782947151125</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row>
        <row r="39">
          <cell r="A39" t="str">
            <v>CAMedium C&amp;ICritical Peak PricingSummer Peak Reduction @Generation (MW)Low Participation Case0</v>
          </cell>
          <cell r="B39" t="str">
            <v>CA</v>
          </cell>
          <cell r="C39" t="str">
            <v>Medium C&amp;I</v>
          </cell>
          <cell r="D39" t="str">
            <v>Critical Peak Pricing</v>
          </cell>
          <cell r="E39" t="str">
            <v>Summer Peak Reduction @Generation (MW)</v>
          </cell>
          <cell r="F39" t="str">
            <v>Low Participation Case</v>
          </cell>
          <cell r="G39">
            <v>0</v>
          </cell>
          <cell r="H39">
            <v>0</v>
          </cell>
          <cell r="I39">
            <v>0</v>
          </cell>
          <cell r="J39">
            <v>0</v>
          </cell>
          <cell r="K39">
            <v>0</v>
          </cell>
          <cell r="L39">
            <v>0</v>
          </cell>
          <cell r="M39">
            <v>0</v>
          </cell>
          <cell r="N39">
            <v>0</v>
          </cell>
          <cell r="O39">
            <v>0</v>
          </cell>
          <cell r="P39">
            <v>0</v>
          </cell>
          <cell r="Q39">
            <v>0</v>
          </cell>
          <cell r="R39">
            <v>5.6309529854545115</v>
          </cell>
          <cell r="S39">
            <v>17.1442871462299</v>
          </cell>
          <cell r="T39">
            <v>40.548980952242438</v>
          </cell>
          <cell r="U39">
            <v>52.92799504328039</v>
          </cell>
          <cell r="V39">
            <v>59.593354892652727</v>
          </cell>
          <cell r="W39">
            <v>60.382677857562754</v>
          </cell>
          <cell r="X39">
            <v>61.162885646285609</v>
          </cell>
          <cell r="Y39">
            <v>61.94387351456492</v>
          </cell>
          <cell r="Z39">
            <v>62.762198341341403</v>
          </cell>
          <cell r="AA39">
            <v>63.678439181486489</v>
          </cell>
          <cell r="AB39">
            <v>64.520775498172327</v>
          </cell>
          <cell r="AC39">
            <v>65.364607857843168</v>
          </cell>
          <cell r="AD39">
            <v>66.238987169908881</v>
          </cell>
          <cell r="AE39">
            <v>67.125063013269198</v>
          </cell>
          <cell r="AF39">
            <v>68.022991851877961</v>
          </cell>
          <cell r="AG39">
            <v>68.932932242700019</v>
          </cell>
          <cell r="AH39">
            <v>69.855044863709381</v>
          </cell>
          <cell r="AI39">
            <v>70.789492542261797</v>
          </cell>
          <cell r="AJ39">
            <v>71.73644028384696</v>
          </cell>
          <cell r="AK39">
            <v>72.696055301225314</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row>
        <row r="40">
          <cell r="A40" t="str">
            <v>CAMedium C&amp;ICritical Peak PricingWinter Peak Reduction @Meter  (MW)Low Participation Case0</v>
          </cell>
          <cell r="B40" t="str">
            <v>CA</v>
          </cell>
          <cell r="C40" t="str">
            <v>Medium C&amp;I</v>
          </cell>
          <cell r="D40" t="str">
            <v>Critical Peak Pricing</v>
          </cell>
          <cell r="E40" t="str">
            <v>Winter Peak Reduction @Meter  (MW)</v>
          </cell>
          <cell r="F40" t="str">
            <v>Low Participation Case</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row>
        <row r="41">
          <cell r="A41" t="str">
            <v>CAMedium C&amp;ICritical Peak PricingWinter Peak Reduction @Generation (MW)Low Participation Case0</v>
          </cell>
          <cell r="B41" t="str">
            <v>CA</v>
          </cell>
          <cell r="C41" t="str">
            <v>Medium C&amp;I</v>
          </cell>
          <cell r="D41" t="str">
            <v>Critical Peak Pricing</v>
          </cell>
          <cell r="E41" t="str">
            <v>Winter Peak Reduction @Generation (MW)</v>
          </cell>
          <cell r="F41" t="str">
            <v>Low Participation Case</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row>
        <row r="42">
          <cell r="A42" t="str">
            <v>CAMedium C&amp;ICritical Peak PricingProgram Annual BenefitsLow Participation Case0</v>
          </cell>
          <cell r="B42" t="str">
            <v>CA</v>
          </cell>
          <cell r="C42" t="str">
            <v>Medium C&amp;I</v>
          </cell>
          <cell r="D42" t="str">
            <v>Critical Peak Pricing</v>
          </cell>
          <cell r="E42" t="str">
            <v>Program Annual Benefits</v>
          </cell>
          <cell r="F42" t="str">
            <v>Low Participation Case</v>
          </cell>
          <cell r="G42">
            <v>0</v>
          </cell>
        </row>
        <row r="43">
          <cell r="A43" t="str">
            <v>CAMedium C&amp;ICritical Peak PricingNew ParticipantsLow Participation Case0</v>
          </cell>
          <cell r="B43" t="str">
            <v>CA</v>
          </cell>
          <cell r="C43" t="str">
            <v>Medium C&amp;I</v>
          </cell>
          <cell r="D43" t="str">
            <v>Critical Peak Pricing</v>
          </cell>
          <cell r="E43" t="str">
            <v>New Participants</v>
          </cell>
          <cell r="F43" t="str">
            <v>Low Participation Case</v>
          </cell>
          <cell r="G43">
            <v>0</v>
          </cell>
          <cell r="H43">
            <v>0</v>
          </cell>
          <cell r="I43">
            <v>0</v>
          </cell>
          <cell r="J43">
            <v>0</v>
          </cell>
          <cell r="K43">
            <v>0</v>
          </cell>
          <cell r="L43">
            <v>0</v>
          </cell>
          <cell r="M43">
            <v>0</v>
          </cell>
          <cell r="N43">
            <v>0</v>
          </cell>
          <cell r="O43">
            <v>0</v>
          </cell>
          <cell r="P43">
            <v>0</v>
          </cell>
          <cell r="Q43">
            <v>0</v>
          </cell>
          <cell r="R43">
            <v>16746.686550000006</v>
          </cell>
          <cell r="S43">
            <v>34271.919000000009</v>
          </cell>
          <cell r="T43">
            <v>69833.664450000011</v>
          </cell>
          <cell r="U43">
            <v>36847.527750000037</v>
          </cell>
          <cell r="V43">
            <v>20100.588749999937</v>
          </cell>
          <cell r="W43">
            <v>2583.0255000000179</v>
          </cell>
          <cell r="X43">
            <v>2585.7149999999965</v>
          </cell>
          <cell r="Y43">
            <v>2585.2035000000324</v>
          </cell>
          <cell r="Z43">
            <v>2584.5764999999665</v>
          </cell>
          <cell r="AA43">
            <v>2584.3950000000186</v>
          </cell>
          <cell r="AB43">
            <v>2584.7249999999767</v>
          </cell>
          <cell r="AC43">
            <v>2592.8595000000205</v>
          </cell>
          <cell r="AD43">
            <v>2694.0321599718882</v>
          </cell>
          <cell r="AE43">
            <v>2731.0805338135397</v>
          </cell>
          <cell r="AF43">
            <v>2768.6383974915661</v>
          </cell>
          <cell r="AG43">
            <v>2806.7127575183695</v>
          </cell>
          <cell r="AH43">
            <v>2845.3107167601411</v>
          </cell>
          <cell r="AI43">
            <v>2884.4394757617847</v>
          </cell>
          <cell r="AJ43">
            <v>2924.1063340901455</v>
          </cell>
          <cell r="AK43">
            <v>2964.3186916958948</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row>
        <row r="44">
          <cell r="A44" t="str">
            <v>CAMedium C&amp;ICritical Peak PricingIncentive CostsLow Participation Case0</v>
          </cell>
          <cell r="B44" t="str">
            <v>CA</v>
          </cell>
          <cell r="C44" t="str">
            <v>Medium C&amp;I</v>
          </cell>
          <cell r="D44" t="str">
            <v>Critical Peak Pricing</v>
          </cell>
          <cell r="E44" t="str">
            <v>Incentive Costs</v>
          </cell>
          <cell r="F44" t="str">
            <v>Low Participation Case</v>
          </cell>
          <cell r="G44">
            <v>0</v>
          </cell>
          <cell r="H44">
            <v>0</v>
          </cell>
          <cell r="I44">
            <v>0</v>
          </cell>
          <cell r="J44">
            <v>0</v>
          </cell>
          <cell r="K44">
            <v>0</v>
          </cell>
          <cell r="L44">
            <v>0</v>
          </cell>
          <cell r="M44">
            <v>0</v>
          </cell>
          <cell r="N44">
            <v>0</v>
          </cell>
          <cell r="O44">
            <v>0</v>
          </cell>
          <cell r="P44">
            <v>0</v>
          </cell>
          <cell r="Q44">
            <v>0</v>
          </cell>
          <cell r="R44">
            <v>351680.42</v>
          </cell>
          <cell r="S44">
            <v>1071390.72</v>
          </cell>
          <cell r="T44">
            <v>2537897.67</v>
          </cell>
          <cell r="U44">
            <v>3311695.75</v>
          </cell>
          <cell r="V44">
            <v>3733808.12</v>
          </cell>
          <cell r="W44">
            <v>3788051.65</v>
          </cell>
          <cell r="X44">
            <v>3842351.67</v>
          </cell>
          <cell r="Y44">
            <v>3896640.94</v>
          </cell>
          <cell r="Z44">
            <v>3950917.05</v>
          </cell>
          <cell r="AA44">
            <v>4005189.34</v>
          </cell>
          <cell r="AB44">
            <v>4059468.57</v>
          </cell>
          <cell r="AC44">
            <v>4113918.62</v>
          </cell>
          <cell r="AD44">
            <v>4170493.29</v>
          </cell>
          <cell r="AE44">
            <v>4227845.9800000004</v>
          </cell>
          <cell r="AF44">
            <v>4285987.3899999997</v>
          </cell>
          <cell r="AG44">
            <v>4344928.3600000003</v>
          </cell>
          <cell r="AH44">
            <v>4404679.88</v>
          </cell>
          <cell r="AI44">
            <v>4465253.1100000003</v>
          </cell>
          <cell r="AJ44">
            <v>4526659.34</v>
          </cell>
          <cell r="AK44">
            <v>4588910.04</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row>
        <row r="45">
          <cell r="A45" t="str">
            <v>CAMedium C&amp;ICritical Peak PricingParticipantsLow Participation Case0</v>
          </cell>
          <cell r="B45" t="str">
            <v>CA</v>
          </cell>
          <cell r="C45" t="str">
            <v>Medium C&amp;I</v>
          </cell>
          <cell r="D45" t="str">
            <v>Critical Peak Pricing</v>
          </cell>
          <cell r="E45" t="str">
            <v>Participants</v>
          </cell>
          <cell r="F45" t="str">
            <v>Low Participation Case</v>
          </cell>
          <cell r="G45">
            <v>0</v>
          </cell>
          <cell r="H45">
            <v>0</v>
          </cell>
          <cell r="I45">
            <v>0</v>
          </cell>
          <cell r="J45">
            <v>0</v>
          </cell>
          <cell r="K45">
            <v>0</v>
          </cell>
          <cell r="L45">
            <v>0</v>
          </cell>
          <cell r="M45">
            <v>0</v>
          </cell>
          <cell r="N45">
            <v>0</v>
          </cell>
          <cell r="O45">
            <v>0</v>
          </cell>
          <cell r="P45">
            <v>0</v>
          </cell>
          <cell r="Q45">
            <v>0</v>
          </cell>
          <cell r="R45">
            <v>16746.686550000006</v>
          </cell>
          <cell r="S45">
            <v>51018.605550000015</v>
          </cell>
          <cell r="T45">
            <v>120852.27000000002</v>
          </cell>
          <cell r="U45">
            <v>157699.79775000006</v>
          </cell>
          <cell r="V45">
            <v>177800.38649999999</v>
          </cell>
          <cell r="W45">
            <v>180383.41200000001</v>
          </cell>
          <cell r="X45">
            <v>182969.12700000001</v>
          </cell>
          <cell r="Y45">
            <v>185554.33050000004</v>
          </cell>
          <cell r="Z45">
            <v>188138.90700000001</v>
          </cell>
          <cell r="AA45">
            <v>190723.30200000003</v>
          </cell>
          <cell r="AB45">
            <v>193308.027</v>
          </cell>
          <cell r="AC45">
            <v>195900.88650000002</v>
          </cell>
          <cell r="AD45">
            <v>198594.91865997191</v>
          </cell>
          <cell r="AE45">
            <v>201325.99919378545</v>
          </cell>
          <cell r="AF45">
            <v>204094.63759127702</v>
          </cell>
          <cell r="AG45">
            <v>206901.35034879539</v>
          </cell>
          <cell r="AH45">
            <v>209746.66106555553</v>
          </cell>
          <cell r="AI45">
            <v>212631.10054131731</v>
          </cell>
          <cell r="AJ45">
            <v>215555.20687540746</v>
          </cell>
          <cell r="AK45">
            <v>218519.52556710335</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row>
        <row r="46">
          <cell r="A46" t="str">
            <v>CAResidentialCritical Peak PricingProgram Annual BenefitsLow Participation Case0</v>
          </cell>
          <cell r="B46" t="str">
            <v>CA</v>
          </cell>
          <cell r="C46" t="str">
            <v>Residential</v>
          </cell>
          <cell r="D46" t="str">
            <v>Critical Peak Pricing</v>
          </cell>
          <cell r="E46" t="str">
            <v>Program Annual Benefits</v>
          </cell>
          <cell r="F46" t="str">
            <v>Low Participation Case</v>
          </cell>
          <cell r="G46">
            <v>0</v>
          </cell>
          <cell r="H46">
            <v>0</v>
          </cell>
          <cell r="I46">
            <v>0</v>
          </cell>
          <cell r="J46">
            <v>0</v>
          </cell>
          <cell r="K46">
            <v>0</v>
          </cell>
          <cell r="L46">
            <v>0</v>
          </cell>
          <cell r="M46">
            <v>0</v>
          </cell>
          <cell r="N46">
            <v>0</v>
          </cell>
          <cell r="O46">
            <v>0</v>
          </cell>
          <cell r="P46">
            <v>0</v>
          </cell>
          <cell r="Q46">
            <v>0</v>
          </cell>
          <cell r="R46">
            <v>573231.01</v>
          </cell>
          <cell r="S46">
            <v>1745288.43</v>
          </cell>
          <cell r="T46">
            <v>4127886.26</v>
          </cell>
          <cell r="U46">
            <v>5388069.9000000004</v>
          </cell>
          <cell r="V46">
            <v>6066603.5300000003</v>
          </cell>
          <cell r="W46">
            <v>6146956.6100000003</v>
          </cell>
          <cell r="X46">
            <v>6226381.7599999998</v>
          </cell>
          <cell r="Y46">
            <v>6305886.3200000003</v>
          </cell>
          <cell r="Z46">
            <v>6389191.79</v>
          </cell>
          <cell r="AA46">
            <v>6482465.1100000003</v>
          </cell>
          <cell r="AB46">
            <v>6568214.9500000002</v>
          </cell>
          <cell r="AC46">
            <v>6654117.0800000001</v>
          </cell>
          <cell r="AD46">
            <v>6743128.8899999997</v>
          </cell>
          <cell r="AE46">
            <v>6833331.4100000001</v>
          </cell>
          <cell r="AF46">
            <v>6924740.5700000003</v>
          </cell>
          <cell r="AG46">
            <v>7017372.5</v>
          </cell>
          <cell r="AH46">
            <v>7111243.5700000003</v>
          </cell>
          <cell r="AI46">
            <v>7206370.3399999999</v>
          </cell>
          <cell r="AJ46">
            <v>7302769.6200000001</v>
          </cell>
          <cell r="AK46">
            <v>7400458.4299999997</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row>
        <row r="47">
          <cell r="A47" t="str">
            <v>CAResidentialCritical Peak PricingProgram Annual CostsLow Participation Case0</v>
          </cell>
          <cell r="B47" t="str">
            <v>CA</v>
          </cell>
          <cell r="C47" t="str">
            <v>Residential</v>
          </cell>
          <cell r="D47" t="str">
            <v>Critical Peak Pricing</v>
          </cell>
          <cell r="E47" t="str">
            <v>Program Annual Costs</v>
          </cell>
          <cell r="F47" t="str">
            <v>Low Participation Case</v>
          </cell>
          <cell r="G47">
            <v>0</v>
          </cell>
          <cell r="H47">
            <v>0</v>
          </cell>
          <cell r="I47">
            <v>0</v>
          </cell>
          <cell r="J47">
            <v>0</v>
          </cell>
          <cell r="K47">
            <v>0</v>
          </cell>
          <cell r="L47">
            <v>0</v>
          </cell>
          <cell r="M47">
            <v>0</v>
          </cell>
          <cell r="N47">
            <v>0</v>
          </cell>
          <cell r="O47">
            <v>0</v>
          </cell>
          <cell r="P47">
            <v>0</v>
          </cell>
          <cell r="Q47">
            <v>0</v>
          </cell>
          <cell r="R47">
            <v>5834317.1500000004</v>
          </cell>
          <cell r="S47">
            <v>12509121.98</v>
          </cell>
          <cell r="T47">
            <v>26286343.199999999</v>
          </cell>
          <cell r="U47">
            <v>16130618.27</v>
          </cell>
          <cell r="V47">
            <v>10911310.720000001</v>
          </cell>
          <cell r="W47">
            <v>4823091.07</v>
          </cell>
          <cell r="X47">
            <v>4899046.41</v>
          </cell>
          <cell r="Y47">
            <v>4974249.76</v>
          </cell>
          <cell r="Z47">
            <v>5049879.66</v>
          </cell>
          <cell r="AA47">
            <v>5126289.05</v>
          </cell>
          <cell r="AB47">
            <v>5203203.5</v>
          </cell>
          <cell r="AC47">
            <v>5283869.59</v>
          </cell>
          <cell r="AD47">
            <v>5405233.1200000001</v>
          </cell>
          <cell r="AE47">
            <v>5502775.29</v>
          </cell>
          <cell r="AF47">
            <v>5602414.6799999997</v>
          </cell>
          <cell r="AG47">
            <v>5704204.7300000004</v>
          </cell>
          <cell r="AH47">
            <v>5808200.4400000004</v>
          </cell>
          <cell r="AI47">
            <v>5914458.3899999997</v>
          </cell>
          <cell r="AJ47">
            <v>6023036.7800000003</v>
          </cell>
          <cell r="AK47">
            <v>6133995.5099999998</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row>
        <row r="48">
          <cell r="A48" t="str">
            <v>CAResidentialCritical Peak PricingNon-Incentive CostsLow Participation Case0</v>
          </cell>
          <cell r="B48" t="str">
            <v>CA</v>
          </cell>
          <cell r="C48" t="str">
            <v>Residential</v>
          </cell>
          <cell r="D48" t="str">
            <v>Critical Peak Pricing</v>
          </cell>
          <cell r="E48" t="str">
            <v>Non-Incentive Costs</v>
          </cell>
          <cell r="F48" t="str">
            <v>Low Participation Case</v>
          </cell>
          <cell r="G48">
            <v>0</v>
          </cell>
          <cell r="H48">
            <v>0</v>
          </cell>
          <cell r="I48">
            <v>0</v>
          </cell>
          <cell r="J48">
            <v>0</v>
          </cell>
          <cell r="K48">
            <v>0</v>
          </cell>
          <cell r="L48">
            <v>0</v>
          </cell>
          <cell r="M48">
            <v>0</v>
          </cell>
          <cell r="N48">
            <v>0</v>
          </cell>
          <cell r="O48">
            <v>0</v>
          </cell>
          <cell r="P48">
            <v>0</v>
          </cell>
          <cell r="Q48">
            <v>0</v>
          </cell>
          <cell r="R48">
            <v>5482636.7300000004</v>
          </cell>
          <cell r="S48">
            <v>11437731.27</v>
          </cell>
          <cell r="T48">
            <v>23748445.530000001</v>
          </cell>
          <cell r="U48">
            <v>12818922.52</v>
          </cell>
          <cell r="V48">
            <v>7177502.6100000003</v>
          </cell>
          <cell r="W48">
            <v>1035039.42</v>
          </cell>
          <cell r="X48">
            <v>1056694.75</v>
          </cell>
          <cell r="Y48">
            <v>1077608.81</v>
          </cell>
          <cell r="Z48">
            <v>1098962.6200000001</v>
          </cell>
          <cell r="AA48">
            <v>1121099.71</v>
          </cell>
          <cell r="AB48">
            <v>1143734.93</v>
          </cell>
          <cell r="AC48">
            <v>1169950.97</v>
          </cell>
          <cell r="AD48">
            <v>1234739.83</v>
          </cell>
          <cell r="AE48">
            <v>1274929.31</v>
          </cell>
          <cell r="AF48">
            <v>1316427.29</v>
          </cell>
          <cell r="AG48">
            <v>1359276.37</v>
          </cell>
          <cell r="AH48">
            <v>1403520.56</v>
          </cell>
          <cell r="AI48">
            <v>1449205.28</v>
          </cell>
          <cell r="AJ48">
            <v>1496377.44</v>
          </cell>
          <cell r="AK48">
            <v>1545085.48</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row>
        <row r="49">
          <cell r="A49" t="str">
            <v>CAResidentialCritical Peak PricingSummer Peak Reduction @Meter  (MW)Low Participation Case0</v>
          </cell>
          <cell r="B49" t="str">
            <v>CA</v>
          </cell>
          <cell r="C49" t="str">
            <v>Residential</v>
          </cell>
          <cell r="D49" t="str">
            <v>Critical Peak Pricing</v>
          </cell>
          <cell r="E49" t="str">
            <v>Summer Peak Reduction @Meter  (MW)</v>
          </cell>
          <cell r="F49" t="str">
            <v>Low Participation Case</v>
          </cell>
          <cell r="G49">
            <v>0</v>
          </cell>
          <cell r="H49">
            <v>0</v>
          </cell>
          <cell r="I49">
            <v>0</v>
          </cell>
          <cell r="J49">
            <v>0</v>
          </cell>
          <cell r="K49">
            <v>0</v>
          </cell>
          <cell r="L49">
            <v>0</v>
          </cell>
          <cell r="M49">
            <v>0</v>
          </cell>
          <cell r="N49">
            <v>0</v>
          </cell>
          <cell r="O49">
            <v>0</v>
          </cell>
          <cell r="P49">
            <v>0</v>
          </cell>
          <cell r="Q49">
            <v>0</v>
          </cell>
          <cell r="R49">
            <v>5.1061481672101516</v>
          </cell>
          <cell r="S49">
            <v>15.546439584201273</v>
          </cell>
          <cell r="T49">
            <v>36.769815927493447</v>
          </cell>
          <cell r="U49">
            <v>47.99510590524666</v>
          </cell>
          <cell r="V49">
            <v>54.039254216657497</v>
          </cell>
          <cell r="W49">
            <v>54.75501228123791</v>
          </cell>
          <cell r="X49">
            <v>55.462504704051796</v>
          </cell>
          <cell r="Y49">
            <v>56.170704503007471</v>
          </cell>
          <cell r="Z49">
            <v>56.91276145592839</v>
          </cell>
          <cell r="AA49">
            <v>57.74360864977195</v>
          </cell>
          <cell r="AB49">
            <v>58.507439221742665</v>
          </cell>
          <cell r="AC49">
            <v>59.27262640549219</v>
          </cell>
          <cell r="AD49">
            <v>60.065513565673378</v>
          </cell>
          <cell r="AE49">
            <v>60.869007140432515</v>
          </cell>
          <cell r="AF49">
            <v>61.683249011282939</v>
          </cell>
          <cell r="AG49">
            <v>62.508382957680382</v>
          </cell>
          <cell r="AH49">
            <v>63.344554682411669</v>
          </cell>
          <cell r="AI49">
            <v>64.191911837323005</v>
          </cell>
          <cell r="AJ49">
            <v>65.050604049392433</v>
          </cell>
          <cell r="AK49">
            <v>65.920782947151125</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row>
        <row r="50">
          <cell r="A50" t="str">
            <v>CAResidentialCritical Peak PricingSummer Peak Reduction @Generation (MW)Low Participation Case0</v>
          </cell>
          <cell r="B50" t="str">
            <v>CA</v>
          </cell>
          <cell r="C50" t="str">
            <v>Residential</v>
          </cell>
          <cell r="D50" t="str">
            <v>Critical Peak Pricing</v>
          </cell>
          <cell r="E50" t="str">
            <v>Summer Peak Reduction @Generation (MW)</v>
          </cell>
          <cell r="F50" t="str">
            <v>Low Participation Case</v>
          </cell>
          <cell r="G50">
            <v>0</v>
          </cell>
          <cell r="H50">
            <v>0</v>
          </cell>
          <cell r="I50">
            <v>0</v>
          </cell>
          <cell r="J50">
            <v>0</v>
          </cell>
          <cell r="K50">
            <v>0</v>
          </cell>
          <cell r="L50">
            <v>0</v>
          </cell>
          <cell r="M50">
            <v>0</v>
          </cell>
          <cell r="N50">
            <v>0</v>
          </cell>
          <cell r="O50">
            <v>0</v>
          </cell>
          <cell r="P50">
            <v>0</v>
          </cell>
          <cell r="Q50">
            <v>0</v>
          </cell>
          <cell r="R50">
            <v>5.6309529854545115</v>
          </cell>
          <cell r="S50">
            <v>17.1442871462299</v>
          </cell>
          <cell r="T50">
            <v>40.548980952242438</v>
          </cell>
          <cell r="U50">
            <v>52.92799504328039</v>
          </cell>
          <cell r="V50">
            <v>59.593354892652727</v>
          </cell>
          <cell r="W50">
            <v>60.382677857562754</v>
          </cell>
          <cell r="X50">
            <v>61.162885646285609</v>
          </cell>
          <cell r="Y50">
            <v>61.94387351456492</v>
          </cell>
          <cell r="Z50">
            <v>62.762198341341403</v>
          </cell>
          <cell r="AA50">
            <v>63.678439181486489</v>
          </cell>
          <cell r="AB50">
            <v>64.520775498172327</v>
          </cell>
          <cell r="AC50">
            <v>65.364607857843168</v>
          </cell>
          <cell r="AD50">
            <v>66.238987169908881</v>
          </cell>
          <cell r="AE50">
            <v>67.125063013269198</v>
          </cell>
          <cell r="AF50">
            <v>68.022991851877961</v>
          </cell>
          <cell r="AG50">
            <v>68.932932242700019</v>
          </cell>
          <cell r="AH50">
            <v>69.855044863709381</v>
          </cell>
          <cell r="AI50">
            <v>70.789492542261797</v>
          </cell>
          <cell r="AJ50">
            <v>71.73644028384696</v>
          </cell>
          <cell r="AK50">
            <v>72.696055301225314</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row>
        <row r="51">
          <cell r="A51" t="str">
            <v>CAResidentialCritical Peak PricingWinter Peak Reduction @Meter  (MW)Low Participation Case0</v>
          </cell>
          <cell r="B51" t="str">
            <v>CA</v>
          </cell>
          <cell r="C51" t="str">
            <v>Residential</v>
          </cell>
          <cell r="D51" t="str">
            <v>Critical Peak Pricing</v>
          </cell>
          <cell r="E51" t="str">
            <v>Winter Peak Reduction @Meter  (MW)</v>
          </cell>
          <cell r="F51" t="str">
            <v>Low Participation Case</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row>
        <row r="52">
          <cell r="A52" t="str">
            <v>CAResidentialCritical Peak PricingWinter Peak Reduction @Generation (MW)Low Participation Case0</v>
          </cell>
          <cell r="B52" t="str">
            <v>CA</v>
          </cell>
          <cell r="C52" t="str">
            <v>Residential</v>
          </cell>
          <cell r="D52" t="str">
            <v>Critical Peak Pricing</v>
          </cell>
          <cell r="E52" t="str">
            <v>Winter Peak Reduction @Generation (MW)</v>
          </cell>
          <cell r="F52" t="str">
            <v>Low Participation Case</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row>
        <row r="53">
          <cell r="A53" t="str">
            <v>CAResidentialCritical Peak PricingProgram Annual BenefitsLow Participation Case0</v>
          </cell>
          <cell r="B53" t="str">
            <v>CA</v>
          </cell>
          <cell r="C53" t="str">
            <v>Residential</v>
          </cell>
          <cell r="D53" t="str">
            <v>Critical Peak Pricing</v>
          </cell>
          <cell r="E53" t="str">
            <v>Program Annual Benefits</v>
          </cell>
          <cell r="F53" t="str">
            <v>Low Participation Case</v>
          </cell>
          <cell r="G53">
            <v>0</v>
          </cell>
        </row>
        <row r="54">
          <cell r="A54" t="str">
            <v>CAResidentialCritical Peak PricingNew ParticipantsLow Participation Case0</v>
          </cell>
          <cell r="B54" t="str">
            <v>CA</v>
          </cell>
          <cell r="C54" t="str">
            <v>Residential</v>
          </cell>
          <cell r="D54" t="str">
            <v>Critical Peak Pricing</v>
          </cell>
          <cell r="E54" t="str">
            <v>New Participants</v>
          </cell>
          <cell r="F54" t="str">
            <v>Low Participation Case</v>
          </cell>
          <cell r="G54">
            <v>0</v>
          </cell>
          <cell r="H54">
            <v>0</v>
          </cell>
          <cell r="I54">
            <v>0</v>
          </cell>
          <cell r="J54">
            <v>0</v>
          </cell>
          <cell r="K54">
            <v>0</v>
          </cell>
          <cell r="L54">
            <v>0</v>
          </cell>
          <cell r="M54">
            <v>0</v>
          </cell>
          <cell r="N54">
            <v>0</v>
          </cell>
          <cell r="O54">
            <v>0</v>
          </cell>
          <cell r="P54">
            <v>0</v>
          </cell>
          <cell r="Q54">
            <v>0</v>
          </cell>
          <cell r="R54">
            <v>16746.686550000006</v>
          </cell>
          <cell r="S54">
            <v>34271.919000000009</v>
          </cell>
          <cell r="T54">
            <v>69833.664450000011</v>
          </cell>
          <cell r="U54">
            <v>36847.527750000037</v>
          </cell>
          <cell r="V54">
            <v>20100.588749999937</v>
          </cell>
          <cell r="W54">
            <v>2583.0255000000179</v>
          </cell>
          <cell r="X54">
            <v>2585.7149999999965</v>
          </cell>
          <cell r="Y54">
            <v>2585.2035000000324</v>
          </cell>
          <cell r="Z54">
            <v>2584.5764999999665</v>
          </cell>
          <cell r="AA54">
            <v>2584.3950000000186</v>
          </cell>
          <cell r="AB54">
            <v>2584.7249999999767</v>
          </cell>
          <cell r="AC54">
            <v>2592.8595000000205</v>
          </cell>
          <cell r="AD54">
            <v>2694.0321599718882</v>
          </cell>
          <cell r="AE54">
            <v>2731.0805338135397</v>
          </cell>
          <cell r="AF54">
            <v>2768.6383974915661</v>
          </cell>
          <cell r="AG54">
            <v>2806.7127575183695</v>
          </cell>
          <cell r="AH54">
            <v>2845.3107167601411</v>
          </cell>
          <cell r="AI54">
            <v>2884.4394757617847</v>
          </cell>
          <cell r="AJ54">
            <v>2924.1063340901455</v>
          </cell>
          <cell r="AK54">
            <v>2964.3186916958948</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row>
        <row r="55">
          <cell r="A55" t="str">
            <v>CAResidentialCritical Peak PricingIncentive CostsLow Participation Case0</v>
          </cell>
          <cell r="B55" t="str">
            <v>CA</v>
          </cell>
          <cell r="C55" t="str">
            <v>Residential</v>
          </cell>
          <cell r="D55" t="str">
            <v>Critical Peak Pricing</v>
          </cell>
          <cell r="E55" t="str">
            <v>Incentive Costs</v>
          </cell>
          <cell r="F55" t="str">
            <v>Low Participation Case</v>
          </cell>
          <cell r="G55">
            <v>0</v>
          </cell>
          <cell r="H55">
            <v>0</v>
          </cell>
          <cell r="I55">
            <v>0</v>
          </cell>
          <cell r="J55">
            <v>0</v>
          </cell>
          <cell r="K55">
            <v>0</v>
          </cell>
          <cell r="L55">
            <v>0</v>
          </cell>
          <cell r="M55">
            <v>0</v>
          </cell>
          <cell r="N55">
            <v>0</v>
          </cell>
          <cell r="O55">
            <v>0</v>
          </cell>
          <cell r="P55">
            <v>0</v>
          </cell>
          <cell r="Q55">
            <v>0</v>
          </cell>
          <cell r="R55">
            <v>351680.42</v>
          </cell>
          <cell r="S55">
            <v>1071390.72</v>
          </cell>
          <cell r="T55">
            <v>2537897.67</v>
          </cell>
          <cell r="U55">
            <v>3311695.75</v>
          </cell>
          <cell r="V55">
            <v>3733808.12</v>
          </cell>
          <cell r="W55">
            <v>3788051.65</v>
          </cell>
          <cell r="X55">
            <v>3842351.67</v>
          </cell>
          <cell r="Y55">
            <v>3896640.94</v>
          </cell>
          <cell r="Z55">
            <v>3950917.05</v>
          </cell>
          <cell r="AA55">
            <v>4005189.34</v>
          </cell>
          <cell r="AB55">
            <v>4059468.57</v>
          </cell>
          <cell r="AC55">
            <v>4113918.62</v>
          </cell>
          <cell r="AD55">
            <v>4170493.29</v>
          </cell>
          <cell r="AE55">
            <v>4227845.9800000004</v>
          </cell>
          <cell r="AF55">
            <v>4285987.3899999997</v>
          </cell>
          <cell r="AG55">
            <v>4344928.3600000003</v>
          </cell>
          <cell r="AH55">
            <v>4404679.88</v>
          </cell>
          <cell r="AI55">
            <v>4465253.1100000003</v>
          </cell>
          <cell r="AJ55">
            <v>4526659.34</v>
          </cell>
          <cell r="AK55">
            <v>4588910.04</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row>
        <row r="56">
          <cell r="A56" t="str">
            <v>CAResidentialCritical Peak PricingParticipantsLow Participation Case0</v>
          </cell>
          <cell r="B56" t="str">
            <v>CA</v>
          </cell>
          <cell r="C56" t="str">
            <v>Residential</v>
          </cell>
          <cell r="D56" t="str">
            <v>Critical Peak Pricing</v>
          </cell>
          <cell r="E56" t="str">
            <v>Participants</v>
          </cell>
          <cell r="F56" t="str">
            <v>Low Participation Case</v>
          </cell>
          <cell r="G56">
            <v>0</v>
          </cell>
          <cell r="H56">
            <v>0</v>
          </cell>
          <cell r="I56">
            <v>0</v>
          </cell>
          <cell r="J56">
            <v>0</v>
          </cell>
          <cell r="K56">
            <v>0</v>
          </cell>
          <cell r="L56">
            <v>0</v>
          </cell>
          <cell r="M56">
            <v>0</v>
          </cell>
          <cell r="N56">
            <v>0</v>
          </cell>
          <cell r="O56">
            <v>0</v>
          </cell>
          <cell r="P56">
            <v>0</v>
          </cell>
          <cell r="Q56">
            <v>0</v>
          </cell>
          <cell r="R56">
            <v>16746.686550000006</v>
          </cell>
          <cell r="S56">
            <v>51018.605550000015</v>
          </cell>
          <cell r="T56">
            <v>120852.27000000002</v>
          </cell>
          <cell r="U56">
            <v>157699.79775000006</v>
          </cell>
          <cell r="V56">
            <v>177800.38649999999</v>
          </cell>
          <cell r="W56">
            <v>180383.41200000001</v>
          </cell>
          <cell r="X56">
            <v>182969.12700000001</v>
          </cell>
          <cell r="Y56">
            <v>185554.33050000004</v>
          </cell>
          <cell r="Z56">
            <v>188138.90700000001</v>
          </cell>
          <cell r="AA56">
            <v>190723.30200000003</v>
          </cell>
          <cell r="AB56">
            <v>193308.027</v>
          </cell>
          <cell r="AC56">
            <v>195900.88650000002</v>
          </cell>
          <cell r="AD56">
            <v>198594.91865997191</v>
          </cell>
          <cell r="AE56">
            <v>201325.99919378545</v>
          </cell>
          <cell r="AF56">
            <v>204094.63759127702</v>
          </cell>
          <cell r="AG56">
            <v>206901.35034879539</v>
          </cell>
          <cell r="AH56">
            <v>209746.66106555553</v>
          </cell>
          <cell r="AI56">
            <v>212631.10054131731</v>
          </cell>
          <cell r="AJ56">
            <v>215555.20687540746</v>
          </cell>
          <cell r="AK56">
            <v>218519.52556710335</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row>
        <row r="57">
          <cell r="A57" t="str">
            <v>CASmall C&amp;ICritical Peak PricingProgram Annual BenefitsLow Participation Case0</v>
          </cell>
          <cell r="B57" t="str">
            <v>CA</v>
          </cell>
          <cell r="C57" t="str">
            <v>Small C&amp;I</v>
          </cell>
          <cell r="D57" t="str">
            <v>Critical Peak Pricing</v>
          </cell>
          <cell r="E57" t="str">
            <v>Program Annual Benefits</v>
          </cell>
          <cell r="F57" t="str">
            <v>Low Participation Case</v>
          </cell>
          <cell r="G57">
            <v>0</v>
          </cell>
          <cell r="H57">
            <v>0</v>
          </cell>
          <cell r="I57">
            <v>0</v>
          </cell>
          <cell r="J57">
            <v>0</v>
          </cell>
          <cell r="K57">
            <v>0</v>
          </cell>
          <cell r="L57">
            <v>0</v>
          </cell>
          <cell r="M57">
            <v>0</v>
          </cell>
          <cell r="N57">
            <v>0</v>
          </cell>
          <cell r="O57">
            <v>0</v>
          </cell>
          <cell r="P57">
            <v>0</v>
          </cell>
          <cell r="Q57">
            <v>0</v>
          </cell>
          <cell r="R57">
            <v>573231.01</v>
          </cell>
          <cell r="S57">
            <v>1745288.43</v>
          </cell>
          <cell r="T57">
            <v>4127886.26</v>
          </cell>
          <cell r="U57">
            <v>5388069.9000000004</v>
          </cell>
          <cell r="V57">
            <v>6066603.5300000003</v>
          </cell>
          <cell r="W57">
            <v>6146956.6100000003</v>
          </cell>
          <cell r="X57">
            <v>6226381.7599999998</v>
          </cell>
          <cell r="Y57">
            <v>6305886.3200000003</v>
          </cell>
          <cell r="Z57">
            <v>6389191.79</v>
          </cell>
          <cell r="AA57">
            <v>6482465.1100000003</v>
          </cell>
          <cell r="AB57">
            <v>6568214.9500000002</v>
          </cell>
          <cell r="AC57">
            <v>6654117.0800000001</v>
          </cell>
          <cell r="AD57">
            <v>6743128.8899999997</v>
          </cell>
          <cell r="AE57">
            <v>6833331.4100000001</v>
          </cell>
          <cell r="AF57">
            <v>6924740.5700000003</v>
          </cell>
          <cell r="AG57">
            <v>7017372.5</v>
          </cell>
          <cell r="AH57">
            <v>7111243.5700000003</v>
          </cell>
          <cell r="AI57">
            <v>7206370.3399999999</v>
          </cell>
          <cell r="AJ57">
            <v>7302769.6200000001</v>
          </cell>
          <cell r="AK57">
            <v>7400458.4299999997</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row>
        <row r="58">
          <cell r="A58" t="str">
            <v>CASmall C&amp;ICritical Peak PricingProgram Annual CostsLow Participation Case0</v>
          </cell>
          <cell r="B58" t="str">
            <v>CA</v>
          </cell>
          <cell r="C58" t="str">
            <v>Small C&amp;I</v>
          </cell>
          <cell r="D58" t="str">
            <v>Critical Peak Pricing</v>
          </cell>
          <cell r="E58" t="str">
            <v>Program Annual Costs</v>
          </cell>
          <cell r="F58" t="str">
            <v>Low Participation Case</v>
          </cell>
          <cell r="G58">
            <v>0</v>
          </cell>
          <cell r="H58">
            <v>0</v>
          </cell>
          <cell r="I58">
            <v>0</v>
          </cell>
          <cell r="J58">
            <v>0</v>
          </cell>
          <cell r="K58">
            <v>0</v>
          </cell>
          <cell r="L58">
            <v>0</v>
          </cell>
          <cell r="M58">
            <v>0</v>
          </cell>
          <cell r="N58">
            <v>0</v>
          </cell>
          <cell r="O58">
            <v>0</v>
          </cell>
          <cell r="P58">
            <v>0</v>
          </cell>
          <cell r="Q58">
            <v>0</v>
          </cell>
          <cell r="R58">
            <v>5834317.1500000004</v>
          </cell>
          <cell r="S58">
            <v>12509121.98</v>
          </cell>
          <cell r="T58">
            <v>26286343.199999999</v>
          </cell>
          <cell r="U58">
            <v>16130618.27</v>
          </cell>
          <cell r="V58">
            <v>10911310.720000001</v>
          </cell>
          <cell r="W58">
            <v>4823091.07</v>
          </cell>
          <cell r="X58">
            <v>4899046.41</v>
          </cell>
          <cell r="Y58">
            <v>4974249.76</v>
          </cell>
          <cell r="Z58">
            <v>5049879.66</v>
          </cell>
          <cell r="AA58">
            <v>5126289.05</v>
          </cell>
          <cell r="AB58">
            <v>5203203.5</v>
          </cell>
          <cell r="AC58">
            <v>5283869.59</v>
          </cell>
          <cell r="AD58">
            <v>5405233.1200000001</v>
          </cell>
          <cell r="AE58">
            <v>5502775.29</v>
          </cell>
          <cell r="AF58">
            <v>5602414.6799999997</v>
          </cell>
          <cell r="AG58">
            <v>5704204.7300000004</v>
          </cell>
          <cell r="AH58">
            <v>5808200.4400000004</v>
          </cell>
          <cell r="AI58">
            <v>5914458.3899999997</v>
          </cell>
          <cell r="AJ58">
            <v>6023036.7800000003</v>
          </cell>
          <cell r="AK58">
            <v>6133995.5099999998</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row>
        <row r="59">
          <cell r="A59" t="str">
            <v>CASmall C&amp;ICritical Peak PricingNon-Incentive CostsLow Participation Case0</v>
          </cell>
          <cell r="B59" t="str">
            <v>CA</v>
          </cell>
          <cell r="C59" t="str">
            <v>Small C&amp;I</v>
          </cell>
          <cell r="D59" t="str">
            <v>Critical Peak Pricing</v>
          </cell>
          <cell r="E59" t="str">
            <v>Non-Incentive Costs</v>
          </cell>
          <cell r="F59" t="str">
            <v>Low Participation Case</v>
          </cell>
          <cell r="G59">
            <v>0</v>
          </cell>
          <cell r="H59">
            <v>0</v>
          </cell>
          <cell r="I59">
            <v>0</v>
          </cell>
          <cell r="J59">
            <v>0</v>
          </cell>
          <cell r="K59">
            <v>0</v>
          </cell>
          <cell r="L59">
            <v>0</v>
          </cell>
          <cell r="M59">
            <v>0</v>
          </cell>
          <cell r="N59">
            <v>0</v>
          </cell>
          <cell r="O59">
            <v>0</v>
          </cell>
          <cell r="P59">
            <v>0</v>
          </cell>
          <cell r="Q59">
            <v>0</v>
          </cell>
          <cell r="R59">
            <v>5482636.7300000004</v>
          </cell>
          <cell r="S59">
            <v>11437731.27</v>
          </cell>
          <cell r="T59">
            <v>23748445.530000001</v>
          </cell>
          <cell r="U59">
            <v>12818922.52</v>
          </cell>
          <cell r="V59">
            <v>7177502.6100000003</v>
          </cell>
          <cell r="W59">
            <v>1035039.42</v>
          </cell>
          <cell r="X59">
            <v>1056694.75</v>
          </cell>
          <cell r="Y59">
            <v>1077608.81</v>
          </cell>
          <cell r="Z59">
            <v>1098962.6200000001</v>
          </cell>
          <cell r="AA59">
            <v>1121099.71</v>
          </cell>
          <cell r="AB59">
            <v>1143734.93</v>
          </cell>
          <cell r="AC59">
            <v>1169950.97</v>
          </cell>
          <cell r="AD59">
            <v>1234739.83</v>
          </cell>
          <cell r="AE59">
            <v>1274929.31</v>
          </cell>
          <cell r="AF59">
            <v>1316427.29</v>
          </cell>
          <cell r="AG59">
            <v>1359276.37</v>
          </cell>
          <cell r="AH59">
            <v>1403520.56</v>
          </cell>
          <cell r="AI59">
            <v>1449205.28</v>
          </cell>
          <cell r="AJ59">
            <v>1496377.44</v>
          </cell>
          <cell r="AK59">
            <v>1545085.48</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row>
        <row r="60">
          <cell r="A60" t="str">
            <v>CASmall C&amp;ICritical Peak PricingSummer Peak Reduction @Meter  (MW)Low Participation Case0</v>
          </cell>
          <cell r="B60" t="str">
            <v>CA</v>
          </cell>
          <cell r="C60" t="str">
            <v>Small C&amp;I</v>
          </cell>
          <cell r="D60" t="str">
            <v>Critical Peak Pricing</v>
          </cell>
          <cell r="E60" t="str">
            <v>Summer Peak Reduction @Meter  (MW)</v>
          </cell>
          <cell r="F60" t="str">
            <v>Low Participation Case</v>
          </cell>
          <cell r="G60">
            <v>0</v>
          </cell>
          <cell r="H60">
            <v>0</v>
          </cell>
          <cell r="I60">
            <v>0</v>
          </cell>
          <cell r="J60">
            <v>0</v>
          </cell>
          <cell r="K60">
            <v>0</v>
          </cell>
          <cell r="L60">
            <v>0</v>
          </cell>
          <cell r="M60">
            <v>0</v>
          </cell>
          <cell r="N60">
            <v>0</v>
          </cell>
          <cell r="O60">
            <v>0</v>
          </cell>
          <cell r="P60">
            <v>0</v>
          </cell>
          <cell r="Q60">
            <v>0</v>
          </cell>
          <cell r="R60">
            <v>5.1061481672101516</v>
          </cell>
          <cell r="S60">
            <v>15.546439584201273</v>
          </cell>
          <cell r="T60">
            <v>36.769815927493447</v>
          </cell>
          <cell r="U60">
            <v>47.99510590524666</v>
          </cell>
          <cell r="V60">
            <v>54.039254216657497</v>
          </cell>
          <cell r="W60">
            <v>54.75501228123791</v>
          </cell>
          <cell r="X60">
            <v>55.462504704051796</v>
          </cell>
          <cell r="Y60">
            <v>56.170704503007471</v>
          </cell>
          <cell r="Z60">
            <v>56.91276145592839</v>
          </cell>
          <cell r="AA60">
            <v>57.74360864977195</v>
          </cell>
          <cell r="AB60">
            <v>58.507439221742665</v>
          </cell>
          <cell r="AC60">
            <v>59.27262640549219</v>
          </cell>
          <cell r="AD60">
            <v>60.065513565673378</v>
          </cell>
          <cell r="AE60">
            <v>60.869007140432515</v>
          </cell>
          <cell r="AF60">
            <v>61.683249011282939</v>
          </cell>
          <cell r="AG60">
            <v>62.508382957680382</v>
          </cell>
          <cell r="AH60">
            <v>63.344554682411669</v>
          </cell>
          <cell r="AI60">
            <v>64.191911837323005</v>
          </cell>
          <cell r="AJ60">
            <v>65.050604049392433</v>
          </cell>
          <cell r="AK60">
            <v>65.920782947151125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row>
        <row r="61">
          <cell r="A61" t="str">
            <v>CASmall C&amp;ICritical Peak PricingSummer Peak Reduction @Generation (MW)Low Participation Case0</v>
          </cell>
          <cell r="B61" t="str">
            <v>CA</v>
          </cell>
          <cell r="C61" t="str">
            <v>Small C&amp;I</v>
          </cell>
          <cell r="D61" t="str">
            <v>Critical Peak Pricing</v>
          </cell>
          <cell r="E61" t="str">
            <v>Summer Peak Reduction @Generation (MW)</v>
          </cell>
          <cell r="F61" t="str">
            <v>Low Participation Case</v>
          </cell>
          <cell r="G61">
            <v>0</v>
          </cell>
          <cell r="H61">
            <v>0</v>
          </cell>
          <cell r="I61">
            <v>0</v>
          </cell>
          <cell r="J61">
            <v>0</v>
          </cell>
          <cell r="K61">
            <v>0</v>
          </cell>
          <cell r="L61">
            <v>0</v>
          </cell>
          <cell r="M61">
            <v>0</v>
          </cell>
          <cell r="N61">
            <v>0</v>
          </cell>
          <cell r="O61">
            <v>0</v>
          </cell>
          <cell r="P61">
            <v>0</v>
          </cell>
          <cell r="Q61">
            <v>0</v>
          </cell>
          <cell r="R61">
            <v>5.6309529854545115</v>
          </cell>
          <cell r="S61">
            <v>17.1442871462299</v>
          </cell>
          <cell r="T61">
            <v>40.548980952242438</v>
          </cell>
          <cell r="U61">
            <v>52.92799504328039</v>
          </cell>
          <cell r="V61">
            <v>59.593354892652727</v>
          </cell>
          <cell r="W61">
            <v>60.382677857562754</v>
          </cell>
          <cell r="X61">
            <v>61.162885646285609</v>
          </cell>
          <cell r="Y61">
            <v>61.94387351456492</v>
          </cell>
          <cell r="Z61">
            <v>62.762198341341403</v>
          </cell>
          <cell r="AA61">
            <v>63.678439181486489</v>
          </cell>
          <cell r="AB61">
            <v>64.520775498172327</v>
          </cell>
          <cell r="AC61">
            <v>65.364607857843168</v>
          </cell>
          <cell r="AD61">
            <v>66.238987169908881</v>
          </cell>
          <cell r="AE61">
            <v>67.125063013269198</v>
          </cell>
          <cell r="AF61">
            <v>68.022991851877961</v>
          </cell>
          <cell r="AG61">
            <v>68.932932242700019</v>
          </cell>
          <cell r="AH61">
            <v>69.855044863709381</v>
          </cell>
          <cell r="AI61">
            <v>70.789492542261797</v>
          </cell>
          <cell r="AJ61">
            <v>71.73644028384696</v>
          </cell>
          <cell r="AK61">
            <v>72.696055301225314</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row>
        <row r="62">
          <cell r="A62" t="str">
            <v>CASmall C&amp;ICritical Peak PricingWinter Peak Reduction @Meter  (MW)Low Participation Case0</v>
          </cell>
          <cell r="B62" t="str">
            <v>CA</v>
          </cell>
          <cell r="C62" t="str">
            <v>Small C&amp;I</v>
          </cell>
          <cell r="D62" t="str">
            <v>Critical Peak Pricing</v>
          </cell>
          <cell r="E62" t="str">
            <v>Winter Peak Reduction @Meter  (MW)</v>
          </cell>
          <cell r="F62" t="str">
            <v>Low Participation Case</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row>
        <row r="63">
          <cell r="A63" t="str">
            <v>CASmall C&amp;ICritical Peak PricingWinter Peak Reduction @Generation (MW)Low Participation Case0</v>
          </cell>
          <cell r="B63" t="str">
            <v>CA</v>
          </cell>
          <cell r="C63" t="str">
            <v>Small C&amp;I</v>
          </cell>
          <cell r="D63" t="str">
            <v>Critical Peak Pricing</v>
          </cell>
          <cell r="E63" t="str">
            <v>Winter Peak Reduction @Generation (MW)</v>
          </cell>
          <cell r="F63" t="str">
            <v>Low Participation Case</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row>
        <row r="64">
          <cell r="A64" t="str">
            <v>CASmall C&amp;ICritical Peak PricingProgram Annual BenefitsLow Participation Case0</v>
          </cell>
          <cell r="B64" t="str">
            <v>CA</v>
          </cell>
          <cell r="C64" t="str">
            <v>Small C&amp;I</v>
          </cell>
          <cell r="D64" t="str">
            <v>Critical Peak Pricing</v>
          </cell>
          <cell r="E64" t="str">
            <v>Program Annual Benefits</v>
          </cell>
          <cell r="F64" t="str">
            <v>Low Participation Case</v>
          </cell>
          <cell r="G64">
            <v>0</v>
          </cell>
        </row>
        <row r="65">
          <cell r="A65" t="str">
            <v>CASmall C&amp;ICritical Peak PricingNew ParticipantsLow Participation Case0</v>
          </cell>
          <cell r="B65" t="str">
            <v>CA</v>
          </cell>
          <cell r="C65" t="str">
            <v>Small C&amp;I</v>
          </cell>
          <cell r="D65" t="str">
            <v>Critical Peak Pricing</v>
          </cell>
          <cell r="E65" t="str">
            <v>New Participants</v>
          </cell>
          <cell r="F65" t="str">
            <v>Low Participation Case</v>
          </cell>
          <cell r="G65">
            <v>0</v>
          </cell>
          <cell r="H65">
            <v>0</v>
          </cell>
          <cell r="I65">
            <v>0</v>
          </cell>
          <cell r="J65">
            <v>0</v>
          </cell>
          <cell r="K65">
            <v>0</v>
          </cell>
          <cell r="L65">
            <v>0</v>
          </cell>
          <cell r="M65">
            <v>0</v>
          </cell>
          <cell r="N65">
            <v>0</v>
          </cell>
          <cell r="O65">
            <v>0</v>
          </cell>
          <cell r="P65">
            <v>0</v>
          </cell>
          <cell r="Q65">
            <v>0</v>
          </cell>
          <cell r="R65">
            <v>16746.686550000006</v>
          </cell>
          <cell r="S65">
            <v>34271.919000000009</v>
          </cell>
          <cell r="T65">
            <v>69833.664450000011</v>
          </cell>
          <cell r="U65">
            <v>36847.527750000037</v>
          </cell>
          <cell r="V65">
            <v>20100.588749999937</v>
          </cell>
          <cell r="W65">
            <v>2583.0255000000179</v>
          </cell>
          <cell r="X65">
            <v>2585.7149999999965</v>
          </cell>
          <cell r="Y65">
            <v>2585.2035000000324</v>
          </cell>
          <cell r="Z65">
            <v>2584.5764999999665</v>
          </cell>
          <cell r="AA65">
            <v>2584.3950000000186</v>
          </cell>
          <cell r="AB65">
            <v>2584.7249999999767</v>
          </cell>
          <cell r="AC65">
            <v>2592.8595000000205</v>
          </cell>
          <cell r="AD65">
            <v>2694.0321599718882</v>
          </cell>
          <cell r="AE65">
            <v>2731.0805338135397</v>
          </cell>
          <cell r="AF65">
            <v>2768.6383974915661</v>
          </cell>
          <cell r="AG65">
            <v>2806.7127575183695</v>
          </cell>
          <cell r="AH65">
            <v>2845.3107167601411</v>
          </cell>
          <cell r="AI65">
            <v>2884.4394757617847</v>
          </cell>
          <cell r="AJ65">
            <v>2924.1063340901455</v>
          </cell>
          <cell r="AK65">
            <v>2964.3186916958948</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row>
        <row r="66">
          <cell r="A66" t="str">
            <v>CASmall C&amp;ICritical Peak PricingIncentive CostsLow Participation Case0</v>
          </cell>
          <cell r="B66" t="str">
            <v>CA</v>
          </cell>
          <cell r="C66" t="str">
            <v>Small C&amp;I</v>
          </cell>
          <cell r="D66" t="str">
            <v>Critical Peak Pricing</v>
          </cell>
          <cell r="E66" t="str">
            <v>Incentive Costs</v>
          </cell>
          <cell r="F66" t="str">
            <v>Low Participation Case</v>
          </cell>
          <cell r="G66">
            <v>0</v>
          </cell>
          <cell r="H66">
            <v>0</v>
          </cell>
          <cell r="I66">
            <v>0</v>
          </cell>
          <cell r="J66">
            <v>0</v>
          </cell>
          <cell r="K66">
            <v>0</v>
          </cell>
          <cell r="L66">
            <v>0</v>
          </cell>
          <cell r="M66">
            <v>0</v>
          </cell>
          <cell r="N66">
            <v>0</v>
          </cell>
          <cell r="O66">
            <v>0</v>
          </cell>
          <cell r="P66">
            <v>0</v>
          </cell>
          <cell r="Q66">
            <v>0</v>
          </cell>
          <cell r="R66">
            <v>351680.42</v>
          </cell>
          <cell r="S66">
            <v>1071390.72</v>
          </cell>
          <cell r="T66">
            <v>2537897.67</v>
          </cell>
          <cell r="U66">
            <v>3311695.75</v>
          </cell>
          <cell r="V66">
            <v>3733808.12</v>
          </cell>
          <cell r="W66">
            <v>3788051.65</v>
          </cell>
          <cell r="X66">
            <v>3842351.67</v>
          </cell>
          <cell r="Y66">
            <v>3896640.94</v>
          </cell>
          <cell r="Z66">
            <v>3950917.05</v>
          </cell>
          <cell r="AA66">
            <v>4005189.34</v>
          </cell>
          <cell r="AB66">
            <v>4059468.57</v>
          </cell>
          <cell r="AC66">
            <v>4113918.62</v>
          </cell>
          <cell r="AD66">
            <v>4170493.29</v>
          </cell>
          <cell r="AE66">
            <v>4227845.9800000004</v>
          </cell>
          <cell r="AF66">
            <v>4285987.3899999997</v>
          </cell>
          <cell r="AG66">
            <v>4344928.3600000003</v>
          </cell>
          <cell r="AH66">
            <v>4404679.88</v>
          </cell>
          <cell r="AI66">
            <v>4465253.1100000003</v>
          </cell>
          <cell r="AJ66">
            <v>4526659.34</v>
          </cell>
          <cell r="AK66">
            <v>4588910.04</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row>
        <row r="67">
          <cell r="A67" t="str">
            <v>CASmall C&amp;ICritical Peak PricingParticipantsLow Participation Case0</v>
          </cell>
          <cell r="B67" t="str">
            <v>CA</v>
          </cell>
          <cell r="C67" t="str">
            <v>Small C&amp;I</v>
          </cell>
          <cell r="D67" t="str">
            <v>Critical Peak Pricing</v>
          </cell>
          <cell r="E67" t="str">
            <v>Participants</v>
          </cell>
          <cell r="F67" t="str">
            <v>Low Participation Case</v>
          </cell>
          <cell r="G67">
            <v>0</v>
          </cell>
          <cell r="H67">
            <v>0</v>
          </cell>
          <cell r="I67">
            <v>0</v>
          </cell>
          <cell r="J67">
            <v>0</v>
          </cell>
          <cell r="K67">
            <v>0</v>
          </cell>
          <cell r="L67">
            <v>0</v>
          </cell>
          <cell r="M67">
            <v>0</v>
          </cell>
          <cell r="N67">
            <v>0</v>
          </cell>
          <cell r="O67">
            <v>0</v>
          </cell>
          <cell r="P67">
            <v>0</v>
          </cell>
          <cell r="Q67">
            <v>0</v>
          </cell>
          <cell r="R67">
            <v>16746.686550000006</v>
          </cell>
          <cell r="S67">
            <v>51018.605550000015</v>
          </cell>
          <cell r="T67">
            <v>120852.27000000002</v>
          </cell>
          <cell r="U67">
            <v>157699.79775000006</v>
          </cell>
          <cell r="V67">
            <v>177800.38649999999</v>
          </cell>
          <cell r="W67">
            <v>180383.41200000001</v>
          </cell>
          <cell r="X67">
            <v>182969.12700000001</v>
          </cell>
          <cell r="Y67">
            <v>185554.33050000004</v>
          </cell>
          <cell r="Z67">
            <v>188138.90700000001</v>
          </cell>
          <cell r="AA67">
            <v>190723.30200000003</v>
          </cell>
          <cell r="AB67">
            <v>193308.027</v>
          </cell>
          <cell r="AC67">
            <v>195900.88650000002</v>
          </cell>
          <cell r="AD67">
            <v>198594.91865997191</v>
          </cell>
          <cell r="AE67">
            <v>201325.99919378545</v>
          </cell>
          <cell r="AF67">
            <v>204094.63759127702</v>
          </cell>
          <cell r="AG67">
            <v>206901.35034879539</v>
          </cell>
          <cell r="AH67">
            <v>209746.66106555553</v>
          </cell>
          <cell r="AI67">
            <v>212631.10054131731</v>
          </cell>
          <cell r="AJ67">
            <v>215555.20687540746</v>
          </cell>
          <cell r="AK67">
            <v>218519.52556710335</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row>
        <row r="68">
          <cell r="A68" t="str">
            <v>CAExtra Large C&amp;ICurtail AgreementsProgram Annual BenefitsLow Participation Case0</v>
          </cell>
          <cell r="B68" t="str">
            <v>CA</v>
          </cell>
          <cell r="C68" t="str">
            <v>Extra Large C&amp;I</v>
          </cell>
          <cell r="D68" t="str">
            <v>Curtail Agreements</v>
          </cell>
          <cell r="E68" t="str">
            <v>Program Annual Benefits</v>
          </cell>
          <cell r="F68" t="str">
            <v>Low Participation Case</v>
          </cell>
          <cell r="G68">
            <v>0</v>
          </cell>
          <cell r="H68">
            <v>0</v>
          </cell>
          <cell r="I68">
            <v>0</v>
          </cell>
          <cell r="J68">
            <v>0</v>
          </cell>
          <cell r="K68">
            <v>0</v>
          </cell>
          <cell r="L68">
            <v>0</v>
          </cell>
          <cell r="M68">
            <v>0</v>
          </cell>
          <cell r="N68">
            <v>0</v>
          </cell>
          <cell r="O68">
            <v>0</v>
          </cell>
          <cell r="P68">
            <v>0</v>
          </cell>
          <cell r="Q68">
            <v>0</v>
          </cell>
          <cell r="R68">
            <v>573231.01</v>
          </cell>
          <cell r="S68">
            <v>1745288.43</v>
          </cell>
          <cell r="T68">
            <v>4127886.26</v>
          </cell>
          <cell r="U68">
            <v>5388069.9000000004</v>
          </cell>
          <cell r="V68">
            <v>6066603.5300000003</v>
          </cell>
          <cell r="W68">
            <v>6146956.6100000003</v>
          </cell>
          <cell r="X68">
            <v>6226381.7599999998</v>
          </cell>
          <cell r="Y68">
            <v>6305886.3200000003</v>
          </cell>
          <cell r="Z68">
            <v>6389191.79</v>
          </cell>
          <cell r="AA68">
            <v>6482465.1100000003</v>
          </cell>
          <cell r="AB68">
            <v>6568214.9500000002</v>
          </cell>
          <cell r="AC68">
            <v>6654117.0800000001</v>
          </cell>
          <cell r="AD68">
            <v>6743128.8899999997</v>
          </cell>
          <cell r="AE68">
            <v>6833331.4100000001</v>
          </cell>
          <cell r="AF68">
            <v>6924740.5700000003</v>
          </cell>
          <cell r="AG68">
            <v>7017372.5</v>
          </cell>
          <cell r="AH68">
            <v>7111243.5700000003</v>
          </cell>
          <cell r="AI68">
            <v>7206370.3399999999</v>
          </cell>
          <cell r="AJ68">
            <v>7302769.6200000001</v>
          </cell>
          <cell r="AK68">
            <v>7400458.4299999997</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row>
        <row r="69">
          <cell r="A69" t="str">
            <v>CAExtra Large C&amp;ICurtail AgreementsProgram Annual CostsLow Participation Case0</v>
          </cell>
          <cell r="B69" t="str">
            <v>CA</v>
          </cell>
          <cell r="C69" t="str">
            <v>Extra Large C&amp;I</v>
          </cell>
          <cell r="D69" t="str">
            <v>Curtail Agreements</v>
          </cell>
          <cell r="E69" t="str">
            <v>Program Annual Costs</v>
          </cell>
          <cell r="F69" t="str">
            <v>Low Participation Case</v>
          </cell>
          <cell r="G69">
            <v>0</v>
          </cell>
          <cell r="H69">
            <v>0</v>
          </cell>
          <cell r="I69">
            <v>0</v>
          </cell>
          <cell r="J69">
            <v>0</v>
          </cell>
          <cell r="K69">
            <v>0</v>
          </cell>
          <cell r="L69">
            <v>0</v>
          </cell>
          <cell r="M69">
            <v>0</v>
          </cell>
          <cell r="N69">
            <v>0</v>
          </cell>
          <cell r="O69">
            <v>0</v>
          </cell>
          <cell r="P69">
            <v>0</v>
          </cell>
          <cell r="Q69">
            <v>0</v>
          </cell>
          <cell r="R69">
            <v>5834317.1500000004</v>
          </cell>
          <cell r="S69">
            <v>12509121.98</v>
          </cell>
          <cell r="T69">
            <v>26286343.199999999</v>
          </cell>
          <cell r="U69">
            <v>16130618.27</v>
          </cell>
          <cell r="V69">
            <v>10911310.720000001</v>
          </cell>
          <cell r="W69">
            <v>4823091.07</v>
          </cell>
          <cell r="X69">
            <v>4899046.41</v>
          </cell>
          <cell r="Y69">
            <v>4974249.76</v>
          </cell>
          <cell r="Z69">
            <v>5049879.66</v>
          </cell>
          <cell r="AA69">
            <v>5126289.05</v>
          </cell>
          <cell r="AB69">
            <v>5203203.5</v>
          </cell>
          <cell r="AC69">
            <v>5283869.59</v>
          </cell>
          <cell r="AD69">
            <v>5405233.1200000001</v>
          </cell>
          <cell r="AE69">
            <v>5502775.29</v>
          </cell>
          <cell r="AF69">
            <v>5602414.6799999997</v>
          </cell>
          <cell r="AG69">
            <v>5704204.7300000004</v>
          </cell>
          <cell r="AH69">
            <v>5808200.4400000004</v>
          </cell>
          <cell r="AI69">
            <v>5914458.3899999997</v>
          </cell>
          <cell r="AJ69">
            <v>6023036.7800000003</v>
          </cell>
          <cell r="AK69">
            <v>6133995.5099999998</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row>
        <row r="70">
          <cell r="A70" t="str">
            <v>CAExtra Large C&amp;ICurtail AgreementsNon-Incentive CostsLow Participation Case0</v>
          </cell>
          <cell r="B70" t="str">
            <v>CA</v>
          </cell>
          <cell r="C70" t="str">
            <v>Extra Large C&amp;I</v>
          </cell>
          <cell r="D70" t="str">
            <v>Curtail Agreements</v>
          </cell>
          <cell r="E70" t="str">
            <v>Non-Incentive Costs</v>
          </cell>
          <cell r="F70" t="str">
            <v>Low Participation Case</v>
          </cell>
          <cell r="G70">
            <v>0</v>
          </cell>
          <cell r="H70">
            <v>0</v>
          </cell>
          <cell r="I70">
            <v>0</v>
          </cell>
          <cell r="J70">
            <v>0</v>
          </cell>
          <cell r="K70">
            <v>0</v>
          </cell>
          <cell r="L70">
            <v>0</v>
          </cell>
          <cell r="M70">
            <v>0</v>
          </cell>
          <cell r="N70">
            <v>0</v>
          </cell>
          <cell r="O70">
            <v>0</v>
          </cell>
          <cell r="P70">
            <v>0</v>
          </cell>
          <cell r="Q70">
            <v>0</v>
          </cell>
          <cell r="R70">
            <v>5482636.7300000004</v>
          </cell>
          <cell r="S70">
            <v>11437731.27</v>
          </cell>
          <cell r="T70">
            <v>23748445.530000001</v>
          </cell>
          <cell r="U70">
            <v>12818922.52</v>
          </cell>
          <cell r="V70">
            <v>7177502.6100000003</v>
          </cell>
          <cell r="W70">
            <v>1035039.42</v>
          </cell>
          <cell r="X70">
            <v>1056694.75</v>
          </cell>
          <cell r="Y70">
            <v>1077608.81</v>
          </cell>
          <cell r="Z70">
            <v>1098962.6200000001</v>
          </cell>
          <cell r="AA70">
            <v>1121099.71</v>
          </cell>
          <cell r="AB70">
            <v>1143734.93</v>
          </cell>
          <cell r="AC70">
            <v>1169950.97</v>
          </cell>
          <cell r="AD70">
            <v>1234739.83</v>
          </cell>
          <cell r="AE70">
            <v>1274929.31</v>
          </cell>
          <cell r="AF70">
            <v>1316427.29</v>
          </cell>
          <cell r="AG70">
            <v>1359276.37</v>
          </cell>
          <cell r="AH70">
            <v>1403520.56</v>
          </cell>
          <cell r="AI70">
            <v>1449205.28</v>
          </cell>
          <cell r="AJ70">
            <v>1496377.44</v>
          </cell>
          <cell r="AK70">
            <v>1545085.48</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row>
        <row r="71">
          <cell r="A71" t="str">
            <v>CAExtra Large C&amp;ICurtail AgreementsSummer Peak Reduction @Meter  (MW)Low Participation Case0</v>
          </cell>
          <cell r="B71" t="str">
            <v>CA</v>
          </cell>
          <cell r="C71" t="str">
            <v>Extra Large C&amp;I</v>
          </cell>
          <cell r="D71" t="str">
            <v>Curtail Agreements</v>
          </cell>
          <cell r="E71" t="str">
            <v>Summer Peak Reduction @Meter  (MW)</v>
          </cell>
          <cell r="F71" t="str">
            <v>Low Participation Case</v>
          </cell>
          <cell r="G71">
            <v>0</v>
          </cell>
          <cell r="H71">
            <v>0</v>
          </cell>
          <cell r="I71">
            <v>0</v>
          </cell>
          <cell r="J71">
            <v>0</v>
          </cell>
          <cell r="K71">
            <v>0</v>
          </cell>
          <cell r="L71">
            <v>0</v>
          </cell>
          <cell r="M71">
            <v>0</v>
          </cell>
          <cell r="N71">
            <v>0</v>
          </cell>
          <cell r="O71">
            <v>0</v>
          </cell>
          <cell r="P71">
            <v>0</v>
          </cell>
          <cell r="Q71">
            <v>0</v>
          </cell>
          <cell r="R71">
            <v>5.1061481672101516</v>
          </cell>
          <cell r="S71">
            <v>15.546439584201273</v>
          </cell>
          <cell r="T71">
            <v>36.769815927493447</v>
          </cell>
          <cell r="U71">
            <v>47.99510590524666</v>
          </cell>
          <cell r="V71">
            <v>54.039254216657497</v>
          </cell>
          <cell r="W71">
            <v>54.75501228123791</v>
          </cell>
          <cell r="X71">
            <v>55.462504704051796</v>
          </cell>
          <cell r="Y71">
            <v>56.170704503007471</v>
          </cell>
          <cell r="Z71">
            <v>56.91276145592839</v>
          </cell>
          <cell r="AA71">
            <v>57.74360864977195</v>
          </cell>
          <cell r="AB71">
            <v>58.507439221742665</v>
          </cell>
          <cell r="AC71">
            <v>59.27262640549219</v>
          </cell>
          <cell r="AD71">
            <v>60.065513565673378</v>
          </cell>
          <cell r="AE71">
            <v>60.869007140432515</v>
          </cell>
          <cell r="AF71">
            <v>61.683249011282939</v>
          </cell>
          <cell r="AG71">
            <v>62.508382957680382</v>
          </cell>
          <cell r="AH71">
            <v>63.344554682411669</v>
          </cell>
          <cell r="AI71">
            <v>64.191911837323005</v>
          </cell>
          <cell r="AJ71">
            <v>65.050604049392433</v>
          </cell>
          <cell r="AK71">
            <v>65.920782947151125</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row>
        <row r="72">
          <cell r="A72" t="str">
            <v>CAExtra Large C&amp;ICurtail AgreementsSummer Peak Reduction @Generation (MW)Low Participation Case0</v>
          </cell>
          <cell r="B72" t="str">
            <v>CA</v>
          </cell>
          <cell r="C72" t="str">
            <v>Extra Large C&amp;I</v>
          </cell>
          <cell r="D72" t="str">
            <v>Curtail Agreements</v>
          </cell>
          <cell r="E72" t="str">
            <v>Summer Peak Reduction @Generation (MW)</v>
          </cell>
          <cell r="F72" t="str">
            <v>Low Participation Case</v>
          </cell>
          <cell r="G72">
            <v>0</v>
          </cell>
          <cell r="H72">
            <v>0</v>
          </cell>
          <cell r="I72">
            <v>0</v>
          </cell>
          <cell r="J72">
            <v>0</v>
          </cell>
          <cell r="K72">
            <v>0</v>
          </cell>
          <cell r="L72">
            <v>0</v>
          </cell>
          <cell r="M72">
            <v>0</v>
          </cell>
          <cell r="N72">
            <v>0</v>
          </cell>
          <cell r="O72">
            <v>0</v>
          </cell>
          <cell r="P72">
            <v>0</v>
          </cell>
          <cell r="Q72">
            <v>0</v>
          </cell>
          <cell r="R72">
            <v>5.6309529854545115</v>
          </cell>
          <cell r="S72">
            <v>17.1442871462299</v>
          </cell>
          <cell r="T72">
            <v>40.548980952242438</v>
          </cell>
          <cell r="U72">
            <v>52.92799504328039</v>
          </cell>
          <cell r="V72">
            <v>59.593354892652727</v>
          </cell>
          <cell r="W72">
            <v>60.382677857562754</v>
          </cell>
          <cell r="X72">
            <v>61.162885646285609</v>
          </cell>
          <cell r="Y72">
            <v>61.94387351456492</v>
          </cell>
          <cell r="Z72">
            <v>62.762198341341403</v>
          </cell>
          <cell r="AA72">
            <v>63.678439181486489</v>
          </cell>
          <cell r="AB72">
            <v>64.520775498172327</v>
          </cell>
          <cell r="AC72">
            <v>65.364607857843168</v>
          </cell>
          <cell r="AD72">
            <v>66.238987169908881</v>
          </cell>
          <cell r="AE72">
            <v>67.125063013269198</v>
          </cell>
          <cell r="AF72">
            <v>68.022991851877961</v>
          </cell>
          <cell r="AG72">
            <v>68.932932242700019</v>
          </cell>
          <cell r="AH72">
            <v>69.855044863709381</v>
          </cell>
          <cell r="AI72">
            <v>70.789492542261797</v>
          </cell>
          <cell r="AJ72">
            <v>71.73644028384696</v>
          </cell>
          <cell r="AK72">
            <v>72.696055301225314</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row>
        <row r="73">
          <cell r="A73" t="str">
            <v>CAExtra Large C&amp;ICurtail AgreementsWinter Peak Reduction @Meter  (MW)Low Participation Case0</v>
          </cell>
          <cell r="B73" t="str">
            <v>CA</v>
          </cell>
          <cell r="C73" t="str">
            <v>Extra Large C&amp;I</v>
          </cell>
          <cell r="D73" t="str">
            <v>Curtail Agreements</v>
          </cell>
          <cell r="E73" t="str">
            <v>Winter Peak Reduction @Meter  (MW)</v>
          </cell>
          <cell r="F73" t="str">
            <v>Low Participation Case</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row>
        <row r="74">
          <cell r="A74" t="str">
            <v>CAExtra Large C&amp;ICurtail AgreementsWinter Peak Reduction @Generation (MW)Low Participation Case0</v>
          </cell>
          <cell r="B74" t="str">
            <v>CA</v>
          </cell>
          <cell r="C74" t="str">
            <v>Extra Large C&amp;I</v>
          </cell>
          <cell r="D74" t="str">
            <v>Curtail Agreements</v>
          </cell>
          <cell r="E74" t="str">
            <v>Winter Peak Reduction @Generation (MW)</v>
          </cell>
          <cell r="F74" t="str">
            <v>Low Participation Case</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row>
        <row r="75">
          <cell r="A75" t="str">
            <v>CAExtra Large C&amp;ICurtail AgreementsProgram Annual BenefitsLow Participation Case0</v>
          </cell>
          <cell r="B75" t="str">
            <v>CA</v>
          </cell>
          <cell r="C75" t="str">
            <v>Extra Large C&amp;I</v>
          </cell>
          <cell r="D75" t="str">
            <v>Curtail Agreements</v>
          </cell>
          <cell r="E75" t="str">
            <v>Program Annual Benefits</v>
          </cell>
          <cell r="F75" t="str">
            <v>Low Participation Case</v>
          </cell>
          <cell r="G75">
            <v>0</v>
          </cell>
        </row>
        <row r="76">
          <cell r="A76" t="str">
            <v>CAExtra Large C&amp;ICurtail AgreementsNew ParticipantsLow Participation Case0</v>
          </cell>
          <cell r="B76" t="str">
            <v>CA</v>
          </cell>
          <cell r="C76" t="str">
            <v>Extra Large C&amp;I</v>
          </cell>
          <cell r="D76" t="str">
            <v>Curtail Agreements</v>
          </cell>
          <cell r="E76" t="str">
            <v>New Participants</v>
          </cell>
          <cell r="F76" t="str">
            <v>Low Participation Case</v>
          </cell>
          <cell r="G76">
            <v>0</v>
          </cell>
          <cell r="H76">
            <v>0</v>
          </cell>
          <cell r="I76">
            <v>0</v>
          </cell>
          <cell r="J76">
            <v>0</v>
          </cell>
          <cell r="K76">
            <v>0</v>
          </cell>
          <cell r="L76">
            <v>0</v>
          </cell>
          <cell r="M76">
            <v>0</v>
          </cell>
          <cell r="N76">
            <v>0</v>
          </cell>
          <cell r="O76">
            <v>0</v>
          </cell>
          <cell r="P76">
            <v>0</v>
          </cell>
          <cell r="Q76">
            <v>0</v>
          </cell>
          <cell r="R76">
            <v>16746.686550000006</v>
          </cell>
          <cell r="S76">
            <v>34271.919000000009</v>
          </cell>
          <cell r="T76">
            <v>69833.664450000011</v>
          </cell>
          <cell r="U76">
            <v>36847.527750000037</v>
          </cell>
          <cell r="V76">
            <v>20100.588749999937</v>
          </cell>
          <cell r="W76">
            <v>2583.0255000000179</v>
          </cell>
          <cell r="X76">
            <v>2585.7149999999965</v>
          </cell>
          <cell r="Y76">
            <v>2585.2035000000324</v>
          </cell>
          <cell r="Z76">
            <v>2584.5764999999665</v>
          </cell>
          <cell r="AA76">
            <v>2584.3950000000186</v>
          </cell>
          <cell r="AB76">
            <v>2584.7249999999767</v>
          </cell>
          <cell r="AC76">
            <v>2592.8595000000205</v>
          </cell>
          <cell r="AD76">
            <v>2694.0321599718882</v>
          </cell>
          <cell r="AE76">
            <v>2731.0805338135397</v>
          </cell>
          <cell r="AF76">
            <v>2768.6383974915661</v>
          </cell>
          <cell r="AG76">
            <v>2806.7127575183695</v>
          </cell>
          <cell r="AH76">
            <v>2845.3107167601411</v>
          </cell>
          <cell r="AI76">
            <v>2884.4394757617847</v>
          </cell>
          <cell r="AJ76">
            <v>2924.1063340901455</v>
          </cell>
          <cell r="AK76">
            <v>2964.3186916958948</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row>
        <row r="77">
          <cell r="A77" t="str">
            <v>CAExtra Large C&amp;ICurtail AgreementsIncentive CostsLow Participation Case0</v>
          </cell>
          <cell r="B77" t="str">
            <v>CA</v>
          </cell>
          <cell r="C77" t="str">
            <v>Extra Large C&amp;I</v>
          </cell>
          <cell r="D77" t="str">
            <v>Curtail Agreements</v>
          </cell>
          <cell r="E77" t="str">
            <v>Incentive Costs</v>
          </cell>
          <cell r="F77" t="str">
            <v>Low Participation Case</v>
          </cell>
          <cell r="G77">
            <v>0</v>
          </cell>
          <cell r="H77">
            <v>0</v>
          </cell>
          <cell r="I77">
            <v>0</v>
          </cell>
          <cell r="J77">
            <v>0</v>
          </cell>
          <cell r="K77">
            <v>0</v>
          </cell>
          <cell r="L77">
            <v>0</v>
          </cell>
          <cell r="M77">
            <v>0</v>
          </cell>
          <cell r="N77">
            <v>0</v>
          </cell>
          <cell r="O77">
            <v>0</v>
          </cell>
          <cell r="P77">
            <v>0</v>
          </cell>
          <cell r="Q77">
            <v>0</v>
          </cell>
          <cell r="R77">
            <v>351680.42</v>
          </cell>
          <cell r="S77">
            <v>1071390.72</v>
          </cell>
          <cell r="T77">
            <v>2537897.67</v>
          </cell>
          <cell r="U77">
            <v>3311695.75</v>
          </cell>
          <cell r="V77">
            <v>3733808.12</v>
          </cell>
          <cell r="W77">
            <v>3788051.65</v>
          </cell>
          <cell r="X77">
            <v>3842351.67</v>
          </cell>
          <cell r="Y77">
            <v>3896640.94</v>
          </cell>
          <cell r="Z77">
            <v>3950917.05</v>
          </cell>
          <cell r="AA77">
            <v>4005189.34</v>
          </cell>
          <cell r="AB77">
            <v>4059468.57</v>
          </cell>
          <cell r="AC77">
            <v>4113918.62</v>
          </cell>
          <cell r="AD77">
            <v>4170493.29</v>
          </cell>
          <cell r="AE77">
            <v>4227845.9800000004</v>
          </cell>
          <cell r="AF77">
            <v>4285987.3899999997</v>
          </cell>
          <cell r="AG77">
            <v>4344928.3600000003</v>
          </cell>
          <cell r="AH77">
            <v>4404679.88</v>
          </cell>
          <cell r="AI77">
            <v>4465253.1100000003</v>
          </cell>
          <cell r="AJ77">
            <v>4526659.34</v>
          </cell>
          <cell r="AK77">
            <v>4588910.04</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row>
        <row r="78">
          <cell r="A78" t="str">
            <v>CAExtra Large C&amp;ICurtail AgreementsParticipantsLow Participation Case0</v>
          </cell>
          <cell r="B78" t="str">
            <v>CA</v>
          </cell>
          <cell r="C78" t="str">
            <v>Extra Large C&amp;I</v>
          </cell>
          <cell r="D78" t="str">
            <v>Curtail Agreements</v>
          </cell>
          <cell r="E78" t="str">
            <v>Participants</v>
          </cell>
          <cell r="F78" t="str">
            <v>Low Participation Case</v>
          </cell>
          <cell r="G78">
            <v>0</v>
          </cell>
          <cell r="H78">
            <v>0</v>
          </cell>
          <cell r="I78">
            <v>0</v>
          </cell>
          <cell r="J78">
            <v>0</v>
          </cell>
          <cell r="K78">
            <v>0</v>
          </cell>
          <cell r="L78">
            <v>0</v>
          </cell>
          <cell r="M78">
            <v>0</v>
          </cell>
          <cell r="N78">
            <v>0</v>
          </cell>
          <cell r="O78">
            <v>0</v>
          </cell>
          <cell r="P78">
            <v>0</v>
          </cell>
          <cell r="Q78">
            <v>0</v>
          </cell>
          <cell r="R78">
            <v>16746.686550000006</v>
          </cell>
          <cell r="S78">
            <v>51018.605550000015</v>
          </cell>
          <cell r="T78">
            <v>120852.27000000002</v>
          </cell>
          <cell r="U78">
            <v>157699.79775000006</v>
          </cell>
          <cell r="V78">
            <v>177800.38649999999</v>
          </cell>
          <cell r="W78">
            <v>180383.41200000001</v>
          </cell>
          <cell r="X78">
            <v>182969.12700000001</v>
          </cell>
          <cell r="Y78">
            <v>185554.33050000004</v>
          </cell>
          <cell r="Z78">
            <v>188138.90700000001</v>
          </cell>
          <cell r="AA78">
            <v>190723.30200000003</v>
          </cell>
          <cell r="AB78">
            <v>193308.027</v>
          </cell>
          <cell r="AC78">
            <v>195900.88650000002</v>
          </cell>
          <cell r="AD78">
            <v>198594.91865997191</v>
          </cell>
          <cell r="AE78">
            <v>201325.99919378545</v>
          </cell>
          <cell r="AF78">
            <v>204094.63759127702</v>
          </cell>
          <cell r="AG78">
            <v>206901.35034879539</v>
          </cell>
          <cell r="AH78">
            <v>209746.66106555553</v>
          </cell>
          <cell r="AI78">
            <v>212631.10054131731</v>
          </cell>
          <cell r="AJ78">
            <v>215555.20687540746</v>
          </cell>
          <cell r="AK78">
            <v>218519.52556710335</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row>
        <row r="79">
          <cell r="A79" t="str">
            <v>CALarge C&amp;ICurtail AgreementsProgram Annual BenefitsLow Participation Case0</v>
          </cell>
          <cell r="B79" t="str">
            <v>CA</v>
          </cell>
          <cell r="C79" t="str">
            <v>Large C&amp;I</v>
          </cell>
          <cell r="D79" t="str">
            <v>Curtail Agreements</v>
          </cell>
          <cell r="E79" t="str">
            <v>Program Annual Benefits</v>
          </cell>
          <cell r="F79" t="str">
            <v>Low Participation Case</v>
          </cell>
          <cell r="G79">
            <v>0</v>
          </cell>
          <cell r="H79">
            <v>0</v>
          </cell>
          <cell r="I79">
            <v>0</v>
          </cell>
          <cell r="J79">
            <v>0</v>
          </cell>
          <cell r="K79">
            <v>0</v>
          </cell>
          <cell r="L79">
            <v>0</v>
          </cell>
          <cell r="M79">
            <v>0</v>
          </cell>
          <cell r="N79">
            <v>0</v>
          </cell>
          <cell r="O79">
            <v>0</v>
          </cell>
          <cell r="P79">
            <v>0</v>
          </cell>
          <cell r="Q79">
            <v>0</v>
          </cell>
          <cell r="R79">
            <v>573231.01</v>
          </cell>
          <cell r="S79">
            <v>1745288.43</v>
          </cell>
          <cell r="T79">
            <v>4127886.26</v>
          </cell>
          <cell r="U79">
            <v>5388069.9000000004</v>
          </cell>
          <cell r="V79">
            <v>6066603.5300000003</v>
          </cell>
          <cell r="W79">
            <v>6146956.6100000003</v>
          </cell>
          <cell r="X79">
            <v>6226381.7599999998</v>
          </cell>
          <cell r="Y79">
            <v>6305886.3200000003</v>
          </cell>
          <cell r="Z79">
            <v>6389191.79</v>
          </cell>
          <cell r="AA79">
            <v>6482465.1100000003</v>
          </cell>
          <cell r="AB79">
            <v>6568214.9500000002</v>
          </cell>
          <cell r="AC79">
            <v>6654117.0800000001</v>
          </cell>
          <cell r="AD79">
            <v>6743128.8899999997</v>
          </cell>
          <cell r="AE79">
            <v>6833331.4100000001</v>
          </cell>
          <cell r="AF79">
            <v>6924740.5700000003</v>
          </cell>
          <cell r="AG79">
            <v>7017372.5</v>
          </cell>
          <cell r="AH79">
            <v>7111243.5700000003</v>
          </cell>
          <cell r="AI79">
            <v>7206370.3399999999</v>
          </cell>
          <cell r="AJ79">
            <v>7302769.6200000001</v>
          </cell>
          <cell r="AK79">
            <v>7400458.4299999997</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row>
        <row r="80">
          <cell r="A80" t="str">
            <v>CALarge C&amp;ICurtail AgreementsProgram Annual CostsLow Participation Case0</v>
          </cell>
          <cell r="B80" t="str">
            <v>CA</v>
          </cell>
          <cell r="C80" t="str">
            <v>Large C&amp;I</v>
          </cell>
          <cell r="D80" t="str">
            <v>Curtail Agreements</v>
          </cell>
          <cell r="E80" t="str">
            <v>Program Annual Costs</v>
          </cell>
          <cell r="F80" t="str">
            <v>Low Participation Case</v>
          </cell>
          <cell r="G80">
            <v>0</v>
          </cell>
          <cell r="H80">
            <v>0</v>
          </cell>
          <cell r="I80">
            <v>0</v>
          </cell>
          <cell r="J80">
            <v>0</v>
          </cell>
          <cell r="K80">
            <v>0</v>
          </cell>
          <cell r="L80">
            <v>0</v>
          </cell>
          <cell r="M80">
            <v>0</v>
          </cell>
          <cell r="N80">
            <v>0</v>
          </cell>
          <cell r="O80">
            <v>0</v>
          </cell>
          <cell r="P80">
            <v>0</v>
          </cell>
          <cell r="Q80">
            <v>0</v>
          </cell>
          <cell r="R80">
            <v>5834317.1500000004</v>
          </cell>
          <cell r="S80">
            <v>12509121.98</v>
          </cell>
          <cell r="T80">
            <v>26286343.199999999</v>
          </cell>
          <cell r="U80">
            <v>16130618.27</v>
          </cell>
          <cell r="V80">
            <v>10911310.720000001</v>
          </cell>
          <cell r="W80">
            <v>4823091.07</v>
          </cell>
          <cell r="X80">
            <v>4899046.41</v>
          </cell>
          <cell r="Y80">
            <v>4974249.76</v>
          </cell>
          <cell r="Z80">
            <v>5049879.66</v>
          </cell>
          <cell r="AA80">
            <v>5126289.05</v>
          </cell>
          <cell r="AB80">
            <v>5203203.5</v>
          </cell>
          <cell r="AC80">
            <v>5283869.59</v>
          </cell>
          <cell r="AD80">
            <v>5405233.1200000001</v>
          </cell>
          <cell r="AE80">
            <v>5502775.29</v>
          </cell>
          <cell r="AF80">
            <v>5602414.6799999997</v>
          </cell>
          <cell r="AG80">
            <v>5704204.7300000004</v>
          </cell>
          <cell r="AH80">
            <v>5808200.4400000004</v>
          </cell>
          <cell r="AI80">
            <v>5914458.3899999997</v>
          </cell>
          <cell r="AJ80">
            <v>6023036.7800000003</v>
          </cell>
          <cell r="AK80">
            <v>6133995.5099999998</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row>
        <row r="81">
          <cell r="A81" t="str">
            <v>CALarge C&amp;ICurtail AgreementsNon-Incentive CostsLow Participation Case0</v>
          </cell>
          <cell r="B81" t="str">
            <v>CA</v>
          </cell>
          <cell r="C81" t="str">
            <v>Large C&amp;I</v>
          </cell>
          <cell r="D81" t="str">
            <v>Curtail Agreements</v>
          </cell>
          <cell r="E81" t="str">
            <v>Non-Incentive Costs</v>
          </cell>
          <cell r="F81" t="str">
            <v>Low Participation Case</v>
          </cell>
          <cell r="G81">
            <v>0</v>
          </cell>
          <cell r="H81">
            <v>0</v>
          </cell>
          <cell r="I81">
            <v>0</v>
          </cell>
          <cell r="J81">
            <v>0</v>
          </cell>
          <cell r="K81">
            <v>0</v>
          </cell>
          <cell r="L81">
            <v>0</v>
          </cell>
          <cell r="M81">
            <v>0</v>
          </cell>
          <cell r="N81">
            <v>0</v>
          </cell>
          <cell r="O81">
            <v>0</v>
          </cell>
          <cell r="P81">
            <v>0</v>
          </cell>
          <cell r="Q81">
            <v>0</v>
          </cell>
          <cell r="R81">
            <v>5482636.7300000004</v>
          </cell>
          <cell r="S81">
            <v>11437731.27</v>
          </cell>
          <cell r="T81">
            <v>23748445.530000001</v>
          </cell>
          <cell r="U81">
            <v>12818922.52</v>
          </cell>
          <cell r="V81">
            <v>7177502.6100000003</v>
          </cell>
          <cell r="W81">
            <v>1035039.42</v>
          </cell>
          <cell r="X81">
            <v>1056694.75</v>
          </cell>
          <cell r="Y81">
            <v>1077608.81</v>
          </cell>
          <cell r="Z81">
            <v>1098962.6200000001</v>
          </cell>
          <cell r="AA81">
            <v>1121099.71</v>
          </cell>
          <cell r="AB81">
            <v>1143734.93</v>
          </cell>
          <cell r="AC81">
            <v>1169950.97</v>
          </cell>
          <cell r="AD81">
            <v>1234739.83</v>
          </cell>
          <cell r="AE81">
            <v>1274929.31</v>
          </cell>
          <cell r="AF81">
            <v>1316427.29</v>
          </cell>
          <cell r="AG81">
            <v>1359276.37</v>
          </cell>
          <cell r="AH81">
            <v>1403520.56</v>
          </cell>
          <cell r="AI81">
            <v>1449205.28</v>
          </cell>
          <cell r="AJ81">
            <v>1496377.44</v>
          </cell>
          <cell r="AK81">
            <v>1545085.48</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row>
        <row r="82">
          <cell r="A82" t="str">
            <v>CALarge C&amp;ICurtail AgreementsSummer Peak Reduction @Meter  (MW)Low Participation Case0</v>
          </cell>
          <cell r="B82" t="str">
            <v>CA</v>
          </cell>
          <cell r="C82" t="str">
            <v>Large C&amp;I</v>
          </cell>
          <cell r="D82" t="str">
            <v>Curtail Agreements</v>
          </cell>
          <cell r="E82" t="str">
            <v>Summer Peak Reduction @Meter  (MW)</v>
          </cell>
          <cell r="F82" t="str">
            <v>Low Participation Case</v>
          </cell>
          <cell r="G82">
            <v>0</v>
          </cell>
          <cell r="H82">
            <v>0</v>
          </cell>
          <cell r="I82">
            <v>0</v>
          </cell>
          <cell r="J82">
            <v>0</v>
          </cell>
          <cell r="K82">
            <v>0</v>
          </cell>
          <cell r="L82">
            <v>0</v>
          </cell>
          <cell r="M82">
            <v>0</v>
          </cell>
          <cell r="N82">
            <v>0</v>
          </cell>
          <cell r="O82">
            <v>0</v>
          </cell>
          <cell r="P82">
            <v>0</v>
          </cell>
          <cell r="Q82">
            <v>0</v>
          </cell>
          <cell r="R82">
            <v>5.1061481672101516</v>
          </cell>
          <cell r="S82">
            <v>15.546439584201273</v>
          </cell>
          <cell r="T82">
            <v>36.769815927493447</v>
          </cell>
          <cell r="U82">
            <v>47.99510590524666</v>
          </cell>
          <cell r="V82">
            <v>54.039254216657497</v>
          </cell>
          <cell r="W82">
            <v>54.75501228123791</v>
          </cell>
          <cell r="X82">
            <v>55.462504704051796</v>
          </cell>
          <cell r="Y82">
            <v>56.170704503007471</v>
          </cell>
          <cell r="Z82">
            <v>56.91276145592839</v>
          </cell>
          <cell r="AA82">
            <v>57.74360864977195</v>
          </cell>
          <cell r="AB82">
            <v>58.507439221742665</v>
          </cell>
          <cell r="AC82">
            <v>59.27262640549219</v>
          </cell>
          <cell r="AD82">
            <v>60.065513565673378</v>
          </cell>
          <cell r="AE82">
            <v>60.869007140432515</v>
          </cell>
          <cell r="AF82">
            <v>61.683249011282939</v>
          </cell>
          <cell r="AG82">
            <v>62.508382957680382</v>
          </cell>
          <cell r="AH82">
            <v>63.344554682411669</v>
          </cell>
          <cell r="AI82">
            <v>64.191911837323005</v>
          </cell>
          <cell r="AJ82">
            <v>65.050604049392433</v>
          </cell>
          <cell r="AK82">
            <v>65.920782947151125</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row>
        <row r="83">
          <cell r="A83" t="str">
            <v>CALarge C&amp;ICurtail AgreementsSummer Peak Reduction @Generation (MW)Low Participation Case0</v>
          </cell>
          <cell r="B83" t="str">
            <v>CA</v>
          </cell>
          <cell r="C83" t="str">
            <v>Large C&amp;I</v>
          </cell>
          <cell r="D83" t="str">
            <v>Curtail Agreements</v>
          </cell>
          <cell r="E83" t="str">
            <v>Summer Peak Reduction @Generation (MW)</v>
          </cell>
          <cell r="F83" t="str">
            <v>Low Participation Case</v>
          </cell>
          <cell r="G83">
            <v>0</v>
          </cell>
          <cell r="H83">
            <v>0</v>
          </cell>
          <cell r="I83">
            <v>0</v>
          </cell>
          <cell r="J83">
            <v>0</v>
          </cell>
          <cell r="K83">
            <v>0</v>
          </cell>
          <cell r="L83">
            <v>0</v>
          </cell>
          <cell r="M83">
            <v>0</v>
          </cell>
          <cell r="N83">
            <v>0</v>
          </cell>
          <cell r="O83">
            <v>0</v>
          </cell>
          <cell r="P83">
            <v>0</v>
          </cell>
          <cell r="Q83">
            <v>0</v>
          </cell>
          <cell r="R83">
            <v>5.6309529854545115</v>
          </cell>
          <cell r="S83">
            <v>17.1442871462299</v>
          </cell>
          <cell r="T83">
            <v>40.548980952242438</v>
          </cell>
          <cell r="U83">
            <v>52.92799504328039</v>
          </cell>
          <cell r="V83">
            <v>59.593354892652727</v>
          </cell>
          <cell r="W83">
            <v>60.382677857562754</v>
          </cell>
          <cell r="X83">
            <v>61.162885646285609</v>
          </cell>
          <cell r="Y83">
            <v>61.94387351456492</v>
          </cell>
          <cell r="Z83">
            <v>62.762198341341403</v>
          </cell>
          <cell r="AA83">
            <v>63.678439181486489</v>
          </cell>
          <cell r="AB83">
            <v>64.520775498172327</v>
          </cell>
          <cell r="AC83">
            <v>65.364607857843168</v>
          </cell>
          <cell r="AD83">
            <v>66.238987169908881</v>
          </cell>
          <cell r="AE83">
            <v>67.125063013269198</v>
          </cell>
          <cell r="AF83">
            <v>68.022991851877961</v>
          </cell>
          <cell r="AG83">
            <v>68.932932242700019</v>
          </cell>
          <cell r="AH83">
            <v>69.855044863709381</v>
          </cell>
          <cell r="AI83">
            <v>70.789492542261797</v>
          </cell>
          <cell r="AJ83">
            <v>71.73644028384696</v>
          </cell>
          <cell r="AK83">
            <v>72.696055301225314</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row>
        <row r="84">
          <cell r="A84" t="str">
            <v>CALarge C&amp;ICurtail AgreementsWinter Peak Reduction @Meter  (MW)Low Participation Case0</v>
          </cell>
          <cell r="B84" t="str">
            <v>CA</v>
          </cell>
          <cell r="C84" t="str">
            <v>Large C&amp;I</v>
          </cell>
          <cell r="D84" t="str">
            <v>Curtail Agreements</v>
          </cell>
          <cell r="E84" t="str">
            <v>Winter Peak Reduction @Meter  (MW)</v>
          </cell>
          <cell r="F84" t="str">
            <v>Low Participation Case</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row>
        <row r="85">
          <cell r="A85" t="str">
            <v>CALarge C&amp;ICurtail AgreementsWinter Peak Reduction @Generation (MW)Low Participation Case0</v>
          </cell>
          <cell r="B85" t="str">
            <v>CA</v>
          </cell>
          <cell r="C85" t="str">
            <v>Large C&amp;I</v>
          </cell>
          <cell r="D85" t="str">
            <v>Curtail Agreements</v>
          </cell>
          <cell r="E85" t="str">
            <v>Winter Peak Reduction @Generation (MW)</v>
          </cell>
          <cell r="F85" t="str">
            <v>Low Participation Case</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row>
        <row r="86">
          <cell r="A86" t="str">
            <v>CALarge C&amp;ICurtail AgreementsProgram Annual BenefitsLow Participation Case0</v>
          </cell>
          <cell r="B86" t="str">
            <v>CA</v>
          </cell>
          <cell r="C86" t="str">
            <v>Large C&amp;I</v>
          </cell>
          <cell r="D86" t="str">
            <v>Curtail Agreements</v>
          </cell>
          <cell r="E86" t="str">
            <v>Program Annual Benefits</v>
          </cell>
          <cell r="F86" t="str">
            <v>Low Participation Case</v>
          </cell>
          <cell r="G86">
            <v>0</v>
          </cell>
        </row>
        <row r="87">
          <cell r="A87" t="str">
            <v>CALarge C&amp;ICurtail AgreementsNew ParticipantsLow Participation Case0</v>
          </cell>
          <cell r="B87" t="str">
            <v>CA</v>
          </cell>
          <cell r="C87" t="str">
            <v>Large C&amp;I</v>
          </cell>
          <cell r="D87" t="str">
            <v>Curtail Agreements</v>
          </cell>
          <cell r="E87" t="str">
            <v>New Participants</v>
          </cell>
          <cell r="F87" t="str">
            <v>Low Participation Case</v>
          </cell>
          <cell r="G87">
            <v>0</v>
          </cell>
          <cell r="H87">
            <v>0</v>
          </cell>
          <cell r="I87">
            <v>0</v>
          </cell>
          <cell r="J87">
            <v>0</v>
          </cell>
          <cell r="K87">
            <v>0</v>
          </cell>
          <cell r="L87">
            <v>0</v>
          </cell>
          <cell r="M87">
            <v>0</v>
          </cell>
          <cell r="N87">
            <v>0</v>
          </cell>
          <cell r="O87">
            <v>0</v>
          </cell>
          <cell r="P87">
            <v>0</v>
          </cell>
          <cell r="Q87">
            <v>0</v>
          </cell>
          <cell r="R87">
            <v>16746.686550000006</v>
          </cell>
          <cell r="S87">
            <v>34271.919000000009</v>
          </cell>
          <cell r="T87">
            <v>69833.664450000011</v>
          </cell>
          <cell r="U87">
            <v>36847.527750000037</v>
          </cell>
          <cell r="V87">
            <v>20100.588749999937</v>
          </cell>
          <cell r="W87">
            <v>2583.0255000000179</v>
          </cell>
          <cell r="X87">
            <v>2585.7149999999965</v>
          </cell>
          <cell r="Y87">
            <v>2585.2035000000324</v>
          </cell>
          <cell r="Z87">
            <v>2584.5764999999665</v>
          </cell>
          <cell r="AA87">
            <v>2584.3950000000186</v>
          </cell>
          <cell r="AB87">
            <v>2584.7249999999767</v>
          </cell>
          <cell r="AC87">
            <v>2592.8595000000205</v>
          </cell>
          <cell r="AD87">
            <v>2694.0321599718882</v>
          </cell>
          <cell r="AE87">
            <v>2731.0805338135397</v>
          </cell>
          <cell r="AF87">
            <v>2768.6383974915661</v>
          </cell>
          <cell r="AG87">
            <v>2806.7127575183695</v>
          </cell>
          <cell r="AH87">
            <v>2845.3107167601411</v>
          </cell>
          <cell r="AI87">
            <v>2884.4394757617847</v>
          </cell>
          <cell r="AJ87">
            <v>2924.1063340901455</v>
          </cell>
          <cell r="AK87">
            <v>2964.3186916958948</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row>
        <row r="88">
          <cell r="A88" t="str">
            <v>CALarge C&amp;ICurtail AgreementsIncentive CostsLow Participation Case0</v>
          </cell>
          <cell r="B88" t="str">
            <v>CA</v>
          </cell>
          <cell r="C88" t="str">
            <v>Large C&amp;I</v>
          </cell>
          <cell r="D88" t="str">
            <v>Curtail Agreements</v>
          </cell>
          <cell r="E88" t="str">
            <v>Incentive Costs</v>
          </cell>
          <cell r="F88" t="str">
            <v>Low Participation Case</v>
          </cell>
          <cell r="G88">
            <v>0</v>
          </cell>
          <cell r="H88">
            <v>0</v>
          </cell>
          <cell r="I88">
            <v>0</v>
          </cell>
          <cell r="J88">
            <v>0</v>
          </cell>
          <cell r="K88">
            <v>0</v>
          </cell>
          <cell r="L88">
            <v>0</v>
          </cell>
          <cell r="M88">
            <v>0</v>
          </cell>
          <cell r="N88">
            <v>0</v>
          </cell>
          <cell r="O88">
            <v>0</v>
          </cell>
          <cell r="P88">
            <v>0</v>
          </cell>
          <cell r="Q88">
            <v>0</v>
          </cell>
          <cell r="R88">
            <v>351680.42</v>
          </cell>
          <cell r="S88">
            <v>1071390.72</v>
          </cell>
          <cell r="T88">
            <v>2537897.67</v>
          </cell>
          <cell r="U88">
            <v>3311695.75</v>
          </cell>
          <cell r="V88">
            <v>3733808.12</v>
          </cell>
          <cell r="W88">
            <v>3788051.65</v>
          </cell>
          <cell r="X88">
            <v>3842351.67</v>
          </cell>
          <cell r="Y88">
            <v>3896640.94</v>
          </cell>
          <cell r="Z88">
            <v>3950917.05</v>
          </cell>
          <cell r="AA88">
            <v>4005189.34</v>
          </cell>
          <cell r="AB88">
            <v>4059468.57</v>
          </cell>
          <cell r="AC88">
            <v>4113918.62</v>
          </cell>
          <cell r="AD88">
            <v>4170493.29</v>
          </cell>
          <cell r="AE88">
            <v>4227845.9800000004</v>
          </cell>
          <cell r="AF88">
            <v>4285987.3899999997</v>
          </cell>
          <cell r="AG88">
            <v>4344928.3600000003</v>
          </cell>
          <cell r="AH88">
            <v>4404679.88</v>
          </cell>
          <cell r="AI88">
            <v>4465253.1100000003</v>
          </cell>
          <cell r="AJ88">
            <v>4526659.34</v>
          </cell>
          <cell r="AK88">
            <v>4588910.04</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row>
        <row r="89">
          <cell r="A89" t="str">
            <v>CALarge C&amp;ICurtail AgreementsParticipantsLow Participation Case0</v>
          </cell>
          <cell r="B89" t="str">
            <v>CA</v>
          </cell>
          <cell r="C89" t="str">
            <v>Large C&amp;I</v>
          </cell>
          <cell r="D89" t="str">
            <v>Curtail Agreements</v>
          </cell>
          <cell r="E89" t="str">
            <v>Participants</v>
          </cell>
          <cell r="F89" t="str">
            <v>Low Participation Case</v>
          </cell>
          <cell r="G89">
            <v>0</v>
          </cell>
          <cell r="H89">
            <v>0</v>
          </cell>
          <cell r="I89">
            <v>0</v>
          </cell>
          <cell r="J89">
            <v>0</v>
          </cell>
          <cell r="K89">
            <v>0</v>
          </cell>
          <cell r="L89">
            <v>0</v>
          </cell>
          <cell r="M89">
            <v>0</v>
          </cell>
          <cell r="N89">
            <v>0</v>
          </cell>
          <cell r="O89">
            <v>0</v>
          </cell>
          <cell r="P89">
            <v>0</v>
          </cell>
          <cell r="Q89">
            <v>0</v>
          </cell>
          <cell r="R89">
            <v>16746.686550000006</v>
          </cell>
          <cell r="S89">
            <v>51018.605550000015</v>
          </cell>
          <cell r="T89">
            <v>120852.27000000002</v>
          </cell>
          <cell r="U89">
            <v>157699.79775000006</v>
          </cell>
          <cell r="V89">
            <v>177800.38649999999</v>
          </cell>
          <cell r="W89">
            <v>180383.41200000001</v>
          </cell>
          <cell r="X89">
            <v>182969.12700000001</v>
          </cell>
          <cell r="Y89">
            <v>185554.33050000004</v>
          </cell>
          <cell r="Z89">
            <v>188138.90700000001</v>
          </cell>
          <cell r="AA89">
            <v>190723.30200000003</v>
          </cell>
          <cell r="AB89">
            <v>193308.027</v>
          </cell>
          <cell r="AC89">
            <v>195900.88650000002</v>
          </cell>
          <cell r="AD89">
            <v>198594.91865997191</v>
          </cell>
          <cell r="AE89">
            <v>201325.99919378545</v>
          </cell>
          <cell r="AF89">
            <v>204094.63759127702</v>
          </cell>
          <cell r="AG89">
            <v>206901.35034879539</v>
          </cell>
          <cell r="AH89">
            <v>209746.66106555553</v>
          </cell>
          <cell r="AI89">
            <v>212631.10054131731</v>
          </cell>
          <cell r="AJ89">
            <v>215555.20687540746</v>
          </cell>
          <cell r="AK89">
            <v>218519.52556710335</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row>
        <row r="90">
          <cell r="A90" t="str">
            <v>CAExtra Large C&amp;ICurtail Agreements - Non-FirmProgram Annual BenefitsLow Participation Case0</v>
          </cell>
          <cell r="B90" t="str">
            <v>CA</v>
          </cell>
          <cell r="C90" t="str">
            <v>Extra Large C&amp;I</v>
          </cell>
          <cell r="D90" t="str">
            <v>Curtail Agreements - Non-Firm</v>
          </cell>
          <cell r="E90" t="str">
            <v>Program Annual Benefits</v>
          </cell>
          <cell r="F90" t="str">
            <v>Low Participation Case</v>
          </cell>
          <cell r="G90">
            <v>0</v>
          </cell>
          <cell r="H90">
            <v>0</v>
          </cell>
          <cell r="I90">
            <v>0</v>
          </cell>
          <cell r="J90">
            <v>0</v>
          </cell>
          <cell r="K90">
            <v>0</v>
          </cell>
          <cell r="L90">
            <v>0</v>
          </cell>
          <cell r="M90">
            <v>0</v>
          </cell>
          <cell r="N90">
            <v>0</v>
          </cell>
          <cell r="O90">
            <v>0</v>
          </cell>
          <cell r="P90">
            <v>0</v>
          </cell>
          <cell r="Q90">
            <v>0</v>
          </cell>
          <cell r="R90">
            <v>573231.01</v>
          </cell>
          <cell r="S90">
            <v>1745288.43</v>
          </cell>
          <cell r="T90">
            <v>4127886.26</v>
          </cell>
          <cell r="U90">
            <v>5388069.9000000004</v>
          </cell>
          <cell r="V90">
            <v>6066603.5300000003</v>
          </cell>
          <cell r="W90">
            <v>6146956.6100000003</v>
          </cell>
          <cell r="X90">
            <v>6226381.7599999998</v>
          </cell>
          <cell r="Y90">
            <v>6305886.3200000003</v>
          </cell>
          <cell r="Z90">
            <v>6389191.79</v>
          </cell>
          <cell r="AA90">
            <v>6482465.1100000003</v>
          </cell>
          <cell r="AB90">
            <v>6568214.9500000002</v>
          </cell>
          <cell r="AC90">
            <v>6654117.0800000001</v>
          </cell>
          <cell r="AD90">
            <v>6743128.8899999997</v>
          </cell>
          <cell r="AE90">
            <v>6833331.4100000001</v>
          </cell>
          <cell r="AF90">
            <v>6924740.5700000003</v>
          </cell>
          <cell r="AG90">
            <v>7017372.5</v>
          </cell>
          <cell r="AH90">
            <v>7111243.5700000003</v>
          </cell>
          <cell r="AI90">
            <v>7206370.3399999999</v>
          </cell>
          <cell r="AJ90">
            <v>7302769.6200000001</v>
          </cell>
          <cell r="AK90">
            <v>7400458.4299999997</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row>
        <row r="91">
          <cell r="A91" t="str">
            <v>CAExtra Large C&amp;ICurtail Agreements - Non-FirmProgram Annual CostsLow Participation Case0</v>
          </cell>
          <cell r="B91" t="str">
            <v>CA</v>
          </cell>
          <cell r="C91" t="str">
            <v>Extra Large C&amp;I</v>
          </cell>
          <cell r="D91" t="str">
            <v>Curtail Agreements - Non-Firm</v>
          </cell>
          <cell r="E91" t="str">
            <v>Program Annual Costs</v>
          </cell>
          <cell r="F91" t="str">
            <v>Low Participation Case</v>
          </cell>
          <cell r="G91">
            <v>0</v>
          </cell>
          <cell r="H91">
            <v>0</v>
          </cell>
          <cell r="I91">
            <v>0</v>
          </cell>
          <cell r="J91">
            <v>0</v>
          </cell>
          <cell r="K91">
            <v>0</v>
          </cell>
          <cell r="L91">
            <v>0</v>
          </cell>
          <cell r="M91">
            <v>0</v>
          </cell>
          <cell r="N91">
            <v>0</v>
          </cell>
          <cell r="O91">
            <v>0</v>
          </cell>
          <cell r="P91">
            <v>0</v>
          </cell>
          <cell r="Q91">
            <v>0</v>
          </cell>
          <cell r="R91">
            <v>5834317.1500000004</v>
          </cell>
          <cell r="S91">
            <v>12509121.98</v>
          </cell>
          <cell r="T91">
            <v>26286343.199999999</v>
          </cell>
          <cell r="U91">
            <v>16130618.27</v>
          </cell>
          <cell r="V91">
            <v>10911310.720000001</v>
          </cell>
          <cell r="W91">
            <v>4823091.07</v>
          </cell>
          <cell r="X91">
            <v>4899046.41</v>
          </cell>
          <cell r="Y91">
            <v>4974249.76</v>
          </cell>
          <cell r="Z91">
            <v>5049879.66</v>
          </cell>
          <cell r="AA91">
            <v>5126289.05</v>
          </cell>
          <cell r="AB91">
            <v>5203203.5</v>
          </cell>
          <cell r="AC91">
            <v>5283869.59</v>
          </cell>
          <cell r="AD91">
            <v>5405233.1200000001</v>
          </cell>
          <cell r="AE91">
            <v>5502775.29</v>
          </cell>
          <cell r="AF91">
            <v>5602414.6799999997</v>
          </cell>
          <cell r="AG91">
            <v>5704204.7300000004</v>
          </cell>
          <cell r="AH91">
            <v>5808200.4400000004</v>
          </cell>
          <cell r="AI91">
            <v>5914458.3899999997</v>
          </cell>
          <cell r="AJ91">
            <v>6023036.7800000003</v>
          </cell>
          <cell r="AK91">
            <v>6133995.5099999998</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row>
        <row r="92">
          <cell r="A92" t="str">
            <v>CAExtra Large C&amp;ICurtail Agreements - Non-FirmNon-Incentive CostsLow Participation Case0</v>
          </cell>
          <cell r="B92" t="str">
            <v>CA</v>
          </cell>
          <cell r="C92" t="str">
            <v>Extra Large C&amp;I</v>
          </cell>
          <cell r="D92" t="str">
            <v>Curtail Agreements - Non-Firm</v>
          </cell>
          <cell r="E92" t="str">
            <v>Non-Incentive Costs</v>
          </cell>
          <cell r="F92" t="str">
            <v>Low Participation Case</v>
          </cell>
          <cell r="G92">
            <v>0</v>
          </cell>
          <cell r="H92">
            <v>0</v>
          </cell>
          <cell r="I92">
            <v>0</v>
          </cell>
          <cell r="J92">
            <v>0</v>
          </cell>
          <cell r="K92">
            <v>0</v>
          </cell>
          <cell r="L92">
            <v>0</v>
          </cell>
          <cell r="M92">
            <v>0</v>
          </cell>
          <cell r="N92">
            <v>0</v>
          </cell>
          <cell r="O92">
            <v>0</v>
          </cell>
          <cell r="P92">
            <v>0</v>
          </cell>
          <cell r="Q92">
            <v>0</v>
          </cell>
          <cell r="R92">
            <v>5482636.7300000004</v>
          </cell>
          <cell r="S92">
            <v>11437731.27</v>
          </cell>
          <cell r="T92">
            <v>23748445.530000001</v>
          </cell>
          <cell r="U92">
            <v>12818922.52</v>
          </cell>
          <cell r="V92">
            <v>7177502.6100000003</v>
          </cell>
          <cell r="W92">
            <v>1035039.42</v>
          </cell>
          <cell r="X92">
            <v>1056694.75</v>
          </cell>
          <cell r="Y92">
            <v>1077608.81</v>
          </cell>
          <cell r="Z92">
            <v>1098962.6200000001</v>
          </cell>
          <cell r="AA92">
            <v>1121099.71</v>
          </cell>
          <cell r="AB92">
            <v>1143734.93</v>
          </cell>
          <cell r="AC92">
            <v>1169950.97</v>
          </cell>
          <cell r="AD92">
            <v>1234739.83</v>
          </cell>
          <cell r="AE92">
            <v>1274929.31</v>
          </cell>
          <cell r="AF92">
            <v>1316427.29</v>
          </cell>
          <cell r="AG92">
            <v>1359276.37</v>
          </cell>
          <cell r="AH92">
            <v>1403520.56</v>
          </cell>
          <cell r="AI92">
            <v>1449205.28</v>
          </cell>
          <cell r="AJ92">
            <v>1496377.44</v>
          </cell>
          <cell r="AK92">
            <v>1545085.48</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row>
        <row r="93">
          <cell r="A93" t="str">
            <v>CAExtra Large C&amp;ICurtail Agreements - Non-FirmSummer Peak Reduction @Meter  (MW)Low Participation Case0</v>
          </cell>
          <cell r="B93" t="str">
            <v>CA</v>
          </cell>
          <cell r="C93" t="str">
            <v>Extra Large C&amp;I</v>
          </cell>
          <cell r="D93" t="str">
            <v>Curtail Agreements - Non-Firm</v>
          </cell>
          <cell r="E93" t="str">
            <v>Summer Peak Reduction @Meter  (MW)</v>
          </cell>
          <cell r="F93" t="str">
            <v>Low Participation Case</v>
          </cell>
          <cell r="G93">
            <v>0</v>
          </cell>
          <cell r="H93">
            <v>0</v>
          </cell>
          <cell r="I93">
            <v>0</v>
          </cell>
          <cell r="J93">
            <v>0</v>
          </cell>
          <cell r="K93">
            <v>0</v>
          </cell>
          <cell r="L93">
            <v>0</v>
          </cell>
          <cell r="M93">
            <v>0</v>
          </cell>
          <cell r="N93">
            <v>0</v>
          </cell>
          <cell r="O93">
            <v>0</v>
          </cell>
          <cell r="P93">
            <v>0</v>
          </cell>
          <cell r="Q93">
            <v>0</v>
          </cell>
          <cell r="R93">
            <v>5.1061481672101516</v>
          </cell>
          <cell r="S93">
            <v>15.546439584201273</v>
          </cell>
          <cell r="T93">
            <v>36.769815927493447</v>
          </cell>
          <cell r="U93">
            <v>47.99510590524666</v>
          </cell>
          <cell r="V93">
            <v>54.039254216657497</v>
          </cell>
          <cell r="W93">
            <v>54.75501228123791</v>
          </cell>
          <cell r="X93">
            <v>55.462504704051796</v>
          </cell>
          <cell r="Y93">
            <v>56.170704503007471</v>
          </cell>
          <cell r="Z93">
            <v>56.91276145592839</v>
          </cell>
          <cell r="AA93">
            <v>57.74360864977195</v>
          </cell>
          <cell r="AB93">
            <v>58.507439221742665</v>
          </cell>
          <cell r="AC93">
            <v>59.27262640549219</v>
          </cell>
          <cell r="AD93">
            <v>60.065513565673378</v>
          </cell>
          <cell r="AE93">
            <v>60.869007140432515</v>
          </cell>
          <cell r="AF93">
            <v>61.683249011282939</v>
          </cell>
          <cell r="AG93">
            <v>62.508382957680382</v>
          </cell>
          <cell r="AH93">
            <v>63.344554682411669</v>
          </cell>
          <cell r="AI93">
            <v>64.191911837323005</v>
          </cell>
          <cell r="AJ93">
            <v>65.050604049392433</v>
          </cell>
          <cell r="AK93">
            <v>65.920782947151125</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row>
        <row r="94">
          <cell r="A94" t="str">
            <v>CAExtra Large C&amp;ICurtail Agreements - Non-FirmSummer Peak Reduction @Generation (MW)Low Participation Case0</v>
          </cell>
          <cell r="B94" t="str">
            <v>CA</v>
          </cell>
          <cell r="C94" t="str">
            <v>Extra Large C&amp;I</v>
          </cell>
          <cell r="D94" t="str">
            <v>Curtail Agreements - Non-Firm</v>
          </cell>
          <cell r="E94" t="str">
            <v>Summer Peak Reduction @Generation (MW)</v>
          </cell>
          <cell r="F94" t="str">
            <v>Low Participation Case</v>
          </cell>
          <cell r="G94">
            <v>0</v>
          </cell>
          <cell r="H94">
            <v>0</v>
          </cell>
          <cell r="I94">
            <v>0</v>
          </cell>
          <cell r="J94">
            <v>0</v>
          </cell>
          <cell r="K94">
            <v>0</v>
          </cell>
          <cell r="L94">
            <v>0</v>
          </cell>
          <cell r="M94">
            <v>0</v>
          </cell>
          <cell r="N94">
            <v>0</v>
          </cell>
          <cell r="O94">
            <v>0</v>
          </cell>
          <cell r="P94">
            <v>0</v>
          </cell>
          <cell r="Q94">
            <v>0</v>
          </cell>
          <cell r="R94">
            <v>5.6309529854545115</v>
          </cell>
          <cell r="S94">
            <v>17.1442871462299</v>
          </cell>
          <cell r="T94">
            <v>40.548980952242438</v>
          </cell>
          <cell r="U94">
            <v>52.92799504328039</v>
          </cell>
          <cell r="V94">
            <v>59.593354892652727</v>
          </cell>
          <cell r="W94">
            <v>60.382677857562754</v>
          </cell>
          <cell r="X94">
            <v>61.162885646285609</v>
          </cell>
          <cell r="Y94">
            <v>61.94387351456492</v>
          </cell>
          <cell r="Z94">
            <v>62.762198341341403</v>
          </cell>
          <cell r="AA94">
            <v>63.678439181486489</v>
          </cell>
          <cell r="AB94">
            <v>64.520775498172327</v>
          </cell>
          <cell r="AC94">
            <v>65.364607857843168</v>
          </cell>
          <cell r="AD94">
            <v>66.238987169908881</v>
          </cell>
          <cell r="AE94">
            <v>67.125063013269198</v>
          </cell>
          <cell r="AF94">
            <v>68.022991851877961</v>
          </cell>
          <cell r="AG94">
            <v>68.932932242700019</v>
          </cell>
          <cell r="AH94">
            <v>69.855044863709381</v>
          </cell>
          <cell r="AI94">
            <v>70.789492542261797</v>
          </cell>
          <cell r="AJ94">
            <v>71.73644028384696</v>
          </cell>
          <cell r="AK94">
            <v>72.696055301225314</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row>
        <row r="95">
          <cell r="A95" t="str">
            <v>CAExtra Large C&amp;ICurtail Agreements - Non-FirmWinter Peak Reduction @Meter  (MW)Low Participation Case0</v>
          </cell>
          <cell r="B95" t="str">
            <v>CA</v>
          </cell>
          <cell r="C95" t="str">
            <v>Extra Large C&amp;I</v>
          </cell>
          <cell r="D95" t="str">
            <v>Curtail Agreements - Non-Firm</v>
          </cell>
          <cell r="E95" t="str">
            <v>Winter Peak Reduction @Meter  (MW)</v>
          </cell>
          <cell r="F95" t="str">
            <v>Low Participation Case</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row>
        <row r="96">
          <cell r="A96" t="str">
            <v>CAExtra Large C&amp;ICurtail Agreements - Non-FirmWinter Peak Reduction @Generation (MW)Low Participation Case0</v>
          </cell>
          <cell r="B96" t="str">
            <v>CA</v>
          </cell>
          <cell r="C96" t="str">
            <v>Extra Large C&amp;I</v>
          </cell>
          <cell r="D96" t="str">
            <v>Curtail Agreements - Non-Firm</v>
          </cell>
          <cell r="E96" t="str">
            <v>Winter Peak Reduction @Generation (MW)</v>
          </cell>
          <cell r="F96" t="str">
            <v>Low Participation Case</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row>
        <row r="97">
          <cell r="A97" t="str">
            <v>CAExtra Large C&amp;ICurtail Agreements - Non-FirmProgram Annual BenefitsLow Participation Case0</v>
          </cell>
          <cell r="B97" t="str">
            <v>CA</v>
          </cell>
          <cell r="C97" t="str">
            <v>Extra Large C&amp;I</v>
          </cell>
          <cell r="D97" t="str">
            <v>Curtail Agreements - Non-Firm</v>
          </cell>
          <cell r="E97" t="str">
            <v>Program Annual Benefits</v>
          </cell>
          <cell r="F97" t="str">
            <v>Low Participation Case</v>
          </cell>
          <cell r="G97">
            <v>0</v>
          </cell>
        </row>
        <row r="98">
          <cell r="A98" t="str">
            <v>CAExtra Large C&amp;ICurtail Agreements - Non-FirmNew ParticipantsLow Participation Case0</v>
          </cell>
          <cell r="B98" t="str">
            <v>CA</v>
          </cell>
          <cell r="C98" t="str">
            <v>Extra Large C&amp;I</v>
          </cell>
          <cell r="D98" t="str">
            <v>Curtail Agreements - Non-Firm</v>
          </cell>
          <cell r="E98" t="str">
            <v>New Participants</v>
          </cell>
          <cell r="F98" t="str">
            <v>Low Participation Case</v>
          </cell>
          <cell r="G98">
            <v>0</v>
          </cell>
          <cell r="H98">
            <v>0</v>
          </cell>
          <cell r="I98">
            <v>0</v>
          </cell>
          <cell r="J98">
            <v>0</v>
          </cell>
          <cell r="K98">
            <v>0</v>
          </cell>
          <cell r="L98">
            <v>0</v>
          </cell>
          <cell r="M98">
            <v>0</v>
          </cell>
          <cell r="N98">
            <v>0</v>
          </cell>
          <cell r="O98">
            <v>0</v>
          </cell>
          <cell r="P98">
            <v>0</v>
          </cell>
          <cell r="Q98">
            <v>0</v>
          </cell>
          <cell r="R98">
            <v>16746.686550000006</v>
          </cell>
          <cell r="S98">
            <v>34271.919000000009</v>
          </cell>
          <cell r="T98">
            <v>69833.664450000011</v>
          </cell>
          <cell r="U98">
            <v>36847.527750000037</v>
          </cell>
          <cell r="V98">
            <v>20100.588749999937</v>
          </cell>
          <cell r="W98">
            <v>2583.0255000000179</v>
          </cell>
          <cell r="X98">
            <v>2585.7149999999965</v>
          </cell>
          <cell r="Y98">
            <v>2585.2035000000324</v>
          </cell>
          <cell r="Z98">
            <v>2584.5764999999665</v>
          </cell>
          <cell r="AA98">
            <v>2584.3950000000186</v>
          </cell>
          <cell r="AB98">
            <v>2584.7249999999767</v>
          </cell>
          <cell r="AC98">
            <v>2592.8595000000205</v>
          </cell>
          <cell r="AD98">
            <v>2694.0321599718882</v>
          </cell>
          <cell r="AE98">
            <v>2731.0805338135397</v>
          </cell>
          <cell r="AF98">
            <v>2768.6383974915661</v>
          </cell>
          <cell r="AG98">
            <v>2806.7127575183695</v>
          </cell>
          <cell r="AH98">
            <v>2845.3107167601411</v>
          </cell>
          <cell r="AI98">
            <v>2884.4394757617847</v>
          </cell>
          <cell r="AJ98">
            <v>2924.1063340901455</v>
          </cell>
          <cell r="AK98">
            <v>2964.3186916958948</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row>
        <row r="99">
          <cell r="A99" t="str">
            <v>CAExtra Large C&amp;ICurtail Agreements - Non-FirmIncentive CostsLow Participation Case0</v>
          </cell>
          <cell r="B99" t="str">
            <v>CA</v>
          </cell>
          <cell r="C99" t="str">
            <v>Extra Large C&amp;I</v>
          </cell>
          <cell r="D99" t="str">
            <v>Curtail Agreements - Non-Firm</v>
          </cell>
          <cell r="E99" t="str">
            <v>Incentive Costs</v>
          </cell>
          <cell r="F99" t="str">
            <v>Low Participation Case</v>
          </cell>
          <cell r="G99">
            <v>0</v>
          </cell>
          <cell r="H99">
            <v>0</v>
          </cell>
          <cell r="I99">
            <v>0</v>
          </cell>
          <cell r="J99">
            <v>0</v>
          </cell>
          <cell r="K99">
            <v>0</v>
          </cell>
          <cell r="L99">
            <v>0</v>
          </cell>
          <cell r="M99">
            <v>0</v>
          </cell>
          <cell r="N99">
            <v>0</v>
          </cell>
          <cell r="O99">
            <v>0</v>
          </cell>
          <cell r="P99">
            <v>0</v>
          </cell>
          <cell r="Q99">
            <v>0</v>
          </cell>
          <cell r="R99">
            <v>351680.42</v>
          </cell>
          <cell r="S99">
            <v>1071390.72</v>
          </cell>
          <cell r="T99">
            <v>2537897.67</v>
          </cell>
          <cell r="U99">
            <v>3311695.75</v>
          </cell>
          <cell r="V99">
            <v>3733808.12</v>
          </cell>
          <cell r="W99">
            <v>3788051.65</v>
          </cell>
          <cell r="X99">
            <v>3842351.67</v>
          </cell>
          <cell r="Y99">
            <v>3896640.94</v>
          </cell>
          <cell r="Z99">
            <v>3950917.05</v>
          </cell>
          <cell r="AA99">
            <v>4005189.34</v>
          </cell>
          <cell r="AB99">
            <v>4059468.57</v>
          </cell>
          <cell r="AC99">
            <v>4113918.62</v>
          </cell>
          <cell r="AD99">
            <v>4170493.29</v>
          </cell>
          <cell r="AE99">
            <v>4227845.9800000004</v>
          </cell>
          <cell r="AF99">
            <v>4285987.3899999997</v>
          </cell>
          <cell r="AG99">
            <v>4344928.3600000003</v>
          </cell>
          <cell r="AH99">
            <v>4404679.88</v>
          </cell>
          <cell r="AI99">
            <v>4465253.1100000003</v>
          </cell>
          <cell r="AJ99">
            <v>4526659.34</v>
          </cell>
          <cell r="AK99">
            <v>4588910.04</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row>
        <row r="100">
          <cell r="A100" t="str">
            <v>CAExtra Large C&amp;ICurtail Agreements - Non-FirmParticipantsLow Participation Case0</v>
          </cell>
          <cell r="B100" t="str">
            <v>CA</v>
          </cell>
          <cell r="C100" t="str">
            <v>Extra Large C&amp;I</v>
          </cell>
          <cell r="D100" t="str">
            <v>Curtail Agreements - Non-Firm</v>
          </cell>
          <cell r="E100" t="str">
            <v>Participants</v>
          </cell>
          <cell r="F100" t="str">
            <v>Low Participation Case</v>
          </cell>
          <cell r="G100">
            <v>0</v>
          </cell>
          <cell r="H100">
            <v>0</v>
          </cell>
          <cell r="I100">
            <v>0</v>
          </cell>
          <cell r="J100">
            <v>0</v>
          </cell>
          <cell r="K100">
            <v>0</v>
          </cell>
          <cell r="L100">
            <v>0</v>
          </cell>
          <cell r="M100">
            <v>0</v>
          </cell>
          <cell r="N100">
            <v>0</v>
          </cell>
          <cell r="O100">
            <v>0</v>
          </cell>
          <cell r="P100">
            <v>0</v>
          </cell>
          <cell r="Q100">
            <v>0</v>
          </cell>
          <cell r="R100">
            <v>16746.686550000006</v>
          </cell>
          <cell r="S100">
            <v>51018.605550000015</v>
          </cell>
          <cell r="T100">
            <v>120852.27000000002</v>
          </cell>
          <cell r="U100">
            <v>157699.79775000006</v>
          </cell>
          <cell r="V100">
            <v>177800.38649999999</v>
          </cell>
          <cell r="W100">
            <v>180383.41200000001</v>
          </cell>
          <cell r="X100">
            <v>182969.12700000001</v>
          </cell>
          <cell r="Y100">
            <v>185554.33050000004</v>
          </cell>
          <cell r="Z100">
            <v>188138.90700000001</v>
          </cell>
          <cell r="AA100">
            <v>190723.30200000003</v>
          </cell>
          <cell r="AB100">
            <v>193308.027</v>
          </cell>
          <cell r="AC100">
            <v>195900.88650000002</v>
          </cell>
          <cell r="AD100">
            <v>198594.91865997191</v>
          </cell>
          <cell r="AE100">
            <v>201325.99919378545</v>
          </cell>
          <cell r="AF100">
            <v>204094.63759127702</v>
          </cell>
          <cell r="AG100">
            <v>206901.35034879539</v>
          </cell>
          <cell r="AH100">
            <v>209746.66106555553</v>
          </cell>
          <cell r="AI100">
            <v>212631.10054131731</v>
          </cell>
          <cell r="AJ100">
            <v>215555.20687540746</v>
          </cell>
          <cell r="AK100">
            <v>218519.52556710335</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row>
        <row r="101">
          <cell r="A101" t="str">
            <v>CALarge C&amp;ICurtail Agreements - Non-FirmProgram Annual BenefitsLow Participation Case0</v>
          </cell>
          <cell r="B101" t="str">
            <v>CA</v>
          </cell>
          <cell r="C101" t="str">
            <v>Large C&amp;I</v>
          </cell>
          <cell r="D101" t="str">
            <v>Curtail Agreements - Non-Firm</v>
          </cell>
          <cell r="E101" t="str">
            <v>Program Annual Benefits</v>
          </cell>
          <cell r="F101" t="str">
            <v>Low Participation Case</v>
          </cell>
          <cell r="G101">
            <v>0</v>
          </cell>
          <cell r="H101">
            <v>0</v>
          </cell>
          <cell r="I101">
            <v>0</v>
          </cell>
          <cell r="J101">
            <v>0</v>
          </cell>
          <cell r="K101">
            <v>0</v>
          </cell>
          <cell r="L101">
            <v>0</v>
          </cell>
          <cell r="M101">
            <v>0</v>
          </cell>
          <cell r="N101">
            <v>0</v>
          </cell>
          <cell r="O101">
            <v>0</v>
          </cell>
          <cell r="P101">
            <v>0</v>
          </cell>
          <cell r="Q101">
            <v>0</v>
          </cell>
          <cell r="R101">
            <v>573231.01</v>
          </cell>
          <cell r="S101">
            <v>1745288.43</v>
          </cell>
          <cell r="T101">
            <v>4127886.26</v>
          </cell>
          <cell r="U101">
            <v>5388069.9000000004</v>
          </cell>
          <cell r="V101">
            <v>6066603.5300000003</v>
          </cell>
          <cell r="W101">
            <v>6146956.6100000003</v>
          </cell>
          <cell r="X101">
            <v>6226381.7599999998</v>
          </cell>
          <cell r="Y101">
            <v>6305886.3200000003</v>
          </cell>
          <cell r="Z101">
            <v>6389191.79</v>
          </cell>
          <cell r="AA101">
            <v>6482465.1100000003</v>
          </cell>
          <cell r="AB101">
            <v>6568214.9500000002</v>
          </cell>
          <cell r="AC101">
            <v>6654117.0800000001</v>
          </cell>
          <cell r="AD101">
            <v>6743128.8899999997</v>
          </cell>
          <cell r="AE101">
            <v>6833331.4100000001</v>
          </cell>
          <cell r="AF101">
            <v>6924740.5700000003</v>
          </cell>
          <cell r="AG101">
            <v>7017372.5</v>
          </cell>
          <cell r="AH101">
            <v>7111243.5700000003</v>
          </cell>
          <cell r="AI101">
            <v>7206370.3399999999</v>
          </cell>
          <cell r="AJ101">
            <v>7302769.6200000001</v>
          </cell>
          <cell r="AK101">
            <v>7400458.4299999997</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row>
        <row r="102">
          <cell r="A102" t="str">
            <v>CALarge C&amp;ICurtail Agreements - Non-FirmProgram Annual CostsLow Participation Case0</v>
          </cell>
          <cell r="B102" t="str">
            <v>CA</v>
          </cell>
          <cell r="C102" t="str">
            <v>Large C&amp;I</v>
          </cell>
          <cell r="D102" t="str">
            <v>Curtail Agreements - Non-Firm</v>
          </cell>
          <cell r="E102" t="str">
            <v>Program Annual Costs</v>
          </cell>
          <cell r="F102" t="str">
            <v>Low Participation Case</v>
          </cell>
          <cell r="G102">
            <v>0</v>
          </cell>
          <cell r="H102">
            <v>0</v>
          </cell>
          <cell r="I102">
            <v>0</v>
          </cell>
          <cell r="J102">
            <v>0</v>
          </cell>
          <cell r="K102">
            <v>0</v>
          </cell>
          <cell r="L102">
            <v>0</v>
          </cell>
          <cell r="M102">
            <v>0</v>
          </cell>
          <cell r="N102">
            <v>0</v>
          </cell>
          <cell r="O102">
            <v>0</v>
          </cell>
          <cell r="P102">
            <v>0</v>
          </cell>
          <cell r="Q102">
            <v>0</v>
          </cell>
          <cell r="R102">
            <v>5834317.1500000004</v>
          </cell>
          <cell r="S102">
            <v>12509121.98</v>
          </cell>
          <cell r="T102">
            <v>26286343.199999999</v>
          </cell>
          <cell r="U102">
            <v>16130618.27</v>
          </cell>
          <cell r="V102">
            <v>10911310.720000001</v>
          </cell>
          <cell r="W102">
            <v>4823091.07</v>
          </cell>
          <cell r="X102">
            <v>4899046.41</v>
          </cell>
          <cell r="Y102">
            <v>4974249.76</v>
          </cell>
          <cell r="Z102">
            <v>5049879.66</v>
          </cell>
          <cell r="AA102">
            <v>5126289.05</v>
          </cell>
          <cell r="AB102">
            <v>5203203.5</v>
          </cell>
          <cell r="AC102">
            <v>5283869.59</v>
          </cell>
          <cell r="AD102">
            <v>5405233.1200000001</v>
          </cell>
          <cell r="AE102">
            <v>5502775.29</v>
          </cell>
          <cell r="AF102">
            <v>5602414.6799999997</v>
          </cell>
          <cell r="AG102">
            <v>5704204.7300000004</v>
          </cell>
          <cell r="AH102">
            <v>5808200.4400000004</v>
          </cell>
          <cell r="AI102">
            <v>5914458.3899999997</v>
          </cell>
          <cell r="AJ102">
            <v>6023036.7800000003</v>
          </cell>
          <cell r="AK102">
            <v>6133995.5099999998</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row>
        <row r="103">
          <cell r="A103" t="str">
            <v>CALarge C&amp;ICurtail Agreements - Non-FirmNon-Incentive CostsLow Participation Case0</v>
          </cell>
          <cell r="B103" t="str">
            <v>CA</v>
          </cell>
          <cell r="C103" t="str">
            <v>Large C&amp;I</v>
          </cell>
          <cell r="D103" t="str">
            <v>Curtail Agreements - Non-Firm</v>
          </cell>
          <cell r="E103" t="str">
            <v>Non-Incentive Costs</v>
          </cell>
          <cell r="F103" t="str">
            <v>Low Participation Case</v>
          </cell>
          <cell r="G103">
            <v>0</v>
          </cell>
          <cell r="H103">
            <v>0</v>
          </cell>
          <cell r="I103">
            <v>0</v>
          </cell>
          <cell r="J103">
            <v>0</v>
          </cell>
          <cell r="K103">
            <v>0</v>
          </cell>
          <cell r="L103">
            <v>0</v>
          </cell>
          <cell r="M103">
            <v>0</v>
          </cell>
          <cell r="N103">
            <v>0</v>
          </cell>
          <cell r="O103">
            <v>0</v>
          </cell>
          <cell r="P103">
            <v>0</v>
          </cell>
          <cell r="Q103">
            <v>0</v>
          </cell>
          <cell r="R103">
            <v>5482636.7300000004</v>
          </cell>
          <cell r="S103">
            <v>11437731.27</v>
          </cell>
          <cell r="T103">
            <v>23748445.530000001</v>
          </cell>
          <cell r="U103">
            <v>12818922.52</v>
          </cell>
          <cell r="V103">
            <v>7177502.6100000003</v>
          </cell>
          <cell r="W103">
            <v>1035039.42</v>
          </cell>
          <cell r="X103">
            <v>1056694.75</v>
          </cell>
          <cell r="Y103">
            <v>1077608.81</v>
          </cell>
          <cell r="Z103">
            <v>1098962.6200000001</v>
          </cell>
          <cell r="AA103">
            <v>1121099.71</v>
          </cell>
          <cell r="AB103">
            <v>1143734.93</v>
          </cell>
          <cell r="AC103">
            <v>1169950.97</v>
          </cell>
          <cell r="AD103">
            <v>1234739.83</v>
          </cell>
          <cell r="AE103">
            <v>1274929.31</v>
          </cell>
          <cell r="AF103">
            <v>1316427.29</v>
          </cell>
          <cell r="AG103">
            <v>1359276.37</v>
          </cell>
          <cell r="AH103">
            <v>1403520.56</v>
          </cell>
          <cell r="AI103">
            <v>1449205.28</v>
          </cell>
          <cell r="AJ103">
            <v>1496377.44</v>
          </cell>
          <cell r="AK103">
            <v>1545085.48</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row>
        <row r="104">
          <cell r="A104" t="str">
            <v>CALarge C&amp;ICurtail Agreements - Non-FirmSummer Peak Reduction @Meter  (MW)Low Participation Case0</v>
          </cell>
          <cell r="B104" t="str">
            <v>CA</v>
          </cell>
          <cell r="C104" t="str">
            <v>Large C&amp;I</v>
          </cell>
          <cell r="D104" t="str">
            <v>Curtail Agreements - Non-Firm</v>
          </cell>
          <cell r="E104" t="str">
            <v>Summer Peak Reduction @Meter  (MW)</v>
          </cell>
          <cell r="F104" t="str">
            <v>Low Participation Case</v>
          </cell>
          <cell r="G104">
            <v>0</v>
          </cell>
          <cell r="H104">
            <v>0</v>
          </cell>
          <cell r="I104">
            <v>0</v>
          </cell>
          <cell r="J104">
            <v>0</v>
          </cell>
          <cell r="K104">
            <v>0</v>
          </cell>
          <cell r="L104">
            <v>0</v>
          </cell>
          <cell r="M104">
            <v>0</v>
          </cell>
          <cell r="N104">
            <v>0</v>
          </cell>
          <cell r="O104">
            <v>0</v>
          </cell>
          <cell r="P104">
            <v>0</v>
          </cell>
          <cell r="Q104">
            <v>0</v>
          </cell>
          <cell r="R104">
            <v>5.1061481672101516</v>
          </cell>
          <cell r="S104">
            <v>15.546439584201273</v>
          </cell>
          <cell r="T104">
            <v>36.769815927493447</v>
          </cell>
          <cell r="U104">
            <v>47.99510590524666</v>
          </cell>
          <cell r="V104">
            <v>54.039254216657497</v>
          </cell>
          <cell r="W104">
            <v>54.75501228123791</v>
          </cell>
          <cell r="X104">
            <v>55.462504704051796</v>
          </cell>
          <cell r="Y104">
            <v>56.170704503007471</v>
          </cell>
          <cell r="Z104">
            <v>56.91276145592839</v>
          </cell>
          <cell r="AA104">
            <v>57.74360864977195</v>
          </cell>
          <cell r="AB104">
            <v>58.507439221742665</v>
          </cell>
          <cell r="AC104">
            <v>59.27262640549219</v>
          </cell>
          <cell r="AD104">
            <v>60.065513565673378</v>
          </cell>
          <cell r="AE104">
            <v>60.869007140432515</v>
          </cell>
          <cell r="AF104">
            <v>61.683249011282939</v>
          </cell>
          <cell r="AG104">
            <v>62.508382957680382</v>
          </cell>
          <cell r="AH104">
            <v>63.344554682411669</v>
          </cell>
          <cell r="AI104">
            <v>64.191911837323005</v>
          </cell>
          <cell r="AJ104">
            <v>65.050604049392433</v>
          </cell>
          <cell r="AK104">
            <v>65.920782947151125</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row>
        <row r="105">
          <cell r="A105" t="str">
            <v>CALarge C&amp;ICurtail Agreements - Non-FirmSummer Peak Reduction @Generation (MW)Low Participation Case0</v>
          </cell>
          <cell r="B105" t="str">
            <v>CA</v>
          </cell>
          <cell r="C105" t="str">
            <v>Large C&amp;I</v>
          </cell>
          <cell r="D105" t="str">
            <v>Curtail Agreements - Non-Firm</v>
          </cell>
          <cell r="E105" t="str">
            <v>Summer Peak Reduction @Generation (MW)</v>
          </cell>
          <cell r="F105" t="str">
            <v>Low Participation Case</v>
          </cell>
          <cell r="G105">
            <v>0</v>
          </cell>
          <cell r="H105">
            <v>0</v>
          </cell>
          <cell r="I105">
            <v>0</v>
          </cell>
          <cell r="J105">
            <v>0</v>
          </cell>
          <cell r="K105">
            <v>0</v>
          </cell>
          <cell r="L105">
            <v>0</v>
          </cell>
          <cell r="M105">
            <v>0</v>
          </cell>
          <cell r="N105">
            <v>0</v>
          </cell>
          <cell r="O105">
            <v>0</v>
          </cell>
          <cell r="P105">
            <v>0</v>
          </cell>
          <cell r="Q105">
            <v>0</v>
          </cell>
          <cell r="R105">
            <v>5.6309529854545115</v>
          </cell>
          <cell r="S105">
            <v>17.1442871462299</v>
          </cell>
          <cell r="T105">
            <v>40.548980952242438</v>
          </cell>
          <cell r="U105">
            <v>52.92799504328039</v>
          </cell>
          <cell r="V105">
            <v>59.593354892652727</v>
          </cell>
          <cell r="W105">
            <v>60.382677857562754</v>
          </cell>
          <cell r="X105">
            <v>61.162885646285609</v>
          </cell>
          <cell r="Y105">
            <v>61.94387351456492</v>
          </cell>
          <cell r="Z105">
            <v>62.762198341341403</v>
          </cell>
          <cell r="AA105">
            <v>63.678439181486489</v>
          </cell>
          <cell r="AB105">
            <v>64.520775498172327</v>
          </cell>
          <cell r="AC105">
            <v>65.364607857843168</v>
          </cell>
          <cell r="AD105">
            <v>66.238987169908881</v>
          </cell>
          <cell r="AE105">
            <v>67.125063013269198</v>
          </cell>
          <cell r="AF105">
            <v>68.022991851877961</v>
          </cell>
          <cell r="AG105">
            <v>68.932932242700019</v>
          </cell>
          <cell r="AH105">
            <v>69.855044863709381</v>
          </cell>
          <cell r="AI105">
            <v>70.789492542261797</v>
          </cell>
          <cell r="AJ105">
            <v>71.73644028384696</v>
          </cell>
          <cell r="AK105">
            <v>72.696055301225314</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row>
        <row r="106">
          <cell r="A106" t="str">
            <v>CALarge C&amp;ICurtail Agreements - Non-FirmWinter Peak Reduction @Meter  (MW)Low Participation Case0</v>
          </cell>
          <cell r="B106" t="str">
            <v>CA</v>
          </cell>
          <cell r="C106" t="str">
            <v>Large C&amp;I</v>
          </cell>
          <cell r="D106" t="str">
            <v>Curtail Agreements - Non-Firm</v>
          </cell>
          <cell r="E106" t="str">
            <v>Winter Peak Reduction @Meter  (MW)</v>
          </cell>
          <cell r="F106" t="str">
            <v>Low Participation Case</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row>
        <row r="107">
          <cell r="A107" t="str">
            <v>CALarge C&amp;ICurtail Agreements - Non-FirmWinter Peak Reduction @Generation (MW)Low Participation Case0</v>
          </cell>
          <cell r="B107" t="str">
            <v>CA</v>
          </cell>
          <cell r="C107" t="str">
            <v>Large C&amp;I</v>
          </cell>
          <cell r="D107" t="str">
            <v>Curtail Agreements - Non-Firm</v>
          </cell>
          <cell r="E107" t="str">
            <v>Winter Peak Reduction @Generation (MW)</v>
          </cell>
          <cell r="F107" t="str">
            <v>Low Participation Case</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row>
        <row r="108">
          <cell r="A108" t="str">
            <v>CALarge C&amp;ICurtail Agreements - Non-FirmProgram Annual BenefitsLow Participation Case0</v>
          </cell>
          <cell r="B108" t="str">
            <v>CA</v>
          </cell>
          <cell r="C108" t="str">
            <v>Large C&amp;I</v>
          </cell>
          <cell r="D108" t="str">
            <v>Curtail Agreements - Non-Firm</v>
          </cell>
          <cell r="E108" t="str">
            <v>Program Annual Benefits</v>
          </cell>
          <cell r="F108" t="str">
            <v>Low Participation Case</v>
          </cell>
          <cell r="G108">
            <v>0</v>
          </cell>
        </row>
        <row r="109">
          <cell r="A109" t="str">
            <v>CALarge C&amp;ICurtail Agreements - Non-FirmNew ParticipantsLow Participation Case0</v>
          </cell>
          <cell r="B109" t="str">
            <v>CA</v>
          </cell>
          <cell r="C109" t="str">
            <v>Large C&amp;I</v>
          </cell>
          <cell r="D109" t="str">
            <v>Curtail Agreements - Non-Firm</v>
          </cell>
          <cell r="E109" t="str">
            <v>New Participants</v>
          </cell>
          <cell r="F109" t="str">
            <v>Low Participation Case</v>
          </cell>
          <cell r="G109">
            <v>0</v>
          </cell>
          <cell r="H109">
            <v>0</v>
          </cell>
          <cell r="I109">
            <v>0</v>
          </cell>
          <cell r="J109">
            <v>0</v>
          </cell>
          <cell r="K109">
            <v>0</v>
          </cell>
          <cell r="L109">
            <v>0</v>
          </cell>
          <cell r="M109">
            <v>0</v>
          </cell>
          <cell r="N109">
            <v>0</v>
          </cell>
          <cell r="O109">
            <v>0</v>
          </cell>
          <cell r="P109">
            <v>0</v>
          </cell>
          <cell r="Q109">
            <v>0</v>
          </cell>
          <cell r="R109">
            <v>16746.686550000006</v>
          </cell>
          <cell r="S109">
            <v>34271.919000000009</v>
          </cell>
          <cell r="T109">
            <v>69833.664450000011</v>
          </cell>
          <cell r="U109">
            <v>36847.527750000037</v>
          </cell>
          <cell r="V109">
            <v>20100.588749999937</v>
          </cell>
          <cell r="W109">
            <v>2583.0255000000179</v>
          </cell>
          <cell r="X109">
            <v>2585.7149999999965</v>
          </cell>
          <cell r="Y109">
            <v>2585.2035000000324</v>
          </cell>
          <cell r="Z109">
            <v>2584.5764999999665</v>
          </cell>
          <cell r="AA109">
            <v>2584.3950000000186</v>
          </cell>
          <cell r="AB109">
            <v>2584.7249999999767</v>
          </cell>
          <cell r="AC109">
            <v>2592.8595000000205</v>
          </cell>
          <cell r="AD109">
            <v>2694.0321599718882</v>
          </cell>
          <cell r="AE109">
            <v>2731.0805338135397</v>
          </cell>
          <cell r="AF109">
            <v>2768.6383974915661</v>
          </cell>
          <cell r="AG109">
            <v>2806.7127575183695</v>
          </cell>
          <cell r="AH109">
            <v>2845.3107167601411</v>
          </cell>
          <cell r="AI109">
            <v>2884.4394757617847</v>
          </cell>
          <cell r="AJ109">
            <v>2924.1063340901455</v>
          </cell>
          <cell r="AK109">
            <v>2964.3186916958948</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row>
        <row r="110">
          <cell r="A110" t="str">
            <v>CALarge C&amp;ICurtail Agreements - Non-FirmIncentive CostsLow Participation Case0</v>
          </cell>
          <cell r="B110" t="str">
            <v>CA</v>
          </cell>
          <cell r="C110" t="str">
            <v>Large C&amp;I</v>
          </cell>
          <cell r="D110" t="str">
            <v>Curtail Agreements - Non-Firm</v>
          </cell>
          <cell r="E110" t="str">
            <v>Incentive Costs</v>
          </cell>
          <cell r="F110" t="str">
            <v>Low Participation Case</v>
          </cell>
          <cell r="G110">
            <v>0</v>
          </cell>
          <cell r="H110">
            <v>0</v>
          </cell>
          <cell r="I110">
            <v>0</v>
          </cell>
          <cell r="J110">
            <v>0</v>
          </cell>
          <cell r="K110">
            <v>0</v>
          </cell>
          <cell r="L110">
            <v>0</v>
          </cell>
          <cell r="M110">
            <v>0</v>
          </cell>
          <cell r="N110">
            <v>0</v>
          </cell>
          <cell r="O110">
            <v>0</v>
          </cell>
          <cell r="P110">
            <v>0</v>
          </cell>
          <cell r="Q110">
            <v>0</v>
          </cell>
          <cell r="R110">
            <v>351680.42</v>
          </cell>
          <cell r="S110">
            <v>1071390.72</v>
          </cell>
          <cell r="T110">
            <v>2537897.67</v>
          </cell>
          <cell r="U110">
            <v>3311695.75</v>
          </cell>
          <cell r="V110">
            <v>3733808.12</v>
          </cell>
          <cell r="W110">
            <v>3788051.65</v>
          </cell>
          <cell r="X110">
            <v>3842351.67</v>
          </cell>
          <cell r="Y110">
            <v>3896640.94</v>
          </cell>
          <cell r="Z110">
            <v>3950917.05</v>
          </cell>
          <cell r="AA110">
            <v>4005189.34</v>
          </cell>
          <cell r="AB110">
            <v>4059468.57</v>
          </cell>
          <cell r="AC110">
            <v>4113918.62</v>
          </cell>
          <cell r="AD110">
            <v>4170493.29</v>
          </cell>
          <cell r="AE110">
            <v>4227845.9800000004</v>
          </cell>
          <cell r="AF110">
            <v>4285987.3899999997</v>
          </cell>
          <cell r="AG110">
            <v>4344928.3600000003</v>
          </cell>
          <cell r="AH110">
            <v>4404679.88</v>
          </cell>
          <cell r="AI110">
            <v>4465253.1100000003</v>
          </cell>
          <cell r="AJ110">
            <v>4526659.34</v>
          </cell>
          <cell r="AK110">
            <v>4588910.04</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row>
        <row r="111">
          <cell r="A111" t="str">
            <v>CALarge C&amp;ICurtail Agreements - Non-FirmParticipantsLow Participation Case0</v>
          </cell>
          <cell r="B111" t="str">
            <v>CA</v>
          </cell>
          <cell r="C111" t="str">
            <v>Large C&amp;I</v>
          </cell>
          <cell r="D111" t="str">
            <v>Curtail Agreements - Non-Firm</v>
          </cell>
          <cell r="E111" t="str">
            <v>Participants</v>
          </cell>
          <cell r="F111" t="str">
            <v>Low Participation Case</v>
          </cell>
          <cell r="G111">
            <v>0</v>
          </cell>
          <cell r="H111">
            <v>0</v>
          </cell>
          <cell r="I111">
            <v>0</v>
          </cell>
          <cell r="J111">
            <v>0</v>
          </cell>
          <cell r="K111">
            <v>0</v>
          </cell>
          <cell r="L111">
            <v>0</v>
          </cell>
          <cell r="M111">
            <v>0</v>
          </cell>
          <cell r="N111">
            <v>0</v>
          </cell>
          <cell r="O111">
            <v>0</v>
          </cell>
          <cell r="P111">
            <v>0</v>
          </cell>
          <cell r="Q111">
            <v>0</v>
          </cell>
          <cell r="R111">
            <v>16746.686550000006</v>
          </cell>
          <cell r="S111">
            <v>51018.605550000015</v>
          </cell>
          <cell r="T111">
            <v>120852.27000000002</v>
          </cell>
          <cell r="U111">
            <v>157699.79775000006</v>
          </cell>
          <cell r="V111">
            <v>177800.38649999999</v>
          </cell>
          <cell r="W111">
            <v>180383.41200000001</v>
          </cell>
          <cell r="X111">
            <v>182969.12700000001</v>
          </cell>
          <cell r="Y111">
            <v>185554.33050000004</v>
          </cell>
          <cell r="Z111">
            <v>188138.90700000001</v>
          </cell>
          <cell r="AA111">
            <v>190723.30200000003</v>
          </cell>
          <cell r="AB111">
            <v>193308.027</v>
          </cell>
          <cell r="AC111">
            <v>195900.88650000002</v>
          </cell>
          <cell r="AD111">
            <v>198594.91865997191</v>
          </cell>
          <cell r="AE111">
            <v>201325.99919378545</v>
          </cell>
          <cell r="AF111">
            <v>204094.63759127702</v>
          </cell>
          <cell r="AG111">
            <v>206901.35034879539</v>
          </cell>
          <cell r="AH111">
            <v>209746.66106555553</v>
          </cell>
          <cell r="AI111">
            <v>212631.10054131731</v>
          </cell>
          <cell r="AJ111">
            <v>215555.20687540746</v>
          </cell>
          <cell r="AK111">
            <v>218519.52556710335</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row>
        <row r="112">
          <cell r="A112" t="str">
            <v>CAMedium C&amp;IDLC Central ACProgram Annual BenefitsLow Participation Case0</v>
          </cell>
          <cell r="B112" t="str">
            <v>CA</v>
          </cell>
          <cell r="C112" t="str">
            <v>Medium C&amp;I</v>
          </cell>
          <cell r="D112" t="str">
            <v>DLC Central AC</v>
          </cell>
          <cell r="E112" t="str">
            <v>Program Annual Benefits</v>
          </cell>
          <cell r="F112" t="str">
            <v>Low Participation Case</v>
          </cell>
          <cell r="G112">
            <v>0</v>
          </cell>
          <cell r="H112">
            <v>0</v>
          </cell>
          <cell r="I112">
            <v>0</v>
          </cell>
          <cell r="J112">
            <v>0</v>
          </cell>
          <cell r="K112">
            <v>0</v>
          </cell>
          <cell r="L112">
            <v>0</v>
          </cell>
          <cell r="M112">
            <v>0</v>
          </cell>
          <cell r="N112">
            <v>0</v>
          </cell>
          <cell r="O112">
            <v>0</v>
          </cell>
          <cell r="P112">
            <v>0</v>
          </cell>
          <cell r="Q112">
            <v>0</v>
          </cell>
          <cell r="R112">
            <v>573231.01</v>
          </cell>
          <cell r="S112">
            <v>1745288.43</v>
          </cell>
          <cell r="T112">
            <v>4127886.26</v>
          </cell>
          <cell r="U112">
            <v>5388069.9000000004</v>
          </cell>
          <cell r="V112">
            <v>6066603.5300000003</v>
          </cell>
          <cell r="W112">
            <v>6146956.6100000003</v>
          </cell>
          <cell r="X112">
            <v>6226381.7599999998</v>
          </cell>
          <cell r="Y112">
            <v>6305886.3200000003</v>
          </cell>
          <cell r="Z112">
            <v>6389191.79</v>
          </cell>
          <cell r="AA112">
            <v>6482465.1100000003</v>
          </cell>
          <cell r="AB112">
            <v>6568214.9500000002</v>
          </cell>
          <cell r="AC112">
            <v>6654117.0800000001</v>
          </cell>
          <cell r="AD112">
            <v>6743128.8899999997</v>
          </cell>
          <cell r="AE112">
            <v>6833331.4100000001</v>
          </cell>
          <cell r="AF112">
            <v>6924740.5700000003</v>
          </cell>
          <cell r="AG112">
            <v>7017372.5</v>
          </cell>
          <cell r="AH112">
            <v>7111243.5700000003</v>
          </cell>
          <cell r="AI112">
            <v>7206370.3399999999</v>
          </cell>
          <cell r="AJ112">
            <v>7302769.6200000001</v>
          </cell>
          <cell r="AK112">
            <v>7400458.4299999997</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row>
        <row r="113">
          <cell r="A113" t="str">
            <v>CAMedium C&amp;IDLC Central ACProgram Annual CostsLow Participation Case0</v>
          </cell>
          <cell r="B113" t="str">
            <v>CA</v>
          </cell>
          <cell r="C113" t="str">
            <v>Medium C&amp;I</v>
          </cell>
          <cell r="D113" t="str">
            <v>DLC Central AC</v>
          </cell>
          <cell r="E113" t="str">
            <v>Program Annual Costs</v>
          </cell>
          <cell r="F113" t="str">
            <v>Low Participation Case</v>
          </cell>
          <cell r="G113">
            <v>0</v>
          </cell>
          <cell r="H113">
            <v>0</v>
          </cell>
          <cell r="I113">
            <v>0</v>
          </cell>
          <cell r="J113">
            <v>0</v>
          </cell>
          <cell r="K113">
            <v>0</v>
          </cell>
          <cell r="L113">
            <v>0</v>
          </cell>
          <cell r="M113">
            <v>0</v>
          </cell>
          <cell r="N113">
            <v>0</v>
          </cell>
          <cell r="O113">
            <v>0</v>
          </cell>
          <cell r="P113">
            <v>0</v>
          </cell>
          <cell r="Q113">
            <v>0</v>
          </cell>
          <cell r="R113">
            <v>5834317.1500000004</v>
          </cell>
          <cell r="S113">
            <v>12509121.98</v>
          </cell>
          <cell r="T113">
            <v>26286343.199999999</v>
          </cell>
          <cell r="U113">
            <v>16130618.27</v>
          </cell>
          <cell r="V113">
            <v>10911310.720000001</v>
          </cell>
          <cell r="W113">
            <v>4823091.07</v>
          </cell>
          <cell r="X113">
            <v>4899046.41</v>
          </cell>
          <cell r="Y113">
            <v>4974249.76</v>
          </cell>
          <cell r="Z113">
            <v>5049879.66</v>
          </cell>
          <cell r="AA113">
            <v>5126289.05</v>
          </cell>
          <cell r="AB113">
            <v>5203203.5</v>
          </cell>
          <cell r="AC113">
            <v>5283869.59</v>
          </cell>
          <cell r="AD113">
            <v>5405233.1200000001</v>
          </cell>
          <cell r="AE113">
            <v>5502775.29</v>
          </cell>
          <cell r="AF113">
            <v>5602414.6799999997</v>
          </cell>
          <cell r="AG113">
            <v>5704204.7300000004</v>
          </cell>
          <cell r="AH113">
            <v>5808200.4400000004</v>
          </cell>
          <cell r="AI113">
            <v>5914458.3899999997</v>
          </cell>
          <cell r="AJ113">
            <v>6023036.7800000003</v>
          </cell>
          <cell r="AK113">
            <v>6133995.5099999998</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row>
        <row r="114">
          <cell r="A114" t="str">
            <v>CAMedium C&amp;IDLC Central ACNon-Incentive CostsLow Participation Case0</v>
          </cell>
          <cell r="B114" t="str">
            <v>CA</v>
          </cell>
          <cell r="C114" t="str">
            <v>Medium C&amp;I</v>
          </cell>
          <cell r="D114" t="str">
            <v>DLC Central AC</v>
          </cell>
          <cell r="E114" t="str">
            <v>Non-Incentive Costs</v>
          </cell>
          <cell r="F114" t="str">
            <v>Low Participation Case</v>
          </cell>
          <cell r="G114">
            <v>0</v>
          </cell>
          <cell r="H114">
            <v>0</v>
          </cell>
          <cell r="I114">
            <v>0</v>
          </cell>
          <cell r="J114">
            <v>0</v>
          </cell>
          <cell r="K114">
            <v>0</v>
          </cell>
          <cell r="L114">
            <v>0</v>
          </cell>
          <cell r="M114">
            <v>0</v>
          </cell>
          <cell r="N114">
            <v>0</v>
          </cell>
          <cell r="O114">
            <v>0</v>
          </cell>
          <cell r="P114">
            <v>0</v>
          </cell>
          <cell r="Q114">
            <v>0</v>
          </cell>
          <cell r="R114">
            <v>5482636.7300000004</v>
          </cell>
          <cell r="S114">
            <v>11437731.27</v>
          </cell>
          <cell r="T114">
            <v>23748445.530000001</v>
          </cell>
          <cell r="U114">
            <v>12818922.52</v>
          </cell>
          <cell r="V114">
            <v>7177502.6100000003</v>
          </cell>
          <cell r="W114">
            <v>1035039.42</v>
          </cell>
          <cell r="X114">
            <v>1056694.75</v>
          </cell>
          <cell r="Y114">
            <v>1077608.81</v>
          </cell>
          <cell r="Z114">
            <v>1098962.6200000001</v>
          </cell>
          <cell r="AA114">
            <v>1121099.71</v>
          </cell>
          <cell r="AB114">
            <v>1143734.93</v>
          </cell>
          <cell r="AC114">
            <v>1169950.97</v>
          </cell>
          <cell r="AD114">
            <v>1234739.83</v>
          </cell>
          <cell r="AE114">
            <v>1274929.31</v>
          </cell>
          <cell r="AF114">
            <v>1316427.29</v>
          </cell>
          <cell r="AG114">
            <v>1359276.37</v>
          </cell>
          <cell r="AH114">
            <v>1403520.56</v>
          </cell>
          <cell r="AI114">
            <v>1449205.28</v>
          </cell>
          <cell r="AJ114">
            <v>1496377.44</v>
          </cell>
          <cell r="AK114">
            <v>1545085.48</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row>
        <row r="115">
          <cell r="A115" t="str">
            <v>CAMedium C&amp;IDLC Central ACSummer Peak Reduction @Meter  (MW)Low Participation Case0</v>
          </cell>
          <cell r="B115" t="str">
            <v>CA</v>
          </cell>
          <cell r="C115" t="str">
            <v>Medium C&amp;I</v>
          </cell>
          <cell r="D115" t="str">
            <v>DLC Central AC</v>
          </cell>
          <cell r="E115" t="str">
            <v>Summer Peak Reduction @Meter  (MW)</v>
          </cell>
          <cell r="F115" t="str">
            <v>Low Participation Case</v>
          </cell>
          <cell r="G115">
            <v>0</v>
          </cell>
          <cell r="H115">
            <v>0</v>
          </cell>
          <cell r="I115">
            <v>0</v>
          </cell>
          <cell r="J115">
            <v>0</v>
          </cell>
          <cell r="K115">
            <v>0</v>
          </cell>
          <cell r="L115">
            <v>0</v>
          </cell>
          <cell r="M115">
            <v>0</v>
          </cell>
          <cell r="N115">
            <v>0</v>
          </cell>
          <cell r="O115">
            <v>0</v>
          </cell>
          <cell r="P115">
            <v>0</v>
          </cell>
          <cell r="Q115">
            <v>0</v>
          </cell>
          <cell r="R115">
            <v>5.1061481672101516</v>
          </cell>
          <cell r="S115">
            <v>15.546439584201273</v>
          </cell>
          <cell r="T115">
            <v>36.769815927493447</v>
          </cell>
          <cell r="U115">
            <v>47.99510590524666</v>
          </cell>
          <cell r="V115">
            <v>54.039254216657497</v>
          </cell>
          <cell r="W115">
            <v>54.75501228123791</v>
          </cell>
          <cell r="X115">
            <v>55.462504704051796</v>
          </cell>
          <cell r="Y115">
            <v>56.170704503007471</v>
          </cell>
          <cell r="Z115">
            <v>56.91276145592839</v>
          </cell>
          <cell r="AA115">
            <v>57.74360864977195</v>
          </cell>
          <cell r="AB115">
            <v>58.507439221742665</v>
          </cell>
          <cell r="AC115">
            <v>59.27262640549219</v>
          </cell>
          <cell r="AD115">
            <v>60.065513565673378</v>
          </cell>
          <cell r="AE115">
            <v>60.869007140432515</v>
          </cell>
          <cell r="AF115">
            <v>61.683249011282939</v>
          </cell>
          <cell r="AG115">
            <v>62.508382957680382</v>
          </cell>
          <cell r="AH115">
            <v>63.344554682411669</v>
          </cell>
          <cell r="AI115">
            <v>64.191911837323005</v>
          </cell>
          <cell r="AJ115">
            <v>65.050604049392433</v>
          </cell>
          <cell r="AK115">
            <v>65.920782947151125</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row>
        <row r="116">
          <cell r="A116" t="str">
            <v>CAMedium C&amp;IDLC Central ACSummer Peak Reduction @Generation (MW)Low Participation Case0</v>
          </cell>
          <cell r="B116" t="str">
            <v>CA</v>
          </cell>
          <cell r="C116" t="str">
            <v>Medium C&amp;I</v>
          </cell>
          <cell r="D116" t="str">
            <v>DLC Central AC</v>
          </cell>
          <cell r="E116" t="str">
            <v>Summer Peak Reduction @Generation (MW)</v>
          </cell>
          <cell r="F116" t="str">
            <v>Low Participation Case</v>
          </cell>
          <cell r="G116">
            <v>0</v>
          </cell>
          <cell r="H116">
            <v>0</v>
          </cell>
          <cell r="I116">
            <v>0</v>
          </cell>
          <cell r="J116">
            <v>0</v>
          </cell>
          <cell r="K116">
            <v>0</v>
          </cell>
          <cell r="L116">
            <v>0</v>
          </cell>
          <cell r="M116">
            <v>0</v>
          </cell>
          <cell r="N116">
            <v>0</v>
          </cell>
          <cell r="O116">
            <v>0</v>
          </cell>
          <cell r="P116">
            <v>0</v>
          </cell>
          <cell r="Q116">
            <v>0</v>
          </cell>
          <cell r="R116">
            <v>5.6309529854545115</v>
          </cell>
          <cell r="S116">
            <v>17.1442871462299</v>
          </cell>
          <cell r="T116">
            <v>40.548980952242438</v>
          </cell>
          <cell r="U116">
            <v>52.92799504328039</v>
          </cell>
          <cell r="V116">
            <v>59.593354892652727</v>
          </cell>
          <cell r="W116">
            <v>60.382677857562754</v>
          </cell>
          <cell r="X116">
            <v>61.162885646285609</v>
          </cell>
          <cell r="Y116">
            <v>61.94387351456492</v>
          </cell>
          <cell r="Z116">
            <v>62.762198341341403</v>
          </cell>
          <cell r="AA116">
            <v>63.678439181486489</v>
          </cell>
          <cell r="AB116">
            <v>64.520775498172327</v>
          </cell>
          <cell r="AC116">
            <v>65.364607857843168</v>
          </cell>
          <cell r="AD116">
            <v>66.238987169908881</v>
          </cell>
          <cell r="AE116">
            <v>67.125063013269198</v>
          </cell>
          <cell r="AF116">
            <v>68.022991851877961</v>
          </cell>
          <cell r="AG116">
            <v>68.932932242700019</v>
          </cell>
          <cell r="AH116">
            <v>69.855044863709381</v>
          </cell>
          <cell r="AI116">
            <v>70.789492542261797</v>
          </cell>
          <cell r="AJ116">
            <v>71.73644028384696</v>
          </cell>
          <cell r="AK116">
            <v>72.696055301225314</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row>
        <row r="117">
          <cell r="A117" t="str">
            <v>CAMedium C&amp;IDLC Central ACWinter Peak Reduction @Meter  (MW)Low Participation Case0</v>
          </cell>
          <cell r="B117" t="str">
            <v>CA</v>
          </cell>
          <cell r="C117" t="str">
            <v>Medium C&amp;I</v>
          </cell>
          <cell r="D117" t="str">
            <v>DLC Central AC</v>
          </cell>
          <cell r="E117" t="str">
            <v>Winter Peak Reduction @Meter  (MW)</v>
          </cell>
          <cell r="F117" t="str">
            <v>Low Participation Case</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row>
        <row r="118">
          <cell r="A118" t="str">
            <v>CAMedium C&amp;IDLC Central ACWinter Peak Reduction @Generation (MW)Low Participation Case0</v>
          </cell>
          <cell r="B118" t="str">
            <v>CA</v>
          </cell>
          <cell r="C118" t="str">
            <v>Medium C&amp;I</v>
          </cell>
          <cell r="D118" t="str">
            <v>DLC Central AC</v>
          </cell>
          <cell r="E118" t="str">
            <v>Winter Peak Reduction @Generation (MW)</v>
          </cell>
          <cell r="F118" t="str">
            <v>Low Participation Case</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row>
        <row r="119">
          <cell r="A119" t="str">
            <v>CAMedium C&amp;IDLC Central ACProgram Annual BenefitsLow Participation Case0</v>
          </cell>
          <cell r="B119" t="str">
            <v>CA</v>
          </cell>
          <cell r="C119" t="str">
            <v>Medium C&amp;I</v>
          </cell>
          <cell r="D119" t="str">
            <v>DLC Central AC</v>
          </cell>
          <cell r="E119" t="str">
            <v>Program Annual Benefits</v>
          </cell>
          <cell r="F119" t="str">
            <v>Low Participation Case</v>
          </cell>
          <cell r="G119">
            <v>0</v>
          </cell>
        </row>
        <row r="120">
          <cell r="A120" t="str">
            <v>CAMedium C&amp;IDLC Central ACNew ParticipantsLow Participation Case0</v>
          </cell>
          <cell r="B120" t="str">
            <v>CA</v>
          </cell>
          <cell r="C120" t="str">
            <v>Medium C&amp;I</v>
          </cell>
          <cell r="D120" t="str">
            <v>DLC Central AC</v>
          </cell>
          <cell r="E120" t="str">
            <v>New Participants</v>
          </cell>
          <cell r="F120" t="str">
            <v>Low Participation Case</v>
          </cell>
          <cell r="G120">
            <v>0</v>
          </cell>
          <cell r="H120">
            <v>0</v>
          </cell>
          <cell r="I120">
            <v>0</v>
          </cell>
          <cell r="J120">
            <v>0</v>
          </cell>
          <cell r="K120">
            <v>0</v>
          </cell>
          <cell r="L120">
            <v>0</v>
          </cell>
          <cell r="M120">
            <v>0</v>
          </cell>
          <cell r="N120">
            <v>0</v>
          </cell>
          <cell r="O120">
            <v>0</v>
          </cell>
          <cell r="P120">
            <v>0</v>
          </cell>
          <cell r="Q120">
            <v>0</v>
          </cell>
          <cell r="R120">
            <v>16746.686550000006</v>
          </cell>
          <cell r="S120">
            <v>34271.919000000009</v>
          </cell>
          <cell r="T120">
            <v>69833.664450000011</v>
          </cell>
          <cell r="U120">
            <v>36847.527750000037</v>
          </cell>
          <cell r="V120">
            <v>20100.588749999937</v>
          </cell>
          <cell r="W120">
            <v>2583.0255000000179</v>
          </cell>
          <cell r="X120">
            <v>2585.7149999999965</v>
          </cell>
          <cell r="Y120">
            <v>2585.2035000000324</v>
          </cell>
          <cell r="Z120">
            <v>2584.5764999999665</v>
          </cell>
          <cell r="AA120">
            <v>2584.3950000000186</v>
          </cell>
          <cell r="AB120">
            <v>2584.7249999999767</v>
          </cell>
          <cell r="AC120">
            <v>2592.8595000000205</v>
          </cell>
          <cell r="AD120">
            <v>2694.0321599718882</v>
          </cell>
          <cell r="AE120">
            <v>2731.0805338135397</v>
          </cell>
          <cell r="AF120">
            <v>2768.6383974915661</v>
          </cell>
          <cell r="AG120">
            <v>2806.7127575183695</v>
          </cell>
          <cell r="AH120">
            <v>2845.3107167601411</v>
          </cell>
          <cell r="AI120">
            <v>2884.4394757617847</v>
          </cell>
          <cell r="AJ120">
            <v>2924.1063340901455</v>
          </cell>
          <cell r="AK120">
            <v>2964.3186916958948</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row>
        <row r="121">
          <cell r="A121" t="str">
            <v>CAMedium C&amp;IDLC Central ACIncentive CostsLow Participation Case0</v>
          </cell>
          <cell r="B121" t="str">
            <v>CA</v>
          </cell>
          <cell r="C121" t="str">
            <v>Medium C&amp;I</v>
          </cell>
          <cell r="D121" t="str">
            <v>DLC Central AC</v>
          </cell>
          <cell r="E121" t="str">
            <v>Incentive Costs</v>
          </cell>
          <cell r="F121" t="str">
            <v>Low Participation Case</v>
          </cell>
          <cell r="G121">
            <v>0</v>
          </cell>
          <cell r="H121">
            <v>0</v>
          </cell>
          <cell r="I121">
            <v>0</v>
          </cell>
          <cell r="J121">
            <v>0</v>
          </cell>
          <cell r="K121">
            <v>0</v>
          </cell>
          <cell r="L121">
            <v>0</v>
          </cell>
          <cell r="M121">
            <v>0</v>
          </cell>
          <cell r="N121">
            <v>0</v>
          </cell>
          <cell r="O121">
            <v>0</v>
          </cell>
          <cell r="P121">
            <v>0</v>
          </cell>
          <cell r="Q121">
            <v>0</v>
          </cell>
          <cell r="R121">
            <v>351680.42</v>
          </cell>
          <cell r="S121">
            <v>1071390.72</v>
          </cell>
          <cell r="T121">
            <v>2537897.67</v>
          </cell>
          <cell r="U121">
            <v>3311695.75</v>
          </cell>
          <cell r="V121">
            <v>3733808.12</v>
          </cell>
          <cell r="W121">
            <v>3788051.65</v>
          </cell>
          <cell r="X121">
            <v>3842351.67</v>
          </cell>
          <cell r="Y121">
            <v>3896640.94</v>
          </cell>
          <cell r="Z121">
            <v>3950917.05</v>
          </cell>
          <cell r="AA121">
            <v>4005189.34</v>
          </cell>
          <cell r="AB121">
            <v>4059468.57</v>
          </cell>
          <cell r="AC121">
            <v>4113918.62</v>
          </cell>
          <cell r="AD121">
            <v>4170493.29</v>
          </cell>
          <cell r="AE121">
            <v>4227845.9800000004</v>
          </cell>
          <cell r="AF121">
            <v>4285987.3899999997</v>
          </cell>
          <cell r="AG121">
            <v>4344928.3600000003</v>
          </cell>
          <cell r="AH121">
            <v>4404679.88</v>
          </cell>
          <cell r="AI121">
            <v>4465253.1100000003</v>
          </cell>
          <cell r="AJ121">
            <v>4526659.34</v>
          </cell>
          <cell r="AK121">
            <v>4588910.04</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row>
        <row r="122">
          <cell r="A122" t="str">
            <v>CAMedium C&amp;IDLC Central ACParticipantsLow Participation Case0</v>
          </cell>
          <cell r="B122" t="str">
            <v>CA</v>
          </cell>
          <cell r="C122" t="str">
            <v>Medium C&amp;I</v>
          </cell>
          <cell r="D122" t="str">
            <v>DLC Central AC</v>
          </cell>
          <cell r="E122" t="str">
            <v>Participants</v>
          </cell>
          <cell r="F122" t="str">
            <v>Low Participation Case</v>
          </cell>
          <cell r="G122">
            <v>0</v>
          </cell>
          <cell r="H122">
            <v>0</v>
          </cell>
          <cell r="I122">
            <v>0</v>
          </cell>
          <cell r="J122">
            <v>0</v>
          </cell>
          <cell r="K122">
            <v>0</v>
          </cell>
          <cell r="L122">
            <v>0</v>
          </cell>
          <cell r="M122">
            <v>0</v>
          </cell>
          <cell r="N122">
            <v>0</v>
          </cell>
          <cell r="O122">
            <v>0</v>
          </cell>
          <cell r="P122">
            <v>0</v>
          </cell>
          <cell r="Q122">
            <v>0</v>
          </cell>
          <cell r="R122">
            <v>16746.686550000006</v>
          </cell>
          <cell r="S122">
            <v>51018.605550000015</v>
          </cell>
          <cell r="T122">
            <v>120852.27000000002</v>
          </cell>
          <cell r="U122">
            <v>157699.79775000006</v>
          </cell>
          <cell r="V122">
            <v>177800.38649999999</v>
          </cell>
          <cell r="W122">
            <v>180383.41200000001</v>
          </cell>
          <cell r="X122">
            <v>182969.12700000001</v>
          </cell>
          <cell r="Y122">
            <v>185554.33050000004</v>
          </cell>
          <cell r="Z122">
            <v>188138.90700000001</v>
          </cell>
          <cell r="AA122">
            <v>190723.30200000003</v>
          </cell>
          <cell r="AB122">
            <v>193308.027</v>
          </cell>
          <cell r="AC122">
            <v>195900.88650000002</v>
          </cell>
          <cell r="AD122">
            <v>198594.91865997191</v>
          </cell>
          <cell r="AE122">
            <v>201325.99919378545</v>
          </cell>
          <cell r="AF122">
            <v>204094.63759127702</v>
          </cell>
          <cell r="AG122">
            <v>206901.35034879539</v>
          </cell>
          <cell r="AH122">
            <v>209746.66106555553</v>
          </cell>
          <cell r="AI122">
            <v>212631.10054131731</v>
          </cell>
          <cell r="AJ122">
            <v>215555.20687540746</v>
          </cell>
          <cell r="AK122">
            <v>218519.52556710335</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row>
        <row r="123">
          <cell r="A123" t="str">
            <v>CAResidentialDLC Central ACProgram Annual BenefitsLow Participation Case0</v>
          </cell>
          <cell r="B123" t="str">
            <v>CA</v>
          </cell>
          <cell r="C123" t="str">
            <v>Residential</v>
          </cell>
          <cell r="D123" t="str">
            <v>DLC Central AC</v>
          </cell>
          <cell r="E123" t="str">
            <v>Program Annual Benefits</v>
          </cell>
          <cell r="F123" t="str">
            <v>Low Participation Case</v>
          </cell>
          <cell r="G123">
            <v>0</v>
          </cell>
          <cell r="H123">
            <v>0</v>
          </cell>
          <cell r="I123">
            <v>0</v>
          </cell>
          <cell r="J123">
            <v>0</v>
          </cell>
          <cell r="K123">
            <v>0</v>
          </cell>
          <cell r="L123">
            <v>0</v>
          </cell>
          <cell r="M123">
            <v>0</v>
          </cell>
          <cell r="N123">
            <v>0</v>
          </cell>
          <cell r="O123">
            <v>0</v>
          </cell>
          <cell r="P123">
            <v>0</v>
          </cell>
          <cell r="Q123">
            <v>0</v>
          </cell>
          <cell r="R123">
            <v>573231.01</v>
          </cell>
          <cell r="S123">
            <v>1745288.43</v>
          </cell>
          <cell r="T123">
            <v>4127886.26</v>
          </cell>
          <cell r="U123">
            <v>5388069.9000000004</v>
          </cell>
          <cell r="V123">
            <v>6066603.5300000003</v>
          </cell>
          <cell r="W123">
            <v>6146956.6100000003</v>
          </cell>
          <cell r="X123">
            <v>6226381.7599999998</v>
          </cell>
          <cell r="Y123">
            <v>6305886.3200000003</v>
          </cell>
          <cell r="Z123">
            <v>6389191.79</v>
          </cell>
          <cell r="AA123">
            <v>6482465.1100000003</v>
          </cell>
          <cell r="AB123">
            <v>6568214.9500000002</v>
          </cell>
          <cell r="AC123">
            <v>6654117.0800000001</v>
          </cell>
          <cell r="AD123">
            <v>6743128.8899999997</v>
          </cell>
          <cell r="AE123">
            <v>6833331.4100000001</v>
          </cell>
          <cell r="AF123">
            <v>6924740.5700000003</v>
          </cell>
          <cell r="AG123">
            <v>7017372.5</v>
          </cell>
          <cell r="AH123">
            <v>7111243.5700000003</v>
          </cell>
          <cell r="AI123">
            <v>7206370.3399999999</v>
          </cell>
          <cell r="AJ123">
            <v>7302769.6200000001</v>
          </cell>
          <cell r="AK123">
            <v>7400458.4299999997</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row>
        <row r="124">
          <cell r="A124" t="str">
            <v>CAResidentialDLC Central ACProgram Annual CostsLow Participation Case0</v>
          </cell>
          <cell r="B124" t="str">
            <v>CA</v>
          </cell>
          <cell r="C124" t="str">
            <v>Residential</v>
          </cell>
          <cell r="D124" t="str">
            <v>DLC Central AC</v>
          </cell>
          <cell r="E124" t="str">
            <v>Program Annual Costs</v>
          </cell>
          <cell r="F124" t="str">
            <v>Low Participation Case</v>
          </cell>
          <cell r="G124">
            <v>0</v>
          </cell>
          <cell r="H124">
            <v>0</v>
          </cell>
          <cell r="I124">
            <v>0</v>
          </cell>
          <cell r="J124">
            <v>0</v>
          </cell>
          <cell r="K124">
            <v>0</v>
          </cell>
          <cell r="L124">
            <v>0</v>
          </cell>
          <cell r="M124">
            <v>0</v>
          </cell>
          <cell r="N124">
            <v>0</v>
          </cell>
          <cell r="O124">
            <v>0</v>
          </cell>
          <cell r="P124">
            <v>0</v>
          </cell>
          <cell r="Q124">
            <v>0</v>
          </cell>
          <cell r="R124">
            <v>5834317.1500000004</v>
          </cell>
          <cell r="S124">
            <v>12509121.98</v>
          </cell>
          <cell r="T124">
            <v>26286343.199999999</v>
          </cell>
          <cell r="U124">
            <v>16130618.27</v>
          </cell>
          <cell r="V124">
            <v>10911310.720000001</v>
          </cell>
          <cell r="W124">
            <v>4823091.07</v>
          </cell>
          <cell r="X124">
            <v>4899046.41</v>
          </cell>
          <cell r="Y124">
            <v>4974249.76</v>
          </cell>
          <cell r="Z124">
            <v>5049879.66</v>
          </cell>
          <cell r="AA124">
            <v>5126289.05</v>
          </cell>
          <cell r="AB124">
            <v>5203203.5</v>
          </cell>
          <cell r="AC124">
            <v>5283869.59</v>
          </cell>
          <cell r="AD124">
            <v>5405233.1200000001</v>
          </cell>
          <cell r="AE124">
            <v>5502775.29</v>
          </cell>
          <cell r="AF124">
            <v>5602414.6799999997</v>
          </cell>
          <cell r="AG124">
            <v>5704204.7300000004</v>
          </cell>
          <cell r="AH124">
            <v>5808200.4400000004</v>
          </cell>
          <cell r="AI124">
            <v>5914458.3899999997</v>
          </cell>
          <cell r="AJ124">
            <v>6023036.7800000003</v>
          </cell>
          <cell r="AK124">
            <v>6133995.5099999998</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row>
        <row r="125">
          <cell r="A125" t="str">
            <v>CAResidentialDLC Central ACNon-Incentive CostsLow Participation Case0</v>
          </cell>
          <cell r="B125" t="str">
            <v>CA</v>
          </cell>
          <cell r="C125" t="str">
            <v>Residential</v>
          </cell>
          <cell r="D125" t="str">
            <v>DLC Central AC</v>
          </cell>
          <cell r="E125" t="str">
            <v>Non-Incentive Costs</v>
          </cell>
          <cell r="F125" t="str">
            <v>Low Participation Case</v>
          </cell>
          <cell r="G125">
            <v>0</v>
          </cell>
          <cell r="H125">
            <v>0</v>
          </cell>
          <cell r="I125">
            <v>0</v>
          </cell>
          <cell r="J125">
            <v>0</v>
          </cell>
          <cell r="K125">
            <v>0</v>
          </cell>
          <cell r="L125">
            <v>0</v>
          </cell>
          <cell r="M125">
            <v>0</v>
          </cell>
          <cell r="N125">
            <v>0</v>
          </cell>
          <cell r="O125">
            <v>0</v>
          </cell>
          <cell r="P125">
            <v>0</v>
          </cell>
          <cell r="Q125">
            <v>0</v>
          </cell>
          <cell r="R125">
            <v>5482636.7300000004</v>
          </cell>
          <cell r="S125">
            <v>11437731.27</v>
          </cell>
          <cell r="T125">
            <v>23748445.530000001</v>
          </cell>
          <cell r="U125">
            <v>12818922.52</v>
          </cell>
          <cell r="V125">
            <v>7177502.6100000003</v>
          </cell>
          <cell r="W125">
            <v>1035039.42</v>
          </cell>
          <cell r="X125">
            <v>1056694.75</v>
          </cell>
          <cell r="Y125">
            <v>1077608.81</v>
          </cell>
          <cell r="Z125">
            <v>1098962.6200000001</v>
          </cell>
          <cell r="AA125">
            <v>1121099.71</v>
          </cell>
          <cell r="AB125">
            <v>1143734.93</v>
          </cell>
          <cell r="AC125">
            <v>1169950.97</v>
          </cell>
          <cell r="AD125">
            <v>1234739.83</v>
          </cell>
          <cell r="AE125">
            <v>1274929.31</v>
          </cell>
          <cell r="AF125">
            <v>1316427.29</v>
          </cell>
          <cell r="AG125">
            <v>1359276.37</v>
          </cell>
          <cell r="AH125">
            <v>1403520.56</v>
          </cell>
          <cell r="AI125">
            <v>1449205.28</v>
          </cell>
          <cell r="AJ125">
            <v>1496377.44</v>
          </cell>
          <cell r="AK125">
            <v>1545085.48</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row>
        <row r="126">
          <cell r="A126" t="str">
            <v>CAResidentialDLC Central ACSummer Peak Reduction @Meter  (MW)Low Participation Case0</v>
          </cell>
          <cell r="B126" t="str">
            <v>CA</v>
          </cell>
          <cell r="C126" t="str">
            <v>Residential</v>
          </cell>
          <cell r="D126" t="str">
            <v>DLC Central AC</v>
          </cell>
          <cell r="E126" t="str">
            <v>Summer Peak Reduction @Meter  (MW)</v>
          </cell>
          <cell r="F126" t="str">
            <v>Low Participation Case</v>
          </cell>
          <cell r="G126">
            <v>0</v>
          </cell>
          <cell r="H126">
            <v>0</v>
          </cell>
          <cell r="I126">
            <v>0</v>
          </cell>
          <cell r="J126">
            <v>0</v>
          </cell>
          <cell r="K126">
            <v>0</v>
          </cell>
          <cell r="L126">
            <v>0</v>
          </cell>
          <cell r="M126">
            <v>0</v>
          </cell>
          <cell r="N126">
            <v>0</v>
          </cell>
          <cell r="O126">
            <v>0</v>
          </cell>
          <cell r="P126">
            <v>0</v>
          </cell>
          <cell r="Q126">
            <v>0</v>
          </cell>
          <cell r="R126">
            <v>5.1061481672101516</v>
          </cell>
          <cell r="S126">
            <v>15.546439584201273</v>
          </cell>
          <cell r="T126">
            <v>36.769815927493447</v>
          </cell>
          <cell r="U126">
            <v>47.99510590524666</v>
          </cell>
          <cell r="V126">
            <v>54.039254216657497</v>
          </cell>
          <cell r="W126">
            <v>54.75501228123791</v>
          </cell>
          <cell r="X126">
            <v>55.462504704051796</v>
          </cell>
          <cell r="Y126">
            <v>56.170704503007471</v>
          </cell>
          <cell r="Z126">
            <v>56.91276145592839</v>
          </cell>
          <cell r="AA126">
            <v>57.74360864977195</v>
          </cell>
          <cell r="AB126">
            <v>58.507439221742665</v>
          </cell>
          <cell r="AC126">
            <v>59.27262640549219</v>
          </cell>
          <cell r="AD126">
            <v>60.065513565673378</v>
          </cell>
          <cell r="AE126">
            <v>60.869007140432515</v>
          </cell>
          <cell r="AF126">
            <v>61.683249011282939</v>
          </cell>
          <cell r="AG126">
            <v>62.508382957680382</v>
          </cell>
          <cell r="AH126">
            <v>63.344554682411669</v>
          </cell>
          <cell r="AI126">
            <v>64.191911837323005</v>
          </cell>
          <cell r="AJ126">
            <v>65.050604049392433</v>
          </cell>
          <cell r="AK126">
            <v>65.920782947151125</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row>
        <row r="127">
          <cell r="A127" t="str">
            <v>CAResidentialDLC Central ACSummer Peak Reduction @Generation (MW)Low Participation Case0</v>
          </cell>
          <cell r="B127" t="str">
            <v>CA</v>
          </cell>
          <cell r="C127" t="str">
            <v>Residential</v>
          </cell>
          <cell r="D127" t="str">
            <v>DLC Central AC</v>
          </cell>
          <cell r="E127" t="str">
            <v>Summer Peak Reduction @Generation (MW)</v>
          </cell>
          <cell r="F127" t="str">
            <v>Low Participation Case</v>
          </cell>
          <cell r="G127">
            <v>0</v>
          </cell>
          <cell r="H127">
            <v>0</v>
          </cell>
          <cell r="I127">
            <v>0</v>
          </cell>
          <cell r="J127">
            <v>0</v>
          </cell>
          <cell r="K127">
            <v>0</v>
          </cell>
          <cell r="L127">
            <v>0</v>
          </cell>
          <cell r="M127">
            <v>0</v>
          </cell>
          <cell r="N127">
            <v>0</v>
          </cell>
          <cell r="O127">
            <v>0</v>
          </cell>
          <cell r="P127">
            <v>0</v>
          </cell>
          <cell r="Q127">
            <v>0</v>
          </cell>
          <cell r="R127">
            <v>5.6309529854545115</v>
          </cell>
          <cell r="S127">
            <v>17.1442871462299</v>
          </cell>
          <cell r="T127">
            <v>40.548980952242438</v>
          </cell>
          <cell r="U127">
            <v>52.92799504328039</v>
          </cell>
          <cell r="V127">
            <v>59.593354892652727</v>
          </cell>
          <cell r="W127">
            <v>60.382677857562754</v>
          </cell>
          <cell r="X127">
            <v>61.162885646285609</v>
          </cell>
          <cell r="Y127">
            <v>61.94387351456492</v>
          </cell>
          <cell r="Z127">
            <v>62.762198341341403</v>
          </cell>
          <cell r="AA127">
            <v>63.678439181486489</v>
          </cell>
          <cell r="AB127">
            <v>64.520775498172327</v>
          </cell>
          <cell r="AC127">
            <v>65.364607857843168</v>
          </cell>
          <cell r="AD127">
            <v>66.238987169908881</v>
          </cell>
          <cell r="AE127">
            <v>67.125063013269198</v>
          </cell>
          <cell r="AF127">
            <v>68.022991851877961</v>
          </cell>
          <cell r="AG127">
            <v>68.932932242700019</v>
          </cell>
          <cell r="AH127">
            <v>69.855044863709381</v>
          </cell>
          <cell r="AI127">
            <v>70.789492542261797</v>
          </cell>
          <cell r="AJ127">
            <v>71.73644028384696</v>
          </cell>
          <cell r="AK127">
            <v>72.696055301225314</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row>
        <row r="128">
          <cell r="A128" t="str">
            <v>CAResidentialDLC Central ACWinter Peak Reduction @Meter  (MW)Low Participation Case0</v>
          </cell>
          <cell r="B128" t="str">
            <v>CA</v>
          </cell>
          <cell r="C128" t="str">
            <v>Residential</v>
          </cell>
          <cell r="D128" t="str">
            <v>DLC Central AC</v>
          </cell>
          <cell r="E128" t="str">
            <v>Winter Peak Reduction @Meter  (MW)</v>
          </cell>
          <cell r="F128" t="str">
            <v>Low Participation Case</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row>
        <row r="129">
          <cell r="A129" t="str">
            <v>CAResidentialDLC Central ACWinter Peak Reduction @Generation (MW)Low Participation Case0</v>
          </cell>
          <cell r="B129" t="str">
            <v>CA</v>
          </cell>
          <cell r="C129" t="str">
            <v>Residential</v>
          </cell>
          <cell r="D129" t="str">
            <v>DLC Central AC</v>
          </cell>
          <cell r="E129" t="str">
            <v>Winter Peak Reduction @Generation (MW)</v>
          </cell>
          <cell r="F129" t="str">
            <v>Low Participation Case</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row>
        <row r="130">
          <cell r="A130" t="str">
            <v>CAResidentialDLC Central ACProgram Annual BenefitsLow Participation Case0</v>
          </cell>
          <cell r="B130" t="str">
            <v>CA</v>
          </cell>
          <cell r="C130" t="str">
            <v>Residential</v>
          </cell>
          <cell r="D130" t="str">
            <v>DLC Central AC</v>
          </cell>
          <cell r="E130" t="str">
            <v>Program Annual Benefits</v>
          </cell>
          <cell r="F130" t="str">
            <v>Low Participation Case</v>
          </cell>
          <cell r="G130">
            <v>0</v>
          </cell>
        </row>
        <row r="131">
          <cell r="A131" t="str">
            <v>CAResidentialDLC Central ACNew ParticipantsLow Participation Case0</v>
          </cell>
          <cell r="B131" t="str">
            <v>CA</v>
          </cell>
          <cell r="C131" t="str">
            <v>Residential</v>
          </cell>
          <cell r="D131" t="str">
            <v>DLC Central AC</v>
          </cell>
          <cell r="E131" t="str">
            <v>New Participants</v>
          </cell>
          <cell r="F131" t="str">
            <v>Low Participation Case</v>
          </cell>
          <cell r="G131">
            <v>0</v>
          </cell>
          <cell r="H131">
            <v>0</v>
          </cell>
          <cell r="I131">
            <v>0</v>
          </cell>
          <cell r="J131">
            <v>0</v>
          </cell>
          <cell r="K131">
            <v>0</v>
          </cell>
          <cell r="L131">
            <v>0</v>
          </cell>
          <cell r="M131">
            <v>0</v>
          </cell>
          <cell r="N131">
            <v>0</v>
          </cell>
          <cell r="O131">
            <v>0</v>
          </cell>
          <cell r="P131">
            <v>0</v>
          </cell>
          <cell r="Q131">
            <v>0</v>
          </cell>
          <cell r="R131">
            <v>16746.686550000006</v>
          </cell>
          <cell r="S131">
            <v>34271.919000000009</v>
          </cell>
          <cell r="T131">
            <v>69833.664450000011</v>
          </cell>
          <cell r="U131">
            <v>36847.527750000037</v>
          </cell>
          <cell r="V131">
            <v>20100.588749999937</v>
          </cell>
          <cell r="W131">
            <v>2583.0255000000179</v>
          </cell>
          <cell r="X131">
            <v>2585.7149999999965</v>
          </cell>
          <cell r="Y131">
            <v>2585.2035000000324</v>
          </cell>
          <cell r="Z131">
            <v>2584.5764999999665</v>
          </cell>
          <cell r="AA131">
            <v>2584.3950000000186</v>
          </cell>
          <cell r="AB131">
            <v>2584.7249999999767</v>
          </cell>
          <cell r="AC131">
            <v>2592.8595000000205</v>
          </cell>
          <cell r="AD131">
            <v>2694.0321599718882</v>
          </cell>
          <cell r="AE131">
            <v>2731.0805338135397</v>
          </cell>
          <cell r="AF131">
            <v>2768.6383974915661</v>
          </cell>
          <cell r="AG131">
            <v>2806.7127575183695</v>
          </cell>
          <cell r="AH131">
            <v>2845.3107167601411</v>
          </cell>
          <cell r="AI131">
            <v>2884.4394757617847</v>
          </cell>
          <cell r="AJ131">
            <v>2924.1063340901455</v>
          </cell>
          <cell r="AK131">
            <v>2964.3186916958948</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row>
        <row r="132">
          <cell r="A132" t="str">
            <v>CAResidentialDLC Central ACIncentive CostsLow Participation Case0</v>
          </cell>
          <cell r="B132" t="str">
            <v>CA</v>
          </cell>
          <cell r="C132" t="str">
            <v>Residential</v>
          </cell>
          <cell r="D132" t="str">
            <v>DLC Central AC</v>
          </cell>
          <cell r="E132" t="str">
            <v>Incentive Costs</v>
          </cell>
          <cell r="F132" t="str">
            <v>Low Participation Case</v>
          </cell>
          <cell r="G132">
            <v>0</v>
          </cell>
          <cell r="H132">
            <v>0</v>
          </cell>
          <cell r="I132">
            <v>0</v>
          </cell>
          <cell r="J132">
            <v>0</v>
          </cell>
          <cell r="K132">
            <v>0</v>
          </cell>
          <cell r="L132">
            <v>0</v>
          </cell>
          <cell r="M132">
            <v>0</v>
          </cell>
          <cell r="N132">
            <v>0</v>
          </cell>
          <cell r="O132">
            <v>0</v>
          </cell>
          <cell r="P132">
            <v>0</v>
          </cell>
          <cell r="Q132">
            <v>0</v>
          </cell>
          <cell r="R132">
            <v>351680.42</v>
          </cell>
          <cell r="S132">
            <v>1071390.72</v>
          </cell>
          <cell r="T132">
            <v>2537897.67</v>
          </cell>
          <cell r="U132">
            <v>3311695.75</v>
          </cell>
          <cell r="V132">
            <v>3733808.12</v>
          </cell>
          <cell r="W132">
            <v>3788051.65</v>
          </cell>
          <cell r="X132">
            <v>3842351.67</v>
          </cell>
          <cell r="Y132">
            <v>3896640.94</v>
          </cell>
          <cell r="Z132">
            <v>3950917.05</v>
          </cell>
          <cell r="AA132">
            <v>4005189.34</v>
          </cell>
          <cell r="AB132">
            <v>4059468.57</v>
          </cell>
          <cell r="AC132">
            <v>4113918.62</v>
          </cell>
          <cell r="AD132">
            <v>4170493.29</v>
          </cell>
          <cell r="AE132">
            <v>4227845.9800000004</v>
          </cell>
          <cell r="AF132">
            <v>4285987.3899999997</v>
          </cell>
          <cell r="AG132">
            <v>4344928.3600000003</v>
          </cell>
          <cell r="AH132">
            <v>4404679.88</v>
          </cell>
          <cell r="AI132">
            <v>4465253.1100000003</v>
          </cell>
          <cell r="AJ132">
            <v>4526659.34</v>
          </cell>
          <cell r="AK132">
            <v>4588910.04</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row>
        <row r="133">
          <cell r="A133" t="str">
            <v>CAResidentialDLC Central ACParticipantsLow Participation Case0</v>
          </cell>
          <cell r="B133" t="str">
            <v>CA</v>
          </cell>
          <cell r="C133" t="str">
            <v>Residential</v>
          </cell>
          <cell r="D133" t="str">
            <v>DLC Central AC</v>
          </cell>
          <cell r="E133" t="str">
            <v>Participants</v>
          </cell>
          <cell r="F133" t="str">
            <v>Low Participation Case</v>
          </cell>
          <cell r="G133">
            <v>0</v>
          </cell>
          <cell r="H133">
            <v>0</v>
          </cell>
          <cell r="I133">
            <v>0</v>
          </cell>
          <cell r="J133">
            <v>0</v>
          </cell>
          <cell r="K133">
            <v>0</v>
          </cell>
          <cell r="L133">
            <v>0</v>
          </cell>
          <cell r="M133">
            <v>0</v>
          </cell>
          <cell r="N133">
            <v>0</v>
          </cell>
          <cell r="O133">
            <v>0</v>
          </cell>
          <cell r="P133">
            <v>0</v>
          </cell>
          <cell r="Q133">
            <v>0</v>
          </cell>
          <cell r="R133">
            <v>16746.686550000006</v>
          </cell>
          <cell r="S133">
            <v>51018.605550000015</v>
          </cell>
          <cell r="T133">
            <v>120852.27000000002</v>
          </cell>
          <cell r="U133">
            <v>157699.79775000006</v>
          </cell>
          <cell r="V133">
            <v>177800.38649999999</v>
          </cell>
          <cell r="W133">
            <v>180383.41200000001</v>
          </cell>
          <cell r="X133">
            <v>182969.12700000001</v>
          </cell>
          <cell r="Y133">
            <v>185554.33050000004</v>
          </cell>
          <cell r="Z133">
            <v>188138.90700000001</v>
          </cell>
          <cell r="AA133">
            <v>190723.30200000003</v>
          </cell>
          <cell r="AB133">
            <v>193308.027</v>
          </cell>
          <cell r="AC133">
            <v>195900.88650000002</v>
          </cell>
          <cell r="AD133">
            <v>198594.91865997191</v>
          </cell>
          <cell r="AE133">
            <v>201325.99919378545</v>
          </cell>
          <cell r="AF133">
            <v>204094.63759127702</v>
          </cell>
          <cell r="AG133">
            <v>206901.35034879539</v>
          </cell>
          <cell r="AH133">
            <v>209746.66106555553</v>
          </cell>
          <cell r="AI133">
            <v>212631.10054131731</v>
          </cell>
          <cell r="AJ133">
            <v>215555.20687540746</v>
          </cell>
          <cell r="AK133">
            <v>218519.52556710335</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row>
        <row r="134">
          <cell r="A134" t="str">
            <v>CASmall C&amp;IDLC Central ACProgram Annual BenefitsLow Participation Case0</v>
          </cell>
          <cell r="B134" t="str">
            <v>CA</v>
          </cell>
          <cell r="C134" t="str">
            <v>Small C&amp;I</v>
          </cell>
          <cell r="D134" t="str">
            <v>DLC Central AC</v>
          </cell>
          <cell r="E134" t="str">
            <v>Program Annual Benefits</v>
          </cell>
          <cell r="F134" t="str">
            <v>Low Participation Case</v>
          </cell>
          <cell r="G134">
            <v>0</v>
          </cell>
          <cell r="H134">
            <v>0</v>
          </cell>
          <cell r="I134">
            <v>0</v>
          </cell>
          <cell r="J134">
            <v>0</v>
          </cell>
          <cell r="K134">
            <v>0</v>
          </cell>
          <cell r="L134">
            <v>0</v>
          </cell>
          <cell r="M134">
            <v>0</v>
          </cell>
          <cell r="N134">
            <v>0</v>
          </cell>
          <cell r="O134">
            <v>0</v>
          </cell>
          <cell r="P134">
            <v>0</v>
          </cell>
          <cell r="Q134">
            <v>0</v>
          </cell>
          <cell r="R134">
            <v>573231.01</v>
          </cell>
          <cell r="S134">
            <v>1745288.43</v>
          </cell>
          <cell r="T134">
            <v>4127886.26</v>
          </cell>
          <cell r="U134">
            <v>5388069.9000000004</v>
          </cell>
          <cell r="V134">
            <v>6066603.5300000003</v>
          </cell>
          <cell r="W134">
            <v>6146956.6100000003</v>
          </cell>
          <cell r="X134">
            <v>6226381.7599999998</v>
          </cell>
          <cell r="Y134">
            <v>6305886.3200000003</v>
          </cell>
          <cell r="Z134">
            <v>6389191.79</v>
          </cell>
          <cell r="AA134">
            <v>6482465.1100000003</v>
          </cell>
          <cell r="AB134">
            <v>6568214.9500000002</v>
          </cell>
          <cell r="AC134">
            <v>6654117.0800000001</v>
          </cell>
          <cell r="AD134">
            <v>6743128.8899999997</v>
          </cell>
          <cell r="AE134">
            <v>6833331.4100000001</v>
          </cell>
          <cell r="AF134">
            <v>6924740.5700000003</v>
          </cell>
          <cell r="AG134">
            <v>7017372.5</v>
          </cell>
          <cell r="AH134">
            <v>7111243.5700000003</v>
          </cell>
          <cell r="AI134">
            <v>7206370.3399999999</v>
          </cell>
          <cell r="AJ134">
            <v>7302769.6200000001</v>
          </cell>
          <cell r="AK134">
            <v>7400458.4299999997</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row>
        <row r="135">
          <cell r="A135" t="str">
            <v>CASmall C&amp;IDLC Central ACProgram Annual CostsLow Participation Case0</v>
          </cell>
          <cell r="B135" t="str">
            <v>CA</v>
          </cell>
          <cell r="C135" t="str">
            <v>Small C&amp;I</v>
          </cell>
          <cell r="D135" t="str">
            <v>DLC Central AC</v>
          </cell>
          <cell r="E135" t="str">
            <v>Program Annual Costs</v>
          </cell>
          <cell r="F135" t="str">
            <v>Low Participation Case</v>
          </cell>
          <cell r="G135">
            <v>0</v>
          </cell>
          <cell r="H135">
            <v>0</v>
          </cell>
          <cell r="I135">
            <v>0</v>
          </cell>
          <cell r="J135">
            <v>0</v>
          </cell>
          <cell r="K135">
            <v>0</v>
          </cell>
          <cell r="L135">
            <v>0</v>
          </cell>
          <cell r="M135">
            <v>0</v>
          </cell>
          <cell r="N135">
            <v>0</v>
          </cell>
          <cell r="O135">
            <v>0</v>
          </cell>
          <cell r="P135">
            <v>0</v>
          </cell>
          <cell r="Q135">
            <v>0</v>
          </cell>
          <cell r="R135">
            <v>5834317.1500000004</v>
          </cell>
          <cell r="S135">
            <v>12509121.98</v>
          </cell>
          <cell r="T135">
            <v>26286343.199999999</v>
          </cell>
          <cell r="U135">
            <v>16130618.27</v>
          </cell>
          <cell r="V135">
            <v>10911310.720000001</v>
          </cell>
          <cell r="W135">
            <v>4823091.07</v>
          </cell>
          <cell r="X135">
            <v>4899046.41</v>
          </cell>
          <cell r="Y135">
            <v>4974249.76</v>
          </cell>
          <cell r="Z135">
            <v>5049879.66</v>
          </cell>
          <cell r="AA135">
            <v>5126289.05</v>
          </cell>
          <cell r="AB135">
            <v>5203203.5</v>
          </cell>
          <cell r="AC135">
            <v>5283869.59</v>
          </cell>
          <cell r="AD135">
            <v>5405233.1200000001</v>
          </cell>
          <cell r="AE135">
            <v>5502775.29</v>
          </cell>
          <cell r="AF135">
            <v>5602414.6799999997</v>
          </cell>
          <cell r="AG135">
            <v>5704204.7300000004</v>
          </cell>
          <cell r="AH135">
            <v>5808200.4400000004</v>
          </cell>
          <cell r="AI135">
            <v>5914458.3899999997</v>
          </cell>
          <cell r="AJ135">
            <v>6023036.7800000003</v>
          </cell>
          <cell r="AK135">
            <v>6133995.5099999998</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row>
        <row r="136">
          <cell r="A136" t="str">
            <v>CASmall C&amp;IDLC Central ACNon-Incentive CostsLow Participation Case0</v>
          </cell>
          <cell r="B136" t="str">
            <v>CA</v>
          </cell>
          <cell r="C136" t="str">
            <v>Small C&amp;I</v>
          </cell>
          <cell r="D136" t="str">
            <v>DLC Central AC</v>
          </cell>
          <cell r="E136" t="str">
            <v>Non-Incentive Costs</v>
          </cell>
          <cell r="F136" t="str">
            <v>Low Participation Case</v>
          </cell>
          <cell r="G136">
            <v>0</v>
          </cell>
          <cell r="H136">
            <v>0</v>
          </cell>
          <cell r="I136">
            <v>0</v>
          </cell>
          <cell r="J136">
            <v>0</v>
          </cell>
          <cell r="K136">
            <v>0</v>
          </cell>
          <cell r="L136">
            <v>0</v>
          </cell>
          <cell r="M136">
            <v>0</v>
          </cell>
          <cell r="N136">
            <v>0</v>
          </cell>
          <cell r="O136">
            <v>0</v>
          </cell>
          <cell r="P136">
            <v>0</v>
          </cell>
          <cell r="Q136">
            <v>0</v>
          </cell>
          <cell r="R136">
            <v>5482636.7300000004</v>
          </cell>
          <cell r="S136">
            <v>11437731.27</v>
          </cell>
          <cell r="T136">
            <v>23748445.530000001</v>
          </cell>
          <cell r="U136">
            <v>12818922.52</v>
          </cell>
          <cell r="V136">
            <v>7177502.6100000003</v>
          </cell>
          <cell r="W136">
            <v>1035039.42</v>
          </cell>
          <cell r="X136">
            <v>1056694.75</v>
          </cell>
          <cell r="Y136">
            <v>1077608.81</v>
          </cell>
          <cell r="Z136">
            <v>1098962.6200000001</v>
          </cell>
          <cell r="AA136">
            <v>1121099.71</v>
          </cell>
          <cell r="AB136">
            <v>1143734.93</v>
          </cell>
          <cell r="AC136">
            <v>1169950.97</v>
          </cell>
          <cell r="AD136">
            <v>1234739.83</v>
          </cell>
          <cell r="AE136">
            <v>1274929.31</v>
          </cell>
          <cell r="AF136">
            <v>1316427.29</v>
          </cell>
          <cell r="AG136">
            <v>1359276.37</v>
          </cell>
          <cell r="AH136">
            <v>1403520.56</v>
          </cell>
          <cell r="AI136">
            <v>1449205.28</v>
          </cell>
          <cell r="AJ136">
            <v>1496377.44</v>
          </cell>
          <cell r="AK136">
            <v>1545085.48</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row>
        <row r="137">
          <cell r="A137" t="str">
            <v>CASmall C&amp;IDLC Central ACSummer Peak Reduction @Meter  (MW)Low Participation Case0</v>
          </cell>
          <cell r="B137" t="str">
            <v>CA</v>
          </cell>
          <cell r="C137" t="str">
            <v>Small C&amp;I</v>
          </cell>
          <cell r="D137" t="str">
            <v>DLC Central AC</v>
          </cell>
          <cell r="E137" t="str">
            <v>Summer Peak Reduction @Meter  (MW)</v>
          </cell>
          <cell r="F137" t="str">
            <v>Low Participation Case</v>
          </cell>
          <cell r="G137">
            <v>0</v>
          </cell>
          <cell r="H137">
            <v>0</v>
          </cell>
          <cell r="I137">
            <v>0</v>
          </cell>
          <cell r="J137">
            <v>0</v>
          </cell>
          <cell r="K137">
            <v>0</v>
          </cell>
          <cell r="L137">
            <v>0</v>
          </cell>
          <cell r="M137">
            <v>0</v>
          </cell>
          <cell r="N137">
            <v>0</v>
          </cell>
          <cell r="O137">
            <v>0</v>
          </cell>
          <cell r="P137">
            <v>0</v>
          </cell>
          <cell r="Q137">
            <v>0</v>
          </cell>
          <cell r="R137">
            <v>5.1061481672101516</v>
          </cell>
          <cell r="S137">
            <v>15.546439584201273</v>
          </cell>
          <cell r="T137">
            <v>36.769815927493447</v>
          </cell>
          <cell r="U137">
            <v>47.99510590524666</v>
          </cell>
          <cell r="V137">
            <v>54.039254216657497</v>
          </cell>
          <cell r="W137">
            <v>54.75501228123791</v>
          </cell>
          <cell r="X137">
            <v>55.462504704051796</v>
          </cell>
          <cell r="Y137">
            <v>56.170704503007471</v>
          </cell>
          <cell r="Z137">
            <v>56.91276145592839</v>
          </cell>
          <cell r="AA137">
            <v>57.74360864977195</v>
          </cell>
          <cell r="AB137">
            <v>58.507439221742665</v>
          </cell>
          <cell r="AC137">
            <v>59.27262640549219</v>
          </cell>
          <cell r="AD137">
            <v>60.065513565673378</v>
          </cell>
          <cell r="AE137">
            <v>60.869007140432515</v>
          </cell>
          <cell r="AF137">
            <v>61.683249011282939</v>
          </cell>
          <cell r="AG137">
            <v>62.508382957680382</v>
          </cell>
          <cell r="AH137">
            <v>63.344554682411669</v>
          </cell>
          <cell r="AI137">
            <v>64.191911837323005</v>
          </cell>
          <cell r="AJ137">
            <v>65.050604049392433</v>
          </cell>
          <cell r="AK137">
            <v>65.920782947151125</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row>
        <row r="138">
          <cell r="A138" t="str">
            <v>CASmall C&amp;IDLC Central ACSummer Peak Reduction @Generation (MW)Low Participation Case0</v>
          </cell>
          <cell r="B138" t="str">
            <v>CA</v>
          </cell>
          <cell r="C138" t="str">
            <v>Small C&amp;I</v>
          </cell>
          <cell r="D138" t="str">
            <v>DLC Central AC</v>
          </cell>
          <cell r="E138" t="str">
            <v>Summer Peak Reduction @Generation (MW)</v>
          </cell>
          <cell r="F138" t="str">
            <v>Low Participation Case</v>
          </cell>
          <cell r="G138">
            <v>0</v>
          </cell>
          <cell r="H138">
            <v>0</v>
          </cell>
          <cell r="I138">
            <v>0</v>
          </cell>
          <cell r="J138">
            <v>0</v>
          </cell>
          <cell r="K138">
            <v>0</v>
          </cell>
          <cell r="L138">
            <v>0</v>
          </cell>
          <cell r="M138">
            <v>0</v>
          </cell>
          <cell r="N138">
            <v>0</v>
          </cell>
          <cell r="O138">
            <v>0</v>
          </cell>
          <cell r="P138">
            <v>0</v>
          </cell>
          <cell r="Q138">
            <v>0</v>
          </cell>
          <cell r="R138">
            <v>5.6309529854545115</v>
          </cell>
          <cell r="S138">
            <v>17.1442871462299</v>
          </cell>
          <cell r="T138">
            <v>40.548980952242438</v>
          </cell>
          <cell r="U138">
            <v>52.92799504328039</v>
          </cell>
          <cell r="V138">
            <v>59.593354892652727</v>
          </cell>
          <cell r="W138">
            <v>60.382677857562754</v>
          </cell>
          <cell r="X138">
            <v>61.162885646285609</v>
          </cell>
          <cell r="Y138">
            <v>61.94387351456492</v>
          </cell>
          <cell r="Z138">
            <v>62.762198341341403</v>
          </cell>
          <cell r="AA138">
            <v>63.678439181486489</v>
          </cell>
          <cell r="AB138">
            <v>64.520775498172327</v>
          </cell>
          <cell r="AC138">
            <v>65.364607857843168</v>
          </cell>
          <cell r="AD138">
            <v>66.238987169908881</v>
          </cell>
          <cell r="AE138">
            <v>67.125063013269198</v>
          </cell>
          <cell r="AF138">
            <v>68.022991851877961</v>
          </cell>
          <cell r="AG138">
            <v>68.932932242700019</v>
          </cell>
          <cell r="AH138">
            <v>69.855044863709381</v>
          </cell>
          <cell r="AI138">
            <v>70.789492542261797</v>
          </cell>
          <cell r="AJ138">
            <v>71.73644028384696</v>
          </cell>
          <cell r="AK138">
            <v>72.696055301225314</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row>
        <row r="139">
          <cell r="A139" t="str">
            <v>CASmall C&amp;IDLC Central ACWinter Peak Reduction @Meter  (MW)Low Participation Case0</v>
          </cell>
          <cell r="B139" t="str">
            <v>CA</v>
          </cell>
          <cell r="C139" t="str">
            <v>Small C&amp;I</v>
          </cell>
          <cell r="D139" t="str">
            <v>DLC Central AC</v>
          </cell>
          <cell r="E139" t="str">
            <v>Winter Peak Reduction @Meter  (MW)</v>
          </cell>
          <cell r="F139" t="str">
            <v>Low Participation Case</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row>
        <row r="140">
          <cell r="A140" t="str">
            <v>CASmall C&amp;IDLC Central ACWinter Peak Reduction @Generation (MW)Low Participation Case0</v>
          </cell>
          <cell r="B140" t="str">
            <v>CA</v>
          </cell>
          <cell r="C140" t="str">
            <v>Small C&amp;I</v>
          </cell>
          <cell r="D140" t="str">
            <v>DLC Central AC</v>
          </cell>
          <cell r="E140" t="str">
            <v>Winter Peak Reduction @Generation (MW)</v>
          </cell>
          <cell r="F140" t="str">
            <v>Low Participation Case</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row>
        <row r="141">
          <cell r="A141" t="str">
            <v>CASmall C&amp;IDLC Central ACProgram Annual BenefitsLow Participation Case0</v>
          </cell>
          <cell r="B141" t="str">
            <v>CA</v>
          </cell>
          <cell r="C141" t="str">
            <v>Small C&amp;I</v>
          </cell>
          <cell r="D141" t="str">
            <v>DLC Central AC</v>
          </cell>
          <cell r="E141" t="str">
            <v>Program Annual Benefits</v>
          </cell>
          <cell r="F141" t="str">
            <v>Low Participation Case</v>
          </cell>
          <cell r="G141">
            <v>0</v>
          </cell>
        </row>
        <row r="142">
          <cell r="A142" t="str">
            <v>CASmall C&amp;IDLC Central ACNew ParticipantsLow Participation Case0</v>
          </cell>
          <cell r="B142" t="str">
            <v>CA</v>
          </cell>
          <cell r="C142" t="str">
            <v>Small C&amp;I</v>
          </cell>
          <cell r="D142" t="str">
            <v>DLC Central AC</v>
          </cell>
          <cell r="E142" t="str">
            <v>New Participants</v>
          </cell>
          <cell r="F142" t="str">
            <v>Low Participation Case</v>
          </cell>
          <cell r="G142">
            <v>0</v>
          </cell>
          <cell r="H142">
            <v>0</v>
          </cell>
          <cell r="I142">
            <v>0</v>
          </cell>
          <cell r="J142">
            <v>0</v>
          </cell>
          <cell r="K142">
            <v>0</v>
          </cell>
          <cell r="L142">
            <v>0</v>
          </cell>
          <cell r="M142">
            <v>0</v>
          </cell>
          <cell r="N142">
            <v>0</v>
          </cell>
          <cell r="O142">
            <v>0</v>
          </cell>
          <cell r="P142">
            <v>0</v>
          </cell>
          <cell r="Q142">
            <v>0</v>
          </cell>
          <cell r="R142">
            <v>16746.686550000006</v>
          </cell>
          <cell r="S142">
            <v>34271.919000000009</v>
          </cell>
          <cell r="T142">
            <v>69833.664450000011</v>
          </cell>
          <cell r="U142">
            <v>36847.527750000037</v>
          </cell>
          <cell r="V142">
            <v>20100.588749999937</v>
          </cell>
          <cell r="W142">
            <v>2583.0255000000179</v>
          </cell>
          <cell r="X142">
            <v>2585.7149999999965</v>
          </cell>
          <cell r="Y142">
            <v>2585.2035000000324</v>
          </cell>
          <cell r="Z142">
            <v>2584.5764999999665</v>
          </cell>
          <cell r="AA142">
            <v>2584.3950000000186</v>
          </cell>
          <cell r="AB142">
            <v>2584.7249999999767</v>
          </cell>
          <cell r="AC142">
            <v>2592.8595000000205</v>
          </cell>
          <cell r="AD142">
            <v>2694.0321599718882</v>
          </cell>
          <cell r="AE142">
            <v>2731.0805338135397</v>
          </cell>
          <cell r="AF142">
            <v>2768.6383974915661</v>
          </cell>
          <cell r="AG142">
            <v>2806.7127575183695</v>
          </cell>
          <cell r="AH142">
            <v>2845.3107167601411</v>
          </cell>
          <cell r="AI142">
            <v>2884.4394757617847</v>
          </cell>
          <cell r="AJ142">
            <v>2924.1063340901455</v>
          </cell>
          <cell r="AK142">
            <v>2964.3186916958948</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row>
        <row r="143">
          <cell r="A143" t="str">
            <v>CASmall C&amp;IDLC Central ACIncentive CostsLow Participation Case0</v>
          </cell>
          <cell r="B143" t="str">
            <v>CA</v>
          </cell>
          <cell r="C143" t="str">
            <v>Small C&amp;I</v>
          </cell>
          <cell r="D143" t="str">
            <v>DLC Central AC</v>
          </cell>
          <cell r="E143" t="str">
            <v>Incentive Costs</v>
          </cell>
          <cell r="F143" t="str">
            <v>Low Participation Case</v>
          </cell>
          <cell r="G143">
            <v>0</v>
          </cell>
          <cell r="H143">
            <v>0</v>
          </cell>
          <cell r="I143">
            <v>0</v>
          </cell>
          <cell r="J143">
            <v>0</v>
          </cell>
          <cell r="K143">
            <v>0</v>
          </cell>
          <cell r="L143">
            <v>0</v>
          </cell>
          <cell r="M143">
            <v>0</v>
          </cell>
          <cell r="N143">
            <v>0</v>
          </cell>
          <cell r="O143">
            <v>0</v>
          </cell>
          <cell r="P143">
            <v>0</v>
          </cell>
          <cell r="Q143">
            <v>0</v>
          </cell>
          <cell r="R143">
            <v>351680.42</v>
          </cell>
          <cell r="S143">
            <v>1071390.72</v>
          </cell>
          <cell r="T143">
            <v>2537897.67</v>
          </cell>
          <cell r="U143">
            <v>3311695.75</v>
          </cell>
          <cell r="V143">
            <v>3733808.12</v>
          </cell>
          <cell r="W143">
            <v>3788051.65</v>
          </cell>
          <cell r="X143">
            <v>3842351.67</v>
          </cell>
          <cell r="Y143">
            <v>3896640.94</v>
          </cell>
          <cell r="Z143">
            <v>3950917.05</v>
          </cell>
          <cell r="AA143">
            <v>4005189.34</v>
          </cell>
          <cell r="AB143">
            <v>4059468.57</v>
          </cell>
          <cell r="AC143">
            <v>4113918.62</v>
          </cell>
          <cell r="AD143">
            <v>4170493.29</v>
          </cell>
          <cell r="AE143">
            <v>4227845.9800000004</v>
          </cell>
          <cell r="AF143">
            <v>4285987.3899999997</v>
          </cell>
          <cell r="AG143">
            <v>4344928.3600000003</v>
          </cell>
          <cell r="AH143">
            <v>4404679.88</v>
          </cell>
          <cell r="AI143">
            <v>4465253.1100000003</v>
          </cell>
          <cell r="AJ143">
            <v>4526659.34</v>
          </cell>
          <cell r="AK143">
            <v>4588910.04</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row>
        <row r="144">
          <cell r="A144" t="str">
            <v>CASmall C&amp;IDLC Central ACParticipantsLow Participation Case0</v>
          </cell>
          <cell r="B144" t="str">
            <v>CA</v>
          </cell>
          <cell r="C144" t="str">
            <v>Small C&amp;I</v>
          </cell>
          <cell r="D144" t="str">
            <v>DLC Central AC</v>
          </cell>
          <cell r="E144" t="str">
            <v>Participants</v>
          </cell>
          <cell r="F144" t="str">
            <v>Low Participation Case</v>
          </cell>
          <cell r="G144">
            <v>0</v>
          </cell>
          <cell r="H144">
            <v>0</v>
          </cell>
          <cell r="I144">
            <v>0</v>
          </cell>
          <cell r="J144">
            <v>0</v>
          </cell>
          <cell r="K144">
            <v>0</v>
          </cell>
          <cell r="L144">
            <v>0</v>
          </cell>
          <cell r="M144">
            <v>0</v>
          </cell>
          <cell r="N144">
            <v>0</v>
          </cell>
          <cell r="O144">
            <v>0</v>
          </cell>
          <cell r="P144">
            <v>0</v>
          </cell>
          <cell r="Q144">
            <v>0</v>
          </cell>
          <cell r="R144">
            <v>16746.686550000006</v>
          </cell>
          <cell r="S144">
            <v>51018.605550000015</v>
          </cell>
          <cell r="T144">
            <v>120852.27000000002</v>
          </cell>
          <cell r="U144">
            <v>157699.79775000006</v>
          </cell>
          <cell r="V144">
            <v>177800.38649999999</v>
          </cell>
          <cell r="W144">
            <v>180383.41200000001</v>
          </cell>
          <cell r="X144">
            <v>182969.12700000001</v>
          </cell>
          <cell r="Y144">
            <v>185554.33050000004</v>
          </cell>
          <cell r="Z144">
            <v>188138.90700000001</v>
          </cell>
          <cell r="AA144">
            <v>190723.30200000003</v>
          </cell>
          <cell r="AB144">
            <v>193308.027</v>
          </cell>
          <cell r="AC144">
            <v>195900.88650000002</v>
          </cell>
          <cell r="AD144">
            <v>198594.91865997191</v>
          </cell>
          <cell r="AE144">
            <v>201325.99919378545</v>
          </cell>
          <cell r="AF144">
            <v>204094.63759127702</v>
          </cell>
          <cell r="AG144">
            <v>206901.35034879539</v>
          </cell>
          <cell r="AH144">
            <v>209746.66106555553</v>
          </cell>
          <cell r="AI144">
            <v>212631.10054131731</v>
          </cell>
          <cell r="AJ144">
            <v>215555.20687540746</v>
          </cell>
          <cell r="AK144">
            <v>218519.52556710335</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row>
        <row r="145">
          <cell r="A145" t="str">
            <v>CAResidentialDLC Elec Vehicle ChargingProgram Annual BenefitsLow Participation Case0</v>
          </cell>
          <cell r="B145" t="str">
            <v>CA</v>
          </cell>
          <cell r="C145" t="str">
            <v>Residential</v>
          </cell>
          <cell r="D145" t="str">
            <v>DLC Elec Vehicle Charging</v>
          </cell>
          <cell r="E145" t="str">
            <v>Program Annual Benefits</v>
          </cell>
          <cell r="F145" t="str">
            <v>Low Participation Case</v>
          </cell>
          <cell r="G145">
            <v>0</v>
          </cell>
          <cell r="H145">
            <v>0</v>
          </cell>
          <cell r="I145">
            <v>0</v>
          </cell>
          <cell r="J145">
            <v>0</v>
          </cell>
          <cell r="K145">
            <v>0</v>
          </cell>
          <cell r="L145">
            <v>0</v>
          </cell>
          <cell r="M145">
            <v>0</v>
          </cell>
          <cell r="N145">
            <v>0</v>
          </cell>
          <cell r="O145">
            <v>0</v>
          </cell>
          <cell r="P145">
            <v>0</v>
          </cell>
          <cell r="Q145">
            <v>0</v>
          </cell>
          <cell r="R145">
            <v>573231.01</v>
          </cell>
          <cell r="S145">
            <v>1745288.43</v>
          </cell>
          <cell r="T145">
            <v>4127886.26</v>
          </cell>
          <cell r="U145">
            <v>5388069.9000000004</v>
          </cell>
          <cell r="V145">
            <v>6066603.5300000003</v>
          </cell>
          <cell r="W145">
            <v>6146956.6100000003</v>
          </cell>
          <cell r="X145">
            <v>6226381.7599999998</v>
          </cell>
          <cell r="Y145">
            <v>6305886.3200000003</v>
          </cell>
          <cell r="Z145">
            <v>6389191.79</v>
          </cell>
          <cell r="AA145">
            <v>6482465.1100000003</v>
          </cell>
          <cell r="AB145">
            <v>6568214.9500000002</v>
          </cell>
          <cell r="AC145">
            <v>6654117.0800000001</v>
          </cell>
          <cell r="AD145">
            <v>6743128.8899999997</v>
          </cell>
          <cell r="AE145">
            <v>6833331.4100000001</v>
          </cell>
          <cell r="AF145">
            <v>6924740.5700000003</v>
          </cell>
          <cell r="AG145">
            <v>7017372.5</v>
          </cell>
          <cell r="AH145">
            <v>7111243.5700000003</v>
          </cell>
          <cell r="AI145">
            <v>7206370.3399999999</v>
          </cell>
          <cell r="AJ145">
            <v>7302769.6200000001</v>
          </cell>
          <cell r="AK145">
            <v>7400458.4299999997</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row>
        <row r="146">
          <cell r="A146" t="str">
            <v>CAResidentialDLC Elec Vehicle ChargingProgram Annual CostsLow Participation Case0</v>
          </cell>
          <cell r="B146" t="str">
            <v>CA</v>
          </cell>
          <cell r="C146" t="str">
            <v>Residential</v>
          </cell>
          <cell r="D146" t="str">
            <v>DLC Elec Vehicle Charging</v>
          </cell>
          <cell r="E146" t="str">
            <v>Program Annual Costs</v>
          </cell>
          <cell r="F146" t="str">
            <v>Low Participation Case</v>
          </cell>
          <cell r="G146">
            <v>0</v>
          </cell>
          <cell r="H146">
            <v>0</v>
          </cell>
          <cell r="I146">
            <v>0</v>
          </cell>
          <cell r="J146">
            <v>0</v>
          </cell>
          <cell r="K146">
            <v>0</v>
          </cell>
          <cell r="L146">
            <v>0</v>
          </cell>
          <cell r="M146">
            <v>0</v>
          </cell>
          <cell r="N146">
            <v>0</v>
          </cell>
          <cell r="O146">
            <v>0</v>
          </cell>
          <cell r="P146">
            <v>0</v>
          </cell>
          <cell r="Q146">
            <v>0</v>
          </cell>
          <cell r="R146">
            <v>5834317.1500000004</v>
          </cell>
          <cell r="S146">
            <v>12509121.98</v>
          </cell>
          <cell r="T146">
            <v>26286343.199999999</v>
          </cell>
          <cell r="U146">
            <v>16130618.27</v>
          </cell>
          <cell r="V146">
            <v>10911310.720000001</v>
          </cell>
          <cell r="W146">
            <v>4823091.07</v>
          </cell>
          <cell r="X146">
            <v>4899046.41</v>
          </cell>
          <cell r="Y146">
            <v>4974249.76</v>
          </cell>
          <cell r="Z146">
            <v>5049879.66</v>
          </cell>
          <cell r="AA146">
            <v>5126289.05</v>
          </cell>
          <cell r="AB146">
            <v>5203203.5</v>
          </cell>
          <cell r="AC146">
            <v>5283869.59</v>
          </cell>
          <cell r="AD146">
            <v>5405233.1200000001</v>
          </cell>
          <cell r="AE146">
            <v>5502775.29</v>
          </cell>
          <cell r="AF146">
            <v>5602414.6799999997</v>
          </cell>
          <cell r="AG146">
            <v>5704204.7300000004</v>
          </cell>
          <cell r="AH146">
            <v>5808200.4400000004</v>
          </cell>
          <cell r="AI146">
            <v>5914458.3899999997</v>
          </cell>
          <cell r="AJ146">
            <v>6023036.7800000003</v>
          </cell>
          <cell r="AK146">
            <v>6133995.5099999998</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row>
        <row r="147">
          <cell r="A147" t="str">
            <v>CAResidentialDLC Elec Vehicle ChargingNon-Incentive CostsLow Participation Case0</v>
          </cell>
          <cell r="B147" t="str">
            <v>CA</v>
          </cell>
          <cell r="C147" t="str">
            <v>Residential</v>
          </cell>
          <cell r="D147" t="str">
            <v>DLC Elec Vehicle Charging</v>
          </cell>
          <cell r="E147" t="str">
            <v>Non-Incentive Costs</v>
          </cell>
          <cell r="F147" t="str">
            <v>Low Participation Case</v>
          </cell>
          <cell r="G147">
            <v>0</v>
          </cell>
          <cell r="H147">
            <v>0</v>
          </cell>
          <cell r="I147">
            <v>0</v>
          </cell>
          <cell r="J147">
            <v>0</v>
          </cell>
          <cell r="K147">
            <v>0</v>
          </cell>
          <cell r="L147">
            <v>0</v>
          </cell>
          <cell r="M147">
            <v>0</v>
          </cell>
          <cell r="N147">
            <v>0</v>
          </cell>
          <cell r="O147">
            <v>0</v>
          </cell>
          <cell r="P147">
            <v>0</v>
          </cell>
          <cell r="Q147">
            <v>0</v>
          </cell>
          <cell r="R147">
            <v>5482636.7300000004</v>
          </cell>
          <cell r="S147">
            <v>11437731.27</v>
          </cell>
          <cell r="T147">
            <v>23748445.530000001</v>
          </cell>
          <cell r="U147">
            <v>12818922.52</v>
          </cell>
          <cell r="V147">
            <v>7177502.6100000003</v>
          </cell>
          <cell r="W147">
            <v>1035039.42</v>
          </cell>
          <cell r="X147">
            <v>1056694.75</v>
          </cell>
          <cell r="Y147">
            <v>1077608.81</v>
          </cell>
          <cell r="Z147">
            <v>1098962.6200000001</v>
          </cell>
          <cell r="AA147">
            <v>1121099.71</v>
          </cell>
          <cell r="AB147">
            <v>1143734.93</v>
          </cell>
          <cell r="AC147">
            <v>1169950.97</v>
          </cell>
          <cell r="AD147">
            <v>1234739.83</v>
          </cell>
          <cell r="AE147">
            <v>1274929.31</v>
          </cell>
          <cell r="AF147">
            <v>1316427.29</v>
          </cell>
          <cell r="AG147">
            <v>1359276.37</v>
          </cell>
          <cell r="AH147">
            <v>1403520.56</v>
          </cell>
          <cell r="AI147">
            <v>1449205.28</v>
          </cell>
          <cell r="AJ147">
            <v>1496377.44</v>
          </cell>
          <cell r="AK147">
            <v>1545085.48</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row>
        <row r="148">
          <cell r="A148" t="str">
            <v>CAResidentialDLC Elec Vehicle ChargingSummer Peak Reduction @Meter  (MW)Low Participation Case0</v>
          </cell>
          <cell r="B148" t="str">
            <v>CA</v>
          </cell>
          <cell r="C148" t="str">
            <v>Residential</v>
          </cell>
          <cell r="D148" t="str">
            <v>DLC Elec Vehicle Charging</v>
          </cell>
          <cell r="E148" t="str">
            <v>Summer Peak Reduction @Meter  (MW)</v>
          </cell>
          <cell r="F148" t="str">
            <v>Low Participation Case</v>
          </cell>
          <cell r="G148">
            <v>0</v>
          </cell>
          <cell r="H148">
            <v>0</v>
          </cell>
          <cell r="I148">
            <v>0</v>
          </cell>
          <cell r="J148">
            <v>0</v>
          </cell>
          <cell r="K148">
            <v>0</v>
          </cell>
          <cell r="L148">
            <v>0</v>
          </cell>
          <cell r="M148">
            <v>0</v>
          </cell>
          <cell r="N148">
            <v>0</v>
          </cell>
          <cell r="O148">
            <v>0</v>
          </cell>
          <cell r="P148">
            <v>0</v>
          </cell>
          <cell r="Q148">
            <v>0</v>
          </cell>
          <cell r="R148">
            <v>5.1061481672101516</v>
          </cell>
          <cell r="S148">
            <v>15.546439584201273</v>
          </cell>
          <cell r="T148">
            <v>36.769815927493447</v>
          </cell>
          <cell r="U148">
            <v>47.99510590524666</v>
          </cell>
          <cell r="V148">
            <v>54.039254216657497</v>
          </cell>
          <cell r="W148">
            <v>54.75501228123791</v>
          </cell>
          <cell r="X148">
            <v>55.462504704051796</v>
          </cell>
          <cell r="Y148">
            <v>56.170704503007471</v>
          </cell>
          <cell r="Z148">
            <v>56.91276145592839</v>
          </cell>
          <cell r="AA148">
            <v>57.74360864977195</v>
          </cell>
          <cell r="AB148">
            <v>58.507439221742665</v>
          </cell>
          <cell r="AC148">
            <v>59.27262640549219</v>
          </cell>
          <cell r="AD148">
            <v>60.065513565673378</v>
          </cell>
          <cell r="AE148">
            <v>60.869007140432515</v>
          </cell>
          <cell r="AF148">
            <v>61.683249011282939</v>
          </cell>
          <cell r="AG148">
            <v>62.508382957680382</v>
          </cell>
          <cell r="AH148">
            <v>63.344554682411669</v>
          </cell>
          <cell r="AI148">
            <v>64.191911837323005</v>
          </cell>
          <cell r="AJ148">
            <v>65.050604049392433</v>
          </cell>
          <cell r="AK148">
            <v>65.920782947151125</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row>
        <row r="149">
          <cell r="A149" t="str">
            <v>CAResidentialDLC Elec Vehicle ChargingSummer Peak Reduction @Generation (MW)Low Participation Case0</v>
          </cell>
          <cell r="B149" t="str">
            <v>CA</v>
          </cell>
          <cell r="C149" t="str">
            <v>Residential</v>
          </cell>
          <cell r="D149" t="str">
            <v>DLC Elec Vehicle Charging</v>
          </cell>
          <cell r="E149" t="str">
            <v>Summer Peak Reduction @Generation (MW)</v>
          </cell>
          <cell r="F149" t="str">
            <v>Low Participation Case</v>
          </cell>
          <cell r="G149">
            <v>0</v>
          </cell>
          <cell r="H149">
            <v>0</v>
          </cell>
          <cell r="I149">
            <v>0</v>
          </cell>
          <cell r="J149">
            <v>0</v>
          </cell>
          <cell r="K149">
            <v>0</v>
          </cell>
          <cell r="L149">
            <v>0</v>
          </cell>
          <cell r="M149">
            <v>0</v>
          </cell>
          <cell r="N149">
            <v>0</v>
          </cell>
          <cell r="O149">
            <v>0</v>
          </cell>
          <cell r="P149">
            <v>0</v>
          </cell>
          <cell r="Q149">
            <v>0</v>
          </cell>
          <cell r="R149">
            <v>5.6309529854545115</v>
          </cell>
          <cell r="S149">
            <v>17.1442871462299</v>
          </cell>
          <cell r="T149">
            <v>40.548980952242438</v>
          </cell>
          <cell r="U149">
            <v>52.92799504328039</v>
          </cell>
          <cell r="V149">
            <v>59.593354892652727</v>
          </cell>
          <cell r="W149">
            <v>60.382677857562754</v>
          </cell>
          <cell r="X149">
            <v>61.162885646285609</v>
          </cell>
          <cell r="Y149">
            <v>61.94387351456492</v>
          </cell>
          <cell r="Z149">
            <v>62.762198341341403</v>
          </cell>
          <cell r="AA149">
            <v>63.678439181486489</v>
          </cell>
          <cell r="AB149">
            <v>64.520775498172327</v>
          </cell>
          <cell r="AC149">
            <v>65.364607857843168</v>
          </cell>
          <cell r="AD149">
            <v>66.238987169908881</v>
          </cell>
          <cell r="AE149">
            <v>67.125063013269198</v>
          </cell>
          <cell r="AF149">
            <v>68.022991851877961</v>
          </cell>
          <cell r="AG149">
            <v>68.932932242700019</v>
          </cell>
          <cell r="AH149">
            <v>69.855044863709381</v>
          </cell>
          <cell r="AI149">
            <v>70.789492542261797</v>
          </cell>
          <cell r="AJ149">
            <v>71.73644028384696</v>
          </cell>
          <cell r="AK149">
            <v>72.696055301225314</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row>
        <row r="150">
          <cell r="A150" t="str">
            <v>CAResidentialDLC Elec Vehicle ChargingWinter Peak Reduction @Meter  (MW)Low Participation Case0</v>
          </cell>
          <cell r="B150" t="str">
            <v>CA</v>
          </cell>
          <cell r="C150" t="str">
            <v>Residential</v>
          </cell>
          <cell r="D150" t="str">
            <v>DLC Elec Vehicle Charging</v>
          </cell>
          <cell r="E150" t="str">
            <v>Winter Peak Reduction @Meter  (MW)</v>
          </cell>
          <cell r="F150" t="str">
            <v>Low Participation Case</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row>
        <row r="151">
          <cell r="A151" t="str">
            <v>CAResidentialDLC Elec Vehicle ChargingWinter Peak Reduction @Generation (MW)Low Participation Case0</v>
          </cell>
          <cell r="B151" t="str">
            <v>CA</v>
          </cell>
          <cell r="C151" t="str">
            <v>Residential</v>
          </cell>
          <cell r="D151" t="str">
            <v>DLC Elec Vehicle Charging</v>
          </cell>
          <cell r="E151" t="str">
            <v>Winter Peak Reduction @Generation (MW)</v>
          </cell>
          <cell r="F151" t="str">
            <v>Low Participation Case</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row>
        <row r="152">
          <cell r="A152" t="str">
            <v>CAResidentialDLC Elec Vehicle ChargingProgram Annual BenefitsLow Participation Case0</v>
          </cell>
          <cell r="B152" t="str">
            <v>CA</v>
          </cell>
          <cell r="C152" t="str">
            <v>Residential</v>
          </cell>
          <cell r="D152" t="str">
            <v>DLC Elec Vehicle Charging</v>
          </cell>
          <cell r="E152" t="str">
            <v>Program Annual Benefits</v>
          </cell>
          <cell r="F152" t="str">
            <v>Low Participation Case</v>
          </cell>
          <cell r="G152">
            <v>0</v>
          </cell>
        </row>
        <row r="153">
          <cell r="A153" t="str">
            <v>CAResidentialDLC Elec Vehicle ChargingNew ParticipantsLow Participation Case0</v>
          </cell>
          <cell r="B153" t="str">
            <v>CA</v>
          </cell>
          <cell r="C153" t="str">
            <v>Residential</v>
          </cell>
          <cell r="D153" t="str">
            <v>DLC Elec Vehicle Charging</v>
          </cell>
          <cell r="E153" t="str">
            <v>New Participants</v>
          </cell>
          <cell r="F153" t="str">
            <v>Low Participation Case</v>
          </cell>
          <cell r="G153">
            <v>0</v>
          </cell>
          <cell r="H153">
            <v>0</v>
          </cell>
          <cell r="I153">
            <v>0</v>
          </cell>
          <cell r="J153">
            <v>0</v>
          </cell>
          <cell r="K153">
            <v>0</v>
          </cell>
          <cell r="L153">
            <v>0</v>
          </cell>
          <cell r="M153">
            <v>0</v>
          </cell>
          <cell r="N153">
            <v>0</v>
          </cell>
          <cell r="O153">
            <v>0</v>
          </cell>
          <cell r="P153">
            <v>0</v>
          </cell>
          <cell r="Q153">
            <v>0</v>
          </cell>
          <cell r="R153">
            <v>16746.686550000006</v>
          </cell>
          <cell r="S153">
            <v>34271.919000000009</v>
          </cell>
          <cell r="T153">
            <v>69833.664450000011</v>
          </cell>
          <cell r="U153">
            <v>36847.527750000037</v>
          </cell>
          <cell r="V153">
            <v>20100.588749999937</v>
          </cell>
          <cell r="W153">
            <v>2583.0255000000179</v>
          </cell>
          <cell r="X153">
            <v>2585.7149999999965</v>
          </cell>
          <cell r="Y153">
            <v>2585.2035000000324</v>
          </cell>
          <cell r="Z153">
            <v>2584.5764999999665</v>
          </cell>
          <cell r="AA153">
            <v>2584.3950000000186</v>
          </cell>
          <cell r="AB153">
            <v>2584.7249999999767</v>
          </cell>
          <cell r="AC153">
            <v>2592.8595000000205</v>
          </cell>
          <cell r="AD153">
            <v>2694.0321599718882</v>
          </cell>
          <cell r="AE153">
            <v>2731.0805338135397</v>
          </cell>
          <cell r="AF153">
            <v>2768.6383974915661</v>
          </cell>
          <cell r="AG153">
            <v>2806.7127575183695</v>
          </cell>
          <cell r="AH153">
            <v>2845.3107167601411</v>
          </cell>
          <cell r="AI153">
            <v>2884.4394757617847</v>
          </cell>
          <cell r="AJ153">
            <v>2924.1063340901455</v>
          </cell>
          <cell r="AK153">
            <v>2964.3186916958948</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row>
        <row r="154">
          <cell r="A154" t="str">
            <v>CAResidentialDLC Elec Vehicle ChargingIncentive CostsLow Participation Case0</v>
          </cell>
          <cell r="B154" t="str">
            <v>CA</v>
          </cell>
          <cell r="C154" t="str">
            <v>Residential</v>
          </cell>
          <cell r="D154" t="str">
            <v>DLC Elec Vehicle Charging</v>
          </cell>
          <cell r="E154" t="str">
            <v>Incentive Costs</v>
          </cell>
          <cell r="F154" t="str">
            <v>Low Participation Case</v>
          </cell>
          <cell r="G154">
            <v>0</v>
          </cell>
          <cell r="H154">
            <v>0</v>
          </cell>
          <cell r="I154">
            <v>0</v>
          </cell>
          <cell r="J154">
            <v>0</v>
          </cell>
          <cell r="K154">
            <v>0</v>
          </cell>
          <cell r="L154">
            <v>0</v>
          </cell>
          <cell r="M154">
            <v>0</v>
          </cell>
          <cell r="N154">
            <v>0</v>
          </cell>
          <cell r="O154">
            <v>0</v>
          </cell>
          <cell r="P154">
            <v>0</v>
          </cell>
          <cell r="Q154">
            <v>0</v>
          </cell>
          <cell r="R154">
            <v>351680.42</v>
          </cell>
          <cell r="S154">
            <v>1071390.72</v>
          </cell>
          <cell r="T154">
            <v>2537897.67</v>
          </cell>
          <cell r="U154">
            <v>3311695.75</v>
          </cell>
          <cell r="V154">
            <v>3733808.12</v>
          </cell>
          <cell r="W154">
            <v>3788051.65</v>
          </cell>
          <cell r="X154">
            <v>3842351.67</v>
          </cell>
          <cell r="Y154">
            <v>3896640.94</v>
          </cell>
          <cell r="Z154">
            <v>3950917.05</v>
          </cell>
          <cell r="AA154">
            <v>4005189.34</v>
          </cell>
          <cell r="AB154">
            <v>4059468.57</v>
          </cell>
          <cell r="AC154">
            <v>4113918.62</v>
          </cell>
          <cell r="AD154">
            <v>4170493.29</v>
          </cell>
          <cell r="AE154">
            <v>4227845.9800000004</v>
          </cell>
          <cell r="AF154">
            <v>4285987.3899999997</v>
          </cell>
          <cell r="AG154">
            <v>4344928.3600000003</v>
          </cell>
          <cell r="AH154">
            <v>4404679.88</v>
          </cell>
          <cell r="AI154">
            <v>4465253.1100000003</v>
          </cell>
          <cell r="AJ154">
            <v>4526659.34</v>
          </cell>
          <cell r="AK154">
            <v>4588910.04</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row>
        <row r="155">
          <cell r="A155" t="str">
            <v>CAResidentialDLC Elec Vehicle ChargingParticipantsLow Participation Case0</v>
          </cell>
          <cell r="B155" t="str">
            <v>CA</v>
          </cell>
          <cell r="C155" t="str">
            <v>Residential</v>
          </cell>
          <cell r="D155" t="str">
            <v>DLC Elec Vehicle Charging</v>
          </cell>
          <cell r="E155" t="str">
            <v>Participants</v>
          </cell>
          <cell r="F155" t="str">
            <v>Low Participation Case</v>
          </cell>
          <cell r="G155">
            <v>0</v>
          </cell>
          <cell r="H155">
            <v>0</v>
          </cell>
          <cell r="I155">
            <v>0</v>
          </cell>
          <cell r="J155">
            <v>0</v>
          </cell>
          <cell r="K155">
            <v>0</v>
          </cell>
          <cell r="L155">
            <v>0</v>
          </cell>
          <cell r="M155">
            <v>0</v>
          </cell>
          <cell r="N155">
            <v>0</v>
          </cell>
          <cell r="O155">
            <v>0</v>
          </cell>
          <cell r="P155">
            <v>0</v>
          </cell>
          <cell r="Q155">
            <v>0</v>
          </cell>
          <cell r="R155">
            <v>16746.686550000006</v>
          </cell>
          <cell r="S155">
            <v>51018.605550000015</v>
          </cell>
          <cell r="T155">
            <v>120852.27000000002</v>
          </cell>
          <cell r="U155">
            <v>157699.79775000006</v>
          </cell>
          <cell r="V155">
            <v>177800.38649999999</v>
          </cell>
          <cell r="W155">
            <v>180383.41200000001</v>
          </cell>
          <cell r="X155">
            <v>182969.12700000001</v>
          </cell>
          <cell r="Y155">
            <v>185554.33050000004</v>
          </cell>
          <cell r="Z155">
            <v>188138.90700000001</v>
          </cell>
          <cell r="AA155">
            <v>190723.30200000003</v>
          </cell>
          <cell r="AB155">
            <v>193308.027</v>
          </cell>
          <cell r="AC155">
            <v>195900.88650000002</v>
          </cell>
          <cell r="AD155">
            <v>198594.91865997191</v>
          </cell>
          <cell r="AE155">
            <v>201325.99919378545</v>
          </cell>
          <cell r="AF155">
            <v>204094.63759127702</v>
          </cell>
          <cell r="AG155">
            <v>206901.35034879539</v>
          </cell>
          <cell r="AH155">
            <v>209746.66106555553</v>
          </cell>
          <cell r="AI155">
            <v>212631.10054131731</v>
          </cell>
          <cell r="AJ155">
            <v>215555.20687540746</v>
          </cell>
          <cell r="AK155">
            <v>218519.52556710335</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row>
        <row r="156">
          <cell r="A156" t="str">
            <v>CAIrrigationDLC IrrigationProgram Annual BenefitsLow Participation Case0</v>
          </cell>
          <cell r="B156" t="str">
            <v>CA</v>
          </cell>
          <cell r="C156" t="str">
            <v>Irrigation</v>
          </cell>
          <cell r="D156" t="str">
            <v>DLC Irrigation</v>
          </cell>
          <cell r="E156" t="str">
            <v>Program Annual Benefits</v>
          </cell>
          <cell r="F156" t="str">
            <v>Low Participation Case</v>
          </cell>
          <cell r="G156">
            <v>0</v>
          </cell>
          <cell r="H156">
            <v>0</v>
          </cell>
          <cell r="I156">
            <v>0</v>
          </cell>
          <cell r="J156">
            <v>0</v>
          </cell>
          <cell r="K156">
            <v>0</v>
          </cell>
          <cell r="L156">
            <v>0</v>
          </cell>
          <cell r="M156">
            <v>0</v>
          </cell>
          <cell r="N156">
            <v>0</v>
          </cell>
          <cell r="O156">
            <v>0</v>
          </cell>
          <cell r="P156">
            <v>0</v>
          </cell>
          <cell r="Q156">
            <v>0</v>
          </cell>
          <cell r="R156">
            <v>573231.01</v>
          </cell>
          <cell r="S156">
            <v>1745288.43</v>
          </cell>
          <cell r="T156">
            <v>4127886.26</v>
          </cell>
          <cell r="U156">
            <v>5388069.9000000004</v>
          </cell>
          <cell r="V156">
            <v>6066603.5300000003</v>
          </cell>
          <cell r="W156">
            <v>6146956.6100000003</v>
          </cell>
          <cell r="X156">
            <v>6226381.7599999998</v>
          </cell>
          <cell r="Y156">
            <v>6305886.3200000003</v>
          </cell>
          <cell r="Z156">
            <v>6389191.79</v>
          </cell>
          <cell r="AA156">
            <v>6482465.1100000003</v>
          </cell>
          <cell r="AB156">
            <v>6568214.9500000002</v>
          </cell>
          <cell r="AC156">
            <v>6654117.0800000001</v>
          </cell>
          <cell r="AD156">
            <v>6743128.8899999997</v>
          </cell>
          <cell r="AE156">
            <v>6833331.4100000001</v>
          </cell>
          <cell r="AF156">
            <v>6924740.5700000003</v>
          </cell>
          <cell r="AG156">
            <v>7017372.5</v>
          </cell>
          <cell r="AH156">
            <v>7111243.5700000003</v>
          </cell>
          <cell r="AI156">
            <v>7206370.3399999999</v>
          </cell>
          <cell r="AJ156">
            <v>7302769.6200000001</v>
          </cell>
          <cell r="AK156">
            <v>7400458.4299999997</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row>
        <row r="157">
          <cell r="A157" t="str">
            <v>CAIrrigationDLC IrrigationProgram Annual CostsLow Participation Case0</v>
          </cell>
          <cell r="B157" t="str">
            <v>CA</v>
          </cell>
          <cell r="C157" t="str">
            <v>Irrigation</v>
          </cell>
          <cell r="D157" t="str">
            <v>DLC Irrigation</v>
          </cell>
          <cell r="E157" t="str">
            <v>Program Annual Costs</v>
          </cell>
          <cell r="F157" t="str">
            <v>Low Participation Case</v>
          </cell>
          <cell r="G157">
            <v>0</v>
          </cell>
          <cell r="H157">
            <v>0</v>
          </cell>
          <cell r="I157">
            <v>0</v>
          </cell>
          <cell r="J157">
            <v>0</v>
          </cell>
          <cell r="K157">
            <v>0</v>
          </cell>
          <cell r="L157">
            <v>0</v>
          </cell>
          <cell r="M157">
            <v>0</v>
          </cell>
          <cell r="N157">
            <v>0</v>
          </cell>
          <cell r="O157">
            <v>0</v>
          </cell>
          <cell r="P157">
            <v>0</v>
          </cell>
          <cell r="Q157">
            <v>0</v>
          </cell>
          <cell r="R157">
            <v>5834317.1500000004</v>
          </cell>
          <cell r="S157">
            <v>12509121.98</v>
          </cell>
          <cell r="T157">
            <v>26286343.199999999</v>
          </cell>
          <cell r="U157">
            <v>16130618.27</v>
          </cell>
          <cell r="V157">
            <v>10911310.720000001</v>
          </cell>
          <cell r="W157">
            <v>4823091.07</v>
          </cell>
          <cell r="X157">
            <v>4899046.41</v>
          </cell>
          <cell r="Y157">
            <v>4974249.76</v>
          </cell>
          <cell r="Z157">
            <v>5049879.66</v>
          </cell>
          <cell r="AA157">
            <v>5126289.05</v>
          </cell>
          <cell r="AB157">
            <v>5203203.5</v>
          </cell>
          <cell r="AC157">
            <v>5283869.59</v>
          </cell>
          <cell r="AD157">
            <v>5405233.1200000001</v>
          </cell>
          <cell r="AE157">
            <v>5502775.29</v>
          </cell>
          <cell r="AF157">
            <v>5602414.6799999997</v>
          </cell>
          <cell r="AG157">
            <v>5704204.7300000004</v>
          </cell>
          <cell r="AH157">
            <v>5808200.4400000004</v>
          </cell>
          <cell r="AI157">
            <v>5914458.3899999997</v>
          </cell>
          <cell r="AJ157">
            <v>6023036.7800000003</v>
          </cell>
          <cell r="AK157">
            <v>6133995.5099999998</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row>
        <row r="158">
          <cell r="A158" t="str">
            <v>CAIrrigationDLC IrrigationNon-Incentive CostsLow Participation Case0</v>
          </cell>
          <cell r="B158" t="str">
            <v>CA</v>
          </cell>
          <cell r="C158" t="str">
            <v>Irrigation</v>
          </cell>
          <cell r="D158" t="str">
            <v>DLC Irrigation</v>
          </cell>
          <cell r="E158" t="str">
            <v>Non-Incentive Costs</v>
          </cell>
          <cell r="F158" t="str">
            <v>Low Participation Case</v>
          </cell>
          <cell r="G158">
            <v>0</v>
          </cell>
          <cell r="H158">
            <v>0</v>
          </cell>
          <cell r="I158">
            <v>0</v>
          </cell>
          <cell r="J158">
            <v>0</v>
          </cell>
          <cell r="K158">
            <v>0</v>
          </cell>
          <cell r="L158">
            <v>0</v>
          </cell>
          <cell r="M158">
            <v>0</v>
          </cell>
          <cell r="N158">
            <v>0</v>
          </cell>
          <cell r="O158">
            <v>0</v>
          </cell>
          <cell r="P158">
            <v>0</v>
          </cell>
          <cell r="Q158">
            <v>0</v>
          </cell>
          <cell r="R158">
            <v>5482636.7300000004</v>
          </cell>
          <cell r="S158">
            <v>11437731.27</v>
          </cell>
          <cell r="T158">
            <v>23748445.530000001</v>
          </cell>
          <cell r="U158">
            <v>12818922.52</v>
          </cell>
          <cell r="V158">
            <v>7177502.6100000003</v>
          </cell>
          <cell r="W158">
            <v>1035039.42</v>
          </cell>
          <cell r="X158">
            <v>1056694.75</v>
          </cell>
          <cell r="Y158">
            <v>1077608.81</v>
          </cell>
          <cell r="Z158">
            <v>1098962.6200000001</v>
          </cell>
          <cell r="AA158">
            <v>1121099.71</v>
          </cell>
          <cell r="AB158">
            <v>1143734.93</v>
          </cell>
          <cell r="AC158">
            <v>1169950.97</v>
          </cell>
          <cell r="AD158">
            <v>1234739.83</v>
          </cell>
          <cell r="AE158">
            <v>1274929.31</v>
          </cell>
          <cell r="AF158">
            <v>1316427.29</v>
          </cell>
          <cell r="AG158">
            <v>1359276.37</v>
          </cell>
          <cell r="AH158">
            <v>1403520.56</v>
          </cell>
          <cell r="AI158">
            <v>1449205.28</v>
          </cell>
          <cell r="AJ158">
            <v>1496377.44</v>
          </cell>
          <cell r="AK158">
            <v>1545085.48</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row>
        <row r="159">
          <cell r="A159" t="str">
            <v>CAIrrigationDLC IrrigationSummer Peak Reduction @Meter  (MW)Low Participation Case0</v>
          </cell>
          <cell r="B159" t="str">
            <v>CA</v>
          </cell>
          <cell r="C159" t="str">
            <v>Irrigation</v>
          </cell>
          <cell r="D159" t="str">
            <v>DLC Irrigation</v>
          </cell>
          <cell r="E159" t="str">
            <v>Summer Peak Reduction @Meter  (MW)</v>
          </cell>
          <cell r="F159" t="str">
            <v>Low Participation Case</v>
          </cell>
          <cell r="G159">
            <v>0</v>
          </cell>
          <cell r="H159">
            <v>0</v>
          </cell>
          <cell r="I159">
            <v>0</v>
          </cell>
          <cell r="J159">
            <v>0</v>
          </cell>
          <cell r="K159">
            <v>0</v>
          </cell>
          <cell r="L159">
            <v>0</v>
          </cell>
          <cell r="M159">
            <v>0</v>
          </cell>
          <cell r="N159">
            <v>0</v>
          </cell>
          <cell r="O159">
            <v>0</v>
          </cell>
          <cell r="P159">
            <v>0</v>
          </cell>
          <cell r="Q159">
            <v>0</v>
          </cell>
          <cell r="R159">
            <v>5.1061481672101516</v>
          </cell>
          <cell r="S159">
            <v>15.546439584201273</v>
          </cell>
          <cell r="T159">
            <v>36.769815927493447</v>
          </cell>
          <cell r="U159">
            <v>47.99510590524666</v>
          </cell>
          <cell r="V159">
            <v>54.039254216657497</v>
          </cell>
          <cell r="W159">
            <v>54.75501228123791</v>
          </cell>
          <cell r="X159">
            <v>55.462504704051796</v>
          </cell>
          <cell r="Y159">
            <v>56.170704503007471</v>
          </cell>
          <cell r="Z159">
            <v>56.91276145592839</v>
          </cell>
          <cell r="AA159">
            <v>57.74360864977195</v>
          </cell>
          <cell r="AB159">
            <v>58.507439221742665</v>
          </cell>
          <cell r="AC159">
            <v>59.27262640549219</v>
          </cell>
          <cell r="AD159">
            <v>60.065513565673378</v>
          </cell>
          <cell r="AE159">
            <v>60.869007140432515</v>
          </cell>
          <cell r="AF159">
            <v>61.683249011282939</v>
          </cell>
          <cell r="AG159">
            <v>62.508382957680382</v>
          </cell>
          <cell r="AH159">
            <v>63.344554682411669</v>
          </cell>
          <cell r="AI159">
            <v>64.191911837323005</v>
          </cell>
          <cell r="AJ159">
            <v>65.050604049392433</v>
          </cell>
          <cell r="AK159">
            <v>65.920782947151125</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row>
        <row r="160">
          <cell r="A160" t="str">
            <v>CAIrrigationDLC IrrigationSummer Peak Reduction @Generation (MW)Low Participation Case0</v>
          </cell>
          <cell r="B160" t="str">
            <v>CA</v>
          </cell>
          <cell r="C160" t="str">
            <v>Irrigation</v>
          </cell>
          <cell r="D160" t="str">
            <v>DLC Irrigation</v>
          </cell>
          <cell r="E160" t="str">
            <v>Summer Peak Reduction @Generation (MW)</v>
          </cell>
          <cell r="F160" t="str">
            <v>Low Participation Case</v>
          </cell>
          <cell r="G160">
            <v>0</v>
          </cell>
          <cell r="H160">
            <v>0</v>
          </cell>
          <cell r="I160">
            <v>0</v>
          </cell>
          <cell r="J160">
            <v>0</v>
          </cell>
          <cell r="K160">
            <v>0</v>
          </cell>
          <cell r="L160">
            <v>0</v>
          </cell>
          <cell r="M160">
            <v>0</v>
          </cell>
          <cell r="N160">
            <v>0</v>
          </cell>
          <cell r="O160">
            <v>0</v>
          </cell>
          <cell r="P160">
            <v>0</v>
          </cell>
          <cell r="Q160">
            <v>0</v>
          </cell>
          <cell r="R160">
            <v>5.6309529854545115</v>
          </cell>
          <cell r="S160">
            <v>17.1442871462299</v>
          </cell>
          <cell r="T160">
            <v>40.548980952242438</v>
          </cell>
          <cell r="U160">
            <v>52.92799504328039</v>
          </cell>
          <cell r="V160">
            <v>59.593354892652727</v>
          </cell>
          <cell r="W160">
            <v>60.382677857562754</v>
          </cell>
          <cell r="X160">
            <v>61.162885646285609</v>
          </cell>
          <cell r="Y160">
            <v>61.94387351456492</v>
          </cell>
          <cell r="Z160">
            <v>62.762198341341403</v>
          </cell>
          <cell r="AA160">
            <v>63.678439181486489</v>
          </cell>
          <cell r="AB160">
            <v>64.520775498172327</v>
          </cell>
          <cell r="AC160">
            <v>65.364607857843168</v>
          </cell>
          <cell r="AD160">
            <v>66.238987169908881</v>
          </cell>
          <cell r="AE160">
            <v>67.125063013269198</v>
          </cell>
          <cell r="AF160">
            <v>68.022991851877961</v>
          </cell>
          <cell r="AG160">
            <v>68.932932242700019</v>
          </cell>
          <cell r="AH160">
            <v>69.855044863709381</v>
          </cell>
          <cell r="AI160">
            <v>70.789492542261797</v>
          </cell>
          <cell r="AJ160">
            <v>71.73644028384696</v>
          </cell>
          <cell r="AK160">
            <v>72.696055301225314</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row>
        <row r="161">
          <cell r="A161" t="str">
            <v>CAIrrigationDLC IrrigationWinter Peak Reduction @Meter  (MW)Low Participation Case0</v>
          </cell>
          <cell r="B161" t="str">
            <v>CA</v>
          </cell>
          <cell r="C161" t="str">
            <v>Irrigation</v>
          </cell>
          <cell r="D161" t="str">
            <v>DLC Irrigation</v>
          </cell>
          <cell r="E161" t="str">
            <v>Winter Peak Reduction @Meter  (MW)</v>
          </cell>
          <cell r="F161" t="str">
            <v>Low Participation Case</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row>
        <row r="162">
          <cell r="A162" t="str">
            <v>CAIrrigationDLC IrrigationWinter Peak Reduction @Generation (MW)Low Participation Case0</v>
          </cell>
          <cell r="B162" t="str">
            <v>CA</v>
          </cell>
          <cell r="C162" t="str">
            <v>Irrigation</v>
          </cell>
          <cell r="D162" t="str">
            <v>DLC Irrigation</v>
          </cell>
          <cell r="E162" t="str">
            <v>Winter Peak Reduction @Generation (MW)</v>
          </cell>
          <cell r="F162" t="str">
            <v>Low Participation Case</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row>
        <row r="163">
          <cell r="A163" t="str">
            <v>CAIrrigationDLC IrrigationProgram Annual BenefitsLow Participation Case0</v>
          </cell>
          <cell r="B163" t="str">
            <v>CA</v>
          </cell>
          <cell r="C163" t="str">
            <v>Irrigation</v>
          </cell>
          <cell r="D163" t="str">
            <v>DLC Irrigation</v>
          </cell>
          <cell r="E163" t="str">
            <v>Program Annual Benefits</v>
          </cell>
          <cell r="F163" t="str">
            <v>Low Participation Case</v>
          </cell>
          <cell r="G163">
            <v>0</v>
          </cell>
        </row>
        <row r="164">
          <cell r="A164" t="str">
            <v>CAIrrigationDLC IrrigationNew ParticipantsLow Participation Case0</v>
          </cell>
          <cell r="B164" t="str">
            <v>CA</v>
          </cell>
          <cell r="C164" t="str">
            <v>Irrigation</v>
          </cell>
          <cell r="D164" t="str">
            <v>DLC Irrigation</v>
          </cell>
          <cell r="E164" t="str">
            <v>New Participants</v>
          </cell>
          <cell r="F164" t="str">
            <v>Low Participation Case</v>
          </cell>
          <cell r="G164">
            <v>0</v>
          </cell>
          <cell r="H164">
            <v>0</v>
          </cell>
          <cell r="I164">
            <v>0</v>
          </cell>
          <cell r="J164">
            <v>0</v>
          </cell>
          <cell r="K164">
            <v>0</v>
          </cell>
          <cell r="L164">
            <v>0</v>
          </cell>
          <cell r="M164">
            <v>0</v>
          </cell>
          <cell r="N164">
            <v>0</v>
          </cell>
          <cell r="O164">
            <v>0</v>
          </cell>
          <cell r="P164">
            <v>0</v>
          </cell>
          <cell r="Q164">
            <v>0</v>
          </cell>
          <cell r="R164">
            <v>16746.686550000006</v>
          </cell>
          <cell r="S164">
            <v>34271.919000000009</v>
          </cell>
          <cell r="T164">
            <v>69833.664450000011</v>
          </cell>
          <cell r="U164">
            <v>36847.527750000037</v>
          </cell>
          <cell r="V164">
            <v>20100.588749999937</v>
          </cell>
          <cell r="W164">
            <v>2583.0255000000179</v>
          </cell>
          <cell r="X164">
            <v>2585.7149999999965</v>
          </cell>
          <cell r="Y164">
            <v>2585.2035000000324</v>
          </cell>
          <cell r="Z164">
            <v>2584.5764999999665</v>
          </cell>
          <cell r="AA164">
            <v>2584.3950000000186</v>
          </cell>
          <cell r="AB164">
            <v>2584.7249999999767</v>
          </cell>
          <cell r="AC164">
            <v>2592.8595000000205</v>
          </cell>
          <cell r="AD164">
            <v>2694.0321599718882</v>
          </cell>
          <cell r="AE164">
            <v>2731.0805338135397</v>
          </cell>
          <cell r="AF164">
            <v>2768.6383974915661</v>
          </cell>
          <cell r="AG164">
            <v>2806.7127575183695</v>
          </cell>
          <cell r="AH164">
            <v>2845.3107167601411</v>
          </cell>
          <cell r="AI164">
            <v>2884.4394757617847</v>
          </cell>
          <cell r="AJ164">
            <v>2924.1063340901455</v>
          </cell>
          <cell r="AK164">
            <v>2964.3186916958948</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row>
        <row r="165">
          <cell r="A165" t="str">
            <v>CAIrrigationDLC IrrigationIncentive CostsLow Participation Case0</v>
          </cell>
          <cell r="B165" t="str">
            <v>CA</v>
          </cell>
          <cell r="C165" t="str">
            <v>Irrigation</v>
          </cell>
          <cell r="D165" t="str">
            <v>DLC Irrigation</v>
          </cell>
          <cell r="E165" t="str">
            <v>Incentive Costs</v>
          </cell>
          <cell r="F165" t="str">
            <v>Low Participation Case</v>
          </cell>
          <cell r="G165">
            <v>0</v>
          </cell>
          <cell r="H165">
            <v>0</v>
          </cell>
          <cell r="I165">
            <v>0</v>
          </cell>
          <cell r="J165">
            <v>0</v>
          </cell>
          <cell r="K165">
            <v>0</v>
          </cell>
          <cell r="L165">
            <v>0</v>
          </cell>
          <cell r="M165">
            <v>0</v>
          </cell>
          <cell r="N165">
            <v>0</v>
          </cell>
          <cell r="O165">
            <v>0</v>
          </cell>
          <cell r="P165">
            <v>0</v>
          </cell>
          <cell r="Q165">
            <v>0</v>
          </cell>
          <cell r="R165">
            <v>351680.42</v>
          </cell>
          <cell r="S165">
            <v>1071390.72</v>
          </cell>
          <cell r="T165">
            <v>2537897.67</v>
          </cell>
          <cell r="U165">
            <v>3311695.75</v>
          </cell>
          <cell r="V165">
            <v>3733808.12</v>
          </cell>
          <cell r="W165">
            <v>3788051.65</v>
          </cell>
          <cell r="X165">
            <v>3842351.67</v>
          </cell>
          <cell r="Y165">
            <v>3896640.94</v>
          </cell>
          <cell r="Z165">
            <v>3950917.05</v>
          </cell>
          <cell r="AA165">
            <v>4005189.34</v>
          </cell>
          <cell r="AB165">
            <v>4059468.57</v>
          </cell>
          <cell r="AC165">
            <v>4113918.62</v>
          </cell>
          <cell r="AD165">
            <v>4170493.29</v>
          </cell>
          <cell r="AE165">
            <v>4227845.9800000004</v>
          </cell>
          <cell r="AF165">
            <v>4285987.3899999997</v>
          </cell>
          <cell r="AG165">
            <v>4344928.3600000003</v>
          </cell>
          <cell r="AH165">
            <v>4404679.88</v>
          </cell>
          <cell r="AI165">
            <v>4465253.1100000003</v>
          </cell>
          <cell r="AJ165">
            <v>4526659.34</v>
          </cell>
          <cell r="AK165">
            <v>4588910.04</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row>
        <row r="166">
          <cell r="A166" t="str">
            <v>CAIrrigationDLC IrrigationParticipantsLow Participation Case0</v>
          </cell>
          <cell r="B166" t="str">
            <v>CA</v>
          </cell>
          <cell r="C166" t="str">
            <v>Irrigation</v>
          </cell>
          <cell r="D166" t="str">
            <v>DLC Irrigation</v>
          </cell>
          <cell r="E166" t="str">
            <v>Participants</v>
          </cell>
          <cell r="F166" t="str">
            <v>Low Participation Case</v>
          </cell>
          <cell r="G166">
            <v>0</v>
          </cell>
          <cell r="H166">
            <v>0</v>
          </cell>
          <cell r="I166">
            <v>0</v>
          </cell>
          <cell r="J166">
            <v>0</v>
          </cell>
          <cell r="K166">
            <v>0</v>
          </cell>
          <cell r="L166">
            <v>0</v>
          </cell>
          <cell r="M166">
            <v>0</v>
          </cell>
          <cell r="N166">
            <v>0</v>
          </cell>
          <cell r="O166">
            <v>0</v>
          </cell>
          <cell r="P166">
            <v>0</v>
          </cell>
          <cell r="Q166">
            <v>0</v>
          </cell>
          <cell r="R166">
            <v>16746.686550000006</v>
          </cell>
          <cell r="S166">
            <v>51018.605550000015</v>
          </cell>
          <cell r="T166">
            <v>120852.27000000002</v>
          </cell>
          <cell r="U166">
            <v>157699.79775000006</v>
          </cell>
          <cell r="V166">
            <v>177800.38649999999</v>
          </cell>
          <cell r="W166">
            <v>180383.41200000001</v>
          </cell>
          <cell r="X166">
            <v>182969.12700000001</v>
          </cell>
          <cell r="Y166">
            <v>185554.33050000004</v>
          </cell>
          <cell r="Z166">
            <v>188138.90700000001</v>
          </cell>
          <cell r="AA166">
            <v>190723.30200000003</v>
          </cell>
          <cell r="AB166">
            <v>193308.027</v>
          </cell>
          <cell r="AC166">
            <v>195900.88650000002</v>
          </cell>
          <cell r="AD166">
            <v>198594.91865997191</v>
          </cell>
          <cell r="AE166">
            <v>201325.99919378545</v>
          </cell>
          <cell r="AF166">
            <v>204094.63759127702</v>
          </cell>
          <cell r="AG166">
            <v>206901.35034879539</v>
          </cell>
          <cell r="AH166">
            <v>209746.66106555553</v>
          </cell>
          <cell r="AI166">
            <v>212631.10054131731</v>
          </cell>
          <cell r="AJ166">
            <v>215555.20687540746</v>
          </cell>
          <cell r="AK166">
            <v>218519.52556710335</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row>
        <row r="167">
          <cell r="A167" t="str">
            <v>CAResidentialDLC Room ACProgram Annual BenefitsLow Participation Case0</v>
          </cell>
          <cell r="B167" t="str">
            <v>CA</v>
          </cell>
          <cell r="C167" t="str">
            <v>Residential</v>
          </cell>
          <cell r="D167" t="str">
            <v>DLC Room AC</v>
          </cell>
          <cell r="E167" t="str">
            <v>Program Annual Benefits</v>
          </cell>
          <cell r="F167" t="str">
            <v>Low Participation Case</v>
          </cell>
          <cell r="G167">
            <v>0</v>
          </cell>
          <cell r="H167">
            <v>0</v>
          </cell>
          <cell r="I167">
            <v>0</v>
          </cell>
          <cell r="J167">
            <v>0</v>
          </cell>
          <cell r="K167">
            <v>0</v>
          </cell>
          <cell r="L167">
            <v>0</v>
          </cell>
          <cell r="M167">
            <v>0</v>
          </cell>
          <cell r="N167">
            <v>0</v>
          </cell>
          <cell r="O167">
            <v>0</v>
          </cell>
          <cell r="P167">
            <v>0</v>
          </cell>
          <cell r="Q167">
            <v>0</v>
          </cell>
          <cell r="R167">
            <v>573231.01</v>
          </cell>
          <cell r="S167">
            <v>1745288.43</v>
          </cell>
          <cell r="T167">
            <v>4127886.26</v>
          </cell>
          <cell r="U167">
            <v>5388069.9000000004</v>
          </cell>
          <cell r="V167">
            <v>6066603.5300000003</v>
          </cell>
          <cell r="W167">
            <v>6146956.6100000003</v>
          </cell>
          <cell r="X167">
            <v>6226381.7599999998</v>
          </cell>
          <cell r="Y167">
            <v>6305886.3200000003</v>
          </cell>
          <cell r="Z167">
            <v>6389191.79</v>
          </cell>
          <cell r="AA167">
            <v>6482465.1100000003</v>
          </cell>
          <cell r="AB167">
            <v>6568214.9500000002</v>
          </cell>
          <cell r="AC167">
            <v>6654117.0800000001</v>
          </cell>
          <cell r="AD167">
            <v>6743128.8899999997</v>
          </cell>
          <cell r="AE167">
            <v>6833331.4100000001</v>
          </cell>
          <cell r="AF167">
            <v>6924740.5700000003</v>
          </cell>
          <cell r="AG167">
            <v>7017372.5</v>
          </cell>
          <cell r="AH167">
            <v>7111243.5700000003</v>
          </cell>
          <cell r="AI167">
            <v>7206370.3399999999</v>
          </cell>
          <cell r="AJ167">
            <v>7302769.6200000001</v>
          </cell>
          <cell r="AK167">
            <v>7400458.4299999997</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row>
        <row r="168">
          <cell r="A168" t="str">
            <v>CAResidentialDLC Room ACProgram Annual CostsLow Participation Case0</v>
          </cell>
          <cell r="B168" t="str">
            <v>CA</v>
          </cell>
          <cell r="C168" t="str">
            <v>Residential</v>
          </cell>
          <cell r="D168" t="str">
            <v>DLC Room AC</v>
          </cell>
          <cell r="E168" t="str">
            <v>Program Annual Costs</v>
          </cell>
          <cell r="F168" t="str">
            <v>Low Participation Case</v>
          </cell>
          <cell r="G168">
            <v>0</v>
          </cell>
          <cell r="H168">
            <v>0</v>
          </cell>
          <cell r="I168">
            <v>0</v>
          </cell>
          <cell r="J168">
            <v>0</v>
          </cell>
          <cell r="K168">
            <v>0</v>
          </cell>
          <cell r="L168">
            <v>0</v>
          </cell>
          <cell r="M168">
            <v>0</v>
          </cell>
          <cell r="N168">
            <v>0</v>
          </cell>
          <cell r="O168">
            <v>0</v>
          </cell>
          <cell r="P168">
            <v>0</v>
          </cell>
          <cell r="Q168">
            <v>0</v>
          </cell>
          <cell r="R168">
            <v>5834317.1500000004</v>
          </cell>
          <cell r="S168">
            <v>12509121.98</v>
          </cell>
          <cell r="T168">
            <v>26286343.199999999</v>
          </cell>
          <cell r="U168">
            <v>16130618.27</v>
          </cell>
          <cell r="V168">
            <v>10911310.720000001</v>
          </cell>
          <cell r="W168">
            <v>4823091.07</v>
          </cell>
          <cell r="X168">
            <v>4899046.41</v>
          </cell>
          <cell r="Y168">
            <v>4974249.76</v>
          </cell>
          <cell r="Z168">
            <v>5049879.66</v>
          </cell>
          <cell r="AA168">
            <v>5126289.05</v>
          </cell>
          <cell r="AB168">
            <v>5203203.5</v>
          </cell>
          <cell r="AC168">
            <v>5283869.59</v>
          </cell>
          <cell r="AD168">
            <v>5405233.1200000001</v>
          </cell>
          <cell r="AE168">
            <v>5502775.29</v>
          </cell>
          <cell r="AF168">
            <v>5602414.6799999997</v>
          </cell>
          <cell r="AG168">
            <v>5704204.7300000004</v>
          </cell>
          <cell r="AH168">
            <v>5808200.4400000004</v>
          </cell>
          <cell r="AI168">
            <v>5914458.3899999997</v>
          </cell>
          <cell r="AJ168">
            <v>6023036.7800000003</v>
          </cell>
          <cell r="AK168">
            <v>6133995.5099999998</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row>
        <row r="169">
          <cell r="A169" t="str">
            <v>CAResidentialDLC Room ACNon-Incentive CostsLow Participation Case0</v>
          </cell>
          <cell r="B169" t="str">
            <v>CA</v>
          </cell>
          <cell r="C169" t="str">
            <v>Residential</v>
          </cell>
          <cell r="D169" t="str">
            <v>DLC Room AC</v>
          </cell>
          <cell r="E169" t="str">
            <v>Non-Incentive Costs</v>
          </cell>
          <cell r="F169" t="str">
            <v>Low Participation Case</v>
          </cell>
          <cell r="G169">
            <v>0</v>
          </cell>
          <cell r="H169">
            <v>0</v>
          </cell>
          <cell r="I169">
            <v>0</v>
          </cell>
          <cell r="J169">
            <v>0</v>
          </cell>
          <cell r="K169">
            <v>0</v>
          </cell>
          <cell r="L169">
            <v>0</v>
          </cell>
          <cell r="M169">
            <v>0</v>
          </cell>
          <cell r="N169">
            <v>0</v>
          </cell>
          <cell r="O169">
            <v>0</v>
          </cell>
          <cell r="P169">
            <v>0</v>
          </cell>
          <cell r="Q169">
            <v>0</v>
          </cell>
          <cell r="R169">
            <v>5482636.7300000004</v>
          </cell>
          <cell r="S169">
            <v>11437731.27</v>
          </cell>
          <cell r="T169">
            <v>23748445.530000001</v>
          </cell>
          <cell r="U169">
            <v>12818922.52</v>
          </cell>
          <cell r="V169">
            <v>7177502.6100000003</v>
          </cell>
          <cell r="W169">
            <v>1035039.42</v>
          </cell>
          <cell r="X169">
            <v>1056694.75</v>
          </cell>
          <cell r="Y169">
            <v>1077608.81</v>
          </cell>
          <cell r="Z169">
            <v>1098962.6200000001</v>
          </cell>
          <cell r="AA169">
            <v>1121099.71</v>
          </cell>
          <cell r="AB169">
            <v>1143734.93</v>
          </cell>
          <cell r="AC169">
            <v>1169950.97</v>
          </cell>
          <cell r="AD169">
            <v>1234739.83</v>
          </cell>
          <cell r="AE169">
            <v>1274929.31</v>
          </cell>
          <cell r="AF169">
            <v>1316427.29</v>
          </cell>
          <cell r="AG169">
            <v>1359276.37</v>
          </cell>
          <cell r="AH169">
            <v>1403520.56</v>
          </cell>
          <cell r="AI169">
            <v>1449205.28</v>
          </cell>
          <cell r="AJ169">
            <v>1496377.44</v>
          </cell>
          <cell r="AK169">
            <v>1545085.48</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row>
        <row r="170">
          <cell r="A170" t="str">
            <v>CAResidentialDLC Room ACSummer Peak Reduction @Meter  (MW)Low Participation Case0</v>
          </cell>
          <cell r="B170" t="str">
            <v>CA</v>
          </cell>
          <cell r="C170" t="str">
            <v>Residential</v>
          </cell>
          <cell r="D170" t="str">
            <v>DLC Room AC</v>
          </cell>
          <cell r="E170" t="str">
            <v>Summer Peak Reduction @Meter  (MW)</v>
          </cell>
          <cell r="F170" t="str">
            <v>Low Participation Case</v>
          </cell>
          <cell r="G170">
            <v>0</v>
          </cell>
          <cell r="H170">
            <v>0</v>
          </cell>
          <cell r="I170">
            <v>0</v>
          </cell>
          <cell r="J170">
            <v>0</v>
          </cell>
          <cell r="K170">
            <v>0</v>
          </cell>
          <cell r="L170">
            <v>0</v>
          </cell>
          <cell r="M170">
            <v>0</v>
          </cell>
          <cell r="N170">
            <v>0</v>
          </cell>
          <cell r="O170">
            <v>0</v>
          </cell>
          <cell r="P170">
            <v>0</v>
          </cell>
          <cell r="Q170">
            <v>0</v>
          </cell>
          <cell r="R170">
            <v>5.1061481672101516</v>
          </cell>
          <cell r="S170">
            <v>15.546439584201273</v>
          </cell>
          <cell r="T170">
            <v>36.769815927493447</v>
          </cell>
          <cell r="U170">
            <v>47.99510590524666</v>
          </cell>
          <cell r="V170">
            <v>54.039254216657497</v>
          </cell>
          <cell r="W170">
            <v>54.75501228123791</v>
          </cell>
          <cell r="X170">
            <v>55.462504704051796</v>
          </cell>
          <cell r="Y170">
            <v>56.170704503007471</v>
          </cell>
          <cell r="Z170">
            <v>56.91276145592839</v>
          </cell>
          <cell r="AA170">
            <v>57.74360864977195</v>
          </cell>
          <cell r="AB170">
            <v>58.507439221742665</v>
          </cell>
          <cell r="AC170">
            <v>59.27262640549219</v>
          </cell>
          <cell r="AD170">
            <v>60.065513565673378</v>
          </cell>
          <cell r="AE170">
            <v>60.869007140432515</v>
          </cell>
          <cell r="AF170">
            <v>61.683249011282939</v>
          </cell>
          <cell r="AG170">
            <v>62.508382957680382</v>
          </cell>
          <cell r="AH170">
            <v>63.344554682411669</v>
          </cell>
          <cell r="AI170">
            <v>64.191911837323005</v>
          </cell>
          <cell r="AJ170">
            <v>65.050604049392433</v>
          </cell>
          <cell r="AK170">
            <v>65.920782947151125</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row>
        <row r="171">
          <cell r="A171" t="str">
            <v>CAResidentialDLC Room ACSummer Peak Reduction @Generation (MW)Low Participation Case0</v>
          </cell>
          <cell r="B171" t="str">
            <v>CA</v>
          </cell>
          <cell r="C171" t="str">
            <v>Residential</v>
          </cell>
          <cell r="D171" t="str">
            <v>DLC Room AC</v>
          </cell>
          <cell r="E171" t="str">
            <v>Summer Peak Reduction @Generation (MW)</v>
          </cell>
          <cell r="F171" t="str">
            <v>Low Participation Case</v>
          </cell>
          <cell r="G171">
            <v>0</v>
          </cell>
          <cell r="H171">
            <v>0</v>
          </cell>
          <cell r="I171">
            <v>0</v>
          </cell>
          <cell r="J171">
            <v>0</v>
          </cell>
          <cell r="K171">
            <v>0</v>
          </cell>
          <cell r="L171">
            <v>0</v>
          </cell>
          <cell r="M171">
            <v>0</v>
          </cell>
          <cell r="N171">
            <v>0</v>
          </cell>
          <cell r="O171">
            <v>0</v>
          </cell>
          <cell r="P171">
            <v>0</v>
          </cell>
          <cell r="Q171">
            <v>0</v>
          </cell>
          <cell r="R171">
            <v>5.6309529854545115</v>
          </cell>
          <cell r="S171">
            <v>17.1442871462299</v>
          </cell>
          <cell r="T171">
            <v>40.548980952242438</v>
          </cell>
          <cell r="U171">
            <v>52.92799504328039</v>
          </cell>
          <cell r="V171">
            <v>59.593354892652727</v>
          </cell>
          <cell r="W171">
            <v>60.382677857562754</v>
          </cell>
          <cell r="X171">
            <v>61.162885646285609</v>
          </cell>
          <cell r="Y171">
            <v>61.94387351456492</v>
          </cell>
          <cell r="Z171">
            <v>62.762198341341403</v>
          </cell>
          <cell r="AA171">
            <v>63.678439181486489</v>
          </cell>
          <cell r="AB171">
            <v>64.520775498172327</v>
          </cell>
          <cell r="AC171">
            <v>65.364607857843168</v>
          </cell>
          <cell r="AD171">
            <v>66.238987169908881</v>
          </cell>
          <cell r="AE171">
            <v>67.125063013269198</v>
          </cell>
          <cell r="AF171">
            <v>68.022991851877961</v>
          </cell>
          <cell r="AG171">
            <v>68.932932242700019</v>
          </cell>
          <cell r="AH171">
            <v>69.855044863709381</v>
          </cell>
          <cell r="AI171">
            <v>70.789492542261797</v>
          </cell>
          <cell r="AJ171">
            <v>71.73644028384696</v>
          </cell>
          <cell r="AK171">
            <v>72.696055301225314</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row>
        <row r="172">
          <cell r="A172" t="str">
            <v>CAResidentialDLC Room ACWinter Peak Reduction @Meter  (MW)Low Participation Case0</v>
          </cell>
          <cell r="B172" t="str">
            <v>CA</v>
          </cell>
          <cell r="C172" t="str">
            <v>Residential</v>
          </cell>
          <cell r="D172" t="str">
            <v>DLC Room AC</v>
          </cell>
          <cell r="E172" t="str">
            <v>Winter Peak Reduction @Meter  (MW)</v>
          </cell>
          <cell r="F172" t="str">
            <v>Low Participation Case</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row>
        <row r="173">
          <cell r="A173" t="str">
            <v>CAResidentialDLC Room ACWinter Peak Reduction @Generation (MW)Low Participation Case0</v>
          </cell>
          <cell r="B173" t="str">
            <v>CA</v>
          </cell>
          <cell r="C173" t="str">
            <v>Residential</v>
          </cell>
          <cell r="D173" t="str">
            <v>DLC Room AC</v>
          </cell>
          <cell r="E173" t="str">
            <v>Winter Peak Reduction @Generation (MW)</v>
          </cell>
          <cell r="F173" t="str">
            <v>Low Participation Case</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row>
        <row r="174">
          <cell r="A174" t="str">
            <v>CAResidentialDLC Room ACProgram Annual BenefitsLow Participation Case0</v>
          </cell>
          <cell r="B174" t="str">
            <v>CA</v>
          </cell>
          <cell r="C174" t="str">
            <v>Residential</v>
          </cell>
          <cell r="D174" t="str">
            <v>DLC Room AC</v>
          </cell>
          <cell r="E174" t="str">
            <v>Program Annual Benefits</v>
          </cell>
          <cell r="F174" t="str">
            <v>Low Participation Case</v>
          </cell>
          <cell r="G174">
            <v>0</v>
          </cell>
        </row>
        <row r="175">
          <cell r="A175" t="str">
            <v>CAResidentialDLC Room ACNew ParticipantsLow Participation Case0</v>
          </cell>
          <cell r="B175" t="str">
            <v>CA</v>
          </cell>
          <cell r="C175" t="str">
            <v>Residential</v>
          </cell>
          <cell r="D175" t="str">
            <v>DLC Room AC</v>
          </cell>
          <cell r="E175" t="str">
            <v>New Participants</v>
          </cell>
          <cell r="F175" t="str">
            <v>Low Participation Case</v>
          </cell>
          <cell r="G175">
            <v>0</v>
          </cell>
          <cell r="H175">
            <v>0</v>
          </cell>
          <cell r="I175">
            <v>0</v>
          </cell>
          <cell r="J175">
            <v>0</v>
          </cell>
          <cell r="K175">
            <v>0</v>
          </cell>
          <cell r="L175">
            <v>0</v>
          </cell>
          <cell r="M175">
            <v>0</v>
          </cell>
          <cell r="N175">
            <v>0</v>
          </cell>
          <cell r="O175">
            <v>0</v>
          </cell>
          <cell r="P175">
            <v>0</v>
          </cell>
          <cell r="Q175">
            <v>0</v>
          </cell>
          <cell r="R175">
            <v>16746.686550000006</v>
          </cell>
          <cell r="S175">
            <v>34271.919000000009</v>
          </cell>
          <cell r="T175">
            <v>69833.664450000011</v>
          </cell>
          <cell r="U175">
            <v>36847.527750000037</v>
          </cell>
          <cell r="V175">
            <v>20100.588749999937</v>
          </cell>
          <cell r="W175">
            <v>2583.0255000000179</v>
          </cell>
          <cell r="X175">
            <v>2585.7149999999965</v>
          </cell>
          <cell r="Y175">
            <v>2585.2035000000324</v>
          </cell>
          <cell r="Z175">
            <v>2584.5764999999665</v>
          </cell>
          <cell r="AA175">
            <v>2584.3950000000186</v>
          </cell>
          <cell r="AB175">
            <v>2584.7249999999767</v>
          </cell>
          <cell r="AC175">
            <v>2592.8595000000205</v>
          </cell>
          <cell r="AD175">
            <v>2694.0321599718882</v>
          </cell>
          <cell r="AE175">
            <v>2731.0805338135397</v>
          </cell>
          <cell r="AF175">
            <v>2768.6383974915661</v>
          </cell>
          <cell r="AG175">
            <v>2806.7127575183695</v>
          </cell>
          <cell r="AH175">
            <v>2845.3107167601411</v>
          </cell>
          <cell r="AI175">
            <v>2884.4394757617847</v>
          </cell>
          <cell r="AJ175">
            <v>2924.1063340901455</v>
          </cell>
          <cell r="AK175">
            <v>2964.3186916958948</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row>
        <row r="176">
          <cell r="A176" t="str">
            <v>CAResidentialDLC Room ACIncentive CostsLow Participation Case0</v>
          </cell>
          <cell r="B176" t="str">
            <v>CA</v>
          </cell>
          <cell r="C176" t="str">
            <v>Residential</v>
          </cell>
          <cell r="D176" t="str">
            <v>DLC Room AC</v>
          </cell>
          <cell r="E176" t="str">
            <v>Incentive Costs</v>
          </cell>
          <cell r="F176" t="str">
            <v>Low Participation Case</v>
          </cell>
          <cell r="G176">
            <v>0</v>
          </cell>
          <cell r="H176">
            <v>0</v>
          </cell>
          <cell r="I176">
            <v>0</v>
          </cell>
          <cell r="J176">
            <v>0</v>
          </cell>
          <cell r="K176">
            <v>0</v>
          </cell>
          <cell r="L176">
            <v>0</v>
          </cell>
          <cell r="M176">
            <v>0</v>
          </cell>
          <cell r="N176">
            <v>0</v>
          </cell>
          <cell r="O176">
            <v>0</v>
          </cell>
          <cell r="P176">
            <v>0</v>
          </cell>
          <cell r="Q176">
            <v>0</v>
          </cell>
          <cell r="R176">
            <v>351680.42</v>
          </cell>
          <cell r="S176">
            <v>1071390.72</v>
          </cell>
          <cell r="T176">
            <v>2537897.67</v>
          </cell>
          <cell r="U176">
            <v>3311695.75</v>
          </cell>
          <cell r="V176">
            <v>3733808.12</v>
          </cell>
          <cell r="W176">
            <v>3788051.65</v>
          </cell>
          <cell r="X176">
            <v>3842351.67</v>
          </cell>
          <cell r="Y176">
            <v>3896640.94</v>
          </cell>
          <cell r="Z176">
            <v>3950917.05</v>
          </cell>
          <cell r="AA176">
            <v>4005189.34</v>
          </cell>
          <cell r="AB176">
            <v>4059468.57</v>
          </cell>
          <cell r="AC176">
            <v>4113918.62</v>
          </cell>
          <cell r="AD176">
            <v>4170493.29</v>
          </cell>
          <cell r="AE176">
            <v>4227845.9800000004</v>
          </cell>
          <cell r="AF176">
            <v>4285987.3899999997</v>
          </cell>
          <cell r="AG176">
            <v>4344928.3600000003</v>
          </cell>
          <cell r="AH176">
            <v>4404679.88</v>
          </cell>
          <cell r="AI176">
            <v>4465253.1100000003</v>
          </cell>
          <cell r="AJ176">
            <v>4526659.34</v>
          </cell>
          <cell r="AK176">
            <v>4588910.04</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row>
        <row r="177">
          <cell r="A177" t="str">
            <v>CAResidentialDLC Room ACParticipantsLow Participation Case0</v>
          </cell>
          <cell r="B177" t="str">
            <v>CA</v>
          </cell>
          <cell r="C177" t="str">
            <v>Residential</v>
          </cell>
          <cell r="D177" t="str">
            <v>DLC Room AC</v>
          </cell>
          <cell r="E177" t="str">
            <v>Participants</v>
          </cell>
          <cell r="F177" t="str">
            <v>Low Participation Case</v>
          </cell>
          <cell r="G177">
            <v>0</v>
          </cell>
          <cell r="H177">
            <v>0</v>
          </cell>
          <cell r="I177">
            <v>0</v>
          </cell>
          <cell r="J177">
            <v>0</v>
          </cell>
          <cell r="K177">
            <v>0</v>
          </cell>
          <cell r="L177">
            <v>0</v>
          </cell>
          <cell r="M177">
            <v>0</v>
          </cell>
          <cell r="N177">
            <v>0</v>
          </cell>
          <cell r="O177">
            <v>0</v>
          </cell>
          <cell r="P177">
            <v>0</v>
          </cell>
          <cell r="Q177">
            <v>0</v>
          </cell>
          <cell r="R177">
            <v>16746.686550000006</v>
          </cell>
          <cell r="S177">
            <v>51018.605550000015</v>
          </cell>
          <cell r="T177">
            <v>120852.27000000002</v>
          </cell>
          <cell r="U177">
            <v>157699.79775000006</v>
          </cell>
          <cell r="V177">
            <v>177800.38649999999</v>
          </cell>
          <cell r="W177">
            <v>180383.41200000001</v>
          </cell>
          <cell r="X177">
            <v>182969.12700000001</v>
          </cell>
          <cell r="Y177">
            <v>185554.33050000004</v>
          </cell>
          <cell r="Z177">
            <v>188138.90700000001</v>
          </cell>
          <cell r="AA177">
            <v>190723.30200000003</v>
          </cell>
          <cell r="AB177">
            <v>193308.027</v>
          </cell>
          <cell r="AC177">
            <v>195900.88650000002</v>
          </cell>
          <cell r="AD177">
            <v>198594.91865997191</v>
          </cell>
          <cell r="AE177">
            <v>201325.99919378545</v>
          </cell>
          <cell r="AF177">
            <v>204094.63759127702</v>
          </cell>
          <cell r="AG177">
            <v>206901.35034879539</v>
          </cell>
          <cell r="AH177">
            <v>209746.66106555553</v>
          </cell>
          <cell r="AI177">
            <v>212631.10054131731</v>
          </cell>
          <cell r="AJ177">
            <v>215555.20687540746</v>
          </cell>
          <cell r="AK177">
            <v>218519.52556710335</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row>
        <row r="178">
          <cell r="A178" t="str">
            <v>CAResidentialDLC Smart AppliancesProgram Annual BenefitsLow Participation Case0</v>
          </cell>
          <cell r="B178" t="str">
            <v>CA</v>
          </cell>
          <cell r="C178" t="str">
            <v>Residential</v>
          </cell>
          <cell r="D178" t="str">
            <v>DLC Smart Appliances</v>
          </cell>
          <cell r="E178" t="str">
            <v>Program Annual Benefits</v>
          </cell>
          <cell r="F178" t="str">
            <v>Low Participation Case</v>
          </cell>
          <cell r="G178">
            <v>0</v>
          </cell>
          <cell r="H178">
            <v>0</v>
          </cell>
          <cell r="I178">
            <v>0</v>
          </cell>
          <cell r="J178">
            <v>0</v>
          </cell>
          <cell r="K178">
            <v>0</v>
          </cell>
          <cell r="L178">
            <v>0</v>
          </cell>
          <cell r="M178">
            <v>0</v>
          </cell>
          <cell r="N178">
            <v>0</v>
          </cell>
          <cell r="O178">
            <v>0</v>
          </cell>
          <cell r="P178">
            <v>0</v>
          </cell>
          <cell r="Q178">
            <v>0</v>
          </cell>
          <cell r="R178">
            <v>573231.01</v>
          </cell>
          <cell r="S178">
            <v>1745288.43</v>
          </cell>
          <cell r="T178">
            <v>4127886.26</v>
          </cell>
          <cell r="U178">
            <v>5388069.9000000004</v>
          </cell>
          <cell r="V178">
            <v>6066603.5300000003</v>
          </cell>
          <cell r="W178">
            <v>6146956.6100000003</v>
          </cell>
          <cell r="X178">
            <v>6226381.7599999998</v>
          </cell>
          <cell r="Y178">
            <v>6305886.3200000003</v>
          </cell>
          <cell r="Z178">
            <v>6389191.79</v>
          </cell>
          <cell r="AA178">
            <v>6482465.1100000003</v>
          </cell>
          <cell r="AB178">
            <v>6568214.9500000002</v>
          </cell>
          <cell r="AC178">
            <v>6654117.0800000001</v>
          </cell>
          <cell r="AD178">
            <v>6743128.8899999997</v>
          </cell>
          <cell r="AE178">
            <v>6833331.4100000001</v>
          </cell>
          <cell r="AF178">
            <v>6924740.5700000003</v>
          </cell>
          <cell r="AG178">
            <v>7017372.5</v>
          </cell>
          <cell r="AH178">
            <v>7111243.5700000003</v>
          </cell>
          <cell r="AI178">
            <v>7206370.3399999999</v>
          </cell>
          <cell r="AJ178">
            <v>7302769.6200000001</v>
          </cell>
          <cell r="AK178">
            <v>7400458.4299999997</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row>
        <row r="179">
          <cell r="A179" t="str">
            <v>CAResidentialDLC Smart AppliancesProgram Annual CostsLow Participation Case0</v>
          </cell>
          <cell r="B179" t="str">
            <v>CA</v>
          </cell>
          <cell r="C179" t="str">
            <v>Residential</v>
          </cell>
          <cell r="D179" t="str">
            <v>DLC Smart Appliances</v>
          </cell>
          <cell r="E179" t="str">
            <v>Program Annual Costs</v>
          </cell>
          <cell r="F179" t="str">
            <v>Low Participation Case</v>
          </cell>
          <cell r="G179">
            <v>0</v>
          </cell>
          <cell r="H179">
            <v>0</v>
          </cell>
          <cell r="I179">
            <v>0</v>
          </cell>
          <cell r="J179">
            <v>0</v>
          </cell>
          <cell r="K179">
            <v>0</v>
          </cell>
          <cell r="L179">
            <v>0</v>
          </cell>
          <cell r="M179">
            <v>0</v>
          </cell>
          <cell r="N179">
            <v>0</v>
          </cell>
          <cell r="O179">
            <v>0</v>
          </cell>
          <cell r="P179">
            <v>0</v>
          </cell>
          <cell r="Q179">
            <v>0</v>
          </cell>
          <cell r="R179">
            <v>5834317.1500000004</v>
          </cell>
          <cell r="S179">
            <v>12509121.98</v>
          </cell>
          <cell r="T179">
            <v>26286343.199999999</v>
          </cell>
          <cell r="U179">
            <v>16130618.27</v>
          </cell>
          <cell r="V179">
            <v>10911310.720000001</v>
          </cell>
          <cell r="W179">
            <v>4823091.07</v>
          </cell>
          <cell r="X179">
            <v>4899046.41</v>
          </cell>
          <cell r="Y179">
            <v>4974249.76</v>
          </cell>
          <cell r="Z179">
            <v>5049879.66</v>
          </cell>
          <cell r="AA179">
            <v>5126289.05</v>
          </cell>
          <cell r="AB179">
            <v>5203203.5</v>
          </cell>
          <cell r="AC179">
            <v>5283869.59</v>
          </cell>
          <cell r="AD179">
            <v>5405233.1200000001</v>
          </cell>
          <cell r="AE179">
            <v>5502775.29</v>
          </cell>
          <cell r="AF179">
            <v>5602414.6799999997</v>
          </cell>
          <cell r="AG179">
            <v>5704204.7300000004</v>
          </cell>
          <cell r="AH179">
            <v>5808200.4400000004</v>
          </cell>
          <cell r="AI179">
            <v>5914458.3899999997</v>
          </cell>
          <cell r="AJ179">
            <v>6023036.7800000003</v>
          </cell>
          <cell r="AK179">
            <v>6133995.5099999998</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row>
        <row r="180">
          <cell r="A180" t="str">
            <v>CAResidentialDLC Smart AppliancesNon-Incentive CostsLow Participation Case0</v>
          </cell>
          <cell r="B180" t="str">
            <v>CA</v>
          </cell>
          <cell r="C180" t="str">
            <v>Residential</v>
          </cell>
          <cell r="D180" t="str">
            <v>DLC Smart Appliances</v>
          </cell>
          <cell r="E180" t="str">
            <v>Non-Incentive Costs</v>
          </cell>
          <cell r="F180" t="str">
            <v>Low Participation Case</v>
          </cell>
          <cell r="G180">
            <v>0</v>
          </cell>
          <cell r="H180">
            <v>0</v>
          </cell>
          <cell r="I180">
            <v>0</v>
          </cell>
          <cell r="J180">
            <v>0</v>
          </cell>
          <cell r="K180">
            <v>0</v>
          </cell>
          <cell r="L180">
            <v>0</v>
          </cell>
          <cell r="M180">
            <v>0</v>
          </cell>
          <cell r="N180">
            <v>0</v>
          </cell>
          <cell r="O180">
            <v>0</v>
          </cell>
          <cell r="P180">
            <v>0</v>
          </cell>
          <cell r="Q180">
            <v>0</v>
          </cell>
          <cell r="R180">
            <v>5482636.7300000004</v>
          </cell>
          <cell r="S180">
            <v>11437731.27</v>
          </cell>
          <cell r="T180">
            <v>23748445.530000001</v>
          </cell>
          <cell r="U180">
            <v>12818922.52</v>
          </cell>
          <cell r="V180">
            <v>7177502.6100000003</v>
          </cell>
          <cell r="W180">
            <v>1035039.42</v>
          </cell>
          <cell r="X180">
            <v>1056694.75</v>
          </cell>
          <cell r="Y180">
            <v>1077608.81</v>
          </cell>
          <cell r="Z180">
            <v>1098962.6200000001</v>
          </cell>
          <cell r="AA180">
            <v>1121099.71</v>
          </cell>
          <cell r="AB180">
            <v>1143734.93</v>
          </cell>
          <cell r="AC180">
            <v>1169950.97</v>
          </cell>
          <cell r="AD180">
            <v>1234739.83</v>
          </cell>
          <cell r="AE180">
            <v>1274929.31</v>
          </cell>
          <cell r="AF180">
            <v>1316427.29</v>
          </cell>
          <cell r="AG180">
            <v>1359276.37</v>
          </cell>
          <cell r="AH180">
            <v>1403520.56</v>
          </cell>
          <cell r="AI180">
            <v>1449205.28</v>
          </cell>
          <cell r="AJ180">
            <v>1496377.44</v>
          </cell>
          <cell r="AK180">
            <v>1545085.48</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row>
        <row r="181">
          <cell r="A181" t="str">
            <v>CAResidentialDLC Smart AppliancesSummer Peak Reduction @Meter  (MW)Low Participation Case0</v>
          </cell>
          <cell r="B181" t="str">
            <v>CA</v>
          </cell>
          <cell r="C181" t="str">
            <v>Residential</v>
          </cell>
          <cell r="D181" t="str">
            <v>DLC Smart Appliances</v>
          </cell>
          <cell r="E181" t="str">
            <v>Summer Peak Reduction @Meter  (MW)</v>
          </cell>
          <cell r="F181" t="str">
            <v>Low Participation Case</v>
          </cell>
          <cell r="G181">
            <v>0</v>
          </cell>
          <cell r="H181">
            <v>0</v>
          </cell>
          <cell r="I181">
            <v>0</v>
          </cell>
          <cell r="J181">
            <v>0</v>
          </cell>
          <cell r="K181">
            <v>0</v>
          </cell>
          <cell r="L181">
            <v>0</v>
          </cell>
          <cell r="M181">
            <v>0</v>
          </cell>
          <cell r="N181">
            <v>0</v>
          </cell>
          <cell r="O181">
            <v>0</v>
          </cell>
          <cell r="P181">
            <v>0</v>
          </cell>
          <cell r="Q181">
            <v>0</v>
          </cell>
          <cell r="R181">
            <v>5.1061481672101516</v>
          </cell>
          <cell r="S181">
            <v>15.546439584201273</v>
          </cell>
          <cell r="T181">
            <v>36.769815927493447</v>
          </cell>
          <cell r="U181">
            <v>47.99510590524666</v>
          </cell>
          <cell r="V181">
            <v>54.039254216657497</v>
          </cell>
          <cell r="W181">
            <v>54.75501228123791</v>
          </cell>
          <cell r="X181">
            <v>55.462504704051796</v>
          </cell>
          <cell r="Y181">
            <v>56.170704503007471</v>
          </cell>
          <cell r="Z181">
            <v>56.91276145592839</v>
          </cell>
          <cell r="AA181">
            <v>57.74360864977195</v>
          </cell>
          <cell r="AB181">
            <v>58.507439221742665</v>
          </cell>
          <cell r="AC181">
            <v>59.27262640549219</v>
          </cell>
          <cell r="AD181">
            <v>60.065513565673378</v>
          </cell>
          <cell r="AE181">
            <v>60.869007140432515</v>
          </cell>
          <cell r="AF181">
            <v>61.683249011282939</v>
          </cell>
          <cell r="AG181">
            <v>62.508382957680382</v>
          </cell>
          <cell r="AH181">
            <v>63.344554682411669</v>
          </cell>
          <cell r="AI181">
            <v>64.191911837323005</v>
          </cell>
          <cell r="AJ181">
            <v>65.050604049392433</v>
          </cell>
          <cell r="AK181">
            <v>65.920782947151125</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row>
        <row r="182">
          <cell r="A182" t="str">
            <v>CAResidentialDLC Smart AppliancesSummer Peak Reduction @Generation (MW)Low Participation Case0</v>
          </cell>
          <cell r="B182" t="str">
            <v>CA</v>
          </cell>
          <cell r="C182" t="str">
            <v>Residential</v>
          </cell>
          <cell r="D182" t="str">
            <v>DLC Smart Appliances</v>
          </cell>
          <cell r="E182" t="str">
            <v>Summer Peak Reduction @Generation (MW)</v>
          </cell>
          <cell r="F182" t="str">
            <v>Low Participation Case</v>
          </cell>
          <cell r="G182">
            <v>0</v>
          </cell>
          <cell r="H182">
            <v>0</v>
          </cell>
          <cell r="I182">
            <v>0</v>
          </cell>
          <cell r="J182">
            <v>0</v>
          </cell>
          <cell r="K182">
            <v>0</v>
          </cell>
          <cell r="L182">
            <v>0</v>
          </cell>
          <cell r="M182">
            <v>0</v>
          </cell>
          <cell r="N182">
            <v>0</v>
          </cell>
          <cell r="O182">
            <v>0</v>
          </cell>
          <cell r="P182">
            <v>0</v>
          </cell>
          <cell r="Q182">
            <v>0</v>
          </cell>
          <cell r="R182">
            <v>5.6309529854545115</v>
          </cell>
          <cell r="S182">
            <v>17.1442871462299</v>
          </cell>
          <cell r="T182">
            <v>40.548980952242438</v>
          </cell>
          <cell r="U182">
            <v>52.92799504328039</v>
          </cell>
          <cell r="V182">
            <v>59.593354892652727</v>
          </cell>
          <cell r="W182">
            <v>60.382677857562754</v>
          </cell>
          <cell r="X182">
            <v>61.162885646285609</v>
          </cell>
          <cell r="Y182">
            <v>61.94387351456492</v>
          </cell>
          <cell r="Z182">
            <v>62.762198341341403</v>
          </cell>
          <cell r="AA182">
            <v>63.678439181486489</v>
          </cell>
          <cell r="AB182">
            <v>64.520775498172327</v>
          </cell>
          <cell r="AC182">
            <v>65.364607857843168</v>
          </cell>
          <cell r="AD182">
            <v>66.238987169908881</v>
          </cell>
          <cell r="AE182">
            <v>67.125063013269198</v>
          </cell>
          <cell r="AF182">
            <v>68.022991851877961</v>
          </cell>
          <cell r="AG182">
            <v>68.932932242700019</v>
          </cell>
          <cell r="AH182">
            <v>69.855044863709381</v>
          </cell>
          <cell r="AI182">
            <v>70.789492542261797</v>
          </cell>
          <cell r="AJ182">
            <v>71.73644028384696</v>
          </cell>
          <cell r="AK182">
            <v>72.696055301225314</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row>
        <row r="183">
          <cell r="A183" t="str">
            <v>CAResidentialDLC Smart AppliancesWinter Peak Reduction @Meter  (MW)Low Participation Case0</v>
          </cell>
          <cell r="B183" t="str">
            <v>CA</v>
          </cell>
          <cell r="C183" t="str">
            <v>Residential</v>
          </cell>
          <cell r="D183" t="str">
            <v>DLC Smart Appliances</v>
          </cell>
          <cell r="E183" t="str">
            <v>Winter Peak Reduction @Meter  (MW)</v>
          </cell>
          <cell r="F183" t="str">
            <v>Low Participation Case</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row>
        <row r="184">
          <cell r="A184" t="str">
            <v>CAResidentialDLC Smart AppliancesWinter Peak Reduction @Generation (MW)Low Participation Case0</v>
          </cell>
          <cell r="B184" t="str">
            <v>CA</v>
          </cell>
          <cell r="C184" t="str">
            <v>Residential</v>
          </cell>
          <cell r="D184" t="str">
            <v>DLC Smart Appliances</v>
          </cell>
          <cell r="E184" t="str">
            <v>Winter Peak Reduction @Generation (MW)</v>
          </cell>
          <cell r="F184" t="str">
            <v>Low Participation Case</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row>
        <row r="185">
          <cell r="A185" t="str">
            <v>CAResidentialDLC Smart AppliancesProgram Annual BenefitsLow Participation Case0</v>
          </cell>
          <cell r="B185" t="str">
            <v>CA</v>
          </cell>
          <cell r="C185" t="str">
            <v>Residential</v>
          </cell>
          <cell r="D185" t="str">
            <v>DLC Smart Appliances</v>
          </cell>
          <cell r="E185" t="str">
            <v>Program Annual Benefits</v>
          </cell>
          <cell r="F185" t="str">
            <v>Low Participation Case</v>
          </cell>
          <cell r="G185">
            <v>0</v>
          </cell>
        </row>
        <row r="186">
          <cell r="A186" t="str">
            <v>CAResidentialDLC Smart AppliancesNew ParticipantsLow Participation Case0</v>
          </cell>
          <cell r="B186" t="str">
            <v>CA</v>
          </cell>
          <cell r="C186" t="str">
            <v>Residential</v>
          </cell>
          <cell r="D186" t="str">
            <v>DLC Smart Appliances</v>
          </cell>
          <cell r="E186" t="str">
            <v>New Participants</v>
          </cell>
          <cell r="F186" t="str">
            <v>Low Participation Case</v>
          </cell>
          <cell r="G186">
            <v>0</v>
          </cell>
          <cell r="H186">
            <v>0</v>
          </cell>
          <cell r="I186">
            <v>0</v>
          </cell>
          <cell r="J186">
            <v>0</v>
          </cell>
          <cell r="K186">
            <v>0</v>
          </cell>
          <cell r="L186">
            <v>0</v>
          </cell>
          <cell r="M186">
            <v>0</v>
          </cell>
          <cell r="N186">
            <v>0</v>
          </cell>
          <cell r="O186">
            <v>0</v>
          </cell>
          <cell r="P186">
            <v>0</v>
          </cell>
          <cell r="Q186">
            <v>0</v>
          </cell>
          <cell r="R186">
            <v>16746.686550000006</v>
          </cell>
          <cell r="S186">
            <v>34271.919000000009</v>
          </cell>
          <cell r="T186">
            <v>69833.664450000011</v>
          </cell>
          <cell r="U186">
            <v>36847.527750000037</v>
          </cell>
          <cell r="V186">
            <v>20100.588749999937</v>
          </cell>
          <cell r="W186">
            <v>2583.0255000000179</v>
          </cell>
          <cell r="X186">
            <v>2585.7149999999965</v>
          </cell>
          <cell r="Y186">
            <v>2585.2035000000324</v>
          </cell>
          <cell r="Z186">
            <v>2584.5764999999665</v>
          </cell>
          <cell r="AA186">
            <v>2584.3950000000186</v>
          </cell>
          <cell r="AB186">
            <v>2584.7249999999767</v>
          </cell>
          <cell r="AC186">
            <v>2592.8595000000205</v>
          </cell>
          <cell r="AD186">
            <v>2694.0321599718882</v>
          </cell>
          <cell r="AE186">
            <v>2731.0805338135397</v>
          </cell>
          <cell r="AF186">
            <v>2768.6383974915661</v>
          </cell>
          <cell r="AG186">
            <v>2806.7127575183695</v>
          </cell>
          <cell r="AH186">
            <v>2845.3107167601411</v>
          </cell>
          <cell r="AI186">
            <v>2884.4394757617847</v>
          </cell>
          <cell r="AJ186">
            <v>2924.1063340901455</v>
          </cell>
          <cell r="AK186">
            <v>2964.3186916958948</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row>
        <row r="187">
          <cell r="A187" t="str">
            <v>CAResidentialDLC Smart AppliancesIncentive CostsLow Participation Case0</v>
          </cell>
          <cell r="B187" t="str">
            <v>CA</v>
          </cell>
          <cell r="C187" t="str">
            <v>Residential</v>
          </cell>
          <cell r="D187" t="str">
            <v>DLC Smart Appliances</v>
          </cell>
          <cell r="E187" t="str">
            <v>Incentive Costs</v>
          </cell>
          <cell r="F187" t="str">
            <v>Low Participation Case</v>
          </cell>
          <cell r="G187">
            <v>0</v>
          </cell>
          <cell r="H187">
            <v>0</v>
          </cell>
          <cell r="I187">
            <v>0</v>
          </cell>
          <cell r="J187">
            <v>0</v>
          </cell>
          <cell r="K187">
            <v>0</v>
          </cell>
          <cell r="L187">
            <v>0</v>
          </cell>
          <cell r="M187">
            <v>0</v>
          </cell>
          <cell r="N187">
            <v>0</v>
          </cell>
          <cell r="O187">
            <v>0</v>
          </cell>
          <cell r="P187">
            <v>0</v>
          </cell>
          <cell r="Q187">
            <v>0</v>
          </cell>
          <cell r="R187">
            <v>351680.42</v>
          </cell>
          <cell r="S187">
            <v>1071390.72</v>
          </cell>
          <cell r="T187">
            <v>2537897.67</v>
          </cell>
          <cell r="U187">
            <v>3311695.75</v>
          </cell>
          <cell r="V187">
            <v>3733808.12</v>
          </cell>
          <cell r="W187">
            <v>3788051.65</v>
          </cell>
          <cell r="X187">
            <v>3842351.67</v>
          </cell>
          <cell r="Y187">
            <v>3896640.94</v>
          </cell>
          <cell r="Z187">
            <v>3950917.05</v>
          </cell>
          <cell r="AA187">
            <v>4005189.34</v>
          </cell>
          <cell r="AB187">
            <v>4059468.57</v>
          </cell>
          <cell r="AC187">
            <v>4113918.62</v>
          </cell>
          <cell r="AD187">
            <v>4170493.29</v>
          </cell>
          <cell r="AE187">
            <v>4227845.9800000004</v>
          </cell>
          <cell r="AF187">
            <v>4285987.3899999997</v>
          </cell>
          <cell r="AG187">
            <v>4344928.3600000003</v>
          </cell>
          <cell r="AH187">
            <v>4404679.88</v>
          </cell>
          <cell r="AI187">
            <v>4465253.1100000003</v>
          </cell>
          <cell r="AJ187">
            <v>4526659.34</v>
          </cell>
          <cell r="AK187">
            <v>4588910.04</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row>
        <row r="188">
          <cell r="A188" t="str">
            <v>CAResidentialDLC Smart AppliancesParticipantsLow Participation Case0</v>
          </cell>
          <cell r="B188" t="str">
            <v>CA</v>
          </cell>
          <cell r="C188" t="str">
            <v>Residential</v>
          </cell>
          <cell r="D188" t="str">
            <v>DLC Smart Appliances</v>
          </cell>
          <cell r="E188" t="str">
            <v>Participants</v>
          </cell>
          <cell r="F188" t="str">
            <v>Low Participation Case</v>
          </cell>
          <cell r="G188">
            <v>0</v>
          </cell>
          <cell r="H188">
            <v>0</v>
          </cell>
          <cell r="I188">
            <v>0</v>
          </cell>
          <cell r="J188">
            <v>0</v>
          </cell>
          <cell r="K188">
            <v>0</v>
          </cell>
          <cell r="L188">
            <v>0</v>
          </cell>
          <cell r="M188">
            <v>0</v>
          </cell>
          <cell r="N188">
            <v>0</v>
          </cell>
          <cell r="O188">
            <v>0</v>
          </cell>
          <cell r="P188">
            <v>0</v>
          </cell>
          <cell r="Q188">
            <v>0</v>
          </cell>
          <cell r="R188">
            <v>16746.686550000006</v>
          </cell>
          <cell r="S188">
            <v>51018.605550000015</v>
          </cell>
          <cell r="T188">
            <v>120852.27000000002</v>
          </cell>
          <cell r="U188">
            <v>157699.79775000006</v>
          </cell>
          <cell r="V188">
            <v>177800.38649999999</v>
          </cell>
          <cell r="W188">
            <v>180383.41200000001</v>
          </cell>
          <cell r="X188">
            <v>182969.12700000001</v>
          </cell>
          <cell r="Y188">
            <v>185554.33050000004</v>
          </cell>
          <cell r="Z188">
            <v>188138.90700000001</v>
          </cell>
          <cell r="AA188">
            <v>190723.30200000003</v>
          </cell>
          <cell r="AB188">
            <v>193308.027</v>
          </cell>
          <cell r="AC188">
            <v>195900.88650000002</v>
          </cell>
          <cell r="AD188">
            <v>198594.91865997191</v>
          </cell>
          <cell r="AE188">
            <v>201325.99919378545</v>
          </cell>
          <cell r="AF188">
            <v>204094.63759127702</v>
          </cell>
          <cell r="AG188">
            <v>206901.35034879539</v>
          </cell>
          <cell r="AH188">
            <v>209746.66106555553</v>
          </cell>
          <cell r="AI188">
            <v>212631.10054131731</v>
          </cell>
          <cell r="AJ188">
            <v>215555.20687540746</v>
          </cell>
          <cell r="AK188">
            <v>218519.52556710335</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row>
        <row r="189">
          <cell r="A189" t="str">
            <v>CAResidentialDLC Smart ThermostatsProgram Annual BenefitsLow Participation Case0</v>
          </cell>
          <cell r="B189" t="str">
            <v>CA</v>
          </cell>
          <cell r="C189" t="str">
            <v>Residential</v>
          </cell>
          <cell r="D189" t="str">
            <v>DLC Smart Thermostats</v>
          </cell>
          <cell r="E189" t="str">
            <v>Program Annual Benefits</v>
          </cell>
          <cell r="F189" t="str">
            <v>Low Participation Case</v>
          </cell>
          <cell r="G189">
            <v>0</v>
          </cell>
          <cell r="H189">
            <v>0</v>
          </cell>
          <cell r="I189">
            <v>0</v>
          </cell>
          <cell r="J189">
            <v>0</v>
          </cell>
          <cell r="K189">
            <v>0</v>
          </cell>
          <cell r="L189">
            <v>0</v>
          </cell>
          <cell r="M189">
            <v>0</v>
          </cell>
          <cell r="N189">
            <v>0</v>
          </cell>
          <cell r="O189">
            <v>0</v>
          </cell>
          <cell r="P189">
            <v>0</v>
          </cell>
          <cell r="Q189">
            <v>0</v>
          </cell>
          <cell r="R189">
            <v>573231.01</v>
          </cell>
          <cell r="S189">
            <v>1745288.43</v>
          </cell>
          <cell r="T189">
            <v>4127886.26</v>
          </cell>
          <cell r="U189">
            <v>5388069.9000000004</v>
          </cell>
          <cell r="V189">
            <v>6066603.5300000003</v>
          </cell>
          <cell r="W189">
            <v>6146956.6100000003</v>
          </cell>
          <cell r="X189">
            <v>6226381.7599999998</v>
          </cell>
          <cell r="Y189">
            <v>6305886.3200000003</v>
          </cell>
          <cell r="Z189">
            <v>6389191.79</v>
          </cell>
          <cell r="AA189">
            <v>6482465.1100000003</v>
          </cell>
          <cell r="AB189">
            <v>6568214.9500000002</v>
          </cell>
          <cell r="AC189">
            <v>6654117.0800000001</v>
          </cell>
          <cell r="AD189">
            <v>6743128.8899999997</v>
          </cell>
          <cell r="AE189">
            <v>6833331.4100000001</v>
          </cell>
          <cell r="AF189">
            <v>6924740.5700000003</v>
          </cell>
          <cell r="AG189">
            <v>7017372.5</v>
          </cell>
          <cell r="AH189">
            <v>7111243.5700000003</v>
          </cell>
          <cell r="AI189">
            <v>7206370.3399999999</v>
          </cell>
          <cell r="AJ189">
            <v>7302769.6200000001</v>
          </cell>
          <cell r="AK189">
            <v>7400458.4299999997</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row>
        <row r="190">
          <cell r="A190" t="str">
            <v>CAResidentialDLC Smart ThermostatsProgram Annual CostsLow Participation Case0</v>
          </cell>
          <cell r="B190" t="str">
            <v>CA</v>
          </cell>
          <cell r="C190" t="str">
            <v>Residential</v>
          </cell>
          <cell r="D190" t="str">
            <v>DLC Smart Thermostats</v>
          </cell>
          <cell r="E190" t="str">
            <v>Program Annual Costs</v>
          </cell>
          <cell r="F190" t="str">
            <v>Low Participation Case</v>
          </cell>
          <cell r="G190">
            <v>0</v>
          </cell>
          <cell r="H190">
            <v>0</v>
          </cell>
          <cell r="I190">
            <v>0</v>
          </cell>
          <cell r="J190">
            <v>0</v>
          </cell>
          <cell r="K190">
            <v>0</v>
          </cell>
          <cell r="L190">
            <v>0</v>
          </cell>
          <cell r="M190">
            <v>0</v>
          </cell>
          <cell r="N190">
            <v>0</v>
          </cell>
          <cell r="O190">
            <v>0</v>
          </cell>
          <cell r="P190">
            <v>0</v>
          </cell>
          <cell r="Q190">
            <v>0</v>
          </cell>
          <cell r="R190">
            <v>5834317.1500000004</v>
          </cell>
          <cell r="S190">
            <v>12509121.98</v>
          </cell>
          <cell r="T190">
            <v>26286343.199999999</v>
          </cell>
          <cell r="U190">
            <v>16130618.27</v>
          </cell>
          <cell r="V190">
            <v>10911310.720000001</v>
          </cell>
          <cell r="W190">
            <v>4823091.07</v>
          </cell>
          <cell r="X190">
            <v>4899046.41</v>
          </cell>
          <cell r="Y190">
            <v>4974249.76</v>
          </cell>
          <cell r="Z190">
            <v>5049879.66</v>
          </cell>
          <cell r="AA190">
            <v>5126289.05</v>
          </cell>
          <cell r="AB190">
            <v>5203203.5</v>
          </cell>
          <cell r="AC190">
            <v>5283869.59</v>
          </cell>
          <cell r="AD190">
            <v>5405233.1200000001</v>
          </cell>
          <cell r="AE190">
            <v>5502775.29</v>
          </cell>
          <cell r="AF190">
            <v>5602414.6799999997</v>
          </cell>
          <cell r="AG190">
            <v>5704204.7300000004</v>
          </cell>
          <cell r="AH190">
            <v>5808200.4400000004</v>
          </cell>
          <cell r="AI190">
            <v>5914458.3899999997</v>
          </cell>
          <cell r="AJ190">
            <v>6023036.7800000003</v>
          </cell>
          <cell r="AK190">
            <v>6133995.5099999998</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row>
        <row r="191">
          <cell r="A191" t="str">
            <v>CAResidentialDLC Smart ThermostatsNon-Incentive CostsLow Participation Case0</v>
          </cell>
          <cell r="B191" t="str">
            <v>CA</v>
          </cell>
          <cell r="C191" t="str">
            <v>Residential</v>
          </cell>
          <cell r="D191" t="str">
            <v>DLC Smart Thermostats</v>
          </cell>
          <cell r="E191" t="str">
            <v>Non-Incentive Costs</v>
          </cell>
          <cell r="F191" t="str">
            <v>Low Participation Case</v>
          </cell>
          <cell r="G191">
            <v>0</v>
          </cell>
          <cell r="H191">
            <v>0</v>
          </cell>
          <cell r="I191">
            <v>0</v>
          </cell>
          <cell r="J191">
            <v>0</v>
          </cell>
          <cell r="K191">
            <v>0</v>
          </cell>
          <cell r="L191">
            <v>0</v>
          </cell>
          <cell r="M191">
            <v>0</v>
          </cell>
          <cell r="N191">
            <v>0</v>
          </cell>
          <cell r="O191">
            <v>0</v>
          </cell>
          <cell r="P191">
            <v>0</v>
          </cell>
          <cell r="Q191">
            <v>0</v>
          </cell>
          <cell r="R191">
            <v>5482636.7300000004</v>
          </cell>
          <cell r="S191">
            <v>11437731.27</v>
          </cell>
          <cell r="T191">
            <v>23748445.530000001</v>
          </cell>
          <cell r="U191">
            <v>12818922.52</v>
          </cell>
          <cell r="V191">
            <v>7177502.6100000003</v>
          </cell>
          <cell r="W191">
            <v>1035039.42</v>
          </cell>
          <cell r="X191">
            <v>1056694.75</v>
          </cell>
          <cell r="Y191">
            <v>1077608.81</v>
          </cell>
          <cell r="Z191">
            <v>1098962.6200000001</v>
          </cell>
          <cell r="AA191">
            <v>1121099.71</v>
          </cell>
          <cell r="AB191">
            <v>1143734.93</v>
          </cell>
          <cell r="AC191">
            <v>1169950.97</v>
          </cell>
          <cell r="AD191">
            <v>1234739.83</v>
          </cell>
          <cell r="AE191">
            <v>1274929.31</v>
          </cell>
          <cell r="AF191">
            <v>1316427.29</v>
          </cell>
          <cell r="AG191">
            <v>1359276.37</v>
          </cell>
          <cell r="AH191">
            <v>1403520.56</v>
          </cell>
          <cell r="AI191">
            <v>1449205.28</v>
          </cell>
          <cell r="AJ191">
            <v>1496377.44</v>
          </cell>
          <cell r="AK191">
            <v>1545085.48</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row>
        <row r="192">
          <cell r="A192" t="str">
            <v>CAResidentialDLC Smart ThermostatsSummer Peak Reduction @Meter  (MW)Low Participation Case0</v>
          </cell>
          <cell r="B192" t="str">
            <v>CA</v>
          </cell>
          <cell r="C192" t="str">
            <v>Residential</v>
          </cell>
          <cell r="D192" t="str">
            <v>DLC Smart Thermostats</v>
          </cell>
          <cell r="E192" t="str">
            <v>Summer Peak Reduction @Meter  (MW)</v>
          </cell>
          <cell r="F192" t="str">
            <v>Low Participation Case</v>
          </cell>
          <cell r="G192">
            <v>0</v>
          </cell>
          <cell r="H192">
            <v>0</v>
          </cell>
          <cell r="I192">
            <v>0</v>
          </cell>
          <cell r="J192">
            <v>0</v>
          </cell>
          <cell r="K192">
            <v>0</v>
          </cell>
          <cell r="L192">
            <v>0</v>
          </cell>
          <cell r="M192">
            <v>0</v>
          </cell>
          <cell r="N192">
            <v>0</v>
          </cell>
          <cell r="O192">
            <v>0</v>
          </cell>
          <cell r="P192">
            <v>0</v>
          </cell>
          <cell r="Q192">
            <v>0</v>
          </cell>
          <cell r="R192">
            <v>5.1061481672101516</v>
          </cell>
          <cell r="S192">
            <v>15.546439584201273</v>
          </cell>
          <cell r="T192">
            <v>36.769815927493447</v>
          </cell>
          <cell r="U192">
            <v>47.99510590524666</v>
          </cell>
          <cell r="V192">
            <v>54.039254216657497</v>
          </cell>
          <cell r="W192">
            <v>54.75501228123791</v>
          </cell>
          <cell r="X192">
            <v>55.462504704051796</v>
          </cell>
          <cell r="Y192">
            <v>56.170704503007471</v>
          </cell>
          <cell r="Z192">
            <v>56.91276145592839</v>
          </cell>
          <cell r="AA192">
            <v>57.74360864977195</v>
          </cell>
          <cell r="AB192">
            <v>58.507439221742665</v>
          </cell>
          <cell r="AC192">
            <v>59.27262640549219</v>
          </cell>
          <cell r="AD192">
            <v>60.065513565673378</v>
          </cell>
          <cell r="AE192">
            <v>60.869007140432515</v>
          </cell>
          <cell r="AF192">
            <v>61.683249011282939</v>
          </cell>
          <cell r="AG192">
            <v>62.508382957680382</v>
          </cell>
          <cell r="AH192">
            <v>63.344554682411669</v>
          </cell>
          <cell r="AI192">
            <v>64.191911837323005</v>
          </cell>
          <cell r="AJ192">
            <v>65.050604049392433</v>
          </cell>
          <cell r="AK192">
            <v>65.920782947151125</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row>
        <row r="193">
          <cell r="A193" t="str">
            <v>CAResidentialDLC Smart ThermostatsSummer Peak Reduction @Generation (MW)Low Participation Case0</v>
          </cell>
          <cell r="B193" t="str">
            <v>CA</v>
          </cell>
          <cell r="C193" t="str">
            <v>Residential</v>
          </cell>
          <cell r="D193" t="str">
            <v>DLC Smart Thermostats</v>
          </cell>
          <cell r="E193" t="str">
            <v>Summer Peak Reduction @Generation (MW)</v>
          </cell>
          <cell r="F193" t="str">
            <v>Low Participation Case</v>
          </cell>
          <cell r="G193">
            <v>0</v>
          </cell>
          <cell r="H193">
            <v>0</v>
          </cell>
          <cell r="I193">
            <v>0</v>
          </cell>
          <cell r="J193">
            <v>0</v>
          </cell>
          <cell r="K193">
            <v>0</v>
          </cell>
          <cell r="L193">
            <v>0</v>
          </cell>
          <cell r="M193">
            <v>0</v>
          </cell>
          <cell r="N193">
            <v>0</v>
          </cell>
          <cell r="O193">
            <v>0</v>
          </cell>
          <cell r="P193">
            <v>0</v>
          </cell>
          <cell r="Q193">
            <v>0</v>
          </cell>
          <cell r="R193">
            <v>5.6309529854545115</v>
          </cell>
          <cell r="S193">
            <v>17.1442871462299</v>
          </cell>
          <cell r="T193">
            <v>40.548980952242438</v>
          </cell>
          <cell r="U193">
            <v>52.92799504328039</v>
          </cell>
          <cell r="V193">
            <v>59.593354892652727</v>
          </cell>
          <cell r="W193">
            <v>60.382677857562754</v>
          </cell>
          <cell r="X193">
            <v>61.162885646285609</v>
          </cell>
          <cell r="Y193">
            <v>61.94387351456492</v>
          </cell>
          <cell r="Z193">
            <v>62.762198341341403</v>
          </cell>
          <cell r="AA193">
            <v>63.678439181486489</v>
          </cell>
          <cell r="AB193">
            <v>64.520775498172327</v>
          </cell>
          <cell r="AC193">
            <v>65.364607857843168</v>
          </cell>
          <cell r="AD193">
            <v>66.238987169908881</v>
          </cell>
          <cell r="AE193">
            <v>67.125063013269198</v>
          </cell>
          <cell r="AF193">
            <v>68.022991851877961</v>
          </cell>
          <cell r="AG193">
            <v>68.932932242700019</v>
          </cell>
          <cell r="AH193">
            <v>69.855044863709381</v>
          </cell>
          <cell r="AI193">
            <v>70.789492542261797</v>
          </cell>
          <cell r="AJ193">
            <v>71.73644028384696</v>
          </cell>
          <cell r="AK193">
            <v>72.696055301225314</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row>
        <row r="194">
          <cell r="A194" t="str">
            <v>CAResidentialDLC Smart ThermostatsWinter Peak Reduction @Meter  (MW)Low Participation Case0</v>
          </cell>
          <cell r="B194" t="str">
            <v>CA</v>
          </cell>
          <cell r="C194" t="str">
            <v>Residential</v>
          </cell>
          <cell r="D194" t="str">
            <v>DLC Smart Thermostats</v>
          </cell>
          <cell r="E194" t="str">
            <v>Winter Peak Reduction @Meter  (MW)</v>
          </cell>
          <cell r="F194" t="str">
            <v>Low Participation Case</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row>
        <row r="195">
          <cell r="A195" t="str">
            <v>CAResidentialDLC Smart ThermostatsWinter Peak Reduction @Generation (MW)Low Participation Case0</v>
          </cell>
          <cell r="B195" t="str">
            <v>CA</v>
          </cell>
          <cell r="C195" t="str">
            <v>Residential</v>
          </cell>
          <cell r="D195" t="str">
            <v>DLC Smart Thermostats</v>
          </cell>
          <cell r="E195" t="str">
            <v>Winter Peak Reduction @Generation (MW)</v>
          </cell>
          <cell r="F195" t="str">
            <v>Low Participation Case</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row>
        <row r="196">
          <cell r="A196" t="str">
            <v>CAResidentialDLC Smart ThermostatsProgram Annual BenefitsLow Participation Case0</v>
          </cell>
          <cell r="B196" t="str">
            <v>CA</v>
          </cell>
          <cell r="C196" t="str">
            <v>Residential</v>
          </cell>
          <cell r="D196" t="str">
            <v>DLC Smart Thermostats</v>
          </cell>
          <cell r="E196" t="str">
            <v>Program Annual Benefits</v>
          </cell>
          <cell r="F196" t="str">
            <v>Low Participation Case</v>
          </cell>
          <cell r="G196">
            <v>0</v>
          </cell>
        </row>
        <row r="197">
          <cell r="A197" t="str">
            <v>CAResidentialDLC Smart ThermostatsNew ParticipantsLow Participation Case0</v>
          </cell>
          <cell r="B197" t="str">
            <v>CA</v>
          </cell>
          <cell r="C197" t="str">
            <v>Residential</v>
          </cell>
          <cell r="D197" t="str">
            <v>DLC Smart Thermostats</v>
          </cell>
          <cell r="E197" t="str">
            <v>New Participants</v>
          </cell>
          <cell r="F197" t="str">
            <v>Low Participation Case</v>
          </cell>
          <cell r="G197">
            <v>0</v>
          </cell>
          <cell r="H197">
            <v>0</v>
          </cell>
          <cell r="I197">
            <v>0</v>
          </cell>
          <cell r="J197">
            <v>0</v>
          </cell>
          <cell r="K197">
            <v>0</v>
          </cell>
          <cell r="L197">
            <v>0</v>
          </cell>
          <cell r="M197">
            <v>0</v>
          </cell>
          <cell r="N197">
            <v>0</v>
          </cell>
          <cell r="O197">
            <v>0</v>
          </cell>
          <cell r="P197">
            <v>0</v>
          </cell>
          <cell r="Q197">
            <v>0</v>
          </cell>
          <cell r="R197">
            <v>16746.686550000006</v>
          </cell>
          <cell r="S197">
            <v>34271.919000000009</v>
          </cell>
          <cell r="T197">
            <v>69833.664450000011</v>
          </cell>
          <cell r="U197">
            <v>36847.527750000037</v>
          </cell>
          <cell r="V197">
            <v>20100.588749999937</v>
          </cell>
          <cell r="W197">
            <v>2583.0255000000179</v>
          </cell>
          <cell r="X197">
            <v>2585.7149999999965</v>
          </cell>
          <cell r="Y197">
            <v>2585.2035000000324</v>
          </cell>
          <cell r="Z197">
            <v>2584.5764999999665</v>
          </cell>
          <cell r="AA197">
            <v>2584.3950000000186</v>
          </cell>
          <cell r="AB197">
            <v>2584.7249999999767</v>
          </cell>
          <cell r="AC197">
            <v>2592.8595000000205</v>
          </cell>
          <cell r="AD197">
            <v>2694.0321599718882</v>
          </cell>
          <cell r="AE197">
            <v>2731.0805338135397</v>
          </cell>
          <cell r="AF197">
            <v>2768.6383974915661</v>
          </cell>
          <cell r="AG197">
            <v>2806.7127575183695</v>
          </cell>
          <cell r="AH197">
            <v>2845.3107167601411</v>
          </cell>
          <cell r="AI197">
            <v>2884.4394757617847</v>
          </cell>
          <cell r="AJ197">
            <v>2924.1063340901455</v>
          </cell>
          <cell r="AK197">
            <v>2964.3186916958948</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row>
        <row r="198">
          <cell r="A198" t="str">
            <v>CAResidentialDLC Smart ThermostatsIncentive CostsLow Participation Case0</v>
          </cell>
          <cell r="B198" t="str">
            <v>CA</v>
          </cell>
          <cell r="C198" t="str">
            <v>Residential</v>
          </cell>
          <cell r="D198" t="str">
            <v>DLC Smart Thermostats</v>
          </cell>
          <cell r="E198" t="str">
            <v>Incentive Costs</v>
          </cell>
          <cell r="F198" t="str">
            <v>Low Participation Case</v>
          </cell>
          <cell r="G198">
            <v>0</v>
          </cell>
          <cell r="H198">
            <v>0</v>
          </cell>
          <cell r="I198">
            <v>0</v>
          </cell>
          <cell r="J198">
            <v>0</v>
          </cell>
          <cell r="K198">
            <v>0</v>
          </cell>
          <cell r="L198">
            <v>0</v>
          </cell>
          <cell r="M198">
            <v>0</v>
          </cell>
          <cell r="N198">
            <v>0</v>
          </cell>
          <cell r="O198">
            <v>0</v>
          </cell>
          <cell r="P198">
            <v>0</v>
          </cell>
          <cell r="Q198">
            <v>0</v>
          </cell>
          <cell r="R198">
            <v>351680.42</v>
          </cell>
          <cell r="S198">
            <v>1071390.72</v>
          </cell>
          <cell r="T198">
            <v>2537897.67</v>
          </cell>
          <cell r="U198">
            <v>3311695.75</v>
          </cell>
          <cell r="V198">
            <v>3733808.12</v>
          </cell>
          <cell r="W198">
            <v>3788051.65</v>
          </cell>
          <cell r="X198">
            <v>3842351.67</v>
          </cell>
          <cell r="Y198">
            <v>3896640.94</v>
          </cell>
          <cell r="Z198">
            <v>3950917.05</v>
          </cell>
          <cell r="AA198">
            <v>4005189.34</v>
          </cell>
          <cell r="AB198">
            <v>4059468.57</v>
          </cell>
          <cell r="AC198">
            <v>4113918.62</v>
          </cell>
          <cell r="AD198">
            <v>4170493.29</v>
          </cell>
          <cell r="AE198">
            <v>4227845.9800000004</v>
          </cell>
          <cell r="AF198">
            <v>4285987.3899999997</v>
          </cell>
          <cell r="AG198">
            <v>4344928.3600000003</v>
          </cell>
          <cell r="AH198">
            <v>4404679.88</v>
          </cell>
          <cell r="AI198">
            <v>4465253.1100000003</v>
          </cell>
          <cell r="AJ198">
            <v>4526659.34</v>
          </cell>
          <cell r="AK198">
            <v>4588910.04</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row>
        <row r="199">
          <cell r="A199" t="str">
            <v>CAResidentialDLC Smart ThermostatsParticipantsLow Participation Case0</v>
          </cell>
          <cell r="B199" t="str">
            <v>CA</v>
          </cell>
          <cell r="C199" t="str">
            <v>Residential</v>
          </cell>
          <cell r="D199" t="str">
            <v>DLC Smart Thermostats</v>
          </cell>
          <cell r="E199" t="str">
            <v>Participants</v>
          </cell>
          <cell r="F199" t="str">
            <v>Low Participation Case</v>
          </cell>
          <cell r="G199">
            <v>0</v>
          </cell>
          <cell r="H199">
            <v>0</v>
          </cell>
          <cell r="I199">
            <v>0</v>
          </cell>
          <cell r="J199">
            <v>0</v>
          </cell>
          <cell r="K199">
            <v>0</v>
          </cell>
          <cell r="L199">
            <v>0</v>
          </cell>
          <cell r="M199">
            <v>0</v>
          </cell>
          <cell r="N199">
            <v>0</v>
          </cell>
          <cell r="O199">
            <v>0</v>
          </cell>
          <cell r="P199">
            <v>0</v>
          </cell>
          <cell r="Q199">
            <v>0</v>
          </cell>
          <cell r="R199">
            <v>16746.686550000006</v>
          </cell>
          <cell r="S199">
            <v>51018.605550000015</v>
          </cell>
          <cell r="T199">
            <v>120852.27000000002</v>
          </cell>
          <cell r="U199">
            <v>157699.79775000006</v>
          </cell>
          <cell r="V199">
            <v>177800.38649999999</v>
          </cell>
          <cell r="W199">
            <v>180383.41200000001</v>
          </cell>
          <cell r="X199">
            <v>182969.12700000001</v>
          </cell>
          <cell r="Y199">
            <v>185554.33050000004</v>
          </cell>
          <cell r="Z199">
            <v>188138.90700000001</v>
          </cell>
          <cell r="AA199">
            <v>190723.30200000003</v>
          </cell>
          <cell r="AB199">
            <v>193308.027</v>
          </cell>
          <cell r="AC199">
            <v>195900.88650000002</v>
          </cell>
          <cell r="AD199">
            <v>198594.91865997191</v>
          </cell>
          <cell r="AE199">
            <v>201325.99919378545</v>
          </cell>
          <cell r="AF199">
            <v>204094.63759127702</v>
          </cell>
          <cell r="AG199">
            <v>206901.35034879539</v>
          </cell>
          <cell r="AH199">
            <v>209746.66106555553</v>
          </cell>
          <cell r="AI199">
            <v>212631.10054131731</v>
          </cell>
          <cell r="AJ199">
            <v>215555.20687540746</v>
          </cell>
          <cell r="AK199">
            <v>218519.52556710335</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row>
        <row r="200">
          <cell r="A200" t="str">
            <v>CAMedium C&amp;IDLC Space HeatingProgram Annual BenefitsLow Participation Case0</v>
          </cell>
          <cell r="B200" t="str">
            <v>CA</v>
          </cell>
          <cell r="C200" t="str">
            <v>Medium C&amp;I</v>
          </cell>
          <cell r="D200" t="str">
            <v>DLC Space Heating</v>
          </cell>
          <cell r="E200" t="str">
            <v>Program Annual Benefits</v>
          </cell>
          <cell r="F200" t="str">
            <v>Low Participation Case</v>
          </cell>
          <cell r="G200">
            <v>0</v>
          </cell>
          <cell r="H200">
            <v>0</v>
          </cell>
          <cell r="I200">
            <v>0</v>
          </cell>
          <cell r="J200">
            <v>0</v>
          </cell>
          <cell r="K200">
            <v>0</v>
          </cell>
          <cell r="L200">
            <v>0</v>
          </cell>
          <cell r="M200">
            <v>0</v>
          </cell>
          <cell r="N200">
            <v>0</v>
          </cell>
          <cell r="O200">
            <v>0</v>
          </cell>
          <cell r="P200">
            <v>0</v>
          </cell>
          <cell r="Q200">
            <v>0</v>
          </cell>
          <cell r="R200">
            <v>573231.01</v>
          </cell>
          <cell r="S200">
            <v>1745288.43</v>
          </cell>
          <cell r="T200">
            <v>4127886.26</v>
          </cell>
          <cell r="U200">
            <v>5388069.9000000004</v>
          </cell>
          <cell r="V200">
            <v>6066603.5300000003</v>
          </cell>
          <cell r="W200">
            <v>6146956.6100000003</v>
          </cell>
          <cell r="X200">
            <v>6226381.7599999998</v>
          </cell>
          <cell r="Y200">
            <v>6305886.3200000003</v>
          </cell>
          <cell r="Z200">
            <v>6389191.79</v>
          </cell>
          <cell r="AA200">
            <v>6482465.1100000003</v>
          </cell>
          <cell r="AB200">
            <v>6568214.9500000002</v>
          </cell>
          <cell r="AC200">
            <v>6654117.0800000001</v>
          </cell>
          <cell r="AD200">
            <v>6743128.8899999997</v>
          </cell>
          <cell r="AE200">
            <v>6833331.4100000001</v>
          </cell>
          <cell r="AF200">
            <v>6924740.5700000003</v>
          </cell>
          <cell r="AG200">
            <v>7017372.5</v>
          </cell>
          <cell r="AH200">
            <v>7111243.5700000003</v>
          </cell>
          <cell r="AI200">
            <v>7206370.3399999999</v>
          </cell>
          <cell r="AJ200">
            <v>7302769.6200000001</v>
          </cell>
          <cell r="AK200">
            <v>7400458.4299999997</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row>
        <row r="201">
          <cell r="A201" t="str">
            <v>CAMedium C&amp;IDLC Space HeatingProgram Annual CostsLow Participation Case0</v>
          </cell>
          <cell r="B201" t="str">
            <v>CA</v>
          </cell>
          <cell r="C201" t="str">
            <v>Medium C&amp;I</v>
          </cell>
          <cell r="D201" t="str">
            <v>DLC Space Heating</v>
          </cell>
          <cell r="E201" t="str">
            <v>Program Annual Costs</v>
          </cell>
          <cell r="F201" t="str">
            <v>Low Participation Case</v>
          </cell>
          <cell r="G201">
            <v>0</v>
          </cell>
          <cell r="H201">
            <v>0</v>
          </cell>
          <cell r="I201">
            <v>0</v>
          </cell>
          <cell r="J201">
            <v>0</v>
          </cell>
          <cell r="K201">
            <v>0</v>
          </cell>
          <cell r="L201">
            <v>0</v>
          </cell>
          <cell r="M201">
            <v>0</v>
          </cell>
          <cell r="N201">
            <v>0</v>
          </cell>
          <cell r="O201">
            <v>0</v>
          </cell>
          <cell r="P201">
            <v>0</v>
          </cell>
          <cell r="Q201">
            <v>0</v>
          </cell>
          <cell r="R201">
            <v>5834317.1500000004</v>
          </cell>
          <cell r="S201">
            <v>12509121.98</v>
          </cell>
          <cell r="T201">
            <v>26286343.199999999</v>
          </cell>
          <cell r="U201">
            <v>16130618.27</v>
          </cell>
          <cell r="V201">
            <v>10911310.720000001</v>
          </cell>
          <cell r="W201">
            <v>4823091.07</v>
          </cell>
          <cell r="X201">
            <v>4899046.41</v>
          </cell>
          <cell r="Y201">
            <v>4974249.76</v>
          </cell>
          <cell r="Z201">
            <v>5049879.66</v>
          </cell>
          <cell r="AA201">
            <v>5126289.05</v>
          </cell>
          <cell r="AB201">
            <v>5203203.5</v>
          </cell>
          <cell r="AC201">
            <v>5283869.59</v>
          </cell>
          <cell r="AD201">
            <v>5405233.1200000001</v>
          </cell>
          <cell r="AE201">
            <v>5502775.29</v>
          </cell>
          <cell r="AF201">
            <v>5602414.6799999997</v>
          </cell>
          <cell r="AG201">
            <v>5704204.7300000004</v>
          </cell>
          <cell r="AH201">
            <v>5808200.4400000004</v>
          </cell>
          <cell r="AI201">
            <v>5914458.3899999997</v>
          </cell>
          <cell r="AJ201">
            <v>6023036.7800000003</v>
          </cell>
          <cell r="AK201">
            <v>6133995.5099999998</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row>
        <row r="202">
          <cell r="A202" t="str">
            <v>CAMedium C&amp;IDLC Space HeatingNon-Incentive CostsLow Participation Case0</v>
          </cell>
          <cell r="B202" t="str">
            <v>CA</v>
          </cell>
          <cell r="C202" t="str">
            <v>Medium C&amp;I</v>
          </cell>
          <cell r="D202" t="str">
            <v>DLC Space Heating</v>
          </cell>
          <cell r="E202" t="str">
            <v>Non-Incentive Costs</v>
          </cell>
          <cell r="F202" t="str">
            <v>Low Participation Case</v>
          </cell>
          <cell r="G202">
            <v>0</v>
          </cell>
          <cell r="H202">
            <v>0</v>
          </cell>
          <cell r="I202">
            <v>0</v>
          </cell>
          <cell r="J202">
            <v>0</v>
          </cell>
          <cell r="K202">
            <v>0</v>
          </cell>
          <cell r="L202">
            <v>0</v>
          </cell>
          <cell r="M202">
            <v>0</v>
          </cell>
          <cell r="N202">
            <v>0</v>
          </cell>
          <cell r="O202">
            <v>0</v>
          </cell>
          <cell r="P202">
            <v>0</v>
          </cell>
          <cell r="Q202">
            <v>0</v>
          </cell>
          <cell r="R202">
            <v>5482636.7300000004</v>
          </cell>
          <cell r="S202">
            <v>11437731.27</v>
          </cell>
          <cell r="T202">
            <v>23748445.530000001</v>
          </cell>
          <cell r="U202">
            <v>12818922.52</v>
          </cell>
          <cell r="V202">
            <v>7177502.6100000003</v>
          </cell>
          <cell r="W202">
            <v>1035039.42</v>
          </cell>
          <cell r="X202">
            <v>1056694.75</v>
          </cell>
          <cell r="Y202">
            <v>1077608.81</v>
          </cell>
          <cell r="Z202">
            <v>1098962.6200000001</v>
          </cell>
          <cell r="AA202">
            <v>1121099.71</v>
          </cell>
          <cell r="AB202">
            <v>1143734.93</v>
          </cell>
          <cell r="AC202">
            <v>1169950.97</v>
          </cell>
          <cell r="AD202">
            <v>1234739.83</v>
          </cell>
          <cell r="AE202">
            <v>1274929.31</v>
          </cell>
          <cell r="AF202">
            <v>1316427.29</v>
          </cell>
          <cell r="AG202">
            <v>1359276.37</v>
          </cell>
          <cell r="AH202">
            <v>1403520.56</v>
          </cell>
          <cell r="AI202">
            <v>1449205.28</v>
          </cell>
          <cell r="AJ202">
            <v>1496377.44</v>
          </cell>
          <cell r="AK202">
            <v>1545085.48</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row>
        <row r="203">
          <cell r="A203" t="str">
            <v>CAMedium C&amp;IDLC Space HeatingSummer Peak Reduction @Meter  (MW)Low Participation Case0</v>
          </cell>
          <cell r="B203" t="str">
            <v>CA</v>
          </cell>
          <cell r="C203" t="str">
            <v>Medium C&amp;I</v>
          </cell>
          <cell r="D203" t="str">
            <v>DLC Space Heating</v>
          </cell>
          <cell r="E203" t="str">
            <v>Summer Peak Reduction @Meter  (MW)</v>
          </cell>
          <cell r="F203" t="str">
            <v>Low Participation Case</v>
          </cell>
          <cell r="G203">
            <v>0</v>
          </cell>
          <cell r="H203">
            <v>0</v>
          </cell>
          <cell r="I203">
            <v>0</v>
          </cell>
          <cell r="J203">
            <v>0</v>
          </cell>
          <cell r="K203">
            <v>0</v>
          </cell>
          <cell r="L203">
            <v>0</v>
          </cell>
          <cell r="M203">
            <v>0</v>
          </cell>
          <cell r="N203">
            <v>0</v>
          </cell>
          <cell r="O203">
            <v>0</v>
          </cell>
          <cell r="P203">
            <v>0</v>
          </cell>
          <cell r="Q203">
            <v>0</v>
          </cell>
          <cell r="R203">
            <v>5.1061481672101516</v>
          </cell>
          <cell r="S203">
            <v>15.546439584201273</v>
          </cell>
          <cell r="T203">
            <v>36.769815927493447</v>
          </cell>
          <cell r="U203">
            <v>47.99510590524666</v>
          </cell>
          <cell r="V203">
            <v>54.039254216657497</v>
          </cell>
          <cell r="W203">
            <v>54.75501228123791</v>
          </cell>
          <cell r="X203">
            <v>55.462504704051796</v>
          </cell>
          <cell r="Y203">
            <v>56.170704503007471</v>
          </cell>
          <cell r="Z203">
            <v>56.91276145592839</v>
          </cell>
          <cell r="AA203">
            <v>57.74360864977195</v>
          </cell>
          <cell r="AB203">
            <v>58.507439221742665</v>
          </cell>
          <cell r="AC203">
            <v>59.27262640549219</v>
          </cell>
          <cell r="AD203">
            <v>60.065513565673378</v>
          </cell>
          <cell r="AE203">
            <v>60.869007140432515</v>
          </cell>
          <cell r="AF203">
            <v>61.683249011282939</v>
          </cell>
          <cell r="AG203">
            <v>62.508382957680382</v>
          </cell>
          <cell r="AH203">
            <v>63.344554682411669</v>
          </cell>
          <cell r="AI203">
            <v>64.191911837323005</v>
          </cell>
          <cell r="AJ203">
            <v>65.050604049392433</v>
          </cell>
          <cell r="AK203">
            <v>65.920782947151125</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row>
        <row r="204">
          <cell r="A204" t="str">
            <v>CAMedium C&amp;IDLC Space HeatingSummer Peak Reduction @Generation (MW)Low Participation Case0</v>
          </cell>
          <cell r="B204" t="str">
            <v>CA</v>
          </cell>
          <cell r="C204" t="str">
            <v>Medium C&amp;I</v>
          </cell>
          <cell r="D204" t="str">
            <v>DLC Space Heating</v>
          </cell>
          <cell r="E204" t="str">
            <v>Summer Peak Reduction @Generation (MW)</v>
          </cell>
          <cell r="F204" t="str">
            <v>Low Participation Case</v>
          </cell>
          <cell r="G204">
            <v>0</v>
          </cell>
          <cell r="H204">
            <v>0</v>
          </cell>
          <cell r="I204">
            <v>0</v>
          </cell>
          <cell r="J204">
            <v>0</v>
          </cell>
          <cell r="K204">
            <v>0</v>
          </cell>
          <cell r="L204">
            <v>0</v>
          </cell>
          <cell r="M204">
            <v>0</v>
          </cell>
          <cell r="N204">
            <v>0</v>
          </cell>
          <cell r="O204">
            <v>0</v>
          </cell>
          <cell r="P204">
            <v>0</v>
          </cell>
          <cell r="Q204">
            <v>0</v>
          </cell>
          <cell r="R204">
            <v>5.6309529854545115</v>
          </cell>
          <cell r="S204">
            <v>17.1442871462299</v>
          </cell>
          <cell r="T204">
            <v>40.548980952242438</v>
          </cell>
          <cell r="U204">
            <v>52.92799504328039</v>
          </cell>
          <cell r="V204">
            <v>59.593354892652727</v>
          </cell>
          <cell r="W204">
            <v>60.382677857562754</v>
          </cell>
          <cell r="X204">
            <v>61.162885646285609</v>
          </cell>
          <cell r="Y204">
            <v>61.94387351456492</v>
          </cell>
          <cell r="Z204">
            <v>62.762198341341403</v>
          </cell>
          <cell r="AA204">
            <v>63.678439181486489</v>
          </cell>
          <cell r="AB204">
            <v>64.520775498172327</v>
          </cell>
          <cell r="AC204">
            <v>65.364607857843168</v>
          </cell>
          <cell r="AD204">
            <v>66.238987169908881</v>
          </cell>
          <cell r="AE204">
            <v>67.125063013269198</v>
          </cell>
          <cell r="AF204">
            <v>68.022991851877961</v>
          </cell>
          <cell r="AG204">
            <v>68.932932242700019</v>
          </cell>
          <cell r="AH204">
            <v>69.855044863709381</v>
          </cell>
          <cell r="AI204">
            <v>70.789492542261797</v>
          </cell>
          <cell r="AJ204">
            <v>71.73644028384696</v>
          </cell>
          <cell r="AK204">
            <v>72.696055301225314</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row>
        <row r="205">
          <cell r="A205" t="str">
            <v>CAMedium C&amp;IDLC Space HeatingWinter Peak Reduction @Meter  (MW)Low Participation Case0</v>
          </cell>
          <cell r="B205" t="str">
            <v>CA</v>
          </cell>
          <cell r="C205" t="str">
            <v>Medium C&amp;I</v>
          </cell>
          <cell r="D205" t="str">
            <v>DLC Space Heating</v>
          </cell>
          <cell r="E205" t="str">
            <v>Winter Peak Reduction @Meter  (MW)</v>
          </cell>
          <cell r="F205" t="str">
            <v>Low Participation Case</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row>
        <row r="206">
          <cell r="A206" t="str">
            <v>CAMedium C&amp;IDLC Space HeatingWinter Peak Reduction @Generation (MW)Low Participation Case0</v>
          </cell>
          <cell r="B206" t="str">
            <v>CA</v>
          </cell>
          <cell r="C206" t="str">
            <v>Medium C&amp;I</v>
          </cell>
          <cell r="D206" t="str">
            <v>DLC Space Heating</v>
          </cell>
          <cell r="E206" t="str">
            <v>Winter Peak Reduction @Generation (MW)</v>
          </cell>
          <cell r="F206" t="str">
            <v>Low Participation Case</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row>
        <row r="207">
          <cell r="A207" t="str">
            <v>CAMedium C&amp;IDLC Space HeatingProgram Annual BenefitsLow Participation Case0</v>
          </cell>
          <cell r="B207" t="str">
            <v>CA</v>
          </cell>
          <cell r="C207" t="str">
            <v>Medium C&amp;I</v>
          </cell>
          <cell r="D207" t="str">
            <v>DLC Space Heating</v>
          </cell>
          <cell r="E207" t="str">
            <v>Program Annual Benefits</v>
          </cell>
          <cell r="F207" t="str">
            <v>Low Participation Case</v>
          </cell>
          <cell r="G207">
            <v>0</v>
          </cell>
        </row>
        <row r="208">
          <cell r="A208" t="str">
            <v>CAMedium C&amp;IDLC Space HeatingNew ParticipantsLow Participation Case0</v>
          </cell>
          <cell r="B208" t="str">
            <v>CA</v>
          </cell>
          <cell r="C208" t="str">
            <v>Medium C&amp;I</v>
          </cell>
          <cell r="D208" t="str">
            <v>DLC Space Heating</v>
          </cell>
          <cell r="E208" t="str">
            <v>New Participants</v>
          </cell>
          <cell r="F208" t="str">
            <v>Low Participation Case</v>
          </cell>
          <cell r="G208">
            <v>0</v>
          </cell>
          <cell r="H208">
            <v>0</v>
          </cell>
          <cell r="I208">
            <v>0</v>
          </cell>
          <cell r="J208">
            <v>0</v>
          </cell>
          <cell r="K208">
            <v>0</v>
          </cell>
          <cell r="L208">
            <v>0</v>
          </cell>
          <cell r="M208">
            <v>0</v>
          </cell>
          <cell r="N208">
            <v>0</v>
          </cell>
          <cell r="O208">
            <v>0</v>
          </cell>
          <cell r="P208">
            <v>0</v>
          </cell>
          <cell r="Q208">
            <v>0</v>
          </cell>
          <cell r="R208">
            <v>16746.686550000006</v>
          </cell>
          <cell r="S208">
            <v>34271.919000000009</v>
          </cell>
          <cell r="T208">
            <v>69833.664450000011</v>
          </cell>
          <cell r="U208">
            <v>36847.527750000037</v>
          </cell>
          <cell r="V208">
            <v>20100.588749999937</v>
          </cell>
          <cell r="W208">
            <v>2583.0255000000179</v>
          </cell>
          <cell r="X208">
            <v>2585.7149999999965</v>
          </cell>
          <cell r="Y208">
            <v>2585.2035000000324</v>
          </cell>
          <cell r="Z208">
            <v>2584.5764999999665</v>
          </cell>
          <cell r="AA208">
            <v>2584.3950000000186</v>
          </cell>
          <cell r="AB208">
            <v>2584.7249999999767</v>
          </cell>
          <cell r="AC208">
            <v>2592.8595000000205</v>
          </cell>
          <cell r="AD208">
            <v>2694.0321599718882</v>
          </cell>
          <cell r="AE208">
            <v>2731.0805338135397</v>
          </cell>
          <cell r="AF208">
            <v>2768.6383974915661</v>
          </cell>
          <cell r="AG208">
            <v>2806.7127575183695</v>
          </cell>
          <cell r="AH208">
            <v>2845.3107167601411</v>
          </cell>
          <cell r="AI208">
            <v>2884.4394757617847</v>
          </cell>
          <cell r="AJ208">
            <v>2924.1063340901455</v>
          </cell>
          <cell r="AK208">
            <v>2964.3186916958948</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row>
        <row r="209">
          <cell r="A209" t="str">
            <v>CAMedium C&amp;IDLC Space HeatingIncentive CostsLow Participation Case0</v>
          </cell>
          <cell r="B209" t="str">
            <v>CA</v>
          </cell>
          <cell r="C209" t="str">
            <v>Medium C&amp;I</v>
          </cell>
          <cell r="D209" t="str">
            <v>DLC Space Heating</v>
          </cell>
          <cell r="E209" t="str">
            <v>Incentive Costs</v>
          </cell>
          <cell r="F209" t="str">
            <v>Low Participation Case</v>
          </cell>
          <cell r="G209">
            <v>0</v>
          </cell>
          <cell r="H209">
            <v>0</v>
          </cell>
          <cell r="I209">
            <v>0</v>
          </cell>
          <cell r="J209">
            <v>0</v>
          </cell>
          <cell r="K209">
            <v>0</v>
          </cell>
          <cell r="L209">
            <v>0</v>
          </cell>
          <cell r="M209">
            <v>0</v>
          </cell>
          <cell r="N209">
            <v>0</v>
          </cell>
          <cell r="O209">
            <v>0</v>
          </cell>
          <cell r="P209">
            <v>0</v>
          </cell>
          <cell r="Q209">
            <v>0</v>
          </cell>
          <cell r="R209">
            <v>351680.42</v>
          </cell>
          <cell r="S209">
            <v>1071390.72</v>
          </cell>
          <cell r="T209">
            <v>2537897.67</v>
          </cell>
          <cell r="U209">
            <v>3311695.75</v>
          </cell>
          <cell r="V209">
            <v>3733808.12</v>
          </cell>
          <cell r="W209">
            <v>3788051.65</v>
          </cell>
          <cell r="X209">
            <v>3842351.67</v>
          </cell>
          <cell r="Y209">
            <v>3896640.94</v>
          </cell>
          <cell r="Z209">
            <v>3950917.05</v>
          </cell>
          <cell r="AA209">
            <v>4005189.34</v>
          </cell>
          <cell r="AB209">
            <v>4059468.57</v>
          </cell>
          <cell r="AC209">
            <v>4113918.62</v>
          </cell>
          <cell r="AD209">
            <v>4170493.29</v>
          </cell>
          <cell r="AE209">
            <v>4227845.9800000004</v>
          </cell>
          <cell r="AF209">
            <v>4285987.3899999997</v>
          </cell>
          <cell r="AG209">
            <v>4344928.3600000003</v>
          </cell>
          <cell r="AH209">
            <v>4404679.88</v>
          </cell>
          <cell r="AI209">
            <v>4465253.1100000003</v>
          </cell>
          <cell r="AJ209">
            <v>4526659.34</v>
          </cell>
          <cell r="AK209">
            <v>4588910.04</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row>
        <row r="210">
          <cell r="A210" t="str">
            <v>CAMedium C&amp;IDLC Space HeatingParticipantsLow Participation Case0</v>
          </cell>
          <cell r="B210" t="str">
            <v>CA</v>
          </cell>
          <cell r="C210" t="str">
            <v>Medium C&amp;I</v>
          </cell>
          <cell r="D210" t="str">
            <v>DLC Space Heating</v>
          </cell>
          <cell r="E210" t="str">
            <v>Participants</v>
          </cell>
          <cell r="F210" t="str">
            <v>Low Participation Case</v>
          </cell>
          <cell r="G210">
            <v>0</v>
          </cell>
          <cell r="H210">
            <v>0</v>
          </cell>
          <cell r="I210">
            <v>0</v>
          </cell>
          <cell r="J210">
            <v>0</v>
          </cell>
          <cell r="K210">
            <v>0</v>
          </cell>
          <cell r="L210">
            <v>0</v>
          </cell>
          <cell r="M210">
            <v>0</v>
          </cell>
          <cell r="N210">
            <v>0</v>
          </cell>
          <cell r="O210">
            <v>0</v>
          </cell>
          <cell r="P210">
            <v>0</v>
          </cell>
          <cell r="Q210">
            <v>0</v>
          </cell>
          <cell r="R210">
            <v>16746.686550000006</v>
          </cell>
          <cell r="S210">
            <v>51018.605550000015</v>
          </cell>
          <cell r="T210">
            <v>120852.27000000002</v>
          </cell>
          <cell r="U210">
            <v>157699.79775000006</v>
          </cell>
          <cell r="V210">
            <v>177800.38649999999</v>
          </cell>
          <cell r="W210">
            <v>180383.41200000001</v>
          </cell>
          <cell r="X210">
            <v>182969.12700000001</v>
          </cell>
          <cell r="Y210">
            <v>185554.33050000004</v>
          </cell>
          <cell r="Z210">
            <v>188138.90700000001</v>
          </cell>
          <cell r="AA210">
            <v>190723.30200000003</v>
          </cell>
          <cell r="AB210">
            <v>193308.027</v>
          </cell>
          <cell r="AC210">
            <v>195900.88650000002</v>
          </cell>
          <cell r="AD210">
            <v>198594.91865997191</v>
          </cell>
          <cell r="AE210">
            <v>201325.99919378545</v>
          </cell>
          <cell r="AF210">
            <v>204094.63759127702</v>
          </cell>
          <cell r="AG210">
            <v>206901.35034879539</v>
          </cell>
          <cell r="AH210">
            <v>209746.66106555553</v>
          </cell>
          <cell r="AI210">
            <v>212631.10054131731</v>
          </cell>
          <cell r="AJ210">
            <v>215555.20687540746</v>
          </cell>
          <cell r="AK210">
            <v>218519.52556710335</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row>
        <row r="211">
          <cell r="A211" t="str">
            <v>CAResidentialDLC Space HeatingProgram Annual BenefitsLow Participation Case0</v>
          </cell>
          <cell r="B211" t="str">
            <v>CA</v>
          </cell>
          <cell r="C211" t="str">
            <v>Residential</v>
          </cell>
          <cell r="D211" t="str">
            <v>DLC Space Heating</v>
          </cell>
          <cell r="E211" t="str">
            <v>Program Annual Benefits</v>
          </cell>
          <cell r="F211" t="str">
            <v>Low Participation Case</v>
          </cell>
          <cell r="G211">
            <v>0</v>
          </cell>
          <cell r="H211">
            <v>0</v>
          </cell>
          <cell r="I211">
            <v>0</v>
          </cell>
          <cell r="J211">
            <v>0</v>
          </cell>
          <cell r="K211">
            <v>0</v>
          </cell>
          <cell r="L211">
            <v>0</v>
          </cell>
          <cell r="M211">
            <v>0</v>
          </cell>
          <cell r="N211">
            <v>0</v>
          </cell>
          <cell r="O211">
            <v>0</v>
          </cell>
          <cell r="P211">
            <v>0</v>
          </cell>
          <cell r="Q211">
            <v>0</v>
          </cell>
          <cell r="R211">
            <v>573231.01</v>
          </cell>
          <cell r="S211">
            <v>1745288.43</v>
          </cell>
          <cell r="T211">
            <v>4127886.26</v>
          </cell>
          <cell r="U211">
            <v>5388069.9000000004</v>
          </cell>
          <cell r="V211">
            <v>6066603.5300000003</v>
          </cell>
          <cell r="W211">
            <v>6146956.6100000003</v>
          </cell>
          <cell r="X211">
            <v>6226381.7599999998</v>
          </cell>
          <cell r="Y211">
            <v>6305886.3200000003</v>
          </cell>
          <cell r="Z211">
            <v>6389191.79</v>
          </cell>
          <cell r="AA211">
            <v>6482465.1100000003</v>
          </cell>
          <cell r="AB211">
            <v>6568214.9500000002</v>
          </cell>
          <cell r="AC211">
            <v>6654117.0800000001</v>
          </cell>
          <cell r="AD211">
            <v>6743128.8899999997</v>
          </cell>
          <cell r="AE211">
            <v>6833331.4100000001</v>
          </cell>
          <cell r="AF211">
            <v>6924740.5700000003</v>
          </cell>
          <cell r="AG211">
            <v>7017372.5</v>
          </cell>
          <cell r="AH211">
            <v>7111243.5700000003</v>
          </cell>
          <cell r="AI211">
            <v>7206370.3399999999</v>
          </cell>
          <cell r="AJ211">
            <v>7302769.6200000001</v>
          </cell>
          <cell r="AK211">
            <v>7400458.4299999997</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row>
        <row r="212">
          <cell r="A212" t="str">
            <v>CAResidentialDLC Space HeatingProgram Annual CostsLow Participation Case0</v>
          </cell>
          <cell r="B212" t="str">
            <v>CA</v>
          </cell>
          <cell r="C212" t="str">
            <v>Residential</v>
          </cell>
          <cell r="D212" t="str">
            <v>DLC Space Heating</v>
          </cell>
          <cell r="E212" t="str">
            <v>Program Annual Costs</v>
          </cell>
          <cell r="F212" t="str">
            <v>Low Participation Case</v>
          </cell>
          <cell r="G212">
            <v>0</v>
          </cell>
          <cell r="H212">
            <v>0</v>
          </cell>
          <cell r="I212">
            <v>0</v>
          </cell>
          <cell r="J212">
            <v>0</v>
          </cell>
          <cell r="K212">
            <v>0</v>
          </cell>
          <cell r="L212">
            <v>0</v>
          </cell>
          <cell r="M212">
            <v>0</v>
          </cell>
          <cell r="N212">
            <v>0</v>
          </cell>
          <cell r="O212">
            <v>0</v>
          </cell>
          <cell r="P212">
            <v>0</v>
          </cell>
          <cell r="Q212">
            <v>0</v>
          </cell>
          <cell r="R212">
            <v>5834317.1500000004</v>
          </cell>
          <cell r="S212">
            <v>12509121.98</v>
          </cell>
          <cell r="T212">
            <v>26286343.199999999</v>
          </cell>
          <cell r="U212">
            <v>16130618.27</v>
          </cell>
          <cell r="V212">
            <v>10911310.720000001</v>
          </cell>
          <cell r="W212">
            <v>4823091.07</v>
          </cell>
          <cell r="X212">
            <v>4899046.41</v>
          </cell>
          <cell r="Y212">
            <v>4974249.76</v>
          </cell>
          <cell r="Z212">
            <v>5049879.66</v>
          </cell>
          <cell r="AA212">
            <v>5126289.05</v>
          </cell>
          <cell r="AB212">
            <v>5203203.5</v>
          </cell>
          <cell r="AC212">
            <v>5283869.59</v>
          </cell>
          <cell r="AD212">
            <v>5405233.1200000001</v>
          </cell>
          <cell r="AE212">
            <v>5502775.29</v>
          </cell>
          <cell r="AF212">
            <v>5602414.6799999997</v>
          </cell>
          <cell r="AG212">
            <v>5704204.7300000004</v>
          </cell>
          <cell r="AH212">
            <v>5808200.4400000004</v>
          </cell>
          <cell r="AI212">
            <v>5914458.3899999997</v>
          </cell>
          <cell r="AJ212">
            <v>6023036.7800000003</v>
          </cell>
          <cell r="AK212">
            <v>6133995.5099999998</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row>
        <row r="213">
          <cell r="A213" t="str">
            <v>CAResidentialDLC Space HeatingNon-Incentive CostsLow Participation Case0</v>
          </cell>
          <cell r="B213" t="str">
            <v>CA</v>
          </cell>
          <cell r="C213" t="str">
            <v>Residential</v>
          </cell>
          <cell r="D213" t="str">
            <v>DLC Space Heating</v>
          </cell>
          <cell r="E213" t="str">
            <v>Non-Incentive Costs</v>
          </cell>
          <cell r="F213" t="str">
            <v>Low Participation Case</v>
          </cell>
          <cell r="G213">
            <v>0</v>
          </cell>
          <cell r="H213">
            <v>0</v>
          </cell>
          <cell r="I213">
            <v>0</v>
          </cell>
          <cell r="J213">
            <v>0</v>
          </cell>
          <cell r="K213">
            <v>0</v>
          </cell>
          <cell r="L213">
            <v>0</v>
          </cell>
          <cell r="M213">
            <v>0</v>
          </cell>
          <cell r="N213">
            <v>0</v>
          </cell>
          <cell r="O213">
            <v>0</v>
          </cell>
          <cell r="P213">
            <v>0</v>
          </cell>
          <cell r="Q213">
            <v>0</v>
          </cell>
          <cell r="R213">
            <v>5482636.7300000004</v>
          </cell>
          <cell r="S213">
            <v>11437731.27</v>
          </cell>
          <cell r="T213">
            <v>23748445.530000001</v>
          </cell>
          <cell r="U213">
            <v>12818922.52</v>
          </cell>
          <cell r="V213">
            <v>7177502.6100000003</v>
          </cell>
          <cell r="W213">
            <v>1035039.42</v>
          </cell>
          <cell r="X213">
            <v>1056694.75</v>
          </cell>
          <cell r="Y213">
            <v>1077608.81</v>
          </cell>
          <cell r="Z213">
            <v>1098962.6200000001</v>
          </cell>
          <cell r="AA213">
            <v>1121099.71</v>
          </cell>
          <cell r="AB213">
            <v>1143734.93</v>
          </cell>
          <cell r="AC213">
            <v>1169950.97</v>
          </cell>
          <cell r="AD213">
            <v>1234739.83</v>
          </cell>
          <cell r="AE213">
            <v>1274929.31</v>
          </cell>
          <cell r="AF213">
            <v>1316427.29</v>
          </cell>
          <cell r="AG213">
            <v>1359276.37</v>
          </cell>
          <cell r="AH213">
            <v>1403520.56</v>
          </cell>
          <cell r="AI213">
            <v>1449205.28</v>
          </cell>
          <cell r="AJ213">
            <v>1496377.44</v>
          </cell>
          <cell r="AK213">
            <v>1545085.48</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row>
        <row r="214">
          <cell r="A214" t="str">
            <v>CAResidentialDLC Space HeatingSummer Peak Reduction @Meter  (MW)Low Participation Case0</v>
          </cell>
          <cell r="B214" t="str">
            <v>CA</v>
          </cell>
          <cell r="C214" t="str">
            <v>Residential</v>
          </cell>
          <cell r="D214" t="str">
            <v>DLC Space Heating</v>
          </cell>
          <cell r="E214" t="str">
            <v>Summer Peak Reduction @Meter  (MW)</v>
          </cell>
          <cell r="F214" t="str">
            <v>Low Participation Case</v>
          </cell>
          <cell r="G214">
            <v>0</v>
          </cell>
          <cell r="H214">
            <v>0</v>
          </cell>
          <cell r="I214">
            <v>0</v>
          </cell>
          <cell r="J214">
            <v>0</v>
          </cell>
          <cell r="K214">
            <v>0</v>
          </cell>
          <cell r="L214">
            <v>0</v>
          </cell>
          <cell r="M214">
            <v>0</v>
          </cell>
          <cell r="N214">
            <v>0</v>
          </cell>
          <cell r="O214">
            <v>0</v>
          </cell>
          <cell r="P214">
            <v>0</v>
          </cell>
          <cell r="Q214">
            <v>0</v>
          </cell>
          <cell r="R214">
            <v>5.1061481672101516</v>
          </cell>
          <cell r="S214">
            <v>15.546439584201273</v>
          </cell>
          <cell r="T214">
            <v>36.769815927493447</v>
          </cell>
          <cell r="U214">
            <v>47.99510590524666</v>
          </cell>
          <cell r="V214">
            <v>54.039254216657497</v>
          </cell>
          <cell r="W214">
            <v>54.75501228123791</v>
          </cell>
          <cell r="X214">
            <v>55.462504704051796</v>
          </cell>
          <cell r="Y214">
            <v>56.170704503007471</v>
          </cell>
          <cell r="Z214">
            <v>56.91276145592839</v>
          </cell>
          <cell r="AA214">
            <v>57.74360864977195</v>
          </cell>
          <cell r="AB214">
            <v>58.507439221742665</v>
          </cell>
          <cell r="AC214">
            <v>59.27262640549219</v>
          </cell>
          <cell r="AD214">
            <v>60.065513565673378</v>
          </cell>
          <cell r="AE214">
            <v>60.869007140432515</v>
          </cell>
          <cell r="AF214">
            <v>61.683249011282939</v>
          </cell>
          <cell r="AG214">
            <v>62.508382957680382</v>
          </cell>
          <cell r="AH214">
            <v>63.344554682411669</v>
          </cell>
          <cell r="AI214">
            <v>64.191911837323005</v>
          </cell>
          <cell r="AJ214">
            <v>65.050604049392433</v>
          </cell>
          <cell r="AK214">
            <v>65.920782947151125</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row>
        <row r="215">
          <cell r="A215" t="str">
            <v>CAResidentialDLC Space HeatingSummer Peak Reduction @Generation (MW)Low Participation Case0</v>
          </cell>
          <cell r="B215" t="str">
            <v>CA</v>
          </cell>
          <cell r="C215" t="str">
            <v>Residential</v>
          </cell>
          <cell r="D215" t="str">
            <v>DLC Space Heating</v>
          </cell>
          <cell r="E215" t="str">
            <v>Summer Peak Reduction @Generation (MW)</v>
          </cell>
          <cell r="F215" t="str">
            <v>Low Participation Case</v>
          </cell>
          <cell r="G215">
            <v>0</v>
          </cell>
          <cell r="H215">
            <v>0</v>
          </cell>
          <cell r="I215">
            <v>0</v>
          </cell>
          <cell r="J215">
            <v>0</v>
          </cell>
          <cell r="K215">
            <v>0</v>
          </cell>
          <cell r="L215">
            <v>0</v>
          </cell>
          <cell r="M215">
            <v>0</v>
          </cell>
          <cell r="N215">
            <v>0</v>
          </cell>
          <cell r="O215">
            <v>0</v>
          </cell>
          <cell r="P215">
            <v>0</v>
          </cell>
          <cell r="Q215">
            <v>0</v>
          </cell>
          <cell r="R215">
            <v>5.6309529854545115</v>
          </cell>
          <cell r="S215">
            <v>17.1442871462299</v>
          </cell>
          <cell r="T215">
            <v>40.548980952242438</v>
          </cell>
          <cell r="U215">
            <v>52.92799504328039</v>
          </cell>
          <cell r="V215">
            <v>59.593354892652727</v>
          </cell>
          <cell r="W215">
            <v>60.382677857562754</v>
          </cell>
          <cell r="X215">
            <v>61.162885646285609</v>
          </cell>
          <cell r="Y215">
            <v>61.94387351456492</v>
          </cell>
          <cell r="Z215">
            <v>62.762198341341403</v>
          </cell>
          <cell r="AA215">
            <v>63.678439181486489</v>
          </cell>
          <cell r="AB215">
            <v>64.520775498172327</v>
          </cell>
          <cell r="AC215">
            <v>65.364607857843168</v>
          </cell>
          <cell r="AD215">
            <v>66.238987169908881</v>
          </cell>
          <cell r="AE215">
            <v>67.125063013269198</v>
          </cell>
          <cell r="AF215">
            <v>68.022991851877961</v>
          </cell>
          <cell r="AG215">
            <v>68.932932242700019</v>
          </cell>
          <cell r="AH215">
            <v>69.855044863709381</v>
          </cell>
          <cell r="AI215">
            <v>70.789492542261797</v>
          </cell>
          <cell r="AJ215">
            <v>71.73644028384696</v>
          </cell>
          <cell r="AK215">
            <v>72.696055301225314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row>
        <row r="216">
          <cell r="A216" t="str">
            <v>CAResidentialDLC Space HeatingWinter Peak Reduction @Meter  (MW)Low Participation Case0</v>
          </cell>
          <cell r="B216" t="str">
            <v>CA</v>
          </cell>
          <cell r="C216" t="str">
            <v>Residential</v>
          </cell>
          <cell r="D216" t="str">
            <v>DLC Space Heating</v>
          </cell>
          <cell r="E216" t="str">
            <v>Winter Peak Reduction @Meter  (MW)</v>
          </cell>
          <cell r="F216" t="str">
            <v>Low Participation Case</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row>
        <row r="217">
          <cell r="A217" t="str">
            <v>CAResidentialDLC Space HeatingWinter Peak Reduction @Generation (MW)Low Participation Case0</v>
          </cell>
          <cell r="B217" t="str">
            <v>CA</v>
          </cell>
          <cell r="C217" t="str">
            <v>Residential</v>
          </cell>
          <cell r="D217" t="str">
            <v>DLC Space Heating</v>
          </cell>
          <cell r="E217" t="str">
            <v>Winter Peak Reduction @Generation (MW)</v>
          </cell>
          <cell r="F217" t="str">
            <v>Low Participation Case</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row>
        <row r="218">
          <cell r="A218" t="str">
            <v>CAResidentialDLC Space HeatingProgram Annual BenefitsLow Participation Case0</v>
          </cell>
          <cell r="B218" t="str">
            <v>CA</v>
          </cell>
          <cell r="C218" t="str">
            <v>Residential</v>
          </cell>
          <cell r="D218" t="str">
            <v>DLC Space Heating</v>
          </cell>
          <cell r="E218" t="str">
            <v>Program Annual Benefits</v>
          </cell>
          <cell r="F218" t="str">
            <v>Low Participation Case</v>
          </cell>
          <cell r="G218">
            <v>0</v>
          </cell>
        </row>
        <row r="219">
          <cell r="A219" t="str">
            <v>CAResidentialDLC Space HeatingNew ParticipantsLow Participation Case0</v>
          </cell>
          <cell r="B219" t="str">
            <v>CA</v>
          </cell>
          <cell r="C219" t="str">
            <v>Residential</v>
          </cell>
          <cell r="D219" t="str">
            <v>DLC Space Heating</v>
          </cell>
          <cell r="E219" t="str">
            <v>New Participants</v>
          </cell>
          <cell r="F219" t="str">
            <v>Low Participation Case</v>
          </cell>
          <cell r="G219">
            <v>0</v>
          </cell>
          <cell r="H219">
            <v>0</v>
          </cell>
          <cell r="I219">
            <v>0</v>
          </cell>
          <cell r="J219">
            <v>0</v>
          </cell>
          <cell r="K219">
            <v>0</v>
          </cell>
          <cell r="L219">
            <v>0</v>
          </cell>
          <cell r="M219">
            <v>0</v>
          </cell>
          <cell r="N219">
            <v>0</v>
          </cell>
          <cell r="O219">
            <v>0</v>
          </cell>
          <cell r="P219">
            <v>0</v>
          </cell>
          <cell r="Q219">
            <v>0</v>
          </cell>
          <cell r="R219">
            <v>16746.686550000006</v>
          </cell>
          <cell r="S219">
            <v>34271.919000000009</v>
          </cell>
          <cell r="T219">
            <v>69833.664450000011</v>
          </cell>
          <cell r="U219">
            <v>36847.527750000037</v>
          </cell>
          <cell r="V219">
            <v>20100.588749999937</v>
          </cell>
          <cell r="W219">
            <v>2583.0255000000179</v>
          </cell>
          <cell r="X219">
            <v>2585.7149999999965</v>
          </cell>
          <cell r="Y219">
            <v>2585.2035000000324</v>
          </cell>
          <cell r="Z219">
            <v>2584.5764999999665</v>
          </cell>
          <cell r="AA219">
            <v>2584.3950000000186</v>
          </cell>
          <cell r="AB219">
            <v>2584.7249999999767</v>
          </cell>
          <cell r="AC219">
            <v>2592.8595000000205</v>
          </cell>
          <cell r="AD219">
            <v>2694.0321599718882</v>
          </cell>
          <cell r="AE219">
            <v>2731.0805338135397</v>
          </cell>
          <cell r="AF219">
            <v>2768.6383974915661</v>
          </cell>
          <cell r="AG219">
            <v>2806.7127575183695</v>
          </cell>
          <cell r="AH219">
            <v>2845.3107167601411</v>
          </cell>
          <cell r="AI219">
            <v>2884.4394757617847</v>
          </cell>
          <cell r="AJ219">
            <v>2924.1063340901455</v>
          </cell>
          <cell r="AK219">
            <v>2964.3186916958948</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row>
        <row r="220">
          <cell r="A220" t="str">
            <v>CAResidentialDLC Space HeatingIncentive CostsLow Participation Case0</v>
          </cell>
          <cell r="B220" t="str">
            <v>CA</v>
          </cell>
          <cell r="C220" t="str">
            <v>Residential</v>
          </cell>
          <cell r="D220" t="str">
            <v>DLC Space Heating</v>
          </cell>
          <cell r="E220" t="str">
            <v>Incentive Costs</v>
          </cell>
          <cell r="F220" t="str">
            <v>Low Participation Case</v>
          </cell>
          <cell r="G220">
            <v>0</v>
          </cell>
          <cell r="H220">
            <v>0</v>
          </cell>
          <cell r="I220">
            <v>0</v>
          </cell>
          <cell r="J220">
            <v>0</v>
          </cell>
          <cell r="K220">
            <v>0</v>
          </cell>
          <cell r="L220">
            <v>0</v>
          </cell>
          <cell r="M220">
            <v>0</v>
          </cell>
          <cell r="N220">
            <v>0</v>
          </cell>
          <cell r="O220">
            <v>0</v>
          </cell>
          <cell r="P220">
            <v>0</v>
          </cell>
          <cell r="Q220">
            <v>0</v>
          </cell>
          <cell r="R220">
            <v>351680.42</v>
          </cell>
          <cell r="S220">
            <v>1071390.72</v>
          </cell>
          <cell r="T220">
            <v>2537897.67</v>
          </cell>
          <cell r="U220">
            <v>3311695.75</v>
          </cell>
          <cell r="V220">
            <v>3733808.12</v>
          </cell>
          <cell r="W220">
            <v>3788051.65</v>
          </cell>
          <cell r="X220">
            <v>3842351.67</v>
          </cell>
          <cell r="Y220">
            <v>3896640.94</v>
          </cell>
          <cell r="Z220">
            <v>3950917.05</v>
          </cell>
          <cell r="AA220">
            <v>4005189.34</v>
          </cell>
          <cell r="AB220">
            <v>4059468.57</v>
          </cell>
          <cell r="AC220">
            <v>4113918.62</v>
          </cell>
          <cell r="AD220">
            <v>4170493.29</v>
          </cell>
          <cell r="AE220">
            <v>4227845.9800000004</v>
          </cell>
          <cell r="AF220">
            <v>4285987.3899999997</v>
          </cell>
          <cell r="AG220">
            <v>4344928.3600000003</v>
          </cell>
          <cell r="AH220">
            <v>4404679.88</v>
          </cell>
          <cell r="AI220">
            <v>4465253.1100000003</v>
          </cell>
          <cell r="AJ220">
            <v>4526659.34</v>
          </cell>
          <cell r="AK220">
            <v>4588910.04</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row>
        <row r="221">
          <cell r="A221" t="str">
            <v>CAResidentialDLC Space HeatingParticipantsLow Participation Case0</v>
          </cell>
          <cell r="B221" t="str">
            <v>CA</v>
          </cell>
          <cell r="C221" t="str">
            <v>Residential</v>
          </cell>
          <cell r="D221" t="str">
            <v>DLC Space Heating</v>
          </cell>
          <cell r="E221" t="str">
            <v>Participants</v>
          </cell>
          <cell r="F221" t="str">
            <v>Low Participation Case</v>
          </cell>
          <cell r="G221">
            <v>0</v>
          </cell>
          <cell r="H221">
            <v>0</v>
          </cell>
          <cell r="I221">
            <v>0</v>
          </cell>
          <cell r="J221">
            <v>0</v>
          </cell>
          <cell r="K221">
            <v>0</v>
          </cell>
          <cell r="L221">
            <v>0</v>
          </cell>
          <cell r="M221">
            <v>0</v>
          </cell>
          <cell r="N221">
            <v>0</v>
          </cell>
          <cell r="O221">
            <v>0</v>
          </cell>
          <cell r="P221">
            <v>0</v>
          </cell>
          <cell r="Q221">
            <v>0</v>
          </cell>
          <cell r="R221">
            <v>16746.686550000006</v>
          </cell>
          <cell r="S221">
            <v>51018.605550000015</v>
          </cell>
          <cell r="T221">
            <v>120852.27000000002</v>
          </cell>
          <cell r="U221">
            <v>157699.79775000006</v>
          </cell>
          <cell r="V221">
            <v>177800.38649999999</v>
          </cell>
          <cell r="W221">
            <v>180383.41200000001</v>
          </cell>
          <cell r="X221">
            <v>182969.12700000001</v>
          </cell>
          <cell r="Y221">
            <v>185554.33050000004</v>
          </cell>
          <cell r="Z221">
            <v>188138.90700000001</v>
          </cell>
          <cell r="AA221">
            <v>190723.30200000003</v>
          </cell>
          <cell r="AB221">
            <v>193308.027</v>
          </cell>
          <cell r="AC221">
            <v>195900.88650000002</v>
          </cell>
          <cell r="AD221">
            <v>198594.91865997191</v>
          </cell>
          <cell r="AE221">
            <v>201325.99919378545</v>
          </cell>
          <cell r="AF221">
            <v>204094.63759127702</v>
          </cell>
          <cell r="AG221">
            <v>206901.35034879539</v>
          </cell>
          <cell r="AH221">
            <v>209746.66106555553</v>
          </cell>
          <cell r="AI221">
            <v>212631.10054131731</v>
          </cell>
          <cell r="AJ221">
            <v>215555.20687540746</v>
          </cell>
          <cell r="AK221">
            <v>218519.52556710335</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row>
        <row r="222">
          <cell r="A222" t="str">
            <v>CASmall C&amp;IDLC Space HeatingProgram Annual BenefitsLow Participation Case0</v>
          </cell>
          <cell r="B222" t="str">
            <v>CA</v>
          </cell>
          <cell r="C222" t="str">
            <v>Small C&amp;I</v>
          </cell>
          <cell r="D222" t="str">
            <v>DLC Space Heating</v>
          </cell>
          <cell r="E222" t="str">
            <v>Program Annual Benefits</v>
          </cell>
          <cell r="F222" t="str">
            <v>Low Participation Case</v>
          </cell>
          <cell r="G222">
            <v>0</v>
          </cell>
          <cell r="H222">
            <v>0</v>
          </cell>
          <cell r="I222">
            <v>0</v>
          </cell>
          <cell r="J222">
            <v>0</v>
          </cell>
          <cell r="K222">
            <v>0</v>
          </cell>
          <cell r="L222">
            <v>0</v>
          </cell>
          <cell r="M222">
            <v>0</v>
          </cell>
          <cell r="N222">
            <v>0</v>
          </cell>
          <cell r="O222">
            <v>0</v>
          </cell>
          <cell r="P222">
            <v>0</v>
          </cell>
          <cell r="Q222">
            <v>0</v>
          </cell>
          <cell r="R222">
            <v>573231.01</v>
          </cell>
          <cell r="S222">
            <v>1745288.43</v>
          </cell>
          <cell r="T222">
            <v>4127886.26</v>
          </cell>
          <cell r="U222">
            <v>5388069.9000000004</v>
          </cell>
          <cell r="V222">
            <v>6066603.5300000003</v>
          </cell>
          <cell r="W222">
            <v>6146956.6100000003</v>
          </cell>
          <cell r="X222">
            <v>6226381.7599999998</v>
          </cell>
          <cell r="Y222">
            <v>6305886.3200000003</v>
          </cell>
          <cell r="Z222">
            <v>6389191.79</v>
          </cell>
          <cell r="AA222">
            <v>6482465.1100000003</v>
          </cell>
          <cell r="AB222">
            <v>6568214.9500000002</v>
          </cell>
          <cell r="AC222">
            <v>6654117.0800000001</v>
          </cell>
          <cell r="AD222">
            <v>6743128.8899999997</v>
          </cell>
          <cell r="AE222">
            <v>6833331.4100000001</v>
          </cell>
          <cell r="AF222">
            <v>6924740.5700000003</v>
          </cell>
          <cell r="AG222">
            <v>7017372.5</v>
          </cell>
          <cell r="AH222">
            <v>7111243.5700000003</v>
          </cell>
          <cell r="AI222">
            <v>7206370.3399999999</v>
          </cell>
          <cell r="AJ222">
            <v>7302769.6200000001</v>
          </cell>
          <cell r="AK222">
            <v>7400458.4299999997</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row>
        <row r="223">
          <cell r="A223" t="str">
            <v>CASmall C&amp;IDLC Space HeatingProgram Annual CostsLow Participation Case0</v>
          </cell>
          <cell r="B223" t="str">
            <v>CA</v>
          </cell>
          <cell r="C223" t="str">
            <v>Small C&amp;I</v>
          </cell>
          <cell r="D223" t="str">
            <v>DLC Space Heating</v>
          </cell>
          <cell r="E223" t="str">
            <v>Program Annual Costs</v>
          </cell>
          <cell r="F223" t="str">
            <v>Low Participation Case</v>
          </cell>
          <cell r="G223">
            <v>0</v>
          </cell>
          <cell r="H223">
            <v>0</v>
          </cell>
          <cell r="I223">
            <v>0</v>
          </cell>
          <cell r="J223">
            <v>0</v>
          </cell>
          <cell r="K223">
            <v>0</v>
          </cell>
          <cell r="L223">
            <v>0</v>
          </cell>
          <cell r="M223">
            <v>0</v>
          </cell>
          <cell r="N223">
            <v>0</v>
          </cell>
          <cell r="O223">
            <v>0</v>
          </cell>
          <cell r="P223">
            <v>0</v>
          </cell>
          <cell r="Q223">
            <v>0</v>
          </cell>
          <cell r="R223">
            <v>5834317.1500000004</v>
          </cell>
          <cell r="S223">
            <v>12509121.98</v>
          </cell>
          <cell r="T223">
            <v>26286343.199999999</v>
          </cell>
          <cell r="U223">
            <v>16130618.27</v>
          </cell>
          <cell r="V223">
            <v>10911310.720000001</v>
          </cell>
          <cell r="W223">
            <v>4823091.07</v>
          </cell>
          <cell r="X223">
            <v>4899046.41</v>
          </cell>
          <cell r="Y223">
            <v>4974249.76</v>
          </cell>
          <cell r="Z223">
            <v>5049879.66</v>
          </cell>
          <cell r="AA223">
            <v>5126289.05</v>
          </cell>
          <cell r="AB223">
            <v>5203203.5</v>
          </cell>
          <cell r="AC223">
            <v>5283869.59</v>
          </cell>
          <cell r="AD223">
            <v>5405233.1200000001</v>
          </cell>
          <cell r="AE223">
            <v>5502775.29</v>
          </cell>
          <cell r="AF223">
            <v>5602414.6799999997</v>
          </cell>
          <cell r="AG223">
            <v>5704204.7300000004</v>
          </cell>
          <cell r="AH223">
            <v>5808200.4400000004</v>
          </cell>
          <cell r="AI223">
            <v>5914458.3899999997</v>
          </cell>
          <cell r="AJ223">
            <v>6023036.7800000003</v>
          </cell>
          <cell r="AK223">
            <v>6133995.5099999998</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row>
        <row r="224">
          <cell r="A224" t="str">
            <v>CASmall C&amp;IDLC Space HeatingNon-Incentive CostsLow Participation Case0</v>
          </cell>
          <cell r="B224" t="str">
            <v>CA</v>
          </cell>
          <cell r="C224" t="str">
            <v>Small C&amp;I</v>
          </cell>
          <cell r="D224" t="str">
            <v>DLC Space Heating</v>
          </cell>
          <cell r="E224" t="str">
            <v>Non-Incentive Costs</v>
          </cell>
          <cell r="F224" t="str">
            <v>Low Participation Case</v>
          </cell>
          <cell r="G224">
            <v>0</v>
          </cell>
          <cell r="H224">
            <v>0</v>
          </cell>
          <cell r="I224">
            <v>0</v>
          </cell>
          <cell r="J224">
            <v>0</v>
          </cell>
          <cell r="K224">
            <v>0</v>
          </cell>
          <cell r="L224">
            <v>0</v>
          </cell>
          <cell r="M224">
            <v>0</v>
          </cell>
          <cell r="N224">
            <v>0</v>
          </cell>
          <cell r="O224">
            <v>0</v>
          </cell>
          <cell r="P224">
            <v>0</v>
          </cell>
          <cell r="Q224">
            <v>0</v>
          </cell>
          <cell r="R224">
            <v>5482636.7300000004</v>
          </cell>
          <cell r="S224">
            <v>11437731.27</v>
          </cell>
          <cell r="T224">
            <v>23748445.530000001</v>
          </cell>
          <cell r="U224">
            <v>12818922.52</v>
          </cell>
          <cell r="V224">
            <v>7177502.6100000003</v>
          </cell>
          <cell r="W224">
            <v>1035039.42</v>
          </cell>
          <cell r="X224">
            <v>1056694.75</v>
          </cell>
          <cell r="Y224">
            <v>1077608.81</v>
          </cell>
          <cell r="Z224">
            <v>1098962.6200000001</v>
          </cell>
          <cell r="AA224">
            <v>1121099.71</v>
          </cell>
          <cell r="AB224">
            <v>1143734.93</v>
          </cell>
          <cell r="AC224">
            <v>1169950.97</v>
          </cell>
          <cell r="AD224">
            <v>1234739.83</v>
          </cell>
          <cell r="AE224">
            <v>1274929.31</v>
          </cell>
          <cell r="AF224">
            <v>1316427.29</v>
          </cell>
          <cell r="AG224">
            <v>1359276.37</v>
          </cell>
          <cell r="AH224">
            <v>1403520.56</v>
          </cell>
          <cell r="AI224">
            <v>1449205.28</v>
          </cell>
          <cell r="AJ224">
            <v>1496377.44</v>
          </cell>
          <cell r="AK224">
            <v>1545085.48</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row>
        <row r="225">
          <cell r="A225" t="str">
            <v>CASmall C&amp;IDLC Space HeatingSummer Peak Reduction @Meter  (MW)Low Participation Case0</v>
          </cell>
          <cell r="B225" t="str">
            <v>CA</v>
          </cell>
          <cell r="C225" t="str">
            <v>Small C&amp;I</v>
          </cell>
          <cell r="D225" t="str">
            <v>DLC Space Heating</v>
          </cell>
          <cell r="E225" t="str">
            <v>Summer Peak Reduction @Meter  (MW)</v>
          </cell>
          <cell r="F225" t="str">
            <v>Low Participation Case</v>
          </cell>
          <cell r="G225">
            <v>0</v>
          </cell>
          <cell r="H225">
            <v>0</v>
          </cell>
          <cell r="I225">
            <v>0</v>
          </cell>
          <cell r="J225">
            <v>0</v>
          </cell>
          <cell r="K225">
            <v>0</v>
          </cell>
          <cell r="L225">
            <v>0</v>
          </cell>
          <cell r="M225">
            <v>0</v>
          </cell>
          <cell r="N225">
            <v>0</v>
          </cell>
          <cell r="O225">
            <v>0</v>
          </cell>
          <cell r="P225">
            <v>0</v>
          </cell>
          <cell r="Q225">
            <v>0</v>
          </cell>
          <cell r="R225">
            <v>5.1061481672101516</v>
          </cell>
          <cell r="S225">
            <v>15.546439584201273</v>
          </cell>
          <cell r="T225">
            <v>36.769815927493447</v>
          </cell>
          <cell r="U225">
            <v>47.99510590524666</v>
          </cell>
          <cell r="V225">
            <v>54.039254216657497</v>
          </cell>
          <cell r="W225">
            <v>54.75501228123791</v>
          </cell>
          <cell r="X225">
            <v>55.462504704051796</v>
          </cell>
          <cell r="Y225">
            <v>56.170704503007471</v>
          </cell>
          <cell r="Z225">
            <v>56.91276145592839</v>
          </cell>
          <cell r="AA225">
            <v>57.74360864977195</v>
          </cell>
          <cell r="AB225">
            <v>58.507439221742665</v>
          </cell>
          <cell r="AC225">
            <v>59.27262640549219</v>
          </cell>
          <cell r="AD225">
            <v>60.065513565673378</v>
          </cell>
          <cell r="AE225">
            <v>60.869007140432515</v>
          </cell>
          <cell r="AF225">
            <v>61.683249011282939</v>
          </cell>
          <cell r="AG225">
            <v>62.508382957680382</v>
          </cell>
          <cell r="AH225">
            <v>63.344554682411669</v>
          </cell>
          <cell r="AI225">
            <v>64.191911837323005</v>
          </cell>
          <cell r="AJ225">
            <v>65.050604049392433</v>
          </cell>
          <cell r="AK225">
            <v>65.920782947151125</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row>
        <row r="226">
          <cell r="A226" t="str">
            <v>CASmall C&amp;IDLC Space HeatingSummer Peak Reduction @Generation (MW)Low Participation Case0</v>
          </cell>
          <cell r="B226" t="str">
            <v>CA</v>
          </cell>
          <cell r="C226" t="str">
            <v>Small C&amp;I</v>
          </cell>
          <cell r="D226" t="str">
            <v>DLC Space Heating</v>
          </cell>
          <cell r="E226" t="str">
            <v>Summer Peak Reduction @Generation (MW)</v>
          </cell>
          <cell r="F226" t="str">
            <v>Low Participation Case</v>
          </cell>
          <cell r="G226">
            <v>0</v>
          </cell>
          <cell r="H226">
            <v>0</v>
          </cell>
          <cell r="I226">
            <v>0</v>
          </cell>
          <cell r="J226">
            <v>0</v>
          </cell>
          <cell r="K226">
            <v>0</v>
          </cell>
          <cell r="L226">
            <v>0</v>
          </cell>
          <cell r="M226">
            <v>0</v>
          </cell>
          <cell r="N226">
            <v>0</v>
          </cell>
          <cell r="O226">
            <v>0</v>
          </cell>
          <cell r="P226">
            <v>0</v>
          </cell>
          <cell r="Q226">
            <v>0</v>
          </cell>
          <cell r="R226">
            <v>5.6309529854545115</v>
          </cell>
          <cell r="S226">
            <v>17.1442871462299</v>
          </cell>
          <cell r="T226">
            <v>40.548980952242438</v>
          </cell>
          <cell r="U226">
            <v>52.92799504328039</v>
          </cell>
          <cell r="V226">
            <v>59.593354892652727</v>
          </cell>
          <cell r="W226">
            <v>60.382677857562754</v>
          </cell>
          <cell r="X226">
            <v>61.162885646285609</v>
          </cell>
          <cell r="Y226">
            <v>61.94387351456492</v>
          </cell>
          <cell r="Z226">
            <v>62.762198341341403</v>
          </cell>
          <cell r="AA226">
            <v>63.678439181486489</v>
          </cell>
          <cell r="AB226">
            <v>64.520775498172327</v>
          </cell>
          <cell r="AC226">
            <v>65.364607857843168</v>
          </cell>
          <cell r="AD226">
            <v>66.238987169908881</v>
          </cell>
          <cell r="AE226">
            <v>67.125063013269198</v>
          </cell>
          <cell r="AF226">
            <v>68.022991851877961</v>
          </cell>
          <cell r="AG226">
            <v>68.932932242700019</v>
          </cell>
          <cell r="AH226">
            <v>69.855044863709381</v>
          </cell>
          <cell r="AI226">
            <v>70.789492542261797</v>
          </cell>
          <cell r="AJ226">
            <v>71.73644028384696</v>
          </cell>
          <cell r="AK226">
            <v>72.696055301225314</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row>
        <row r="227">
          <cell r="A227" t="str">
            <v>CASmall C&amp;IDLC Space HeatingWinter Peak Reduction @Meter  (MW)Low Participation Case0</v>
          </cell>
          <cell r="B227" t="str">
            <v>CA</v>
          </cell>
          <cell r="C227" t="str">
            <v>Small C&amp;I</v>
          </cell>
          <cell r="D227" t="str">
            <v>DLC Space Heating</v>
          </cell>
          <cell r="E227" t="str">
            <v>Winter Peak Reduction @Meter  (MW)</v>
          </cell>
          <cell r="F227" t="str">
            <v>Low Participation Case</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row>
        <row r="228">
          <cell r="A228" t="str">
            <v>CASmall C&amp;IDLC Space HeatingWinter Peak Reduction @Generation (MW)Low Participation Case0</v>
          </cell>
          <cell r="B228" t="str">
            <v>CA</v>
          </cell>
          <cell r="C228" t="str">
            <v>Small C&amp;I</v>
          </cell>
          <cell r="D228" t="str">
            <v>DLC Space Heating</v>
          </cell>
          <cell r="E228" t="str">
            <v>Winter Peak Reduction @Generation (MW)</v>
          </cell>
          <cell r="F228" t="str">
            <v>Low Participation Case</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row>
        <row r="229">
          <cell r="A229" t="str">
            <v>CASmall C&amp;IDLC Space HeatingProgram Annual BenefitsLow Participation Case0</v>
          </cell>
          <cell r="B229" t="str">
            <v>CA</v>
          </cell>
          <cell r="C229" t="str">
            <v>Small C&amp;I</v>
          </cell>
          <cell r="D229" t="str">
            <v>DLC Space Heating</v>
          </cell>
          <cell r="E229" t="str">
            <v>Program Annual Benefits</v>
          </cell>
          <cell r="F229" t="str">
            <v>Low Participation Case</v>
          </cell>
          <cell r="G229">
            <v>0</v>
          </cell>
        </row>
        <row r="230">
          <cell r="A230" t="str">
            <v>CASmall C&amp;IDLC Space HeatingNew ParticipantsLow Participation Case0</v>
          </cell>
          <cell r="B230" t="str">
            <v>CA</v>
          </cell>
          <cell r="C230" t="str">
            <v>Small C&amp;I</v>
          </cell>
          <cell r="D230" t="str">
            <v>DLC Space Heating</v>
          </cell>
          <cell r="E230" t="str">
            <v>New Participants</v>
          </cell>
          <cell r="F230" t="str">
            <v>Low Participation Case</v>
          </cell>
          <cell r="G230">
            <v>0</v>
          </cell>
          <cell r="H230">
            <v>0</v>
          </cell>
          <cell r="I230">
            <v>0</v>
          </cell>
          <cell r="J230">
            <v>0</v>
          </cell>
          <cell r="K230">
            <v>0</v>
          </cell>
          <cell r="L230">
            <v>0</v>
          </cell>
          <cell r="M230">
            <v>0</v>
          </cell>
          <cell r="N230">
            <v>0</v>
          </cell>
          <cell r="O230">
            <v>0</v>
          </cell>
          <cell r="P230">
            <v>0</v>
          </cell>
          <cell r="Q230">
            <v>0</v>
          </cell>
          <cell r="R230">
            <v>16746.686550000006</v>
          </cell>
          <cell r="S230">
            <v>34271.919000000009</v>
          </cell>
          <cell r="T230">
            <v>69833.664450000011</v>
          </cell>
          <cell r="U230">
            <v>36847.527750000037</v>
          </cell>
          <cell r="V230">
            <v>20100.588749999937</v>
          </cell>
          <cell r="W230">
            <v>2583.0255000000179</v>
          </cell>
          <cell r="X230">
            <v>2585.7149999999965</v>
          </cell>
          <cell r="Y230">
            <v>2585.2035000000324</v>
          </cell>
          <cell r="Z230">
            <v>2584.5764999999665</v>
          </cell>
          <cell r="AA230">
            <v>2584.3950000000186</v>
          </cell>
          <cell r="AB230">
            <v>2584.7249999999767</v>
          </cell>
          <cell r="AC230">
            <v>2592.8595000000205</v>
          </cell>
          <cell r="AD230">
            <v>2694.0321599718882</v>
          </cell>
          <cell r="AE230">
            <v>2731.0805338135397</v>
          </cell>
          <cell r="AF230">
            <v>2768.6383974915661</v>
          </cell>
          <cell r="AG230">
            <v>2806.7127575183695</v>
          </cell>
          <cell r="AH230">
            <v>2845.3107167601411</v>
          </cell>
          <cell r="AI230">
            <v>2884.4394757617847</v>
          </cell>
          <cell r="AJ230">
            <v>2924.1063340901455</v>
          </cell>
          <cell r="AK230">
            <v>2964.3186916958948</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row>
        <row r="231">
          <cell r="A231" t="str">
            <v>CASmall C&amp;IDLC Space HeatingIncentive CostsLow Participation Case0</v>
          </cell>
          <cell r="B231" t="str">
            <v>CA</v>
          </cell>
          <cell r="C231" t="str">
            <v>Small C&amp;I</v>
          </cell>
          <cell r="D231" t="str">
            <v>DLC Space Heating</v>
          </cell>
          <cell r="E231" t="str">
            <v>Incentive Costs</v>
          </cell>
          <cell r="F231" t="str">
            <v>Low Participation Case</v>
          </cell>
          <cell r="G231">
            <v>0</v>
          </cell>
          <cell r="H231">
            <v>0</v>
          </cell>
          <cell r="I231">
            <v>0</v>
          </cell>
          <cell r="J231">
            <v>0</v>
          </cell>
          <cell r="K231">
            <v>0</v>
          </cell>
          <cell r="L231">
            <v>0</v>
          </cell>
          <cell r="M231">
            <v>0</v>
          </cell>
          <cell r="N231">
            <v>0</v>
          </cell>
          <cell r="O231">
            <v>0</v>
          </cell>
          <cell r="P231">
            <v>0</v>
          </cell>
          <cell r="Q231">
            <v>0</v>
          </cell>
          <cell r="R231">
            <v>351680.42</v>
          </cell>
          <cell r="S231">
            <v>1071390.72</v>
          </cell>
          <cell r="T231">
            <v>2537897.67</v>
          </cell>
          <cell r="U231">
            <v>3311695.75</v>
          </cell>
          <cell r="V231">
            <v>3733808.12</v>
          </cell>
          <cell r="W231">
            <v>3788051.65</v>
          </cell>
          <cell r="X231">
            <v>3842351.67</v>
          </cell>
          <cell r="Y231">
            <v>3896640.94</v>
          </cell>
          <cell r="Z231">
            <v>3950917.05</v>
          </cell>
          <cell r="AA231">
            <v>4005189.34</v>
          </cell>
          <cell r="AB231">
            <v>4059468.57</v>
          </cell>
          <cell r="AC231">
            <v>4113918.62</v>
          </cell>
          <cell r="AD231">
            <v>4170493.29</v>
          </cell>
          <cell r="AE231">
            <v>4227845.9800000004</v>
          </cell>
          <cell r="AF231">
            <v>4285987.3899999997</v>
          </cell>
          <cell r="AG231">
            <v>4344928.3600000003</v>
          </cell>
          <cell r="AH231">
            <v>4404679.88</v>
          </cell>
          <cell r="AI231">
            <v>4465253.1100000003</v>
          </cell>
          <cell r="AJ231">
            <v>4526659.34</v>
          </cell>
          <cell r="AK231">
            <v>4588910.04</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row>
        <row r="232">
          <cell r="A232" t="str">
            <v>CASmall C&amp;IDLC Space HeatingParticipantsLow Participation Case0</v>
          </cell>
          <cell r="B232" t="str">
            <v>CA</v>
          </cell>
          <cell r="C232" t="str">
            <v>Small C&amp;I</v>
          </cell>
          <cell r="D232" t="str">
            <v>DLC Space Heating</v>
          </cell>
          <cell r="E232" t="str">
            <v>Participants</v>
          </cell>
          <cell r="F232" t="str">
            <v>Low Participation Case</v>
          </cell>
          <cell r="G232">
            <v>0</v>
          </cell>
          <cell r="H232">
            <v>0</v>
          </cell>
          <cell r="I232">
            <v>0</v>
          </cell>
          <cell r="J232">
            <v>0</v>
          </cell>
          <cell r="K232">
            <v>0</v>
          </cell>
          <cell r="L232">
            <v>0</v>
          </cell>
          <cell r="M232">
            <v>0</v>
          </cell>
          <cell r="N232">
            <v>0</v>
          </cell>
          <cell r="O232">
            <v>0</v>
          </cell>
          <cell r="P232">
            <v>0</v>
          </cell>
          <cell r="Q232">
            <v>0</v>
          </cell>
          <cell r="R232">
            <v>16746.686550000006</v>
          </cell>
          <cell r="S232">
            <v>51018.605550000015</v>
          </cell>
          <cell r="T232">
            <v>120852.27000000002</v>
          </cell>
          <cell r="U232">
            <v>157699.79775000006</v>
          </cell>
          <cell r="V232">
            <v>177800.38649999999</v>
          </cell>
          <cell r="W232">
            <v>180383.41200000001</v>
          </cell>
          <cell r="X232">
            <v>182969.12700000001</v>
          </cell>
          <cell r="Y232">
            <v>185554.33050000004</v>
          </cell>
          <cell r="Z232">
            <v>188138.90700000001</v>
          </cell>
          <cell r="AA232">
            <v>190723.30200000003</v>
          </cell>
          <cell r="AB232">
            <v>193308.027</v>
          </cell>
          <cell r="AC232">
            <v>195900.88650000002</v>
          </cell>
          <cell r="AD232">
            <v>198594.91865997191</v>
          </cell>
          <cell r="AE232">
            <v>201325.99919378545</v>
          </cell>
          <cell r="AF232">
            <v>204094.63759127702</v>
          </cell>
          <cell r="AG232">
            <v>206901.35034879539</v>
          </cell>
          <cell r="AH232">
            <v>209746.66106555553</v>
          </cell>
          <cell r="AI232">
            <v>212631.10054131731</v>
          </cell>
          <cell r="AJ232">
            <v>215555.20687540746</v>
          </cell>
          <cell r="AK232">
            <v>218519.52556710335</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row>
        <row r="233">
          <cell r="A233" t="str">
            <v>CAMedium C&amp;IDLC Water HeatingProgram Annual BenefitsLow Participation Case0</v>
          </cell>
          <cell r="B233" t="str">
            <v>CA</v>
          </cell>
          <cell r="C233" t="str">
            <v>Medium C&amp;I</v>
          </cell>
          <cell r="D233" t="str">
            <v>DLC Water Heating</v>
          </cell>
          <cell r="E233" t="str">
            <v>Program Annual Benefits</v>
          </cell>
          <cell r="F233" t="str">
            <v>Low Participation Case</v>
          </cell>
          <cell r="G233">
            <v>0</v>
          </cell>
          <cell r="H233">
            <v>0</v>
          </cell>
          <cell r="I233">
            <v>0</v>
          </cell>
          <cell r="J233">
            <v>0</v>
          </cell>
          <cell r="K233">
            <v>0</v>
          </cell>
          <cell r="L233">
            <v>0</v>
          </cell>
          <cell r="M233">
            <v>0</v>
          </cell>
          <cell r="N233">
            <v>0</v>
          </cell>
          <cell r="O233">
            <v>0</v>
          </cell>
          <cell r="P233">
            <v>0</v>
          </cell>
          <cell r="Q233">
            <v>0</v>
          </cell>
          <cell r="R233">
            <v>573231.01</v>
          </cell>
          <cell r="S233">
            <v>1745288.43</v>
          </cell>
          <cell r="T233">
            <v>4127886.26</v>
          </cell>
          <cell r="U233">
            <v>5388069.9000000004</v>
          </cell>
          <cell r="V233">
            <v>6066603.5300000003</v>
          </cell>
          <cell r="W233">
            <v>6146956.6100000003</v>
          </cell>
          <cell r="X233">
            <v>6226381.7599999998</v>
          </cell>
          <cell r="Y233">
            <v>6305886.3200000003</v>
          </cell>
          <cell r="Z233">
            <v>6389191.79</v>
          </cell>
          <cell r="AA233">
            <v>6482465.1100000003</v>
          </cell>
          <cell r="AB233">
            <v>6568214.9500000002</v>
          </cell>
          <cell r="AC233">
            <v>6654117.0800000001</v>
          </cell>
          <cell r="AD233">
            <v>6743128.8899999997</v>
          </cell>
          <cell r="AE233">
            <v>6833331.4100000001</v>
          </cell>
          <cell r="AF233">
            <v>6924740.5700000003</v>
          </cell>
          <cell r="AG233">
            <v>7017372.5</v>
          </cell>
          <cell r="AH233">
            <v>7111243.5700000003</v>
          </cell>
          <cell r="AI233">
            <v>7206370.3399999999</v>
          </cell>
          <cell r="AJ233">
            <v>7302769.6200000001</v>
          </cell>
          <cell r="AK233">
            <v>7400458.4299999997</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row>
        <row r="234">
          <cell r="A234" t="str">
            <v>CAMedium C&amp;IDLC Water HeatingProgram Annual CostsLow Participation Case0</v>
          </cell>
          <cell r="B234" t="str">
            <v>CA</v>
          </cell>
          <cell r="C234" t="str">
            <v>Medium C&amp;I</v>
          </cell>
          <cell r="D234" t="str">
            <v>DLC Water Heating</v>
          </cell>
          <cell r="E234" t="str">
            <v>Program Annual Costs</v>
          </cell>
          <cell r="F234" t="str">
            <v>Low Participation Case</v>
          </cell>
          <cell r="G234">
            <v>0</v>
          </cell>
          <cell r="H234">
            <v>0</v>
          </cell>
          <cell r="I234">
            <v>0</v>
          </cell>
          <cell r="J234">
            <v>0</v>
          </cell>
          <cell r="K234">
            <v>0</v>
          </cell>
          <cell r="L234">
            <v>0</v>
          </cell>
          <cell r="M234">
            <v>0</v>
          </cell>
          <cell r="N234">
            <v>0</v>
          </cell>
          <cell r="O234">
            <v>0</v>
          </cell>
          <cell r="P234">
            <v>0</v>
          </cell>
          <cell r="Q234">
            <v>0</v>
          </cell>
          <cell r="R234">
            <v>5834317.1500000004</v>
          </cell>
          <cell r="S234">
            <v>12509121.98</v>
          </cell>
          <cell r="T234">
            <v>26286343.199999999</v>
          </cell>
          <cell r="U234">
            <v>16130618.27</v>
          </cell>
          <cell r="V234">
            <v>10911310.720000001</v>
          </cell>
          <cell r="W234">
            <v>4823091.07</v>
          </cell>
          <cell r="X234">
            <v>4899046.41</v>
          </cell>
          <cell r="Y234">
            <v>4974249.76</v>
          </cell>
          <cell r="Z234">
            <v>5049879.66</v>
          </cell>
          <cell r="AA234">
            <v>5126289.05</v>
          </cell>
          <cell r="AB234">
            <v>5203203.5</v>
          </cell>
          <cell r="AC234">
            <v>5283869.59</v>
          </cell>
          <cell r="AD234">
            <v>5405233.1200000001</v>
          </cell>
          <cell r="AE234">
            <v>5502775.29</v>
          </cell>
          <cell r="AF234">
            <v>5602414.6799999997</v>
          </cell>
          <cell r="AG234">
            <v>5704204.7300000004</v>
          </cell>
          <cell r="AH234">
            <v>5808200.4400000004</v>
          </cell>
          <cell r="AI234">
            <v>5914458.3899999997</v>
          </cell>
          <cell r="AJ234">
            <v>6023036.7800000003</v>
          </cell>
          <cell r="AK234">
            <v>6133995.5099999998</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row>
        <row r="235">
          <cell r="A235" t="str">
            <v>CAMedium C&amp;IDLC Water HeatingNon-Incentive CostsLow Participation Case0</v>
          </cell>
          <cell r="B235" t="str">
            <v>CA</v>
          </cell>
          <cell r="C235" t="str">
            <v>Medium C&amp;I</v>
          </cell>
          <cell r="D235" t="str">
            <v>DLC Water Heating</v>
          </cell>
          <cell r="E235" t="str">
            <v>Non-Incentive Costs</v>
          </cell>
          <cell r="F235" t="str">
            <v>Low Participation Case</v>
          </cell>
          <cell r="G235">
            <v>0</v>
          </cell>
          <cell r="H235">
            <v>0</v>
          </cell>
          <cell r="I235">
            <v>0</v>
          </cell>
          <cell r="J235">
            <v>0</v>
          </cell>
          <cell r="K235">
            <v>0</v>
          </cell>
          <cell r="L235">
            <v>0</v>
          </cell>
          <cell r="M235">
            <v>0</v>
          </cell>
          <cell r="N235">
            <v>0</v>
          </cell>
          <cell r="O235">
            <v>0</v>
          </cell>
          <cell r="P235">
            <v>0</v>
          </cell>
          <cell r="Q235">
            <v>0</v>
          </cell>
          <cell r="R235">
            <v>5482636.7300000004</v>
          </cell>
          <cell r="S235">
            <v>11437731.27</v>
          </cell>
          <cell r="T235">
            <v>23748445.530000001</v>
          </cell>
          <cell r="U235">
            <v>12818922.52</v>
          </cell>
          <cell r="V235">
            <v>7177502.6100000003</v>
          </cell>
          <cell r="W235">
            <v>1035039.42</v>
          </cell>
          <cell r="X235">
            <v>1056694.75</v>
          </cell>
          <cell r="Y235">
            <v>1077608.81</v>
          </cell>
          <cell r="Z235">
            <v>1098962.6200000001</v>
          </cell>
          <cell r="AA235">
            <v>1121099.71</v>
          </cell>
          <cell r="AB235">
            <v>1143734.93</v>
          </cell>
          <cell r="AC235">
            <v>1169950.97</v>
          </cell>
          <cell r="AD235">
            <v>1234739.83</v>
          </cell>
          <cell r="AE235">
            <v>1274929.31</v>
          </cell>
          <cell r="AF235">
            <v>1316427.29</v>
          </cell>
          <cell r="AG235">
            <v>1359276.37</v>
          </cell>
          <cell r="AH235">
            <v>1403520.56</v>
          </cell>
          <cell r="AI235">
            <v>1449205.28</v>
          </cell>
          <cell r="AJ235">
            <v>1496377.44</v>
          </cell>
          <cell r="AK235">
            <v>1545085.48</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row>
        <row r="236">
          <cell r="A236" t="str">
            <v>CAMedium C&amp;IDLC Water HeatingSummer Peak Reduction @Meter  (MW)Low Participation Case0</v>
          </cell>
          <cell r="B236" t="str">
            <v>CA</v>
          </cell>
          <cell r="C236" t="str">
            <v>Medium C&amp;I</v>
          </cell>
          <cell r="D236" t="str">
            <v>DLC Water Heating</v>
          </cell>
          <cell r="E236" t="str">
            <v>Summer Peak Reduction @Meter  (MW)</v>
          </cell>
          <cell r="F236" t="str">
            <v>Low Participation Case</v>
          </cell>
          <cell r="G236">
            <v>0</v>
          </cell>
          <cell r="H236">
            <v>0</v>
          </cell>
          <cell r="I236">
            <v>0</v>
          </cell>
          <cell r="J236">
            <v>0</v>
          </cell>
          <cell r="K236">
            <v>0</v>
          </cell>
          <cell r="L236">
            <v>0</v>
          </cell>
          <cell r="M236">
            <v>0</v>
          </cell>
          <cell r="N236">
            <v>0</v>
          </cell>
          <cell r="O236">
            <v>0</v>
          </cell>
          <cell r="P236">
            <v>0</v>
          </cell>
          <cell r="Q236">
            <v>0</v>
          </cell>
          <cell r="R236">
            <v>5.1061481672101516</v>
          </cell>
          <cell r="S236">
            <v>15.546439584201273</v>
          </cell>
          <cell r="T236">
            <v>36.769815927493447</v>
          </cell>
          <cell r="U236">
            <v>47.99510590524666</v>
          </cell>
          <cell r="V236">
            <v>54.039254216657497</v>
          </cell>
          <cell r="W236">
            <v>54.75501228123791</v>
          </cell>
          <cell r="X236">
            <v>55.462504704051796</v>
          </cell>
          <cell r="Y236">
            <v>56.170704503007471</v>
          </cell>
          <cell r="Z236">
            <v>56.91276145592839</v>
          </cell>
          <cell r="AA236">
            <v>57.74360864977195</v>
          </cell>
          <cell r="AB236">
            <v>58.507439221742665</v>
          </cell>
          <cell r="AC236">
            <v>59.27262640549219</v>
          </cell>
          <cell r="AD236">
            <v>60.065513565673378</v>
          </cell>
          <cell r="AE236">
            <v>60.869007140432515</v>
          </cell>
          <cell r="AF236">
            <v>61.683249011282939</v>
          </cell>
          <cell r="AG236">
            <v>62.508382957680382</v>
          </cell>
          <cell r="AH236">
            <v>63.344554682411669</v>
          </cell>
          <cell r="AI236">
            <v>64.191911837323005</v>
          </cell>
          <cell r="AJ236">
            <v>65.050604049392433</v>
          </cell>
          <cell r="AK236">
            <v>65.920782947151125</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row>
        <row r="237">
          <cell r="A237" t="str">
            <v>CAMedium C&amp;IDLC Water HeatingSummer Peak Reduction @Generation (MW)Low Participation Case0</v>
          </cell>
          <cell r="B237" t="str">
            <v>CA</v>
          </cell>
          <cell r="C237" t="str">
            <v>Medium C&amp;I</v>
          </cell>
          <cell r="D237" t="str">
            <v>DLC Water Heating</v>
          </cell>
          <cell r="E237" t="str">
            <v>Summer Peak Reduction @Generation (MW)</v>
          </cell>
          <cell r="F237" t="str">
            <v>Low Participation Case</v>
          </cell>
          <cell r="G237">
            <v>0</v>
          </cell>
          <cell r="H237">
            <v>0</v>
          </cell>
          <cell r="I237">
            <v>0</v>
          </cell>
          <cell r="J237">
            <v>0</v>
          </cell>
          <cell r="K237">
            <v>0</v>
          </cell>
          <cell r="L237">
            <v>0</v>
          </cell>
          <cell r="M237">
            <v>0</v>
          </cell>
          <cell r="N237">
            <v>0</v>
          </cell>
          <cell r="O237">
            <v>0</v>
          </cell>
          <cell r="P237">
            <v>0</v>
          </cell>
          <cell r="Q237">
            <v>0</v>
          </cell>
          <cell r="R237">
            <v>5.6309529854545115</v>
          </cell>
          <cell r="S237">
            <v>17.1442871462299</v>
          </cell>
          <cell r="T237">
            <v>40.548980952242438</v>
          </cell>
          <cell r="U237">
            <v>52.92799504328039</v>
          </cell>
          <cell r="V237">
            <v>59.593354892652727</v>
          </cell>
          <cell r="W237">
            <v>60.382677857562754</v>
          </cell>
          <cell r="X237">
            <v>61.162885646285609</v>
          </cell>
          <cell r="Y237">
            <v>61.94387351456492</v>
          </cell>
          <cell r="Z237">
            <v>62.762198341341403</v>
          </cell>
          <cell r="AA237">
            <v>63.678439181486489</v>
          </cell>
          <cell r="AB237">
            <v>64.520775498172327</v>
          </cell>
          <cell r="AC237">
            <v>65.364607857843168</v>
          </cell>
          <cell r="AD237">
            <v>66.238987169908881</v>
          </cell>
          <cell r="AE237">
            <v>67.125063013269198</v>
          </cell>
          <cell r="AF237">
            <v>68.022991851877961</v>
          </cell>
          <cell r="AG237">
            <v>68.932932242700019</v>
          </cell>
          <cell r="AH237">
            <v>69.855044863709381</v>
          </cell>
          <cell r="AI237">
            <v>70.789492542261797</v>
          </cell>
          <cell r="AJ237">
            <v>71.73644028384696</v>
          </cell>
          <cell r="AK237">
            <v>72.696055301225314</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row>
        <row r="238">
          <cell r="A238" t="str">
            <v>CAMedium C&amp;IDLC Water HeatingWinter Peak Reduction @Meter  (MW)Low Participation Case0</v>
          </cell>
          <cell r="B238" t="str">
            <v>CA</v>
          </cell>
          <cell r="C238" t="str">
            <v>Medium C&amp;I</v>
          </cell>
          <cell r="D238" t="str">
            <v>DLC Water Heating</v>
          </cell>
          <cell r="E238" t="str">
            <v>Winter Peak Reduction @Meter  (MW)</v>
          </cell>
          <cell r="F238" t="str">
            <v>Low Participation Case</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row>
        <row r="239">
          <cell r="A239" t="str">
            <v>CAMedium C&amp;IDLC Water HeatingWinter Peak Reduction @Generation (MW)Low Participation Case0</v>
          </cell>
          <cell r="B239" t="str">
            <v>CA</v>
          </cell>
          <cell r="C239" t="str">
            <v>Medium C&amp;I</v>
          </cell>
          <cell r="D239" t="str">
            <v>DLC Water Heating</v>
          </cell>
          <cell r="E239" t="str">
            <v>Winter Peak Reduction @Generation (MW)</v>
          </cell>
          <cell r="F239" t="str">
            <v>Low Participation Case</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row>
        <row r="240">
          <cell r="A240" t="str">
            <v>CAMedium C&amp;IDLC Water HeatingProgram Annual BenefitsLow Participation Case0</v>
          </cell>
          <cell r="B240" t="str">
            <v>CA</v>
          </cell>
          <cell r="C240" t="str">
            <v>Medium C&amp;I</v>
          </cell>
          <cell r="D240" t="str">
            <v>DLC Water Heating</v>
          </cell>
          <cell r="E240" t="str">
            <v>Program Annual Benefits</v>
          </cell>
          <cell r="F240" t="str">
            <v>Low Participation Case</v>
          </cell>
          <cell r="G240">
            <v>0</v>
          </cell>
        </row>
        <row r="241">
          <cell r="A241" t="str">
            <v>CAMedium C&amp;IDLC Water HeatingNew ParticipantsLow Participation Case0</v>
          </cell>
          <cell r="B241" t="str">
            <v>CA</v>
          </cell>
          <cell r="C241" t="str">
            <v>Medium C&amp;I</v>
          </cell>
          <cell r="D241" t="str">
            <v>DLC Water Heating</v>
          </cell>
          <cell r="E241" t="str">
            <v>New Participants</v>
          </cell>
          <cell r="F241" t="str">
            <v>Low Participation Case</v>
          </cell>
          <cell r="G241">
            <v>0</v>
          </cell>
          <cell r="H241">
            <v>0</v>
          </cell>
          <cell r="I241">
            <v>0</v>
          </cell>
          <cell r="J241">
            <v>0</v>
          </cell>
          <cell r="K241">
            <v>0</v>
          </cell>
          <cell r="L241">
            <v>0</v>
          </cell>
          <cell r="M241">
            <v>0</v>
          </cell>
          <cell r="N241">
            <v>0</v>
          </cell>
          <cell r="O241">
            <v>0</v>
          </cell>
          <cell r="P241">
            <v>0</v>
          </cell>
          <cell r="Q241">
            <v>0</v>
          </cell>
          <cell r="R241">
            <v>16746.686550000006</v>
          </cell>
          <cell r="S241">
            <v>34271.919000000009</v>
          </cell>
          <cell r="T241">
            <v>69833.664450000011</v>
          </cell>
          <cell r="U241">
            <v>36847.527750000037</v>
          </cell>
          <cell r="V241">
            <v>20100.588749999937</v>
          </cell>
          <cell r="W241">
            <v>2583.0255000000179</v>
          </cell>
          <cell r="X241">
            <v>2585.7149999999965</v>
          </cell>
          <cell r="Y241">
            <v>2585.2035000000324</v>
          </cell>
          <cell r="Z241">
            <v>2584.5764999999665</v>
          </cell>
          <cell r="AA241">
            <v>2584.3950000000186</v>
          </cell>
          <cell r="AB241">
            <v>2584.7249999999767</v>
          </cell>
          <cell r="AC241">
            <v>2592.8595000000205</v>
          </cell>
          <cell r="AD241">
            <v>2694.0321599718882</v>
          </cell>
          <cell r="AE241">
            <v>2731.0805338135397</v>
          </cell>
          <cell r="AF241">
            <v>2768.6383974915661</v>
          </cell>
          <cell r="AG241">
            <v>2806.7127575183695</v>
          </cell>
          <cell r="AH241">
            <v>2845.3107167601411</v>
          </cell>
          <cell r="AI241">
            <v>2884.4394757617847</v>
          </cell>
          <cell r="AJ241">
            <v>2924.1063340901455</v>
          </cell>
          <cell r="AK241">
            <v>2964.3186916958948</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row>
        <row r="242">
          <cell r="A242" t="str">
            <v>CAMedium C&amp;IDLC Water HeatingIncentive CostsLow Participation Case0</v>
          </cell>
          <cell r="B242" t="str">
            <v>CA</v>
          </cell>
          <cell r="C242" t="str">
            <v>Medium C&amp;I</v>
          </cell>
          <cell r="D242" t="str">
            <v>DLC Water Heating</v>
          </cell>
          <cell r="E242" t="str">
            <v>Incentive Costs</v>
          </cell>
          <cell r="F242" t="str">
            <v>Low Participation Case</v>
          </cell>
          <cell r="G242">
            <v>0</v>
          </cell>
          <cell r="H242">
            <v>0</v>
          </cell>
          <cell r="I242">
            <v>0</v>
          </cell>
          <cell r="J242">
            <v>0</v>
          </cell>
          <cell r="K242">
            <v>0</v>
          </cell>
          <cell r="L242">
            <v>0</v>
          </cell>
          <cell r="M242">
            <v>0</v>
          </cell>
          <cell r="N242">
            <v>0</v>
          </cell>
          <cell r="O242">
            <v>0</v>
          </cell>
          <cell r="P242">
            <v>0</v>
          </cell>
          <cell r="Q242">
            <v>0</v>
          </cell>
          <cell r="R242">
            <v>351680.42</v>
          </cell>
          <cell r="S242">
            <v>1071390.72</v>
          </cell>
          <cell r="T242">
            <v>2537897.67</v>
          </cell>
          <cell r="U242">
            <v>3311695.75</v>
          </cell>
          <cell r="V242">
            <v>3733808.12</v>
          </cell>
          <cell r="W242">
            <v>3788051.65</v>
          </cell>
          <cell r="X242">
            <v>3842351.67</v>
          </cell>
          <cell r="Y242">
            <v>3896640.94</v>
          </cell>
          <cell r="Z242">
            <v>3950917.05</v>
          </cell>
          <cell r="AA242">
            <v>4005189.34</v>
          </cell>
          <cell r="AB242">
            <v>4059468.57</v>
          </cell>
          <cell r="AC242">
            <v>4113918.62</v>
          </cell>
          <cell r="AD242">
            <v>4170493.29</v>
          </cell>
          <cell r="AE242">
            <v>4227845.9800000004</v>
          </cell>
          <cell r="AF242">
            <v>4285987.3899999997</v>
          </cell>
          <cell r="AG242">
            <v>4344928.3600000003</v>
          </cell>
          <cell r="AH242">
            <v>4404679.88</v>
          </cell>
          <cell r="AI242">
            <v>4465253.1100000003</v>
          </cell>
          <cell r="AJ242">
            <v>4526659.34</v>
          </cell>
          <cell r="AK242">
            <v>4588910.04</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row>
        <row r="243">
          <cell r="A243" t="str">
            <v>CAMedium C&amp;IDLC Water HeatingParticipantsLow Participation Case0</v>
          </cell>
          <cell r="B243" t="str">
            <v>CA</v>
          </cell>
          <cell r="C243" t="str">
            <v>Medium C&amp;I</v>
          </cell>
          <cell r="D243" t="str">
            <v>DLC Water Heating</v>
          </cell>
          <cell r="E243" t="str">
            <v>Participants</v>
          </cell>
          <cell r="F243" t="str">
            <v>Low Participation Case</v>
          </cell>
          <cell r="G243">
            <v>0</v>
          </cell>
          <cell r="H243">
            <v>0</v>
          </cell>
          <cell r="I243">
            <v>0</v>
          </cell>
          <cell r="J243">
            <v>0</v>
          </cell>
          <cell r="K243">
            <v>0</v>
          </cell>
          <cell r="L243">
            <v>0</v>
          </cell>
          <cell r="M243">
            <v>0</v>
          </cell>
          <cell r="N243">
            <v>0</v>
          </cell>
          <cell r="O243">
            <v>0</v>
          </cell>
          <cell r="P243">
            <v>0</v>
          </cell>
          <cell r="Q243">
            <v>0</v>
          </cell>
          <cell r="R243">
            <v>16746.686550000006</v>
          </cell>
          <cell r="S243">
            <v>51018.605550000015</v>
          </cell>
          <cell r="T243">
            <v>120852.27000000002</v>
          </cell>
          <cell r="U243">
            <v>157699.79775000006</v>
          </cell>
          <cell r="V243">
            <v>177800.38649999999</v>
          </cell>
          <cell r="W243">
            <v>180383.41200000001</v>
          </cell>
          <cell r="X243">
            <v>182969.12700000001</v>
          </cell>
          <cell r="Y243">
            <v>185554.33050000004</v>
          </cell>
          <cell r="Z243">
            <v>188138.90700000001</v>
          </cell>
          <cell r="AA243">
            <v>190723.30200000003</v>
          </cell>
          <cell r="AB243">
            <v>193308.027</v>
          </cell>
          <cell r="AC243">
            <v>195900.88650000002</v>
          </cell>
          <cell r="AD243">
            <v>198594.91865997191</v>
          </cell>
          <cell r="AE243">
            <v>201325.99919378545</v>
          </cell>
          <cell r="AF243">
            <v>204094.63759127702</v>
          </cell>
          <cell r="AG243">
            <v>206901.35034879539</v>
          </cell>
          <cell r="AH243">
            <v>209746.66106555553</v>
          </cell>
          <cell r="AI243">
            <v>212631.10054131731</v>
          </cell>
          <cell r="AJ243">
            <v>215555.20687540746</v>
          </cell>
          <cell r="AK243">
            <v>218519.52556710335</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row>
        <row r="244">
          <cell r="A244" t="str">
            <v>CAResidentialDLC Water HeatingProgram Annual BenefitsLow Participation Case0</v>
          </cell>
          <cell r="B244" t="str">
            <v>CA</v>
          </cell>
          <cell r="C244" t="str">
            <v>Residential</v>
          </cell>
          <cell r="D244" t="str">
            <v>DLC Water Heating</v>
          </cell>
          <cell r="E244" t="str">
            <v>Program Annual Benefits</v>
          </cell>
          <cell r="F244" t="str">
            <v>Low Participation Case</v>
          </cell>
          <cell r="G244">
            <v>0</v>
          </cell>
          <cell r="H244">
            <v>0</v>
          </cell>
          <cell r="I244">
            <v>0</v>
          </cell>
          <cell r="J244">
            <v>0</v>
          </cell>
          <cell r="K244">
            <v>0</v>
          </cell>
          <cell r="L244">
            <v>0</v>
          </cell>
          <cell r="M244">
            <v>0</v>
          </cell>
          <cell r="N244">
            <v>0</v>
          </cell>
          <cell r="O244">
            <v>0</v>
          </cell>
          <cell r="P244">
            <v>0</v>
          </cell>
          <cell r="Q244">
            <v>0</v>
          </cell>
          <cell r="R244">
            <v>573231.01</v>
          </cell>
          <cell r="S244">
            <v>1745288.43</v>
          </cell>
          <cell r="T244">
            <v>4127886.26</v>
          </cell>
          <cell r="U244">
            <v>5388069.9000000004</v>
          </cell>
          <cell r="V244">
            <v>6066603.5300000003</v>
          </cell>
          <cell r="W244">
            <v>6146956.6100000003</v>
          </cell>
          <cell r="X244">
            <v>6226381.7599999998</v>
          </cell>
          <cell r="Y244">
            <v>6305886.3200000003</v>
          </cell>
          <cell r="Z244">
            <v>6389191.79</v>
          </cell>
          <cell r="AA244">
            <v>6482465.1100000003</v>
          </cell>
          <cell r="AB244">
            <v>6568214.9500000002</v>
          </cell>
          <cell r="AC244">
            <v>6654117.0800000001</v>
          </cell>
          <cell r="AD244">
            <v>6743128.8899999997</v>
          </cell>
          <cell r="AE244">
            <v>6833331.4100000001</v>
          </cell>
          <cell r="AF244">
            <v>6924740.5700000003</v>
          </cell>
          <cell r="AG244">
            <v>7017372.5</v>
          </cell>
          <cell r="AH244">
            <v>7111243.5700000003</v>
          </cell>
          <cell r="AI244">
            <v>7206370.3399999999</v>
          </cell>
          <cell r="AJ244">
            <v>7302769.6200000001</v>
          </cell>
          <cell r="AK244">
            <v>7400458.4299999997</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row>
        <row r="245">
          <cell r="A245" t="str">
            <v>CAResidentialDLC Water HeatingProgram Annual CostsLow Participation Case0</v>
          </cell>
          <cell r="B245" t="str">
            <v>CA</v>
          </cell>
          <cell r="C245" t="str">
            <v>Residential</v>
          </cell>
          <cell r="D245" t="str">
            <v>DLC Water Heating</v>
          </cell>
          <cell r="E245" t="str">
            <v>Program Annual Costs</v>
          </cell>
          <cell r="F245" t="str">
            <v>Low Participation Case</v>
          </cell>
          <cell r="G245">
            <v>0</v>
          </cell>
          <cell r="H245">
            <v>0</v>
          </cell>
          <cell r="I245">
            <v>0</v>
          </cell>
          <cell r="J245">
            <v>0</v>
          </cell>
          <cell r="K245">
            <v>0</v>
          </cell>
          <cell r="L245">
            <v>0</v>
          </cell>
          <cell r="M245">
            <v>0</v>
          </cell>
          <cell r="N245">
            <v>0</v>
          </cell>
          <cell r="O245">
            <v>0</v>
          </cell>
          <cell r="P245">
            <v>0</v>
          </cell>
          <cell r="Q245">
            <v>0</v>
          </cell>
          <cell r="R245">
            <v>5834317.1500000004</v>
          </cell>
          <cell r="S245">
            <v>12509121.98</v>
          </cell>
          <cell r="T245">
            <v>26286343.199999999</v>
          </cell>
          <cell r="U245">
            <v>16130618.27</v>
          </cell>
          <cell r="V245">
            <v>10911310.720000001</v>
          </cell>
          <cell r="W245">
            <v>4823091.07</v>
          </cell>
          <cell r="X245">
            <v>4899046.41</v>
          </cell>
          <cell r="Y245">
            <v>4974249.76</v>
          </cell>
          <cell r="Z245">
            <v>5049879.66</v>
          </cell>
          <cell r="AA245">
            <v>5126289.05</v>
          </cell>
          <cell r="AB245">
            <v>5203203.5</v>
          </cell>
          <cell r="AC245">
            <v>5283869.59</v>
          </cell>
          <cell r="AD245">
            <v>5405233.1200000001</v>
          </cell>
          <cell r="AE245">
            <v>5502775.29</v>
          </cell>
          <cell r="AF245">
            <v>5602414.6799999997</v>
          </cell>
          <cell r="AG245">
            <v>5704204.7300000004</v>
          </cell>
          <cell r="AH245">
            <v>5808200.4400000004</v>
          </cell>
          <cell r="AI245">
            <v>5914458.3899999997</v>
          </cell>
          <cell r="AJ245">
            <v>6023036.7800000003</v>
          </cell>
          <cell r="AK245">
            <v>6133995.5099999998</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row>
        <row r="246">
          <cell r="A246" t="str">
            <v>CAResidentialDLC Water HeatingNon-Incentive CostsLow Participation Case0</v>
          </cell>
          <cell r="B246" t="str">
            <v>CA</v>
          </cell>
          <cell r="C246" t="str">
            <v>Residential</v>
          </cell>
          <cell r="D246" t="str">
            <v>DLC Water Heating</v>
          </cell>
          <cell r="E246" t="str">
            <v>Non-Incentive Costs</v>
          </cell>
          <cell r="F246" t="str">
            <v>Low Participation Case</v>
          </cell>
          <cell r="G246">
            <v>0</v>
          </cell>
          <cell r="H246">
            <v>0</v>
          </cell>
          <cell r="I246">
            <v>0</v>
          </cell>
          <cell r="J246">
            <v>0</v>
          </cell>
          <cell r="K246">
            <v>0</v>
          </cell>
          <cell r="L246">
            <v>0</v>
          </cell>
          <cell r="M246">
            <v>0</v>
          </cell>
          <cell r="N246">
            <v>0</v>
          </cell>
          <cell r="O246">
            <v>0</v>
          </cell>
          <cell r="P246">
            <v>0</v>
          </cell>
          <cell r="Q246">
            <v>0</v>
          </cell>
          <cell r="R246">
            <v>5482636.7300000004</v>
          </cell>
          <cell r="S246">
            <v>11437731.27</v>
          </cell>
          <cell r="T246">
            <v>23748445.530000001</v>
          </cell>
          <cell r="U246">
            <v>12818922.52</v>
          </cell>
          <cell r="V246">
            <v>7177502.6100000003</v>
          </cell>
          <cell r="W246">
            <v>1035039.42</v>
          </cell>
          <cell r="X246">
            <v>1056694.75</v>
          </cell>
          <cell r="Y246">
            <v>1077608.81</v>
          </cell>
          <cell r="Z246">
            <v>1098962.6200000001</v>
          </cell>
          <cell r="AA246">
            <v>1121099.71</v>
          </cell>
          <cell r="AB246">
            <v>1143734.93</v>
          </cell>
          <cell r="AC246">
            <v>1169950.97</v>
          </cell>
          <cell r="AD246">
            <v>1234739.83</v>
          </cell>
          <cell r="AE246">
            <v>1274929.31</v>
          </cell>
          <cell r="AF246">
            <v>1316427.29</v>
          </cell>
          <cell r="AG246">
            <v>1359276.37</v>
          </cell>
          <cell r="AH246">
            <v>1403520.56</v>
          </cell>
          <cell r="AI246">
            <v>1449205.28</v>
          </cell>
          <cell r="AJ246">
            <v>1496377.44</v>
          </cell>
          <cell r="AK246">
            <v>1545085.48</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row>
        <row r="247">
          <cell r="A247" t="str">
            <v>CAResidentialDLC Water HeatingSummer Peak Reduction @Meter  (MW)Low Participation Case0</v>
          </cell>
          <cell r="B247" t="str">
            <v>CA</v>
          </cell>
          <cell r="C247" t="str">
            <v>Residential</v>
          </cell>
          <cell r="D247" t="str">
            <v>DLC Water Heating</v>
          </cell>
          <cell r="E247" t="str">
            <v>Summer Peak Reduction @Meter  (MW)</v>
          </cell>
          <cell r="F247" t="str">
            <v>Low Participation Case</v>
          </cell>
          <cell r="G247">
            <v>0</v>
          </cell>
          <cell r="H247">
            <v>0</v>
          </cell>
          <cell r="I247">
            <v>0</v>
          </cell>
          <cell r="J247">
            <v>0</v>
          </cell>
          <cell r="K247">
            <v>0</v>
          </cell>
          <cell r="L247">
            <v>0</v>
          </cell>
          <cell r="M247">
            <v>0</v>
          </cell>
          <cell r="N247">
            <v>0</v>
          </cell>
          <cell r="O247">
            <v>0</v>
          </cell>
          <cell r="P247">
            <v>0</v>
          </cell>
          <cell r="Q247">
            <v>0</v>
          </cell>
          <cell r="R247">
            <v>5.1061481672101516</v>
          </cell>
          <cell r="S247">
            <v>15.546439584201273</v>
          </cell>
          <cell r="T247">
            <v>36.769815927493447</v>
          </cell>
          <cell r="U247">
            <v>47.99510590524666</v>
          </cell>
          <cell r="V247">
            <v>54.039254216657497</v>
          </cell>
          <cell r="W247">
            <v>54.75501228123791</v>
          </cell>
          <cell r="X247">
            <v>55.462504704051796</v>
          </cell>
          <cell r="Y247">
            <v>56.170704503007471</v>
          </cell>
          <cell r="Z247">
            <v>56.91276145592839</v>
          </cell>
          <cell r="AA247">
            <v>57.74360864977195</v>
          </cell>
          <cell r="AB247">
            <v>58.507439221742665</v>
          </cell>
          <cell r="AC247">
            <v>59.27262640549219</v>
          </cell>
          <cell r="AD247">
            <v>60.065513565673378</v>
          </cell>
          <cell r="AE247">
            <v>60.869007140432515</v>
          </cell>
          <cell r="AF247">
            <v>61.683249011282939</v>
          </cell>
          <cell r="AG247">
            <v>62.508382957680382</v>
          </cell>
          <cell r="AH247">
            <v>63.344554682411669</v>
          </cell>
          <cell r="AI247">
            <v>64.191911837323005</v>
          </cell>
          <cell r="AJ247">
            <v>65.050604049392433</v>
          </cell>
          <cell r="AK247">
            <v>65.920782947151125</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row>
        <row r="248">
          <cell r="A248" t="str">
            <v>CAResidentialDLC Water HeatingSummer Peak Reduction @Generation (MW)Low Participation Case0</v>
          </cell>
          <cell r="B248" t="str">
            <v>CA</v>
          </cell>
          <cell r="C248" t="str">
            <v>Residential</v>
          </cell>
          <cell r="D248" t="str">
            <v>DLC Water Heating</v>
          </cell>
          <cell r="E248" t="str">
            <v>Summer Peak Reduction @Generation (MW)</v>
          </cell>
          <cell r="F248" t="str">
            <v>Low Participation Case</v>
          </cell>
          <cell r="G248">
            <v>0</v>
          </cell>
          <cell r="H248">
            <v>0</v>
          </cell>
          <cell r="I248">
            <v>0</v>
          </cell>
          <cell r="J248">
            <v>0</v>
          </cell>
          <cell r="K248">
            <v>0</v>
          </cell>
          <cell r="L248">
            <v>0</v>
          </cell>
          <cell r="M248">
            <v>0</v>
          </cell>
          <cell r="N248">
            <v>0</v>
          </cell>
          <cell r="O248">
            <v>0</v>
          </cell>
          <cell r="P248">
            <v>0</v>
          </cell>
          <cell r="Q248">
            <v>0</v>
          </cell>
          <cell r="R248">
            <v>5.6309529854545115</v>
          </cell>
          <cell r="S248">
            <v>17.1442871462299</v>
          </cell>
          <cell r="T248">
            <v>40.548980952242438</v>
          </cell>
          <cell r="U248">
            <v>52.92799504328039</v>
          </cell>
          <cell r="V248">
            <v>59.593354892652727</v>
          </cell>
          <cell r="W248">
            <v>60.382677857562754</v>
          </cell>
          <cell r="X248">
            <v>61.162885646285609</v>
          </cell>
          <cell r="Y248">
            <v>61.94387351456492</v>
          </cell>
          <cell r="Z248">
            <v>62.762198341341403</v>
          </cell>
          <cell r="AA248">
            <v>63.678439181486489</v>
          </cell>
          <cell r="AB248">
            <v>64.520775498172327</v>
          </cell>
          <cell r="AC248">
            <v>65.364607857843168</v>
          </cell>
          <cell r="AD248">
            <v>66.238987169908881</v>
          </cell>
          <cell r="AE248">
            <v>67.125063013269198</v>
          </cell>
          <cell r="AF248">
            <v>68.022991851877961</v>
          </cell>
          <cell r="AG248">
            <v>68.932932242700019</v>
          </cell>
          <cell r="AH248">
            <v>69.855044863709381</v>
          </cell>
          <cell r="AI248">
            <v>70.789492542261797</v>
          </cell>
          <cell r="AJ248">
            <v>71.73644028384696</v>
          </cell>
          <cell r="AK248">
            <v>72.696055301225314</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row>
        <row r="249">
          <cell r="A249" t="str">
            <v>CAResidentialDLC Water HeatingWinter Peak Reduction @Meter  (MW)Low Participation Case0</v>
          </cell>
          <cell r="B249" t="str">
            <v>CA</v>
          </cell>
          <cell r="C249" t="str">
            <v>Residential</v>
          </cell>
          <cell r="D249" t="str">
            <v>DLC Water Heating</v>
          </cell>
          <cell r="E249" t="str">
            <v>Winter Peak Reduction @Meter  (MW)</v>
          </cell>
          <cell r="F249" t="str">
            <v>Low Participation Case</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row>
        <row r="250">
          <cell r="A250" t="str">
            <v>CAResidentialDLC Water HeatingWinter Peak Reduction @Generation (MW)Low Participation Case0</v>
          </cell>
          <cell r="B250" t="str">
            <v>CA</v>
          </cell>
          <cell r="C250" t="str">
            <v>Residential</v>
          </cell>
          <cell r="D250" t="str">
            <v>DLC Water Heating</v>
          </cell>
          <cell r="E250" t="str">
            <v>Winter Peak Reduction @Generation (MW)</v>
          </cell>
          <cell r="F250" t="str">
            <v>Low Participation Case</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row>
        <row r="251">
          <cell r="A251" t="str">
            <v>CAResidentialDLC Water HeatingProgram Annual BenefitsLow Participation Case0</v>
          </cell>
          <cell r="B251" t="str">
            <v>CA</v>
          </cell>
          <cell r="C251" t="str">
            <v>Residential</v>
          </cell>
          <cell r="D251" t="str">
            <v>DLC Water Heating</v>
          </cell>
          <cell r="E251" t="str">
            <v>Program Annual Benefits</v>
          </cell>
          <cell r="F251" t="str">
            <v>Low Participation Case</v>
          </cell>
          <cell r="G251">
            <v>0</v>
          </cell>
        </row>
        <row r="252">
          <cell r="A252" t="str">
            <v>CAResidentialDLC Water HeatingNew ParticipantsLow Participation Case0</v>
          </cell>
          <cell r="B252" t="str">
            <v>CA</v>
          </cell>
          <cell r="C252" t="str">
            <v>Residential</v>
          </cell>
          <cell r="D252" t="str">
            <v>DLC Water Heating</v>
          </cell>
          <cell r="E252" t="str">
            <v>New Participants</v>
          </cell>
          <cell r="F252" t="str">
            <v>Low Participation Case</v>
          </cell>
          <cell r="G252">
            <v>0</v>
          </cell>
          <cell r="H252">
            <v>0</v>
          </cell>
          <cell r="I252">
            <v>0</v>
          </cell>
          <cell r="J252">
            <v>0</v>
          </cell>
          <cell r="K252">
            <v>0</v>
          </cell>
          <cell r="L252">
            <v>0</v>
          </cell>
          <cell r="M252">
            <v>0</v>
          </cell>
          <cell r="N252">
            <v>0</v>
          </cell>
          <cell r="O252">
            <v>0</v>
          </cell>
          <cell r="P252">
            <v>0</v>
          </cell>
          <cell r="Q252">
            <v>0</v>
          </cell>
          <cell r="R252">
            <v>16746.686550000006</v>
          </cell>
          <cell r="S252">
            <v>34271.919000000009</v>
          </cell>
          <cell r="T252">
            <v>69833.664450000011</v>
          </cell>
          <cell r="U252">
            <v>36847.527750000037</v>
          </cell>
          <cell r="V252">
            <v>20100.588749999937</v>
          </cell>
          <cell r="W252">
            <v>2583.0255000000179</v>
          </cell>
          <cell r="X252">
            <v>2585.7149999999965</v>
          </cell>
          <cell r="Y252">
            <v>2585.2035000000324</v>
          </cell>
          <cell r="Z252">
            <v>2584.5764999999665</v>
          </cell>
          <cell r="AA252">
            <v>2584.3950000000186</v>
          </cell>
          <cell r="AB252">
            <v>2584.7249999999767</v>
          </cell>
          <cell r="AC252">
            <v>2592.8595000000205</v>
          </cell>
          <cell r="AD252">
            <v>2694.0321599718882</v>
          </cell>
          <cell r="AE252">
            <v>2731.0805338135397</v>
          </cell>
          <cell r="AF252">
            <v>2768.6383974915661</v>
          </cell>
          <cell r="AG252">
            <v>2806.7127575183695</v>
          </cell>
          <cell r="AH252">
            <v>2845.3107167601411</v>
          </cell>
          <cell r="AI252">
            <v>2884.4394757617847</v>
          </cell>
          <cell r="AJ252">
            <v>2924.1063340901455</v>
          </cell>
          <cell r="AK252">
            <v>2964.3186916958948</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row>
        <row r="253">
          <cell r="A253" t="str">
            <v>CAResidentialDLC Water HeatingIncentive CostsLow Participation Case0</v>
          </cell>
          <cell r="B253" t="str">
            <v>CA</v>
          </cell>
          <cell r="C253" t="str">
            <v>Residential</v>
          </cell>
          <cell r="D253" t="str">
            <v>DLC Water Heating</v>
          </cell>
          <cell r="E253" t="str">
            <v>Incentive Costs</v>
          </cell>
          <cell r="F253" t="str">
            <v>Low Participation Case</v>
          </cell>
          <cell r="G253">
            <v>0</v>
          </cell>
          <cell r="H253">
            <v>0</v>
          </cell>
          <cell r="I253">
            <v>0</v>
          </cell>
          <cell r="J253">
            <v>0</v>
          </cell>
          <cell r="K253">
            <v>0</v>
          </cell>
          <cell r="L253">
            <v>0</v>
          </cell>
          <cell r="M253">
            <v>0</v>
          </cell>
          <cell r="N253">
            <v>0</v>
          </cell>
          <cell r="O253">
            <v>0</v>
          </cell>
          <cell r="P253">
            <v>0</v>
          </cell>
          <cell r="Q253">
            <v>0</v>
          </cell>
          <cell r="R253">
            <v>351680.42</v>
          </cell>
          <cell r="S253">
            <v>1071390.72</v>
          </cell>
          <cell r="T253">
            <v>2537897.67</v>
          </cell>
          <cell r="U253">
            <v>3311695.75</v>
          </cell>
          <cell r="V253">
            <v>3733808.12</v>
          </cell>
          <cell r="W253">
            <v>3788051.65</v>
          </cell>
          <cell r="X253">
            <v>3842351.67</v>
          </cell>
          <cell r="Y253">
            <v>3896640.94</v>
          </cell>
          <cell r="Z253">
            <v>3950917.05</v>
          </cell>
          <cell r="AA253">
            <v>4005189.34</v>
          </cell>
          <cell r="AB253">
            <v>4059468.57</v>
          </cell>
          <cell r="AC253">
            <v>4113918.62</v>
          </cell>
          <cell r="AD253">
            <v>4170493.29</v>
          </cell>
          <cell r="AE253">
            <v>4227845.9800000004</v>
          </cell>
          <cell r="AF253">
            <v>4285987.3899999997</v>
          </cell>
          <cell r="AG253">
            <v>4344928.3600000003</v>
          </cell>
          <cell r="AH253">
            <v>4404679.88</v>
          </cell>
          <cell r="AI253">
            <v>4465253.1100000003</v>
          </cell>
          <cell r="AJ253">
            <v>4526659.34</v>
          </cell>
          <cell r="AK253">
            <v>4588910.04</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row>
        <row r="254">
          <cell r="A254" t="str">
            <v>CAResidentialDLC Water HeatingParticipantsLow Participation Case0</v>
          </cell>
          <cell r="B254" t="str">
            <v>CA</v>
          </cell>
          <cell r="C254" t="str">
            <v>Residential</v>
          </cell>
          <cell r="D254" t="str">
            <v>DLC Water Heating</v>
          </cell>
          <cell r="E254" t="str">
            <v>Participants</v>
          </cell>
          <cell r="F254" t="str">
            <v>Low Participation Case</v>
          </cell>
          <cell r="G254">
            <v>0</v>
          </cell>
          <cell r="H254">
            <v>0</v>
          </cell>
          <cell r="I254">
            <v>0</v>
          </cell>
          <cell r="J254">
            <v>0</v>
          </cell>
          <cell r="K254">
            <v>0</v>
          </cell>
          <cell r="L254">
            <v>0</v>
          </cell>
          <cell r="M254">
            <v>0</v>
          </cell>
          <cell r="N254">
            <v>0</v>
          </cell>
          <cell r="O254">
            <v>0</v>
          </cell>
          <cell r="P254">
            <v>0</v>
          </cell>
          <cell r="Q254">
            <v>0</v>
          </cell>
          <cell r="R254">
            <v>16746.686550000006</v>
          </cell>
          <cell r="S254">
            <v>51018.605550000015</v>
          </cell>
          <cell r="T254">
            <v>120852.27000000002</v>
          </cell>
          <cell r="U254">
            <v>157699.79775000006</v>
          </cell>
          <cell r="V254">
            <v>177800.38649999999</v>
          </cell>
          <cell r="W254">
            <v>180383.41200000001</v>
          </cell>
          <cell r="X254">
            <v>182969.12700000001</v>
          </cell>
          <cell r="Y254">
            <v>185554.33050000004</v>
          </cell>
          <cell r="Z254">
            <v>188138.90700000001</v>
          </cell>
          <cell r="AA254">
            <v>190723.30200000003</v>
          </cell>
          <cell r="AB254">
            <v>193308.027</v>
          </cell>
          <cell r="AC254">
            <v>195900.88650000002</v>
          </cell>
          <cell r="AD254">
            <v>198594.91865997191</v>
          </cell>
          <cell r="AE254">
            <v>201325.99919378545</v>
          </cell>
          <cell r="AF254">
            <v>204094.63759127702</v>
          </cell>
          <cell r="AG254">
            <v>206901.35034879539</v>
          </cell>
          <cell r="AH254">
            <v>209746.66106555553</v>
          </cell>
          <cell r="AI254">
            <v>212631.10054131731</v>
          </cell>
          <cell r="AJ254">
            <v>215555.20687540746</v>
          </cell>
          <cell r="AK254">
            <v>218519.52556710335</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row>
        <row r="255">
          <cell r="A255" t="str">
            <v>CASmall C&amp;IDLC Water HeatingProgram Annual BenefitsLow Participation Case0</v>
          </cell>
          <cell r="B255" t="str">
            <v>CA</v>
          </cell>
          <cell r="C255" t="str">
            <v>Small C&amp;I</v>
          </cell>
          <cell r="D255" t="str">
            <v>DLC Water Heating</v>
          </cell>
          <cell r="E255" t="str">
            <v>Program Annual Benefits</v>
          </cell>
          <cell r="F255" t="str">
            <v>Low Participation Case</v>
          </cell>
          <cell r="G255">
            <v>0</v>
          </cell>
          <cell r="H255">
            <v>0</v>
          </cell>
          <cell r="I255">
            <v>0</v>
          </cell>
          <cell r="J255">
            <v>0</v>
          </cell>
          <cell r="K255">
            <v>0</v>
          </cell>
          <cell r="L255">
            <v>0</v>
          </cell>
          <cell r="M255">
            <v>0</v>
          </cell>
          <cell r="N255">
            <v>0</v>
          </cell>
          <cell r="O255">
            <v>0</v>
          </cell>
          <cell r="P255">
            <v>0</v>
          </cell>
          <cell r="Q255">
            <v>0</v>
          </cell>
          <cell r="R255">
            <v>573231.01</v>
          </cell>
          <cell r="S255">
            <v>1745288.43</v>
          </cell>
          <cell r="T255">
            <v>4127886.26</v>
          </cell>
          <cell r="U255">
            <v>5388069.9000000004</v>
          </cell>
          <cell r="V255">
            <v>6066603.5300000003</v>
          </cell>
          <cell r="W255">
            <v>6146956.6100000003</v>
          </cell>
          <cell r="X255">
            <v>6226381.7599999998</v>
          </cell>
          <cell r="Y255">
            <v>6305886.3200000003</v>
          </cell>
          <cell r="Z255">
            <v>6389191.79</v>
          </cell>
          <cell r="AA255">
            <v>6482465.1100000003</v>
          </cell>
          <cell r="AB255">
            <v>6568214.9500000002</v>
          </cell>
          <cell r="AC255">
            <v>6654117.0800000001</v>
          </cell>
          <cell r="AD255">
            <v>6743128.8899999997</v>
          </cell>
          <cell r="AE255">
            <v>6833331.4100000001</v>
          </cell>
          <cell r="AF255">
            <v>6924740.5700000003</v>
          </cell>
          <cell r="AG255">
            <v>7017372.5</v>
          </cell>
          <cell r="AH255">
            <v>7111243.5700000003</v>
          </cell>
          <cell r="AI255">
            <v>7206370.3399999999</v>
          </cell>
          <cell r="AJ255">
            <v>7302769.6200000001</v>
          </cell>
          <cell r="AK255">
            <v>7400458.4299999997</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row>
        <row r="256">
          <cell r="A256" t="str">
            <v>CASmall C&amp;IDLC Water HeatingProgram Annual CostsLow Participation Case0</v>
          </cell>
          <cell r="B256" t="str">
            <v>CA</v>
          </cell>
          <cell r="C256" t="str">
            <v>Small C&amp;I</v>
          </cell>
          <cell r="D256" t="str">
            <v>DLC Water Heating</v>
          </cell>
          <cell r="E256" t="str">
            <v>Program Annual Costs</v>
          </cell>
          <cell r="F256" t="str">
            <v>Low Participation Case</v>
          </cell>
          <cell r="G256">
            <v>0</v>
          </cell>
          <cell r="H256">
            <v>0</v>
          </cell>
          <cell r="I256">
            <v>0</v>
          </cell>
          <cell r="J256">
            <v>0</v>
          </cell>
          <cell r="K256">
            <v>0</v>
          </cell>
          <cell r="L256">
            <v>0</v>
          </cell>
          <cell r="M256">
            <v>0</v>
          </cell>
          <cell r="N256">
            <v>0</v>
          </cell>
          <cell r="O256">
            <v>0</v>
          </cell>
          <cell r="P256">
            <v>0</v>
          </cell>
          <cell r="Q256">
            <v>0</v>
          </cell>
          <cell r="R256">
            <v>5834317.1500000004</v>
          </cell>
          <cell r="S256">
            <v>12509121.98</v>
          </cell>
          <cell r="T256">
            <v>26286343.199999999</v>
          </cell>
          <cell r="U256">
            <v>16130618.27</v>
          </cell>
          <cell r="V256">
            <v>10911310.720000001</v>
          </cell>
          <cell r="W256">
            <v>4823091.07</v>
          </cell>
          <cell r="X256">
            <v>4899046.41</v>
          </cell>
          <cell r="Y256">
            <v>4974249.76</v>
          </cell>
          <cell r="Z256">
            <v>5049879.66</v>
          </cell>
          <cell r="AA256">
            <v>5126289.05</v>
          </cell>
          <cell r="AB256">
            <v>5203203.5</v>
          </cell>
          <cell r="AC256">
            <v>5283869.59</v>
          </cell>
          <cell r="AD256">
            <v>5405233.1200000001</v>
          </cell>
          <cell r="AE256">
            <v>5502775.29</v>
          </cell>
          <cell r="AF256">
            <v>5602414.6799999997</v>
          </cell>
          <cell r="AG256">
            <v>5704204.7300000004</v>
          </cell>
          <cell r="AH256">
            <v>5808200.4400000004</v>
          </cell>
          <cell r="AI256">
            <v>5914458.3899999997</v>
          </cell>
          <cell r="AJ256">
            <v>6023036.7800000003</v>
          </cell>
          <cell r="AK256">
            <v>6133995.5099999998</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row>
        <row r="257">
          <cell r="A257" t="str">
            <v>CASmall C&amp;IDLC Water HeatingNon-Incentive CostsLow Participation Case0</v>
          </cell>
          <cell r="B257" t="str">
            <v>CA</v>
          </cell>
          <cell r="C257" t="str">
            <v>Small C&amp;I</v>
          </cell>
          <cell r="D257" t="str">
            <v>DLC Water Heating</v>
          </cell>
          <cell r="E257" t="str">
            <v>Non-Incentive Costs</v>
          </cell>
          <cell r="F257" t="str">
            <v>Low Participation Case</v>
          </cell>
          <cell r="G257">
            <v>0</v>
          </cell>
          <cell r="H257">
            <v>0</v>
          </cell>
          <cell r="I257">
            <v>0</v>
          </cell>
          <cell r="J257">
            <v>0</v>
          </cell>
          <cell r="K257">
            <v>0</v>
          </cell>
          <cell r="L257">
            <v>0</v>
          </cell>
          <cell r="M257">
            <v>0</v>
          </cell>
          <cell r="N257">
            <v>0</v>
          </cell>
          <cell r="O257">
            <v>0</v>
          </cell>
          <cell r="P257">
            <v>0</v>
          </cell>
          <cell r="Q257">
            <v>0</v>
          </cell>
          <cell r="R257">
            <v>5482636.7300000004</v>
          </cell>
          <cell r="S257">
            <v>11437731.27</v>
          </cell>
          <cell r="T257">
            <v>23748445.530000001</v>
          </cell>
          <cell r="U257">
            <v>12818922.52</v>
          </cell>
          <cell r="V257">
            <v>7177502.6100000003</v>
          </cell>
          <cell r="W257">
            <v>1035039.42</v>
          </cell>
          <cell r="X257">
            <v>1056694.75</v>
          </cell>
          <cell r="Y257">
            <v>1077608.81</v>
          </cell>
          <cell r="Z257">
            <v>1098962.6200000001</v>
          </cell>
          <cell r="AA257">
            <v>1121099.71</v>
          </cell>
          <cell r="AB257">
            <v>1143734.93</v>
          </cell>
          <cell r="AC257">
            <v>1169950.97</v>
          </cell>
          <cell r="AD257">
            <v>1234739.83</v>
          </cell>
          <cell r="AE257">
            <v>1274929.31</v>
          </cell>
          <cell r="AF257">
            <v>1316427.29</v>
          </cell>
          <cell r="AG257">
            <v>1359276.37</v>
          </cell>
          <cell r="AH257">
            <v>1403520.56</v>
          </cell>
          <cell r="AI257">
            <v>1449205.28</v>
          </cell>
          <cell r="AJ257">
            <v>1496377.44</v>
          </cell>
          <cell r="AK257">
            <v>1545085.48</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row>
        <row r="258">
          <cell r="A258" t="str">
            <v>CASmall C&amp;IDLC Water HeatingSummer Peak Reduction @Meter  (MW)Low Participation Case0</v>
          </cell>
          <cell r="B258" t="str">
            <v>CA</v>
          </cell>
          <cell r="C258" t="str">
            <v>Small C&amp;I</v>
          </cell>
          <cell r="D258" t="str">
            <v>DLC Water Heating</v>
          </cell>
          <cell r="E258" t="str">
            <v>Summer Peak Reduction @Meter  (MW)</v>
          </cell>
          <cell r="F258" t="str">
            <v>Low Participation Case</v>
          </cell>
          <cell r="G258">
            <v>0</v>
          </cell>
          <cell r="H258">
            <v>0</v>
          </cell>
          <cell r="I258">
            <v>0</v>
          </cell>
          <cell r="J258">
            <v>0</v>
          </cell>
          <cell r="K258">
            <v>0</v>
          </cell>
          <cell r="L258">
            <v>0</v>
          </cell>
          <cell r="M258">
            <v>0</v>
          </cell>
          <cell r="N258">
            <v>0</v>
          </cell>
          <cell r="O258">
            <v>0</v>
          </cell>
          <cell r="P258">
            <v>0</v>
          </cell>
          <cell r="Q258">
            <v>0</v>
          </cell>
          <cell r="R258">
            <v>5.1061481672101516</v>
          </cell>
          <cell r="S258">
            <v>15.546439584201273</v>
          </cell>
          <cell r="T258">
            <v>36.769815927493447</v>
          </cell>
          <cell r="U258">
            <v>47.99510590524666</v>
          </cell>
          <cell r="V258">
            <v>54.039254216657497</v>
          </cell>
          <cell r="W258">
            <v>54.75501228123791</v>
          </cell>
          <cell r="X258">
            <v>55.462504704051796</v>
          </cell>
          <cell r="Y258">
            <v>56.170704503007471</v>
          </cell>
          <cell r="Z258">
            <v>56.91276145592839</v>
          </cell>
          <cell r="AA258">
            <v>57.74360864977195</v>
          </cell>
          <cell r="AB258">
            <v>58.507439221742665</v>
          </cell>
          <cell r="AC258">
            <v>59.27262640549219</v>
          </cell>
          <cell r="AD258">
            <v>60.065513565673378</v>
          </cell>
          <cell r="AE258">
            <v>60.869007140432515</v>
          </cell>
          <cell r="AF258">
            <v>61.683249011282939</v>
          </cell>
          <cell r="AG258">
            <v>62.508382957680382</v>
          </cell>
          <cell r="AH258">
            <v>63.344554682411669</v>
          </cell>
          <cell r="AI258">
            <v>64.191911837323005</v>
          </cell>
          <cell r="AJ258">
            <v>65.050604049392433</v>
          </cell>
          <cell r="AK258">
            <v>65.920782947151125</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row>
        <row r="259">
          <cell r="A259" t="str">
            <v>CASmall C&amp;IDLC Water HeatingSummer Peak Reduction @Generation (MW)Low Participation Case0</v>
          </cell>
          <cell r="B259" t="str">
            <v>CA</v>
          </cell>
          <cell r="C259" t="str">
            <v>Small C&amp;I</v>
          </cell>
          <cell r="D259" t="str">
            <v>DLC Water Heating</v>
          </cell>
          <cell r="E259" t="str">
            <v>Summer Peak Reduction @Generation (MW)</v>
          </cell>
          <cell r="F259" t="str">
            <v>Low Participation Case</v>
          </cell>
          <cell r="G259">
            <v>0</v>
          </cell>
          <cell r="H259">
            <v>0</v>
          </cell>
          <cell r="I259">
            <v>0</v>
          </cell>
          <cell r="J259">
            <v>0</v>
          </cell>
          <cell r="K259">
            <v>0</v>
          </cell>
          <cell r="L259">
            <v>0</v>
          </cell>
          <cell r="M259">
            <v>0</v>
          </cell>
          <cell r="N259">
            <v>0</v>
          </cell>
          <cell r="O259">
            <v>0</v>
          </cell>
          <cell r="P259">
            <v>0</v>
          </cell>
          <cell r="Q259">
            <v>0</v>
          </cell>
          <cell r="R259">
            <v>5.6309529854545115</v>
          </cell>
          <cell r="S259">
            <v>17.1442871462299</v>
          </cell>
          <cell r="T259">
            <v>40.548980952242438</v>
          </cell>
          <cell r="U259">
            <v>52.92799504328039</v>
          </cell>
          <cell r="V259">
            <v>59.593354892652727</v>
          </cell>
          <cell r="W259">
            <v>60.382677857562754</v>
          </cell>
          <cell r="X259">
            <v>61.162885646285609</v>
          </cell>
          <cell r="Y259">
            <v>61.94387351456492</v>
          </cell>
          <cell r="Z259">
            <v>62.762198341341403</v>
          </cell>
          <cell r="AA259">
            <v>63.678439181486489</v>
          </cell>
          <cell r="AB259">
            <v>64.520775498172327</v>
          </cell>
          <cell r="AC259">
            <v>65.364607857843168</v>
          </cell>
          <cell r="AD259">
            <v>66.238987169908881</v>
          </cell>
          <cell r="AE259">
            <v>67.125063013269198</v>
          </cell>
          <cell r="AF259">
            <v>68.022991851877961</v>
          </cell>
          <cell r="AG259">
            <v>68.932932242700019</v>
          </cell>
          <cell r="AH259">
            <v>69.855044863709381</v>
          </cell>
          <cell r="AI259">
            <v>70.789492542261797</v>
          </cell>
          <cell r="AJ259">
            <v>71.73644028384696</v>
          </cell>
          <cell r="AK259">
            <v>72.696055301225314</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row>
        <row r="260">
          <cell r="A260" t="str">
            <v>CASmall C&amp;IDLC Water HeatingWinter Peak Reduction @Meter  (MW)Low Participation Case0</v>
          </cell>
          <cell r="B260" t="str">
            <v>CA</v>
          </cell>
          <cell r="C260" t="str">
            <v>Small C&amp;I</v>
          </cell>
          <cell r="D260" t="str">
            <v>DLC Water Heating</v>
          </cell>
          <cell r="E260" t="str">
            <v>Winter Peak Reduction @Meter  (MW)</v>
          </cell>
          <cell r="F260" t="str">
            <v>Low Participation Case</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row>
        <row r="261">
          <cell r="A261" t="str">
            <v>CASmall C&amp;IDLC Water HeatingWinter Peak Reduction @Generation (MW)Low Participation Case0</v>
          </cell>
          <cell r="B261" t="str">
            <v>CA</v>
          </cell>
          <cell r="C261" t="str">
            <v>Small C&amp;I</v>
          </cell>
          <cell r="D261" t="str">
            <v>DLC Water Heating</v>
          </cell>
          <cell r="E261" t="str">
            <v>Winter Peak Reduction @Generation (MW)</v>
          </cell>
          <cell r="F261" t="str">
            <v>Low Participation Case</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row>
        <row r="262">
          <cell r="A262" t="str">
            <v>CASmall C&amp;IDLC Water HeatingProgram Annual BenefitsLow Participation Case0</v>
          </cell>
          <cell r="B262" t="str">
            <v>CA</v>
          </cell>
          <cell r="C262" t="str">
            <v>Small C&amp;I</v>
          </cell>
          <cell r="D262" t="str">
            <v>DLC Water Heating</v>
          </cell>
          <cell r="E262" t="str">
            <v>Program Annual Benefits</v>
          </cell>
          <cell r="F262" t="str">
            <v>Low Participation Case</v>
          </cell>
          <cell r="G262">
            <v>0</v>
          </cell>
        </row>
        <row r="263">
          <cell r="A263" t="str">
            <v>CASmall C&amp;IDLC Water HeatingNew ParticipantsLow Participation Case0</v>
          </cell>
          <cell r="B263" t="str">
            <v>CA</v>
          </cell>
          <cell r="C263" t="str">
            <v>Small C&amp;I</v>
          </cell>
          <cell r="D263" t="str">
            <v>DLC Water Heating</v>
          </cell>
          <cell r="E263" t="str">
            <v>New Participants</v>
          </cell>
          <cell r="F263" t="str">
            <v>Low Participation Case</v>
          </cell>
          <cell r="G263">
            <v>0</v>
          </cell>
          <cell r="H263">
            <v>0</v>
          </cell>
          <cell r="I263">
            <v>0</v>
          </cell>
          <cell r="J263">
            <v>0</v>
          </cell>
          <cell r="K263">
            <v>0</v>
          </cell>
          <cell r="L263">
            <v>0</v>
          </cell>
          <cell r="M263">
            <v>0</v>
          </cell>
          <cell r="N263">
            <v>0</v>
          </cell>
          <cell r="O263">
            <v>0</v>
          </cell>
          <cell r="P263">
            <v>0</v>
          </cell>
          <cell r="Q263">
            <v>0</v>
          </cell>
          <cell r="R263">
            <v>16746.686550000006</v>
          </cell>
          <cell r="S263">
            <v>34271.919000000009</v>
          </cell>
          <cell r="T263">
            <v>69833.664450000011</v>
          </cell>
          <cell r="U263">
            <v>36847.527750000037</v>
          </cell>
          <cell r="V263">
            <v>20100.588749999937</v>
          </cell>
          <cell r="W263">
            <v>2583.0255000000179</v>
          </cell>
          <cell r="X263">
            <v>2585.7149999999965</v>
          </cell>
          <cell r="Y263">
            <v>2585.2035000000324</v>
          </cell>
          <cell r="Z263">
            <v>2584.5764999999665</v>
          </cell>
          <cell r="AA263">
            <v>2584.3950000000186</v>
          </cell>
          <cell r="AB263">
            <v>2584.7249999999767</v>
          </cell>
          <cell r="AC263">
            <v>2592.8595000000205</v>
          </cell>
          <cell r="AD263">
            <v>2694.0321599718882</v>
          </cell>
          <cell r="AE263">
            <v>2731.0805338135397</v>
          </cell>
          <cell r="AF263">
            <v>2768.6383974915661</v>
          </cell>
          <cell r="AG263">
            <v>2806.7127575183695</v>
          </cell>
          <cell r="AH263">
            <v>2845.3107167601411</v>
          </cell>
          <cell r="AI263">
            <v>2884.4394757617847</v>
          </cell>
          <cell r="AJ263">
            <v>2924.1063340901455</v>
          </cell>
          <cell r="AK263">
            <v>2964.3186916958948</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row>
        <row r="264">
          <cell r="A264" t="str">
            <v>CASmall C&amp;IDLC Water HeatingIncentive CostsLow Participation Case0</v>
          </cell>
          <cell r="B264" t="str">
            <v>CA</v>
          </cell>
          <cell r="C264" t="str">
            <v>Small C&amp;I</v>
          </cell>
          <cell r="D264" t="str">
            <v>DLC Water Heating</v>
          </cell>
          <cell r="E264" t="str">
            <v>Incentive Costs</v>
          </cell>
          <cell r="F264" t="str">
            <v>Low Participation Case</v>
          </cell>
          <cell r="G264">
            <v>0</v>
          </cell>
          <cell r="H264">
            <v>0</v>
          </cell>
          <cell r="I264">
            <v>0</v>
          </cell>
          <cell r="J264">
            <v>0</v>
          </cell>
          <cell r="K264">
            <v>0</v>
          </cell>
          <cell r="L264">
            <v>0</v>
          </cell>
          <cell r="M264">
            <v>0</v>
          </cell>
          <cell r="N264">
            <v>0</v>
          </cell>
          <cell r="O264">
            <v>0</v>
          </cell>
          <cell r="P264">
            <v>0</v>
          </cell>
          <cell r="Q264">
            <v>0</v>
          </cell>
          <cell r="R264">
            <v>351680.42</v>
          </cell>
          <cell r="S264">
            <v>1071390.72</v>
          </cell>
          <cell r="T264">
            <v>2537897.67</v>
          </cell>
          <cell r="U264">
            <v>3311695.75</v>
          </cell>
          <cell r="V264">
            <v>3733808.12</v>
          </cell>
          <cell r="W264">
            <v>3788051.65</v>
          </cell>
          <cell r="X264">
            <v>3842351.67</v>
          </cell>
          <cell r="Y264">
            <v>3896640.94</v>
          </cell>
          <cell r="Z264">
            <v>3950917.05</v>
          </cell>
          <cell r="AA264">
            <v>4005189.34</v>
          </cell>
          <cell r="AB264">
            <v>4059468.57</v>
          </cell>
          <cell r="AC264">
            <v>4113918.62</v>
          </cell>
          <cell r="AD264">
            <v>4170493.29</v>
          </cell>
          <cell r="AE264">
            <v>4227845.9800000004</v>
          </cell>
          <cell r="AF264">
            <v>4285987.3899999997</v>
          </cell>
          <cell r="AG264">
            <v>4344928.3600000003</v>
          </cell>
          <cell r="AH264">
            <v>4404679.88</v>
          </cell>
          <cell r="AI264">
            <v>4465253.1100000003</v>
          </cell>
          <cell r="AJ264">
            <v>4526659.34</v>
          </cell>
          <cell r="AK264">
            <v>4588910.04</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row>
        <row r="265">
          <cell r="A265" t="str">
            <v>CASmall C&amp;IDLC Water HeatingParticipantsLow Participation Case0</v>
          </cell>
          <cell r="B265" t="str">
            <v>CA</v>
          </cell>
          <cell r="C265" t="str">
            <v>Small C&amp;I</v>
          </cell>
          <cell r="D265" t="str">
            <v>DLC Water Heating</v>
          </cell>
          <cell r="E265" t="str">
            <v>Participants</v>
          </cell>
          <cell r="F265" t="str">
            <v>Low Participation Case</v>
          </cell>
          <cell r="G265">
            <v>0</v>
          </cell>
          <cell r="H265">
            <v>0</v>
          </cell>
          <cell r="I265">
            <v>0</v>
          </cell>
          <cell r="J265">
            <v>0</v>
          </cell>
          <cell r="K265">
            <v>0</v>
          </cell>
          <cell r="L265">
            <v>0</v>
          </cell>
          <cell r="M265">
            <v>0</v>
          </cell>
          <cell r="N265">
            <v>0</v>
          </cell>
          <cell r="O265">
            <v>0</v>
          </cell>
          <cell r="P265">
            <v>0</v>
          </cell>
          <cell r="Q265">
            <v>0</v>
          </cell>
          <cell r="R265">
            <v>16746.686550000006</v>
          </cell>
          <cell r="S265">
            <v>51018.605550000015</v>
          </cell>
          <cell r="T265">
            <v>120852.27000000002</v>
          </cell>
          <cell r="U265">
            <v>157699.79775000006</v>
          </cell>
          <cell r="V265">
            <v>177800.38649999999</v>
          </cell>
          <cell r="W265">
            <v>180383.41200000001</v>
          </cell>
          <cell r="X265">
            <v>182969.12700000001</v>
          </cell>
          <cell r="Y265">
            <v>185554.33050000004</v>
          </cell>
          <cell r="Z265">
            <v>188138.90700000001</v>
          </cell>
          <cell r="AA265">
            <v>190723.30200000003</v>
          </cell>
          <cell r="AB265">
            <v>193308.027</v>
          </cell>
          <cell r="AC265">
            <v>195900.88650000002</v>
          </cell>
          <cell r="AD265">
            <v>198594.91865997191</v>
          </cell>
          <cell r="AE265">
            <v>201325.99919378545</v>
          </cell>
          <cell r="AF265">
            <v>204094.63759127702</v>
          </cell>
          <cell r="AG265">
            <v>206901.35034879539</v>
          </cell>
          <cell r="AH265">
            <v>209746.66106555553</v>
          </cell>
          <cell r="AI265">
            <v>212631.10054131731</v>
          </cell>
          <cell r="AJ265">
            <v>215555.20687540746</v>
          </cell>
          <cell r="AK265">
            <v>218519.52556710335</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row>
        <row r="266">
          <cell r="A266" t="str">
            <v>CAExtra Large C&amp;IReal Time PricingProgram Annual BenefitsLow Participation Case0</v>
          </cell>
          <cell r="B266" t="str">
            <v>CA</v>
          </cell>
          <cell r="C266" t="str">
            <v>Extra Large C&amp;I</v>
          </cell>
          <cell r="D266" t="str">
            <v>Real Time Pricing</v>
          </cell>
          <cell r="E266" t="str">
            <v>Program Annual Benefits</v>
          </cell>
          <cell r="F266" t="str">
            <v>Low Participation Case</v>
          </cell>
          <cell r="G266">
            <v>0</v>
          </cell>
          <cell r="H266">
            <v>0</v>
          </cell>
          <cell r="I266">
            <v>0</v>
          </cell>
          <cell r="J266">
            <v>0</v>
          </cell>
          <cell r="K266">
            <v>0</v>
          </cell>
          <cell r="L266">
            <v>0</v>
          </cell>
          <cell r="M266">
            <v>0</v>
          </cell>
          <cell r="N266">
            <v>0</v>
          </cell>
          <cell r="O266">
            <v>0</v>
          </cell>
          <cell r="P266">
            <v>0</v>
          </cell>
          <cell r="Q266">
            <v>0</v>
          </cell>
          <cell r="R266">
            <v>573231.01</v>
          </cell>
          <cell r="S266">
            <v>1745288.43</v>
          </cell>
          <cell r="T266">
            <v>4127886.26</v>
          </cell>
          <cell r="U266">
            <v>5388069.9000000004</v>
          </cell>
          <cell r="V266">
            <v>6066603.5300000003</v>
          </cell>
          <cell r="W266">
            <v>6146956.6100000003</v>
          </cell>
          <cell r="X266">
            <v>6226381.7599999998</v>
          </cell>
          <cell r="Y266">
            <v>6305886.3200000003</v>
          </cell>
          <cell r="Z266">
            <v>6389191.79</v>
          </cell>
          <cell r="AA266">
            <v>6482465.1100000003</v>
          </cell>
          <cell r="AB266">
            <v>6568214.9500000002</v>
          </cell>
          <cell r="AC266">
            <v>6654117.0800000001</v>
          </cell>
          <cell r="AD266">
            <v>6743128.8899999997</v>
          </cell>
          <cell r="AE266">
            <v>6833331.4100000001</v>
          </cell>
          <cell r="AF266">
            <v>6924740.5700000003</v>
          </cell>
          <cell r="AG266">
            <v>7017372.5</v>
          </cell>
          <cell r="AH266">
            <v>7111243.5700000003</v>
          </cell>
          <cell r="AI266">
            <v>7206370.3399999999</v>
          </cell>
          <cell r="AJ266">
            <v>7302769.6200000001</v>
          </cell>
          <cell r="AK266">
            <v>7400458.4299999997</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row>
        <row r="267">
          <cell r="A267" t="str">
            <v>CAExtra Large C&amp;IReal Time PricingProgram Annual CostsLow Participation Case0</v>
          </cell>
          <cell r="B267" t="str">
            <v>CA</v>
          </cell>
          <cell r="C267" t="str">
            <v>Extra Large C&amp;I</v>
          </cell>
          <cell r="D267" t="str">
            <v>Real Time Pricing</v>
          </cell>
          <cell r="E267" t="str">
            <v>Program Annual Costs</v>
          </cell>
          <cell r="F267" t="str">
            <v>Low Participation Case</v>
          </cell>
          <cell r="G267">
            <v>0</v>
          </cell>
          <cell r="H267">
            <v>0</v>
          </cell>
          <cell r="I267">
            <v>0</v>
          </cell>
          <cell r="J267">
            <v>0</v>
          </cell>
          <cell r="K267">
            <v>0</v>
          </cell>
          <cell r="L267">
            <v>0</v>
          </cell>
          <cell r="M267">
            <v>0</v>
          </cell>
          <cell r="N267">
            <v>0</v>
          </cell>
          <cell r="O267">
            <v>0</v>
          </cell>
          <cell r="P267">
            <v>0</v>
          </cell>
          <cell r="Q267">
            <v>0</v>
          </cell>
          <cell r="R267">
            <v>5834317.1500000004</v>
          </cell>
          <cell r="S267">
            <v>12509121.98</v>
          </cell>
          <cell r="T267">
            <v>26286343.199999999</v>
          </cell>
          <cell r="U267">
            <v>16130618.27</v>
          </cell>
          <cell r="V267">
            <v>10911310.720000001</v>
          </cell>
          <cell r="W267">
            <v>4823091.07</v>
          </cell>
          <cell r="X267">
            <v>4899046.41</v>
          </cell>
          <cell r="Y267">
            <v>4974249.76</v>
          </cell>
          <cell r="Z267">
            <v>5049879.66</v>
          </cell>
          <cell r="AA267">
            <v>5126289.05</v>
          </cell>
          <cell r="AB267">
            <v>5203203.5</v>
          </cell>
          <cell r="AC267">
            <v>5283869.59</v>
          </cell>
          <cell r="AD267">
            <v>5405233.1200000001</v>
          </cell>
          <cell r="AE267">
            <v>5502775.29</v>
          </cell>
          <cell r="AF267">
            <v>5602414.6799999997</v>
          </cell>
          <cell r="AG267">
            <v>5704204.7300000004</v>
          </cell>
          <cell r="AH267">
            <v>5808200.4400000004</v>
          </cell>
          <cell r="AI267">
            <v>5914458.3899999997</v>
          </cell>
          <cell r="AJ267">
            <v>6023036.7800000003</v>
          </cell>
          <cell r="AK267">
            <v>6133995.5099999998</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row>
        <row r="268">
          <cell r="A268" t="str">
            <v>CAExtra Large C&amp;IReal Time PricingNon-Incentive CostsLow Participation Case0</v>
          </cell>
          <cell r="B268" t="str">
            <v>CA</v>
          </cell>
          <cell r="C268" t="str">
            <v>Extra Large C&amp;I</v>
          </cell>
          <cell r="D268" t="str">
            <v>Real Time Pricing</v>
          </cell>
          <cell r="E268" t="str">
            <v>Non-Incentive Costs</v>
          </cell>
          <cell r="F268" t="str">
            <v>Low Participation Case</v>
          </cell>
          <cell r="G268">
            <v>0</v>
          </cell>
          <cell r="H268">
            <v>0</v>
          </cell>
          <cell r="I268">
            <v>0</v>
          </cell>
          <cell r="J268">
            <v>0</v>
          </cell>
          <cell r="K268">
            <v>0</v>
          </cell>
          <cell r="L268">
            <v>0</v>
          </cell>
          <cell r="M268">
            <v>0</v>
          </cell>
          <cell r="N268">
            <v>0</v>
          </cell>
          <cell r="O268">
            <v>0</v>
          </cell>
          <cell r="P268">
            <v>0</v>
          </cell>
          <cell r="Q268">
            <v>0</v>
          </cell>
          <cell r="R268">
            <v>5482636.7300000004</v>
          </cell>
          <cell r="S268">
            <v>11437731.27</v>
          </cell>
          <cell r="T268">
            <v>23748445.530000001</v>
          </cell>
          <cell r="U268">
            <v>12818922.52</v>
          </cell>
          <cell r="V268">
            <v>7177502.6100000003</v>
          </cell>
          <cell r="W268">
            <v>1035039.42</v>
          </cell>
          <cell r="X268">
            <v>1056694.75</v>
          </cell>
          <cell r="Y268">
            <v>1077608.81</v>
          </cell>
          <cell r="Z268">
            <v>1098962.6200000001</v>
          </cell>
          <cell r="AA268">
            <v>1121099.71</v>
          </cell>
          <cell r="AB268">
            <v>1143734.93</v>
          </cell>
          <cell r="AC268">
            <v>1169950.97</v>
          </cell>
          <cell r="AD268">
            <v>1234739.83</v>
          </cell>
          <cell r="AE268">
            <v>1274929.31</v>
          </cell>
          <cell r="AF268">
            <v>1316427.29</v>
          </cell>
          <cell r="AG268">
            <v>1359276.37</v>
          </cell>
          <cell r="AH268">
            <v>1403520.56</v>
          </cell>
          <cell r="AI268">
            <v>1449205.28</v>
          </cell>
          <cell r="AJ268">
            <v>1496377.44</v>
          </cell>
          <cell r="AK268">
            <v>1545085.48</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row>
        <row r="269">
          <cell r="A269" t="str">
            <v>CAExtra Large C&amp;IReal Time PricingSummer Peak Reduction @Meter  (MW)Low Participation Case0</v>
          </cell>
          <cell r="B269" t="str">
            <v>CA</v>
          </cell>
          <cell r="C269" t="str">
            <v>Extra Large C&amp;I</v>
          </cell>
          <cell r="D269" t="str">
            <v>Real Time Pricing</v>
          </cell>
          <cell r="E269" t="str">
            <v>Summer Peak Reduction @Meter  (MW)</v>
          </cell>
          <cell r="F269" t="str">
            <v>Low Participation Case</v>
          </cell>
          <cell r="G269">
            <v>0</v>
          </cell>
          <cell r="H269">
            <v>0</v>
          </cell>
          <cell r="I269">
            <v>0</v>
          </cell>
          <cell r="J269">
            <v>0</v>
          </cell>
          <cell r="K269">
            <v>0</v>
          </cell>
          <cell r="L269">
            <v>0</v>
          </cell>
          <cell r="M269">
            <v>0</v>
          </cell>
          <cell r="N269">
            <v>0</v>
          </cell>
          <cell r="O269">
            <v>0</v>
          </cell>
          <cell r="P269">
            <v>0</v>
          </cell>
          <cell r="Q269">
            <v>0</v>
          </cell>
          <cell r="R269">
            <v>5.1061481672101516</v>
          </cell>
          <cell r="S269">
            <v>15.546439584201273</v>
          </cell>
          <cell r="T269">
            <v>36.769815927493447</v>
          </cell>
          <cell r="U269">
            <v>47.99510590524666</v>
          </cell>
          <cell r="V269">
            <v>54.039254216657497</v>
          </cell>
          <cell r="W269">
            <v>54.75501228123791</v>
          </cell>
          <cell r="X269">
            <v>55.462504704051796</v>
          </cell>
          <cell r="Y269">
            <v>56.170704503007471</v>
          </cell>
          <cell r="Z269">
            <v>56.91276145592839</v>
          </cell>
          <cell r="AA269">
            <v>57.74360864977195</v>
          </cell>
          <cell r="AB269">
            <v>58.507439221742665</v>
          </cell>
          <cell r="AC269">
            <v>59.27262640549219</v>
          </cell>
          <cell r="AD269">
            <v>60.065513565673378</v>
          </cell>
          <cell r="AE269">
            <v>60.869007140432515</v>
          </cell>
          <cell r="AF269">
            <v>61.683249011282939</v>
          </cell>
          <cell r="AG269">
            <v>62.508382957680382</v>
          </cell>
          <cell r="AH269">
            <v>63.344554682411669</v>
          </cell>
          <cell r="AI269">
            <v>64.191911837323005</v>
          </cell>
          <cell r="AJ269">
            <v>65.050604049392433</v>
          </cell>
          <cell r="AK269">
            <v>65.920782947151125</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row>
        <row r="270">
          <cell r="A270" t="str">
            <v>CAExtra Large C&amp;IReal Time PricingSummer Peak Reduction @Generation (MW)Low Participation Case0</v>
          </cell>
          <cell r="B270" t="str">
            <v>CA</v>
          </cell>
          <cell r="C270" t="str">
            <v>Extra Large C&amp;I</v>
          </cell>
          <cell r="D270" t="str">
            <v>Real Time Pricing</v>
          </cell>
          <cell r="E270" t="str">
            <v>Summer Peak Reduction @Generation (MW)</v>
          </cell>
          <cell r="F270" t="str">
            <v>Low Participation Case</v>
          </cell>
          <cell r="G270">
            <v>0</v>
          </cell>
          <cell r="H270">
            <v>0</v>
          </cell>
          <cell r="I270">
            <v>0</v>
          </cell>
          <cell r="J270">
            <v>0</v>
          </cell>
          <cell r="K270">
            <v>0</v>
          </cell>
          <cell r="L270">
            <v>0</v>
          </cell>
          <cell r="M270">
            <v>0</v>
          </cell>
          <cell r="N270">
            <v>0</v>
          </cell>
          <cell r="O270">
            <v>0</v>
          </cell>
          <cell r="P270">
            <v>0</v>
          </cell>
          <cell r="Q270">
            <v>0</v>
          </cell>
          <cell r="R270">
            <v>5.6309529854545115</v>
          </cell>
          <cell r="S270">
            <v>17.1442871462299</v>
          </cell>
          <cell r="T270">
            <v>40.548980952242438</v>
          </cell>
          <cell r="U270">
            <v>52.92799504328039</v>
          </cell>
          <cell r="V270">
            <v>59.593354892652727</v>
          </cell>
          <cell r="W270">
            <v>60.382677857562754</v>
          </cell>
          <cell r="X270">
            <v>61.162885646285609</v>
          </cell>
          <cell r="Y270">
            <v>61.94387351456492</v>
          </cell>
          <cell r="Z270">
            <v>62.762198341341403</v>
          </cell>
          <cell r="AA270">
            <v>63.678439181486489</v>
          </cell>
          <cell r="AB270">
            <v>64.520775498172327</v>
          </cell>
          <cell r="AC270">
            <v>65.364607857843168</v>
          </cell>
          <cell r="AD270">
            <v>66.238987169908881</v>
          </cell>
          <cell r="AE270">
            <v>67.125063013269198</v>
          </cell>
          <cell r="AF270">
            <v>68.022991851877961</v>
          </cell>
          <cell r="AG270">
            <v>68.932932242700019</v>
          </cell>
          <cell r="AH270">
            <v>69.855044863709381</v>
          </cell>
          <cell r="AI270">
            <v>70.789492542261797</v>
          </cell>
          <cell r="AJ270">
            <v>71.73644028384696</v>
          </cell>
          <cell r="AK270">
            <v>72.696055301225314</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row>
        <row r="271">
          <cell r="A271" t="str">
            <v>CAExtra Large C&amp;IReal Time PricingWinter Peak Reduction @Meter  (MW)Low Participation Case0</v>
          </cell>
          <cell r="B271" t="str">
            <v>CA</v>
          </cell>
          <cell r="C271" t="str">
            <v>Extra Large C&amp;I</v>
          </cell>
          <cell r="D271" t="str">
            <v>Real Time Pricing</v>
          </cell>
          <cell r="E271" t="str">
            <v>Winter Peak Reduction @Meter  (MW)</v>
          </cell>
          <cell r="F271" t="str">
            <v>Low Participation Case</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row>
        <row r="272">
          <cell r="A272" t="str">
            <v>CAExtra Large C&amp;IReal Time PricingWinter Peak Reduction @Generation (MW)Low Participation Case0</v>
          </cell>
          <cell r="B272" t="str">
            <v>CA</v>
          </cell>
          <cell r="C272" t="str">
            <v>Extra Large C&amp;I</v>
          </cell>
          <cell r="D272" t="str">
            <v>Real Time Pricing</v>
          </cell>
          <cell r="E272" t="str">
            <v>Winter Peak Reduction @Generation (MW)</v>
          </cell>
          <cell r="F272" t="str">
            <v>Low Participation Case</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row>
        <row r="273">
          <cell r="A273" t="str">
            <v>CAExtra Large C&amp;IReal Time PricingProgram Annual BenefitsLow Participation Case0</v>
          </cell>
          <cell r="B273" t="str">
            <v>CA</v>
          </cell>
          <cell r="C273" t="str">
            <v>Extra Large C&amp;I</v>
          </cell>
          <cell r="D273" t="str">
            <v>Real Time Pricing</v>
          </cell>
          <cell r="E273" t="str">
            <v>Program Annual Benefits</v>
          </cell>
          <cell r="F273" t="str">
            <v>Low Participation Case</v>
          </cell>
          <cell r="G273">
            <v>0</v>
          </cell>
        </row>
        <row r="274">
          <cell r="A274" t="str">
            <v>CAExtra Large C&amp;IReal Time PricingNew ParticipantsLow Participation Case0</v>
          </cell>
          <cell r="B274" t="str">
            <v>CA</v>
          </cell>
          <cell r="C274" t="str">
            <v>Extra Large C&amp;I</v>
          </cell>
          <cell r="D274" t="str">
            <v>Real Time Pricing</v>
          </cell>
          <cell r="E274" t="str">
            <v>New Participants</v>
          </cell>
          <cell r="F274" t="str">
            <v>Low Participation Case</v>
          </cell>
          <cell r="G274">
            <v>0</v>
          </cell>
          <cell r="H274">
            <v>0</v>
          </cell>
          <cell r="I274">
            <v>0</v>
          </cell>
          <cell r="J274">
            <v>0</v>
          </cell>
          <cell r="K274">
            <v>0</v>
          </cell>
          <cell r="L274">
            <v>0</v>
          </cell>
          <cell r="M274">
            <v>0</v>
          </cell>
          <cell r="N274">
            <v>0</v>
          </cell>
          <cell r="O274">
            <v>0</v>
          </cell>
          <cell r="P274">
            <v>0</v>
          </cell>
          <cell r="Q274">
            <v>0</v>
          </cell>
          <cell r="R274">
            <v>16746.686550000006</v>
          </cell>
          <cell r="S274">
            <v>34271.919000000009</v>
          </cell>
          <cell r="T274">
            <v>69833.664450000011</v>
          </cell>
          <cell r="U274">
            <v>36847.527750000037</v>
          </cell>
          <cell r="V274">
            <v>20100.588749999937</v>
          </cell>
          <cell r="W274">
            <v>2583.0255000000179</v>
          </cell>
          <cell r="X274">
            <v>2585.7149999999965</v>
          </cell>
          <cell r="Y274">
            <v>2585.2035000000324</v>
          </cell>
          <cell r="Z274">
            <v>2584.5764999999665</v>
          </cell>
          <cell r="AA274">
            <v>2584.3950000000186</v>
          </cell>
          <cell r="AB274">
            <v>2584.7249999999767</v>
          </cell>
          <cell r="AC274">
            <v>2592.8595000000205</v>
          </cell>
          <cell r="AD274">
            <v>2694.0321599718882</v>
          </cell>
          <cell r="AE274">
            <v>2731.0805338135397</v>
          </cell>
          <cell r="AF274">
            <v>2768.6383974915661</v>
          </cell>
          <cell r="AG274">
            <v>2806.7127575183695</v>
          </cell>
          <cell r="AH274">
            <v>2845.3107167601411</v>
          </cell>
          <cell r="AI274">
            <v>2884.4394757617847</v>
          </cell>
          <cell r="AJ274">
            <v>2924.1063340901455</v>
          </cell>
          <cell r="AK274">
            <v>2964.3186916958948</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row>
        <row r="275">
          <cell r="A275" t="str">
            <v>CAExtra Large C&amp;IReal Time PricingIncentive CostsLow Participation Case0</v>
          </cell>
          <cell r="B275" t="str">
            <v>CA</v>
          </cell>
          <cell r="C275" t="str">
            <v>Extra Large C&amp;I</v>
          </cell>
          <cell r="D275" t="str">
            <v>Real Time Pricing</v>
          </cell>
          <cell r="E275" t="str">
            <v>Incentive Costs</v>
          </cell>
          <cell r="F275" t="str">
            <v>Low Participation Case</v>
          </cell>
          <cell r="G275">
            <v>0</v>
          </cell>
          <cell r="H275">
            <v>0</v>
          </cell>
          <cell r="I275">
            <v>0</v>
          </cell>
          <cell r="J275">
            <v>0</v>
          </cell>
          <cell r="K275">
            <v>0</v>
          </cell>
          <cell r="L275">
            <v>0</v>
          </cell>
          <cell r="M275">
            <v>0</v>
          </cell>
          <cell r="N275">
            <v>0</v>
          </cell>
          <cell r="O275">
            <v>0</v>
          </cell>
          <cell r="P275">
            <v>0</v>
          </cell>
          <cell r="Q275">
            <v>0</v>
          </cell>
          <cell r="R275">
            <v>351680.42</v>
          </cell>
          <cell r="S275">
            <v>1071390.72</v>
          </cell>
          <cell r="T275">
            <v>2537897.67</v>
          </cell>
          <cell r="U275">
            <v>3311695.75</v>
          </cell>
          <cell r="V275">
            <v>3733808.12</v>
          </cell>
          <cell r="W275">
            <v>3788051.65</v>
          </cell>
          <cell r="X275">
            <v>3842351.67</v>
          </cell>
          <cell r="Y275">
            <v>3896640.94</v>
          </cell>
          <cell r="Z275">
            <v>3950917.05</v>
          </cell>
          <cell r="AA275">
            <v>4005189.34</v>
          </cell>
          <cell r="AB275">
            <v>4059468.57</v>
          </cell>
          <cell r="AC275">
            <v>4113918.62</v>
          </cell>
          <cell r="AD275">
            <v>4170493.29</v>
          </cell>
          <cell r="AE275">
            <v>4227845.9800000004</v>
          </cell>
          <cell r="AF275">
            <v>4285987.3899999997</v>
          </cell>
          <cell r="AG275">
            <v>4344928.3600000003</v>
          </cell>
          <cell r="AH275">
            <v>4404679.88</v>
          </cell>
          <cell r="AI275">
            <v>4465253.1100000003</v>
          </cell>
          <cell r="AJ275">
            <v>4526659.34</v>
          </cell>
          <cell r="AK275">
            <v>4588910.04</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row>
        <row r="276">
          <cell r="A276" t="str">
            <v>CAExtra Large C&amp;IReal Time PricingParticipantsLow Participation Case0</v>
          </cell>
          <cell r="B276" t="str">
            <v>CA</v>
          </cell>
          <cell r="C276" t="str">
            <v>Extra Large C&amp;I</v>
          </cell>
          <cell r="D276" t="str">
            <v>Real Time Pricing</v>
          </cell>
          <cell r="E276" t="str">
            <v>Participants</v>
          </cell>
          <cell r="F276" t="str">
            <v>Low Participation Case</v>
          </cell>
          <cell r="G276">
            <v>0</v>
          </cell>
          <cell r="H276">
            <v>0</v>
          </cell>
          <cell r="I276">
            <v>0</v>
          </cell>
          <cell r="J276">
            <v>0</v>
          </cell>
          <cell r="K276">
            <v>0</v>
          </cell>
          <cell r="L276">
            <v>0</v>
          </cell>
          <cell r="M276">
            <v>0</v>
          </cell>
          <cell r="N276">
            <v>0</v>
          </cell>
          <cell r="O276">
            <v>0</v>
          </cell>
          <cell r="P276">
            <v>0</v>
          </cell>
          <cell r="Q276">
            <v>0</v>
          </cell>
          <cell r="R276">
            <v>16746.686550000006</v>
          </cell>
          <cell r="S276">
            <v>51018.605550000015</v>
          </cell>
          <cell r="T276">
            <v>120852.27000000002</v>
          </cell>
          <cell r="U276">
            <v>157699.79775000006</v>
          </cell>
          <cell r="V276">
            <v>177800.38649999999</v>
          </cell>
          <cell r="W276">
            <v>180383.41200000001</v>
          </cell>
          <cell r="X276">
            <v>182969.12700000001</v>
          </cell>
          <cell r="Y276">
            <v>185554.33050000004</v>
          </cell>
          <cell r="Z276">
            <v>188138.90700000001</v>
          </cell>
          <cell r="AA276">
            <v>190723.30200000003</v>
          </cell>
          <cell r="AB276">
            <v>193308.027</v>
          </cell>
          <cell r="AC276">
            <v>195900.88650000002</v>
          </cell>
          <cell r="AD276">
            <v>198594.91865997191</v>
          </cell>
          <cell r="AE276">
            <v>201325.99919378545</v>
          </cell>
          <cell r="AF276">
            <v>204094.63759127702</v>
          </cell>
          <cell r="AG276">
            <v>206901.35034879539</v>
          </cell>
          <cell r="AH276">
            <v>209746.66106555553</v>
          </cell>
          <cell r="AI276">
            <v>212631.10054131731</v>
          </cell>
          <cell r="AJ276">
            <v>215555.20687540746</v>
          </cell>
          <cell r="AK276">
            <v>218519.52556710335</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row>
        <row r="277">
          <cell r="A277" t="str">
            <v>CALarge C&amp;IReal Time PricingProgram Annual BenefitsLow Participation Case0</v>
          </cell>
          <cell r="B277" t="str">
            <v>CA</v>
          </cell>
          <cell r="C277" t="str">
            <v>Large C&amp;I</v>
          </cell>
          <cell r="D277" t="str">
            <v>Real Time Pricing</v>
          </cell>
          <cell r="E277" t="str">
            <v>Program Annual Benefits</v>
          </cell>
          <cell r="F277" t="str">
            <v>Low Participation Case</v>
          </cell>
          <cell r="G277">
            <v>0</v>
          </cell>
          <cell r="H277">
            <v>0</v>
          </cell>
          <cell r="I277">
            <v>0</v>
          </cell>
          <cell r="J277">
            <v>0</v>
          </cell>
          <cell r="K277">
            <v>0</v>
          </cell>
          <cell r="L277">
            <v>0</v>
          </cell>
          <cell r="M277">
            <v>0</v>
          </cell>
          <cell r="N277">
            <v>0</v>
          </cell>
          <cell r="O277">
            <v>0</v>
          </cell>
          <cell r="P277">
            <v>0</v>
          </cell>
          <cell r="Q277">
            <v>0</v>
          </cell>
          <cell r="R277">
            <v>573231.01</v>
          </cell>
          <cell r="S277">
            <v>1745288.43</v>
          </cell>
          <cell r="T277">
            <v>4127886.26</v>
          </cell>
          <cell r="U277">
            <v>5388069.9000000004</v>
          </cell>
          <cell r="V277">
            <v>6066603.5300000003</v>
          </cell>
          <cell r="W277">
            <v>6146956.6100000003</v>
          </cell>
          <cell r="X277">
            <v>6226381.7599999998</v>
          </cell>
          <cell r="Y277">
            <v>6305886.3200000003</v>
          </cell>
          <cell r="Z277">
            <v>6389191.79</v>
          </cell>
          <cell r="AA277">
            <v>6482465.1100000003</v>
          </cell>
          <cell r="AB277">
            <v>6568214.9500000002</v>
          </cell>
          <cell r="AC277">
            <v>6654117.0800000001</v>
          </cell>
          <cell r="AD277">
            <v>6743128.8899999997</v>
          </cell>
          <cell r="AE277">
            <v>6833331.4100000001</v>
          </cell>
          <cell r="AF277">
            <v>6924740.5700000003</v>
          </cell>
          <cell r="AG277">
            <v>7017372.5</v>
          </cell>
          <cell r="AH277">
            <v>7111243.5700000003</v>
          </cell>
          <cell r="AI277">
            <v>7206370.3399999999</v>
          </cell>
          <cell r="AJ277">
            <v>7302769.6200000001</v>
          </cell>
          <cell r="AK277">
            <v>7400458.4299999997</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row>
        <row r="278">
          <cell r="A278" t="str">
            <v>CALarge C&amp;IReal Time PricingProgram Annual CostsLow Participation Case0</v>
          </cell>
          <cell r="B278" t="str">
            <v>CA</v>
          </cell>
          <cell r="C278" t="str">
            <v>Large C&amp;I</v>
          </cell>
          <cell r="D278" t="str">
            <v>Real Time Pricing</v>
          </cell>
          <cell r="E278" t="str">
            <v>Program Annual Costs</v>
          </cell>
          <cell r="F278" t="str">
            <v>Low Participation Case</v>
          </cell>
          <cell r="G278">
            <v>0</v>
          </cell>
          <cell r="H278">
            <v>0</v>
          </cell>
          <cell r="I278">
            <v>0</v>
          </cell>
          <cell r="J278">
            <v>0</v>
          </cell>
          <cell r="K278">
            <v>0</v>
          </cell>
          <cell r="L278">
            <v>0</v>
          </cell>
          <cell r="M278">
            <v>0</v>
          </cell>
          <cell r="N278">
            <v>0</v>
          </cell>
          <cell r="O278">
            <v>0</v>
          </cell>
          <cell r="P278">
            <v>0</v>
          </cell>
          <cell r="Q278">
            <v>0</v>
          </cell>
          <cell r="R278">
            <v>5834317.1500000004</v>
          </cell>
          <cell r="S278">
            <v>12509121.98</v>
          </cell>
          <cell r="T278">
            <v>26286343.199999999</v>
          </cell>
          <cell r="U278">
            <v>16130618.27</v>
          </cell>
          <cell r="V278">
            <v>10911310.720000001</v>
          </cell>
          <cell r="W278">
            <v>4823091.07</v>
          </cell>
          <cell r="X278">
            <v>4899046.41</v>
          </cell>
          <cell r="Y278">
            <v>4974249.76</v>
          </cell>
          <cell r="Z278">
            <v>5049879.66</v>
          </cell>
          <cell r="AA278">
            <v>5126289.05</v>
          </cell>
          <cell r="AB278">
            <v>5203203.5</v>
          </cell>
          <cell r="AC278">
            <v>5283869.59</v>
          </cell>
          <cell r="AD278">
            <v>5405233.1200000001</v>
          </cell>
          <cell r="AE278">
            <v>5502775.29</v>
          </cell>
          <cell r="AF278">
            <v>5602414.6799999997</v>
          </cell>
          <cell r="AG278">
            <v>5704204.7300000004</v>
          </cell>
          <cell r="AH278">
            <v>5808200.4400000004</v>
          </cell>
          <cell r="AI278">
            <v>5914458.3899999997</v>
          </cell>
          <cell r="AJ278">
            <v>6023036.7800000003</v>
          </cell>
          <cell r="AK278">
            <v>6133995.5099999998</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row>
        <row r="279">
          <cell r="A279" t="str">
            <v>CALarge C&amp;IReal Time PricingNon-Incentive CostsLow Participation Case0</v>
          </cell>
          <cell r="B279" t="str">
            <v>CA</v>
          </cell>
          <cell r="C279" t="str">
            <v>Large C&amp;I</v>
          </cell>
          <cell r="D279" t="str">
            <v>Real Time Pricing</v>
          </cell>
          <cell r="E279" t="str">
            <v>Non-Incentive Costs</v>
          </cell>
          <cell r="F279" t="str">
            <v>Low Participation Case</v>
          </cell>
          <cell r="G279">
            <v>0</v>
          </cell>
          <cell r="H279">
            <v>0</v>
          </cell>
          <cell r="I279">
            <v>0</v>
          </cell>
          <cell r="J279">
            <v>0</v>
          </cell>
          <cell r="K279">
            <v>0</v>
          </cell>
          <cell r="L279">
            <v>0</v>
          </cell>
          <cell r="M279">
            <v>0</v>
          </cell>
          <cell r="N279">
            <v>0</v>
          </cell>
          <cell r="O279">
            <v>0</v>
          </cell>
          <cell r="P279">
            <v>0</v>
          </cell>
          <cell r="Q279">
            <v>0</v>
          </cell>
          <cell r="R279">
            <v>5482636.7300000004</v>
          </cell>
          <cell r="S279">
            <v>11437731.27</v>
          </cell>
          <cell r="T279">
            <v>23748445.530000001</v>
          </cell>
          <cell r="U279">
            <v>12818922.52</v>
          </cell>
          <cell r="V279">
            <v>7177502.6100000003</v>
          </cell>
          <cell r="W279">
            <v>1035039.42</v>
          </cell>
          <cell r="X279">
            <v>1056694.75</v>
          </cell>
          <cell r="Y279">
            <v>1077608.81</v>
          </cell>
          <cell r="Z279">
            <v>1098962.6200000001</v>
          </cell>
          <cell r="AA279">
            <v>1121099.71</v>
          </cell>
          <cell r="AB279">
            <v>1143734.93</v>
          </cell>
          <cell r="AC279">
            <v>1169950.97</v>
          </cell>
          <cell r="AD279">
            <v>1234739.83</v>
          </cell>
          <cell r="AE279">
            <v>1274929.31</v>
          </cell>
          <cell r="AF279">
            <v>1316427.29</v>
          </cell>
          <cell r="AG279">
            <v>1359276.37</v>
          </cell>
          <cell r="AH279">
            <v>1403520.56</v>
          </cell>
          <cell r="AI279">
            <v>1449205.28</v>
          </cell>
          <cell r="AJ279">
            <v>1496377.44</v>
          </cell>
          <cell r="AK279">
            <v>1545085.48</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row>
        <row r="280">
          <cell r="A280" t="str">
            <v>CALarge C&amp;IReal Time PricingSummer Peak Reduction @Meter  (MW)Low Participation Case0</v>
          </cell>
          <cell r="B280" t="str">
            <v>CA</v>
          </cell>
          <cell r="C280" t="str">
            <v>Large C&amp;I</v>
          </cell>
          <cell r="D280" t="str">
            <v>Real Time Pricing</v>
          </cell>
          <cell r="E280" t="str">
            <v>Summer Peak Reduction @Meter  (MW)</v>
          </cell>
          <cell r="F280" t="str">
            <v>Low Participation Case</v>
          </cell>
          <cell r="G280">
            <v>0</v>
          </cell>
          <cell r="H280">
            <v>0</v>
          </cell>
          <cell r="I280">
            <v>0</v>
          </cell>
          <cell r="J280">
            <v>0</v>
          </cell>
          <cell r="K280">
            <v>0</v>
          </cell>
          <cell r="L280">
            <v>0</v>
          </cell>
          <cell r="M280">
            <v>0</v>
          </cell>
          <cell r="N280">
            <v>0</v>
          </cell>
          <cell r="O280">
            <v>0</v>
          </cell>
          <cell r="P280">
            <v>0</v>
          </cell>
          <cell r="Q280">
            <v>0</v>
          </cell>
          <cell r="R280">
            <v>5.1061481672101516</v>
          </cell>
          <cell r="S280">
            <v>15.546439584201273</v>
          </cell>
          <cell r="T280">
            <v>36.769815927493447</v>
          </cell>
          <cell r="U280">
            <v>47.99510590524666</v>
          </cell>
          <cell r="V280">
            <v>54.039254216657497</v>
          </cell>
          <cell r="W280">
            <v>54.75501228123791</v>
          </cell>
          <cell r="X280">
            <v>55.462504704051796</v>
          </cell>
          <cell r="Y280">
            <v>56.170704503007471</v>
          </cell>
          <cell r="Z280">
            <v>56.91276145592839</v>
          </cell>
          <cell r="AA280">
            <v>57.74360864977195</v>
          </cell>
          <cell r="AB280">
            <v>58.507439221742665</v>
          </cell>
          <cell r="AC280">
            <v>59.27262640549219</v>
          </cell>
          <cell r="AD280">
            <v>60.065513565673378</v>
          </cell>
          <cell r="AE280">
            <v>60.869007140432515</v>
          </cell>
          <cell r="AF280">
            <v>61.683249011282939</v>
          </cell>
          <cell r="AG280">
            <v>62.508382957680382</v>
          </cell>
          <cell r="AH280">
            <v>63.344554682411669</v>
          </cell>
          <cell r="AI280">
            <v>64.191911837323005</v>
          </cell>
          <cell r="AJ280">
            <v>65.050604049392433</v>
          </cell>
          <cell r="AK280">
            <v>65.920782947151125</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row>
        <row r="281">
          <cell r="A281" t="str">
            <v>CALarge C&amp;IReal Time PricingSummer Peak Reduction @Generation (MW)Low Participation Case0</v>
          </cell>
          <cell r="B281" t="str">
            <v>CA</v>
          </cell>
          <cell r="C281" t="str">
            <v>Large C&amp;I</v>
          </cell>
          <cell r="D281" t="str">
            <v>Real Time Pricing</v>
          </cell>
          <cell r="E281" t="str">
            <v>Summer Peak Reduction @Generation (MW)</v>
          </cell>
          <cell r="F281" t="str">
            <v>Low Participation Case</v>
          </cell>
          <cell r="G281">
            <v>0</v>
          </cell>
          <cell r="H281">
            <v>0</v>
          </cell>
          <cell r="I281">
            <v>0</v>
          </cell>
          <cell r="J281">
            <v>0</v>
          </cell>
          <cell r="K281">
            <v>0</v>
          </cell>
          <cell r="L281">
            <v>0</v>
          </cell>
          <cell r="M281">
            <v>0</v>
          </cell>
          <cell r="N281">
            <v>0</v>
          </cell>
          <cell r="O281">
            <v>0</v>
          </cell>
          <cell r="P281">
            <v>0</v>
          </cell>
          <cell r="Q281">
            <v>0</v>
          </cell>
          <cell r="R281">
            <v>5.6309529854545115</v>
          </cell>
          <cell r="S281">
            <v>17.1442871462299</v>
          </cell>
          <cell r="T281">
            <v>40.548980952242438</v>
          </cell>
          <cell r="U281">
            <v>52.92799504328039</v>
          </cell>
          <cell r="V281">
            <v>59.593354892652727</v>
          </cell>
          <cell r="W281">
            <v>60.382677857562754</v>
          </cell>
          <cell r="X281">
            <v>61.162885646285609</v>
          </cell>
          <cell r="Y281">
            <v>61.94387351456492</v>
          </cell>
          <cell r="Z281">
            <v>62.762198341341403</v>
          </cell>
          <cell r="AA281">
            <v>63.678439181486489</v>
          </cell>
          <cell r="AB281">
            <v>64.520775498172327</v>
          </cell>
          <cell r="AC281">
            <v>65.364607857843168</v>
          </cell>
          <cell r="AD281">
            <v>66.238987169908881</v>
          </cell>
          <cell r="AE281">
            <v>67.125063013269198</v>
          </cell>
          <cell r="AF281">
            <v>68.022991851877961</v>
          </cell>
          <cell r="AG281">
            <v>68.932932242700019</v>
          </cell>
          <cell r="AH281">
            <v>69.855044863709381</v>
          </cell>
          <cell r="AI281">
            <v>70.789492542261797</v>
          </cell>
          <cell r="AJ281">
            <v>71.73644028384696</v>
          </cell>
          <cell r="AK281">
            <v>72.696055301225314</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row>
        <row r="282">
          <cell r="A282" t="str">
            <v>CALarge C&amp;IReal Time PricingWinter Peak Reduction @Meter  (MW)Low Participation Case0</v>
          </cell>
          <cell r="B282" t="str">
            <v>CA</v>
          </cell>
          <cell r="C282" t="str">
            <v>Large C&amp;I</v>
          </cell>
          <cell r="D282" t="str">
            <v>Real Time Pricing</v>
          </cell>
          <cell r="E282" t="str">
            <v>Winter Peak Reduction @Meter  (MW)</v>
          </cell>
          <cell r="F282" t="str">
            <v>Low Participation Case</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row>
        <row r="283">
          <cell r="A283" t="str">
            <v>CALarge C&amp;IReal Time PricingWinter Peak Reduction @Generation (MW)Low Participation Case0</v>
          </cell>
          <cell r="B283" t="str">
            <v>CA</v>
          </cell>
          <cell r="C283" t="str">
            <v>Large C&amp;I</v>
          </cell>
          <cell r="D283" t="str">
            <v>Real Time Pricing</v>
          </cell>
          <cell r="E283" t="str">
            <v>Winter Peak Reduction @Generation (MW)</v>
          </cell>
          <cell r="F283" t="str">
            <v>Low Participation Case</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row>
        <row r="284">
          <cell r="A284" t="str">
            <v>CALarge C&amp;IReal Time PricingProgram Annual BenefitsLow Participation Case0</v>
          </cell>
          <cell r="B284" t="str">
            <v>CA</v>
          </cell>
          <cell r="C284" t="str">
            <v>Large C&amp;I</v>
          </cell>
          <cell r="D284" t="str">
            <v>Real Time Pricing</v>
          </cell>
          <cell r="E284" t="str">
            <v>Program Annual Benefits</v>
          </cell>
          <cell r="F284" t="str">
            <v>Low Participation Case</v>
          </cell>
          <cell r="G284">
            <v>0</v>
          </cell>
        </row>
        <row r="285">
          <cell r="A285" t="str">
            <v>CALarge C&amp;IReal Time PricingNew ParticipantsLow Participation Case0</v>
          </cell>
          <cell r="B285" t="str">
            <v>CA</v>
          </cell>
          <cell r="C285" t="str">
            <v>Large C&amp;I</v>
          </cell>
          <cell r="D285" t="str">
            <v>Real Time Pricing</v>
          </cell>
          <cell r="E285" t="str">
            <v>New Participants</v>
          </cell>
          <cell r="F285" t="str">
            <v>Low Participation Case</v>
          </cell>
          <cell r="G285">
            <v>0</v>
          </cell>
          <cell r="H285">
            <v>0</v>
          </cell>
          <cell r="I285">
            <v>0</v>
          </cell>
          <cell r="J285">
            <v>0</v>
          </cell>
          <cell r="K285">
            <v>0</v>
          </cell>
          <cell r="L285">
            <v>0</v>
          </cell>
          <cell r="M285">
            <v>0</v>
          </cell>
          <cell r="N285">
            <v>0</v>
          </cell>
          <cell r="O285">
            <v>0</v>
          </cell>
          <cell r="P285">
            <v>0</v>
          </cell>
          <cell r="Q285">
            <v>0</v>
          </cell>
          <cell r="R285">
            <v>16746.686550000006</v>
          </cell>
          <cell r="S285">
            <v>34271.919000000009</v>
          </cell>
          <cell r="T285">
            <v>69833.664450000011</v>
          </cell>
          <cell r="U285">
            <v>36847.527750000037</v>
          </cell>
          <cell r="V285">
            <v>20100.588749999937</v>
          </cell>
          <cell r="W285">
            <v>2583.0255000000179</v>
          </cell>
          <cell r="X285">
            <v>2585.7149999999965</v>
          </cell>
          <cell r="Y285">
            <v>2585.2035000000324</v>
          </cell>
          <cell r="Z285">
            <v>2584.5764999999665</v>
          </cell>
          <cell r="AA285">
            <v>2584.3950000000186</v>
          </cell>
          <cell r="AB285">
            <v>2584.7249999999767</v>
          </cell>
          <cell r="AC285">
            <v>2592.8595000000205</v>
          </cell>
          <cell r="AD285">
            <v>2694.0321599718882</v>
          </cell>
          <cell r="AE285">
            <v>2731.0805338135397</v>
          </cell>
          <cell r="AF285">
            <v>2768.6383974915661</v>
          </cell>
          <cell r="AG285">
            <v>2806.7127575183695</v>
          </cell>
          <cell r="AH285">
            <v>2845.3107167601411</v>
          </cell>
          <cell r="AI285">
            <v>2884.4394757617847</v>
          </cell>
          <cell r="AJ285">
            <v>2924.1063340901455</v>
          </cell>
          <cell r="AK285">
            <v>2964.3186916958948</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row>
        <row r="286">
          <cell r="A286" t="str">
            <v>CALarge C&amp;IReal Time PricingIncentive CostsLow Participation Case0</v>
          </cell>
          <cell r="B286" t="str">
            <v>CA</v>
          </cell>
          <cell r="C286" t="str">
            <v>Large C&amp;I</v>
          </cell>
          <cell r="D286" t="str">
            <v>Real Time Pricing</v>
          </cell>
          <cell r="E286" t="str">
            <v>Incentive Costs</v>
          </cell>
          <cell r="F286" t="str">
            <v>Low Participation Case</v>
          </cell>
          <cell r="G286">
            <v>0</v>
          </cell>
          <cell r="H286">
            <v>0</v>
          </cell>
          <cell r="I286">
            <v>0</v>
          </cell>
          <cell r="J286">
            <v>0</v>
          </cell>
          <cell r="K286">
            <v>0</v>
          </cell>
          <cell r="L286">
            <v>0</v>
          </cell>
          <cell r="M286">
            <v>0</v>
          </cell>
          <cell r="N286">
            <v>0</v>
          </cell>
          <cell r="O286">
            <v>0</v>
          </cell>
          <cell r="P286">
            <v>0</v>
          </cell>
          <cell r="Q286">
            <v>0</v>
          </cell>
          <cell r="R286">
            <v>351680.42</v>
          </cell>
          <cell r="S286">
            <v>1071390.72</v>
          </cell>
          <cell r="T286">
            <v>2537897.67</v>
          </cell>
          <cell r="U286">
            <v>3311695.75</v>
          </cell>
          <cell r="V286">
            <v>3733808.12</v>
          </cell>
          <cell r="W286">
            <v>3788051.65</v>
          </cell>
          <cell r="X286">
            <v>3842351.67</v>
          </cell>
          <cell r="Y286">
            <v>3896640.94</v>
          </cell>
          <cell r="Z286">
            <v>3950917.05</v>
          </cell>
          <cell r="AA286">
            <v>4005189.34</v>
          </cell>
          <cell r="AB286">
            <v>4059468.57</v>
          </cell>
          <cell r="AC286">
            <v>4113918.62</v>
          </cell>
          <cell r="AD286">
            <v>4170493.29</v>
          </cell>
          <cell r="AE286">
            <v>4227845.9800000004</v>
          </cell>
          <cell r="AF286">
            <v>4285987.3899999997</v>
          </cell>
          <cell r="AG286">
            <v>4344928.3600000003</v>
          </cell>
          <cell r="AH286">
            <v>4404679.88</v>
          </cell>
          <cell r="AI286">
            <v>4465253.1100000003</v>
          </cell>
          <cell r="AJ286">
            <v>4526659.34</v>
          </cell>
          <cell r="AK286">
            <v>4588910.04</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row>
        <row r="287">
          <cell r="A287" t="str">
            <v>CALarge C&amp;IReal Time PricingParticipantsLow Participation Case0</v>
          </cell>
          <cell r="B287" t="str">
            <v>CA</v>
          </cell>
          <cell r="C287" t="str">
            <v>Large C&amp;I</v>
          </cell>
          <cell r="D287" t="str">
            <v>Real Time Pricing</v>
          </cell>
          <cell r="E287" t="str">
            <v>Participants</v>
          </cell>
          <cell r="F287" t="str">
            <v>Low Participation Case</v>
          </cell>
          <cell r="G287">
            <v>0</v>
          </cell>
          <cell r="H287">
            <v>0</v>
          </cell>
          <cell r="I287">
            <v>0</v>
          </cell>
          <cell r="J287">
            <v>0</v>
          </cell>
          <cell r="K287">
            <v>0</v>
          </cell>
          <cell r="L287">
            <v>0</v>
          </cell>
          <cell r="M287">
            <v>0</v>
          </cell>
          <cell r="N287">
            <v>0</v>
          </cell>
          <cell r="O287">
            <v>0</v>
          </cell>
          <cell r="P287">
            <v>0</v>
          </cell>
          <cell r="Q287">
            <v>0</v>
          </cell>
          <cell r="R287">
            <v>16746.686550000006</v>
          </cell>
          <cell r="S287">
            <v>51018.605550000015</v>
          </cell>
          <cell r="T287">
            <v>120852.27000000002</v>
          </cell>
          <cell r="U287">
            <v>157699.79775000006</v>
          </cell>
          <cell r="V287">
            <v>177800.38649999999</v>
          </cell>
          <cell r="W287">
            <v>180383.41200000001</v>
          </cell>
          <cell r="X287">
            <v>182969.12700000001</v>
          </cell>
          <cell r="Y287">
            <v>185554.33050000004</v>
          </cell>
          <cell r="Z287">
            <v>188138.90700000001</v>
          </cell>
          <cell r="AA287">
            <v>190723.30200000003</v>
          </cell>
          <cell r="AB287">
            <v>193308.027</v>
          </cell>
          <cell r="AC287">
            <v>195900.88650000002</v>
          </cell>
          <cell r="AD287">
            <v>198594.91865997191</v>
          </cell>
          <cell r="AE287">
            <v>201325.99919378545</v>
          </cell>
          <cell r="AF287">
            <v>204094.63759127702</v>
          </cell>
          <cell r="AG287">
            <v>206901.35034879539</v>
          </cell>
          <cell r="AH287">
            <v>209746.66106555553</v>
          </cell>
          <cell r="AI287">
            <v>212631.10054131731</v>
          </cell>
          <cell r="AJ287">
            <v>215555.20687540746</v>
          </cell>
          <cell r="AK287">
            <v>218519.52556710335</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row>
        <row r="288">
          <cell r="A288" t="str">
            <v>CAExtra Large C&amp;ITime-Of-UseProgram Annual BenefitsLow Participation Case0</v>
          </cell>
          <cell r="B288" t="str">
            <v>CA</v>
          </cell>
          <cell r="C288" t="str">
            <v>Extra Large C&amp;I</v>
          </cell>
          <cell r="D288" t="str">
            <v>Time-Of-Use</v>
          </cell>
          <cell r="E288" t="str">
            <v>Program Annual Benefits</v>
          </cell>
          <cell r="F288" t="str">
            <v>Low Participation Case</v>
          </cell>
          <cell r="G288">
            <v>0</v>
          </cell>
          <cell r="H288">
            <v>0</v>
          </cell>
          <cell r="I288">
            <v>0</v>
          </cell>
          <cell r="J288">
            <v>0</v>
          </cell>
          <cell r="K288">
            <v>0</v>
          </cell>
          <cell r="L288">
            <v>0</v>
          </cell>
          <cell r="M288">
            <v>0</v>
          </cell>
          <cell r="N288">
            <v>0</v>
          </cell>
          <cell r="O288">
            <v>0</v>
          </cell>
          <cell r="P288">
            <v>0</v>
          </cell>
          <cell r="Q288">
            <v>0</v>
          </cell>
          <cell r="R288">
            <v>573231.01</v>
          </cell>
          <cell r="S288">
            <v>1745288.43</v>
          </cell>
          <cell r="T288">
            <v>4127886.26</v>
          </cell>
          <cell r="U288">
            <v>5388069.9000000004</v>
          </cell>
          <cell r="V288">
            <v>6066603.5300000003</v>
          </cell>
          <cell r="W288">
            <v>6146956.6100000003</v>
          </cell>
          <cell r="X288">
            <v>6226381.7599999998</v>
          </cell>
          <cell r="Y288">
            <v>6305886.3200000003</v>
          </cell>
          <cell r="Z288">
            <v>6389191.79</v>
          </cell>
          <cell r="AA288">
            <v>6482465.1100000003</v>
          </cell>
          <cell r="AB288">
            <v>6568214.9500000002</v>
          </cell>
          <cell r="AC288">
            <v>6654117.0800000001</v>
          </cell>
          <cell r="AD288">
            <v>6743128.8899999997</v>
          </cell>
          <cell r="AE288">
            <v>6833331.4100000001</v>
          </cell>
          <cell r="AF288">
            <v>6924740.5700000003</v>
          </cell>
          <cell r="AG288">
            <v>7017372.5</v>
          </cell>
          <cell r="AH288">
            <v>7111243.5700000003</v>
          </cell>
          <cell r="AI288">
            <v>7206370.3399999999</v>
          </cell>
          <cell r="AJ288">
            <v>7302769.6200000001</v>
          </cell>
          <cell r="AK288">
            <v>7400458.4299999997</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row>
        <row r="289">
          <cell r="A289" t="str">
            <v>CAExtra Large C&amp;ITime-Of-UseProgram Annual CostsLow Participation Case0</v>
          </cell>
          <cell r="B289" t="str">
            <v>CA</v>
          </cell>
          <cell r="C289" t="str">
            <v>Extra Large C&amp;I</v>
          </cell>
          <cell r="D289" t="str">
            <v>Time-Of-Use</v>
          </cell>
          <cell r="E289" t="str">
            <v>Program Annual Costs</v>
          </cell>
          <cell r="F289" t="str">
            <v>Low Participation Case</v>
          </cell>
          <cell r="G289">
            <v>0</v>
          </cell>
          <cell r="H289">
            <v>0</v>
          </cell>
          <cell r="I289">
            <v>0</v>
          </cell>
          <cell r="J289">
            <v>0</v>
          </cell>
          <cell r="K289">
            <v>0</v>
          </cell>
          <cell r="L289">
            <v>0</v>
          </cell>
          <cell r="M289">
            <v>0</v>
          </cell>
          <cell r="N289">
            <v>0</v>
          </cell>
          <cell r="O289">
            <v>0</v>
          </cell>
          <cell r="P289">
            <v>0</v>
          </cell>
          <cell r="Q289">
            <v>0</v>
          </cell>
          <cell r="R289">
            <v>5834317.1500000004</v>
          </cell>
          <cell r="S289">
            <v>12509121.98</v>
          </cell>
          <cell r="T289">
            <v>26286343.199999999</v>
          </cell>
          <cell r="U289">
            <v>16130618.27</v>
          </cell>
          <cell r="V289">
            <v>10911310.720000001</v>
          </cell>
          <cell r="W289">
            <v>4823091.07</v>
          </cell>
          <cell r="X289">
            <v>4899046.41</v>
          </cell>
          <cell r="Y289">
            <v>4974249.76</v>
          </cell>
          <cell r="Z289">
            <v>5049879.66</v>
          </cell>
          <cell r="AA289">
            <v>5126289.05</v>
          </cell>
          <cell r="AB289">
            <v>5203203.5</v>
          </cell>
          <cell r="AC289">
            <v>5283869.59</v>
          </cell>
          <cell r="AD289">
            <v>5405233.1200000001</v>
          </cell>
          <cell r="AE289">
            <v>5502775.29</v>
          </cell>
          <cell r="AF289">
            <v>5602414.6799999997</v>
          </cell>
          <cell r="AG289">
            <v>5704204.7300000004</v>
          </cell>
          <cell r="AH289">
            <v>5808200.4400000004</v>
          </cell>
          <cell r="AI289">
            <v>5914458.3899999997</v>
          </cell>
          <cell r="AJ289">
            <v>6023036.7800000003</v>
          </cell>
          <cell r="AK289">
            <v>6133995.5099999998</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row>
        <row r="290">
          <cell r="A290" t="str">
            <v>CAExtra Large C&amp;ITime-Of-UseNon-Incentive CostsLow Participation Case0</v>
          </cell>
          <cell r="B290" t="str">
            <v>CA</v>
          </cell>
          <cell r="C290" t="str">
            <v>Extra Large C&amp;I</v>
          </cell>
          <cell r="D290" t="str">
            <v>Time-Of-Use</v>
          </cell>
          <cell r="E290" t="str">
            <v>Non-Incentive Costs</v>
          </cell>
          <cell r="F290" t="str">
            <v>Low Participation Case</v>
          </cell>
          <cell r="G290">
            <v>0</v>
          </cell>
          <cell r="H290">
            <v>0</v>
          </cell>
          <cell r="I290">
            <v>0</v>
          </cell>
          <cell r="J290">
            <v>0</v>
          </cell>
          <cell r="K290">
            <v>0</v>
          </cell>
          <cell r="L290">
            <v>0</v>
          </cell>
          <cell r="M290">
            <v>0</v>
          </cell>
          <cell r="N290">
            <v>0</v>
          </cell>
          <cell r="O290">
            <v>0</v>
          </cell>
          <cell r="P290">
            <v>0</v>
          </cell>
          <cell r="Q290">
            <v>0</v>
          </cell>
          <cell r="R290">
            <v>5482636.7300000004</v>
          </cell>
          <cell r="S290">
            <v>11437731.27</v>
          </cell>
          <cell r="T290">
            <v>23748445.530000001</v>
          </cell>
          <cell r="U290">
            <v>12818922.52</v>
          </cell>
          <cell r="V290">
            <v>7177502.6100000003</v>
          </cell>
          <cell r="W290">
            <v>1035039.42</v>
          </cell>
          <cell r="X290">
            <v>1056694.75</v>
          </cell>
          <cell r="Y290">
            <v>1077608.81</v>
          </cell>
          <cell r="Z290">
            <v>1098962.6200000001</v>
          </cell>
          <cell r="AA290">
            <v>1121099.71</v>
          </cell>
          <cell r="AB290">
            <v>1143734.93</v>
          </cell>
          <cell r="AC290">
            <v>1169950.97</v>
          </cell>
          <cell r="AD290">
            <v>1234739.83</v>
          </cell>
          <cell r="AE290">
            <v>1274929.31</v>
          </cell>
          <cell r="AF290">
            <v>1316427.29</v>
          </cell>
          <cell r="AG290">
            <v>1359276.37</v>
          </cell>
          <cell r="AH290">
            <v>1403520.56</v>
          </cell>
          <cell r="AI290">
            <v>1449205.28</v>
          </cell>
          <cell r="AJ290">
            <v>1496377.44</v>
          </cell>
          <cell r="AK290">
            <v>1545085.48</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row>
        <row r="291">
          <cell r="A291" t="str">
            <v>CAExtra Large C&amp;ITime-Of-UseSummer Peak Reduction @Meter  (MW)Low Participation Case0</v>
          </cell>
          <cell r="B291" t="str">
            <v>CA</v>
          </cell>
          <cell r="C291" t="str">
            <v>Extra Large C&amp;I</v>
          </cell>
          <cell r="D291" t="str">
            <v>Time-Of-Use</v>
          </cell>
          <cell r="E291" t="str">
            <v>Summer Peak Reduction @Meter  (MW)</v>
          </cell>
          <cell r="F291" t="str">
            <v>Low Participation Case</v>
          </cell>
          <cell r="G291">
            <v>0</v>
          </cell>
          <cell r="H291">
            <v>0</v>
          </cell>
          <cell r="I291">
            <v>0</v>
          </cell>
          <cell r="J291">
            <v>0</v>
          </cell>
          <cell r="K291">
            <v>0</v>
          </cell>
          <cell r="L291">
            <v>0</v>
          </cell>
          <cell r="M291">
            <v>0</v>
          </cell>
          <cell r="N291">
            <v>0</v>
          </cell>
          <cell r="O291">
            <v>0</v>
          </cell>
          <cell r="P291">
            <v>0</v>
          </cell>
          <cell r="Q291">
            <v>0</v>
          </cell>
          <cell r="R291">
            <v>5.1061481672101516</v>
          </cell>
          <cell r="S291">
            <v>15.546439584201273</v>
          </cell>
          <cell r="T291">
            <v>36.769815927493447</v>
          </cell>
          <cell r="U291">
            <v>47.99510590524666</v>
          </cell>
          <cell r="V291">
            <v>54.039254216657497</v>
          </cell>
          <cell r="W291">
            <v>54.75501228123791</v>
          </cell>
          <cell r="X291">
            <v>55.462504704051796</v>
          </cell>
          <cell r="Y291">
            <v>56.170704503007471</v>
          </cell>
          <cell r="Z291">
            <v>56.91276145592839</v>
          </cell>
          <cell r="AA291">
            <v>57.74360864977195</v>
          </cell>
          <cell r="AB291">
            <v>58.507439221742665</v>
          </cell>
          <cell r="AC291">
            <v>59.27262640549219</v>
          </cell>
          <cell r="AD291">
            <v>60.065513565673378</v>
          </cell>
          <cell r="AE291">
            <v>60.869007140432515</v>
          </cell>
          <cell r="AF291">
            <v>61.683249011282939</v>
          </cell>
          <cell r="AG291">
            <v>62.508382957680382</v>
          </cell>
          <cell r="AH291">
            <v>63.344554682411669</v>
          </cell>
          <cell r="AI291">
            <v>64.191911837323005</v>
          </cell>
          <cell r="AJ291">
            <v>65.050604049392433</v>
          </cell>
          <cell r="AK291">
            <v>65.920782947151125</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row>
        <row r="292">
          <cell r="A292" t="str">
            <v>CAExtra Large C&amp;ITime-Of-UseSummer Peak Reduction @Generation (MW)Low Participation Case0</v>
          </cell>
          <cell r="B292" t="str">
            <v>CA</v>
          </cell>
          <cell r="C292" t="str">
            <v>Extra Large C&amp;I</v>
          </cell>
          <cell r="D292" t="str">
            <v>Time-Of-Use</v>
          </cell>
          <cell r="E292" t="str">
            <v>Summer Peak Reduction @Generation (MW)</v>
          </cell>
          <cell r="F292" t="str">
            <v>Low Participation Case</v>
          </cell>
          <cell r="G292">
            <v>0</v>
          </cell>
          <cell r="H292">
            <v>0</v>
          </cell>
          <cell r="I292">
            <v>0</v>
          </cell>
          <cell r="J292">
            <v>0</v>
          </cell>
          <cell r="K292">
            <v>0</v>
          </cell>
          <cell r="L292">
            <v>0</v>
          </cell>
          <cell r="M292">
            <v>0</v>
          </cell>
          <cell r="N292">
            <v>0</v>
          </cell>
          <cell r="O292">
            <v>0</v>
          </cell>
          <cell r="P292">
            <v>0</v>
          </cell>
          <cell r="Q292">
            <v>0</v>
          </cell>
          <cell r="R292">
            <v>5.6309529854545115</v>
          </cell>
          <cell r="S292">
            <v>17.1442871462299</v>
          </cell>
          <cell r="T292">
            <v>40.548980952242438</v>
          </cell>
          <cell r="U292">
            <v>52.92799504328039</v>
          </cell>
          <cell r="V292">
            <v>59.593354892652727</v>
          </cell>
          <cell r="W292">
            <v>60.382677857562754</v>
          </cell>
          <cell r="X292">
            <v>61.162885646285609</v>
          </cell>
          <cell r="Y292">
            <v>61.94387351456492</v>
          </cell>
          <cell r="Z292">
            <v>62.762198341341403</v>
          </cell>
          <cell r="AA292">
            <v>63.678439181486489</v>
          </cell>
          <cell r="AB292">
            <v>64.520775498172327</v>
          </cell>
          <cell r="AC292">
            <v>65.364607857843168</v>
          </cell>
          <cell r="AD292">
            <v>66.238987169908881</v>
          </cell>
          <cell r="AE292">
            <v>67.125063013269198</v>
          </cell>
          <cell r="AF292">
            <v>68.022991851877961</v>
          </cell>
          <cell r="AG292">
            <v>68.932932242700019</v>
          </cell>
          <cell r="AH292">
            <v>69.855044863709381</v>
          </cell>
          <cell r="AI292">
            <v>70.789492542261797</v>
          </cell>
          <cell r="AJ292">
            <v>71.73644028384696</v>
          </cell>
          <cell r="AK292">
            <v>72.696055301225314</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row>
        <row r="293">
          <cell r="A293" t="str">
            <v>CAExtra Large C&amp;ITime-Of-UseWinter Peak Reduction @Meter  (MW)Low Participation Case0</v>
          </cell>
          <cell r="B293" t="str">
            <v>CA</v>
          </cell>
          <cell r="C293" t="str">
            <v>Extra Large C&amp;I</v>
          </cell>
          <cell r="D293" t="str">
            <v>Time-Of-Use</v>
          </cell>
          <cell r="E293" t="str">
            <v>Winter Peak Reduction @Meter  (MW)</v>
          </cell>
          <cell r="F293" t="str">
            <v>Low Participation Case</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row>
        <row r="294">
          <cell r="A294" t="str">
            <v>CAExtra Large C&amp;ITime-Of-UseWinter Peak Reduction @Generation (MW)Low Participation Case0</v>
          </cell>
          <cell r="B294" t="str">
            <v>CA</v>
          </cell>
          <cell r="C294" t="str">
            <v>Extra Large C&amp;I</v>
          </cell>
          <cell r="D294" t="str">
            <v>Time-Of-Use</v>
          </cell>
          <cell r="E294" t="str">
            <v>Winter Peak Reduction @Generation (MW)</v>
          </cell>
          <cell r="F294" t="str">
            <v>Low Participation Case</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row>
        <row r="295">
          <cell r="A295" t="str">
            <v>CAExtra Large C&amp;ITime-Of-UseProgram Annual BenefitsLow Participation Case0</v>
          </cell>
          <cell r="B295" t="str">
            <v>CA</v>
          </cell>
          <cell r="C295" t="str">
            <v>Extra Large C&amp;I</v>
          </cell>
          <cell r="D295" t="str">
            <v>Time-Of-Use</v>
          </cell>
          <cell r="E295" t="str">
            <v>Program Annual Benefits</v>
          </cell>
          <cell r="F295" t="str">
            <v>Low Participation Case</v>
          </cell>
          <cell r="G295">
            <v>0</v>
          </cell>
        </row>
        <row r="296">
          <cell r="A296" t="str">
            <v>CAExtra Large C&amp;ITime-Of-UseNew ParticipantsLow Participation Case0</v>
          </cell>
          <cell r="B296" t="str">
            <v>CA</v>
          </cell>
          <cell r="C296" t="str">
            <v>Extra Large C&amp;I</v>
          </cell>
          <cell r="D296" t="str">
            <v>Time-Of-Use</v>
          </cell>
          <cell r="E296" t="str">
            <v>New Participants</v>
          </cell>
          <cell r="F296" t="str">
            <v>Low Participation Case</v>
          </cell>
          <cell r="G296">
            <v>0</v>
          </cell>
          <cell r="H296">
            <v>0</v>
          </cell>
          <cell r="I296">
            <v>0</v>
          </cell>
          <cell r="J296">
            <v>0</v>
          </cell>
          <cell r="K296">
            <v>0</v>
          </cell>
          <cell r="L296">
            <v>0</v>
          </cell>
          <cell r="M296">
            <v>0</v>
          </cell>
          <cell r="N296">
            <v>0</v>
          </cell>
          <cell r="O296">
            <v>0</v>
          </cell>
          <cell r="P296">
            <v>0</v>
          </cell>
          <cell r="Q296">
            <v>0</v>
          </cell>
          <cell r="R296">
            <v>16746.686550000006</v>
          </cell>
          <cell r="S296">
            <v>34271.919000000009</v>
          </cell>
          <cell r="T296">
            <v>69833.664450000011</v>
          </cell>
          <cell r="U296">
            <v>36847.527750000037</v>
          </cell>
          <cell r="V296">
            <v>20100.588749999937</v>
          </cell>
          <cell r="W296">
            <v>2583.0255000000179</v>
          </cell>
          <cell r="X296">
            <v>2585.7149999999965</v>
          </cell>
          <cell r="Y296">
            <v>2585.2035000000324</v>
          </cell>
          <cell r="Z296">
            <v>2584.5764999999665</v>
          </cell>
          <cell r="AA296">
            <v>2584.3950000000186</v>
          </cell>
          <cell r="AB296">
            <v>2584.7249999999767</v>
          </cell>
          <cell r="AC296">
            <v>2592.8595000000205</v>
          </cell>
          <cell r="AD296">
            <v>2694.0321599718882</v>
          </cell>
          <cell r="AE296">
            <v>2731.0805338135397</v>
          </cell>
          <cell r="AF296">
            <v>2768.6383974915661</v>
          </cell>
          <cell r="AG296">
            <v>2806.7127575183695</v>
          </cell>
          <cell r="AH296">
            <v>2845.3107167601411</v>
          </cell>
          <cell r="AI296">
            <v>2884.4394757617847</v>
          </cell>
          <cell r="AJ296">
            <v>2924.1063340901455</v>
          </cell>
          <cell r="AK296">
            <v>2964.3186916958948</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row>
        <row r="297">
          <cell r="A297" t="str">
            <v>CAExtra Large C&amp;ITime-Of-UseIncentive CostsLow Participation Case0</v>
          </cell>
          <cell r="B297" t="str">
            <v>CA</v>
          </cell>
          <cell r="C297" t="str">
            <v>Extra Large C&amp;I</v>
          </cell>
          <cell r="D297" t="str">
            <v>Time-Of-Use</v>
          </cell>
          <cell r="E297" t="str">
            <v>Incentive Costs</v>
          </cell>
          <cell r="F297" t="str">
            <v>Low Participation Case</v>
          </cell>
          <cell r="G297">
            <v>0</v>
          </cell>
          <cell r="H297">
            <v>0</v>
          </cell>
          <cell r="I297">
            <v>0</v>
          </cell>
          <cell r="J297">
            <v>0</v>
          </cell>
          <cell r="K297">
            <v>0</v>
          </cell>
          <cell r="L297">
            <v>0</v>
          </cell>
          <cell r="M297">
            <v>0</v>
          </cell>
          <cell r="N297">
            <v>0</v>
          </cell>
          <cell r="O297">
            <v>0</v>
          </cell>
          <cell r="P297">
            <v>0</v>
          </cell>
          <cell r="Q297">
            <v>0</v>
          </cell>
          <cell r="R297">
            <v>351680.42</v>
          </cell>
          <cell r="S297">
            <v>1071390.72</v>
          </cell>
          <cell r="T297">
            <v>2537897.67</v>
          </cell>
          <cell r="U297">
            <v>3311695.75</v>
          </cell>
          <cell r="V297">
            <v>3733808.12</v>
          </cell>
          <cell r="W297">
            <v>3788051.65</v>
          </cell>
          <cell r="X297">
            <v>3842351.67</v>
          </cell>
          <cell r="Y297">
            <v>3896640.94</v>
          </cell>
          <cell r="Z297">
            <v>3950917.05</v>
          </cell>
          <cell r="AA297">
            <v>4005189.34</v>
          </cell>
          <cell r="AB297">
            <v>4059468.57</v>
          </cell>
          <cell r="AC297">
            <v>4113918.62</v>
          </cell>
          <cell r="AD297">
            <v>4170493.29</v>
          </cell>
          <cell r="AE297">
            <v>4227845.9800000004</v>
          </cell>
          <cell r="AF297">
            <v>4285987.3899999997</v>
          </cell>
          <cell r="AG297">
            <v>4344928.3600000003</v>
          </cell>
          <cell r="AH297">
            <v>4404679.88</v>
          </cell>
          <cell r="AI297">
            <v>4465253.1100000003</v>
          </cell>
          <cell r="AJ297">
            <v>4526659.34</v>
          </cell>
          <cell r="AK297">
            <v>4588910.04</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row>
        <row r="298">
          <cell r="A298" t="str">
            <v>CAExtra Large C&amp;ITime-Of-UseParticipantsLow Participation Case0</v>
          </cell>
          <cell r="B298" t="str">
            <v>CA</v>
          </cell>
          <cell r="C298" t="str">
            <v>Extra Large C&amp;I</v>
          </cell>
          <cell r="D298" t="str">
            <v>Time-Of-Use</v>
          </cell>
          <cell r="E298" t="str">
            <v>Participants</v>
          </cell>
          <cell r="F298" t="str">
            <v>Low Participation Case</v>
          </cell>
          <cell r="G298">
            <v>0</v>
          </cell>
          <cell r="H298">
            <v>0</v>
          </cell>
          <cell r="I298">
            <v>0</v>
          </cell>
          <cell r="J298">
            <v>0</v>
          </cell>
          <cell r="K298">
            <v>0</v>
          </cell>
          <cell r="L298">
            <v>0</v>
          </cell>
          <cell r="M298">
            <v>0</v>
          </cell>
          <cell r="N298">
            <v>0</v>
          </cell>
          <cell r="O298">
            <v>0</v>
          </cell>
          <cell r="P298">
            <v>0</v>
          </cell>
          <cell r="Q298">
            <v>0</v>
          </cell>
          <cell r="R298">
            <v>16746.686550000006</v>
          </cell>
          <cell r="S298">
            <v>51018.605550000015</v>
          </cell>
          <cell r="T298">
            <v>120852.27000000002</v>
          </cell>
          <cell r="U298">
            <v>157699.79775000006</v>
          </cell>
          <cell r="V298">
            <v>177800.38649999999</v>
          </cell>
          <cell r="W298">
            <v>180383.41200000001</v>
          </cell>
          <cell r="X298">
            <v>182969.12700000001</v>
          </cell>
          <cell r="Y298">
            <v>185554.33050000004</v>
          </cell>
          <cell r="Z298">
            <v>188138.90700000001</v>
          </cell>
          <cell r="AA298">
            <v>190723.30200000003</v>
          </cell>
          <cell r="AB298">
            <v>193308.027</v>
          </cell>
          <cell r="AC298">
            <v>195900.88650000002</v>
          </cell>
          <cell r="AD298">
            <v>198594.91865997191</v>
          </cell>
          <cell r="AE298">
            <v>201325.99919378545</v>
          </cell>
          <cell r="AF298">
            <v>204094.63759127702</v>
          </cell>
          <cell r="AG298">
            <v>206901.35034879539</v>
          </cell>
          <cell r="AH298">
            <v>209746.66106555553</v>
          </cell>
          <cell r="AI298">
            <v>212631.10054131731</v>
          </cell>
          <cell r="AJ298">
            <v>215555.20687540746</v>
          </cell>
          <cell r="AK298">
            <v>218519.52556710335</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row>
        <row r="299">
          <cell r="A299" t="str">
            <v>CAIrrigationTime-Of-UseProgram Annual BenefitsLow Participation Case0</v>
          </cell>
          <cell r="B299" t="str">
            <v>CA</v>
          </cell>
          <cell r="C299" t="str">
            <v>Irrigation</v>
          </cell>
          <cell r="D299" t="str">
            <v>Time-Of-Use</v>
          </cell>
          <cell r="E299" t="str">
            <v>Program Annual Benefits</v>
          </cell>
          <cell r="F299" t="str">
            <v>Low Participation Case</v>
          </cell>
          <cell r="G299">
            <v>0</v>
          </cell>
          <cell r="H299">
            <v>0</v>
          </cell>
          <cell r="I299">
            <v>0</v>
          </cell>
          <cell r="J299">
            <v>0</v>
          </cell>
          <cell r="K299">
            <v>0</v>
          </cell>
          <cell r="L299">
            <v>0</v>
          </cell>
          <cell r="M299">
            <v>0</v>
          </cell>
          <cell r="N299">
            <v>0</v>
          </cell>
          <cell r="O299">
            <v>0</v>
          </cell>
          <cell r="P299">
            <v>0</v>
          </cell>
          <cell r="Q299">
            <v>0</v>
          </cell>
          <cell r="R299">
            <v>573231.01</v>
          </cell>
          <cell r="S299">
            <v>1745288.43</v>
          </cell>
          <cell r="T299">
            <v>4127886.26</v>
          </cell>
          <cell r="U299">
            <v>5388069.9000000004</v>
          </cell>
          <cell r="V299">
            <v>6066603.5300000003</v>
          </cell>
          <cell r="W299">
            <v>6146956.6100000003</v>
          </cell>
          <cell r="X299">
            <v>6226381.7599999998</v>
          </cell>
          <cell r="Y299">
            <v>6305886.3200000003</v>
          </cell>
          <cell r="Z299">
            <v>6389191.79</v>
          </cell>
          <cell r="AA299">
            <v>6482465.1100000003</v>
          </cell>
          <cell r="AB299">
            <v>6568214.9500000002</v>
          </cell>
          <cell r="AC299">
            <v>6654117.0800000001</v>
          </cell>
          <cell r="AD299">
            <v>6743128.8899999997</v>
          </cell>
          <cell r="AE299">
            <v>6833331.4100000001</v>
          </cell>
          <cell r="AF299">
            <v>6924740.5700000003</v>
          </cell>
          <cell r="AG299">
            <v>7017372.5</v>
          </cell>
          <cell r="AH299">
            <v>7111243.5700000003</v>
          </cell>
          <cell r="AI299">
            <v>7206370.3399999999</v>
          </cell>
          <cell r="AJ299">
            <v>7302769.6200000001</v>
          </cell>
          <cell r="AK299">
            <v>7400458.4299999997</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row>
        <row r="300">
          <cell r="A300" t="str">
            <v>CAIrrigationTime-Of-UseProgram Annual CostsLow Participation Case0</v>
          </cell>
          <cell r="B300" t="str">
            <v>CA</v>
          </cell>
          <cell r="C300" t="str">
            <v>Irrigation</v>
          </cell>
          <cell r="D300" t="str">
            <v>Time-Of-Use</v>
          </cell>
          <cell r="E300" t="str">
            <v>Program Annual Costs</v>
          </cell>
          <cell r="F300" t="str">
            <v>Low Participation Case</v>
          </cell>
          <cell r="G300">
            <v>0</v>
          </cell>
          <cell r="H300">
            <v>0</v>
          </cell>
          <cell r="I300">
            <v>0</v>
          </cell>
          <cell r="J300">
            <v>0</v>
          </cell>
          <cell r="K300">
            <v>0</v>
          </cell>
          <cell r="L300">
            <v>0</v>
          </cell>
          <cell r="M300">
            <v>0</v>
          </cell>
          <cell r="N300">
            <v>0</v>
          </cell>
          <cell r="O300">
            <v>0</v>
          </cell>
          <cell r="P300">
            <v>0</v>
          </cell>
          <cell r="Q300">
            <v>0</v>
          </cell>
          <cell r="R300">
            <v>5834317.1500000004</v>
          </cell>
          <cell r="S300">
            <v>12509121.98</v>
          </cell>
          <cell r="T300">
            <v>26286343.199999999</v>
          </cell>
          <cell r="U300">
            <v>16130618.27</v>
          </cell>
          <cell r="V300">
            <v>10911310.720000001</v>
          </cell>
          <cell r="W300">
            <v>4823091.07</v>
          </cell>
          <cell r="X300">
            <v>4899046.41</v>
          </cell>
          <cell r="Y300">
            <v>4974249.76</v>
          </cell>
          <cell r="Z300">
            <v>5049879.66</v>
          </cell>
          <cell r="AA300">
            <v>5126289.05</v>
          </cell>
          <cell r="AB300">
            <v>5203203.5</v>
          </cell>
          <cell r="AC300">
            <v>5283869.59</v>
          </cell>
          <cell r="AD300">
            <v>5405233.1200000001</v>
          </cell>
          <cell r="AE300">
            <v>5502775.29</v>
          </cell>
          <cell r="AF300">
            <v>5602414.6799999997</v>
          </cell>
          <cell r="AG300">
            <v>5704204.7300000004</v>
          </cell>
          <cell r="AH300">
            <v>5808200.4400000004</v>
          </cell>
          <cell r="AI300">
            <v>5914458.3899999997</v>
          </cell>
          <cell r="AJ300">
            <v>6023036.7800000003</v>
          </cell>
          <cell r="AK300">
            <v>6133995.5099999998</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row>
        <row r="301">
          <cell r="A301" t="str">
            <v>CAIrrigationTime-Of-UseNon-Incentive CostsLow Participation Case0</v>
          </cell>
          <cell r="B301" t="str">
            <v>CA</v>
          </cell>
          <cell r="C301" t="str">
            <v>Irrigation</v>
          </cell>
          <cell r="D301" t="str">
            <v>Time-Of-Use</v>
          </cell>
          <cell r="E301" t="str">
            <v>Non-Incentive Costs</v>
          </cell>
          <cell r="F301" t="str">
            <v>Low Participation Case</v>
          </cell>
          <cell r="G301">
            <v>0</v>
          </cell>
          <cell r="H301">
            <v>0</v>
          </cell>
          <cell r="I301">
            <v>0</v>
          </cell>
          <cell r="J301">
            <v>0</v>
          </cell>
          <cell r="K301">
            <v>0</v>
          </cell>
          <cell r="L301">
            <v>0</v>
          </cell>
          <cell r="M301">
            <v>0</v>
          </cell>
          <cell r="N301">
            <v>0</v>
          </cell>
          <cell r="O301">
            <v>0</v>
          </cell>
          <cell r="P301">
            <v>0</v>
          </cell>
          <cell r="Q301">
            <v>0</v>
          </cell>
          <cell r="R301">
            <v>5482636.7300000004</v>
          </cell>
          <cell r="S301">
            <v>11437731.27</v>
          </cell>
          <cell r="T301">
            <v>23748445.530000001</v>
          </cell>
          <cell r="U301">
            <v>12818922.52</v>
          </cell>
          <cell r="V301">
            <v>7177502.6100000003</v>
          </cell>
          <cell r="W301">
            <v>1035039.42</v>
          </cell>
          <cell r="X301">
            <v>1056694.75</v>
          </cell>
          <cell r="Y301">
            <v>1077608.81</v>
          </cell>
          <cell r="Z301">
            <v>1098962.6200000001</v>
          </cell>
          <cell r="AA301">
            <v>1121099.71</v>
          </cell>
          <cell r="AB301">
            <v>1143734.93</v>
          </cell>
          <cell r="AC301">
            <v>1169950.97</v>
          </cell>
          <cell r="AD301">
            <v>1234739.83</v>
          </cell>
          <cell r="AE301">
            <v>1274929.31</v>
          </cell>
          <cell r="AF301">
            <v>1316427.29</v>
          </cell>
          <cell r="AG301">
            <v>1359276.37</v>
          </cell>
          <cell r="AH301">
            <v>1403520.56</v>
          </cell>
          <cell r="AI301">
            <v>1449205.28</v>
          </cell>
          <cell r="AJ301">
            <v>1496377.44</v>
          </cell>
          <cell r="AK301">
            <v>1545085.48</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row>
        <row r="302">
          <cell r="A302" t="str">
            <v>CAIrrigationTime-Of-UseSummer Peak Reduction @Meter  (MW)Low Participation Case0</v>
          </cell>
          <cell r="B302" t="str">
            <v>CA</v>
          </cell>
          <cell r="C302" t="str">
            <v>Irrigation</v>
          </cell>
          <cell r="D302" t="str">
            <v>Time-Of-Use</v>
          </cell>
          <cell r="E302" t="str">
            <v>Summer Peak Reduction @Meter  (MW)</v>
          </cell>
          <cell r="F302" t="str">
            <v>Low Participation Case</v>
          </cell>
          <cell r="G302">
            <v>0</v>
          </cell>
          <cell r="H302">
            <v>0</v>
          </cell>
          <cell r="I302">
            <v>0</v>
          </cell>
          <cell r="J302">
            <v>0</v>
          </cell>
          <cell r="K302">
            <v>0</v>
          </cell>
          <cell r="L302">
            <v>0</v>
          </cell>
          <cell r="M302">
            <v>0</v>
          </cell>
          <cell r="N302">
            <v>0</v>
          </cell>
          <cell r="O302">
            <v>0</v>
          </cell>
          <cell r="P302">
            <v>0</v>
          </cell>
          <cell r="Q302">
            <v>0</v>
          </cell>
          <cell r="R302">
            <v>5.1061481672101516</v>
          </cell>
          <cell r="S302">
            <v>15.546439584201273</v>
          </cell>
          <cell r="T302">
            <v>36.769815927493447</v>
          </cell>
          <cell r="U302">
            <v>47.99510590524666</v>
          </cell>
          <cell r="V302">
            <v>54.039254216657497</v>
          </cell>
          <cell r="W302">
            <v>54.75501228123791</v>
          </cell>
          <cell r="X302">
            <v>55.462504704051796</v>
          </cell>
          <cell r="Y302">
            <v>56.170704503007471</v>
          </cell>
          <cell r="Z302">
            <v>56.91276145592839</v>
          </cell>
          <cell r="AA302">
            <v>57.74360864977195</v>
          </cell>
          <cell r="AB302">
            <v>58.507439221742665</v>
          </cell>
          <cell r="AC302">
            <v>59.27262640549219</v>
          </cell>
          <cell r="AD302">
            <v>60.065513565673378</v>
          </cell>
          <cell r="AE302">
            <v>60.869007140432515</v>
          </cell>
          <cell r="AF302">
            <v>61.683249011282939</v>
          </cell>
          <cell r="AG302">
            <v>62.508382957680382</v>
          </cell>
          <cell r="AH302">
            <v>63.344554682411669</v>
          </cell>
          <cell r="AI302">
            <v>64.191911837323005</v>
          </cell>
          <cell r="AJ302">
            <v>65.050604049392433</v>
          </cell>
          <cell r="AK302">
            <v>65.920782947151125</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row>
        <row r="303">
          <cell r="A303" t="str">
            <v>CAIrrigationTime-Of-UseSummer Peak Reduction @Generation (MW)Low Participation Case0</v>
          </cell>
          <cell r="B303" t="str">
            <v>CA</v>
          </cell>
          <cell r="C303" t="str">
            <v>Irrigation</v>
          </cell>
          <cell r="D303" t="str">
            <v>Time-Of-Use</v>
          </cell>
          <cell r="E303" t="str">
            <v>Summer Peak Reduction @Generation (MW)</v>
          </cell>
          <cell r="F303" t="str">
            <v>Low Participation Case</v>
          </cell>
          <cell r="G303">
            <v>0</v>
          </cell>
          <cell r="H303">
            <v>0</v>
          </cell>
          <cell r="I303">
            <v>0</v>
          </cell>
          <cell r="J303">
            <v>0</v>
          </cell>
          <cell r="K303">
            <v>0</v>
          </cell>
          <cell r="L303">
            <v>0</v>
          </cell>
          <cell r="M303">
            <v>0</v>
          </cell>
          <cell r="N303">
            <v>0</v>
          </cell>
          <cell r="O303">
            <v>0</v>
          </cell>
          <cell r="P303">
            <v>0</v>
          </cell>
          <cell r="Q303">
            <v>0</v>
          </cell>
          <cell r="R303">
            <v>5.6309529854545115</v>
          </cell>
          <cell r="S303">
            <v>17.1442871462299</v>
          </cell>
          <cell r="T303">
            <v>40.548980952242438</v>
          </cell>
          <cell r="U303">
            <v>52.92799504328039</v>
          </cell>
          <cell r="V303">
            <v>59.593354892652727</v>
          </cell>
          <cell r="W303">
            <v>60.382677857562754</v>
          </cell>
          <cell r="X303">
            <v>61.162885646285609</v>
          </cell>
          <cell r="Y303">
            <v>61.94387351456492</v>
          </cell>
          <cell r="Z303">
            <v>62.762198341341403</v>
          </cell>
          <cell r="AA303">
            <v>63.678439181486489</v>
          </cell>
          <cell r="AB303">
            <v>64.520775498172327</v>
          </cell>
          <cell r="AC303">
            <v>65.364607857843168</v>
          </cell>
          <cell r="AD303">
            <v>66.238987169908881</v>
          </cell>
          <cell r="AE303">
            <v>67.125063013269198</v>
          </cell>
          <cell r="AF303">
            <v>68.022991851877961</v>
          </cell>
          <cell r="AG303">
            <v>68.932932242700019</v>
          </cell>
          <cell r="AH303">
            <v>69.855044863709381</v>
          </cell>
          <cell r="AI303">
            <v>70.789492542261797</v>
          </cell>
          <cell r="AJ303">
            <v>71.73644028384696</v>
          </cell>
          <cell r="AK303">
            <v>72.696055301225314</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row>
        <row r="304">
          <cell r="A304" t="str">
            <v>CAIrrigationTime-Of-UseWinter Peak Reduction @Meter  (MW)Low Participation Case0</v>
          </cell>
          <cell r="B304" t="str">
            <v>CA</v>
          </cell>
          <cell r="C304" t="str">
            <v>Irrigation</v>
          </cell>
          <cell r="D304" t="str">
            <v>Time-Of-Use</v>
          </cell>
          <cell r="E304" t="str">
            <v>Winter Peak Reduction @Meter  (MW)</v>
          </cell>
          <cell r="F304" t="str">
            <v>Low Participation Case</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row>
        <row r="305">
          <cell r="A305" t="str">
            <v>CAIrrigationTime-Of-UseWinter Peak Reduction @Generation (MW)Low Participation Case0</v>
          </cell>
          <cell r="B305" t="str">
            <v>CA</v>
          </cell>
          <cell r="C305" t="str">
            <v>Irrigation</v>
          </cell>
          <cell r="D305" t="str">
            <v>Time-Of-Use</v>
          </cell>
          <cell r="E305" t="str">
            <v>Winter Peak Reduction @Generation (MW)</v>
          </cell>
          <cell r="F305" t="str">
            <v>Low Participation Case</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row>
        <row r="306">
          <cell r="A306" t="str">
            <v>CAIrrigationTime-Of-UseProgram Annual BenefitsLow Participation Case0</v>
          </cell>
          <cell r="B306" t="str">
            <v>CA</v>
          </cell>
          <cell r="C306" t="str">
            <v>Irrigation</v>
          </cell>
          <cell r="D306" t="str">
            <v>Time-Of-Use</v>
          </cell>
          <cell r="E306" t="str">
            <v>Program Annual Benefits</v>
          </cell>
          <cell r="F306" t="str">
            <v>Low Participation Case</v>
          </cell>
          <cell r="G306">
            <v>0</v>
          </cell>
        </row>
        <row r="307">
          <cell r="A307" t="str">
            <v>CAIrrigationTime-Of-UseNew ParticipantsLow Participation Case0</v>
          </cell>
          <cell r="B307" t="str">
            <v>CA</v>
          </cell>
          <cell r="C307" t="str">
            <v>Irrigation</v>
          </cell>
          <cell r="D307" t="str">
            <v>Time-Of-Use</v>
          </cell>
          <cell r="E307" t="str">
            <v>New Participants</v>
          </cell>
          <cell r="F307" t="str">
            <v>Low Participation Case</v>
          </cell>
          <cell r="G307">
            <v>0</v>
          </cell>
          <cell r="H307">
            <v>0</v>
          </cell>
          <cell r="I307">
            <v>0</v>
          </cell>
          <cell r="J307">
            <v>0</v>
          </cell>
          <cell r="K307">
            <v>0</v>
          </cell>
          <cell r="L307">
            <v>0</v>
          </cell>
          <cell r="M307">
            <v>0</v>
          </cell>
          <cell r="N307">
            <v>0</v>
          </cell>
          <cell r="O307">
            <v>0</v>
          </cell>
          <cell r="P307">
            <v>0</v>
          </cell>
          <cell r="Q307">
            <v>0</v>
          </cell>
          <cell r="R307">
            <v>16746.686550000006</v>
          </cell>
          <cell r="S307">
            <v>34271.919000000009</v>
          </cell>
          <cell r="T307">
            <v>69833.664450000011</v>
          </cell>
          <cell r="U307">
            <v>36847.527750000037</v>
          </cell>
          <cell r="V307">
            <v>20100.588749999937</v>
          </cell>
          <cell r="W307">
            <v>2583.0255000000179</v>
          </cell>
          <cell r="X307">
            <v>2585.7149999999965</v>
          </cell>
          <cell r="Y307">
            <v>2585.2035000000324</v>
          </cell>
          <cell r="Z307">
            <v>2584.5764999999665</v>
          </cell>
          <cell r="AA307">
            <v>2584.3950000000186</v>
          </cell>
          <cell r="AB307">
            <v>2584.7249999999767</v>
          </cell>
          <cell r="AC307">
            <v>2592.8595000000205</v>
          </cell>
          <cell r="AD307">
            <v>2694.0321599718882</v>
          </cell>
          <cell r="AE307">
            <v>2731.0805338135397</v>
          </cell>
          <cell r="AF307">
            <v>2768.6383974915661</v>
          </cell>
          <cell r="AG307">
            <v>2806.7127575183695</v>
          </cell>
          <cell r="AH307">
            <v>2845.3107167601411</v>
          </cell>
          <cell r="AI307">
            <v>2884.4394757617847</v>
          </cell>
          <cell r="AJ307">
            <v>2924.1063340901455</v>
          </cell>
          <cell r="AK307">
            <v>2964.3186916958948</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row>
        <row r="308">
          <cell r="A308" t="str">
            <v>CAIrrigationTime-Of-UseIncentive CostsLow Participation Case0</v>
          </cell>
          <cell r="B308" t="str">
            <v>CA</v>
          </cell>
          <cell r="C308" t="str">
            <v>Irrigation</v>
          </cell>
          <cell r="D308" t="str">
            <v>Time-Of-Use</v>
          </cell>
          <cell r="E308" t="str">
            <v>Incentive Costs</v>
          </cell>
          <cell r="F308" t="str">
            <v>Low Participation Case</v>
          </cell>
          <cell r="G308">
            <v>0</v>
          </cell>
          <cell r="H308">
            <v>0</v>
          </cell>
          <cell r="I308">
            <v>0</v>
          </cell>
          <cell r="J308">
            <v>0</v>
          </cell>
          <cell r="K308">
            <v>0</v>
          </cell>
          <cell r="L308">
            <v>0</v>
          </cell>
          <cell r="M308">
            <v>0</v>
          </cell>
          <cell r="N308">
            <v>0</v>
          </cell>
          <cell r="O308">
            <v>0</v>
          </cell>
          <cell r="P308">
            <v>0</v>
          </cell>
          <cell r="Q308">
            <v>0</v>
          </cell>
          <cell r="R308">
            <v>351680.42</v>
          </cell>
          <cell r="S308">
            <v>1071390.72</v>
          </cell>
          <cell r="T308">
            <v>2537897.67</v>
          </cell>
          <cell r="U308">
            <v>3311695.75</v>
          </cell>
          <cell r="V308">
            <v>3733808.12</v>
          </cell>
          <cell r="W308">
            <v>3788051.65</v>
          </cell>
          <cell r="X308">
            <v>3842351.67</v>
          </cell>
          <cell r="Y308">
            <v>3896640.94</v>
          </cell>
          <cell r="Z308">
            <v>3950917.05</v>
          </cell>
          <cell r="AA308">
            <v>4005189.34</v>
          </cell>
          <cell r="AB308">
            <v>4059468.57</v>
          </cell>
          <cell r="AC308">
            <v>4113918.62</v>
          </cell>
          <cell r="AD308">
            <v>4170493.29</v>
          </cell>
          <cell r="AE308">
            <v>4227845.9800000004</v>
          </cell>
          <cell r="AF308">
            <v>4285987.3899999997</v>
          </cell>
          <cell r="AG308">
            <v>4344928.3600000003</v>
          </cell>
          <cell r="AH308">
            <v>4404679.88</v>
          </cell>
          <cell r="AI308">
            <v>4465253.1100000003</v>
          </cell>
          <cell r="AJ308">
            <v>4526659.34</v>
          </cell>
          <cell r="AK308">
            <v>4588910.04</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row>
        <row r="309">
          <cell r="A309" t="str">
            <v>CAIrrigationTime-Of-UseParticipantsLow Participation Case0</v>
          </cell>
          <cell r="B309" t="str">
            <v>CA</v>
          </cell>
          <cell r="C309" t="str">
            <v>Irrigation</v>
          </cell>
          <cell r="D309" t="str">
            <v>Time-Of-Use</v>
          </cell>
          <cell r="E309" t="str">
            <v>Participants</v>
          </cell>
          <cell r="F309" t="str">
            <v>Low Participation Case</v>
          </cell>
          <cell r="G309">
            <v>0</v>
          </cell>
          <cell r="H309">
            <v>0</v>
          </cell>
          <cell r="I309">
            <v>0</v>
          </cell>
          <cell r="J309">
            <v>0</v>
          </cell>
          <cell r="K309">
            <v>0</v>
          </cell>
          <cell r="L309">
            <v>0</v>
          </cell>
          <cell r="M309">
            <v>0</v>
          </cell>
          <cell r="N309">
            <v>0</v>
          </cell>
          <cell r="O309">
            <v>0</v>
          </cell>
          <cell r="P309">
            <v>0</v>
          </cell>
          <cell r="Q309">
            <v>0</v>
          </cell>
          <cell r="R309">
            <v>16746.686550000006</v>
          </cell>
          <cell r="S309">
            <v>51018.605550000015</v>
          </cell>
          <cell r="T309">
            <v>120852.27000000002</v>
          </cell>
          <cell r="U309">
            <v>157699.79775000006</v>
          </cell>
          <cell r="V309">
            <v>177800.38649999999</v>
          </cell>
          <cell r="W309">
            <v>180383.41200000001</v>
          </cell>
          <cell r="X309">
            <v>182969.12700000001</v>
          </cell>
          <cell r="Y309">
            <v>185554.33050000004</v>
          </cell>
          <cell r="Z309">
            <v>188138.90700000001</v>
          </cell>
          <cell r="AA309">
            <v>190723.30200000003</v>
          </cell>
          <cell r="AB309">
            <v>193308.027</v>
          </cell>
          <cell r="AC309">
            <v>195900.88650000002</v>
          </cell>
          <cell r="AD309">
            <v>198594.91865997191</v>
          </cell>
          <cell r="AE309">
            <v>201325.99919378545</v>
          </cell>
          <cell r="AF309">
            <v>204094.63759127702</v>
          </cell>
          <cell r="AG309">
            <v>206901.35034879539</v>
          </cell>
          <cell r="AH309">
            <v>209746.66106555553</v>
          </cell>
          <cell r="AI309">
            <v>212631.10054131731</v>
          </cell>
          <cell r="AJ309">
            <v>215555.20687540746</v>
          </cell>
          <cell r="AK309">
            <v>218519.52556710335</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row>
        <row r="310">
          <cell r="A310" t="str">
            <v>CALarge C&amp;ITime-Of-UseProgram Annual BenefitsLow Participation Case0</v>
          </cell>
          <cell r="B310" t="str">
            <v>CA</v>
          </cell>
          <cell r="C310" t="str">
            <v>Large C&amp;I</v>
          </cell>
          <cell r="D310" t="str">
            <v>Time-Of-Use</v>
          </cell>
          <cell r="E310" t="str">
            <v>Program Annual Benefits</v>
          </cell>
          <cell r="F310" t="str">
            <v>Low Participation Case</v>
          </cell>
          <cell r="G310">
            <v>0</v>
          </cell>
          <cell r="H310">
            <v>0</v>
          </cell>
          <cell r="I310">
            <v>0</v>
          </cell>
          <cell r="J310">
            <v>0</v>
          </cell>
          <cell r="K310">
            <v>0</v>
          </cell>
          <cell r="L310">
            <v>0</v>
          </cell>
          <cell r="M310">
            <v>0</v>
          </cell>
          <cell r="N310">
            <v>0</v>
          </cell>
          <cell r="O310">
            <v>0</v>
          </cell>
          <cell r="P310">
            <v>0</v>
          </cell>
          <cell r="Q310">
            <v>0</v>
          </cell>
          <cell r="R310">
            <v>573231.01</v>
          </cell>
          <cell r="S310">
            <v>1745288.43</v>
          </cell>
          <cell r="T310">
            <v>4127886.26</v>
          </cell>
          <cell r="U310">
            <v>5388069.9000000004</v>
          </cell>
          <cell r="V310">
            <v>6066603.5300000003</v>
          </cell>
          <cell r="W310">
            <v>6146956.6100000003</v>
          </cell>
          <cell r="X310">
            <v>6226381.7599999998</v>
          </cell>
          <cell r="Y310">
            <v>6305886.3200000003</v>
          </cell>
          <cell r="Z310">
            <v>6389191.79</v>
          </cell>
          <cell r="AA310">
            <v>6482465.1100000003</v>
          </cell>
          <cell r="AB310">
            <v>6568214.9500000002</v>
          </cell>
          <cell r="AC310">
            <v>6654117.0800000001</v>
          </cell>
          <cell r="AD310">
            <v>6743128.8899999997</v>
          </cell>
          <cell r="AE310">
            <v>6833331.4100000001</v>
          </cell>
          <cell r="AF310">
            <v>6924740.5700000003</v>
          </cell>
          <cell r="AG310">
            <v>7017372.5</v>
          </cell>
          <cell r="AH310">
            <v>7111243.5700000003</v>
          </cell>
          <cell r="AI310">
            <v>7206370.3399999999</v>
          </cell>
          <cell r="AJ310">
            <v>7302769.6200000001</v>
          </cell>
          <cell r="AK310">
            <v>7400458.4299999997</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row>
        <row r="311">
          <cell r="A311" t="str">
            <v>CALarge C&amp;ITime-Of-UseProgram Annual CostsLow Participation Case0</v>
          </cell>
          <cell r="B311" t="str">
            <v>CA</v>
          </cell>
          <cell r="C311" t="str">
            <v>Large C&amp;I</v>
          </cell>
          <cell r="D311" t="str">
            <v>Time-Of-Use</v>
          </cell>
          <cell r="E311" t="str">
            <v>Program Annual Costs</v>
          </cell>
          <cell r="F311" t="str">
            <v>Low Participation Case</v>
          </cell>
          <cell r="G311">
            <v>0</v>
          </cell>
          <cell r="H311">
            <v>0</v>
          </cell>
          <cell r="I311">
            <v>0</v>
          </cell>
          <cell r="J311">
            <v>0</v>
          </cell>
          <cell r="K311">
            <v>0</v>
          </cell>
          <cell r="L311">
            <v>0</v>
          </cell>
          <cell r="M311">
            <v>0</v>
          </cell>
          <cell r="N311">
            <v>0</v>
          </cell>
          <cell r="O311">
            <v>0</v>
          </cell>
          <cell r="P311">
            <v>0</v>
          </cell>
          <cell r="Q311">
            <v>0</v>
          </cell>
          <cell r="R311">
            <v>5834317.1500000004</v>
          </cell>
          <cell r="S311">
            <v>12509121.98</v>
          </cell>
          <cell r="T311">
            <v>26286343.199999999</v>
          </cell>
          <cell r="U311">
            <v>16130618.27</v>
          </cell>
          <cell r="V311">
            <v>10911310.720000001</v>
          </cell>
          <cell r="W311">
            <v>4823091.07</v>
          </cell>
          <cell r="X311">
            <v>4899046.41</v>
          </cell>
          <cell r="Y311">
            <v>4974249.76</v>
          </cell>
          <cell r="Z311">
            <v>5049879.66</v>
          </cell>
          <cell r="AA311">
            <v>5126289.05</v>
          </cell>
          <cell r="AB311">
            <v>5203203.5</v>
          </cell>
          <cell r="AC311">
            <v>5283869.59</v>
          </cell>
          <cell r="AD311">
            <v>5405233.1200000001</v>
          </cell>
          <cell r="AE311">
            <v>5502775.29</v>
          </cell>
          <cell r="AF311">
            <v>5602414.6799999997</v>
          </cell>
          <cell r="AG311">
            <v>5704204.7300000004</v>
          </cell>
          <cell r="AH311">
            <v>5808200.4400000004</v>
          </cell>
          <cell r="AI311">
            <v>5914458.3899999997</v>
          </cell>
          <cell r="AJ311">
            <v>6023036.7800000003</v>
          </cell>
          <cell r="AK311">
            <v>6133995.5099999998</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row>
        <row r="312">
          <cell r="A312" t="str">
            <v>CALarge C&amp;ITime-Of-UseNon-Incentive CostsLow Participation Case0</v>
          </cell>
          <cell r="B312" t="str">
            <v>CA</v>
          </cell>
          <cell r="C312" t="str">
            <v>Large C&amp;I</v>
          </cell>
          <cell r="D312" t="str">
            <v>Time-Of-Use</v>
          </cell>
          <cell r="E312" t="str">
            <v>Non-Incentive Costs</v>
          </cell>
          <cell r="F312" t="str">
            <v>Low Participation Case</v>
          </cell>
          <cell r="G312">
            <v>0</v>
          </cell>
          <cell r="H312">
            <v>0</v>
          </cell>
          <cell r="I312">
            <v>0</v>
          </cell>
          <cell r="J312">
            <v>0</v>
          </cell>
          <cell r="K312">
            <v>0</v>
          </cell>
          <cell r="L312">
            <v>0</v>
          </cell>
          <cell r="M312">
            <v>0</v>
          </cell>
          <cell r="N312">
            <v>0</v>
          </cell>
          <cell r="O312">
            <v>0</v>
          </cell>
          <cell r="P312">
            <v>0</v>
          </cell>
          <cell r="Q312">
            <v>0</v>
          </cell>
          <cell r="R312">
            <v>5482636.7300000004</v>
          </cell>
          <cell r="S312">
            <v>11437731.27</v>
          </cell>
          <cell r="T312">
            <v>23748445.530000001</v>
          </cell>
          <cell r="U312">
            <v>12818922.52</v>
          </cell>
          <cell r="V312">
            <v>7177502.6100000003</v>
          </cell>
          <cell r="W312">
            <v>1035039.42</v>
          </cell>
          <cell r="X312">
            <v>1056694.75</v>
          </cell>
          <cell r="Y312">
            <v>1077608.81</v>
          </cell>
          <cell r="Z312">
            <v>1098962.6200000001</v>
          </cell>
          <cell r="AA312">
            <v>1121099.71</v>
          </cell>
          <cell r="AB312">
            <v>1143734.93</v>
          </cell>
          <cell r="AC312">
            <v>1169950.97</v>
          </cell>
          <cell r="AD312">
            <v>1234739.83</v>
          </cell>
          <cell r="AE312">
            <v>1274929.31</v>
          </cell>
          <cell r="AF312">
            <v>1316427.29</v>
          </cell>
          <cell r="AG312">
            <v>1359276.37</v>
          </cell>
          <cell r="AH312">
            <v>1403520.56</v>
          </cell>
          <cell r="AI312">
            <v>1449205.28</v>
          </cell>
          <cell r="AJ312">
            <v>1496377.44</v>
          </cell>
          <cell r="AK312">
            <v>1545085.48</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row>
        <row r="313">
          <cell r="A313" t="str">
            <v>CALarge C&amp;ITime-Of-UseSummer Peak Reduction @Meter  (MW)Low Participation Case0</v>
          </cell>
          <cell r="B313" t="str">
            <v>CA</v>
          </cell>
          <cell r="C313" t="str">
            <v>Large C&amp;I</v>
          </cell>
          <cell r="D313" t="str">
            <v>Time-Of-Use</v>
          </cell>
          <cell r="E313" t="str">
            <v>Summer Peak Reduction @Meter  (MW)</v>
          </cell>
          <cell r="F313" t="str">
            <v>Low Participation Case</v>
          </cell>
          <cell r="G313">
            <v>0</v>
          </cell>
          <cell r="H313">
            <v>0</v>
          </cell>
          <cell r="I313">
            <v>0</v>
          </cell>
          <cell r="J313">
            <v>0</v>
          </cell>
          <cell r="K313">
            <v>0</v>
          </cell>
          <cell r="L313">
            <v>0</v>
          </cell>
          <cell r="M313">
            <v>0</v>
          </cell>
          <cell r="N313">
            <v>0</v>
          </cell>
          <cell r="O313">
            <v>0</v>
          </cell>
          <cell r="P313">
            <v>0</v>
          </cell>
          <cell r="Q313">
            <v>0</v>
          </cell>
          <cell r="R313">
            <v>5.1061481672101516</v>
          </cell>
          <cell r="S313">
            <v>15.546439584201273</v>
          </cell>
          <cell r="T313">
            <v>36.769815927493447</v>
          </cell>
          <cell r="U313">
            <v>47.99510590524666</v>
          </cell>
          <cell r="V313">
            <v>54.039254216657497</v>
          </cell>
          <cell r="W313">
            <v>54.75501228123791</v>
          </cell>
          <cell r="X313">
            <v>55.462504704051796</v>
          </cell>
          <cell r="Y313">
            <v>56.170704503007471</v>
          </cell>
          <cell r="Z313">
            <v>56.91276145592839</v>
          </cell>
          <cell r="AA313">
            <v>57.74360864977195</v>
          </cell>
          <cell r="AB313">
            <v>58.507439221742665</v>
          </cell>
          <cell r="AC313">
            <v>59.27262640549219</v>
          </cell>
          <cell r="AD313">
            <v>60.065513565673378</v>
          </cell>
          <cell r="AE313">
            <v>60.869007140432515</v>
          </cell>
          <cell r="AF313">
            <v>61.683249011282939</v>
          </cell>
          <cell r="AG313">
            <v>62.508382957680382</v>
          </cell>
          <cell r="AH313">
            <v>63.344554682411669</v>
          </cell>
          <cell r="AI313">
            <v>64.191911837323005</v>
          </cell>
          <cell r="AJ313">
            <v>65.050604049392433</v>
          </cell>
          <cell r="AK313">
            <v>65.920782947151125</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row>
        <row r="314">
          <cell r="A314" t="str">
            <v>CALarge C&amp;ITime-Of-UseSummer Peak Reduction @Generation (MW)Low Participation Case0</v>
          </cell>
          <cell r="B314" t="str">
            <v>CA</v>
          </cell>
          <cell r="C314" t="str">
            <v>Large C&amp;I</v>
          </cell>
          <cell r="D314" t="str">
            <v>Time-Of-Use</v>
          </cell>
          <cell r="E314" t="str">
            <v>Summer Peak Reduction @Generation (MW)</v>
          </cell>
          <cell r="F314" t="str">
            <v>Low Participation Case</v>
          </cell>
          <cell r="G314">
            <v>0</v>
          </cell>
          <cell r="H314">
            <v>0</v>
          </cell>
          <cell r="I314">
            <v>0</v>
          </cell>
          <cell r="J314">
            <v>0</v>
          </cell>
          <cell r="K314">
            <v>0</v>
          </cell>
          <cell r="L314">
            <v>0</v>
          </cell>
          <cell r="M314">
            <v>0</v>
          </cell>
          <cell r="N314">
            <v>0</v>
          </cell>
          <cell r="O314">
            <v>0</v>
          </cell>
          <cell r="P314">
            <v>0</v>
          </cell>
          <cell r="Q314">
            <v>0</v>
          </cell>
          <cell r="R314">
            <v>5.6309529854545115</v>
          </cell>
          <cell r="S314">
            <v>17.1442871462299</v>
          </cell>
          <cell r="T314">
            <v>40.548980952242438</v>
          </cell>
          <cell r="U314">
            <v>52.92799504328039</v>
          </cell>
          <cell r="V314">
            <v>59.593354892652727</v>
          </cell>
          <cell r="W314">
            <v>60.382677857562754</v>
          </cell>
          <cell r="X314">
            <v>61.162885646285609</v>
          </cell>
          <cell r="Y314">
            <v>61.94387351456492</v>
          </cell>
          <cell r="Z314">
            <v>62.762198341341403</v>
          </cell>
          <cell r="AA314">
            <v>63.678439181486489</v>
          </cell>
          <cell r="AB314">
            <v>64.520775498172327</v>
          </cell>
          <cell r="AC314">
            <v>65.364607857843168</v>
          </cell>
          <cell r="AD314">
            <v>66.238987169908881</v>
          </cell>
          <cell r="AE314">
            <v>67.125063013269198</v>
          </cell>
          <cell r="AF314">
            <v>68.022991851877961</v>
          </cell>
          <cell r="AG314">
            <v>68.932932242700019</v>
          </cell>
          <cell r="AH314">
            <v>69.855044863709381</v>
          </cell>
          <cell r="AI314">
            <v>70.789492542261797</v>
          </cell>
          <cell r="AJ314">
            <v>71.73644028384696</v>
          </cell>
          <cell r="AK314">
            <v>72.696055301225314</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row>
        <row r="315">
          <cell r="A315" t="str">
            <v>CALarge C&amp;ITime-Of-UseWinter Peak Reduction @Meter  (MW)Low Participation Case0</v>
          </cell>
          <cell r="B315" t="str">
            <v>CA</v>
          </cell>
          <cell r="C315" t="str">
            <v>Large C&amp;I</v>
          </cell>
          <cell r="D315" t="str">
            <v>Time-Of-Use</v>
          </cell>
          <cell r="E315" t="str">
            <v>Winter Peak Reduction @Meter  (MW)</v>
          </cell>
          <cell r="F315" t="str">
            <v>Low Participation Case</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row>
        <row r="316">
          <cell r="A316" t="str">
            <v>CALarge C&amp;ITime-Of-UseWinter Peak Reduction @Generation (MW)Low Participation Case0</v>
          </cell>
          <cell r="B316" t="str">
            <v>CA</v>
          </cell>
          <cell r="C316" t="str">
            <v>Large C&amp;I</v>
          </cell>
          <cell r="D316" t="str">
            <v>Time-Of-Use</v>
          </cell>
          <cell r="E316" t="str">
            <v>Winter Peak Reduction @Generation (MW)</v>
          </cell>
          <cell r="F316" t="str">
            <v>Low Participation Case</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row>
        <row r="317">
          <cell r="A317" t="str">
            <v>CALarge C&amp;ITime-Of-UseProgram Annual BenefitsLow Participation Case0</v>
          </cell>
          <cell r="B317" t="str">
            <v>CA</v>
          </cell>
          <cell r="C317" t="str">
            <v>Large C&amp;I</v>
          </cell>
          <cell r="D317" t="str">
            <v>Time-Of-Use</v>
          </cell>
          <cell r="E317" t="str">
            <v>Program Annual Benefits</v>
          </cell>
          <cell r="F317" t="str">
            <v>Low Participation Case</v>
          </cell>
          <cell r="G317">
            <v>0</v>
          </cell>
        </row>
        <row r="318">
          <cell r="A318" t="str">
            <v>CALarge C&amp;ITime-Of-UseNew ParticipantsLow Participation Case0</v>
          </cell>
          <cell r="B318" t="str">
            <v>CA</v>
          </cell>
          <cell r="C318" t="str">
            <v>Large C&amp;I</v>
          </cell>
          <cell r="D318" t="str">
            <v>Time-Of-Use</v>
          </cell>
          <cell r="E318" t="str">
            <v>New Participants</v>
          </cell>
          <cell r="F318" t="str">
            <v>Low Participation Case</v>
          </cell>
          <cell r="G318">
            <v>0</v>
          </cell>
          <cell r="H318">
            <v>0</v>
          </cell>
          <cell r="I318">
            <v>0</v>
          </cell>
          <cell r="J318">
            <v>0</v>
          </cell>
          <cell r="K318">
            <v>0</v>
          </cell>
          <cell r="L318">
            <v>0</v>
          </cell>
          <cell r="M318">
            <v>0</v>
          </cell>
          <cell r="N318">
            <v>0</v>
          </cell>
          <cell r="O318">
            <v>0</v>
          </cell>
          <cell r="P318">
            <v>0</v>
          </cell>
          <cell r="Q318">
            <v>0</v>
          </cell>
          <cell r="R318">
            <v>16746.686550000006</v>
          </cell>
          <cell r="S318">
            <v>34271.919000000009</v>
          </cell>
          <cell r="T318">
            <v>69833.664450000011</v>
          </cell>
          <cell r="U318">
            <v>36847.527750000037</v>
          </cell>
          <cell r="V318">
            <v>20100.588749999937</v>
          </cell>
          <cell r="W318">
            <v>2583.0255000000179</v>
          </cell>
          <cell r="X318">
            <v>2585.7149999999965</v>
          </cell>
          <cell r="Y318">
            <v>2585.2035000000324</v>
          </cell>
          <cell r="Z318">
            <v>2584.5764999999665</v>
          </cell>
          <cell r="AA318">
            <v>2584.3950000000186</v>
          </cell>
          <cell r="AB318">
            <v>2584.7249999999767</v>
          </cell>
          <cell r="AC318">
            <v>2592.8595000000205</v>
          </cell>
          <cell r="AD318">
            <v>2694.0321599718882</v>
          </cell>
          <cell r="AE318">
            <v>2731.0805338135397</v>
          </cell>
          <cell r="AF318">
            <v>2768.6383974915661</v>
          </cell>
          <cell r="AG318">
            <v>2806.7127575183695</v>
          </cell>
          <cell r="AH318">
            <v>2845.3107167601411</v>
          </cell>
          <cell r="AI318">
            <v>2884.4394757617847</v>
          </cell>
          <cell r="AJ318">
            <v>2924.1063340901455</v>
          </cell>
          <cell r="AK318">
            <v>2964.3186916958948</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row>
        <row r="319">
          <cell r="A319" t="str">
            <v>CALarge C&amp;ITime-Of-UseIncentive CostsLow Participation Case0</v>
          </cell>
          <cell r="B319" t="str">
            <v>CA</v>
          </cell>
          <cell r="C319" t="str">
            <v>Large C&amp;I</v>
          </cell>
          <cell r="D319" t="str">
            <v>Time-Of-Use</v>
          </cell>
          <cell r="E319" t="str">
            <v>Incentive Costs</v>
          </cell>
          <cell r="F319" t="str">
            <v>Low Participation Case</v>
          </cell>
          <cell r="G319">
            <v>0</v>
          </cell>
          <cell r="H319">
            <v>0</v>
          </cell>
          <cell r="I319">
            <v>0</v>
          </cell>
          <cell r="J319">
            <v>0</v>
          </cell>
          <cell r="K319">
            <v>0</v>
          </cell>
          <cell r="L319">
            <v>0</v>
          </cell>
          <cell r="M319">
            <v>0</v>
          </cell>
          <cell r="N319">
            <v>0</v>
          </cell>
          <cell r="O319">
            <v>0</v>
          </cell>
          <cell r="P319">
            <v>0</v>
          </cell>
          <cell r="Q319">
            <v>0</v>
          </cell>
          <cell r="R319">
            <v>351680.42</v>
          </cell>
          <cell r="S319">
            <v>1071390.72</v>
          </cell>
          <cell r="T319">
            <v>2537897.67</v>
          </cell>
          <cell r="U319">
            <v>3311695.75</v>
          </cell>
          <cell r="V319">
            <v>3733808.12</v>
          </cell>
          <cell r="W319">
            <v>3788051.65</v>
          </cell>
          <cell r="X319">
            <v>3842351.67</v>
          </cell>
          <cell r="Y319">
            <v>3896640.94</v>
          </cell>
          <cell r="Z319">
            <v>3950917.05</v>
          </cell>
          <cell r="AA319">
            <v>4005189.34</v>
          </cell>
          <cell r="AB319">
            <v>4059468.57</v>
          </cell>
          <cell r="AC319">
            <v>4113918.62</v>
          </cell>
          <cell r="AD319">
            <v>4170493.29</v>
          </cell>
          <cell r="AE319">
            <v>4227845.9800000004</v>
          </cell>
          <cell r="AF319">
            <v>4285987.3899999997</v>
          </cell>
          <cell r="AG319">
            <v>4344928.3600000003</v>
          </cell>
          <cell r="AH319">
            <v>4404679.88</v>
          </cell>
          <cell r="AI319">
            <v>4465253.1100000003</v>
          </cell>
          <cell r="AJ319">
            <v>4526659.34</v>
          </cell>
          <cell r="AK319">
            <v>4588910.04</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row>
        <row r="320">
          <cell r="A320" t="str">
            <v>CALarge C&amp;ITime-Of-UseParticipantsLow Participation Case0</v>
          </cell>
          <cell r="B320" t="str">
            <v>CA</v>
          </cell>
          <cell r="C320" t="str">
            <v>Large C&amp;I</v>
          </cell>
          <cell r="D320" t="str">
            <v>Time-Of-Use</v>
          </cell>
          <cell r="E320" t="str">
            <v>Participants</v>
          </cell>
          <cell r="F320" t="str">
            <v>Low Participation Case</v>
          </cell>
          <cell r="G320">
            <v>0</v>
          </cell>
          <cell r="H320">
            <v>0</v>
          </cell>
          <cell r="I320">
            <v>0</v>
          </cell>
          <cell r="J320">
            <v>0</v>
          </cell>
          <cell r="K320">
            <v>0</v>
          </cell>
          <cell r="L320">
            <v>0</v>
          </cell>
          <cell r="M320">
            <v>0</v>
          </cell>
          <cell r="N320">
            <v>0</v>
          </cell>
          <cell r="O320">
            <v>0</v>
          </cell>
          <cell r="P320">
            <v>0</v>
          </cell>
          <cell r="Q320">
            <v>0</v>
          </cell>
          <cell r="R320">
            <v>16746.686550000006</v>
          </cell>
          <cell r="S320">
            <v>51018.605550000015</v>
          </cell>
          <cell r="T320">
            <v>120852.27000000002</v>
          </cell>
          <cell r="U320">
            <v>157699.79775000006</v>
          </cell>
          <cell r="V320">
            <v>177800.38649999999</v>
          </cell>
          <cell r="W320">
            <v>180383.41200000001</v>
          </cell>
          <cell r="X320">
            <v>182969.12700000001</v>
          </cell>
          <cell r="Y320">
            <v>185554.33050000004</v>
          </cell>
          <cell r="Z320">
            <v>188138.90700000001</v>
          </cell>
          <cell r="AA320">
            <v>190723.30200000003</v>
          </cell>
          <cell r="AB320">
            <v>193308.027</v>
          </cell>
          <cell r="AC320">
            <v>195900.88650000002</v>
          </cell>
          <cell r="AD320">
            <v>198594.91865997191</v>
          </cell>
          <cell r="AE320">
            <v>201325.99919378545</v>
          </cell>
          <cell r="AF320">
            <v>204094.63759127702</v>
          </cell>
          <cell r="AG320">
            <v>206901.35034879539</v>
          </cell>
          <cell r="AH320">
            <v>209746.66106555553</v>
          </cell>
          <cell r="AI320">
            <v>212631.10054131731</v>
          </cell>
          <cell r="AJ320">
            <v>215555.20687540746</v>
          </cell>
          <cell r="AK320">
            <v>218519.52556710335</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row>
        <row r="321">
          <cell r="A321" t="str">
            <v>CAMedium C&amp;ITime-Of-UseProgram Annual BenefitsLow Participation Case0</v>
          </cell>
          <cell r="B321" t="str">
            <v>CA</v>
          </cell>
          <cell r="C321" t="str">
            <v>Medium C&amp;I</v>
          </cell>
          <cell r="D321" t="str">
            <v>Time-Of-Use</v>
          </cell>
          <cell r="E321" t="str">
            <v>Program Annual Benefits</v>
          </cell>
          <cell r="F321" t="str">
            <v>Low Participation Case</v>
          </cell>
          <cell r="G321">
            <v>0</v>
          </cell>
          <cell r="H321">
            <v>0</v>
          </cell>
          <cell r="I321">
            <v>0</v>
          </cell>
          <cell r="J321">
            <v>0</v>
          </cell>
          <cell r="K321">
            <v>0</v>
          </cell>
          <cell r="L321">
            <v>0</v>
          </cell>
          <cell r="M321">
            <v>0</v>
          </cell>
          <cell r="N321">
            <v>0</v>
          </cell>
          <cell r="O321">
            <v>0</v>
          </cell>
          <cell r="P321">
            <v>0</v>
          </cell>
          <cell r="Q321">
            <v>0</v>
          </cell>
          <cell r="R321">
            <v>573231.01</v>
          </cell>
          <cell r="S321">
            <v>1745288.43</v>
          </cell>
          <cell r="T321">
            <v>4127886.26</v>
          </cell>
          <cell r="U321">
            <v>5388069.9000000004</v>
          </cell>
          <cell r="V321">
            <v>6066603.5300000003</v>
          </cell>
          <cell r="W321">
            <v>6146956.6100000003</v>
          </cell>
          <cell r="X321">
            <v>6226381.7599999998</v>
          </cell>
          <cell r="Y321">
            <v>6305886.3200000003</v>
          </cell>
          <cell r="Z321">
            <v>6389191.79</v>
          </cell>
          <cell r="AA321">
            <v>6482465.1100000003</v>
          </cell>
          <cell r="AB321">
            <v>6568214.9500000002</v>
          </cell>
          <cell r="AC321">
            <v>6654117.0800000001</v>
          </cell>
          <cell r="AD321">
            <v>6743128.8899999997</v>
          </cell>
          <cell r="AE321">
            <v>6833331.4100000001</v>
          </cell>
          <cell r="AF321">
            <v>6924740.5700000003</v>
          </cell>
          <cell r="AG321">
            <v>7017372.5</v>
          </cell>
          <cell r="AH321">
            <v>7111243.5700000003</v>
          </cell>
          <cell r="AI321">
            <v>7206370.3399999999</v>
          </cell>
          <cell r="AJ321">
            <v>7302769.6200000001</v>
          </cell>
          <cell r="AK321">
            <v>7400458.4299999997</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row>
        <row r="322">
          <cell r="A322" t="str">
            <v>CAMedium C&amp;ITime-Of-UseProgram Annual CostsLow Participation Case0</v>
          </cell>
          <cell r="B322" t="str">
            <v>CA</v>
          </cell>
          <cell r="C322" t="str">
            <v>Medium C&amp;I</v>
          </cell>
          <cell r="D322" t="str">
            <v>Time-Of-Use</v>
          </cell>
          <cell r="E322" t="str">
            <v>Program Annual Costs</v>
          </cell>
          <cell r="F322" t="str">
            <v>Low Participation Case</v>
          </cell>
          <cell r="G322">
            <v>0</v>
          </cell>
          <cell r="H322">
            <v>0</v>
          </cell>
          <cell r="I322">
            <v>0</v>
          </cell>
          <cell r="J322">
            <v>0</v>
          </cell>
          <cell r="K322">
            <v>0</v>
          </cell>
          <cell r="L322">
            <v>0</v>
          </cell>
          <cell r="M322">
            <v>0</v>
          </cell>
          <cell r="N322">
            <v>0</v>
          </cell>
          <cell r="O322">
            <v>0</v>
          </cell>
          <cell r="P322">
            <v>0</v>
          </cell>
          <cell r="Q322">
            <v>0</v>
          </cell>
          <cell r="R322">
            <v>5834317.1500000004</v>
          </cell>
          <cell r="S322">
            <v>12509121.98</v>
          </cell>
          <cell r="T322">
            <v>26286343.199999999</v>
          </cell>
          <cell r="U322">
            <v>16130618.27</v>
          </cell>
          <cell r="V322">
            <v>10911310.720000001</v>
          </cell>
          <cell r="W322">
            <v>4823091.07</v>
          </cell>
          <cell r="X322">
            <v>4899046.41</v>
          </cell>
          <cell r="Y322">
            <v>4974249.76</v>
          </cell>
          <cell r="Z322">
            <v>5049879.66</v>
          </cell>
          <cell r="AA322">
            <v>5126289.05</v>
          </cell>
          <cell r="AB322">
            <v>5203203.5</v>
          </cell>
          <cell r="AC322">
            <v>5283869.59</v>
          </cell>
          <cell r="AD322">
            <v>5405233.1200000001</v>
          </cell>
          <cell r="AE322">
            <v>5502775.29</v>
          </cell>
          <cell r="AF322">
            <v>5602414.6799999997</v>
          </cell>
          <cell r="AG322">
            <v>5704204.7300000004</v>
          </cell>
          <cell r="AH322">
            <v>5808200.4400000004</v>
          </cell>
          <cell r="AI322">
            <v>5914458.3899999997</v>
          </cell>
          <cell r="AJ322">
            <v>6023036.7800000003</v>
          </cell>
          <cell r="AK322">
            <v>6133995.5099999998</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row>
        <row r="323">
          <cell r="A323" t="str">
            <v>CAMedium C&amp;ITime-Of-UseNon-Incentive CostsLow Participation Case0</v>
          </cell>
          <cell r="B323" t="str">
            <v>CA</v>
          </cell>
          <cell r="C323" t="str">
            <v>Medium C&amp;I</v>
          </cell>
          <cell r="D323" t="str">
            <v>Time-Of-Use</v>
          </cell>
          <cell r="E323" t="str">
            <v>Non-Incentive Costs</v>
          </cell>
          <cell r="F323" t="str">
            <v>Low Participation Case</v>
          </cell>
          <cell r="G323">
            <v>0</v>
          </cell>
          <cell r="H323">
            <v>0</v>
          </cell>
          <cell r="I323">
            <v>0</v>
          </cell>
          <cell r="J323">
            <v>0</v>
          </cell>
          <cell r="K323">
            <v>0</v>
          </cell>
          <cell r="L323">
            <v>0</v>
          </cell>
          <cell r="M323">
            <v>0</v>
          </cell>
          <cell r="N323">
            <v>0</v>
          </cell>
          <cell r="O323">
            <v>0</v>
          </cell>
          <cell r="P323">
            <v>0</v>
          </cell>
          <cell r="Q323">
            <v>0</v>
          </cell>
          <cell r="R323">
            <v>5482636.7300000004</v>
          </cell>
          <cell r="S323">
            <v>11437731.27</v>
          </cell>
          <cell r="T323">
            <v>23748445.530000001</v>
          </cell>
          <cell r="U323">
            <v>12818922.52</v>
          </cell>
          <cell r="V323">
            <v>7177502.6100000003</v>
          </cell>
          <cell r="W323">
            <v>1035039.42</v>
          </cell>
          <cell r="X323">
            <v>1056694.75</v>
          </cell>
          <cell r="Y323">
            <v>1077608.81</v>
          </cell>
          <cell r="Z323">
            <v>1098962.6200000001</v>
          </cell>
          <cell r="AA323">
            <v>1121099.71</v>
          </cell>
          <cell r="AB323">
            <v>1143734.93</v>
          </cell>
          <cell r="AC323">
            <v>1169950.97</v>
          </cell>
          <cell r="AD323">
            <v>1234739.83</v>
          </cell>
          <cell r="AE323">
            <v>1274929.31</v>
          </cell>
          <cell r="AF323">
            <v>1316427.29</v>
          </cell>
          <cell r="AG323">
            <v>1359276.37</v>
          </cell>
          <cell r="AH323">
            <v>1403520.56</v>
          </cell>
          <cell r="AI323">
            <v>1449205.28</v>
          </cell>
          <cell r="AJ323">
            <v>1496377.44</v>
          </cell>
          <cell r="AK323">
            <v>1545085.48</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row>
        <row r="324">
          <cell r="A324" t="str">
            <v>CAMedium C&amp;ITime-Of-UseSummer Peak Reduction @Meter  (MW)Low Participation Case0</v>
          </cell>
          <cell r="B324" t="str">
            <v>CA</v>
          </cell>
          <cell r="C324" t="str">
            <v>Medium C&amp;I</v>
          </cell>
          <cell r="D324" t="str">
            <v>Time-Of-Use</v>
          </cell>
          <cell r="E324" t="str">
            <v>Summer Peak Reduction @Meter  (MW)</v>
          </cell>
          <cell r="F324" t="str">
            <v>Low Participation Case</v>
          </cell>
          <cell r="G324">
            <v>0</v>
          </cell>
          <cell r="H324">
            <v>0</v>
          </cell>
          <cell r="I324">
            <v>0</v>
          </cell>
          <cell r="J324">
            <v>0</v>
          </cell>
          <cell r="K324">
            <v>0</v>
          </cell>
          <cell r="L324">
            <v>0</v>
          </cell>
          <cell r="M324">
            <v>0</v>
          </cell>
          <cell r="N324">
            <v>0</v>
          </cell>
          <cell r="O324">
            <v>0</v>
          </cell>
          <cell r="P324">
            <v>0</v>
          </cell>
          <cell r="Q324">
            <v>0</v>
          </cell>
          <cell r="R324">
            <v>5.1061481672101516</v>
          </cell>
          <cell r="S324">
            <v>15.546439584201273</v>
          </cell>
          <cell r="T324">
            <v>36.769815927493447</v>
          </cell>
          <cell r="U324">
            <v>47.99510590524666</v>
          </cell>
          <cell r="V324">
            <v>54.039254216657497</v>
          </cell>
          <cell r="W324">
            <v>54.75501228123791</v>
          </cell>
          <cell r="X324">
            <v>55.462504704051796</v>
          </cell>
          <cell r="Y324">
            <v>56.170704503007471</v>
          </cell>
          <cell r="Z324">
            <v>56.91276145592839</v>
          </cell>
          <cell r="AA324">
            <v>57.74360864977195</v>
          </cell>
          <cell r="AB324">
            <v>58.507439221742665</v>
          </cell>
          <cell r="AC324">
            <v>59.27262640549219</v>
          </cell>
          <cell r="AD324">
            <v>60.065513565673378</v>
          </cell>
          <cell r="AE324">
            <v>60.869007140432515</v>
          </cell>
          <cell r="AF324">
            <v>61.683249011282939</v>
          </cell>
          <cell r="AG324">
            <v>62.508382957680382</v>
          </cell>
          <cell r="AH324">
            <v>63.344554682411669</v>
          </cell>
          <cell r="AI324">
            <v>64.191911837323005</v>
          </cell>
          <cell r="AJ324">
            <v>65.050604049392433</v>
          </cell>
          <cell r="AK324">
            <v>65.920782947151125</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row>
        <row r="325">
          <cell r="A325" t="str">
            <v>CAMedium C&amp;ITime-Of-UseSummer Peak Reduction @Generation (MW)Low Participation Case0</v>
          </cell>
          <cell r="B325" t="str">
            <v>CA</v>
          </cell>
          <cell r="C325" t="str">
            <v>Medium C&amp;I</v>
          </cell>
          <cell r="D325" t="str">
            <v>Time-Of-Use</v>
          </cell>
          <cell r="E325" t="str">
            <v>Summer Peak Reduction @Generation (MW)</v>
          </cell>
          <cell r="F325" t="str">
            <v>Low Participation Case</v>
          </cell>
          <cell r="G325">
            <v>0</v>
          </cell>
          <cell r="H325">
            <v>0</v>
          </cell>
          <cell r="I325">
            <v>0</v>
          </cell>
          <cell r="J325">
            <v>0</v>
          </cell>
          <cell r="K325">
            <v>0</v>
          </cell>
          <cell r="L325">
            <v>0</v>
          </cell>
          <cell r="M325">
            <v>0</v>
          </cell>
          <cell r="N325">
            <v>0</v>
          </cell>
          <cell r="O325">
            <v>0</v>
          </cell>
          <cell r="P325">
            <v>0</v>
          </cell>
          <cell r="Q325">
            <v>0</v>
          </cell>
          <cell r="R325">
            <v>5.6309529854545115</v>
          </cell>
          <cell r="S325">
            <v>17.1442871462299</v>
          </cell>
          <cell r="T325">
            <v>40.548980952242438</v>
          </cell>
          <cell r="U325">
            <v>52.92799504328039</v>
          </cell>
          <cell r="V325">
            <v>59.593354892652727</v>
          </cell>
          <cell r="W325">
            <v>60.382677857562754</v>
          </cell>
          <cell r="X325">
            <v>61.162885646285609</v>
          </cell>
          <cell r="Y325">
            <v>61.94387351456492</v>
          </cell>
          <cell r="Z325">
            <v>62.762198341341403</v>
          </cell>
          <cell r="AA325">
            <v>63.678439181486489</v>
          </cell>
          <cell r="AB325">
            <v>64.520775498172327</v>
          </cell>
          <cell r="AC325">
            <v>65.364607857843168</v>
          </cell>
          <cell r="AD325">
            <v>66.238987169908881</v>
          </cell>
          <cell r="AE325">
            <v>67.125063013269198</v>
          </cell>
          <cell r="AF325">
            <v>68.022991851877961</v>
          </cell>
          <cell r="AG325">
            <v>68.932932242700019</v>
          </cell>
          <cell r="AH325">
            <v>69.855044863709381</v>
          </cell>
          <cell r="AI325">
            <v>70.789492542261797</v>
          </cell>
          <cell r="AJ325">
            <v>71.73644028384696</v>
          </cell>
          <cell r="AK325">
            <v>72.696055301225314</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row>
        <row r="326">
          <cell r="A326" t="str">
            <v>CAMedium C&amp;ITime-Of-UseWinter Peak Reduction @Meter  (MW)Low Participation Case0</v>
          </cell>
          <cell r="B326" t="str">
            <v>CA</v>
          </cell>
          <cell r="C326" t="str">
            <v>Medium C&amp;I</v>
          </cell>
          <cell r="D326" t="str">
            <v>Time-Of-Use</v>
          </cell>
          <cell r="E326" t="str">
            <v>Winter Peak Reduction @Meter  (MW)</v>
          </cell>
          <cell r="F326" t="str">
            <v>Low Participation Case</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row>
        <row r="327">
          <cell r="A327" t="str">
            <v>CAMedium C&amp;ITime-Of-UseWinter Peak Reduction @Generation (MW)Low Participation Case0</v>
          </cell>
          <cell r="B327" t="str">
            <v>CA</v>
          </cell>
          <cell r="C327" t="str">
            <v>Medium C&amp;I</v>
          </cell>
          <cell r="D327" t="str">
            <v>Time-Of-Use</v>
          </cell>
          <cell r="E327" t="str">
            <v>Winter Peak Reduction @Generation (MW)</v>
          </cell>
          <cell r="F327" t="str">
            <v>Low Participation Case</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row>
        <row r="328">
          <cell r="A328" t="str">
            <v>CAMedium C&amp;ITime-Of-UseProgram Annual BenefitsLow Participation Case0</v>
          </cell>
          <cell r="B328" t="str">
            <v>CA</v>
          </cell>
          <cell r="C328" t="str">
            <v>Medium C&amp;I</v>
          </cell>
          <cell r="D328" t="str">
            <v>Time-Of-Use</v>
          </cell>
          <cell r="E328" t="str">
            <v>Program Annual Benefits</v>
          </cell>
          <cell r="F328" t="str">
            <v>Low Participation Case</v>
          </cell>
          <cell r="G328">
            <v>0</v>
          </cell>
        </row>
        <row r="329">
          <cell r="A329" t="str">
            <v>CAMedium C&amp;ITime-Of-UseNew ParticipantsLow Participation Case0</v>
          </cell>
          <cell r="B329" t="str">
            <v>CA</v>
          </cell>
          <cell r="C329" t="str">
            <v>Medium C&amp;I</v>
          </cell>
          <cell r="D329" t="str">
            <v>Time-Of-Use</v>
          </cell>
          <cell r="E329" t="str">
            <v>New Participants</v>
          </cell>
          <cell r="F329" t="str">
            <v>Low Participation Case</v>
          </cell>
          <cell r="G329">
            <v>0</v>
          </cell>
          <cell r="H329">
            <v>0</v>
          </cell>
          <cell r="I329">
            <v>0</v>
          </cell>
          <cell r="J329">
            <v>0</v>
          </cell>
          <cell r="K329">
            <v>0</v>
          </cell>
          <cell r="L329">
            <v>0</v>
          </cell>
          <cell r="M329">
            <v>0</v>
          </cell>
          <cell r="N329">
            <v>0</v>
          </cell>
          <cell r="O329">
            <v>0</v>
          </cell>
          <cell r="P329">
            <v>0</v>
          </cell>
          <cell r="Q329">
            <v>0</v>
          </cell>
          <cell r="R329">
            <v>16746.686550000006</v>
          </cell>
          <cell r="S329">
            <v>34271.919000000009</v>
          </cell>
          <cell r="T329">
            <v>69833.664450000011</v>
          </cell>
          <cell r="U329">
            <v>36847.527750000037</v>
          </cell>
          <cell r="V329">
            <v>20100.588749999937</v>
          </cell>
          <cell r="W329">
            <v>2583.0255000000179</v>
          </cell>
          <cell r="X329">
            <v>2585.7149999999965</v>
          </cell>
          <cell r="Y329">
            <v>2585.2035000000324</v>
          </cell>
          <cell r="Z329">
            <v>2584.5764999999665</v>
          </cell>
          <cell r="AA329">
            <v>2584.3950000000186</v>
          </cell>
          <cell r="AB329">
            <v>2584.7249999999767</v>
          </cell>
          <cell r="AC329">
            <v>2592.8595000000205</v>
          </cell>
          <cell r="AD329">
            <v>2694.0321599718882</v>
          </cell>
          <cell r="AE329">
            <v>2731.0805338135397</v>
          </cell>
          <cell r="AF329">
            <v>2768.6383974915661</v>
          </cell>
          <cell r="AG329">
            <v>2806.7127575183695</v>
          </cell>
          <cell r="AH329">
            <v>2845.3107167601411</v>
          </cell>
          <cell r="AI329">
            <v>2884.4394757617847</v>
          </cell>
          <cell r="AJ329">
            <v>2924.1063340901455</v>
          </cell>
          <cell r="AK329">
            <v>2964.3186916958948</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row>
        <row r="330">
          <cell r="A330" t="str">
            <v>CAMedium C&amp;ITime-Of-UseIncentive CostsLow Participation Case0</v>
          </cell>
          <cell r="B330" t="str">
            <v>CA</v>
          </cell>
          <cell r="C330" t="str">
            <v>Medium C&amp;I</v>
          </cell>
          <cell r="D330" t="str">
            <v>Time-Of-Use</v>
          </cell>
          <cell r="E330" t="str">
            <v>Incentive Costs</v>
          </cell>
          <cell r="F330" t="str">
            <v>Low Participation Case</v>
          </cell>
          <cell r="G330">
            <v>0</v>
          </cell>
          <cell r="H330">
            <v>0</v>
          </cell>
          <cell r="I330">
            <v>0</v>
          </cell>
          <cell r="J330">
            <v>0</v>
          </cell>
          <cell r="K330">
            <v>0</v>
          </cell>
          <cell r="L330">
            <v>0</v>
          </cell>
          <cell r="M330">
            <v>0</v>
          </cell>
          <cell r="N330">
            <v>0</v>
          </cell>
          <cell r="O330">
            <v>0</v>
          </cell>
          <cell r="P330">
            <v>0</v>
          </cell>
          <cell r="Q330">
            <v>0</v>
          </cell>
          <cell r="R330">
            <v>351680.42</v>
          </cell>
          <cell r="S330">
            <v>1071390.72</v>
          </cell>
          <cell r="T330">
            <v>2537897.67</v>
          </cell>
          <cell r="U330">
            <v>3311695.75</v>
          </cell>
          <cell r="V330">
            <v>3733808.12</v>
          </cell>
          <cell r="W330">
            <v>3788051.65</v>
          </cell>
          <cell r="X330">
            <v>3842351.67</v>
          </cell>
          <cell r="Y330">
            <v>3896640.94</v>
          </cell>
          <cell r="Z330">
            <v>3950917.05</v>
          </cell>
          <cell r="AA330">
            <v>4005189.34</v>
          </cell>
          <cell r="AB330">
            <v>4059468.57</v>
          </cell>
          <cell r="AC330">
            <v>4113918.62</v>
          </cell>
          <cell r="AD330">
            <v>4170493.29</v>
          </cell>
          <cell r="AE330">
            <v>4227845.9800000004</v>
          </cell>
          <cell r="AF330">
            <v>4285987.3899999997</v>
          </cell>
          <cell r="AG330">
            <v>4344928.3600000003</v>
          </cell>
          <cell r="AH330">
            <v>4404679.88</v>
          </cell>
          <cell r="AI330">
            <v>4465253.1100000003</v>
          </cell>
          <cell r="AJ330">
            <v>4526659.34</v>
          </cell>
          <cell r="AK330">
            <v>4588910.04</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row>
        <row r="331">
          <cell r="A331" t="str">
            <v>CAMedium C&amp;ITime-Of-UseParticipantsLow Participation Case0</v>
          </cell>
          <cell r="B331" t="str">
            <v>CA</v>
          </cell>
          <cell r="C331" t="str">
            <v>Medium C&amp;I</v>
          </cell>
          <cell r="D331" t="str">
            <v>Time-Of-Use</v>
          </cell>
          <cell r="E331" t="str">
            <v>Participants</v>
          </cell>
          <cell r="F331" t="str">
            <v>Low Participation Case</v>
          </cell>
          <cell r="G331">
            <v>0</v>
          </cell>
          <cell r="H331">
            <v>0</v>
          </cell>
          <cell r="I331">
            <v>0</v>
          </cell>
          <cell r="J331">
            <v>0</v>
          </cell>
          <cell r="K331">
            <v>0</v>
          </cell>
          <cell r="L331">
            <v>0</v>
          </cell>
          <cell r="M331">
            <v>0</v>
          </cell>
          <cell r="N331">
            <v>0</v>
          </cell>
          <cell r="O331">
            <v>0</v>
          </cell>
          <cell r="P331">
            <v>0</v>
          </cell>
          <cell r="Q331">
            <v>0</v>
          </cell>
          <cell r="R331">
            <v>16746.686550000006</v>
          </cell>
          <cell r="S331">
            <v>51018.605550000015</v>
          </cell>
          <cell r="T331">
            <v>120852.27000000002</v>
          </cell>
          <cell r="U331">
            <v>157699.79775000006</v>
          </cell>
          <cell r="V331">
            <v>177800.38649999999</v>
          </cell>
          <cell r="W331">
            <v>180383.41200000001</v>
          </cell>
          <cell r="X331">
            <v>182969.12700000001</v>
          </cell>
          <cell r="Y331">
            <v>185554.33050000004</v>
          </cell>
          <cell r="Z331">
            <v>188138.90700000001</v>
          </cell>
          <cell r="AA331">
            <v>190723.30200000003</v>
          </cell>
          <cell r="AB331">
            <v>193308.027</v>
          </cell>
          <cell r="AC331">
            <v>195900.88650000002</v>
          </cell>
          <cell r="AD331">
            <v>198594.91865997191</v>
          </cell>
          <cell r="AE331">
            <v>201325.99919378545</v>
          </cell>
          <cell r="AF331">
            <v>204094.63759127702</v>
          </cell>
          <cell r="AG331">
            <v>206901.35034879539</v>
          </cell>
          <cell r="AH331">
            <v>209746.66106555553</v>
          </cell>
          <cell r="AI331">
            <v>212631.10054131731</v>
          </cell>
          <cell r="AJ331">
            <v>215555.20687540746</v>
          </cell>
          <cell r="AK331">
            <v>218519.52556710335</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row>
        <row r="332">
          <cell r="A332" t="str">
            <v>CAResidentialTime-Of-UseProgram Annual BenefitsLow Participation Case0</v>
          </cell>
          <cell r="B332" t="str">
            <v>CA</v>
          </cell>
          <cell r="C332" t="str">
            <v>Residential</v>
          </cell>
          <cell r="D332" t="str">
            <v>Time-Of-Use</v>
          </cell>
          <cell r="E332" t="str">
            <v>Program Annual Benefits</v>
          </cell>
          <cell r="F332" t="str">
            <v>Low Participation Case</v>
          </cell>
          <cell r="G332">
            <v>0</v>
          </cell>
          <cell r="H332">
            <v>0</v>
          </cell>
          <cell r="I332">
            <v>0</v>
          </cell>
          <cell r="J332">
            <v>0</v>
          </cell>
          <cell r="K332">
            <v>0</v>
          </cell>
          <cell r="L332">
            <v>0</v>
          </cell>
          <cell r="M332">
            <v>0</v>
          </cell>
          <cell r="N332">
            <v>0</v>
          </cell>
          <cell r="O332">
            <v>0</v>
          </cell>
          <cell r="P332">
            <v>0</v>
          </cell>
          <cell r="Q332">
            <v>0</v>
          </cell>
          <cell r="R332">
            <v>573231.01</v>
          </cell>
          <cell r="S332">
            <v>1745288.43</v>
          </cell>
          <cell r="T332">
            <v>4127886.26</v>
          </cell>
          <cell r="U332">
            <v>5388069.9000000004</v>
          </cell>
          <cell r="V332">
            <v>6066603.5300000003</v>
          </cell>
          <cell r="W332">
            <v>6146956.6100000003</v>
          </cell>
          <cell r="X332">
            <v>6226381.7599999998</v>
          </cell>
          <cell r="Y332">
            <v>6305886.3200000003</v>
          </cell>
          <cell r="Z332">
            <v>6389191.79</v>
          </cell>
          <cell r="AA332">
            <v>6482465.1100000003</v>
          </cell>
          <cell r="AB332">
            <v>6568214.9500000002</v>
          </cell>
          <cell r="AC332">
            <v>6654117.0800000001</v>
          </cell>
          <cell r="AD332">
            <v>6743128.8899999997</v>
          </cell>
          <cell r="AE332">
            <v>6833331.4100000001</v>
          </cell>
          <cell r="AF332">
            <v>6924740.5700000003</v>
          </cell>
          <cell r="AG332">
            <v>7017372.5</v>
          </cell>
          <cell r="AH332">
            <v>7111243.5700000003</v>
          </cell>
          <cell r="AI332">
            <v>7206370.3399999999</v>
          </cell>
          <cell r="AJ332">
            <v>7302769.6200000001</v>
          </cell>
          <cell r="AK332">
            <v>7400458.4299999997</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row>
        <row r="333">
          <cell r="A333" t="str">
            <v>CAResidentialTime-Of-UseProgram Annual CostsLow Participation Case0</v>
          </cell>
          <cell r="B333" t="str">
            <v>CA</v>
          </cell>
          <cell r="C333" t="str">
            <v>Residential</v>
          </cell>
          <cell r="D333" t="str">
            <v>Time-Of-Use</v>
          </cell>
          <cell r="E333" t="str">
            <v>Program Annual Costs</v>
          </cell>
          <cell r="F333" t="str">
            <v>Low Participation Case</v>
          </cell>
          <cell r="G333">
            <v>0</v>
          </cell>
          <cell r="H333">
            <v>0</v>
          </cell>
          <cell r="I333">
            <v>0</v>
          </cell>
          <cell r="J333">
            <v>0</v>
          </cell>
          <cell r="K333">
            <v>0</v>
          </cell>
          <cell r="L333">
            <v>0</v>
          </cell>
          <cell r="M333">
            <v>0</v>
          </cell>
          <cell r="N333">
            <v>0</v>
          </cell>
          <cell r="O333">
            <v>0</v>
          </cell>
          <cell r="P333">
            <v>0</v>
          </cell>
          <cell r="Q333">
            <v>0</v>
          </cell>
          <cell r="R333">
            <v>5834317.1500000004</v>
          </cell>
          <cell r="S333">
            <v>12509121.98</v>
          </cell>
          <cell r="T333">
            <v>26286343.199999999</v>
          </cell>
          <cell r="U333">
            <v>16130618.27</v>
          </cell>
          <cell r="V333">
            <v>10911310.720000001</v>
          </cell>
          <cell r="W333">
            <v>4823091.07</v>
          </cell>
          <cell r="X333">
            <v>4899046.41</v>
          </cell>
          <cell r="Y333">
            <v>4974249.76</v>
          </cell>
          <cell r="Z333">
            <v>5049879.66</v>
          </cell>
          <cell r="AA333">
            <v>5126289.05</v>
          </cell>
          <cell r="AB333">
            <v>5203203.5</v>
          </cell>
          <cell r="AC333">
            <v>5283869.59</v>
          </cell>
          <cell r="AD333">
            <v>5405233.1200000001</v>
          </cell>
          <cell r="AE333">
            <v>5502775.29</v>
          </cell>
          <cell r="AF333">
            <v>5602414.6799999997</v>
          </cell>
          <cell r="AG333">
            <v>5704204.7300000004</v>
          </cell>
          <cell r="AH333">
            <v>5808200.4400000004</v>
          </cell>
          <cell r="AI333">
            <v>5914458.3899999997</v>
          </cell>
          <cell r="AJ333">
            <v>6023036.7800000003</v>
          </cell>
          <cell r="AK333">
            <v>6133995.5099999998</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row>
        <row r="334">
          <cell r="A334" t="str">
            <v>CAResidentialTime-Of-UseNon-Incentive CostsLow Participation Case0</v>
          </cell>
          <cell r="B334" t="str">
            <v>CA</v>
          </cell>
          <cell r="C334" t="str">
            <v>Residential</v>
          </cell>
          <cell r="D334" t="str">
            <v>Time-Of-Use</v>
          </cell>
          <cell r="E334" t="str">
            <v>Non-Incentive Costs</v>
          </cell>
          <cell r="F334" t="str">
            <v>Low Participation Case</v>
          </cell>
          <cell r="G334">
            <v>0</v>
          </cell>
          <cell r="H334">
            <v>0</v>
          </cell>
          <cell r="I334">
            <v>0</v>
          </cell>
          <cell r="J334">
            <v>0</v>
          </cell>
          <cell r="K334">
            <v>0</v>
          </cell>
          <cell r="L334">
            <v>0</v>
          </cell>
          <cell r="M334">
            <v>0</v>
          </cell>
          <cell r="N334">
            <v>0</v>
          </cell>
          <cell r="O334">
            <v>0</v>
          </cell>
          <cell r="P334">
            <v>0</v>
          </cell>
          <cell r="Q334">
            <v>0</v>
          </cell>
          <cell r="R334">
            <v>5482636.7300000004</v>
          </cell>
          <cell r="S334">
            <v>11437731.27</v>
          </cell>
          <cell r="T334">
            <v>23748445.530000001</v>
          </cell>
          <cell r="U334">
            <v>12818922.52</v>
          </cell>
          <cell r="V334">
            <v>7177502.6100000003</v>
          </cell>
          <cell r="W334">
            <v>1035039.42</v>
          </cell>
          <cell r="X334">
            <v>1056694.75</v>
          </cell>
          <cell r="Y334">
            <v>1077608.81</v>
          </cell>
          <cell r="Z334">
            <v>1098962.6200000001</v>
          </cell>
          <cell r="AA334">
            <v>1121099.71</v>
          </cell>
          <cell r="AB334">
            <v>1143734.93</v>
          </cell>
          <cell r="AC334">
            <v>1169950.97</v>
          </cell>
          <cell r="AD334">
            <v>1234739.83</v>
          </cell>
          <cell r="AE334">
            <v>1274929.31</v>
          </cell>
          <cell r="AF334">
            <v>1316427.29</v>
          </cell>
          <cell r="AG334">
            <v>1359276.37</v>
          </cell>
          <cell r="AH334">
            <v>1403520.56</v>
          </cell>
          <cell r="AI334">
            <v>1449205.28</v>
          </cell>
          <cell r="AJ334">
            <v>1496377.44</v>
          </cell>
          <cell r="AK334">
            <v>1545085.48</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row>
        <row r="335">
          <cell r="A335" t="str">
            <v>CAResidentialTime-Of-UseSummer Peak Reduction @Meter  (MW)Low Participation Case0</v>
          </cell>
          <cell r="B335" t="str">
            <v>CA</v>
          </cell>
          <cell r="C335" t="str">
            <v>Residential</v>
          </cell>
          <cell r="D335" t="str">
            <v>Time-Of-Use</v>
          </cell>
          <cell r="E335" t="str">
            <v>Summer Peak Reduction @Meter  (MW)</v>
          </cell>
          <cell r="F335" t="str">
            <v>Low Participation Case</v>
          </cell>
          <cell r="G335">
            <v>0</v>
          </cell>
          <cell r="H335">
            <v>0</v>
          </cell>
          <cell r="I335">
            <v>0</v>
          </cell>
          <cell r="J335">
            <v>0</v>
          </cell>
          <cell r="K335">
            <v>0</v>
          </cell>
          <cell r="L335">
            <v>0</v>
          </cell>
          <cell r="M335">
            <v>0</v>
          </cell>
          <cell r="N335">
            <v>0</v>
          </cell>
          <cell r="O335">
            <v>0</v>
          </cell>
          <cell r="P335">
            <v>0</v>
          </cell>
          <cell r="Q335">
            <v>0</v>
          </cell>
          <cell r="R335">
            <v>5.1061481672101516</v>
          </cell>
          <cell r="S335">
            <v>15.546439584201273</v>
          </cell>
          <cell r="T335">
            <v>36.769815927493447</v>
          </cell>
          <cell r="U335">
            <v>47.99510590524666</v>
          </cell>
          <cell r="V335">
            <v>54.039254216657497</v>
          </cell>
          <cell r="W335">
            <v>54.75501228123791</v>
          </cell>
          <cell r="X335">
            <v>55.462504704051796</v>
          </cell>
          <cell r="Y335">
            <v>56.170704503007471</v>
          </cell>
          <cell r="Z335">
            <v>56.91276145592839</v>
          </cell>
          <cell r="AA335">
            <v>57.74360864977195</v>
          </cell>
          <cell r="AB335">
            <v>58.507439221742665</v>
          </cell>
          <cell r="AC335">
            <v>59.27262640549219</v>
          </cell>
          <cell r="AD335">
            <v>60.065513565673378</v>
          </cell>
          <cell r="AE335">
            <v>60.869007140432515</v>
          </cell>
          <cell r="AF335">
            <v>61.683249011282939</v>
          </cell>
          <cell r="AG335">
            <v>62.508382957680382</v>
          </cell>
          <cell r="AH335">
            <v>63.344554682411669</v>
          </cell>
          <cell r="AI335">
            <v>64.191911837323005</v>
          </cell>
          <cell r="AJ335">
            <v>65.050604049392433</v>
          </cell>
          <cell r="AK335">
            <v>65.920782947151125</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row>
        <row r="336">
          <cell r="A336" t="str">
            <v>CAResidentialTime-Of-UseSummer Peak Reduction @Generation (MW)Low Participation Case0</v>
          </cell>
          <cell r="B336" t="str">
            <v>CA</v>
          </cell>
          <cell r="C336" t="str">
            <v>Residential</v>
          </cell>
          <cell r="D336" t="str">
            <v>Time-Of-Use</v>
          </cell>
          <cell r="E336" t="str">
            <v>Summer Peak Reduction @Generation (MW)</v>
          </cell>
          <cell r="F336" t="str">
            <v>Low Participation Case</v>
          </cell>
          <cell r="G336">
            <v>0</v>
          </cell>
          <cell r="H336">
            <v>0</v>
          </cell>
          <cell r="I336">
            <v>0</v>
          </cell>
          <cell r="J336">
            <v>0</v>
          </cell>
          <cell r="K336">
            <v>0</v>
          </cell>
          <cell r="L336">
            <v>0</v>
          </cell>
          <cell r="M336">
            <v>0</v>
          </cell>
          <cell r="N336">
            <v>0</v>
          </cell>
          <cell r="O336">
            <v>0</v>
          </cell>
          <cell r="P336">
            <v>0</v>
          </cell>
          <cell r="Q336">
            <v>0</v>
          </cell>
          <cell r="R336">
            <v>5.6309529854545115</v>
          </cell>
          <cell r="S336">
            <v>17.1442871462299</v>
          </cell>
          <cell r="T336">
            <v>40.548980952242438</v>
          </cell>
          <cell r="U336">
            <v>52.92799504328039</v>
          </cell>
          <cell r="V336">
            <v>59.593354892652727</v>
          </cell>
          <cell r="W336">
            <v>60.382677857562754</v>
          </cell>
          <cell r="X336">
            <v>61.162885646285609</v>
          </cell>
          <cell r="Y336">
            <v>61.94387351456492</v>
          </cell>
          <cell r="Z336">
            <v>62.762198341341403</v>
          </cell>
          <cell r="AA336">
            <v>63.678439181486489</v>
          </cell>
          <cell r="AB336">
            <v>64.520775498172327</v>
          </cell>
          <cell r="AC336">
            <v>65.364607857843168</v>
          </cell>
          <cell r="AD336">
            <v>66.238987169908881</v>
          </cell>
          <cell r="AE336">
            <v>67.125063013269198</v>
          </cell>
          <cell r="AF336">
            <v>68.022991851877961</v>
          </cell>
          <cell r="AG336">
            <v>68.932932242700019</v>
          </cell>
          <cell r="AH336">
            <v>69.855044863709381</v>
          </cell>
          <cell r="AI336">
            <v>70.789492542261797</v>
          </cell>
          <cell r="AJ336">
            <v>71.73644028384696</v>
          </cell>
          <cell r="AK336">
            <v>72.696055301225314</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row>
        <row r="337">
          <cell r="A337" t="str">
            <v>CAResidentialTime-Of-UseWinter Peak Reduction @Meter  (MW)Low Participation Case0</v>
          </cell>
          <cell r="B337" t="str">
            <v>CA</v>
          </cell>
          <cell r="C337" t="str">
            <v>Residential</v>
          </cell>
          <cell r="D337" t="str">
            <v>Time-Of-Use</v>
          </cell>
          <cell r="E337" t="str">
            <v>Winter Peak Reduction @Meter  (MW)</v>
          </cell>
          <cell r="F337" t="str">
            <v>Low Participation Case</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row>
        <row r="338">
          <cell r="A338" t="str">
            <v>CAResidentialTime-Of-UseWinter Peak Reduction @Generation (MW)Low Participation Case0</v>
          </cell>
          <cell r="B338" t="str">
            <v>CA</v>
          </cell>
          <cell r="C338" t="str">
            <v>Residential</v>
          </cell>
          <cell r="D338" t="str">
            <v>Time-Of-Use</v>
          </cell>
          <cell r="E338" t="str">
            <v>Winter Peak Reduction @Generation (MW)</v>
          </cell>
          <cell r="F338" t="str">
            <v>Low Participation Case</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row>
        <row r="339">
          <cell r="A339" t="str">
            <v>CAResidentialTime-Of-UseProgram Annual BenefitsLow Participation Case0</v>
          </cell>
          <cell r="B339" t="str">
            <v>CA</v>
          </cell>
          <cell r="C339" t="str">
            <v>Residential</v>
          </cell>
          <cell r="D339" t="str">
            <v>Time-Of-Use</v>
          </cell>
          <cell r="E339" t="str">
            <v>Program Annual Benefits</v>
          </cell>
          <cell r="F339" t="str">
            <v>Low Participation Case</v>
          </cell>
          <cell r="G339">
            <v>0</v>
          </cell>
        </row>
        <row r="340">
          <cell r="A340" t="str">
            <v>CAResidentialTime-Of-UseNew ParticipantsLow Participation Case0</v>
          </cell>
          <cell r="B340" t="str">
            <v>CA</v>
          </cell>
          <cell r="C340" t="str">
            <v>Residential</v>
          </cell>
          <cell r="D340" t="str">
            <v>Time-Of-Use</v>
          </cell>
          <cell r="E340" t="str">
            <v>New Participants</v>
          </cell>
          <cell r="F340" t="str">
            <v>Low Participation Case</v>
          </cell>
          <cell r="G340">
            <v>0</v>
          </cell>
          <cell r="H340">
            <v>0</v>
          </cell>
          <cell r="I340">
            <v>0</v>
          </cell>
          <cell r="J340">
            <v>0</v>
          </cell>
          <cell r="K340">
            <v>0</v>
          </cell>
          <cell r="L340">
            <v>0</v>
          </cell>
          <cell r="M340">
            <v>0</v>
          </cell>
          <cell r="N340">
            <v>0</v>
          </cell>
          <cell r="O340">
            <v>0</v>
          </cell>
          <cell r="P340">
            <v>0</v>
          </cell>
          <cell r="Q340">
            <v>0</v>
          </cell>
          <cell r="R340">
            <v>16746.686550000006</v>
          </cell>
          <cell r="S340">
            <v>34271.919000000009</v>
          </cell>
          <cell r="T340">
            <v>69833.664450000011</v>
          </cell>
          <cell r="U340">
            <v>36847.527750000037</v>
          </cell>
          <cell r="V340">
            <v>20100.588749999937</v>
          </cell>
          <cell r="W340">
            <v>2583.0255000000179</v>
          </cell>
          <cell r="X340">
            <v>2585.7149999999965</v>
          </cell>
          <cell r="Y340">
            <v>2585.2035000000324</v>
          </cell>
          <cell r="Z340">
            <v>2584.5764999999665</v>
          </cell>
          <cell r="AA340">
            <v>2584.3950000000186</v>
          </cell>
          <cell r="AB340">
            <v>2584.7249999999767</v>
          </cell>
          <cell r="AC340">
            <v>2592.8595000000205</v>
          </cell>
          <cell r="AD340">
            <v>2694.0321599718882</v>
          </cell>
          <cell r="AE340">
            <v>2731.0805338135397</v>
          </cell>
          <cell r="AF340">
            <v>2768.6383974915661</v>
          </cell>
          <cell r="AG340">
            <v>2806.7127575183695</v>
          </cell>
          <cell r="AH340">
            <v>2845.3107167601411</v>
          </cell>
          <cell r="AI340">
            <v>2884.4394757617847</v>
          </cell>
          <cell r="AJ340">
            <v>2924.1063340901455</v>
          </cell>
          <cell r="AK340">
            <v>2964.3186916958948</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row>
        <row r="341">
          <cell r="A341" t="str">
            <v>CAResidentialTime-Of-UseIncentive CostsLow Participation Case0</v>
          </cell>
          <cell r="B341" t="str">
            <v>CA</v>
          </cell>
          <cell r="C341" t="str">
            <v>Residential</v>
          </cell>
          <cell r="D341" t="str">
            <v>Time-Of-Use</v>
          </cell>
          <cell r="E341" t="str">
            <v>Incentive Costs</v>
          </cell>
          <cell r="F341" t="str">
            <v>Low Participation Case</v>
          </cell>
          <cell r="G341">
            <v>0</v>
          </cell>
          <cell r="H341">
            <v>0</v>
          </cell>
          <cell r="I341">
            <v>0</v>
          </cell>
          <cell r="J341">
            <v>0</v>
          </cell>
          <cell r="K341">
            <v>0</v>
          </cell>
          <cell r="L341">
            <v>0</v>
          </cell>
          <cell r="M341">
            <v>0</v>
          </cell>
          <cell r="N341">
            <v>0</v>
          </cell>
          <cell r="O341">
            <v>0</v>
          </cell>
          <cell r="P341">
            <v>0</v>
          </cell>
          <cell r="Q341">
            <v>0</v>
          </cell>
          <cell r="R341">
            <v>351680.42</v>
          </cell>
          <cell r="S341">
            <v>1071390.72</v>
          </cell>
          <cell r="T341">
            <v>2537897.67</v>
          </cell>
          <cell r="U341">
            <v>3311695.75</v>
          </cell>
          <cell r="V341">
            <v>3733808.12</v>
          </cell>
          <cell r="W341">
            <v>3788051.65</v>
          </cell>
          <cell r="X341">
            <v>3842351.67</v>
          </cell>
          <cell r="Y341">
            <v>3896640.94</v>
          </cell>
          <cell r="Z341">
            <v>3950917.05</v>
          </cell>
          <cell r="AA341">
            <v>4005189.34</v>
          </cell>
          <cell r="AB341">
            <v>4059468.57</v>
          </cell>
          <cell r="AC341">
            <v>4113918.62</v>
          </cell>
          <cell r="AD341">
            <v>4170493.29</v>
          </cell>
          <cell r="AE341">
            <v>4227845.9800000004</v>
          </cell>
          <cell r="AF341">
            <v>4285987.3899999997</v>
          </cell>
          <cell r="AG341">
            <v>4344928.3600000003</v>
          </cell>
          <cell r="AH341">
            <v>4404679.88</v>
          </cell>
          <cell r="AI341">
            <v>4465253.1100000003</v>
          </cell>
          <cell r="AJ341">
            <v>4526659.34</v>
          </cell>
          <cell r="AK341">
            <v>4588910.04</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row>
        <row r="342">
          <cell r="A342" t="str">
            <v>CAResidentialTime-Of-UseParticipantsLow Participation Case0</v>
          </cell>
          <cell r="B342" t="str">
            <v>CA</v>
          </cell>
          <cell r="C342" t="str">
            <v>Residential</v>
          </cell>
          <cell r="D342" t="str">
            <v>Time-Of-Use</v>
          </cell>
          <cell r="E342" t="str">
            <v>Participants</v>
          </cell>
          <cell r="F342" t="str">
            <v>Low Participation Case</v>
          </cell>
          <cell r="G342">
            <v>0</v>
          </cell>
          <cell r="H342">
            <v>0</v>
          </cell>
          <cell r="I342">
            <v>0</v>
          </cell>
          <cell r="J342">
            <v>0</v>
          </cell>
          <cell r="K342">
            <v>0</v>
          </cell>
          <cell r="L342">
            <v>0</v>
          </cell>
          <cell r="M342">
            <v>0</v>
          </cell>
          <cell r="N342">
            <v>0</v>
          </cell>
          <cell r="O342">
            <v>0</v>
          </cell>
          <cell r="P342">
            <v>0</v>
          </cell>
          <cell r="Q342">
            <v>0</v>
          </cell>
          <cell r="R342">
            <v>16746.686550000006</v>
          </cell>
          <cell r="S342">
            <v>51018.605550000015</v>
          </cell>
          <cell r="T342">
            <v>120852.27000000002</v>
          </cell>
          <cell r="U342">
            <v>157699.79775000006</v>
          </cell>
          <cell r="V342">
            <v>177800.38649999999</v>
          </cell>
          <cell r="W342">
            <v>180383.41200000001</v>
          </cell>
          <cell r="X342">
            <v>182969.12700000001</v>
          </cell>
          <cell r="Y342">
            <v>185554.33050000004</v>
          </cell>
          <cell r="Z342">
            <v>188138.90700000001</v>
          </cell>
          <cell r="AA342">
            <v>190723.30200000003</v>
          </cell>
          <cell r="AB342">
            <v>193308.027</v>
          </cell>
          <cell r="AC342">
            <v>195900.88650000002</v>
          </cell>
          <cell r="AD342">
            <v>198594.91865997191</v>
          </cell>
          <cell r="AE342">
            <v>201325.99919378545</v>
          </cell>
          <cell r="AF342">
            <v>204094.63759127702</v>
          </cell>
          <cell r="AG342">
            <v>206901.35034879539</v>
          </cell>
          <cell r="AH342">
            <v>209746.66106555553</v>
          </cell>
          <cell r="AI342">
            <v>212631.10054131731</v>
          </cell>
          <cell r="AJ342">
            <v>215555.20687540746</v>
          </cell>
          <cell r="AK342">
            <v>218519.52556710335</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row>
        <row r="343">
          <cell r="A343" t="str">
            <v>CASmall C&amp;ITime-Of-UseProgram Annual BenefitsLow Participation Case0</v>
          </cell>
          <cell r="B343" t="str">
            <v>CA</v>
          </cell>
          <cell r="C343" t="str">
            <v>Small C&amp;I</v>
          </cell>
          <cell r="D343" t="str">
            <v>Time-Of-Use</v>
          </cell>
          <cell r="E343" t="str">
            <v>Program Annual Benefits</v>
          </cell>
          <cell r="F343" t="str">
            <v>Low Participation Case</v>
          </cell>
          <cell r="G343">
            <v>0</v>
          </cell>
          <cell r="H343">
            <v>0</v>
          </cell>
          <cell r="I343">
            <v>0</v>
          </cell>
          <cell r="J343">
            <v>0</v>
          </cell>
          <cell r="K343">
            <v>0</v>
          </cell>
          <cell r="L343">
            <v>0</v>
          </cell>
          <cell r="M343">
            <v>0</v>
          </cell>
          <cell r="N343">
            <v>0</v>
          </cell>
          <cell r="O343">
            <v>0</v>
          </cell>
          <cell r="P343">
            <v>0</v>
          </cell>
          <cell r="Q343">
            <v>0</v>
          </cell>
          <cell r="R343">
            <v>573231.01</v>
          </cell>
          <cell r="S343">
            <v>1745288.43</v>
          </cell>
          <cell r="T343">
            <v>4127886.26</v>
          </cell>
          <cell r="U343">
            <v>5388069.9000000004</v>
          </cell>
          <cell r="V343">
            <v>6066603.5300000003</v>
          </cell>
          <cell r="W343">
            <v>6146956.6100000003</v>
          </cell>
          <cell r="X343">
            <v>6226381.7599999998</v>
          </cell>
          <cell r="Y343">
            <v>6305886.3200000003</v>
          </cell>
          <cell r="Z343">
            <v>6389191.79</v>
          </cell>
          <cell r="AA343">
            <v>6482465.1100000003</v>
          </cell>
          <cell r="AB343">
            <v>6568214.9500000002</v>
          </cell>
          <cell r="AC343">
            <v>6654117.0800000001</v>
          </cell>
          <cell r="AD343">
            <v>6743128.8899999997</v>
          </cell>
          <cell r="AE343">
            <v>6833331.4100000001</v>
          </cell>
          <cell r="AF343">
            <v>6924740.5700000003</v>
          </cell>
          <cell r="AG343">
            <v>7017372.5</v>
          </cell>
          <cell r="AH343">
            <v>7111243.5700000003</v>
          </cell>
          <cell r="AI343">
            <v>7206370.3399999999</v>
          </cell>
          <cell r="AJ343">
            <v>7302769.6200000001</v>
          </cell>
          <cell r="AK343">
            <v>7400458.4299999997</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row>
        <row r="344">
          <cell r="A344" t="str">
            <v>CASmall C&amp;ITime-Of-UseProgram Annual CostsLow Participation Case0</v>
          </cell>
          <cell r="B344" t="str">
            <v>CA</v>
          </cell>
          <cell r="C344" t="str">
            <v>Small C&amp;I</v>
          </cell>
          <cell r="D344" t="str">
            <v>Time-Of-Use</v>
          </cell>
          <cell r="E344" t="str">
            <v>Program Annual Costs</v>
          </cell>
          <cell r="F344" t="str">
            <v>Low Participation Case</v>
          </cell>
          <cell r="G344">
            <v>0</v>
          </cell>
          <cell r="H344">
            <v>0</v>
          </cell>
          <cell r="I344">
            <v>0</v>
          </cell>
          <cell r="J344">
            <v>0</v>
          </cell>
          <cell r="K344">
            <v>0</v>
          </cell>
          <cell r="L344">
            <v>0</v>
          </cell>
          <cell r="M344">
            <v>0</v>
          </cell>
          <cell r="N344">
            <v>0</v>
          </cell>
          <cell r="O344">
            <v>0</v>
          </cell>
          <cell r="P344">
            <v>0</v>
          </cell>
          <cell r="Q344">
            <v>0</v>
          </cell>
          <cell r="R344">
            <v>5834317.1500000004</v>
          </cell>
          <cell r="S344">
            <v>12509121.98</v>
          </cell>
          <cell r="T344">
            <v>26286343.199999999</v>
          </cell>
          <cell r="U344">
            <v>16130618.27</v>
          </cell>
          <cell r="V344">
            <v>10911310.720000001</v>
          </cell>
          <cell r="W344">
            <v>4823091.07</v>
          </cell>
          <cell r="X344">
            <v>4899046.41</v>
          </cell>
          <cell r="Y344">
            <v>4974249.76</v>
          </cell>
          <cell r="Z344">
            <v>5049879.66</v>
          </cell>
          <cell r="AA344">
            <v>5126289.05</v>
          </cell>
          <cell r="AB344">
            <v>5203203.5</v>
          </cell>
          <cell r="AC344">
            <v>5283869.59</v>
          </cell>
          <cell r="AD344">
            <v>5405233.1200000001</v>
          </cell>
          <cell r="AE344">
            <v>5502775.29</v>
          </cell>
          <cell r="AF344">
            <v>5602414.6799999997</v>
          </cell>
          <cell r="AG344">
            <v>5704204.7300000004</v>
          </cell>
          <cell r="AH344">
            <v>5808200.4400000004</v>
          </cell>
          <cell r="AI344">
            <v>5914458.3899999997</v>
          </cell>
          <cell r="AJ344">
            <v>6023036.7800000003</v>
          </cell>
          <cell r="AK344">
            <v>6133995.5099999998</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row>
        <row r="345">
          <cell r="A345" t="str">
            <v>CASmall C&amp;ITime-Of-UseNon-Incentive CostsLow Participation Case0</v>
          </cell>
          <cell r="B345" t="str">
            <v>CA</v>
          </cell>
          <cell r="C345" t="str">
            <v>Small C&amp;I</v>
          </cell>
          <cell r="D345" t="str">
            <v>Time-Of-Use</v>
          </cell>
          <cell r="E345" t="str">
            <v>Non-Incentive Costs</v>
          </cell>
          <cell r="F345" t="str">
            <v>Low Participation Case</v>
          </cell>
          <cell r="G345">
            <v>0</v>
          </cell>
          <cell r="H345">
            <v>0</v>
          </cell>
          <cell r="I345">
            <v>0</v>
          </cell>
          <cell r="J345">
            <v>0</v>
          </cell>
          <cell r="K345">
            <v>0</v>
          </cell>
          <cell r="L345">
            <v>0</v>
          </cell>
          <cell r="M345">
            <v>0</v>
          </cell>
          <cell r="N345">
            <v>0</v>
          </cell>
          <cell r="O345">
            <v>0</v>
          </cell>
          <cell r="P345">
            <v>0</v>
          </cell>
          <cell r="Q345">
            <v>0</v>
          </cell>
          <cell r="R345">
            <v>5482636.7300000004</v>
          </cell>
          <cell r="S345">
            <v>11437731.27</v>
          </cell>
          <cell r="T345">
            <v>23748445.530000001</v>
          </cell>
          <cell r="U345">
            <v>12818922.52</v>
          </cell>
          <cell r="V345">
            <v>7177502.6100000003</v>
          </cell>
          <cell r="W345">
            <v>1035039.42</v>
          </cell>
          <cell r="X345">
            <v>1056694.75</v>
          </cell>
          <cell r="Y345">
            <v>1077608.81</v>
          </cell>
          <cell r="Z345">
            <v>1098962.6200000001</v>
          </cell>
          <cell r="AA345">
            <v>1121099.71</v>
          </cell>
          <cell r="AB345">
            <v>1143734.93</v>
          </cell>
          <cell r="AC345">
            <v>1169950.97</v>
          </cell>
          <cell r="AD345">
            <v>1234739.83</v>
          </cell>
          <cell r="AE345">
            <v>1274929.31</v>
          </cell>
          <cell r="AF345">
            <v>1316427.29</v>
          </cell>
          <cell r="AG345">
            <v>1359276.37</v>
          </cell>
          <cell r="AH345">
            <v>1403520.56</v>
          </cell>
          <cell r="AI345">
            <v>1449205.28</v>
          </cell>
          <cell r="AJ345">
            <v>1496377.44</v>
          </cell>
          <cell r="AK345">
            <v>1545085.48</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row>
        <row r="346">
          <cell r="A346" t="str">
            <v>CASmall C&amp;ITime-Of-UseSummer Peak Reduction @Meter  (MW)Low Participation Case0</v>
          </cell>
          <cell r="B346" t="str">
            <v>CA</v>
          </cell>
          <cell r="C346" t="str">
            <v>Small C&amp;I</v>
          </cell>
          <cell r="D346" t="str">
            <v>Time-Of-Use</v>
          </cell>
          <cell r="E346" t="str">
            <v>Summer Peak Reduction @Meter  (MW)</v>
          </cell>
          <cell r="F346" t="str">
            <v>Low Participation Case</v>
          </cell>
          <cell r="G346">
            <v>0</v>
          </cell>
          <cell r="H346">
            <v>0</v>
          </cell>
          <cell r="I346">
            <v>0</v>
          </cell>
          <cell r="J346">
            <v>0</v>
          </cell>
          <cell r="K346">
            <v>0</v>
          </cell>
          <cell r="L346">
            <v>0</v>
          </cell>
          <cell r="M346">
            <v>0</v>
          </cell>
          <cell r="N346">
            <v>0</v>
          </cell>
          <cell r="O346">
            <v>0</v>
          </cell>
          <cell r="P346">
            <v>0</v>
          </cell>
          <cell r="Q346">
            <v>0</v>
          </cell>
          <cell r="R346">
            <v>5.1061481672101516</v>
          </cell>
          <cell r="S346">
            <v>15.546439584201273</v>
          </cell>
          <cell r="T346">
            <v>36.769815927493447</v>
          </cell>
          <cell r="U346">
            <v>47.99510590524666</v>
          </cell>
          <cell r="V346">
            <v>54.039254216657497</v>
          </cell>
          <cell r="W346">
            <v>54.75501228123791</v>
          </cell>
          <cell r="X346">
            <v>55.462504704051796</v>
          </cell>
          <cell r="Y346">
            <v>56.170704503007471</v>
          </cell>
          <cell r="Z346">
            <v>56.91276145592839</v>
          </cell>
          <cell r="AA346">
            <v>57.74360864977195</v>
          </cell>
          <cell r="AB346">
            <v>58.507439221742665</v>
          </cell>
          <cell r="AC346">
            <v>59.27262640549219</v>
          </cell>
          <cell r="AD346">
            <v>60.065513565673378</v>
          </cell>
          <cell r="AE346">
            <v>60.869007140432515</v>
          </cell>
          <cell r="AF346">
            <v>61.683249011282939</v>
          </cell>
          <cell r="AG346">
            <v>62.508382957680382</v>
          </cell>
          <cell r="AH346">
            <v>63.344554682411669</v>
          </cell>
          <cell r="AI346">
            <v>64.191911837323005</v>
          </cell>
          <cell r="AJ346">
            <v>65.050604049392433</v>
          </cell>
          <cell r="AK346">
            <v>65.920782947151125</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row>
        <row r="347">
          <cell r="A347" t="str">
            <v>CASmall C&amp;ITime-Of-UseSummer Peak Reduction @Generation (MW)Low Participation Case0</v>
          </cell>
          <cell r="B347" t="str">
            <v>CA</v>
          </cell>
          <cell r="C347" t="str">
            <v>Small C&amp;I</v>
          </cell>
          <cell r="D347" t="str">
            <v>Time-Of-Use</v>
          </cell>
          <cell r="E347" t="str">
            <v>Summer Peak Reduction @Generation (MW)</v>
          </cell>
          <cell r="F347" t="str">
            <v>Low Participation Case</v>
          </cell>
          <cell r="G347">
            <v>0</v>
          </cell>
          <cell r="H347">
            <v>0</v>
          </cell>
          <cell r="I347">
            <v>0</v>
          </cell>
          <cell r="J347">
            <v>0</v>
          </cell>
          <cell r="K347">
            <v>0</v>
          </cell>
          <cell r="L347">
            <v>0</v>
          </cell>
          <cell r="M347">
            <v>0</v>
          </cell>
          <cell r="N347">
            <v>0</v>
          </cell>
          <cell r="O347">
            <v>0</v>
          </cell>
          <cell r="P347">
            <v>0</v>
          </cell>
          <cell r="Q347">
            <v>0</v>
          </cell>
          <cell r="R347">
            <v>5.6309529854545115</v>
          </cell>
          <cell r="S347">
            <v>17.1442871462299</v>
          </cell>
          <cell r="T347">
            <v>40.548980952242438</v>
          </cell>
          <cell r="U347">
            <v>52.92799504328039</v>
          </cell>
          <cell r="V347">
            <v>59.593354892652727</v>
          </cell>
          <cell r="W347">
            <v>60.382677857562754</v>
          </cell>
          <cell r="X347">
            <v>61.162885646285609</v>
          </cell>
          <cell r="Y347">
            <v>61.94387351456492</v>
          </cell>
          <cell r="Z347">
            <v>62.762198341341403</v>
          </cell>
          <cell r="AA347">
            <v>63.678439181486489</v>
          </cell>
          <cell r="AB347">
            <v>64.520775498172327</v>
          </cell>
          <cell r="AC347">
            <v>65.364607857843168</v>
          </cell>
          <cell r="AD347">
            <v>66.238987169908881</v>
          </cell>
          <cell r="AE347">
            <v>67.125063013269198</v>
          </cell>
          <cell r="AF347">
            <v>68.022991851877961</v>
          </cell>
          <cell r="AG347">
            <v>68.932932242700019</v>
          </cell>
          <cell r="AH347">
            <v>69.855044863709381</v>
          </cell>
          <cell r="AI347">
            <v>70.789492542261797</v>
          </cell>
          <cell r="AJ347">
            <v>71.73644028384696</v>
          </cell>
          <cell r="AK347">
            <v>72.696055301225314</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row>
        <row r="348">
          <cell r="A348" t="str">
            <v>CASmall C&amp;ITime-Of-UseWinter Peak Reduction @Meter  (MW)Low Participation Case0</v>
          </cell>
          <cell r="B348" t="str">
            <v>CA</v>
          </cell>
          <cell r="C348" t="str">
            <v>Small C&amp;I</v>
          </cell>
          <cell r="D348" t="str">
            <v>Time-Of-Use</v>
          </cell>
          <cell r="E348" t="str">
            <v>Winter Peak Reduction @Meter  (MW)</v>
          </cell>
          <cell r="F348" t="str">
            <v>Low Participation Case</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row>
        <row r="349">
          <cell r="A349" t="str">
            <v>CASmall C&amp;ITime-Of-UseWinter Peak Reduction @Generation (MW)Low Participation Case0</v>
          </cell>
          <cell r="B349" t="str">
            <v>CA</v>
          </cell>
          <cell r="C349" t="str">
            <v>Small C&amp;I</v>
          </cell>
          <cell r="D349" t="str">
            <v>Time-Of-Use</v>
          </cell>
          <cell r="E349" t="str">
            <v>Winter Peak Reduction @Generation (MW)</v>
          </cell>
          <cell r="F349" t="str">
            <v>Low Participation Case</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row>
        <row r="350">
          <cell r="A350" t="str">
            <v>CASmall C&amp;ITime-Of-UseProgram Annual BenefitsLow Participation Case0</v>
          </cell>
          <cell r="B350" t="str">
            <v>CA</v>
          </cell>
          <cell r="C350" t="str">
            <v>Small C&amp;I</v>
          </cell>
          <cell r="D350" t="str">
            <v>Time-Of-Use</v>
          </cell>
          <cell r="E350" t="str">
            <v>Program Annual Benefits</v>
          </cell>
          <cell r="F350" t="str">
            <v>Low Participation Case</v>
          </cell>
          <cell r="G350">
            <v>0</v>
          </cell>
        </row>
        <row r="351">
          <cell r="A351" t="str">
            <v>CASmall C&amp;ITime-Of-UseNew ParticipantsLow Participation Case0</v>
          </cell>
          <cell r="B351" t="str">
            <v>CA</v>
          </cell>
          <cell r="C351" t="str">
            <v>Small C&amp;I</v>
          </cell>
          <cell r="D351" t="str">
            <v>Time-Of-Use</v>
          </cell>
          <cell r="E351" t="str">
            <v>New Participants</v>
          </cell>
          <cell r="F351" t="str">
            <v>Low Participation Case</v>
          </cell>
          <cell r="G351">
            <v>0</v>
          </cell>
          <cell r="H351">
            <v>0</v>
          </cell>
          <cell r="I351">
            <v>0</v>
          </cell>
          <cell r="J351">
            <v>0</v>
          </cell>
          <cell r="K351">
            <v>0</v>
          </cell>
          <cell r="L351">
            <v>0</v>
          </cell>
          <cell r="M351">
            <v>0</v>
          </cell>
          <cell r="N351">
            <v>0</v>
          </cell>
          <cell r="O351">
            <v>0</v>
          </cell>
          <cell r="P351">
            <v>0</v>
          </cell>
          <cell r="Q351">
            <v>0</v>
          </cell>
          <cell r="R351">
            <v>16746.686550000006</v>
          </cell>
          <cell r="S351">
            <v>34271.919000000009</v>
          </cell>
          <cell r="T351">
            <v>69833.664450000011</v>
          </cell>
          <cell r="U351">
            <v>36847.527750000037</v>
          </cell>
          <cell r="V351">
            <v>20100.588749999937</v>
          </cell>
          <cell r="W351">
            <v>2583.0255000000179</v>
          </cell>
          <cell r="X351">
            <v>2585.7149999999965</v>
          </cell>
          <cell r="Y351">
            <v>2585.2035000000324</v>
          </cell>
          <cell r="Z351">
            <v>2584.5764999999665</v>
          </cell>
          <cell r="AA351">
            <v>2584.3950000000186</v>
          </cell>
          <cell r="AB351">
            <v>2584.7249999999767</v>
          </cell>
          <cell r="AC351">
            <v>2592.8595000000205</v>
          </cell>
          <cell r="AD351">
            <v>2694.0321599718882</v>
          </cell>
          <cell r="AE351">
            <v>2731.0805338135397</v>
          </cell>
          <cell r="AF351">
            <v>2768.6383974915661</v>
          </cell>
          <cell r="AG351">
            <v>2806.7127575183695</v>
          </cell>
          <cell r="AH351">
            <v>2845.3107167601411</v>
          </cell>
          <cell r="AI351">
            <v>2884.4394757617847</v>
          </cell>
          <cell r="AJ351">
            <v>2924.1063340901455</v>
          </cell>
          <cell r="AK351">
            <v>2964.3186916958948</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row>
        <row r="352">
          <cell r="A352" t="str">
            <v>CASmall C&amp;ITime-Of-UseIncentive CostsLow Participation Case0</v>
          </cell>
          <cell r="B352" t="str">
            <v>CA</v>
          </cell>
          <cell r="C352" t="str">
            <v>Small C&amp;I</v>
          </cell>
          <cell r="D352" t="str">
            <v>Time-Of-Use</v>
          </cell>
          <cell r="E352" t="str">
            <v>Incentive Costs</v>
          </cell>
          <cell r="F352" t="str">
            <v>Low Participation Case</v>
          </cell>
          <cell r="G352">
            <v>0</v>
          </cell>
          <cell r="H352">
            <v>0</v>
          </cell>
          <cell r="I352">
            <v>0</v>
          </cell>
          <cell r="J352">
            <v>0</v>
          </cell>
          <cell r="K352">
            <v>0</v>
          </cell>
          <cell r="L352">
            <v>0</v>
          </cell>
          <cell r="M352">
            <v>0</v>
          </cell>
          <cell r="N352">
            <v>0</v>
          </cell>
          <cell r="O352">
            <v>0</v>
          </cell>
          <cell r="P352">
            <v>0</v>
          </cell>
          <cell r="Q352">
            <v>0</v>
          </cell>
          <cell r="R352">
            <v>351680.42</v>
          </cell>
          <cell r="S352">
            <v>1071390.72</v>
          </cell>
          <cell r="T352">
            <v>2537897.67</v>
          </cell>
          <cell r="U352">
            <v>3311695.75</v>
          </cell>
          <cell r="V352">
            <v>3733808.12</v>
          </cell>
          <cell r="W352">
            <v>3788051.65</v>
          </cell>
          <cell r="X352">
            <v>3842351.67</v>
          </cell>
          <cell r="Y352">
            <v>3896640.94</v>
          </cell>
          <cell r="Z352">
            <v>3950917.05</v>
          </cell>
          <cell r="AA352">
            <v>4005189.34</v>
          </cell>
          <cell r="AB352">
            <v>4059468.57</v>
          </cell>
          <cell r="AC352">
            <v>4113918.62</v>
          </cell>
          <cell r="AD352">
            <v>4170493.29</v>
          </cell>
          <cell r="AE352">
            <v>4227845.9800000004</v>
          </cell>
          <cell r="AF352">
            <v>4285987.3899999997</v>
          </cell>
          <cell r="AG352">
            <v>4344928.3600000003</v>
          </cell>
          <cell r="AH352">
            <v>4404679.88</v>
          </cell>
          <cell r="AI352">
            <v>4465253.1100000003</v>
          </cell>
          <cell r="AJ352">
            <v>4526659.34</v>
          </cell>
          <cell r="AK352">
            <v>4588910.04</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row>
        <row r="353">
          <cell r="A353" t="str">
            <v>CASmall C&amp;ITime-Of-UseParticipantsLow Participation Case0</v>
          </cell>
          <cell r="B353" t="str">
            <v>CA</v>
          </cell>
          <cell r="C353" t="str">
            <v>Small C&amp;I</v>
          </cell>
          <cell r="D353" t="str">
            <v>Time-Of-Use</v>
          </cell>
          <cell r="E353" t="str">
            <v>Participants</v>
          </cell>
          <cell r="F353" t="str">
            <v>Low Participation Case</v>
          </cell>
          <cell r="G353">
            <v>0</v>
          </cell>
          <cell r="H353">
            <v>0</v>
          </cell>
          <cell r="I353">
            <v>0</v>
          </cell>
          <cell r="J353">
            <v>0</v>
          </cell>
          <cell r="K353">
            <v>0</v>
          </cell>
          <cell r="L353">
            <v>0</v>
          </cell>
          <cell r="M353">
            <v>0</v>
          </cell>
          <cell r="N353">
            <v>0</v>
          </cell>
          <cell r="O353">
            <v>0</v>
          </cell>
          <cell r="P353">
            <v>0</v>
          </cell>
          <cell r="Q353">
            <v>0</v>
          </cell>
          <cell r="R353">
            <v>16746.686550000006</v>
          </cell>
          <cell r="S353">
            <v>51018.605550000015</v>
          </cell>
          <cell r="T353">
            <v>120852.27000000002</v>
          </cell>
          <cell r="U353">
            <v>157699.79775000006</v>
          </cell>
          <cell r="V353">
            <v>177800.38649999999</v>
          </cell>
          <cell r="W353">
            <v>180383.41200000001</v>
          </cell>
          <cell r="X353">
            <v>182969.12700000001</v>
          </cell>
          <cell r="Y353">
            <v>185554.33050000004</v>
          </cell>
          <cell r="Z353">
            <v>188138.90700000001</v>
          </cell>
          <cell r="AA353">
            <v>190723.30200000003</v>
          </cell>
          <cell r="AB353">
            <v>193308.027</v>
          </cell>
          <cell r="AC353">
            <v>195900.88650000002</v>
          </cell>
          <cell r="AD353">
            <v>198594.91865997191</v>
          </cell>
          <cell r="AE353">
            <v>201325.99919378545</v>
          </cell>
          <cell r="AF353">
            <v>204094.63759127702</v>
          </cell>
          <cell r="AG353">
            <v>206901.35034879539</v>
          </cell>
          <cell r="AH353">
            <v>209746.66106555553</v>
          </cell>
          <cell r="AI353">
            <v>212631.10054131731</v>
          </cell>
          <cell r="AJ353">
            <v>215555.20687540746</v>
          </cell>
          <cell r="AK353">
            <v>218519.52556710335</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row>
        <row r="354">
          <cell r="A354" t="str">
            <v>CAResidentialDemand ChargeProgram Annual BenefitsLow Participation Case0</v>
          </cell>
          <cell r="B354" t="str">
            <v>CA</v>
          </cell>
          <cell r="C354" t="str">
            <v>Residential</v>
          </cell>
          <cell r="D354" t="str">
            <v>Demand Charge</v>
          </cell>
          <cell r="E354" t="str">
            <v>Program Annual Benefits</v>
          </cell>
          <cell r="F354" t="str">
            <v>Low Participation Case</v>
          </cell>
          <cell r="G354">
            <v>0</v>
          </cell>
          <cell r="H354">
            <v>0</v>
          </cell>
          <cell r="I354">
            <v>0</v>
          </cell>
          <cell r="J354">
            <v>0</v>
          </cell>
          <cell r="K354">
            <v>0</v>
          </cell>
          <cell r="L354">
            <v>0</v>
          </cell>
          <cell r="M354">
            <v>0</v>
          </cell>
          <cell r="N354">
            <v>0</v>
          </cell>
          <cell r="O354">
            <v>0</v>
          </cell>
          <cell r="P354">
            <v>0</v>
          </cell>
          <cell r="Q354">
            <v>0</v>
          </cell>
          <cell r="R354">
            <v>573231.01</v>
          </cell>
          <cell r="S354">
            <v>1745288.43</v>
          </cell>
          <cell r="T354">
            <v>4127886.26</v>
          </cell>
          <cell r="U354">
            <v>5388069.9000000004</v>
          </cell>
          <cell r="V354">
            <v>6066603.5300000003</v>
          </cell>
          <cell r="W354">
            <v>6146956.6100000003</v>
          </cell>
          <cell r="X354">
            <v>6226381.7599999998</v>
          </cell>
          <cell r="Y354">
            <v>6305886.3200000003</v>
          </cell>
          <cell r="Z354">
            <v>6389191.79</v>
          </cell>
          <cell r="AA354">
            <v>6482465.1100000003</v>
          </cell>
          <cell r="AB354">
            <v>6568214.9500000002</v>
          </cell>
          <cell r="AC354">
            <v>6654117.0800000001</v>
          </cell>
          <cell r="AD354">
            <v>6743128.8899999997</v>
          </cell>
          <cell r="AE354">
            <v>6833331.4100000001</v>
          </cell>
          <cell r="AF354">
            <v>6924740.5700000003</v>
          </cell>
          <cell r="AG354">
            <v>7017372.5</v>
          </cell>
          <cell r="AH354">
            <v>7111243.5700000003</v>
          </cell>
          <cell r="AI354">
            <v>7206370.3399999999</v>
          </cell>
          <cell r="AJ354">
            <v>7302769.6200000001</v>
          </cell>
          <cell r="AK354">
            <v>7400458.4299999997</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row>
        <row r="355">
          <cell r="A355" t="str">
            <v>CAResidentialDemand ChargeProgram Annual CostsLow Participation Case0</v>
          </cell>
          <cell r="B355" t="str">
            <v>CA</v>
          </cell>
          <cell r="C355" t="str">
            <v>Residential</v>
          </cell>
          <cell r="D355" t="str">
            <v>Demand Charge</v>
          </cell>
          <cell r="E355" t="str">
            <v>Program Annual Costs</v>
          </cell>
          <cell r="F355" t="str">
            <v>Low Participation Case</v>
          </cell>
          <cell r="G355">
            <v>0</v>
          </cell>
          <cell r="H355">
            <v>0</v>
          </cell>
          <cell r="I355">
            <v>0</v>
          </cell>
          <cell r="J355">
            <v>0</v>
          </cell>
          <cell r="K355">
            <v>0</v>
          </cell>
          <cell r="L355">
            <v>0</v>
          </cell>
          <cell r="M355">
            <v>0</v>
          </cell>
          <cell r="N355">
            <v>0</v>
          </cell>
          <cell r="O355">
            <v>0</v>
          </cell>
          <cell r="P355">
            <v>0</v>
          </cell>
          <cell r="Q355">
            <v>0</v>
          </cell>
          <cell r="R355">
            <v>5834317.1500000004</v>
          </cell>
          <cell r="S355">
            <v>12509121.98</v>
          </cell>
          <cell r="T355">
            <v>26286343.199999999</v>
          </cell>
          <cell r="U355">
            <v>16130618.27</v>
          </cell>
          <cell r="V355">
            <v>10911310.720000001</v>
          </cell>
          <cell r="W355">
            <v>4823091.07</v>
          </cell>
          <cell r="X355">
            <v>4899046.41</v>
          </cell>
          <cell r="Y355">
            <v>4974249.76</v>
          </cell>
          <cell r="Z355">
            <v>5049879.66</v>
          </cell>
          <cell r="AA355">
            <v>5126289.05</v>
          </cell>
          <cell r="AB355">
            <v>5203203.5</v>
          </cell>
          <cell r="AC355">
            <v>5283869.59</v>
          </cell>
          <cell r="AD355">
            <v>5405233.1200000001</v>
          </cell>
          <cell r="AE355">
            <v>5502775.29</v>
          </cell>
          <cell r="AF355">
            <v>5602414.6799999997</v>
          </cell>
          <cell r="AG355">
            <v>5704204.7300000004</v>
          </cell>
          <cell r="AH355">
            <v>5808200.4400000004</v>
          </cell>
          <cell r="AI355">
            <v>5914458.3899999997</v>
          </cell>
          <cell r="AJ355">
            <v>6023036.7800000003</v>
          </cell>
          <cell r="AK355">
            <v>6133995.5099999998</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row>
        <row r="356">
          <cell r="A356" t="str">
            <v>CAResidentialDemand ChargeNon-Incentive CostsLow Participation Case0</v>
          </cell>
          <cell r="B356" t="str">
            <v>CA</v>
          </cell>
          <cell r="C356" t="str">
            <v>Residential</v>
          </cell>
          <cell r="D356" t="str">
            <v>Demand Charge</v>
          </cell>
          <cell r="E356" t="str">
            <v>Non-Incentive Costs</v>
          </cell>
          <cell r="F356" t="str">
            <v>Low Participation Case</v>
          </cell>
          <cell r="G356">
            <v>0</v>
          </cell>
          <cell r="H356">
            <v>0</v>
          </cell>
          <cell r="I356">
            <v>0</v>
          </cell>
          <cell r="J356">
            <v>0</v>
          </cell>
          <cell r="K356">
            <v>0</v>
          </cell>
          <cell r="L356">
            <v>0</v>
          </cell>
          <cell r="M356">
            <v>0</v>
          </cell>
          <cell r="N356">
            <v>0</v>
          </cell>
          <cell r="O356">
            <v>0</v>
          </cell>
          <cell r="P356">
            <v>0</v>
          </cell>
          <cell r="Q356">
            <v>0</v>
          </cell>
          <cell r="R356">
            <v>5482636.7300000004</v>
          </cell>
          <cell r="S356">
            <v>11437731.27</v>
          </cell>
          <cell r="T356">
            <v>23748445.530000001</v>
          </cell>
          <cell r="U356">
            <v>12818922.52</v>
          </cell>
          <cell r="V356">
            <v>7177502.6100000003</v>
          </cell>
          <cell r="W356">
            <v>1035039.42</v>
          </cell>
          <cell r="X356">
            <v>1056694.75</v>
          </cell>
          <cell r="Y356">
            <v>1077608.81</v>
          </cell>
          <cell r="Z356">
            <v>1098962.6200000001</v>
          </cell>
          <cell r="AA356">
            <v>1121099.71</v>
          </cell>
          <cell r="AB356">
            <v>1143734.93</v>
          </cell>
          <cell r="AC356">
            <v>1169950.97</v>
          </cell>
          <cell r="AD356">
            <v>1234739.83</v>
          </cell>
          <cell r="AE356">
            <v>1274929.31</v>
          </cell>
          <cell r="AF356">
            <v>1316427.29</v>
          </cell>
          <cell r="AG356">
            <v>1359276.37</v>
          </cell>
          <cell r="AH356">
            <v>1403520.56</v>
          </cell>
          <cell r="AI356">
            <v>1449205.28</v>
          </cell>
          <cell r="AJ356">
            <v>1496377.44</v>
          </cell>
          <cell r="AK356">
            <v>1545085.48</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row>
        <row r="357">
          <cell r="A357" t="str">
            <v>CAResidentialDemand ChargeSummer Peak Reduction @Meter  (MW)Low Participation Case0</v>
          </cell>
          <cell r="B357" t="str">
            <v>CA</v>
          </cell>
          <cell r="C357" t="str">
            <v>Residential</v>
          </cell>
          <cell r="D357" t="str">
            <v>Demand Charge</v>
          </cell>
          <cell r="E357" t="str">
            <v>Summer Peak Reduction @Meter  (MW)</v>
          </cell>
          <cell r="F357" t="str">
            <v>Low Participation Case</v>
          </cell>
          <cell r="G357">
            <v>0</v>
          </cell>
          <cell r="H357">
            <v>0</v>
          </cell>
          <cell r="I357">
            <v>0</v>
          </cell>
          <cell r="J357">
            <v>0</v>
          </cell>
          <cell r="K357">
            <v>0</v>
          </cell>
          <cell r="L357">
            <v>0</v>
          </cell>
          <cell r="M357">
            <v>0</v>
          </cell>
          <cell r="N357">
            <v>0</v>
          </cell>
          <cell r="O357">
            <v>0</v>
          </cell>
          <cell r="P357">
            <v>0</v>
          </cell>
          <cell r="Q357">
            <v>0</v>
          </cell>
          <cell r="R357">
            <v>5.1061481672101516</v>
          </cell>
          <cell r="S357">
            <v>15.546439584201273</v>
          </cell>
          <cell r="T357">
            <v>36.769815927493447</v>
          </cell>
          <cell r="U357">
            <v>47.99510590524666</v>
          </cell>
          <cell r="V357">
            <v>54.039254216657497</v>
          </cell>
          <cell r="W357">
            <v>54.75501228123791</v>
          </cell>
          <cell r="X357">
            <v>55.462504704051796</v>
          </cell>
          <cell r="Y357">
            <v>56.170704503007471</v>
          </cell>
          <cell r="Z357">
            <v>56.91276145592839</v>
          </cell>
          <cell r="AA357">
            <v>57.74360864977195</v>
          </cell>
          <cell r="AB357">
            <v>58.507439221742665</v>
          </cell>
          <cell r="AC357">
            <v>59.27262640549219</v>
          </cell>
          <cell r="AD357">
            <v>60.065513565673378</v>
          </cell>
          <cell r="AE357">
            <v>60.869007140432515</v>
          </cell>
          <cell r="AF357">
            <v>61.683249011282939</v>
          </cell>
          <cell r="AG357">
            <v>62.508382957680382</v>
          </cell>
          <cell r="AH357">
            <v>63.344554682411669</v>
          </cell>
          <cell r="AI357">
            <v>64.191911837323005</v>
          </cell>
          <cell r="AJ357">
            <v>65.050604049392433</v>
          </cell>
          <cell r="AK357">
            <v>65.920782947151125</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row>
        <row r="358">
          <cell r="A358" t="str">
            <v>CAResidentialDemand ChargeSummer Peak Reduction @Generation (MW)Low Participation Case0</v>
          </cell>
          <cell r="B358" t="str">
            <v>CA</v>
          </cell>
          <cell r="C358" t="str">
            <v>Residential</v>
          </cell>
          <cell r="D358" t="str">
            <v>Demand Charge</v>
          </cell>
          <cell r="E358" t="str">
            <v>Summer Peak Reduction @Generation (MW)</v>
          </cell>
          <cell r="F358" t="str">
            <v>Low Participation Case</v>
          </cell>
          <cell r="G358">
            <v>0</v>
          </cell>
          <cell r="H358">
            <v>0</v>
          </cell>
          <cell r="I358">
            <v>0</v>
          </cell>
          <cell r="J358">
            <v>0</v>
          </cell>
          <cell r="K358">
            <v>0</v>
          </cell>
          <cell r="L358">
            <v>0</v>
          </cell>
          <cell r="M358">
            <v>0</v>
          </cell>
          <cell r="N358">
            <v>0</v>
          </cell>
          <cell r="O358">
            <v>0</v>
          </cell>
          <cell r="P358">
            <v>0</v>
          </cell>
          <cell r="Q358">
            <v>0</v>
          </cell>
          <cell r="R358">
            <v>5.6309529854545115</v>
          </cell>
          <cell r="S358">
            <v>17.1442871462299</v>
          </cell>
          <cell r="T358">
            <v>40.548980952242438</v>
          </cell>
          <cell r="U358">
            <v>52.92799504328039</v>
          </cell>
          <cell r="V358">
            <v>59.593354892652727</v>
          </cell>
          <cell r="W358">
            <v>60.382677857562754</v>
          </cell>
          <cell r="X358">
            <v>61.162885646285609</v>
          </cell>
          <cell r="Y358">
            <v>61.94387351456492</v>
          </cell>
          <cell r="Z358">
            <v>62.762198341341403</v>
          </cell>
          <cell r="AA358">
            <v>63.678439181486489</v>
          </cell>
          <cell r="AB358">
            <v>64.520775498172327</v>
          </cell>
          <cell r="AC358">
            <v>65.364607857843168</v>
          </cell>
          <cell r="AD358">
            <v>66.238987169908881</v>
          </cell>
          <cell r="AE358">
            <v>67.125063013269198</v>
          </cell>
          <cell r="AF358">
            <v>68.022991851877961</v>
          </cell>
          <cell r="AG358">
            <v>68.932932242700019</v>
          </cell>
          <cell r="AH358">
            <v>69.855044863709381</v>
          </cell>
          <cell r="AI358">
            <v>70.789492542261797</v>
          </cell>
          <cell r="AJ358">
            <v>71.73644028384696</v>
          </cell>
          <cell r="AK358">
            <v>72.696055301225314</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row>
        <row r="359">
          <cell r="A359" t="str">
            <v>CAResidentialDemand ChargeWinter Peak Reduction @Meter  (MW)Low Participation Case0</v>
          </cell>
          <cell r="B359" t="str">
            <v>CA</v>
          </cell>
          <cell r="C359" t="str">
            <v>Residential</v>
          </cell>
          <cell r="D359" t="str">
            <v>Demand Charge</v>
          </cell>
          <cell r="E359" t="str">
            <v>Winter Peak Reduction @Meter  (MW)</v>
          </cell>
          <cell r="F359" t="str">
            <v>Low Participation Case</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row>
        <row r="360">
          <cell r="A360" t="str">
            <v>CAResidentialDemand ChargeWinter Peak Reduction @Generation (MW)Low Participation Case0</v>
          </cell>
          <cell r="B360" t="str">
            <v>CA</v>
          </cell>
          <cell r="C360" t="str">
            <v>Residential</v>
          </cell>
          <cell r="D360" t="str">
            <v>Demand Charge</v>
          </cell>
          <cell r="E360" t="str">
            <v>Winter Peak Reduction @Generation (MW)</v>
          </cell>
          <cell r="F360" t="str">
            <v>Low Participation Case</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row>
        <row r="361">
          <cell r="A361" t="str">
            <v>CAResidentialDemand ChargeProgram Annual BenefitsLow Participation Case0</v>
          </cell>
          <cell r="B361" t="str">
            <v>CA</v>
          </cell>
          <cell r="C361" t="str">
            <v>Residential</v>
          </cell>
          <cell r="D361" t="str">
            <v>Demand Charge</v>
          </cell>
          <cell r="E361" t="str">
            <v>Program Annual Benefits</v>
          </cell>
          <cell r="F361" t="str">
            <v>Low Participation Case</v>
          </cell>
          <cell r="G361">
            <v>0</v>
          </cell>
        </row>
        <row r="362">
          <cell r="A362" t="str">
            <v>CAResidentialDemand ChargeNew ParticipantsLow Participation Case0</v>
          </cell>
          <cell r="B362" t="str">
            <v>CA</v>
          </cell>
          <cell r="C362" t="str">
            <v>Residential</v>
          </cell>
          <cell r="D362" t="str">
            <v>Demand Charge</v>
          </cell>
          <cell r="E362" t="str">
            <v>New Participants</v>
          </cell>
          <cell r="F362" t="str">
            <v>Low Participation Case</v>
          </cell>
          <cell r="G362">
            <v>0</v>
          </cell>
          <cell r="H362">
            <v>0</v>
          </cell>
          <cell r="I362">
            <v>0</v>
          </cell>
          <cell r="J362">
            <v>0</v>
          </cell>
          <cell r="K362">
            <v>0</v>
          </cell>
          <cell r="L362">
            <v>0</v>
          </cell>
          <cell r="M362">
            <v>0</v>
          </cell>
          <cell r="N362">
            <v>0</v>
          </cell>
          <cell r="O362">
            <v>0</v>
          </cell>
          <cell r="P362">
            <v>0</v>
          </cell>
          <cell r="Q362">
            <v>0</v>
          </cell>
          <cell r="R362">
            <v>16746.686550000006</v>
          </cell>
          <cell r="S362">
            <v>34271.919000000009</v>
          </cell>
          <cell r="T362">
            <v>69833.664450000011</v>
          </cell>
          <cell r="U362">
            <v>36847.527750000037</v>
          </cell>
          <cell r="V362">
            <v>20100.588749999937</v>
          </cell>
          <cell r="W362">
            <v>2583.0255000000179</v>
          </cell>
          <cell r="X362">
            <v>2585.7149999999965</v>
          </cell>
          <cell r="Y362">
            <v>2585.2035000000324</v>
          </cell>
          <cell r="Z362">
            <v>2584.5764999999665</v>
          </cell>
          <cell r="AA362">
            <v>2584.3950000000186</v>
          </cell>
          <cell r="AB362">
            <v>2584.7249999999767</v>
          </cell>
          <cell r="AC362">
            <v>2592.8595000000205</v>
          </cell>
          <cell r="AD362">
            <v>2694.0321599718882</v>
          </cell>
          <cell r="AE362">
            <v>2731.0805338135397</v>
          </cell>
          <cell r="AF362">
            <v>2768.6383974915661</v>
          </cell>
          <cell r="AG362">
            <v>2806.7127575183695</v>
          </cell>
          <cell r="AH362">
            <v>2845.3107167601411</v>
          </cell>
          <cell r="AI362">
            <v>2884.4394757617847</v>
          </cell>
          <cell r="AJ362">
            <v>2924.1063340901455</v>
          </cell>
          <cell r="AK362">
            <v>2964.3186916958948</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row>
        <row r="363">
          <cell r="A363" t="str">
            <v>CAResidentialDemand ChargeIncentive CostsLow Participation Case0</v>
          </cell>
          <cell r="B363" t="str">
            <v>CA</v>
          </cell>
          <cell r="C363" t="str">
            <v>Residential</v>
          </cell>
          <cell r="D363" t="str">
            <v>Demand Charge</v>
          </cell>
          <cell r="E363" t="str">
            <v>Incentive Costs</v>
          </cell>
          <cell r="F363" t="str">
            <v>Low Participation Case</v>
          </cell>
          <cell r="G363">
            <v>0</v>
          </cell>
          <cell r="H363">
            <v>0</v>
          </cell>
          <cell r="I363">
            <v>0</v>
          </cell>
          <cell r="J363">
            <v>0</v>
          </cell>
          <cell r="K363">
            <v>0</v>
          </cell>
          <cell r="L363">
            <v>0</v>
          </cell>
          <cell r="M363">
            <v>0</v>
          </cell>
          <cell r="N363">
            <v>0</v>
          </cell>
          <cell r="O363">
            <v>0</v>
          </cell>
          <cell r="P363">
            <v>0</v>
          </cell>
          <cell r="Q363">
            <v>0</v>
          </cell>
          <cell r="R363">
            <v>351680.42</v>
          </cell>
          <cell r="S363">
            <v>1071390.72</v>
          </cell>
          <cell r="T363">
            <v>2537897.67</v>
          </cell>
          <cell r="U363">
            <v>3311695.75</v>
          </cell>
          <cell r="V363">
            <v>3733808.12</v>
          </cell>
          <cell r="W363">
            <v>3788051.65</v>
          </cell>
          <cell r="X363">
            <v>3842351.67</v>
          </cell>
          <cell r="Y363">
            <v>3896640.94</v>
          </cell>
          <cell r="Z363">
            <v>3950917.05</v>
          </cell>
          <cell r="AA363">
            <v>4005189.34</v>
          </cell>
          <cell r="AB363">
            <v>4059468.57</v>
          </cell>
          <cell r="AC363">
            <v>4113918.62</v>
          </cell>
          <cell r="AD363">
            <v>4170493.29</v>
          </cell>
          <cell r="AE363">
            <v>4227845.9800000004</v>
          </cell>
          <cell r="AF363">
            <v>4285987.3899999997</v>
          </cell>
          <cell r="AG363">
            <v>4344928.3600000003</v>
          </cell>
          <cell r="AH363">
            <v>4404679.88</v>
          </cell>
          <cell r="AI363">
            <v>4465253.1100000003</v>
          </cell>
          <cell r="AJ363">
            <v>4526659.34</v>
          </cell>
          <cell r="AK363">
            <v>4588910.04</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row>
        <row r="364">
          <cell r="A364" t="str">
            <v>CAResidentialDemand ChargeParticipantsLow Participation Case0</v>
          </cell>
          <cell r="B364" t="str">
            <v>CA</v>
          </cell>
          <cell r="C364" t="str">
            <v>Residential</v>
          </cell>
          <cell r="D364" t="str">
            <v>Demand Charge</v>
          </cell>
          <cell r="E364" t="str">
            <v>Participants</v>
          </cell>
          <cell r="F364" t="str">
            <v>Low Participation Case</v>
          </cell>
          <cell r="G364">
            <v>0</v>
          </cell>
          <cell r="H364">
            <v>0</v>
          </cell>
          <cell r="I364">
            <v>0</v>
          </cell>
          <cell r="J364">
            <v>0</v>
          </cell>
          <cell r="K364">
            <v>0</v>
          </cell>
          <cell r="L364">
            <v>0</v>
          </cell>
          <cell r="M364">
            <v>0</v>
          </cell>
          <cell r="N364">
            <v>0</v>
          </cell>
          <cell r="O364">
            <v>0</v>
          </cell>
          <cell r="P364">
            <v>0</v>
          </cell>
          <cell r="Q364">
            <v>0</v>
          </cell>
          <cell r="R364">
            <v>16746.686550000006</v>
          </cell>
          <cell r="S364">
            <v>51018.605550000015</v>
          </cell>
          <cell r="T364">
            <v>120852.27000000002</v>
          </cell>
          <cell r="U364">
            <v>157699.79775000006</v>
          </cell>
          <cell r="V364">
            <v>177800.38649999999</v>
          </cell>
          <cell r="W364">
            <v>180383.41200000001</v>
          </cell>
          <cell r="X364">
            <v>182969.12700000001</v>
          </cell>
          <cell r="Y364">
            <v>185554.33050000004</v>
          </cell>
          <cell r="Z364">
            <v>188138.90700000001</v>
          </cell>
          <cell r="AA364">
            <v>190723.30200000003</v>
          </cell>
          <cell r="AB364">
            <v>193308.027</v>
          </cell>
          <cell r="AC364">
            <v>195900.88650000002</v>
          </cell>
          <cell r="AD364">
            <v>198594.91865997191</v>
          </cell>
          <cell r="AE364">
            <v>201325.99919378545</v>
          </cell>
          <cell r="AF364">
            <v>204094.63759127702</v>
          </cell>
          <cell r="AG364">
            <v>206901.35034879539</v>
          </cell>
          <cell r="AH364">
            <v>209746.66106555553</v>
          </cell>
          <cell r="AI364">
            <v>212631.10054131731</v>
          </cell>
          <cell r="AJ364">
            <v>215555.20687540746</v>
          </cell>
          <cell r="AK364">
            <v>218519.52556710335</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row>
        <row r="365">
          <cell r="A365" t="str">
            <v>CAResidentialTime-Of-Use EV ChargingProgram Annual BenefitsLow Participation Case0</v>
          </cell>
          <cell r="B365" t="str">
            <v>CA</v>
          </cell>
          <cell r="C365" t="str">
            <v>Residential</v>
          </cell>
          <cell r="D365" t="str">
            <v>Time-Of-Use EV Charging</v>
          </cell>
          <cell r="E365" t="str">
            <v>Program Annual Benefits</v>
          </cell>
          <cell r="F365" t="str">
            <v>Low Participation Case</v>
          </cell>
          <cell r="G365">
            <v>0</v>
          </cell>
          <cell r="H365">
            <v>0</v>
          </cell>
          <cell r="I365">
            <v>0</v>
          </cell>
          <cell r="J365">
            <v>0</v>
          </cell>
          <cell r="K365">
            <v>0</v>
          </cell>
          <cell r="L365">
            <v>0</v>
          </cell>
          <cell r="M365">
            <v>0</v>
          </cell>
          <cell r="N365">
            <v>0</v>
          </cell>
          <cell r="O365">
            <v>0</v>
          </cell>
          <cell r="P365">
            <v>0</v>
          </cell>
          <cell r="Q365">
            <v>0</v>
          </cell>
          <cell r="R365">
            <v>573231.01</v>
          </cell>
          <cell r="S365">
            <v>1745288.43</v>
          </cell>
          <cell r="T365">
            <v>4127886.26</v>
          </cell>
          <cell r="U365">
            <v>5388069.9000000004</v>
          </cell>
          <cell r="V365">
            <v>6066603.5300000003</v>
          </cell>
          <cell r="W365">
            <v>6146956.6100000003</v>
          </cell>
          <cell r="X365">
            <v>6226381.7599999998</v>
          </cell>
          <cell r="Y365">
            <v>6305886.3200000003</v>
          </cell>
          <cell r="Z365">
            <v>6389191.79</v>
          </cell>
          <cell r="AA365">
            <v>6482465.1100000003</v>
          </cell>
          <cell r="AB365">
            <v>6568214.9500000002</v>
          </cell>
          <cell r="AC365">
            <v>6654117.0800000001</v>
          </cell>
          <cell r="AD365">
            <v>6743128.8899999997</v>
          </cell>
          <cell r="AE365">
            <v>6833331.4100000001</v>
          </cell>
          <cell r="AF365">
            <v>6924740.5700000003</v>
          </cell>
          <cell r="AG365">
            <v>7017372.5</v>
          </cell>
          <cell r="AH365">
            <v>7111243.5700000003</v>
          </cell>
          <cell r="AI365">
            <v>7206370.3399999999</v>
          </cell>
          <cell r="AJ365">
            <v>7302769.6200000001</v>
          </cell>
          <cell r="AK365">
            <v>7400458.4299999997</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row>
        <row r="366">
          <cell r="A366" t="str">
            <v>CAResidentialTime-Of-Use EV ChargingProgram Annual CostsLow Participation Case0</v>
          </cell>
          <cell r="B366" t="str">
            <v>CA</v>
          </cell>
          <cell r="C366" t="str">
            <v>Residential</v>
          </cell>
          <cell r="D366" t="str">
            <v>Time-Of-Use EV Charging</v>
          </cell>
          <cell r="E366" t="str">
            <v>Program Annual Costs</v>
          </cell>
          <cell r="F366" t="str">
            <v>Low Participation Case</v>
          </cell>
          <cell r="G366">
            <v>0</v>
          </cell>
          <cell r="H366">
            <v>0</v>
          </cell>
          <cell r="I366">
            <v>0</v>
          </cell>
          <cell r="J366">
            <v>0</v>
          </cell>
          <cell r="K366">
            <v>0</v>
          </cell>
          <cell r="L366">
            <v>0</v>
          </cell>
          <cell r="M366">
            <v>0</v>
          </cell>
          <cell r="N366">
            <v>0</v>
          </cell>
          <cell r="O366">
            <v>0</v>
          </cell>
          <cell r="P366">
            <v>0</v>
          </cell>
          <cell r="Q366">
            <v>0</v>
          </cell>
          <cell r="R366">
            <v>5834317.1500000004</v>
          </cell>
          <cell r="S366">
            <v>12509121.98</v>
          </cell>
          <cell r="T366">
            <v>26286343.199999999</v>
          </cell>
          <cell r="U366">
            <v>16130618.27</v>
          </cell>
          <cell r="V366">
            <v>10911310.720000001</v>
          </cell>
          <cell r="W366">
            <v>4823091.07</v>
          </cell>
          <cell r="X366">
            <v>4899046.41</v>
          </cell>
          <cell r="Y366">
            <v>4974249.76</v>
          </cell>
          <cell r="Z366">
            <v>5049879.66</v>
          </cell>
          <cell r="AA366">
            <v>5126289.05</v>
          </cell>
          <cell r="AB366">
            <v>5203203.5</v>
          </cell>
          <cell r="AC366">
            <v>5283869.59</v>
          </cell>
          <cell r="AD366">
            <v>5405233.1200000001</v>
          </cell>
          <cell r="AE366">
            <v>5502775.29</v>
          </cell>
          <cell r="AF366">
            <v>5602414.6799999997</v>
          </cell>
          <cell r="AG366">
            <v>5704204.7300000004</v>
          </cell>
          <cell r="AH366">
            <v>5808200.4400000004</v>
          </cell>
          <cell r="AI366">
            <v>5914458.3899999997</v>
          </cell>
          <cell r="AJ366">
            <v>6023036.7800000003</v>
          </cell>
          <cell r="AK366">
            <v>6133995.5099999998</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row>
        <row r="367">
          <cell r="A367" t="str">
            <v>CAResidentialTime-Of-Use EV ChargingNon-Incentive CostsLow Participation Case0</v>
          </cell>
          <cell r="B367" t="str">
            <v>CA</v>
          </cell>
          <cell r="C367" t="str">
            <v>Residential</v>
          </cell>
          <cell r="D367" t="str">
            <v>Time-Of-Use EV Charging</v>
          </cell>
          <cell r="E367" t="str">
            <v>Non-Incentive Costs</v>
          </cell>
          <cell r="F367" t="str">
            <v>Low Participation Case</v>
          </cell>
          <cell r="G367">
            <v>0</v>
          </cell>
          <cell r="H367">
            <v>0</v>
          </cell>
          <cell r="I367">
            <v>0</v>
          </cell>
          <cell r="J367">
            <v>0</v>
          </cell>
          <cell r="K367">
            <v>0</v>
          </cell>
          <cell r="L367">
            <v>0</v>
          </cell>
          <cell r="M367">
            <v>0</v>
          </cell>
          <cell r="N367">
            <v>0</v>
          </cell>
          <cell r="O367">
            <v>0</v>
          </cell>
          <cell r="P367">
            <v>0</v>
          </cell>
          <cell r="Q367">
            <v>0</v>
          </cell>
          <cell r="R367">
            <v>5482636.7300000004</v>
          </cell>
          <cell r="S367">
            <v>11437731.27</v>
          </cell>
          <cell r="T367">
            <v>23748445.530000001</v>
          </cell>
          <cell r="U367">
            <v>12818922.52</v>
          </cell>
          <cell r="V367">
            <v>7177502.6100000003</v>
          </cell>
          <cell r="W367">
            <v>1035039.42</v>
          </cell>
          <cell r="X367">
            <v>1056694.75</v>
          </cell>
          <cell r="Y367">
            <v>1077608.81</v>
          </cell>
          <cell r="Z367">
            <v>1098962.6200000001</v>
          </cell>
          <cell r="AA367">
            <v>1121099.71</v>
          </cell>
          <cell r="AB367">
            <v>1143734.93</v>
          </cell>
          <cell r="AC367">
            <v>1169950.97</v>
          </cell>
          <cell r="AD367">
            <v>1234739.83</v>
          </cell>
          <cell r="AE367">
            <v>1274929.31</v>
          </cell>
          <cell r="AF367">
            <v>1316427.29</v>
          </cell>
          <cell r="AG367">
            <v>1359276.37</v>
          </cell>
          <cell r="AH367">
            <v>1403520.56</v>
          </cell>
          <cell r="AI367">
            <v>1449205.28</v>
          </cell>
          <cell r="AJ367">
            <v>1496377.44</v>
          </cell>
          <cell r="AK367">
            <v>1545085.48</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row>
        <row r="368">
          <cell r="A368" t="str">
            <v>CAResidentialTime-Of-Use EV ChargingSummer Peak Reduction @Meter  (MW)Low Participation Case0</v>
          </cell>
          <cell r="B368" t="str">
            <v>CA</v>
          </cell>
          <cell r="C368" t="str">
            <v>Residential</v>
          </cell>
          <cell r="D368" t="str">
            <v>Time-Of-Use EV Charging</v>
          </cell>
          <cell r="E368" t="str">
            <v>Summer Peak Reduction @Meter  (MW)</v>
          </cell>
          <cell r="F368" t="str">
            <v>Low Participation Case</v>
          </cell>
          <cell r="G368">
            <v>0</v>
          </cell>
          <cell r="H368">
            <v>0</v>
          </cell>
          <cell r="I368">
            <v>0</v>
          </cell>
          <cell r="J368">
            <v>0</v>
          </cell>
          <cell r="K368">
            <v>0</v>
          </cell>
          <cell r="L368">
            <v>0</v>
          </cell>
          <cell r="M368">
            <v>0</v>
          </cell>
          <cell r="N368">
            <v>0</v>
          </cell>
          <cell r="O368">
            <v>0</v>
          </cell>
          <cell r="P368">
            <v>0</v>
          </cell>
          <cell r="Q368">
            <v>0</v>
          </cell>
          <cell r="R368">
            <v>5.1061481672101516</v>
          </cell>
          <cell r="S368">
            <v>15.546439584201273</v>
          </cell>
          <cell r="T368">
            <v>36.769815927493447</v>
          </cell>
          <cell r="U368">
            <v>47.99510590524666</v>
          </cell>
          <cell r="V368">
            <v>54.039254216657497</v>
          </cell>
          <cell r="W368">
            <v>54.75501228123791</v>
          </cell>
          <cell r="X368">
            <v>55.462504704051796</v>
          </cell>
          <cell r="Y368">
            <v>56.170704503007471</v>
          </cell>
          <cell r="Z368">
            <v>56.91276145592839</v>
          </cell>
          <cell r="AA368">
            <v>57.74360864977195</v>
          </cell>
          <cell r="AB368">
            <v>58.507439221742665</v>
          </cell>
          <cell r="AC368">
            <v>59.27262640549219</v>
          </cell>
          <cell r="AD368">
            <v>60.065513565673378</v>
          </cell>
          <cell r="AE368">
            <v>60.869007140432515</v>
          </cell>
          <cell r="AF368">
            <v>61.683249011282939</v>
          </cell>
          <cell r="AG368">
            <v>62.508382957680382</v>
          </cell>
          <cell r="AH368">
            <v>63.344554682411669</v>
          </cell>
          <cell r="AI368">
            <v>64.191911837323005</v>
          </cell>
          <cell r="AJ368">
            <v>65.050604049392433</v>
          </cell>
          <cell r="AK368">
            <v>65.920782947151125</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row>
        <row r="369">
          <cell r="A369" t="str">
            <v>CAResidentialTime-Of-Use EV ChargingSummer Peak Reduction @Generation (MW)Low Participation Case0</v>
          </cell>
          <cell r="B369" t="str">
            <v>CA</v>
          </cell>
          <cell r="C369" t="str">
            <v>Residential</v>
          </cell>
          <cell r="D369" t="str">
            <v>Time-Of-Use EV Charging</v>
          </cell>
          <cell r="E369" t="str">
            <v>Summer Peak Reduction @Generation (MW)</v>
          </cell>
          <cell r="F369" t="str">
            <v>Low Participation Case</v>
          </cell>
          <cell r="G369">
            <v>0</v>
          </cell>
          <cell r="H369">
            <v>0</v>
          </cell>
          <cell r="I369">
            <v>0</v>
          </cell>
          <cell r="J369">
            <v>0</v>
          </cell>
          <cell r="K369">
            <v>0</v>
          </cell>
          <cell r="L369">
            <v>0</v>
          </cell>
          <cell r="M369">
            <v>0</v>
          </cell>
          <cell r="N369">
            <v>0</v>
          </cell>
          <cell r="O369">
            <v>0</v>
          </cell>
          <cell r="P369">
            <v>0</v>
          </cell>
          <cell r="Q369">
            <v>0</v>
          </cell>
          <cell r="R369">
            <v>5.6309529854545115</v>
          </cell>
          <cell r="S369">
            <v>17.1442871462299</v>
          </cell>
          <cell r="T369">
            <v>40.548980952242438</v>
          </cell>
          <cell r="U369">
            <v>52.92799504328039</v>
          </cell>
          <cell r="V369">
            <v>59.593354892652727</v>
          </cell>
          <cell r="W369">
            <v>60.382677857562754</v>
          </cell>
          <cell r="X369">
            <v>61.162885646285609</v>
          </cell>
          <cell r="Y369">
            <v>61.94387351456492</v>
          </cell>
          <cell r="Z369">
            <v>62.762198341341403</v>
          </cell>
          <cell r="AA369">
            <v>63.678439181486489</v>
          </cell>
          <cell r="AB369">
            <v>64.520775498172327</v>
          </cell>
          <cell r="AC369">
            <v>65.364607857843168</v>
          </cell>
          <cell r="AD369">
            <v>66.238987169908881</v>
          </cell>
          <cell r="AE369">
            <v>67.125063013269198</v>
          </cell>
          <cell r="AF369">
            <v>68.022991851877961</v>
          </cell>
          <cell r="AG369">
            <v>68.932932242700019</v>
          </cell>
          <cell r="AH369">
            <v>69.855044863709381</v>
          </cell>
          <cell r="AI369">
            <v>70.789492542261797</v>
          </cell>
          <cell r="AJ369">
            <v>71.73644028384696</v>
          </cell>
          <cell r="AK369">
            <v>72.696055301225314</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row>
        <row r="370">
          <cell r="A370" t="str">
            <v>CAResidentialTime-Of-Use EV ChargingWinter Peak Reduction @Meter  (MW)Low Participation Case0</v>
          </cell>
          <cell r="B370" t="str">
            <v>CA</v>
          </cell>
          <cell r="C370" t="str">
            <v>Residential</v>
          </cell>
          <cell r="D370" t="str">
            <v>Time-Of-Use EV Charging</v>
          </cell>
          <cell r="E370" t="str">
            <v>Winter Peak Reduction @Meter  (MW)</v>
          </cell>
          <cell r="F370" t="str">
            <v>Low Participation Case</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row>
        <row r="371">
          <cell r="A371" t="str">
            <v>CAResidentialTime-Of-Use EV ChargingWinter Peak Reduction @Generation (MW)Low Participation Case0</v>
          </cell>
          <cell r="B371" t="str">
            <v>CA</v>
          </cell>
          <cell r="C371" t="str">
            <v>Residential</v>
          </cell>
          <cell r="D371" t="str">
            <v>Time-Of-Use EV Charging</v>
          </cell>
          <cell r="E371" t="str">
            <v>Winter Peak Reduction @Generation (MW)</v>
          </cell>
          <cell r="F371" t="str">
            <v>Low Participation Case</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row>
        <row r="372">
          <cell r="A372" t="str">
            <v>CAResidentialTime-Of-Use EV ChargingProgram Annual BenefitsLow Participation Case0</v>
          </cell>
          <cell r="B372" t="str">
            <v>CA</v>
          </cell>
          <cell r="C372" t="str">
            <v>Residential</v>
          </cell>
          <cell r="D372" t="str">
            <v>Time-Of-Use EV Charging</v>
          </cell>
          <cell r="E372" t="str">
            <v>Program Annual Benefits</v>
          </cell>
          <cell r="F372" t="str">
            <v>Low Participation Case</v>
          </cell>
          <cell r="G372">
            <v>0</v>
          </cell>
        </row>
        <row r="373">
          <cell r="A373" t="str">
            <v>CAResidentialTime-Of-Use EV ChargingNew ParticipantsLow Participation Case0</v>
          </cell>
          <cell r="B373" t="str">
            <v>CA</v>
          </cell>
          <cell r="C373" t="str">
            <v>Residential</v>
          </cell>
          <cell r="D373" t="str">
            <v>Time-Of-Use EV Charging</v>
          </cell>
          <cell r="E373" t="str">
            <v>New Participants</v>
          </cell>
          <cell r="F373" t="str">
            <v>Low Participation Case</v>
          </cell>
          <cell r="G373">
            <v>0</v>
          </cell>
          <cell r="H373">
            <v>0</v>
          </cell>
          <cell r="I373">
            <v>0</v>
          </cell>
          <cell r="J373">
            <v>0</v>
          </cell>
          <cell r="K373">
            <v>0</v>
          </cell>
          <cell r="L373">
            <v>0</v>
          </cell>
          <cell r="M373">
            <v>0</v>
          </cell>
          <cell r="N373">
            <v>0</v>
          </cell>
          <cell r="O373">
            <v>0</v>
          </cell>
          <cell r="P373">
            <v>0</v>
          </cell>
          <cell r="Q373">
            <v>0</v>
          </cell>
          <cell r="R373">
            <v>16746.686550000006</v>
          </cell>
          <cell r="S373">
            <v>34271.919000000009</v>
          </cell>
          <cell r="T373">
            <v>69833.664450000011</v>
          </cell>
          <cell r="U373">
            <v>36847.527750000037</v>
          </cell>
          <cell r="V373">
            <v>20100.588749999937</v>
          </cell>
          <cell r="W373">
            <v>2583.0255000000179</v>
          </cell>
          <cell r="X373">
            <v>2585.7149999999965</v>
          </cell>
          <cell r="Y373">
            <v>2585.2035000000324</v>
          </cell>
          <cell r="Z373">
            <v>2584.5764999999665</v>
          </cell>
          <cell r="AA373">
            <v>2584.3950000000186</v>
          </cell>
          <cell r="AB373">
            <v>2584.7249999999767</v>
          </cell>
          <cell r="AC373">
            <v>2592.8595000000205</v>
          </cell>
          <cell r="AD373">
            <v>2694.0321599718882</v>
          </cell>
          <cell r="AE373">
            <v>2731.0805338135397</v>
          </cell>
          <cell r="AF373">
            <v>2768.6383974915661</v>
          </cell>
          <cell r="AG373">
            <v>2806.7127575183695</v>
          </cell>
          <cell r="AH373">
            <v>2845.3107167601411</v>
          </cell>
          <cell r="AI373">
            <v>2884.4394757617847</v>
          </cell>
          <cell r="AJ373">
            <v>2924.1063340901455</v>
          </cell>
          <cell r="AK373">
            <v>2964.3186916958948</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row>
        <row r="374">
          <cell r="A374" t="str">
            <v>CAResidentialTime-Of-Use EV ChargingIncentive CostsLow Participation Case0</v>
          </cell>
          <cell r="B374" t="str">
            <v>CA</v>
          </cell>
          <cell r="C374" t="str">
            <v>Residential</v>
          </cell>
          <cell r="D374" t="str">
            <v>Time-Of-Use EV Charging</v>
          </cell>
          <cell r="E374" t="str">
            <v>Incentive Costs</v>
          </cell>
          <cell r="F374" t="str">
            <v>Low Participation Case</v>
          </cell>
          <cell r="G374">
            <v>0</v>
          </cell>
          <cell r="H374">
            <v>0</v>
          </cell>
          <cell r="I374">
            <v>0</v>
          </cell>
          <cell r="J374">
            <v>0</v>
          </cell>
          <cell r="K374">
            <v>0</v>
          </cell>
          <cell r="L374">
            <v>0</v>
          </cell>
          <cell r="M374">
            <v>0</v>
          </cell>
          <cell r="N374">
            <v>0</v>
          </cell>
          <cell r="O374">
            <v>0</v>
          </cell>
          <cell r="P374">
            <v>0</v>
          </cell>
          <cell r="Q374">
            <v>0</v>
          </cell>
          <cell r="R374">
            <v>351680.42</v>
          </cell>
          <cell r="S374">
            <v>1071390.72</v>
          </cell>
          <cell r="T374">
            <v>2537897.67</v>
          </cell>
          <cell r="U374">
            <v>3311695.75</v>
          </cell>
          <cell r="V374">
            <v>3733808.12</v>
          </cell>
          <cell r="W374">
            <v>3788051.65</v>
          </cell>
          <cell r="X374">
            <v>3842351.67</v>
          </cell>
          <cell r="Y374">
            <v>3896640.94</v>
          </cell>
          <cell r="Z374">
            <v>3950917.05</v>
          </cell>
          <cell r="AA374">
            <v>4005189.34</v>
          </cell>
          <cell r="AB374">
            <v>4059468.57</v>
          </cell>
          <cell r="AC374">
            <v>4113918.62</v>
          </cell>
          <cell r="AD374">
            <v>4170493.29</v>
          </cell>
          <cell r="AE374">
            <v>4227845.9800000004</v>
          </cell>
          <cell r="AF374">
            <v>4285987.3899999997</v>
          </cell>
          <cell r="AG374">
            <v>4344928.3600000003</v>
          </cell>
          <cell r="AH374">
            <v>4404679.88</v>
          </cell>
          <cell r="AI374">
            <v>4465253.1100000003</v>
          </cell>
          <cell r="AJ374">
            <v>4526659.34</v>
          </cell>
          <cell r="AK374">
            <v>4588910.04</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row>
        <row r="375">
          <cell r="A375" t="str">
            <v>CAResidentialTime-Of-Use EV ChargingParticipantsLow Participation Case0</v>
          </cell>
          <cell r="B375" t="str">
            <v>CA</v>
          </cell>
          <cell r="C375" t="str">
            <v>Residential</v>
          </cell>
          <cell r="D375" t="str">
            <v>Time-Of-Use EV Charging</v>
          </cell>
          <cell r="E375" t="str">
            <v>Participants</v>
          </cell>
          <cell r="F375" t="str">
            <v>Low Participation Case</v>
          </cell>
          <cell r="G375">
            <v>0</v>
          </cell>
          <cell r="H375">
            <v>0</v>
          </cell>
          <cell r="I375">
            <v>0</v>
          </cell>
          <cell r="J375">
            <v>0</v>
          </cell>
          <cell r="K375">
            <v>0</v>
          </cell>
          <cell r="L375">
            <v>0</v>
          </cell>
          <cell r="M375">
            <v>0</v>
          </cell>
          <cell r="N375">
            <v>0</v>
          </cell>
          <cell r="O375">
            <v>0</v>
          </cell>
          <cell r="P375">
            <v>0</v>
          </cell>
          <cell r="Q375">
            <v>0</v>
          </cell>
          <cell r="R375">
            <v>16746.686550000006</v>
          </cell>
          <cell r="S375">
            <v>51018.605550000015</v>
          </cell>
          <cell r="T375">
            <v>120852.27000000002</v>
          </cell>
          <cell r="U375">
            <v>157699.79775000006</v>
          </cell>
          <cell r="V375">
            <v>177800.38649999999</v>
          </cell>
          <cell r="W375">
            <v>180383.41200000001</v>
          </cell>
          <cell r="X375">
            <v>182969.12700000001</v>
          </cell>
          <cell r="Y375">
            <v>185554.33050000004</v>
          </cell>
          <cell r="Z375">
            <v>188138.90700000001</v>
          </cell>
          <cell r="AA375">
            <v>190723.30200000003</v>
          </cell>
          <cell r="AB375">
            <v>193308.027</v>
          </cell>
          <cell r="AC375">
            <v>195900.88650000002</v>
          </cell>
          <cell r="AD375">
            <v>198594.91865997191</v>
          </cell>
          <cell r="AE375">
            <v>201325.99919378545</v>
          </cell>
          <cell r="AF375">
            <v>204094.63759127702</v>
          </cell>
          <cell r="AG375">
            <v>206901.35034879539</v>
          </cell>
          <cell r="AH375">
            <v>209746.66106555553</v>
          </cell>
          <cell r="AI375">
            <v>212631.10054131731</v>
          </cell>
          <cell r="AJ375">
            <v>215555.20687540746</v>
          </cell>
          <cell r="AK375">
            <v>218519.52556710335</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row>
        <row r="376">
          <cell r="A376" t="str">
            <v>CAExtra Large C&amp;ICritical Peak PricingProgram Annual BenefitsHigh Participation Case0</v>
          </cell>
          <cell r="B376" t="str">
            <v>CA</v>
          </cell>
          <cell r="C376" t="str">
            <v>Extra Large C&amp;I</v>
          </cell>
          <cell r="D376" t="str">
            <v>Critical Peak Pricing</v>
          </cell>
          <cell r="E376" t="str">
            <v>Program Annual Benefits</v>
          </cell>
          <cell r="F376" t="str">
            <v>High Participation Case</v>
          </cell>
          <cell r="G376">
            <v>0</v>
          </cell>
          <cell r="H376">
            <v>0</v>
          </cell>
          <cell r="I376">
            <v>0</v>
          </cell>
          <cell r="J376">
            <v>0</v>
          </cell>
          <cell r="K376">
            <v>0</v>
          </cell>
          <cell r="L376">
            <v>0</v>
          </cell>
          <cell r="M376">
            <v>0</v>
          </cell>
          <cell r="N376">
            <v>0</v>
          </cell>
          <cell r="O376">
            <v>0</v>
          </cell>
          <cell r="P376">
            <v>0</v>
          </cell>
          <cell r="Q376">
            <v>0</v>
          </cell>
          <cell r="R376">
            <v>573231.01</v>
          </cell>
          <cell r="S376">
            <v>1745288.43</v>
          </cell>
          <cell r="T376">
            <v>4127886.26</v>
          </cell>
          <cell r="U376">
            <v>5388069.9000000004</v>
          </cell>
          <cell r="V376">
            <v>6066603.5300000003</v>
          </cell>
          <cell r="W376">
            <v>6146956.6100000003</v>
          </cell>
          <cell r="X376">
            <v>6226381.7599999998</v>
          </cell>
          <cell r="Y376">
            <v>6305886.3200000003</v>
          </cell>
          <cell r="Z376">
            <v>6389191.79</v>
          </cell>
          <cell r="AA376">
            <v>6482465.1100000003</v>
          </cell>
          <cell r="AB376">
            <v>6568214.9500000002</v>
          </cell>
          <cell r="AC376">
            <v>6654117.0800000001</v>
          </cell>
          <cell r="AD376">
            <v>6743128.8899999997</v>
          </cell>
          <cell r="AE376">
            <v>6833331.4100000001</v>
          </cell>
          <cell r="AF376">
            <v>6924740.5700000003</v>
          </cell>
          <cell r="AG376">
            <v>7017372.5</v>
          </cell>
          <cell r="AH376">
            <v>7111243.5700000003</v>
          </cell>
          <cell r="AI376">
            <v>7206370.3399999999</v>
          </cell>
          <cell r="AJ376">
            <v>7302769.6200000001</v>
          </cell>
          <cell r="AK376">
            <v>7400458.4299999997</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row>
        <row r="377">
          <cell r="A377" t="str">
            <v>CAExtra Large C&amp;ICritical Peak PricingProgram Annual CostsHigh Participation Case0</v>
          </cell>
          <cell r="B377" t="str">
            <v>CA</v>
          </cell>
          <cell r="C377" t="str">
            <v>Extra Large C&amp;I</v>
          </cell>
          <cell r="D377" t="str">
            <v>Critical Peak Pricing</v>
          </cell>
          <cell r="E377" t="str">
            <v>Program Annual Costs</v>
          </cell>
          <cell r="F377" t="str">
            <v>High Participation Case</v>
          </cell>
          <cell r="G377">
            <v>0</v>
          </cell>
          <cell r="H377">
            <v>0</v>
          </cell>
          <cell r="I377">
            <v>0</v>
          </cell>
          <cell r="J377">
            <v>0</v>
          </cell>
          <cell r="K377">
            <v>0</v>
          </cell>
          <cell r="L377">
            <v>0</v>
          </cell>
          <cell r="M377">
            <v>0</v>
          </cell>
          <cell r="N377">
            <v>0</v>
          </cell>
          <cell r="O377">
            <v>0</v>
          </cell>
          <cell r="P377">
            <v>0</v>
          </cell>
          <cell r="Q377">
            <v>0</v>
          </cell>
          <cell r="R377">
            <v>5834317.1500000004</v>
          </cell>
          <cell r="S377">
            <v>12509121.98</v>
          </cell>
          <cell r="T377">
            <v>26286343.199999999</v>
          </cell>
          <cell r="U377">
            <v>16130618.27</v>
          </cell>
          <cell r="V377">
            <v>10911310.720000001</v>
          </cell>
          <cell r="W377">
            <v>4823091.07</v>
          </cell>
          <cell r="X377">
            <v>4899046.41</v>
          </cell>
          <cell r="Y377">
            <v>4974249.76</v>
          </cell>
          <cell r="Z377">
            <v>5049879.66</v>
          </cell>
          <cell r="AA377">
            <v>5126289.05</v>
          </cell>
          <cell r="AB377">
            <v>5203203.5</v>
          </cell>
          <cell r="AC377">
            <v>5283869.59</v>
          </cell>
          <cell r="AD377">
            <v>5405233.1200000001</v>
          </cell>
          <cell r="AE377">
            <v>5502775.29</v>
          </cell>
          <cell r="AF377">
            <v>5602414.6799999997</v>
          </cell>
          <cell r="AG377">
            <v>5704204.7300000004</v>
          </cell>
          <cell r="AH377">
            <v>5808200.4400000004</v>
          </cell>
          <cell r="AI377">
            <v>5914458.3899999997</v>
          </cell>
          <cell r="AJ377">
            <v>6023036.7800000003</v>
          </cell>
          <cell r="AK377">
            <v>6133995.5099999998</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row>
        <row r="378">
          <cell r="A378" t="str">
            <v>CAExtra Large C&amp;ICritical Peak PricingNon-Incentive CostsHigh Participation Case0</v>
          </cell>
          <cell r="B378" t="str">
            <v>CA</v>
          </cell>
          <cell r="C378" t="str">
            <v>Extra Large C&amp;I</v>
          </cell>
          <cell r="D378" t="str">
            <v>Critical Peak Pricing</v>
          </cell>
          <cell r="E378" t="str">
            <v>Non-Incentive Costs</v>
          </cell>
          <cell r="F378" t="str">
            <v>High Participation Case</v>
          </cell>
          <cell r="G378">
            <v>0</v>
          </cell>
          <cell r="H378">
            <v>0</v>
          </cell>
          <cell r="I378">
            <v>0</v>
          </cell>
          <cell r="J378">
            <v>0</v>
          </cell>
          <cell r="K378">
            <v>0</v>
          </cell>
          <cell r="L378">
            <v>0</v>
          </cell>
          <cell r="M378">
            <v>0</v>
          </cell>
          <cell r="N378">
            <v>0</v>
          </cell>
          <cell r="O378">
            <v>0</v>
          </cell>
          <cell r="P378">
            <v>0</v>
          </cell>
          <cell r="Q378">
            <v>0</v>
          </cell>
          <cell r="R378">
            <v>5482636.7300000004</v>
          </cell>
          <cell r="S378">
            <v>11437731.27</v>
          </cell>
          <cell r="T378">
            <v>23748445.530000001</v>
          </cell>
          <cell r="U378">
            <v>12818922.52</v>
          </cell>
          <cell r="V378">
            <v>7177502.6100000003</v>
          </cell>
          <cell r="W378">
            <v>1035039.42</v>
          </cell>
          <cell r="X378">
            <v>1056694.75</v>
          </cell>
          <cell r="Y378">
            <v>1077608.81</v>
          </cell>
          <cell r="Z378">
            <v>1098962.6200000001</v>
          </cell>
          <cell r="AA378">
            <v>1121099.71</v>
          </cell>
          <cell r="AB378">
            <v>1143734.93</v>
          </cell>
          <cell r="AC378">
            <v>1169950.97</v>
          </cell>
          <cell r="AD378">
            <v>1234739.83</v>
          </cell>
          <cell r="AE378">
            <v>1274929.31</v>
          </cell>
          <cell r="AF378">
            <v>1316427.29</v>
          </cell>
          <cell r="AG378">
            <v>1359276.37</v>
          </cell>
          <cell r="AH378">
            <v>1403520.56</v>
          </cell>
          <cell r="AI378">
            <v>1449205.28</v>
          </cell>
          <cell r="AJ378">
            <v>1496377.44</v>
          </cell>
          <cell r="AK378">
            <v>1545085.48</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row>
        <row r="379">
          <cell r="A379" t="str">
            <v>CAExtra Large C&amp;ICritical Peak PricingSummer Peak Reduction @Meter  (MW)High Participation Case0</v>
          </cell>
          <cell r="B379" t="str">
            <v>CA</v>
          </cell>
          <cell r="C379" t="str">
            <v>Extra Large C&amp;I</v>
          </cell>
          <cell r="D379" t="str">
            <v>Critical Peak Pricing</v>
          </cell>
          <cell r="E379" t="str">
            <v>Summer Peak Reduction @Meter  (MW)</v>
          </cell>
          <cell r="F379" t="str">
            <v>High Participation Case</v>
          </cell>
          <cell r="G379">
            <v>0</v>
          </cell>
          <cell r="H379">
            <v>0</v>
          </cell>
          <cell r="I379">
            <v>0</v>
          </cell>
          <cell r="J379">
            <v>0</v>
          </cell>
          <cell r="K379">
            <v>0</v>
          </cell>
          <cell r="L379">
            <v>0</v>
          </cell>
          <cell r="M379">
            <v>0</v>
          </cell>
          <cell r="N379">
            <v>0</v>
          </cell>
          <cell r="O379">
            <v>0</v>
          </cell>
          <cell r="P379">
            <v>0</v>
          </cell>
          <cell r="Q379">
            <v>0</v>
          </cell>
          <cell r="R379">
            <v>5.1061481672101516</v>
          </cell>
          <cell r="S379">
            <v>15.546439584201273</v>
          </cell>
          <cell r="T379">
            <v>36.769815927493447</v>
          </cell>
          <cell r="U379">
            <v>47.99510590524666</v>
          </cell>
          <cell r="V379">
            <v>54.039254216657497</v>
          </cell>
          <cell r="W379">
            <v>54.75501228123791</v>
          </cell>
          <cell r="X379">
            <v>55.462504704051796</v>
          </cell>
          <cell r="Y379">
            <v>56.170704503007471</v>
          </cell>
          <cell r="Z379">
            <v>56.91276145592839</v>
          </cell>
          <cell r="AA379">
            <v>57.74360864977195</v>
          </cell>
          <cell r="AB379">
            <v>58.507439221742665</v>
          </cell>
          <cell r="AC379">
            <v>59.27262640549219</v>
          </cell>
          <cell r="AD379">
            <v>60.065513565673378</v>
          </cell>
          <cell r="AE379">
            <v>60.869007140432515</v>
          </cell>
          <cell r="AF379">
            <v>61.683249011282939</v>
          </cell>
          <cell r="AG379">
            <v>62.508382957680382</v>
          </cell>
          <cell r="AH379">
            <v>63.344554682411669</v>
          </cell>
          <cell r="AI379">
            <v>64.191911837323005</v>
          </cell>
          <cell r="AJ379">
            <v>65.050604049392433</v>
          </cell>
          <cell r="AK379">
            <v>65.920782947151125</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row>
        <row r="380">
          <cell r="A380" t="str">
            <v>CAExtra Large C&amp;ICritical Peak PricingSummer Peak Reduction @Generation (MW)High Participation Case0</v>
          </cell>
          <cell r="B380" t="str">
            <v>CA</v>
          </cell>
          <cell r="C380" t="str">
            <v>Extra Large C&amp;I</v>
          </cell>
          <cell r="D380" t="str">
            <v>Critical Peak Pricing</v>
          </cell>
          <cell r="E380" t="str">
            <v>Summer Peak Reduction @Generation (MW)</v>
          </cell>
          <cell r="F380" t="str">
            <v>High Participation Case</v>
          </cell>
          <cell r="G380">
            <v>0</v>
          </cell>
          <cell r="H380">
            <v>0</v>
          </cell>
          <cell r="I380">
            <v>0</v>
          </cell>
          <cell r="J380">
            <v>0</v>
          </cell>
          <cell r="K380">
            <v>0</v>
          </cell>
          <cell r="L380">
            <v>0</v>
          </cell>
          <cell r="M380">
            <v>0</v>
          </cell>
          <cell r="N380">
            <v>0</v>
          </cell>
          <cell r="O380">
            <v>0</v>
          </cell>
          <cell r="P380">
            <v>0</v>
          </cell>
          <cell r="Q380">
            <v>0</v>
          </cell>
          <cell r="R380">
            <v>5.6309529854545115</v>
          </cell>
          <cell r="S380">
            <v>17.1442871462299</v>
          </cell>
          <cell r="T380">
            <v>40.548980952242438</v>
          </cell>
          <cell r="U380">
            <v>52.92799504328039</v>
          </cell>
          <cell r="V380">
            <v>59.593354892652727</v>
          </cell>
          <cell r="W380">
            <v>60.382677857562754</v>
          </cell>
          <cell r="X380">
            <v>61.162885646285609</v>
          </cell>
          <cell r="Y380">
            <v>61.94387351456492</v>
          </cell>
          <cell r="Z380">
            <v>62.762198341341403</v>
          </cell>
          <cell r="AA380">
            <v>63.678439181486489</v>
          </cell>
          <cell r="AB380">
            <v>64.520775498172327</v>
          </cell>
          <cell r="AC380">
            <v>65.364607857843168</v>
          </cell>
          <cell r="AD380">
            <v>66.238987169908881</v>
          </cell>
          <cell r="AE380">
            <v>67.125063013269198</v>
          </cell>
          <cell r="AF380">
            <v>68.022991851877961</v>
          </cell>
          <cell r="AG380">
            <v>68.932932242700019</v>
          </cell>
          <cell r="AH380">
            <v>69.855044863709381</v>
          </cell>
          <cell r="AI380">
            <v>70.789492542261797</v>
          </cell>
          <cell r="AJ380">
            <v>71.73644028384696</v>
          </cell>
          <cell r="AK380">
            <v>72.696055301225314</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row>
        <row r="381">
          <cell r="A381" t="str">
            <v>CAExtra Large C&amp;ICritical Peak PricingWinter Peak Reduction @Meter  (MW)High Participation Case0</v>
          </cell>
          <cell r="B381" t="str">
            <v>CA</v>
          </cell>
          <cell r="C381" t="str">
            <v>Extra Large C&amp;I</v>
          </cell>
          <cell r="D381" t="str">
            <v>Critical Peak Pricing</v>
          </cell>
          <cell r="E381" t="str">
            <v>Winter Peak Reduction @Meter  (MW)</v>
          </cell>
          <cell r="F381" t="str">
            <v>High Participation Case</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row>
        <row r="382">
          <cell r="A382" t="str">
            <v>CAExtra Large C&amp;ICritical Peak PricingWinter Peak Reduction @Generation (MW)High Participation Case0</v>
          </cell>
          <cell r="B382" t="str">
            <v>CA</v>
          </cell>
          <cell r="C382" t="str">
            <v>Extra Large C&amp;I</v>
          </cell>
          <cell r="D382" t="str">
            <v>Critical Peak Pricing</v>
          </cell>
          <cell r="E382" t="str">
            <v>Winter Peak Reduction @Generation (MW)</v>
          </cell>
          <cell r="F382" t="str">
            <v>High Participation Case</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row>
        <row r="383">
          <cell r="A383" t="str">
            <v>CAExtra Large C&amp;ICritical Peak PricingProgram Annual BenefitsHigh Participation Case0</v>
          </cell>
          <cell r="B383" t="str">
            <v>CA</v>
          </cell>
          <cell r="C383" t="str">
            <v>Extra Large C&amp;I</v>
          </cell>
          <cell r="D383" t="str">
            <v>Critical Peak Pricing</v>
          </cell>
          <cell r="E383" t="str">
            <v>Program Annual Benefits</v>
          </cell>
          <cell r="F383" t="str">
            <v>High Participation Case</v>
          </cell>
          <cell r="G383">
            <v>0</v>
          </cell>
        </row>
        <row r="384">
          <cell r="A384" t="str">
            <v>CAExtra Large C&amp;ICritical Peak PricingNew ParticipantsHigh Participation Case0</v>
          </cell>
          <cell r="B384" t="str">
            <v>CA</v>
          </cell>
          <cell r="C384" t="str">
            <v>Extra Large C&amp;I</v>
          </cell>
          <cell r="D384" t="str">
            <v>Critical Peak Pricing</v>
          </cell>
          <cell r="E384" t="str">
            <v>New Participants</v>
          </cell>
          <cell r="F384" t="str">
            <v>High Participation Case</v>
          </cell>
          <cell r="G384">
            <v>0</v>
          </cell>
          <cell r="H384">
            <v>0</v>
          </cell>
          <cell r="I384">
            <v>0</v>
          </cell>
          <cell r="J384">
            <v>0</v>
          </cell>
          <cell r="K384">
            <v>0</v>
          </cell>
          <cell r="L384">
            <v>0</v>
          </cell>
          <cell r="M384">
            <v>0</v>
          </cell>
          <cell r="N384">
            <v>0</v>
          </cell>
          <cell r="O384">
            <v>0</v>
          </cell>
          <cell r="P384">
            <v>0</v>
          </cell>
          <cell r="Q384">
            <v>0</v>
          </cell>
          <cell r="R384">
            <v>16746.686550000006</v>
          </cell>
          <cell r="S384">
            <v>34271.919000000009</v>
          </cell>
          <cell r="T384">
            <v>69833.664450000011</v>
          </cell>
          <cell r="U384">
            <v>36847.527750000037</v>
          </cell>
          <cell r="V384">
            <v>20100.588749999937</v>
          </cell>
          <cell r="W384">
            <v>2583.0255000000179</v>
          </cell>
          <cell r="X384">
            <v>2585.7149999999965</v>
          </cell>
          <cell r="Y384">
            <v>2585.2035000000324</v>
          </cell>
          <cell r="Z384">
            <v>2584.5764999999665</v>
          </cell>
          <cell r="AA384">
            <v>2584.3950000000186</v>
          </cell>
          <cell r="AB384">
            <v>2584.7249999999767</v>
          </cell>
          <cell r="AC384">
            <v>2592.8595000000205</v>
          </cell>
          <cell r="AD384">
            <v>2694.0321599718882</v>
          </cell>
          <cell r="AE384">
            <v>2731.0805338135397</v>
          </cell>
          <cell r="AF384">
            <v>2768.6383974915661</v>
          </cell>
          <cell r="AG384">
            <v>2806.7127575183695</v>
          </cell>
          <cell r="AH384">
            <v>2845.3107167601411</v>
          </cell>
          <cell r="AI384">
            <v>2884.4394757617847</v>
          </cell>
          <cell r="AJ384">
            <v>2924.1063340901455</v>
          </cell>
          <cell r="AK384">
            <v>2964.3186916958948</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row>
        <row r="385">
          <cell r="A385" t="str">
            <v>CAExtra Large C&amp;ICritical Peak PricingIncentive CostsHigh Participation Case0</v>
          </cell>
          <cell r="B385" t="str">
            <v>CA</v>
          </cell>
          <cell r="C385" t="str">
            <v>Extra Large C&amp;I</v>
          </cell>
          <cell r="D385" t="str">
            <v>Critical Peak Pricing</v>
          </cell>
          <cell r="E385" t="str">
            <v>Incentive Costs</v>
          </cell>
          <cell r="F385" t="str">
            <v>High Participation Case</v>
          </cell>
          <cell r="G385">
            <v>0</v>
          </cell>
          <cell r="H385">
            <v>0</v>
          </cell>
          <cell r="I385">
            <v>0</v>
          </cell>
          <cell r="J385">
            <v>0</v>
          </cell>
          <cell r="K385">
            <v>0</v>
          </cell>
          <cell r="L385">
            <v>0</v>
          </cell>
          <cell r="M385">
            <v>0</v>
          </cell>
          <cell r="N385">
            <v>0</v>
          </cell>
          <cell r="O385">
            <v>0</v>
          </cell>
          <cell r="P385">
            <v>0</v>
          </cell>
          <cell r="Q385">
            <v>0</v>
          </cell>
          <cell r="R385">
            <v>351680.42</v>
          </cell>
          <cell r="S385">
            <v>1071390.72</v>
          </cell>
          <cell r="T385">
            <v>2537897.67</v>
          </cell>
          <cell r="U385">
            <v>3311695.75</v>
          </cell>
          <cell r="V385">
            <v>3733808.12</v>
          </cell>
          <cell r="W385">
            <v>3788051.65</v>
          </cell>
          <cell r="X385">
            <v>3842351.67</v>
          </cell>
          <cell r="Y385">
            <v>3896640.94</v>
          </cell>
          <cell r="Z385">
            <v>3950917.05</v>
          </cell>
          <cell r="AA385">
            <v>4005189.34</v>
          </cell>
          <cell r="AB385">
            <v>4059468.57</v>
          </cell>
          <cell r="AC385">
            <v>4113918.62</v>
          </cell>
          <cell r="AD385">
            <v>4170493.29</v>
          </cell>
          <cell r="AE385">
            <v>4227845.9800000004</v>
          </cell>
          <cell r="AF385">
            <v>4285987.3899999997</v>
          </cell>
          <cell r="AG385">
            <v>4344928.3600000003</v>
          </cell>
          <cell r="AH385">
            <v>4404679.88</v>
          </cell>
          <cell r="AI385">
            <v>4465253.1100000003</v>
          </cell>
          <cell r="AJ385">
            <v>4526659.34</v>
          </cell>
          <cell r="AK385">
            <v>4588910.04</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row>
        <row r="386">
          <cell r="A386" t="str">
            <v>CAExtra Large C&amp;ICritical Peak PricingParticipantsHigh Participation Case0</v>
          </cell>
          <cell r="B386" t="str">
            <v>CA</v>
          </cell>
          <cell r="C386" t="str">
            <v>Extra Large C&amp;I</v>
          </cell>
          <cell r="D386" t="str">
            <v>Critical Peak Pricing</v>
          </cell>
          <cell r="E386" t="str">
            <v>Participants</v>
          </cell>
          <cell r="F386" t="str">
            <v>High Participation Case</v>
          </cell>
          <cell r="G386">
            <v>0</v>
          </cell>
          <cell r="H386">
            <v>0</v>
          </cell>
          <cell r="I386">
            <v>0</v>
          </cell>
          <cell r="J386">
            <v>0</v>
          </cell>
          <cell r="K386">
            <v>0</v>
          </cell>
          <cell r="L386">
            <v>0</v>
          </cell>
          <cell r="M386">
            <v>0</v>
          </cell>
          <cell r="N386">
            <v>0</v>
          </cell>
          <cell r="O386">
            <v>0</v>
          </cell>
          <cell r="P386">
            <v>0</v>
          </cell>
          <cell r="Q386">
            <v>0</v>
          </cell>
          <cell r="R386">
            <v>16746.686550000006</v>
          </cell>
          <cell r="S386">
            <v>51018.605550000015</v>
          </cell>
          <cell r="T386">
            <v>120852.27000000002</v>
          </cell>
          <cell r="U386">
            <v>157699.79775000006</v>
          </cell>
          <cell r="V386">
            <v>177800.38649999999</v>
          </cell>
          <cell r="W386">
            <v>180383.41200000001</v>
          </cell>
          <cell r="X386">
            <v>182969.12700000001</v>
          </cell>
          <cell r="Y386">
            <v>185554.33050000004</v>
          </cell>
          <cell r="Z386">
            <v>188138.90700000001</v>
          </cell>
          <cell r="AA386">
            <v>190723.30200000003</v>
          </cell>
          <cell r="AB386">
            <v>193308.027</v>
          </cell>
          <cell r="AC386">
            <v>195900.88650000002</v>
          </cell>
          <cell r="AD386">
            <v>198594.91865997191</v>
          </cell>
          <cell r="AE386">
            <v>201325.99919378545</v>
          </cell>
          <cell r="AF386">
            <v>204094.63759127702</v>
          </cell>
          <cell r="AG386">
            <v>206901.35034879539</v>
          </cell>
          <cell r="AH386">
            <v>209746.66106555553</v>
          </cell>
          <cell r="AI386">
            <v>212631.10054131731</v>
          </cell>
          <cell r="AJ386">
            <v>215555.20687540746</v>
          </cell>
          <cell r="AK386">
            <v>218519.52556710335</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row>
        <row r="387">
          <cell r="A387" t="str">
            <v>CAIrrigationCritical Peak PricingProgram Annual BenefitsHigh Participation Case0</v>
          </cell>
          <cell r="B387" t="str">
            <v>CA</v>
          </cell>
          <cell r="C387" t="str">
            <v>Irrigation</v>
          </cell>
          <cell r="D387" t="str">
            <v>Critical Peak Pricing</v>
          </cell>
          <cell r="E387" t="str">
            <v>Program Annual Benefits</v>
          </cell>
          <cell r="F387" t="str">
            <v>High Participation Case</v>
          </cell>
          <cell r="G387">
            <v>0</v>
          </cell>
          <cell r="H387">
            <v>0</v>
          </cell>
          <cell r="I387">
            <v>0</v>
          </cell>
          <cell r="J387">
            <v>0</v>
          </cell>
          <cell r="K387">
            <v>0</v>
          </cell>
          <cell r="L387">
            <v>0</v>
          </cell>
          <cell r="M387">
            <v>0</v>
          </cell>
          <cell r="N387">
            <v>0</v>
          </cell>
          <cell r="O387">
            <v>0</v>
          </cell>
          <cell r="P387">
            <v>0</v>
          </cell>
          <cell r="Q387">
            <v>0</v>
          </cell>
          <cell r="R387">
            <v>573231.01</v>
          </cell>
          <cell r="S387">
            <v>1745288.43</v>
          </cell>
          <cell r="T387">
            <v>4127886.26</v>
          </cell>
          <cell r="U387">
            <v>5388069.9000000004</v>
          </cell>
          <cell r="V387">
            <v>6066603.5300000003</v>
          </cell>
          <cell r="W387">
            <v>6146956.6100000003</v>
          </cell>
          <cell r="X387">
            <v>6226381.7599999998</v>
          </cell>
          <cell r="Y387">
            <v>6305886.3200000003</v>
          </cell>
          <cell r="Z387">
            <v>6389191.79</v>
          </cell>
          <cell r="AA387">
            <v>6482465.1100000003</v>
          </cell>
          <cell r="AB387">
            <v>6568214.9500000002</v>
          </cell>
          <cell r="AC387">
            <v>6654117.0800000001</v>
          </cell>
          <cell r="AD387">
            <v>6743128.8899999997</v>
          </cell>
          <cell r="AE387">
            <v>6833331.4100000001</v>
          </cell>
          <cell r="AF387">
            <v>6924740.5700000003</v>
          </cell>
          <cell r="AG387">
            <v>7017372.5</v>
          </cell>
          <cell r="AH387">
            <v>7111243.5700000003</v>
          </cell>
          <cell r="AI387">
            <v>7206370.3399999999</v>
          </cell>
          <cell r="AJ387">
            <v>7302769.6200000001</v>
          </cell>
          <cell r="AK387">
            <v>7400458.4299999997</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row>
        <row r="388">
          <cell r="A388" t="str">
            <v>CAIrrigationCritical Peak PricingProgram Annual CostsHigh Participation Case0</v>
          </cell>
          <cell r="B388" t="str">
            <v>CA</v>
          </cell>
          <cell r="C388" t="str">
            <v>Irrigation</v>
          </cell>
          <cell r="D388" t="str">
            <v>Critical Peak Pricing</v>
          </cell>
          <cell r="E388" t="str">
            <v>Program Annual Costs</v>
          </cell>
          <cell r="F388" t="str">
            <v>High Participation Case</v>
          </cell>
          <cell r="G388">
            <v>0</v>
          </cell>
          <cell r="H388">
            <v>0</v>
          </cell>
          <cell r="I388">
            <v>0</v>
          </cell>
          <cell r="J388">
            <v>0</v>
          </cell>
          <cell r="K388">
            <v>0</v>
          </cell>
          <cell r="L388">
            <v>0</v>
          </cell>
          <cell r="M388">
            <v>0</v>
          </cell>
          <cell r="N388">
            <v>0</v>
          </cell>
          <cell r="O388">
            <v>0</v>
          </cell>
          <cell r="P388">
            <v>0</v>
          </cell>
          <cell r="Q388">
            <v>0</v>
          </cell>
          <cell r="R388">
            <v>5834317.1500000004</v>
          </cell>
          <cell r="S388">
            <v>12509121.98</v>
          </cell>
          <cell r="T388">
            <v>26286343.199999999</v>
          </cell>
          <cell r="U388">
            <v>16130618.27</v>
          </cell>
          <cell r="V388">
            <v>10911310.720000001</v>
          </cell>
          <cell r="W388">
            <v>4823091.07</v>
          </cell>
          <cell r="X388">
            <v>4899046.41</v>
          </cell>
          <cell r="Y388">
            <v>4974249.76</v>
          </cell>
          <cell r="Z388">
            <v>5049879.66</v>
          </cell>
          <cell r="AA388">
            <v>5126289.05</v>
          </cell>
          <cell r="AB388">
            <v>5203203.5</v>
          </cell>
          <cell r="AC388">
            <v>5283869.59</v>
          </cell>
          <cell r="AD388">
            <v>5405233.1200000001</v>
          </cell>
          <cell r="AE388">
            <v>5502775.29</v>
          </cell>
          <cell r="AF388">
            <v>5602414.6799999997</v>
          </cell>
          <cell r="AG388">
            <v>5704204.7300000004</v>
          </cell>
          <cell r="AH388">
            <v>5808200.4400000004</v>
          </cell>
          <cell r="AI388">
            <v>5914458.3899999997</v>
          </cell>
          <cell r="AJ388">
            <v>6023036.7800000003</v>
          </cell>
          <cell r="AK388">
            <v>6133995.5099999998</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row>
        <row r="389">
          <cell r="A389" t="str">
            <v>CAIrrigationCritical Peak PricingNon-Incentive CostsHigh Participation Case0</v>
          </cell>
          <cell r="B389" t="str">
            <v>CA</v>
          </cell>
          <cell r="C389" t="str">
            <v>Irrigation</v>
          </cell>
          <cell r="D389" t="str">
            <v>Critical Peak Pricing</v>
          </cell>
          <cell r="E389" t="str">
            <v>Non-Incentive Costs</v>
          </cell>
          <cell r="F389" t="str">
            <v>High Participation Case</v>
          </cell>
          <cell r="G389">
            <v>0</v>
          </cell>
          <cell r="H389">
            <v>0</v>
          </cell>
          <cell r="I389">
            <v>0</v>
          </cell>
          <cell r="J389">
            <v>0</v>
          </cell>
          <cell r="K389">
            <v>0</v>
          </cell>
          <cell r="L389">
            <v>0</v>
          </cell>
          <cell r="M389">
            <v>0</v>
          </cell>
          <cell r="N389">
            <v>0</v>
          </cell>
          <cell r="O389">
            <v>0</v>
          </cell>
          <cell r="P389">
            <v>0</v>
          </cell>
          <cell r="Q389">
            <v>0</v>
          </cell>
          <cell r="R389">
            <v>5482636.7300000004</v>
          </cell>
          <cell r="S389">
            <v>11437731.27</v>
          </cell>
          <cell r="T389">
            <v>23748445.530000001</v>
          </cell>
          <cell r="U389">
            <v>12818922.52</v>
          </cell>
          <cell r="V389">
            <v>7177502.6100000003</v>
          </cell>
          <cell r="W389">
            <v>1035039.42</v>
          </cell>
          <cell r="X389">
            <v>1056694.75</v>
          </cell>
          <cell r="Y389">
            <v>1077608.81</v>
          </cell>
          <cell r="Z389">
            <v>1098962.6200000001</v>
          </cell>
          <cell r="AA389">
            <v>1121099.71</v>
          </cell>
          <cell r="AB389">
            <v>1143734.93</v>
          </cell>
          <cell r="AC389">
            <v>1169950.97</v>
          </cell>
          <cell r="AD389">
            <v>1234739.83</v>
          </cell>
          <cell r="AE389">
            <v>1274929.31</v>
          </cell>
          <cell r="AF389">
            <v>1316427.29</v>
          </cell>
          <cell r="AG389">
            <v>1359276.37</v>
          </cell>
          <cell r="AH389">
            <v>1403520.56</v>
          </cell>
          <cell r="AI389">
            <v>1449205.28</v>
          </cell>
          <cell r="AJ389">
            <v>1496377.44</v>
          </cell>
          <cell r="AK389">
            <v>1545085.48</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row>
        <row r="390">
          <cell r="A390" t="str">
            <v>CAIrrigationCritical Peak PricingSummer Peak Reduction @Meter  (MW)High Participation Case0</v>
          </cell>
          <cell r="B390" t="str">
            <v>CA</v>
          </cell>
          <cell r="C390" t="str">
            <v>Irrigation</v>
          </cell>
          <cell r="D390" t="str">
            <v>Critical Peak Pricing</v>
          </cell>
          <cell r="E390" t="str">
            <v>Summer Peak Reduction @Meter  (MW)</v>
          </cell>
          <cell r="F390" t="str">
            <v>High Participation Case</v>
          </cell>
          <cell r="G390">
            <v>0</v>
          </cell>
          <cell r="H390">
            <v>0</v>
          </cell>
          <cell r="I390">
            <v>0</v>
          </cell>
          <cell r="J390">
            <v>0</v>
          </cell>
          <cell r="K390">
            <v>0</v>
          </cell>
          <cell r="L390">
            <v>0</v>
          </cell>
          <cell r="M390">
            <v>0</v>
          </cell>
          <cell r="N390">
            <v>0</v>
          </cell>
          <cell r="O390">
            <v>0</v>
          </cell>
          <cell r="P390">
            <v>0</v>
          </cell>
          <cell r="Q390">
            <v>0</v>
          </cell>
          <cell r="R390">
            <v>5.1061481672101516</v>
          </cell>
          <cell r="S390">
            <v>15.546439584201273</v>
          </cell>
          <cell r="T390">
            <v>36.769815927493447</v>
          </cell>
          <cell r="U390">
            <v>47.99510590524666</v>
          </cell>
          <cell r="V390">
            <v>54.039254216657497</v>
          </cell>
          <cell r="W390">
            <v>54.75501228123791</v>
          </cell>
          <cell r="X390">
            <v>55.462504704051796</v>
          </cell>
          <cell r="Y390">
            <v>56.170704503007471</v>
          </cell>
          <cell r="Z390">
            <v>56.91276145592839</v>
          </cell>
          <cell r="AA390">
            <v>57.74360864977195</v>
          </cell>
          <cell r="AB390">
            <v>58.507439221742665</v>
          </cell>
          <cell r="AC390">
            <v>59.27262640549219</v>
          </cell>
          <cell r="AD390">
            <v>60.065513565673378</v>
          </cell>
          <cell r="AE390">
            <v>60.869007140432515</v>
          </cell>
          <cell r="AF390">
            <v>61.683249011282939</v>
          </cell>
          <cell r="AG390">
            <v>62.508382957680382</v>
          </cell>
          <cell r="AH390">
            <v>63.344554682411669</v>
          </cell>
          <cell r="AI390">
            <v>64.191911837323005</v>
          </cell>
          <cell r="AJ390">
            <v>65.050604049392433</v>
          </cell>
          <cell r="AK390">
            <v>65.920782947151125</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row>
        <row r="391">
          <cell r="A391" t="str">
            <v>CAIrrigationCritical Peak PricingSummer Peak Reduction @Generation (MW)High Participation Case0</v>
          </cell>
          <cell r="B391" t="str">
            <v>CA</v>
          </cell>
          <cell r="C391" t="str">
            <v>Irrigation</v>
          </cell>
          <cell r="D391" t="str">
            <v>Critical Peak Pricing</v>
          </cell>
          <cell r="E391" t="str">
            <v>Summer Peak Reduction @Generation (MW)</v>
          </cell>
          <cell r="F391" t="str">
            <v>High Participation Case</v>
          </cell>
          <cell r="G391">
            <v>0</v>
          </cell>
          <cell r="H391">
            <v>0</v>
          </cell>
          <cell r="I391">
            <v>0</v>
          </cell>
          <cell r="J391">
            <v>0</v>
          </cell>
          <cell r="K391">
            <v>0</v>
          </cell>
          <cell r="L391">
            <v>0</v>
          </cell>
          <cell r="M391">
            <v>0</v>
          </cell>
          <cell r="N391">
            <v>0</v>
          </cell>
          <cell r="O391">
            <v>0</v>
          </cell>
          <cell r="P391">
            <v>0</v>
          </cell>
          <cell r="Q391">
            <v>0</v>
          </cell>
          <cell r="R391">
            <v>5.6309529854545115</v>
          </cell>
          <cell r="S391">
            <v>17.1442871462299</v>
          </cell>
          <cell r="T391">
            <v>40.548980952242438</v>
          </cell>
          <cell r="U391">
            <v>52.92799504328039</v>
          </cell>
          <cell r="V391">
            <v>59.593354892652727</v>
          </cell>
          <cell r="W391">
            <v>60.382677857562754</v>
          </cell>
          <cell r="X391">
            <v>61.162885646285609</v>
          </cell>
          <cell r="Y391">
            <v>61.94387351456492</v>
          </cell>
          <cell r="Z391">
            <v>62.762198341341403</v>
          </cell>
          <cell r="AA391">
            <v>63.678439181486489</v>
          </cell>
          <cell r="AB391">
            <v>64.520775498172327</v>
          </cell>
          <cell r="AC391">
            <v>65.364607857843168</v>
          </cell>
          <cell r="AD391">
            <v>66.238987169908881</v>
          </cell>
          <cell r="AE391">
            <v>67.125063013269198</v>
          </cell>
          <cell r="AF391">
            <v>68.022991851877961</v>
          </cell>
          <cell r="AG391">
            <v>68.932932242700019</v>
          </cell>
          <cell r="AH391">
            <v>69.855044863709381</v>
          </cell>
          <cell r="AI391">
            <v>70.789492542261797</v>
          </cell>
          <cell r="AJ391">
            <v>71.73644028384696</v>
          </cell>
          <cell r="AK391">
            <v>72.696055301225314</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row>
        <row r="392">
          <cell r="A392" t="str">
            <v>CAIrrigationCritical Peak PricingWinter Peak Reduction @Meter  (MW)High Participation Case0</v>
          </cell>
          <cell r="B392" t="str">
            <v>CA</v>
          </cell>
          <cell r="C392" t="str">
            <v>Irrigation</v>
          </cell>
          <cell r="D392" t="str">
            <v>Critical Peak Pricing</v>
          </cell>
          <cell r="E392" t="str">
            <v>Winter Peak Reduction @Meter  (MW)</v>
          </cell>
          <cell r="F392" t="str">
            <v>High Participation Case</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row>
        <row r="393">
          <cell r="A393" t="str">
            <v>CAIrrigationCritical Peak PricingWinter Peak Reduction @Generation (MW)High Participation Case0</v>
          </cell>
          <cell r="B393" t="str">
            <v>CA</v>
          </cell>
          <cell r="C393" t="str">
            <v>Irrigation</v>
          </cell>
          <cell r="D393" t="str">
            <v>Critical Peak Pricing</v>
          </cell>
          <cell r="E393" t="str">
            <v>Winter Peak Reduction @Generation (MW)</v>
          </cell>
          <cell r="F393" t="str">
            <v>High Participation Case</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row>
        <row r="394">
          <cell r="A394" t="str">
            <v>CAIrrigationCritical Peak PricingProgram Annual BenefitsHigh Participation Case0</v>
          </cell>
          <cell r="B394" t="str">
            <v>CA</v>
          </cell>
          <cell r="C394" t="str">
            <v>Irrigation</v>
          </cell>
          <cell r="D394" t="str">
            <v>Critical Peak Pricing</v>
          </cell>
          <cell r="E394" t="str">
            <v>Program Annual Benefits</v>
          </cell>
          <cell r="F394" t="str">
            <v>High Participation Case</v>
          </cell>
          <cell r="G394">
            <v>0</v>
          </cell>
        </row>
        <row r="395">
          <cell r="A395" t="str">
            <v>CAIrrigationCritical Peak PricingNew ParticipantsHigh Participation Case0</v>
          </cell>
          <cell r="B395" t="str">
            <v>CA</v>
          </cell>
          <cell r="C395" t="str">
            <v>Irrigation</v>
          </cell>
          <cell r="D395" t="str">
            <v>Critical Peak Pricing</v>
          </cell>
          <cell r="E395" t="str">
            <v>New Participants</v>
          </cell>
          <cell r="F395" t="str">
            <v>High Participation Case</v>
          </cell>
          <cell r="G395">
            <v>0</v>
          </cell>
          <cell r="H395">
            <v>0</v>
          </cell>
          <cell r="I395">
            <v>0</v>
          </cell>
          <cell r="J395">
            <v>0</v>
          </cell>
          <cell r="K395">
            <v>0</v>
          </cell>
          <cell r="L395">
            <v>0</v>
          </cell>
          <cell r="M395">
            <v>0</v>
          </cell>
          <cell r="N395">
            <v>0</v>
          </cell>
          <cell r="O395">
            <v>0</v>
          </cell>
          <cell r="P395">
            <v>0</v>
          </cell>
          <cell r="Q395">
            <v>0</v>
          </cell>
          <cell r="R395">
            <v>16746.686550000006</v>
          </cell>
          <cell r="S395">
            <v>34271.919000000009</v>
          </cell>
          <cell r="T395">
            <v>69833.664450000011</v>
          </cell>
          <cell r="U395">
            <v>36847.527750000037</v>
          </cell>
          <cell r="V395">
            <v>20100.588749999937</v>
          </cell>
          <cell r="W395">
            <v>2583.0255000000179</v>
          </cell>
          <cell r="X395">
            <v>2585.7149999999965</v>
          </cell>
          <cell r="Y395">
            <v>2585.2035000000324</v>
          </cell>
          <cell r="Z395">
            <v>2584.5764999999665</v>
          </cell>
          <cell r="AA395">
            <v>2584.3950000000186</v>
          </cell>
          <cell r="AB395">
            <v>2584.7249999999767</v>
          </cell>
          <cell r="AC395">
            <v>2592.8595000000205</v>
          </cell>
          <cell r="AD395">
            <v>2694.0321599718882</v>
          </cell>
          <cell r="AE395">
            <v>2731.0805338135397</v>
          </cell>
          <cell r="AF395">
            <v>2768.6383974915661</v>
          </cell>
          <cell r="AG395">
            <v>2806.7127575183695</v>
          </cell>
          <cell r="AH395">
            <v>2845.3107167601411</v>
          </cell>
          <cell r="AI395">
            <v>2884.4394757617847</v>
          </cell>
          <cell r="AJ395">
            <v>2924.1063340901455</v>
          </cell>
          <cell r="AK395">
            <v>2964.3186916958948</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row>
        <row r="396">
          <cell r="A396" t="str">
            <v>CAIrrigationCritical Peak PricingIncentive CostsHigh Participation Case0</v>
          </cell>
          <cell r="B396" t="str">
            <v>CA</v>
          </cell>
          <cell r="C396" t="str">
            <v>Irrigation</v>
          </cell>
          <cell r="D396" t="str">
            <v>Critical Peak Pricing</v>
          </cell>
          <cell r="E396" t="str">
            <v>Incentive Costs</v>
          </cell>
          <cell r="F396" t="str">
            <v>High Participation Case</v>
          </cell>
          <cell r="G396">
            <v>0</v>
          </cell>
          <cell r="H396">
            <v>0</v>
          </cell>
          <cell r="I396">
            <v>0</v>
          </cell>
          <cell r="J396">
            <v>0</v>
          </cell>
          <cell r="K396">
            <v>0</v>
          </cell>
          <cell r="L396">
            <v>0</v>
          </cell>
          <cell r="M396">
            <v>0</v>
          </cell>
          <cell r="N396">
            <v>0</v>
          </cell>
          <cell r="O396">
            <v>0</v>
          </cell>
          <cell r="P396">
            <v>0</v>
          </cell>
          <cell r="Q396">
            <v>0</v>
          </cell>
          <cell r="R396">
            <v>351680.42</v>
          </cell>
          <cell r="S396">
            <v>1071390.72</v>
          </cell>
          <cell r="T396">
            <v>2537897.67</v>
          </cell>
          <cell r="U396">
            <v>3311695.75</v>
          </cell>
          <cell r="V396">
            <v>3733808.12</v>
          </cell>
          <cell r="W396">
            <v>3788051.65</v>
          </cell>
          <cell r="X396">
            <v>3842351.67</v>
          </cell>
          <cell r="Y396">
            <v>3896640.94</v>
          </cell>
          <cell r="Z396">
            <v>3950917.05</v>
          </cell>
          <cell r="AA396">
            <v>4005189.34</v>
          </cell>
          <cell r="AB396">
            <v>4059468.57</v>
          </cell>
          <cell r="AC396">
            <v>4113918.62</v>
          </cell>
          <cell r="AD396">
            <v>4170493.29</v>
          </cell>
          <cell r="AE396">
            <v>4227845.9800000004</v>
          </cell>
          <cell r="AF396">
            <v>4285987.3899999997</v>
          </cell>
          <cell r="AG396">
            <v>4344928.3600000003</v>
          </cell>
          <cell r="AH396">
            <v>4404679.88</v>
          </cell>
          <cell r="AI396">
            <v>4465253.1100000003</v>
          </cell>
          <cell r="AJ396">
            <v>4526659.34</v>
          </cell>
          <cell r="AK396">
            <v>4588910.04</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row>
        <row r="397">
          <cell r="A397" t="str">
            <v>CAIrrigationCritical Peak PricingParticipantsHigh Participation Case0</v>
          </cell>
          <cell r="B397" t="str">
            <v>CA</v>
          </cell>
          <cell r="C397" t="str">
            <v>Irrigation</v>
          </cell>
          <cell r="D397" t="str">
            <v>Critical Peak Pricing</v>
          </cell>
          <cell r="E397" t="str">
            <v>Participants</v>
          </cell>
          <cell r="F397" t="str">
            <v>High Participation Case</v>
          </cell>
          <cell r="G397">
            <v>0</v>
          </cell>
          <cell r="H397">
            <v>0</v>
          </cell>
          <cell r="I397">
            <v>0</v>
          </cell>
          <cell r="J397">
            <v>0</v>
          </cell>
          <cell r="K397">
            <v>0</v>
          </cell>
          <cell r="L397">
            <v>0</v>
          </cell>
          <cell r="M397">
            <v>0</v>
          </cell>
          <cell r="N397">
            <v>0</v>
          </cell>
          <cell r="O397">
            <v>0</v>
          </cell>
          <cell r="P397">
            <v>0</v>
          </cell>
          <cell r="Q397">
            <v>0</v>
          </cell>
          <cell r="R397">
            <v>16746.686550000006</v>
          </cell>
          <cell r="S397">
            <v>51018.605550000015</v>
          </cell>
          <cell r="T397">
            <v>120852.27000000002</v>
          </cell>
          <cell r="U397">
            <v>157699.79775000006</v>
          </cell>
          <cell r="V397">
            <v>177800.38649999999</v>
          </cell>
          <cell r="W397">
            <v>180383.41200000001</v>
          </cell>
          <cell r="X397">
            <v>182969.12700000001</v>
          </cell>
          <cell r="Y397">
            <v>185554.33050000004</v>
          </cell>
          <cell r="Z397">
            <v>188138.90700000001</v>
          </cell>
          <cell r="AA397">
            <v>190723.30200000003</v>
          </cell>
          <cell r="AB397">
            <v>193308.027</v>
          </cell>
          <cell r="AC397">
            <v>195900.88650000002</v>
          </cell>
          <cell r="AD397">
            <v>198594.91865997191</v>
          </cell>
          <cell r="AE397">
            <v>201325.99919378545</v>
          </cell>
          <cell r="AF397">
            <v>204094.63759127702</v>
          </cell>
          <cell r="AG397">
            <v>206901.35034879539</v>
          </cell>
          <cell r="AH397">
            <v>209746.66106555553</v>
          </cell>
          <cell r="AI397">
            <v>212631.10054131731</v>
          </cell>
          <cell r="AJ397">
            <v>215555.20687540746</v>
          </cell>
          <cell r="AK397">
            <v>218519.52556710335</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row>
        <row r="398">
          <cell r="A398" t="str">
            <v>CALarge C&amp;ICritical Peak PricingProgram Annual BenefitsHigh Participation Case0</v>
          </cell>
          <cell r="B398" t="str">
            <v>CA</v>
          </cell>
          <cell r="C398" t="str">
            <v>Large C&amp;I</v>
          </cell>
          <cell r="D398" t="str">
            <v>Critical Peak Pricing</v>
          </cell>
          <cell r="E398" t="str">
            <v>Program Annual Benefits</v>
          </cell>
          <cell r="F398" t="str">
            <v>High Participation Case</v>
          </cell>
          <cell r="G398">
            <v>0</v>
          </cell>
          <cell r="H398">
            <v>0</v>
          </cell>
          <cell r="I398">
            <v>0</v>
          </cell>
          <cell r="J398">
            <v>0</v>
          </cell>
          <cell r="K398">
            <v>0</v>
          </cell>
          <cell r="L398">
            <v>0</v>
          </cell>
          <cell r="M398">
            <v>0</v>
          </cell>
          <cell r="N398">
            <v>0</v>
          </cell>
          <cell r="O398">
            <v>0</v>
          </cell>
          <cell r="P398">
            <v>0</v>
          </cell>
          <cell r="Q398">
            <v>0</v>
          </cell>
          <cell r="R398">
            <v>573231.01</v>
          </cell>
          <cell r="S398">
            <v>1745288.43</v>
          </cell>
          <cell r="T398">
            <v>4127886.26</v>
          </cell>
          <cell r="U398">
            <v>5388069.9000000004</v>
          </cell>
          <cell r="V398">
            <v>6066603.5300000003</v>
          </cell>
          <cell r="W398">
            <v>6146956.6100000003</v>
          </cell>
          <cell r="X398">
            <v>6226381.7599999998</v>
          </cell>
          <cell r="Y398">
            <v>6305886.3200000003</v>
          </cell>
          <cell r="Z398">
            <v>6389191.79</v>
          </cell>
          <cell r="AA398">
            <v>6482465.1100000003</v>
          </cell>
          <cell r="AB398">
            <v>6568214.9500000002</v>
          </cell>
          <cell r="AC398">
            <v>6654117.0800000001</v>
          </cell>
          <cell r="AD398">
            <v>6743128.8899999997</v>
          </cell>
          <cell r="AE398">
            <v>6833331.4100000001</v>
          </cell>
          <cell r="AF398">
            <v>6924740.5700000003</v>
          </cell>
          <cell r="AG398">
            <v>7017372.5</v>
          </cell>
          <cell r="AH398">
            <v>7111243.5700000003</v>
          </cell>
          <cell r="AI398">
            <v>7206370.3399999999</v>
          </cell>
          <cell r="AJ398">
            <v>7302769.6200000001</v>
          </cell>
          <cell r="AK398">
            <v>7400458.4299999997</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row>
        <row r="399">
          <cell r="A399" t="str">
            <v>CALarge C&amp;ICritical Peak PricingProgram Annual CostsHigh Participation Case0</v>
          </cell>
          <cell r="B399" t="str">
            <v>CA</v>
          </cell>
          <cell r="C399" t="str">
            <v>Large C&amp;I</v>
          </cell>
          <cell r="D399" t="str">
            <v>Critical Peak Pricing</v>
          </cell>
          <cell r="E399" t="str">
            <v>Program Annual Costs</v>
          </cell>
          <cell r="F399" t="str">
            <v>High Participation Case</v>
          </cell>
          <cell r="G399">
            <v>0</v>
          </cell>
          <cell r="H399">
            <v>0</v>
          </cell>
          <cell r="I399">
            <v>0</v>
          </cell>
          <cell r="J399">
            <v>0</v>
          </cell>
          <cell r="K399">
            <v>0</v>
          </cell>
          <cell r="L399">
            <v>0</v>
          </cell>
          <cell r="M399">
            <v>0</v>
          </cell>
          <cell r="N399">
            <v>0</v>
          </cell>
          <cell r="O399">
            <v>0</v>
          </cell>
          <cell r="P399">
            <v>0</v>
          </cell>
          <cell r="Q399">
            <v>0</v>
          </cell>
          <cell r="R399">
            <v>5834317.1500000004</v>
          </cell>
          <cell r="S399">
            <v>12509121.98</v>
          </cell>
          <cell r="T399">
            <v>26286343.199999999</v>
          </cell>
          <cell r="U399">
            <v>16130618.27</v>
          </cell>
          <cell r="V399">
            <v>10911310.720000001</v>
          </cell>
          <cell r="W399">
            <v>4823091.07</v>
          </cell>
          <cell r="X399">
            <v>4899046.41</v>
          </cell>
          <cell r="Y399">
            <v>4974249.76</v>
          </cell>
          <cell r="Z399">
            <v>5049879.66</v>
          </cell>
          <cell r="AA399">
            <v>5126289.05</v>
          </cell>
          <cell r="AB399">
            <v>5203203.5</v>
          </cell>
          <cell r="AC399">
            <v>5283869.59</v>
          </cell>
          <cell r="AD399">
            <v>5405233.1200000001</v>
          </cell>
          <cell r="AE399">
            <v>5502775.29</v>
          </cell>
          <cell r="AF399">
            <v>5602414.6799999997</v>
          </cell>
          <cell r="AG399">
            <v>5704204.7300000004</v>
          </cell>
          <cell r="AH399">
            <v>5808200.4400000004</v>
          </cell>
          <cell r="AI399">
            <v>5914458.3899999997</v>
          </cell>
          <cell r="AJ399">
            <v>6023036.7800000003</v>
          </cell>
          <cell r="AK399">
            <v>6133995.5099999998</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row>
        <row r="400">
          <cell r="A400" t="str">
            <v>CALarge C&amp;ICritical Peak PricingNon-Incentive CostsHigh Participation Case0</v>
          </cell>
          <cell r="B400" t="str">
            <v>CA</v>
          </cell>
          <cell r="C400" t="str">
            <v>Large C&amp;I</v>
          </cell>
          <cell r="D400" t="str">
            <v>Critical Peak Pricing</v>
          </cell>
          <cell r="E400" t="str">
            <v>Non-Incentive Costs</v>
          </cell>
          <cell r="F400" t="str">
            <v>High Participation Case</v>
          </cell>
          <cell r="G400">
            <v>0</v>
          </cell>
          <cell r="H400">
            <v>0</v>
          </cell>
          <cell r="I400">
            <v>0</v>
          </cell>
          <cell r="J400">
            <v>0</v>
          </cell>
          <cell r="K400">
            <v>0</v>
          </cell>
          <cell r="L400">
            <v>0</v>
          </cell>
          <cell r="M400">
            <v>0</v>
          </cell>
          <cell r="N400">
            <v>0</v>
          </cell>
          <cell r="O400">
            <v>0</v>
          </cell>
          <cell r="P400">
            <v>0</v>
          </cell>
          <cell r="Q400">
            <v>0</v>
          </cell>
          <cell r="R400">
            <v>5482636.7300000004</v>
          </cell>
          <cell r="S400">
            <v>11437731.27</v>
          </cell>
          <cell r="T400">
            <v>23748445.530000001</v>
          </cell>
          <cell r="U400">
            <v>12818922.52</v>
          </cell>
          <cell r="V400">
            <v>7177502.6100000003</v>
          </cell>
          <cell r="W400">
            <v>1035039.42</v>
          </cell>
          <cell r="X400">
            <v>1056694.75</v>
          </cell>
          <cell r="Y400">
            <v>1077608.81</v>
          </cell>
          <cell r="Z400">
            <v>1098962.6200000001</v>
          </cell>
          <cell r="AA400">
            <v>1121099.71</v>
          </cell>
          <cell r="AB400">
            <v>1143734.93</v>
          </cell>
          <cell r="AC400">
            <v>1169950.97</v>
          </cell>
          <cell r="AD400">
            <v>1234739.83</v>
          </cell>
          <cell r="AE400">
            <v>1274929.31</v>
          </cell>
          <cell r="AF400">
            <v>1316427.29</v>
          </cell>
          <cell r="AG400">
            <v>1359276.37</v>
          </cell>
          <cell r="AH400">
            <v>1403520.56</v>
          </cell>
          <cell r="AI400">
            <v>1449205.28</v>
          </cell>
          <cell r="AJ400">
            <v>1496377.44</v>
          </cell>
          <cell r="AK400">
            <v>1545085.48</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row>
        <row r="401">
          <cell r="A401" t="str">
            <v>CALarge C&amp;ICritical Peak PricingSummer Peak Reduction @Meter  (MW)High Participation Case0</v>
          </cell>
          <cell r="B401" t="str">
            <v>CA</v>
          </cell>
          <cell r="C401" t="str">
            <v>Large C&amp;I</v>
          </cell>
          <cell r="D401" t="str">
            <v>Critical Peak Pricing</v>
          </cell>
          <cell r="E401" t="str">
            <v>Summer Peak Reduction @Meter  (MW)</v>
          </cell>
          <cell r="F401" t="str">
            <v>High Participation Case</v>
          </cell>
          <cell r="G401">
            <v>0</v>
          </cell>
          <cell r="H401">
            <v>0</v>
          </cell>
          <cell r="I401">
            <v>0</v>
          </cell>
          <cell r="J401">
            <v>0</v>
          </cell>
          <cell r="K401">
            <v>0</v>
          </cell>
          <cell r="L401">
            <v>0</v>
          </cell>
          <cell r="M401">
            <v>0</v>
          </cell>
          <cell r="N401">
            <v>0</v>
          </cell>
          <cell r="O401">
            <v>0</v>
          </cell>
          <cell r="P401">
            <v>0</v>
          </cell>
          <cell r="Q401">
            <v>0</v>
          </cell>
          <cell r="R401">
            <v>5.1061481672101516</v>
          </cell>
          <cell r="S401">
            <v>15.546439584201273</v>
          </cell>
          <cell r="T401">
            <v>36.769815927493447</v>
          </cell>
          <cell r="U401">
            <v>47.99510590524666</v>
          </cell>
          <cell r="V401">
            <v>54.039254216657497</v>
          </cell>
          <cell r="W401">
            <v>54.75501228123791</v>
          </cell>
          <cell r="X401">
            <v>55.462504704051796</v>
          </cell>
          <cell r="Y401">
            <v>56.170704503007471</v>
          </cell>
          <cell r="Z401">
            <v>56.91276145592839</v>
          </cell>
          <cell r="AA401">
            <v>57.74360864977195</v>
          </cell>
          <cell r="AB401">
            <v>58.507439221742665</v>
          </cell>
          <cell r="AC401">
            <v>59.27262640549219</v>
          </cell>
          <cell r="AD401">
            <v>60.065513565673378</v>
          </cell>
          <cell r="AE401">
            <v>60.869007140432515</v>
          </cell>
          <cell r="AF401">
            <v>61.683249011282939</v>
          </cell>
          <cell r="AG401">
            <v>62.508382957680382</v>
          </cell>
          <cell r="AH401">
            <v>63.344554682411669</v>
          </cell>
          <cell r="AI401">
            <v>64.191911837323005</v>
          </cell>
          <cell r="AJ401">
            <v>65.050604049392433</v>
          </cell>
          <cell r="AK401">
            <v>65.920782947151125</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row>
        <row r="402">
          <cell r="A402" t="str">
            <v>CALarge C&amp;ICritical Peak PricingSummer Peak Reduction @Generation (MW)High Participation Case0</v>
          </cell>
          <cell r="B402" t="str">
            <v>CA</v>
          </cell>
          <cell r="C402" t="str">
            <v>Large C&amp;I</v>
          </cell>
          <cell r="D402" t="str">
            <v>Critical Peak Pricing</v>
          </cell>
          <cell r="E402" t="str">
            <v>Summer Peak Reduction @Generation (MW)</v>
          </cell>
          <cell r="F402" t="str">
            <v>High Participation Case</v>
          </cell>
          <cell r="G402">
            <v>0</v>
          </cell>
          <cell r="H402">
            <v>0</v>
          </cell>
          <cell r="I402">
            <v>0</v>
          </cell>
          <cell r="J402">
            <v>0</v>
          </cell>
          <cell r="K402">
            <v>0</v>
          </cell>
          <cell r="L402">
            <v>0</v>
          </cell>
          <cell r="M402">
            <v>0</v>
          </cell>
          <cell r="N402">
            <v>0</v>
          </cell>
          <cell r="O402">
            <v>0</v>
          </cell>
          <cell r="P402">
            <v>0</v>
          </cell>
          <cell r="Q402">
            <v>0</v>
          </cell>
          <cell r="R402">
            <v>5.6309529854545115</v>
          </cell>
          <cell r="S402">
            <v>17.1442871462299</v>
          </cell>
          <cell r="T402">
            <v>40.548980952242438</v>
          </cell>
          <cell r="U402">
            <v>52.92799504328039</v>
          </cell>
          <cell r="V402">
            <v>59.593354892652727</v>
          </cell>
          <cell r="W402">
            <v>60.382677857562754</v>
          </cell>
          <cell r="X402">
            <v>61.162885646285609</v>
          </cell>
          <cell r="Y402">
            <v>61.94387351456492</v>
          </cell>
          <cell r="Z402">
            <v>62.762198341341403</v>
          </cell>
          <cell r="AA402">
            <v>63.678439181486489</v>
          </cell>
          <cell r="AB402">
            <v>64.520775498172327</v>
          </cell>
          <cell r="AC402">
            <v>65.364607857843168</v>
          </cell>
          <cell r="AD402">
            <v>66.238987169908881</v>
          </cell>
          <cell r="AE402">
            <v>67.125063013269198</v>
          </cell>
          <cell r="AF402">
            <v>68.022991851877961</v>
          </cell>
          <cell r="AG402">
            <v>68.932932242700019</v>
          </cell>
          <cell r="AH402">
            <v>69.855044863709381</v>
          </cell>
          <cell r="AI402">
            <v>70.789492542261797</v>
          </cell>
          <cell r="AJ402">
            <v>71.73644028384696</v>
          </cell>
          <cell r="AK402">
            <v>72.696055301225314</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row>
        <row r="403">
          <cell r="A403" t="str">
            <v>CALarge C&amp;ICritical Peak PricingWinter Peak Reduction @Meter  (MW)High Participation Case0</v>
          </cell>
          <cell r="B403" t="str">
            <v>CA</v>
          </cell>
          <cell r="C403" t="str">
            <v>Large C&amp;I</v>
          </cell>
          <cell r="D403" t="str">
            <v>Critical Peak Pricing</v>
          </cell>
          <cell r="E403" t="str">
            <v>Winter Peak Reduction @Meter  (MW)</v>
          </cell>
          <cell r="F403" t="str">
            <v>High Participation Case</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row>
        <row r="404">
          <cell r="A404" t="str">
            <v>CALarge C&amp;ICritical Peak PricingWinter Peak Reduction @Generation (MW)High Participation Case0</v>
          </cell>
          <cell r="B404" t="str">
            <v>CA</v>
          </cell>
          <cell r="C404" t="str">
            <v>Large C&amp;I</v>
          </cell>
          <cell r="D404" t="str">
            <v>Critical Peak Pricing</v>
          </cell>
          <cell r="E404" t="str">
            <v>Winter Peak Reduction @Generation (MW)</v>
          </cell>
          <cell r="F404" t="str">
            <v>High Participation Case</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row>
        <row r="405">
          <cell r="A405" t="str">
            <v>CALarge C&amp;ICritical Peak PricingProgram Annual BenefitsHigh Participation Case0</v>
          </cell>
          <cell r="B405" t="str">
            <v>CA</v>
          </cell>
          <cell r="C405" t="str">
            <v>Large C&amp;I</v>
          </cell>
          <cell r="D405" t="str">
            <v>Critical Peak Pricing</v>
          </cell>
          <cell r="E405" t="str">
            <v>Program Annual Benefits</v>
          </cell>
          <cell r="F405" t="str">
            <v>High Participation Case</v>
          </cell>
          <cell r="G405">
            <v>0</v>
          </cell>
        </row>
        <row r="406">
          <cell r="A406" t="str">
            <v>CALarge C&amp;ICritical Peak PricingNew ParticipantsHigh Participation Case0</v>
          </cell>
          <cell r="B406" t="str">
            <v>CA</v>
          </cell>
          <cell r="C406" t="str">
            <v>Large C&amp;I</v>
          </cell>
          <cell r="D406" t="str">
            <v>Critical Peak Pricing</v>
          </cell>
          <cell r="E406" t="str">
            <v>New Participants</v>
          </cell>
          <cell r="F406" t="str">
            <v>High Participation Case</v>
          </cell>
          <cell r="G406">
            <v>0</v>
          </cell>
          <cell r="H406">
            <v>0</v>
          </cell>
          <cell r="I406">
            <v>0</v>
          </cell>
          <cell r="J406">
            <v>0</v>
          </cell>
          <cell r="K406">
            <v>0</v>
          </cell>
          <cell r="L406">
            <v>0</v>
          </cell>
          <cell r="M406">
            <v>0</v>
          </cell>
          <cell r="N406">
            <v>0</v>
          </cell>
          <cell r="O406">
            <v>0</v>
          </cell>
          <cell r="P406">
            <v>0</v>
          </cell>
          <cell r="Q406">
            <v>0</v>
          </cell>
          <cell r="R406">
            <v>16746.686550000006</v>
          </cell>
          <cell r="S406">
            <v>34271.919000000009</v>
          </cell>
          <cell r="T406">
            <v>69833.664450000011</v>
          </cell>
          <cell r="U406">
            <v>36847.527750000037</v>
          </cell>
          <cell r="V406">
            <v>20100.588749999937</v>
          </cell>
          <cell r="W406">
            <v>2583.0255000000179</v>
          </cell>
          <cell r="X406">
            <v>2585.7149999999965</v>
          </cell>
          <cell r="Y406">
            <v>2585.2035000000324</v>
          </cell>
          <cell r="Z406">
            <v>2584.5764999999665</v>
          </cell>
          <cell r="AA406">
            <v>2584.3950000000186</v>
          </cell>
          <cell r="AB406">
            <v>2584.7249999999767</v>
          </cell>
          <cell r="AC406">
            <v>2592.8595000000205</v>
          </cell>
          <cell r="AD406">
            <v>2694.0321599718882</v>
          </cell>
          <cell r="AE406">
            <v>2731.0805338135397</v>
          </cell>
          <cell r="AF406">
            <v>2768.6383974915661</v>
          </cell>
          <cell r="AG406">
            <v>2806.7127575183695</v>
          </cell>
          <cell r="AH406">
            <v>2845.3107167601411</v>
          </cell>
          <cell r="AI406">
            <v>2884.4394757617847</v>
          </cell>
          <cell r="AJ406">
            <v>2924.1063340901455</v>
          </cell>
          <cell r="AK406">
            <v>2964.3186916958948</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row>
        <row r="407">
          <cell r="A407" t="str">
            <v>CALarge C&amp;ICritical Peak PricingIncentive CostsHigh Participation Case0</v>
          </cell>
          <cell r="B407" t="str">
            <v>CA</v>
          </cell>
          <cell r="C407" t="str">
            <v>Large C&amp;I</v>
          </cell>
          <cell r="D407" t="str">
            <v>Critical Peak Pricing</v>
          </cell>
          <cell r="E407" t="str">
            <v>Incentive Costs</v>
          </cell>
          <cell r="F407" t="str">
            <v>High Participation Case</v>
          </cell>
          <cell r="G407">
            <v>0</v>
          </cell>
          <cell r="H407">
            <v>0</v>
          </cell>
          <cell r="I407">
            <v>0</v>
          </cell>
          <cell r="J407">
            <v>0</v>
          </cell>
          <cell r="K407">
            <v>0</v>
          </cell>
          <cell r="L407">
            <v>0</v>
          </cell>
          <cell r="M407">
            <v>0</v>
          </cell>
          <cell r="N407">
            <v>0</v>
          </cell>
          <cell r="O407">
            <v>0</v>
          </cell>
          <cell r="P407">
            <v>0</v>
          </cell>
          <cell r="Q407">
            <v>0</v>
          </cell>
          <cell r="R407">
            <v>351680.42</v>
          </cell>
          <cell r="S407">
            <v>1071390.72</v>
          </cell>
          <cell r="T407">
            <v>2537897.67</v>
          </cell>
          <cell r="U407">
            <v>3311695.75</v>
          </cell>
          <cell r="V407">
            <v>3733808.12</v>
          </cell>
          <cell r="W407">
            <v>3788051.65</v>
          </cell>
          <cell r="X407">
            <v>3842351.67</v>
          </cell>
          <cell r="Y407">
            <v>3896640.94</v>
          </cell>
          <cell r="Z407">
            <v>3950917.05</v>
          </cell>
          <cell r="AA407">
            <v>4005189.34</v>
          </cell>
          <cell r="AB407">
            <v>4059468.57</v>
          </cell>
          <cell r="AC407">
            <v>4113918.62</v>
          </cell>
          <cell r="AD407">
            <v>4170493.29</v>
          </cell>
          <cell r="AE407">
            <v>4227845.9800000004</v>
          </cell>
          <cell r="AF407">
            <v>4285987.3899999997</v>
          </cell>
          <cell r="AG407">
            <v>4344928.3600000003</v>
          </cell>
          <cell r="AH407">
            <v>4404679.88</v>
          </cell>
          <cell r="AI407">
            <v>4465253.1100000003</v>
          </cell>
          <cell r="AJ407">
            <v>4526659.34</v>
          </cell>
          <cell r="AK407">
            <v>4588910.04</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row>
        <row r="408">
          <cell r="A408" t="str">
            <v>CALarge C&amp;ICritical Peak PricingParticipantsHigh Participation Case0</v>
          </cell>
          <cell r="B408" t="str">
            <v>CA</v>
          </cell>
          <cell r="C408" t="str">
            <v>Large C&amp;I</v>
          </cell>
          <cell r="D408" t="str">
            <v>Critical Peak Pricing</v>
          </cell>
          <cell r="E408" t="str">
            <v>Participants</v>
          </cell>
          <cell r="F408" t="str">
            <v>High Participation Case</v>
          </cell>
          <cell r="G408">
            <v>0</v>
          </cell>
          <cell r="H408">
            <v>0</v>
          </cell>
          <cell r="I408">
            <v>0</v>
          </cell>
          <cell r="J408">
            <v>0</v>
          </cell>
          <cell r="K408">
            <v>0</v>
          </cell>
          <cell r="L408">
            <v>0</v>
          </cell>
          <cell r="M408">
            <v>0</v>
          </cell>
          <cell r="N408">
            <v>0</v>
          </cell>
          <cell r="O408">
            <v>0</v>
          </cell>
          <cell r="P408">
            <v>0</v>
          </cell>
          <cell r="Q408">
            <v>0</v>
          </cell>
          <cell r="R408">
            <v>16746.686550000006</v>
          </cell>
          <cell r="S408">
            <v>51018.605550000015</v>
          </cell>
          <cell r="T408">
            <v>120852.27000000002</v>
          </cell>
          <cell r="U408">
            <v>157699.79775000006</v>
          </cell>
          <cell r="V408">
            <v>177800.38649999999</v>
          </cell>
          <cell r="W408">
            <v>180383.41200000001</v>
          </cell>
          <cell r="X408">
            <v>182969.12700000001</v>
          </cell>
          <cell r="Y408">
            <v>185554.33050000004</v>
          </cell>
          <cell r="Z408">
            <v>188138.90700000001</v>
          </cell>
          <cell r="AA408">
            <v>190723.30200000003</v>
          </cell>
          <cell r="AB408">
            <v>193308.027</v>
          </cell>
          <cell r="AC408">
            <v>195900.88650000002</v>
          </cell>
          <cell r="AD408">
            <v>198594.91865997191</v>
          </cell>
          <cell r="AE408">
            <v>201325.99919378545</v>
          </cell>
          <cell r="AF408">
            <v>204094.63759127702</v>
          </cell>
          <cell r="AG408">
            <v>206901.35034879539</v>
          </cell>
          <cell r="AH408">
            <v>209746.66106555553</v>
          </cell>
          <cell r="AI408">
            <v>212631.10054131731</v>
          </cell>
          <cell r="AJ408">
            <v>215555.20687540746</v>
          </cell>
          <cell r="AK408">
            <v>218519.52556710335</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row>
        <row r="409">
          <cell r="A409" t="str">
            <v>CAMedium C&amp;ICritical Peak PricingProgram Annual BenefitsHigh Participation Case0</v>
          </cell>
          <cell r="B409" t="str">
            <v>CA</v>
          </cell>
          <cell r="C409" t="str">
            <v>Medium C&amp;I</v>
          </cell>
          <cell r="D409" t="str">
            <v>Critical Peak Pricing</v>
          </cell>
          <cell r="E409" t="str">
            <v>Program Annual Benefits</v>
          </cell>
          <cell r="F409" t="str">
            <v>High Participation Case</v>
          </cell>
          <cell r="G409">
            <v>0</v>
          </cell>
          <cell r="H409">
            <v>0</v>
          </cell>
          <cell r="I409">
            <v>0</v>
          </cell>
          <cell r="J409">
            <v>0</v>
          </cell>
          <cell r="K409">
            <v>0</v>
          </cell>
          <cell r="L409">
            <v>0</v>
          </cell>
          <cell r="M409">
            <v>0</v>
          </cell>
          <cell r="N409">
            <v>0</v>
          </cell>
          <cell r="O409">
            <v>0</v>
          </cell>
          <cell r="P409">
            <v>0</v>
          </cell>
          <cell r="Q409">
            <v>0</v>
          </cell>
          <cell r="R409">
            <v>573231.01</v>
          </cell>
          <cell r="S409">
            <v>1745288.43</v>
          </cell>
          <cell r="T409">
            <v>4127886.26</v>
          </cell>
          <cell r="U409">
            <v>5388069.9000000004</v>
          </cell>
          <cell r="V409">
            <v>6066603.5300000003</v>
          </cell>
          <cell r="W409">
            <v>6146956.6100000003</v>
          </cell>
          <cell r="X409">
            <v>6226381.7599999998</v>
          </cell>
          <cell r="Y409">
            <v>6305886.3200000003</v>
          </cell>
          <cell r="Z409">
            <v>6389191.79</v>
          </cell>
          <cell r="AA409">
            <v>6482465.1100000003</v>
          </cell>
          <cell r="AB409">
            <v>6568214.9500000002</v>
          </cell>
          <cell r="AC409">
            <v>6654117.0800000001</v>
          </cell>
          <cell r="AD409">
            <v>6743128.8899999997</v>
          </cell>
          <cell r="AE409">
            <v>6833331.4100000001</v>
          </cell>
          <cell r="AF409">
            <v>6924740.5700000003</v>
          </cell>
          <cell r="AG409">
            <v>7017372.5</v>
          </cell>
          <cell r="AH409">
            <v>7111243.5700000003</v>
          </cell>
          <cell r="AI409">
            <v>7206370.3399999999</v>
          </cell>
          <cell r="AJ409">
            <v>7302769.6200000001</v>
          </cell>
          <cell r="AK409">
            <v>7400458.4299999997</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row>
        <row r="410">
          <cell r="A410" t="str">
            <v>CAMedium C&amp;ICritical Peak PricingProgram Annual CostsHigh Participation Case0</v>
          </cell>
          <cell r="B410" t="str">
            <v>CA</v>
          </cell>
          <cell r="C410" t="str">
            <v>Medium C&amp;I</v>
          </cell>
          <cell r="D410" t="str">
            <v>Critical Peak Pricing</v>
          </cell>
          <cell r="E410" t="str">
            <v>Program Annual Costs</v>
          </cell>
          <cell r="F410" t="str">
            <v>High Participation Case</v>
          </cell>
          <cell r="G410">
            <v>0</v>
          </cell>
          <cell r="H410">
            <v>0</v>
          </cell>
          <cell r="I410">
            <v>0</v>
          </cell>
          <cell r="J410">
            <v>0</v>
          </cell>
          <cell r="K410">
            <v>0</v>
          </cell>
          <cell r="L410">
            <v>0</v>
          </cell>
          <cell r="M410">
            <v>0</v>
          </cell>
          <cell r="N410">
            <v>0</v>
          </cell>
          <cell r="O410">
            <v>0</v>
          </cell>
          <cell r="P410">
            <v>0</v>
          </cell>
          <cell r="Q410">
            <v>0</v>
          </cell>
          <cell r="R410">
            <v>5834317.1500000004</v>
          </cell>
          <cell r="S410">
            <v>12509121.98</v>
          </cell>
          <cell r="T410">
            <v>26286343.199999999</v>
          </cell>
          <cell r="U410">
            <v>16130618.27</v>
          </cell>
          <cell r="V410">
            <v>10911310.720000001</v>
          </cell>
          <cell r="W410">
            <v>4823091.07</v>
          </cell>
          <cell r="X410">
            <v>4899046.41</v>
          </cell>
          <cell r="Y410">
            <v>4974249.76</v>
          </cell>
          <cell r="Z410">
            <v>5049879.66</v>
          </cell>
          <cell r="AA410">
            <v>5126289.05</v>
          </cell>
          <cell r="AB410">
            <v>5203203.5</v>
          </cell>
          <cell r="AC410">
            <v>5283869.59</v>
          </cell>
          <cell r="AD410">
            <v>5405233.1200000001</v>
          </cell>
          <cell r="AE410">
            <v>5502775.29</v>
          </cell>
          <cell r="AF410">
            <v>5602414.6799999997</v>
          </cell>
          <cell r="AG410">
            <v>5704204.7300000004</v>
          </cell>
          <cell r="AH410">
            <v>5808200.4400000004</v>
          </cell>
          <cell r="AI410">
            <v>5914458.3899999997</v>
          </cell>
          <cell r="AJ410">
            <v>6023036.7800000003</v>
          </cell>
          <cell r="AK410">
            <v>6133995.5099999998</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row>
        <row r="411">
          <cell r="A411" t="str">
            <v>CAMedium C&amp;ICritical Peak PricingNon-Incentive CostsHigh Participation Case0</v>
          </cell>
          <cell r="B411" t="str">
            <v>CA</v>
          </cell>
          <cell r="C411" t="str">
            <v>Medium C&amp;I</v>
          </cell>
          <cell r="D411" t="str">
            <v>Critical Peak Pricing</v>
          </cell>
          <cell r="E411" t="str">
            <v>Non-Incentive Costs</v>
          </cell>
          <cell r="F411" t="str">
            <v>High Participation Case</v>
          </cell>
          <cell r="G411">
            <v>0</v>
          </cell>
          <cell r="H411">
            <v>0</v>
          </cell>
          <cell r="I411">
            <v>0</v>
          </cell>
          <cell r="J411">
            <v>0</v>
          </cell>
          <cell r="K411">
            <v>0</v>
          </cell>
          <cell r="L411">
            <v>0</v>
          </cell>
          <cell r="M411">
            <v>0</v>
          </cell>
          <cell r="N411">
            <v>0</v>
          </cell>
          <cell r="O411">
            <v>0</v>
          </cell>
          <cell r="P411">
            <v>0</v>
          </cell>
          <cell r="Q411">
            <v>0</v>
          </cell>
          <cell r="R411">
            <v>5482636.7300000004</v>
          </cell>
          <cell r="S411">
            <v>11437731.27</v>
          </cell>
          <cell r="T411">
            <v>23748445.530000001</v>
          </cell>
          <cell r="U411">
            <v>12818922.52</v>
          </cell>
          <cell r="V411">
            <v>7177502.6100000003</v>
          </cell>
          <cell r="W411">
            <v>1035039.42</v>
          </cell>
          <cell r="X411">
            <v>1056694.75</v>
          </cell>
          <cell r="Y411">
            <v>1077608.81</v>
          </cell>
          <cell r="Z411">
            <v>1098962.6200000001</v>
          </cell>
          <cell r="AA411">
            <v>1121099.71</v>
          </cell>
          <cell r="AB411">
            <v>1143734.93</v>
          </cell>
          <cell r="AC411">
            <v>1169950.97</v>
          </cell>
          <cell r="AD411">
            <v>1234739.83</v>
          </cell>
          <cell r="AE411">
            <v>1274929.31</v>
          </cell>
          <cell r="AF411">
            <v>1316427.29</v>
          </cell>
          <cell r="AG411">
            <v>1359276.37</v>
          </cell>
          <cell r="AH411">
            <v>1403520.56</v>
          </cell>
          <cell r="AI411">
            <v>1449205.28</v>
          </cell>
          <cell r="AJ411">
            <v>1496377.44</v>
          </cell>
          <cell r="AK411">
            <v>1545085.48</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row>
        <row r="412">
          <cell r="A412" t="str">
            <v>CAMedium C&amp;ICritical Peak PricingSummer Peak Reduction @Meter  (MW)High Participation Case0</v>
          </cell>
          <cell r="B412" t="str">
            <v>CA</v>
          </cell>
          <cell r="C412" t="str">
            <v>Medium C&amp;I</v>
          </cell>
          <cell r="D412" t="str">
            <v>Critical Peak Pricing</v>
          </cell>
          <cell r="E412" t="str">
            <v>Summer Peak Reduction @Meter  (MW)</v>
          </cell>
          <cell r="F412" t="str">
            <v>High Participation Case</v>
          </cell>
          <cell r="G412">
            <v>0</v>
          </cell>
          <cell r="H412">
            <v>0</v>
          </cell>
          <cell r="I412">
            <v>0</v>
          </cell>
          <cell r="J412">
            <v>0</v>
          </cell>
          <cell r="K412">
            <v>0</v>
          </cell>
          <cell r="L412">
            <v>0</v>
          </cell>
          <cell r="M412">
            <v>0</v>
          </cell>
          <cell r="N412">
            <v>0</v>
          </cell>
          <cell r="O412">
            <v>0</v>
          </cell>
          <cell r="P412">
            <v>0</v>
          </cell>
          <cell r="Q412">
            <v>0</v>
          </cell>
          <cell r="R412">
            <v>5.1061481672101516</v>
          </cell>
          <cell r="S412">
            <v>15.546439584201273</v>
          </cell>
          <cell r="T412">
            <v>36.769815927493447</v>
          </cell>
          <cell r="U412">
            <v>47.99510590524666</v>
          </cell>
          <cell r="V412">
            <v>54.039254216657497</v>
          </cell>
          <cell r="W412">
            <v>54.75501228123791</v>
          </cell>
          <cell r="X412">
            <v>55.462504704051796</v>
          </cell>
          <cell r="Y412">
            <v>56.170704503007471</v>
          </cell>
          <cell r="Z412">
            <v>56.91276145592839</v>
          </cell>
          <cell r="AA412">
            <v>57.74360864977195</v>
          </cell>
          <cell r="AB412">
            <v>58.507439221742665</v>
          </cell>
          <cell r="AC412">
            <v>59.27262640549219</v>
          </cell>
          <cell r="AD412">
            <v>60.065513565673378</v>
          </cell>
          <cell r="AE412">
            <v>60.869007140432515</v>
          </cell>
          <cell r="AF412">
            <v>61.683249011282939</v>
          </cell>
          <cell r="AG412">
            <v>62.508382957680382</v>
          </cell>
          <cell r="AH412">
            <v>63.344554682411669</v>
          </cell>
          <cell r="AI412">
            <v>64.191911837323005</v>
          </cell>
          <cell r="AJ412">
            <v>65.050604049392433</v>
          </cell>
          <cell r="AK412">
            <v>65.920782947151125</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row>
        <row r="413">
          <cell r="A413" t="str">
            <v>CAMedium C&amp;ICritical Peak PricingSummer Peak Reduction @Generation (MW)High Participation Case0</v>
          </cell>
          <cell r="B413" t="str">
            <v>CA</v>
          </cell>
          <cell r="C413" t="str">
            <v>Medium C&amp;I</v>
          </cell>
          <cell r="D413" t="str">
            <v>Critical Peak Pricing</v>
          </cell>
          <cell r="E413" t="str">
            <v>Summer Peak Reduction @Generation (MW)</v>
          </cell>
          <cell r="F413" t="str">
            <v>High Participation Case</v>
          </cell>
          <cell r="G413">
            <v>0</v>
          </cell>
          <cell r="H413">
            <v>0</v>
          </cell>
          <cell r="I413">
            <v>0</v>
          </cell>
          <cell r="J413">
            <v>0</v>
          </cell>
          <cell r="K413">
            <v>0</v>
          </cell>
          <cell r="L413">
            <v>0</v>
          </cell>
          <cell r="M413">
            <v>0</v>
          </cell>
          <cell r="N413">
            <v>0</v>
          </cell>
          <cell r="O413">
            <v>0</v>
          </cell>
          <cell r="P413">
            <v>0</v>
          </cell>
          <cell r="Q413">
            <v>0</v>
          </cell>
          <cell r="R413">
            <v>5.6309529854545115</v>
          </cell>
          <cell r="S413">
            <v>17.1442871462299</v>
          </cell>
          <cell r="T413">
            <v>40.548980952242438</v>
          </cell>
          <cell r="U413">
            <v>52.92799504328039</v>
          </cell>
          <cell r="V413">
            <v>59.593354892652727</v>
          </cell>
          <cell r="W413">
            <v>60.382677857562754</v>
          </cell>
          <cell r="X413">
            <v>61.162885646285609</v>
          </cell>
          <cell r="Y413">
            <v>61.94387351456492</v>
          </cell>
          <cell r="Z413">
            <v>62.762198341341403</v>
          </cell>
          <cell r="AA413">
            <v>63.678439181486489</v>
          </cell>
          <cell r="AB413">
            <v>64.520775498172327</v>
          </cell>
          <cell r="AC413">
            <v>65.364607857843168</v>
          </cell>
          <cell r="AD413">
            <v>66.238987169908881</v>
          </cell>
          <cell r="AE413">
            <v>67.125063013269198</v>
          </cell>
          <cell r="AF413">
            <v>68.022991851877961</v>
          </cell>
          <cell r="AG413">
            <v>68.932932242700019</v>
          </cell>
          <cell r="AH413">
            <v>69.855044863709381</v>
          </cell>
          <cell r="AI413">
            <v>70.789492542261797</v>
          </cell>
          <cell r="AJ413">
            <v>71.73644028384696</v>
          </cell>
          <cell r="AK413">
            <v>72.696055301225314</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row>
        <row r="414">
          <cell r="A414" t="str">
            <v>CAMedium C&amp;ICritical Peak PricingWinter Peak Reduction @Meter  (MW)High Participation Case0</v>
          </cell>
          <cell r="B414" t="str">
            <v>CA</v>
          </cell>
          <cell r="C414" t="str">
            <v>Medium C&amp;I</v>
          </cell>
          <cell r="D414" t="str">
            <v>Critical Peak Pricing</v>
          </cell>
          <cell r="E414" t="str">
            <v>Winter Peak Reduction @Meter  (MW)</v>
          </cell>
          <cell r="F414" t="str">
            <v>High Participation Case</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row>
        <row r="415">
          <cell r="A415" t="str">
            <v>CAMedium C&amp;ICritical Peak PricingWinter Peak Reduction @Generation (MW)High Participation Case0</v>
          </cell>
          <cell r="B415" t="str">
            <v>CA</v>
          </cell>
          <cell r="C415" t="str">
            <v>Medium C&amp;I</v>
          </cell>
          <cell r="D415" t="str">
            <v>Critical Peak Pricing</v>
          </cell>
          <cell r="E415" t="str">
            <v>Winter Peak Reduction @Generation (MW)</v>
          </cell>
          <cell r="F415" t="str">
            <v>High Participation Case</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row>
        <row r="416">
          <cell r="A416" t="str">
            <v>CAMedium C&amp;ICritical Peak PricingProgram Annual BenefitsHigh Participation Case0</v>
          </cell>
          <cell r="B416" t="str">
            <v>CA</v>
          </cell>
          <cell r="C416" t="str">
            <v>Medium C&amp;I</v>
          </cell>
          <cell r="D416" t="str">
            <v>Critical Peak Pricing</v>
          </cell>
          <cell r="E416" t="str">
            <v>Program Annual Benefits</v>
          </cell>
          <cell r="F416" t="str">
            <v>High Participation Case</v>
          </cell>
          <cell r="G416">
            <v>0</v>
          </cell>
        </row>
        <row r="417">
          <cell r="A417" t="str">
            <v>CAMedium C&amp;ICritical Peak PricingNew ParticipantsHigh Participation Case0</v>
          </cell>
          <cell r="B417" t="str">
            <v>CA</v>
          </cell>
          <cell r="C417" t="str">
            <v>Medium C&amp;I</v>
          </cell>
          <cell r="D417" t="str">
            <v>Critical Peak Pricing</v>
          </cell>
          <cell r="E417" t="str">
            <v>New Participants</v>
          </cell>
          <cell r="F417" t="str">
            <v>High Participation Case</v>
          </cell>
          <cell r="G417">
            <v>0</v>
          </cell>
          <cell r="H417">
            <v>0</v>
          </cell>
          <cell r="I417">
            <v>0</v>
          </cell>
          <cell r="J417">
            <v>0</v>
          </cell>
          <cell r="K417">
            <v>0</v>
          </cell>
          <cell r="L417">
            <v>0</v>
          </cell>
          <cell r="M417">
            <v>0</v>
          </cell>
          <cell r="N417">
            <v>0</v>
          </cell>
          <cell r="O417">
            <v>0</v>
          </cell>
          <cell r="P417">
            <v>0</v>
          </cell>
          <cell r="Q417">
            <v>0</v>
          </cell>
          <cell r="R417">
            <v>16746.686550000006</v>
          </cell>
          <cell r="S417">
            <v>34271.919000000009</v>
          </cell>
          <cell r="T417">
            <v>69833.664450000011</v>
          </cell>
          <cell r="U417">
            <v>36847.527750000037</v>
          </cell>
          <cell r="V417">
            <v>20100.588749999937</v>
          </cell>
          <cell r="W417">
            <v>2583.0255000000179</v>
          </cell>
          <cell r="X417">
            <v>2585.7149999999965</v>
          </cell>
          <cell r="Y417">
            <v>2585.2035000000324</v>
          </cell>
          <cell r="Z417">
            <v>2584.5764999999665</v>
          </cell>
          <cell r="AA417">
            <v>2584.3950000000186</v>
          </cell>
          <cell r="AB417">
            <v>2584.7249999999767</v>
          </cell>
          <cell r="AC417">
            <v>2592.8595000000205</v>
          </cell>
          <cell r="AD417">
            <v>2694.0321599718882</v>
          </cell>
          <cell r="AE417">
            <v>2731.0805338135397</v>
          </cell>
          <cell r="AF417">
            <v>2768.6383974915661</v>
          </cell>
          <cell r="AG417">
            <v>2806.7127575183695</v>
          </cell>
          <cell r="AH417">
            <v>2845.3107167601411</v>
          </cell>
          <cell r="AI417">
            <v>2884.4394757617847</v>
          </cell>
          <cell r="AJ417">
            <v>2924.1063340901455</v>
          </cell>
          <cell r="AK417">
            <v>2964.3186916958948</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row>
        <row r="418">
          <cell r="A418" t="str">
            <v>CAMedium C&amp;ICritical Peak PricingIncentive CostsHigh Participation Case0</v>
          </cell>
          <cell r="B418" t="str">
            <v>CA</v>
          </cell>
          <cell r="C418" t="str">
            <v>Medium C&amp;I</v>
          </cell>
          <cell r="D418" t="str">
            <v>Critical Peak Pricing</v>
          </cell>
          <cell r="E418" t="str">
            <v>Incentive Costs</v>
          </cell>
          <cell r="F418" t="str">
            <v>High Participation Case</v>
          </cell>
          <cell r="G418">
            <v>0</v>
          </cell>
          <cell r="H418">
            <v>0</v>
          </cell>
          <cell r="I418">
            <v>0</v>
          </cell>
          <cell r="J418">
            <v>0</v>
          </cell>
          <cell r="K418">
            <v>0</v>
          </cell>
          <cell r="L418">
            <v>0</v>
          </cell>
          <cell r="M418">
            <v>0</v>
          </cell>
          <cell r="N418">
            <v>0</v>
          </cell>
          <cell r="O418">
            <v>0</v>
          </cell>
          <cell r="P418">
            <v>0</v>
          </cell>
          <cell r="Q418">
            <v>0</v>
          </cell>
          <cell r="R418">
            <v>351680.42</v>
          </cell>
          <cell r="S418">
            <v>1071390.72</v>
          </cell>
          <cell r="T418">
            <v>2537897.67</v>
          </cell>
          <cell r="U418">
            <v>3311695.75</v>
          </cell>
          <cell r="V418">
            <v>3733808.12</v>
          </cell>
          <cell r="W418">
            <v>3788051.65</v>
          </cell>
          <cell r="X418">
            <v>3842351.67</v>
          </cell>
          <cell r="Y418">
            <v>3896640.94</v>
          </cell>
          <cell r="Z418">
            <v>3950917.05</v>
          </cell>
          <cell r="AA418">
            <v>4005189.34</v>
          </cell>
          <cell r="AB418">
            <v>4059468.57</v>
          </cell>
          <cell r="AC418">
            <v>4113918.62</v>
          </cell>
          <cell r="AD418">
            <v>4170493.29</v>
          </cell>
          <cell r="AE418">
            <v>4227845.9800000004</v>
          </cell>
          <cell r="AF418">
            <v>4285987.3899999997</v>
          </cell>
          <cell r="AG418">
            <v>4344928.3600000003</v>
          </cell>
          <cell r="AH418">
            <v>4404679.88</v>
          </cell>
          <cell r="AI418">
            <v>4465253.1100000003</v>
          </cell>
          <cell r="AJ418">
            <v>4526659.34</v>
          </cell>
          <cell r="AK418">
            <v>4588910.04</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row>
        <row r="419">
          <cell r="A419" t="str">
            <v>CAMedium C&amp;ICritical Peak PricingParticipantsHigh Participation Case0</v>
          </cell>
          <cell r="B419" t="str">
            <v>CA</v>
          </cell>
          <cell r="C419" t="str">
            <v>Medium C&amp;I</v>
          </cell>
          <cell r="D419" t="str">
            <v>Critical Peak Pricing</v>
          </cell>
          <cell r="E419" t="str">
            <v>Participants</v>
          </cell>
          <cell r="F419" t="str">
            <v>High Participation Case</v>
          </cell>
          <cell r="G419">
            <v>0</v>
          </cell>
          <cell r="H419">
            <v>0</v>
          </cell>
          <cell r="I419">
            <v>0</v>
          </cell>
          <cell r="J419">
            <v>0</v>
          </cell>
          <cell r="K419">
            <v>0</v>
          </cell>
          <cell r="L419">
            <v>0</v>
          </cell>
          <cell r="M419">
            <v>0</v>
          </cell>
          <cell r="N419">
            <v>0</v>
          </cell>
          <cell r="O419">
            <v>0</v>
          </cell>
          <cell r="P419">
            <v>0</v>
          </cell>
          <cell r="Q419">
            <v>0</v>
          </cell>
          <cell r="R419">
            <v>16746.686550000006</v>
          </cell>
          <cell r="S419">
            <v>51018.605550000015</v>
          </cell>
          <cell r="T419">
            <v>120852.27000000002</v>
          </cell>
          <cell r="U419">
            <v>157699.79775000006</v>
          </cell>
          <cell r="V419">
            <v>177800.38649999999</v>
          </cell>
          <cell r="W419">
            <v>180383.41200000001</v>
          </cell>
          <cell r="X419">
            <v>182969.12700000001</v>
          </cell>
          <cell r="Y419">
            <v>185554.33050000004</v>
          </cell>
          <cell r="Z419">
            <v>188138.90700000001</v>
          </cell>
          <cell r="AA419">
            <v>190723.30200000003</v>
          </cell>
          <cell r="AB419">
            <v>193308.027</v>
          </cell>
          <cell r="AC419">
            <v>195900.88650000002</v>
          </cell>
          <cell r="AD419">
            <v>198594.91865997191</v>
          </cell>
          <cell r="AE419">
            <v>201325.99919378545</v>
          </cell>
          <cell r="AF419">
            <v>204094.63759127702</v>
          </cell>
          <cell r="AG419">
            <v>206901.35034879539</v>
          </cell>
          <cell r="AH419">
            <v>209746.66106555553</v>
          </cell>
          <cell r="AI419">
            <v>212631.10054131731</v>
          </cell>
          <cell r="AJ419">
            <v>215555.20687540746</v>
          </cell>
          <cell r="AK419">
            <v>218519.52556710335</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row>
        <row r="420">
          <cell r="A420" t="str">
            <v>CAResidentialCritical Peak PricingProgram Annual BenefitsHigh Participation Case0</v>
          </cell>
          <cell r="B420" t="str">
            <v>CA</v>
          </cell>
          <cell r="C420" t="str">
            <v>Residential</v>
          </cell>
          <cell r="D420" t="str">
            <v>Critical Peak Pricing</v>
          </cell>
          <cell r="E420" t="str">
            <v>Program Annual Benefits</v>
          </cell>
          <cell r="F420" t="str">
            <v>High Participation Case</v>
          </cell>
          <cell r="G420">
            <v>0</v>
          </cell>
          <cell r="H420">
            <v>0</v>
          </cell>
          <cell r="I420">
            <v>0</v>
          </cell>
          <cell r="J420">
            <v>0</v>
          </cell>
          <cell r="K420">
            <v>0</v>
          </cell>
          <cell r="L420">
            <v>0</v>
          </cell>
          <cell r="M420">
            <v>0</v>
          </cell>
          <cell r="N420">
            <v>0</v>
          </cell>
          <cell r="O420">
            <v>0</v>
          </cell>
          <cell r="P420">
            <v>0</v>
          </cell>
          <cell r="Q420">
            <v>0</v>
          </cell>
          <cell r="R420">
            <v>573231.01</v>
          </cell>
          <cell r="S420">
            <v>1745288.43</v>
          </cell>
          <cell r="T420">
            <v>4127886.26</v>
          </cell>
          <cell r="U420">
            <v>5388069.9000000004</v>
          </cell>
          <cell r="V420">
            <v>6066603.5300000003</v>
          </cell>
          <cell r="W420">
            <v>6146956.6100000003</v>
          </cell>
          <cell r="X420">
            <v>6226381.7599999998</v>
          </cell>
          <cell r="Y420">
            <v>6305886.3200000003</v>
          </cell>
          <cell r="Z420">
            <v>6389191.79</v>
          </cell>
          <cell r="AA420">
            <v>6482465.1100000003</v>
          </cell>
          <cell r="AB420">
            <v>6568214.9500000002</v>
          </cell>
          <cell r="AC420">
            <v>6654117.0800000001</v>
          </cell>
          <cell r="AD420">
            <v>6743128.8899999997</v>
          </cell>
          <cell r="AE420">
            <v>6833331.4100000001</v>
          </cell>
          <cell r="AF420">
            <v>6924740.5700000003</v>
          </cell>
          <cell r="AG420">
            <v>7017372.5</v>
          </cell>
          <cell r="AH420">
            <v>7111243.5700000003</v>
          </cell>
          <cell r="AI420">
            <v>7206370.3399999999</v>
          </cell>
          <cell r="AJ420">
            <v>7302769.6200000001</v>
          </cell>
          <cell r="AK420">
            <v>7400458.4299999997</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row>
        <row r="421">
          <cell r="A421" t="str">
            <v>CAResidentialCritical Peak PricingProgram Annual CostsHigh Participation Case0</v>
          </cell>
          <cell r="B421" t="str">
            <v>CA</v>
          </cell>
          <cell r="C421" t="str">
            <v>Residential</v>
          </cell>
          <cell r="D421" t="str">
            <v>Critical Peak Pricing</v>
          </cell>
          <cell r="E421" t="str">
            <v>Program Annual Costs</v>
          </cell>
          <cell r="F421" t="str">
            <v>High Participation Case</v>
          </cell>
          <cell r="G421">
            <v>0</v>
          </cell>
          <cell r="H421">
            <v>0</v>
          </cell>
          <cell r="I421">
            <v>0</v>
          </cell>
          <cell r="J421">
            <v>0</v>
          </cell>
          <cell r="K421">
            <v>0</v>
          </cell>
          <cell r="L421">
            <v>0</v>
          </cell>
          <cell r="M421">
            <v>0</v>
          </cell>
          <cell r="N421">
            <v>0</v>
          </cell>
          <cell r="O421">
            <v>0</v>
          </cell>
          <cell r="P421">
            <v>0</v>
          </cell>
          <cell r="Q421">
            <v>0</v>
          </cell>
          <cell r="R421">
            <v>5834317.1500000004</v>
          </cell>
          <cell r="S421">
            <v>12509121.98</v>
          </cell>
          <cell r="T421">
            <v>26286343.199999999</v>
          </cell>
          <cell r="U421">
            <v>16130618.27</v>
          </cell>
          <cell r="V421">
            <v>10911310.720000001</v>
          </cell>
          <cell r="W421">
            <v>4823091.07</v>
          </cell>
          <cell r="X421">
            <v>4899046.41</v>
          </cell>
          <cell r="Y421">
            <v>4974249.76</v>
          </cell>
          <cell r="Z421">
            <v>5049879.66</v>
          </cell>
          <cell r="AA421">
            <v>5126289.05</v>
          </cell>
          <cell r="AB421">
            <v>5203203.5</v>
          </cell>
          <cell r="AC421">
            <v>5283869.59</v>
          </cell>
          <cell r="AD421">
            <v>5405233.1200000001</v>
          </cell>
          <cell r="AE421">
            <v>5502775.29</v>
          </cell>
          <cell r="AF421">
            <v>5602414.6799999997</v>
          </cell>
          <cell r="AG421">
            <v>5704204.7300000004</v>
          </cell>
          <cell r="AH421">
            <v>5808200.4400000004</v>
          </cell>
          <cell r="AI421">
            <v>5914458.3899999997</v>
          </cell>
          <cell r="AJ421">
            <v>6023036.7800000003</v>
          </cell>
          <cell r="AK421">
            <v>6133995.5099999998</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row>
        <row r="422">
          <cell r="A422" t="str">
            <v>CAResidentialCritical Peak PricingNon-Incentive CostsHigh Participation Case0</v>
          </cell>
          <cell r="B422" t="str">
            <v>CA</v>
          </cell>
          <cell r="C422" t="str">
            <v>Residential</v>
          </cell>
          <cell r="D422" t="str">
            <v>Critical Peak Pricing</v>
          </cell>
          <cell r="E422" t="str">
            <v>Non-Incentive Costs</v>
          </cell>
          <cell r="F422" t="str">
            <v>High Participation Case</v>
          </cell>
          <cell r="G422">
            <v>0</v>
          </cell>
          <cell r="H422">
            <v>0</v>
          </cell>
          <cell r="I422">
            <v>0</v>
          </cell>
          <cell r="J422">
            <v>0</v>
          </cell>
          <cell r="K422">
            <v>0</v>
          </cell>
          <cell r="L422">
            <v>0</v>
          </cell>
          <cell r="M422">
            <v>0</v>
          </cell>
          <cell r="N422">
            <v>0</v>
          </cell>
          <cell r="O422">
            <v>0</v>
          </cell>
          <cell r="P422">
            <v>0</v>
          </cell>
          <cell r="Q422">
            <v>0</v>
          </cell>
          <cell r="R422">
            <v>5482636.7300000004</v>
          </cell>
          <cell r="S422">
            <v>11437731.27</v>
          </cell>
          <cell r="T422">
            <v>23748445.530000001</v>
          </cell>
          <cell r="U422">
            <v>12818922.52</v>
          </cell>
          <cell r="V422">
            <v>7177502.6100000003</v>
          </cell>
          <cell r="W422">
            <v>1035039.42</v>
          </cell>
          <cell r="X422">
            <v>1056694.75</v>
          </cell>
          <cell r="Y422">
            <v>1077608.81</v>
          </cell>
          <cell r="Z422">
            <v>1098962.6200000001</v>
          </cell>
          <cell r="AA422">
            <v>1121099.71</v>
          </cell>
          <cell r="AB422">
            <v>1143734.93</v>
          </cell>
          <cell r="AC422">
            <v>1169950.97</v>
          </cell>
          <cell r="AD422">
            <v>1234739.83</v>
          </cell>
          <cell r="AE422">
            <v>1274929.31</v>
          </cell>
          <cell r="AF422">
            <v>1316427.29</v>
          </cell>
          <cell r="AG422">
            <v>1359276.37</v>
          </cell>
          <cell r="AH422">
            <v>1403520.56</v>
          </cell>
          <cell r="AI422">
            <v>1449205.28</v>
          </cell>
          <cell r="AJ422">
            <v>1496377.44</v>
          </cell>
          <cell r="AK422">
            <v>1545085.48</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row>
        <row r="423">
          <cell r="A423" t="str">
            <v>CAResidentialCritical Peak PricingSummer Peak Reduction @Meter  (MW)High Participation Case0</v>
          </cell>
          <cell r="B423" t="str">
            <v>CA</v>
          </cell>
          <cell r="C423" t="str">
            <v>Residential</v>
          </cell>
          <cell r="D423" t="str">
            <v>Critical Peak Pricing</v>
          </cell>
          <cell r="E423" t="str">
            <v>Summer Peak Reduction @Meter  (MW)</v>
          </cell>
          <cell r="F423" t="str">
            <v>High Participation Case</v>
          </cell>
          <cell r="G423">
            <v>0</v>
          </cell>
          <cell r="H423">
            <v>0</v>
          </cell>
          <cell r="I423">
            <v>0</v>
          </cell>
          <cell r="J423">
            <v>0</v>
          </cell>
          <cell r="K423">
            <v>0</v>
          </cell>
          <cell r="L423">
            <v>0</v>
          </cell>
          <cell r="M423">
            <v>0</v>
          </cell>
          <cell r="N423">
            <v>0</v>
          </cell>
          <cell r="O423">
            <v>0</v>
          </cell>
          <cell r="P423">
            <v>0</v>
          </cell>
          <cell r="Q423">
            <v>0</v>
          </cell>
          <cell r="R423">
            <v>5.1061481672101516</v>
          </cell>
          <cell r="S423">
            <v>15.546439584201273</v>
          </cell>
          <cell r="T423">
            <v>36.769815927493447</v>
          </cell>
          <cell r="U423">
            <v>47.99510590524666</v>
          </cell>
          <cell r="V423">
            <v>54.039254216657497</v>
          </cell>
          <cell r="W423">
            <v>54.75501228123791</v>
          </cell>
          <cell r="X423">
            <v>55.462504704051796</v>
          </cell>
          <cell r="Y423">
            <v>56.170704503007471</v>
          </cell>
          <cell r="Z423">
            <v>56.91276145592839</v>
          </cell>
          <cell r="AA423">
            <v>57.74360864977195</v>
          </cell>
          <cell r="AB423">
            <v>58.507439221742665</v>
          </cell>
          <cell r="AC423">
            <v>59.27262640549219</v>
          </cell>
          <cell r="AD423">
            <v>60.065513565673378</v>
          </cell>
          <cell r="AE423">
            <v>60.869007140432515</v>
          </cell>
          <cell r="AF423">
            <v>61.683249011282939</v>
          </cell>
          <cell r="AG423">
            <v>62.508382957680382</v>
          </cell>
          <cell r="AH423">
            <v>63.344554682411669</v>
          </cell>
          <cell r="AI423">
            <v>64.191911837323005</v>
          </cell>
          <cell r="AJ423">
            <v>65.050604049392433</v>
          </cell>
          <cell r="AK423">
            <v>65.920782947151125</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row>
        <row r="424">
          <cell r="A424" t="str">
            <v>CAResidentialCritical Peak PricingSummer Peak Reduction @Generation (MW)High Participation Case0</v>
          </cell>
          <cell r="B424" t="str">
            <v>CA</v>
          </cell>
          <cell r="C424" t="str">
            <v>Residential</v>
          </cell>
          <cell r="D424" t="str">
            <v>Critical Peak Pricing</v>
          </cell>
          <cell r="E424" t="str">
            <v>Summer Peak Reduction @Generation (MW)</v>
          </cell>
          <cell r="F424" t="str">
            <v>High Participation Case</v>
          </cell>
          <cell r="G424">
            <v>0</v>
          </cell>
          <cell r="H424">
            <v>0</v>
          </cell>
          <cell r="I424">
            <v>0</v>
          </cell>
          <cell r="J424">
            <v>0</v>
          </cell>
          <cell r="K424">
            <v>0</v>
          </cell>
          <cell r="L424">
            <v>0</v>
          </cell>
          <cell r="M424">
            <v>0</v>
          </cell>
          <cell r="N424">
            <v>0</v>
          </cell>
          <cell r="O424">
            <v>0</v>
          </cell>
          <cell r="P424">
            <v>0</v>
          </cell>
          <cell r="Q424">
            <v>0</v>
          </cell>
          <cell r="R424">
            <v>5.6309529854545115</v>
          </cell>
          <cell r="S424">
            <v>17.1442871462299</v>
          </cell>
          <cell r="T424">
            <v>40.548980952242438</v>
          </cell>
          <cell r="U424">
            <v>52.92799504328039</v>
          </cell>
          <cell r="V424">
            <v>59.593354892652727</v>
          </cell>
          <cell r="W424">
            <v>60.382677857562754</v>
          </cell>
          <cell r="X424">
            <v>61.162885646285609</v>
          </cell>
          <cell r="Y424">
            <v>61.94387351456492</v>
          </cell>
          <cell r="Z424">
            <v>62.762198341341403</v>
          </cell>
          <cell r="AA424">
            <v>63.678439181486489</v>
          </cell>
          <cell r="AB424">
            <v>64.520775498172327</v>
          </cell>
          <cell r="AC424">
            <v>65.364607857843168</v>
          </cell>
          <cell r="AD424">
            <v>66.238987169908881</v>
          </cell>
          <cell r="AE424">
            <v>67.125063013269198</v>
          </cell>
          <cell r="AF424">
            <v>68.022991851877961</v>
          </cell>
          <cell r="AG424">
            <v>68.932932242700019</v>
          </cell>
          <cell r="AH424">
            <v>69.855044863709381</v>
          </cell>
          <cell r="AI424">
            <v>70.789492542261797</v>
          </cell>
          <cell r="AJ424">
            <v>71.73644028384696</v>
          </cell>
          <cell r="AK424">
            <v>72.696055301225314</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row>
        <row r="425">
          <cell r="A425" t="str">
            <v>CAResidentialCritical Peak PricingWinter Peak Reduction @Meter  (MW)High Participation Case0</v>
          </cell>
          <cell r="B425" t="str">
            <v>CA</v>
          </cell>
          <cell r="C425" t="str">
            <v>Residential</v>
          </cell>
          <cell r="D425" t="str">
            <v>Critical Peak Pricing</v>
          </cell>
          <cell r="E425" t="str">
            <v>Winter Peak Reduction @Meter  (MW)</v>
          </cell>
          <cell r="F425" t="str">
            <v>High Participation Case</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row>
        <row r="426">
          <cell r="A426" t="str">
            <v>CAResidentialCritical Peak PricingWinter Peak Reduction @Generation (MW)High Participation Case0</v>
          </cell>
          <cell r="B426" t="str">
            <v>CA</v>
          </cell>
          <cell r="C426" t="str">
            <v>Residential</v>
          </cell>
          <cell r="D426" t="str">
            <v>Critical Peak Pricing</v>
          </cell>
          <cell r="E426" t="str">
            <v>Winter Peak Reduction @Generation (MW)</v>
          </cell>
          <cell r="F426" t="str">
            <v>High Participation Case</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row>
        <row r="427">
          <cell r="A427" t="str">
            <v>CAResidentialCritical Peak PricingProgram Annual BenefitsHigh Participation Case0</v>
          </cell>
          <cell r="B427" t="str">
            <v>CA</v>
          </cell>
          <cell r="C427" t="str">
            <v>Residential</v>
          </cell>
          <cell r="D427" t="str">
            <v>Critical Peak Pricing</v>
          </cell>
          <cell r="E427" t="str">
            <v>Program Annual Benefits</v>
          </cell>
          <cell r="F427" t="str">
            <v>High Participation Case</v>
          </cell>
          <cell r="G427">
            <v>0</v>
          </cell>
        </row>
        <row r="428">
          <cell r="A428" t="str">
            <v>CAResidentialCritical Peak PricingNew ParticipantsHigh Participation Case0</v>
          </cell>
          <cell r="B428" t="str">
            <v>CA</v>
          </cell>
          <cell r="C428" t="str">
            <v>Residential</v>
          </cell>
          <cell r="D428" t="str">
            <v>Critical Peak Pricing</v>
          </cell>
          <cell r="E428" t="str">
            <v>New Participants</v>
          </cell>
          <cell r="F428" t="str">
            <v>High Participation Case</v>
          </cell>
          <cell r="G428">
            <v>0</v>
          </cell>
          <cell r="H428">
            <v>0</v>
          </cell>
          <cell r="I428">
            <v>0</v>
          </cell>
          <cell r="J428">
            <v>0</v>
          </cell>
          <cell r="K428">
            <v>0</v>
          </cell>
          <cell r="L428">
            <v>0</v>
          </cell>
          <cell r="M428">
            <v>0</v>
          </cell>
          <cell r="N428">
            <v>0</v>
          </cell>
          <cell r="O428">
            <v>0</v>
          </cell>
          <cell r="P428">
            <v>0</v>
          </cell>
          <cell r="Q428">
            <v>0</v>
          </cell>
          <cell r="R428">
            <v>16746.686550000006</v>
          </cell>
          <cell r="S428">
            <v>34271.919000000009</v>
          </cell>
          <cell r="T428">
            <v>69833.664450000011</v>
          </cell>
          <cell r="U428">
            <v>36847.527750000037</v>
          </cell>
          <cell r="V428">
            <v>20100.588749999937</v>
          </cell>
          <cell r="W428">
            <v>2583.0255000000179</v>
          </cell>
          <cell r="X428">
            <v>2585.7149999999965</v>
          </cell>
          <cell r="Y428">
            <v>2585.2035000000324</v>
          </cell>
          <cell r="Z428">
            <v>2584.5764999999665</v>
          </cell>
          <cell r="AA428">
            <v>2584.3950000000186</v>
          </cell>
          <cell r="AB428">
            <v>2584.7249999999767</v>
          </cell>
          <cell r="AC428">
            <v>2592.8595000000205</v>
          </cell>
          <cell r="AD428">
            <v>2694.0321599718882</v>
          </cell>
          <cell r="AE428">
            <v>2731.0805338135397</v>
          </cell>
          <cell r="AF428">
            <v>2768.6383974915661</v>
          </cell>
          <cell r="AG428">
            <v>2806.7127575183695</v>
          </cell>
          <cell r="AH428">
            <v>2845.3107167601411</v>
          </cell>
          <cell r="AI428">
            <v>2884.4394757617847</v>
          </cell>
          <cell r="AJ428">
            <v>2924.1063340901455</v>
          </cell>
          <cell r="AK428">
            <v>2964.3186916958948</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row>
        <row r="429">
          <cell r="A429" t="str">
            <v>CAResidentialCritical Peak PricingIncentive CostsHigh Participation Case0</v>
          </cell>
          <cell r="B429" t="str">
            <v>CA</v>
          </cell>
          <cell r="C429" t="str">
            <v>Residential</v>
          </cell>
          <cell r="D429" t="str">
            <v>Critical Peak Pricing</v>
          </cell>
          <cell r="E429" t="str">
            <v>Incentive Costs</v>
          </cell>
          <cell r="F429" t="str">
            <v>High Participation Case</v>
          </cell>
          <cell r="G429">
            <v>0</v>
          </cell>
          <cell r="H429">
            <v>0</v>
          </cell>
          <cell r="I429">
            <v>0</v>
          </cell>
          <cell r="J429">
            <v>0</v>
          </cell>
          <cell r="K429">
            <v>0</v>
          </cell>
          <cell r="L429">
            <v>0</v>
          </cell>
          <cell r="M429">
            <v>0</v>
          </cell>
          <cell r="N429">
            <v>0</v>
          </cell>
          <cell r="O429">
            <v>0</v>
          </cell>
          <cell r="P429">
            <v>0</v>
          </cell>
          <cell r="Q429">
            <v>0</v>
          </cell>
          <cell r="R429">
            <v>351680.42</v>
          </cell>
          <cell r="S429">
            <v>1071390.72</v>
          </cell>
          <cell r="T429">
            <v>2537897.67</v>
          </cell>
          <cell r="U429">
            <v>3311695.75</v>
          </cell>
          <cell r="V429">
            <v>3733808.12</v>
          </cell>
          <cell r="W429">
            <v>3788051.65</v>
          </cell>
          <cell r="X429">
            <v>3842351.67</v>
          </cell>
          <cell r="Y429">
            <v>3896640.94</v>
          </cell>
          <cell r="Z429">
            <v>3950917.05</v>
          </cell>
          <cell r="AA429">
            <v>4005189.34</v>
          </cell>
          <cell r="AB429">
            <v>4059468.57</v>
          </cell>
          <cell r="AC429">
            <v>4113918.62</v>
          </cell>
          <cell r="AD429">
            <v>4170493.29</v>
          </cell>
          <cell r="AE429">
            <v>4227845.9800000004</v>
          </cell>
          <cell r="AF429">
            <v>4285987.3899999997</v>
          </cell>
          <cell r="AG429">
            <v>4344928.3600000003</v>
          </cell>
          <cell r="AH429">
            <v>4404679.88</v>
          </cell>
          <cell r="AI429">
            <v>4465253.1100000003</v>
          </cell>
          <cell r="AJ429">
            <v>4526659.34</v>
          </cell>
          <cell r="AK429">
            <v>4588910.04</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row>
        <row r="430">
          <cell r="A430" t="str">
            <v>CAResidentialCritical Peak PricingParticipantsHigh Participation Case0</v>
          </cell>
          <cell r="B430" t="str">
            <v>CA</v>
          </cell>
          <cell r="C430" t="str">
            <v>Residential</v>
          </cell>
          <cell r="D430" t="str">
            <v>Critical Peak Pricing</v>
          </cell>
          <cell r="E430" t="str">
            <v>Participants</v>
          </cell>
          <cell r="F430" t="str">
            <v>High Participation Case</v>
          </cell>
          <cell r="G430">
            <v>0</v>
          </cell>
          <cell r="H430">
            <v>0</v>
          </cell>
          <cell r="I430">
            <v>0</v>
          </cell>
          <cell r="J430">
            <v>0</v>
          </cell>
          <cell r="K430">
            <v>0</v>
          </cell>
          <cell r="L430">
            <v>0</v>
          </cell>
          <cell r="M430">
            <v>0</v>
          </cell>
          <cell r="N430">
            <v>0</v>
          </cell>
          <cell r="O430">
            <v>0</v>
          </cell>
          <cell r="P430">
            <v>0</v>
          </cell>
          <cell r="Q430">
            <v>0</v>
          </cell>
          <cell r="R430">
            <v>16746.686550000006</v>
          </cell>
          <cell r="S430">
            <v>51018.605550000015</v>
          </cell>
          <cell r="T430">
            <v>120852.27000000002</v>
          </cell>
          <cell r="U430">
            <v>157699.79775000006</v>
          </cell>
          <cell r="V430">
            <v>177800.38649999999</v>
          </cell>
          <cell r="W430">
            <v>180383.41200000001</v>
          </cell>
          <cell r="X430">
            <v>182969.12700000001</v>
          </cell>
          <cell r="Y430">
            <v>185554.33050000004</v>
          </cell>
          <cell r="Z430">
            <v>188138.90700000001</v>
          </cell>
          <cell r="AA430">
            <v>190723.30200000003</v>
          </cell>
          <cell r="AB430">
            <v>193308.027</v>
          </cell>
          <cell r="AC430">
            <v>195900.88650000002</v>
          </cell>
          <cell r="AD430">
            <v>198594.91865997191</v>
          </cell>
          <cell r="AE430">
            <v>201325.99919378545</v>
          </cell>
          <cell r="AF430">
            <v>204094.63759127702</v>
          </cell>
          <cell r="AG430">
            <v>206901.35034879539</v>
          </cell>
          <cell r="AH430">
            <v>209746.66106555553</v>
          </cell>
          <cell r="AI430">
            <v>212631.10054131731</v>
          </cell>
          <cell r="AJ430">
            <v>215555.20687540746</v>
          </cell>
          <cell r="AK430">
            <v>218519.52556710335</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row>
        <row r="431">
          <cell r="A431" t="str">
            <v>CASmall C&amp;ICritical Peak PricingProgram Annual BenefitsHigh Participation Case0</v>
          </cell>
          <cell r="B431" t="str">
            <v>CA</v>
          </cell>
          <cell r="C431" t="str">
            <v>Small C&amp;I</v>
          </cell>
          <cell r="D431" t="str">
            <v>Critical Peak Pricing</v>
          </cell>
          <cell r="E431" t="str">
            <v>Program Annual Benefits</v>
          </cell>
          <cell r="F431" t="str">
            <v>High Participation Case</v>
          </cell>
          <cell r="G431">
            <v>0</v>
          </cell>
          <cell r="H431">
            <v>0</v>
          </cell>
          <cell r="I431">
            <v>0</v>
          </cell>
          <cell r="J431">
            <v>0</v>
          </cell>
          <cell r="K431">
            <v>0</v>
          </cell>
          <cell r="L431">
            <v>0</v>
          </cell>
          <cell r="M431">
            <v>0</v>
          </cell>
          <cell r="N431">
            <v>0</v>
          </cell>
          <cell r="O431">
            <v>0</v>
          </cell>
          <cell r="P431">
            <v>0</v>
          </cell>
          <cell r="Q431">
            <v>0</v>
          </cell>
          <cell r="R431">
            <v>573231.01</v>
          </cell>
          <cell r="S431">
            <v>1745288.43</v>
          </cell>
          <cell r="T431">
            <v>4127886.26</v>
          </cell>
          <cell r="U431">
            <v>5388069.9000000004</v>
          </cell>
          <cell r="V431">
            <v>6066603.5300000003</v>
          </cell>
          <cell r="W431">
            <v>6146956.6100000003</v>
          </cell>
          <cell r="X431">
            <v>6226381.7599999998</v>
          </cell>
          <cell r="Y431">
            <v>6305886.3200000003</v>
          </cell>
          <cell r="Z431">
            <v>6389191.79</v>
          </cell>
          <cell r="AA431">
            <v>6482465.1100000003</v>
          </cell>
          <cell r="AB431">
            <v>6568214.9500000002</v>
          </cell>
          <cell r="AC431">
            <v>6654117.0800000001</v>
          </cell>
          <cell r="AD431">
            <v>6743128.8899999997</v>
          </cell>
          <cell r="AE431">
            <v>6833331.4100000001</v>
          </cell>
          <cell r="AF431">
            <v>6924740.5700000003</v>
          </cell>
          <cell r="AG431">
            <v>7017372.5</v>
          </cell>
          <cell r="AH431">
            <v>7111243.5700000003</v>
          </cell>
          <cell r="AI431">
            <v>7206370.3399999999</v>
          </cell>
          <cell r="AJ431">
            <v>7302769.6200000001</v>
          </cell>
          <cell r="AK431">
            <v>7400458.4299999997</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row>
        <row r="432">
          <cell r="A432" t="str">
            <v>CASmall C&amp;ICritical Peak PricingProgram Annual CostsHigh Participation Case0</v>
          </cell>
          <cell r="B432" t="str">
            <v>CA</v>
          </cell>
          <cell r="C432" t="str">
            <v>Small C&amp;I</v>
          </cell>
          <cell r="D432" t="str">
            <v>Critical Peak Pricing</v>
          </cell>
          <cell r="E432" t="str">
            <v>Program Annual Costs</v>
          </cell>
          <cell r="F432" t="str">
            <v>High Participation Case</v>
          </cell>
          <cell r="G432">
            <v>0</v>
          </cell>
          <cell r="H432">
            <v>0</v>
          </cell>
          <cell r="I432">
            <v>0</v>
          </cell>
          <cell r="J432">
            <v>0</v>
          </cell>
          <cell r="K432">
            <v>0</v>
          </cell>
          <cell r="L432">
            <v>0</v>
          </cell>
          <cell r="M432">
            <v>0</v>
          </cell>
          <cell r="N432">
            <v>0</v>
          </cell>
          <cell r="O432">
            <v>0</v>
          </cell>
          <cell r="P432">
            <v>0</v>
          </cell>
          <cell r="Q432">
            <v>0</v>
          </cell>
          <cell r="R432">
            <v>5834317.1500000004</v>
          </cell>
          <cell r="S432">
            <v>12509121.98</v>
          </cell>
          <cell r="T432">
            <v>26286343.199999999</v>
          </cell>
          <cell r="U432">
            <v>16130618.27</v>
          </cell>
          <cell r="V432">
            <v>10911310.720000001</v>
          </cell>
          <cell r="W432">
            <v>4823091.07</v>
          </cell>
          <cell r="X432">
            <v>4899046.41</v>
          </cell>
          <cell r="Y432">
            <v>4974249.76</v>
          </cell>
          <cell r="Z432">
            <v>5049879.66</v>
          </cell>
          <cell r="AA432">
            <v>5126289.05</v>
          </cell>
          <cell r="AB432">
            <v>5203203.5</v>
          </cell>
          <cell r="AC432">
            <v>5283869.59</v>
          </cell>
          <cell r="AD432">
            <v>5405233.1200000001</v>
          </cell>
          <cell r="AE432">
            <v>5502775.29</v>
          </cell>
          <cell r="AF432">
            <v>5602414.6799999997</v>
          </cell>
          <cell r="AG432">
            <v>5704204.7300000004</v>
          </cell>
          <cell r="AH432">
            <v>5808200.4400000004</v>
          </cell>
          <cell r="AI432">
            <v>5914458.3899999997</v>
          </cell>
          <cell r="AJ432">
            <v>6023036.7800000003</v>
          </cell>
          <cell r="AK432">
            <v>6133995.5099999998</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row>
        <row r="433">
          <cell r="A433" t="str">
            <v>CASmall C&amp;ICritical Peak PricingNon-Incentive CostsHigh Participation Case0</v>
          </cell>
          <cell r="B433" t="str">
            <v>CA</v>
          </cell>
          <cell r="C433" t="str">
            <v>Small C&amp;I</v>
          </cell>
          <cell r="D433" t="str">
            <v>Critical Peak Pricing</v>
          </cell>
          <cell r="E433" t="str">
            <v>Non-Incentive Costs</v>
          </cell>
          <cell r="F433" t="str">
            <v>High Participation Case</v>
          </cell>
          <cell r="G433">
            <v>0</v>
          </cell>
          <cell r="H433">
            <v>0</v>
          </cell>
          <cell r="I433">
            <v>0</v>
          </cell>
          <cell r="J433">
            <v>0</v>
          </cell>
          <cell r="K433">
            <v>0</v>
          </cell>
          <cell r="L433">
            <v>0</v>
          </cell>
          <cell r="M433">
            <v>0</v>
          </cell>
          <cell r="N433">
            <v>0</v>
          </cell>
          <cell r="O433">
            <v>0</v>
          </cell>
          <cell r="P433">
            <v>0</v>
          </cell>
          <cell r="Q433">
            <v>0</v>
          </cell>
          <cell r="R433">
            <v>5482636.7300000004</v>
          </cell>
          <cell r="S433">
            <v>11437731.27</v>
          </cell>
          <cell r="T433">
            <v>23748445.530000001</v>
          </cell>
          <cell r="U433">
            <v>12818922.52</v>
          </cell>
          <cell r="V433">
            <v>7177502.6100000003</v>
          </cell>
          <cell r="W433">
            <v>1035039.42</v>
          </cell>
          <cell r="X433">
            <v>1056694.75</v>
          </cell>
          <cell r="Y433">
            <v>1077608.81</v>
          </cell>
          <cell r="Z433">
            <v>1098962.6200000001</v>
          </cell>
          <cell r="AA433">
            <v>1121099.71</v>
          </cell>
          <cell r="AB433">
            <v>1143734.93</v>
          </cell>
          <cell r="AC433">
            <v>1169950.97</v>
          </cell>
          <cell r="AD433">
            <v>1234739.83</v>
          </cell>
          <cell r="AE433">
            <v>1274929.31</v>
          </cell>
          <cell r="AF433">
            <v>1316427.29</v>
          </cell>
          <cell r="AG433">
            <v>1359276.37</v>
          </cell>
          <cell r="AH433">
            <v>1403520.56</v>
          </cell>
          <cell r="AI433">
            <v>1449205.28</v>
          </cell>
          <cell r="AJ433">
            <v>1496377.44</v>
          </cell>
          <cell r="AK433">
            <v>1545085.48</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row>
        <row r="434">
          <cell r="A434" t="str">
            <v>CASmall C&amp;ICritical Peak PricingSummer Peak Reduction @Meter  (MW)High Participation Case0</v>
          </cell>
          <cell r="B434" t="str">
            <v>CA</v>
          </cell>
          <cell r="C434" t="str">
            <v>Small C&amp;I</v>
          </cell>
          <cell r="D434" t="str">
            <v>Critical Peak Pricing</v>
          </cell>
          <cell r="E434" t="str">
            <v>Summer Peak Reduction @Meter  (MW)</v>
          </cell>
          <cell r="F434" t="str">
            <v>High Participation Case</v>
          </cell>
          <cell r="G434">
            <v>0</v>
          </cell>
          <cell r="H434">
            <v>0</v>
          </cell>
          <cell r="I434">
            <v>0</v>
          </cell>
          <cell r="J434">
            <v>0</v>
          </cell>
          <cell r="K434">
            <v>0</v>
          </cell>
          <cell r="L434">
            <v>0</v>
          </cell>
          <cell r="M434">
            <v>0</v>
          </cell>
          <cell r="N434">
            <v>0</v>
          </cell>
          <cell r="O434">
            <v>0</v>
          </cell>
          <cell r="P434">
            <v>0</v>
          </cell>
          <cell r="Q434">
            <v>0</v>
          </cell>
          <cell r="R434">
            <v>5.1061481672101516</v>
          </cell>
          <cell r="S434">
            <v>15.546439584201273</v>
          </cell>
          <cell r="T434">
            <v>36.769815927493447</v>
          </cell>
          <cell r="U434">
            <v>47.99510590524666</v>
          </cell>
          <cell r="V434">
            <v>54.039254216657497</v>
          </cell>
          <cell r="W434">
            <v>54.75501228123791</v>
          </cell>
          <cell r="X434">
            <v>55.462504704051796</v>
          </cell>
          <cell r="Y434">
            <v>56.170704503007471</v>
          </cell>
          <cell r="Z434">
            <v>56.91276145592839</v>
          </cell>
          <cell r="AA434">
            <v>57.74360864977195</v>
          </cell>
          <cell r="AB434">
            <v>58.507439221742665</v>
          </cell>
          <cell r="AC434">
            <v>59.27262640549219</v>
          </cell>
          <cell r="AD434">
            <v>60.065513565673378</v>
          </cell>
          <cell r="AE434">
            <v>60.869007140432515</v>
          </cell>
          <cell r="AF434">
            <v>61.683249011282939</v>
          </cell>
          <cell r="AG434">
            <v>62.508382957680382</v>
          </cell>
          <cell r="AH434">
            <v>63.344554682411669</v>
          </cell>
          <cell r="AI434">
            <v>64.191911837323005</v>
          </cell>
          <cell r="AJ434">
            <v>65.050604049392433</v>
          </cell>
          <cell r="AK434">
            <v>65.920782947151125</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row>
        <row r="435">
          <cell r="A435" t="str">
            <v>CASmall C&amp;ICritical Peak PricingSummer Peak Reduction @Generation (MW)High Participation Case0</v>
          </cell>
          <cell r="B435" t="str">
            <v>CA</v>
          </cell>
          <cell r="C435" t="str">
            <v>Small C&amp;I</v>
          </cell>
          <cell r="D435" t="str">
            <v>Critical Peak Pricing</v>
          </cell>
          <cell r="E435" t="str">
            <v>Summer Peak Reduction @Generation (MW)</v>
          </cell>
          <cell r="F435" t="str">
            <v>High Participation Case</v>
          </cell>
          <cell r="G435">
            <v>0</v>
          </cell>
          <cell r="H435">
            <v>0</v>
          </cell>
          <cell r="I435">
            <v>0</v>
          </cell>
          <cell r="J435">
            <v>0</v>
          </cell>
          <cell r="K435">
            <v>0</v>
          </cell>
          <cell r="L435">
            <v>0</v>
          </cell>
          <cell r="M435">
            <v>0</v>
          </cell>
          <cell r="N435">
            <v>0</v>
          </cell>
          <cell r="O435">
            <v>0</v>
          </cell>
          <cell r="P435">
            <v>0</v>
          </cell>
          <cell r="Q435">
            <v>0</v>
          </cell>
          <cell r="R435">
            <v>5.6309529854545115</v>
          </cell>
          <cell r="S435">
            <v>17.1442871462299</v>
          </cell>
          <cell r="T435">
            <v>40.548980952242438</v>
          </cell>
          <cell r="U435">
            <v>52.92799504328039</v>
          </cell>
          <cell r="V435">
            <v>59.593354892652727</v>
          </cell>
          <cell r="W435">
            <v>60.382677857562754</v>
          </cell>
          <cell r="X435">
            <v>61.162885646285609</v>
          </cell>
          <cell r="Y435">
            <v>61.94387351456492</v>
          </cell>
          <cell r="Z435">
            <v>62.762198341341403</v>
          </cell>
          <cell r="AA435">
            <v>63.678439181486489</v>
          </cell>
          <cell r="AB435">
            <v>64.520775498172327</v>
          </cell>
          <cell r="AC435">
            <v>65.364607857843168</v>
          </cell>
          <cell r="AD435">
            <v>66.238987169908881</v>
          </cell>
          <cell r="AE435">
            <v>67.125063013269198</v>
          </cell>
          <cell r="AF435">
            <v>68.022991851877961</v>
          </cell>
          <cell r="AG435">
            <v>68.932932242700019</v>
          </cell>
          <cell r="AH435">
            <v>69.855044863709381</v>
          </cell>
          <cell r="AI435">
            <v>70.789492542261797</v>
          </cell>
          <cell r="AJ435">
            <v>71.73644028384696</v>
          </cell>
          <cell r="AK435">
            <v>72.696055301225314</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row>
        <row r="436">
          <cell r="A436" t="str">
            <v>CASmall C&amp;ICritical Peak PricingWinter Peak Reduction @Meter  (MW)High Participation Case0</v>
          </cell>
          <cell r="B436" t="str">
            <v>CA</v>
          </cell>
          <cell r="C436" t="str">
            <v>Small C&amp;I</v>
          </cell>
          <cell r="D436" t="str">
            <v>Critical Peak Pricing</v>
          </cell>
          <cell r="E436" t="str">
            <v>Winter Peak Reduction @Meter  (MW)</v>
          </cell>
          <cell r="F436" t="str">
            <v>High Participation Case</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row>
        <row r="437">
          <cell r="A437" t="str">
            <v>CASmall C&amp;ICritical Peak PricingWinter Peak Reduction @Generation (MW)High Participation Case0</v>
          </cell>
          <cell r="B437" t="str">
            <v>CA</v>
          </cell>
          <cell r="C437" t="str">
            <v>Small C&amp;I</v>
          </cell>
          <cell r="D437" t="str">
            <v>Critical Peak Pricing</v>
          </cell>
          <cell r="E437" t="str">
            <v>Winter Peak Reduction @Generation (MW)</v>
          </cell>
          <cell r="F437" t="str">
            <v>High Participation Case</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row>
        <row r="438">
          <cell r="A438" t="str">
            <v>CASmall C&amp;ICritical Peak PricingProgram Annual BenefitsHigh Participation Case0</v>
          </cell>
          <cell r="B438" t="str">
            <v>CA</v>
          </cell>
          <cell r="C438" t="str">
            <v>Small C&amp;I</v>
          </cell>
          <cell r="D438" t="str">
            <v>Critical Peak Pricing</v>
          </cell>
          <cell r="E438" t="str">
            <v>Program Annual Benefits</v>
          </cell>
          <cell r="F438" t="str">
            <v>High Participation Case</v>
          </cell>
          <cell r="G438">
            <v>0</v>
          </cell>
        </row>
        <row r="439">
          <cell r="A439" t="str">
            <v>CASmall C&amp;ICritical Peak PricingNew ParticipantsHigh Participation Case0</v>
          </cell>
          <cell r="B439" t="str">
            <v>CA</v>
          </cell>
          <cell r="C439" t="str">
            <v>Small C&amp;I</v>
          </cell>
          <cell r="D439" t="str">
            <v>Critical Peak Pricing</v>
          </cell>
          <cell r="E439" t="str">
            <v>New Participants</v>
          </cell>
          <cell r="F439" t="str">
            <v>High Participation Case</v>
          </cell>
          <cell r="G439">
            <v>0</v>
          </cell>
          <cell r="H439">
            <v>0</v>
          </cell>
          <cell r="I439">
            <v>0</v>
          </cell>
          <cell r="J439">
            <v>0</v>
          </cell>
          <cell r="K439">
            <v>0</v>
          </cell>
          <cell r="L439">
            <v>0</v>
          </cell>
          <cell r="M439">
            <v>0</v>
          </cell>
          <cell r="N439">
            <v>0</v>
          </cell>
          <cell r="O439">
            <v>0</v>
          </cell>
          <cell r="P439">
            <v>0</v>
          </cell>
          <cell r="Q439">
            <v>0</v>
          </cell>
          <cell r="R439">
            <v>16746.686550000006</v>
          </cell>
          <cell r="S439">
            <v>34271.919000000009</v>
          </cell>
          <cell r="T439">
            <v>69833.664450000011</v>
          </cell>
          <cell r="U439">
            <v>36847.527750000037</v>
          </cell>
          <cell r="V439">
            <v>20100.588749999937</v>
          </cell>
          <cell r="W439">
            <v>2583.0255000000179</v>
          </cell>
          <cell r="X439">
            <v>2585.7149999999965</v>
          </cell>
          <cell r="Y439">
            <v>2585.2035000000324</v>
          </cell>
          <cell r="Z439">
            <v>2584.5764999999665</v>
          </cell>
          <cell r="AA439">
            <v>2584.3950000000186</v>
          </cell>
          <cell r="AB439">
            <v>2584.7249999999767</v>
          </cell>
          <cell r="AC439">
            <v>2592.8595000000205</v>
          </cell>
          <cell r="AD439">
            <v>2694.0321599718882</v>
          </cell>
          <cell r="AE439">
            <v>2731.0805338135397</v>
          </cell>
          <cell r="AF439">
            <v>2768.6383974915661</v>
          </cell>
          <cell r="AG439">
            <v>2806.7127575183695</v>
          </cell>
          <cell r="AH439">
            <v>2845.3107167601411</v>
          </cell>
          <cell r="AI439">
            <v>2884.4394757617847</v>
          </cell>
          <cell r="AJ439">
            <v>2924.1063340901455</v>
          </cell>
          <cell r="AK439">
            <v>2964.3186916958948</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row>
        <row r="440">
          <cell r="A440" t="str">
            <v>CASmall C&amp;ICritical Peak PricingIncentive CostsHigh Participation Case0</v>
          </cell>
          <cell r="B440" t="str">
            <v>CA</v>
          </cell>
          <cell r="C440" t="str">
            <v>Small C&amp;I</v>
          </cell>
          <cell r="D440" t="str">
            <v>Critical Peak Pricing</v>
          </cell>
          <cell r="E440" t="str">
            <v>Incentive Costs</v>
          </cell>
          <cell r="F440" t="str">
            <v>High Participation Case</v>
          </cell>
          <cell r="G440">
            <v>0</v>
          </cell>
          <cell r="H440">
            <v>0</v>
          </cell>
          <cell r="I440">
            <v>0</v>
          </cell>
          <cell r="J440">
            <v>0</v>
          </cell>
          <cell r="K440">
            <v>0</v>
          </cell>
          <cell r="L440">
            <v>0</v>
          </cell>
          <cell r="M440">
            <v>0</v>
          </cell>
          <cell r="N440">
            <v>0</v>
          </cell>
          <cell r="O440">
            <v>0</v>
          </cell>
          <cell r="P440">
            <v>0</v>
          </cell>
          <cell r="Q440">
            <v>0</v>
          </cell>
          <cell r="R440">
            <v>351680.42</v>
          </cell>
          <cell r="S440">
            <v>1071390.72</v>
          </cell>
          <cell r="T440">
            <v>2537897.67</v>
          </cell>
          <cell r="U440">
            <v>3311695.75</v>
          </cell>
          <cell r="V440">
            <v>3733808.12</v>
          </cell>
          <cell r="W440">
            <v>3788051.65</v>
          </cell>
          <cell r="X440">
            <v>3842351.67</v>
          </cell>
          <cell r="Y440">
            <v>3896640.94</v>
          </cell>
          <cell r="Z440">
            <v>3950917.05</v>
          </cell>
          <cell r="AA440">
            <v>4005189.34</v>
          </cell>
          <cell r="AB440">
            <v>4059468.57</v>
          </cell>
          <cell r="AC440">
            <v>4113918.62</v>
          </cell>
          <cell r="AD440">
            <v>4170493.29</v>
          </cell>
          <cell r="AE440">
            <v>4227845.9800000004</v>
          </cell>
          <cell r="AF440">
            <v>4285987.3899999997</v>
          </cell>
          <cell r="AG440">
            <v>4344928.3600000003</v>
          </cell>
          <cell r="AH440">
            <v>4404679.88</v>
          </cell>
          <cell r="AI440">
            <v>4465253.1100000003</v>
          </cell>
          <cell r="AJ440">
            <v>4526659.34</v>
          </cell>
          <cell r="AK440">
            <v>4588910.04</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row>
        <row r="441">
          <cell r="A441" t="str">
            <v>CASmall C&amp;ICritical Peak PricingParticipantsHigh Participation Case0</v>
          </cell>
          <cell r="B441" t="str">
            <v>CA</v>
          </cell>
          <cell r="C441" t="str">
            <v>Small C&amp;I</v>
          </cell>
          <cell r="D441" t="str">
            <v>Critical Peak Pricing</v>
          </cell>
          <cell r="E441" t="str">
            <v>Participants</v>
          </cell>
          <cell r="F441" t="str">
            <v>High Participation Case</v>
          </cell>
          <cell r="G441">
            <v>0</v>
          </cell>
          <cell r="H441">
            <v>0</v>
          </cell>
          <cell r="I441">
            <v>0</v>
          </cell>
          <cell r="J441">
            <v>0</v>
          </cell>
          <cell r="K441">
            <v>0</v>
          </cell>
          <cell r="L441">
            <v>0</v>
          </cell>
          <cell r="M441">
            <v>0</v>
          </cell>
          <cell r="N441">
            <v>0</v>
          </cell>
          <cell r="O441">
            <v>0</v>
          </cell>
          <cell r="P441">
            <v>0</v>
          </cell>
          <cell r="Q441">
            <v>0</v>
          </cell>
          <cell r="R441">
            <v>16746.686550000006</v>
          </cell>
          <cell r="S441">
            <v>51018.605550000015</v>
          </cell>
          <cell r="T441">
            <v>120852.27000000002</v>
          </cell>
          <cell r="U441">
            <v>157699.79775000006</v>
          </cell>
          <cell r="V441">
            <v>177800.38649999999</v>
          </cell>
          <cell r="W441">
            <v>180383.41200000001</v>
          </cell>
          <cell r="X441">
            <v>182969.12700000001</v>
          </cell>
          <cell r="Y441">
            <v>185554.33050000004</v>
          </cell>
          <cell r="Z441">
            <v>188138.90700000001</v>
          </cell>
          <cell r="AA441">
            <v>190723.30200000003</v>
          </cell>
          <cell r="AB441">
            <v>193308.027</v>
          </cell>
          <cell r="AC441">
            <v>195900.88650000002</v>
          </cell>
          <cell r="AD441">
            <v>198594.91865997191</v>
          </cell>
          <cell r="AE441">
            <v>201325.99919378545</v>
          </cell>
          <cell r="AF441">
            <v>204094.63759127702</v>
          </cell>
          <cell r="AG441">
            <v>206901.35034879539</v>
          </cell>
          <cell r="AH441">
            <v>209746.66106555553</v>
          </cell>
          <cell r="AI441">
            <v>212631.10054131731</v>
          </cell>
          <cell r="AJ441">
            <v>215555.20687540746</v>
          </cell>
          <cell r="AK441">
            <v>218519.52556710335</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row>
        <row r="442">
          <cell r="A442" t="str">
            <v>CAExtra Large C&amp;ICurtail AgreementsProgram Annual BenefitsHigh Participation Case0</v>
          </cell>
          <cell r="B442" t="str">
            <v>CA</v>
          </cell>
          <cell r="C442" t="str">
            <v>Extra Large C&amp;I</v>
          </cell>
          <cell r="D442" t="str">
            <v>Curtail Agreements</v>
          </cell>
          <cell r="E442" t="str">
            <v>Program Annual Benefits</v>
          </cell>
          <cell r="F442" t="str">
            <v>High Participation Case</v>
          </cell>
          <cell r="G442">
            <v>0</v>
          </cell>
          <cell r="H442">
            <v>0</v>
          </cell>
          <cell r="I442">
            <v>0</v>
          </cell>
          <cell r="J442">
            <v>0</v>
          </cell>
          <cell r="K442">
            <v>0</v>
          </cell>
          <cell r="L442">
            <v>0</v>
          </cell>
          <cell r="M442">
            <v>0</v>
          </cell>
          <cell r="N442">
            <v>0</v>
          </cell>
          <cell r="O442">
            <v>0</v>
          </cell>
          <cell r="P442">
            <v>0</v>
          </cell>
          <cell r="Q442">
            <v>0</v>
          </cell>
          <cell r="R442">
            <v>573231.01</v>
          </cell>
          <cell r="S442">
            <v>1745288.43</v>
          </cell>
          <cell r="T442">
            <v>4127886.26</v>
          </cell>
          <cell r="U442">
            <v>5388069.9000000004</v>
          </cell>
          <cell r="V442">
            <v>6066603.5300000003</v>
          </cell>
          <cell r="W442">
            <v>6146956.6100000003</v>
          </cell>
          <cell r="X442">
            <v>6226381.7599999998</v>
          </cell>
          <cell r="Y442">
            <v>6305886.3200000003</v>
          </cell>
          <cell r="Z442">
            <v>6389191.79</v>
          </cell>
          <cell r="AA442">
            <v>6482465.1100000003</v>
          </cell>
          <cell r="AB442">
            <v>6568214.9500000002</v>
          </cell>
          <cell r="AC442">
            <v>6654117.0800000001</v>
          </cell>
          <cell r="AD442">
            <v>6743128.8899999997</v>
          </cell>
          <cell r="AE442">
            <v>6833331.4100000001</v>
          </cell>
          <cell r="AF442">
            <v>6924740.5700000003</v>
          </cell>
          <cell r="AG442">
            <v>7017372.5</v>
          </cell>
          <cell r="AH442">
            <v>7111243.5700000003</v>
          </cell>
          <cell r="AI442">
            <v>7206370.3399999999</v>
          </cell>
          <cell r="AJ442">
            <v>7302769.6200000001</v>
          </cell>
          <cell r="AK442">
            <v>7400458.4299999997</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row>
        <row r="443">
          <cell r="A443" t="str">
            <v>CAExtra Large C&amp;ICurtail AgreementsProgram Annual CostsHigh Participation Case0</v>
          </cell>
          <cell r="B443" t="str">
            <v>CA</v>
          </cell>
          <cell r="C443" t="str">
            <v>Extra Large C&amp;I</v>
          </cell>
          <cell r="D443" t="str">
            <v>Curtail Agreements</v>
          </cell>
          <cell r="E443" t="str">
            <v>Program Annual Costs</v>
          </cell>
          <cell r="F443" t="str">
            <v>High Participation Case</v>
          </cell>
          <cell r="G443">
            <v>0</v>
          </cell>
          <cell r="H443">
            <v>0</v>
          </cell>
          <cell r="I443">
            <v>0</v>
          </cell>
          <cell r="J443">
            <v>0</v>
          </cell>
          <cell r="K443">
            <v>0</v>
          </cell>
          <cell r="L443">
            <v>0</v>
          </cell>
          <cell r="M443">
            <v>0</v>
          </cell>
          <cell r="N443">
            <v>0</v>
          </cell>
          <cell r="O443">
            <v>0</v>
          </cell>
          <cell r="P443">
            <v>0</v>
          </cell>
          <cell r="Q443">
            <v>0</v>
          </cell>
          <cell r="R443">
            <v>5834317.1500000004</v>
          </cell>
          <cell r="S443">
            <v>12509121.98</v>
          </cell>
          <cell r="T443">
            <v>26286343.199999999</v>
          </cell>
          <cell r="U443">
            <v>16130618.27</v>
          </cell>
          <cell r="V443">
            <v>10911310.720000001</v>
          </cell>
          <cell r="W443">
            <v>4823091.07</v>
          </cell>
          <cell r="X443">
            <v>4899046.41</v>
          </cell>
          <cell r="Y443">
            <v>4974249.76</v>
          </cell>
          <cell r="Z443">
            <v>5049879.66</v>
          </cell>
          <cell r="AA443">
            <v>5126289.05</v>
          </cell>
          <cell r="AB443">
            <v>5203203.5</v>
          </cell>
          <cell r="AC443">
            <v>5283869.59</v>
          </cell>
          <cell r="AD443">
            <v>5405233.1200000001</v>
          </cell>
          <cell r="AE443">
            <v>5502775.29</v>
          </cell>
          <cell r="AF443">
            <v>5602414.6799999997</v>
          </cell>
          <cell r="AG443">
            <v>5704204.7300000004</v>
          </cell>
          <cell r="AH443">
            <v>5808200.4400000004</v>
          </cell>
          <cell r="AI443">
            <v>5914458.3899999997</v>
          </cell>
          <cell r="AJ443">
            <v>6023036.7800000003</v>
          </cell>
          <cell r="AK443">
            <v>6133995.5099999998</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row>
        <row r="444">
          <cell r="A444" t="str">
            <v>CAExtra Large C&amp;ICurtail AgreementsNon-Incentive CostsHigh Participation Case0</v>
          </cell>
          <cell r="B444" t="str">
            <v>CA</v>
          </cell>
          <cell r="C444" t="str">
            <v>Extra Large C&amp;I</v>
          </cell>
          <cell r="D444" t="str">
            <v>Curtail Agreements</v>
          </cell>
          <cell r="E444" t="str">
            <v>Non-Incentive Costs</v>
          </cell>
          <cell r="F444" t="str">
            <v>High Participation Case</v>
          </cell>
          <cell r="G444">
            <v>0</v>
          </cell>
          <cell r="H444">
            <v>0</v>
          </cell>
          <cell r="I444">
            <v>0</v>
          </cell>
          <cell r="J444">
            <v>0</v>
          </cell>
          <cell r="K444">
            <v>0</v>
          </cell>
          <cell r="L444">
            <v>0</v>
          </cell>
          <cell r="M444">
            <v>0</v>
          </cell>
          <cell r="N444">
            <v>0</v>
          </cell>
          <cell r="O444">
            <v>0</v>
          </cell>
          <cell r="P444">
            <v>0</v>
          </cell>
          <cell r="Q444">
            <v>0</v>
          </cell>
          <cell r="R444">
            <v>5482636.7300000004</v>
          </cell>
          <cell r="S444">
            <v>11437731.27</v>
          </cell>
          <cell r="T444">
            <v>23748445.530000001</v>
          </cell>
          <cell r="U444">
            <v>12818922.52</v>
          </cell>
          <cell r="V444">
            <v>7177502.6100000003</v>
          </cell>
          <cell r="W444">
            <v>1035039.42</v>
          </cell>
          <cell r="X444">
            <v>1056694.75</v>
          </cell>
          <cell r="Y444">
            <v>1077608.81</v>
          </cell>
          <cell r="Z444">
            <v>1098962.6200000001</v>
          </cell>
          <cell r="AA444">
            <v>1121099.71</v>
          </cell>
          <cell r="AB444">
            <v>1143734.93</v>
          </cell>
          <cell r="AC444">
            <v>1169950.97</v>
          </cell>
          <cell r="AD444">
            <v>1234739.83</v>
          </cell>
          <cell r="AE444">
            <v>1274929.31</v>
          </cell>
          <cell r="AF444">
            <v>1316427.29</v>
          </cell>
          <cell r="AG444">
            <v>1359276.37</v>
          </cell>
          <cell r="AH444">
            <v>1403520.56</v>
          </cell>
          <cell r="AI444">
            <v>1449205.28</v>
          </cell>
          <cell r="AJ444">
            <v>1496377.44</v>
          </cell>
          <cell r="AK444">
            <v>1545085.48</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row>
        <row r="445">
          <cell r="A445" t="str">
            <v>CAExtra Large C&amp;ICurtail AgreementsSummer Peak Reduction @Meter  (MW)High Participation Case0</v>
          </cell>
          <cell r="B445" t="str">
            <v>CA</v>
          </cell>
          <cell r="C445" t="str">
            <v>Extra Large C&amp;I</v>
          </cell>
          <cell r="D445" t="str">
            <v>Curtail Agreements</v>
          </cell>
          <cell r="E445" t="str">
            <v>Summer Peak Reduction @Meter  (MW)</v>
          </cell>
          <cell r="F445" t="str">
            <v>High Participation Case</v>
          </cell>
          <cell r="G445">
            <v>0</v>
          </cell>
          <cell r="H445">
            <v>0</v>
          </cell>
          <cell r="I445">
            <v>0</v>
          </cell>
          <cell r="J445">
            <v>0</v>
          </cell>
          <cell r="K445">
            <v>0</v>
          </cell>
          <cell r="L445">
            <v>0</v>
          </cell>
          <cell r="M445">
            <v>0</v>
          </cell>
          <cell r="N445">
            <v>0</v>
          </cell>
          <cell r="O445">
            <v>0</v>
          </cell>
          <cell r="P445">
            <v>0</v>
          </cell>
          <cell r="Q445">
            <v>0</v>
          </cell>
          <cell r="R445">
            <v>5.1061481672101516</v>
          </cell>
          <cell r="S445">
            <v>15.546439584201273</v>
          </cell>
          <cell r="T445">
            <v>36.769815927493447</v>
          </cell>
          <cell r="U445">
            <v>47.99510590524666</v>
          </cell>
          <cell r="V445">
            <v>54.039254216657497</v>
          </cell>
          <cell r="W445">
            <v>54.75501228123791</v>
          </cell>
          <cell r="X445">
            <v>55.462504704051796</v>
          </cell>
          <cell r="Y445">
            <v>56.170704503007471</v>
          </cell>
          <cell r="Z445">
            <v>56.91276145592839</v>
          </cell>
          <cell r="AA445">
            <v>57.74360864977195</v>
          </cell>
          <cell r="AB445">
            <v>58.507439221742665</v>
          </cell>
          <cell r="AC445">
            <v>59.27262640549219</v>
          </cell>
          <cell r="AD445">
            <v>60.065513565673378</v>
          </cell>
          <cell r="AE445">
            <v>60.869007140432515</v>
          </cell>
          <cell r="AF445">
            <v>61.683249011282939</v>
          </cell>
          <cell r="AG445">
            <v>62.508382957680382</v>
          </cell>
          <cell r="AH445">
            <v>63.344554682411669</v>
          </cell>
          <cell r="AI445">
            <v>64.191911837323005</v>
          </cell>
          <cell r="AJ445">
            <v>65.050604049392433</v>
          </cell>
          <cell r="AK445">
            <v>65.920782947151125</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row>
        <row r="446">
          <cell r="A446" t="str">
            <v>CAExtra Large C&amp;ICurtail AgreementsSummer Peak Reduction @Generation (MW)High Participation Case0</v>
          </cell>
          <cell r="B446" t="str">
            <v>CA</v>
          </cell>
          <cell r="C446" t="str">
            <v>Extra Large C&amp;I</v>
          </cell>
          <cell r="D446" t="str">
            <v>Curtail Agreements</v>
          </cell>
          <cell r="E446" t="str">
            <v>Summer Peak Reduction @Generation (MW)</v>
          </cell>
          <cell r="F446" t="str">
            <v>High Participation Case</v>
          </cell>
          <cell r="G446">
            <v>0</v>
          </cell>
          <cell r="H446">
            <v>0</v>
          </cell>
          <cell r="I446">
            <v>0</v>
          </cell>
          <cell r="J446">
            <v>0</v>
          </cell>
          <cell r="K446">
            <v>0</v>
          </cell>
          <cell r="L446">
            <v>0</v>
          </cell>
          <cell r="M446">
            <v>0</v>
          </cell>
          <cell r="N446">
            <v>0</v>
          </cell>
          <cell r="O446">
            <v>0</v>
          </cell>
          <cell r="P446">
            <v>0</v>
          </cell>
          <cell r="Q446">
            <v>0</v>
          </cell>
          <cell r="R446">
            <v>5.6309529854545115</v>
          </cell>
          <cell r="S446">
            <v>17.1442871462299</v>
          </cell>
          <cell r="T446">
            <v>40.548980952242438</v>
          </cell>
          <cell r="U446">
            <v>52.92799504328039</v>
          </cell>
          <cell r="V446">
            <v>59.593354892652727</v>
          </cell>
          <cell r="W446">
            <v>60.382677857562754</v>
          </cell>
          <cell r="X446">
            <v>61.162885646285609</v>
          </cell>
          <cell r="Y446">
            <v>61.94387351456492</v>
          </cell>
          <cell r="Z446">
            <v>62.762198341341403</v>
          </cell>
          <cell r="AA446">
            <v>63.678439181486489</v>
          </cell>
          <cell r="AB446">
            <v>64.520775498172327</v>
          </cell>
          <cell r="AC446">
            <v>65.364607857843168</v>
          </cell>
          <cell r="AD446">
            <v>66.238987169908881</v>
          </cell>
          <cell r="AE446">
            <v>67.125063013269198</v>
          </cell>
          <cell r="AF446">
            <v>68.022991851877961</v>
          </cell>
          <cell r="AG446">
            <v>68.932932242700019</v>
          </cell>
          <cell r="AH446">
            <v>69.855044863709381</v>
          </cell>
          <cell r="AI446">
            <v>70.789492542261797</v>
          </cell>
          <cell r="AJ446">
            <v>71.73644028384696</v>
          </cell>
          <cell r="AK446">
            <v>72.696055301225314</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row>
        <row r="447">
          <cell r="A447" t="str">
            <v>CAExtra Large C&amp;ICurtail AgreementsWinter Peak Reduction @Meter  (MW)High Participation Case0</v>
          </cell>
          <cell r="B447" t="str">
            <v>CA</v>
          </cell>
          <cell r="C447" t="str">
            <v>Extra Large C&amp;I</v>
          </cell>
          <cell r="D447" t="str">
            <v>Curtail Agreements</v>
          </cell>
          <cell r="E447" t="str">
            <v>Winter Peak Reduction @Meter  (MW)</v>
          </cell>
          <cell r="F447" t="str">
            <v>High Participation Case</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row>
        <row r="448">
          <cell r="A448" t="str">
            <v>CAExtra Large C&amp;ICurtail AgreementsWinter Peak Reduction @Generation (MW)High Participation Case0</v>
          </cell>
          <cell r="B448" t="str">
            <v>CA</v>
          </cell>
          <cell r="C448" t="str">
            <v>Extra Large C&amp;I</v>
          </cell>
          <cell r="D448" t="str">
            <v>Curtail Agreements</v>
          </cell>
          <cell r="E448" t="str">
            <v>Winter Peak Reduction @Generation (MW)</v>
          </cell>
          <cell r="F448" t="str">
            <v>High Participation Case</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row>
        <row r="449">
          <cell r="A449" t="str">
            <v>CAExtra Large C&amp;ICurtail AgreementsProgram Annual BenefitsHigh Participation Case0</v>
          </cell>
          <cell r="B449" t="str">
            <v>CA</v>
          </cell>
          <cell r="C449" t="str">
            <v>Extra Large C&amp;I</v>
          </cell>
          <cell r="D449" t="str">
            <v>Curtail Agreements</v>
          </cell>
          <cell r="E449" t="str">
            <v>Program Annual Benefits</v>
          </cell>
          <cell r="F449" t="str">
            <v>High Participation Case</v>
          </cell>
          <cell r="G449">
            <v>0</v>
          </cell>
        </row>
        <row r="450">
          <cell r="A450" t="str">
            <v>CAExtra Large C&amp;ICurtail AgreementsNew ParticipantsHigh Participation Case0</v>
          </cell>
          <cell r="B450" t="str">
            <v>CA</v>
          </cell>
          <cell r="C450" t="str">
            <v>Extra Large C&amp;I</v>
          </cell>
          <cell r="D450" t="str">
            <v>Curtail Agreements</v>
          </cell>
          <cell r="E450" t="str">
            <v>New Participants</v>
          </cell>
          <cell r="F450" t="str">
            <v>High Participation Case</v>
          </cell>
          <cell r="G450">
            <v>0</v>
          </cell>
          <cell r="H450">
            <v>0</v>
          </cell>
          <cell r="I450">
            <v>0</v>
          </cell>
          <cell r="J450">
            <v>0</v>
          </cell>
          <cell r="K450">
            <v>0</v>
          </cell>
          <cell r="L450">
            <v>0</v>
          </cell>
          <cell r="M450">
            <v>0</v>
          </cell>
          <cell r="N450">
            <v>0</v>
          </cell>
          <cell r="O450">
            <v>0</v>
          </cell>
          <cell r="P450">
            <v>0</v>
          </cell>
          <cell r="Q450">
            <v>0</v>
          </cell>
          <cell r="R450">
            <v>16746.686550000006</v>
          </cell>
          <cell r="S450">
            <v>34271.919000000009</v>
          </cell>
          <cell r="T450">
            <v>69833.664450000011</v>
          </cell>
          <cell r="U450">
            <v>36847.527750000037</v>
          </cell>
          <cell r="V450">
            <v>20100.588749999937</v>
          </cell>
          <cell r="W450">
            <v>2583.0255000000179</v>
          </cell>
          <cell r="X450">
            <v>2585.7149999999965</v>
          </cell>
          <cell r="Y450">
            <v>2585.2035000000324</v>
          </cell>
          <cell r="Z450">
            <v>2584.5764999999665</v>
          </cell>
          <cell r="AA450">
            <v>2584.3950000000186</v>
          </cell>
          <cell r="AB450">
            <v>2584.7249999999767</v>
          </cell>
          <cell r="AC450">
            <v>2592.8595000000205</v>
          </cell>
          <cell r="AD450">
            <v>2694.0321599718882</v>
          </cell>
          <cell r="AE450">
            <v>2731.0805338135397</v>
          </cell>
          <cell r="AF450">
            <v>2768.6383974915661</v>
          </cell>
          <cell r="AG450">
            <v>2806.7127575183695</v>
          </cell>
          <cell r="AH450">
            <v>2845.3107167601411</v>
          </cell>
          <cell r="AI450">
            <v>2884.4394757617847</v>
          </cell>
          <cell r="AJ450">
            <v>2924.1063340901455</v>
          </cell>
          <cell r="AK450">
            <v>2964.3186916958948</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row>
        <row r="451">
          <cell r="A451" t="str">
            <v>CAExtra Large C&amp;ICurtail AgreementsIncentive CostsHigh Participation Case0</v>
          </cell>
          <cell r="B451" t="str">
            <v>CA</v>
          </cell>
          <cell r="C451" t="str">
            <v>Extra Large C&amp;I</v>
          </cell>
          <cell r="D451" t="str">
            <v>Curtail Agreements</v>
          </cell>
          <cell r="E451" t="str">
            <v>Incentive Costs</v>
          </cell>
          <cell r="F451" t="str">
            <v>High Participation Case</v>
          </cell>
          <cell r="G451">
            <v>0</v>
          </cell>
          <cell r="H451">
            <v>0</v>
          </cell>
          <cell r="I451">
            <v>0</v>
          </cell>
          <cell r="J451">
            <v>0</v>
          </cell>
          <cell r="K451">
            <v>0</v>
          </cell>
          <cell r="L451">
            <v>0</v>
          </cell>
          <cell r="M451">
            <v>0</v>
          </cell>
          <cell r="N451">
            <v>0</v>
          </cell>
          <cell r="O451">
            <v>0</v>
          </cell>
          <cell r="P451">
            <v>0</v>
          </cell>
          <cell r="Q451">
            <v>0</v>
          </cell>
          <cell r="R451">
            <v>351680.42</v>
          </cell>
          <cell r="S451">
            <v>1071390.72</v>
          </cell>
          <cell r="T451">
            <v>2537897.67</v>
          </cell>
          <cell r="U451">
            <v>3311695.75</v>
          </cell>
          <cell r="V451">
            <v>3733808.12</v>
          </cell>
          <cell r="W451">
            <v>3788051.65</v>
          </cell>
          <cell r="X451">
            <v>3842351.67</v>
          </cell>
          <cell r="Y451">
            <v>3896640.94</v>
          </cell>
          <cell r="Z451">
            <v>3950917.05</v>
          </cell>
          <cell r="AA451">
            <v>4005189.34</v>
          </cell>
          <cell r="AB451">
            <v>4059468.57</v>
          </cell>
          <cell r="AC451">
            <v>4113918.62</v>
          </cell>
          <cell r="AD451">
            <v>4170493.29</v>
          </cell>
          <cell r="AE451">
            <v>4227845.9800000004</v>
          </cell>
          <cell r="AF451">
            <v>4285987.3899999997</v>
          </cell>
          <cell r="AG451">
            <v>4344928.3600000003</v>
          </cell>
          <cell r="AH451">
            <v>4404679.88</v>
          </cell>
          <cell r="AI451">
            <v>4465253.1100000003</v>
          </cell>
          <cell r="AJ451">
            <v>4526659.34</v>
          </cell>
          <cell r="AK451">
            <v>4588910.04</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row>
        <row r="452">
          <cell r="A452" t="str">
            <v>CAExtra Large C&amp;ICurtail AgreementsParticipantsHigh Participation Case0</v>
          </cell>
          <cell r="B452" t="str">
            <v>CA</v>
          </cell>
          <cell r="C452" t="str">
            <v>Extra Large C&amp;I</v>
          </cell>
          <cell r="D452" t="str">
            <v>Curtail Agreements</v>
          </cell>
          <cell r="E452" t="str">
            <v>Participants</v>
          </cell>
          <cell r="F452" t="str">
            <v>High Participation Case</v>
          </cell>
          <cell r="G452">
            <v>0</v>
          </cell>
          <cell r="H452">
            <v>0</v>
          </cell>
          <cell r="I452">
            <v>0</v>
          </cell>
          <cell r="J452">
            <v>0</v>
          </cell>
          <cell r="K452">
            <v>0</v>
          </cell>
          <cell r="L452">
            <v>0</v>
          </cell>
          <cell r="M452">
            <v>0</v>
          </cell>
          <cell r="N452">
            <v>0</v>
          </cell>
          <cell r="O452">
            <v>0</v>
          </cell>
          <cell r="P452">
            <v>0</v>
          </cell>
          <cell r="Q452">
            <v>0</v>
          </cell>
          <cell r="R452">
            <v>16746.686550000006</v>
          </cell>
          <cell r="S452">
            <v>51018.605550000015</v>
          </cell>
          <cell r="T452">
            <v>120852.27000000002</v>
          </cell>
          <cell r="U452">
            <v>157699.79775000006</v>
          </cell>
          <cell r="V452">
            <v>177800.38649999999</v>
          </cell>
          <cell r="W452">
            <v>180383.41200000001</v>
          </cell>
          <cell r="X452">
            <v>182969.12700000001</v>
          </cell>
          <cell r="Y452">
            <v>185554.33050000004</v>
          </cell>
          <cell r="Z452">
            <v>188138.90700000001</v>
          </cell>
          <cell r="AA452">
            <v>190723.30200000003</v>
          </cell>
          <cell r="AB452">
            <v>193308.027</v>
          </cell>
          <cell r="AC452">
            <v>195900.88650000002</v>
          </cell>
          <cell r="AD452">
            <v>198594.91865997191</v>
          </cell>
          <cell r="AE452">
            <v>201325.99919378545</v>
          </cell>
          <cell r="AF452">
            <v>204094.63759127702</v>
          </cell>
          <cell r="AG452">
            <v>206901.35034879539</v>
          </cell>
          <cell r="AH452">
            <v>209746.66106555553</v>
          </cell>
          <cell r="AI452">
            <v>212631.10054131731</v>
          </cell>
          <cell r="AJ452">
            <v>215555.20687540746</v>
          </cell>
          <cell r="AK452">
            <v>218519.52556710335</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row>
        <row r="453">
          <cell r="A453" t="str">
            <v>CALarge C&amp;ICurtail AgreementsProgram Annual BenefitsHigh Participation Case0</v>
          </cell>
          <cell r="B453" t="str">
            <v>CA</v>
          </cell>
          <cell r="C453" t="str">
            <v>Large C&amp;I</v>
          </cell>
          <cell r="D453" t="str">
            <v>Curtail Agreements</v>
          </cell>
          <cell r="E453" t="str">
            <v>Program Annual Benefits</v>
          </cell>
          <cell r="F453" t="str">
            <v>High Participation Case</v>
          </cell>
          <cell r="G453">
            <v>0</v>
          </cell>
          <cell r="H453">
            <v>0</v>
          </cell>
          <cell r="I453">
            <v>0</v>
          </cell>
          <cell r="J453">
            <v>0</v>
          </cell>
          <cell r="K453">
            <v>0</v>
          </cell>
          <cell r="L453">
            <v>0</v>
          </cell>
          <cell r="M453">
            <v>0</v>
          </cell>
          <cell r="N453">
            <v>0</v>
          </cell>
          <cell r="O453">
            <v>0</v>
          </cell>
          <cell r="P453">
            <v>0</v>
          </cell>
          <cell r="Q453">
            <v>0</v>
          </cell>
          <cell r="R453">
            <v>573231.01</v>
          </cell>
          <cell r="S453">
            <v>1745288.43</v>
          </cell>
          <cell r="T453">
            <v>4127886.26</v>
          </cell>
          <cell r="U453">
            <v>5388069.9000000004</v>
          </cell>
          <cell r="V453">
            <v>6066603.5300000003</v>
          </cell>
          <cell r="W453">
            <v>6146956.6100000003</v>
          </cell>
          <cell r="X453">
            <v>6226381.7599999998</v>
          </cell>
          <cell r="Y453">
            <v>6305886.3200000003</v>
          </cell>
          <cell r="Z453">
            <v>6389191.79</v>
          </cell>
          <cell r="AA453">
            <v>6482465.1100000003</v>
          </cell>
          <cell r="AB453">
            <v>6568214.9500000002</v>
          </cell>
          <cell r="AC453">
            <v>6654117.0800000001</v>
          </cell>
          <cell r="AD453">
            <v>6743128.8899999997</v>
          </cell>
          <cell r="AE453">
            <v>6833331.4100000001</v>
          </cell>
          <cell r="AF453">
            <v>6924740.5700000003</v>
          </cell>
          <cell r="AG453">
            <v>7017372.5</v>
          </cell>
          <cell r="AH453">
            <v>7111243.5700000003</v>
          </cell>
          <cell r="AI453">
            <v>7206370.3399999999</v>
          </cell>
          <cell r="AJ453">
            <v>7302769.6200000001</v>
          </cell>
          <cell r="AK453">
            <v>7400458.4299999997</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row>
        <row r="454">
          <cell r="A454" t="str">
            <v>CALarge C&amp;ICurtail AgreementsProgram Annual CostsHigh Participation Case0</v>
          </cell>
          <cell r="B454" t="str">
            <v>CA</v>
          </cell>
          <cell r="C454" t="str">
            <v>Large C&amp;I</v>
          </cell>
          <cell r="D454" t="str">
            <v>Curtail Agreements</v>
          </cell>
          <cell r="E454" t="str">
            <v>Program Annual Costs</v>
          </cell>
          <cell r="F454" t="str">
            <v>High Participation Case</v>
          </cell>
          <cell r="G454">
            <v>0</v>
          </cell>
          <cell r="H454">
            <v>0</v>
          </cell>
          <cell r="I454">
            <v>0</v>
          </cell>
          <cell r="J454">
            <v>0</v>
          </cell>
          <cell r="K454">
            <v>0</v>
          </cell>
          <cell r="L454">
            <v>0</v>
          </cell>
          <cell r="M454">
            <v>0</v>
          </cell>
          <cell r="N454">
            <v>0</v>
          </cell>
          <cell r="O454">
            <v>0</v>
          </cell>
          <cell r="P454">
            <v>0</v>
          </cell>
          <cell r="Q454">
            <v>0</v>
          </cell>
          <cell r="R454">
            <v>5834317.1500000004</v>
          </cell>
          <cell r="S454">
            <v>12509121.98</v>
          </cell>
          <cell r="T454">
            <v>26286343.199999999</v>
          </cell>
          <cell r="U454">
            <v>16130618.27</v>
          </cell>
          <cell r="V454">
            <v>10911310.720000001</v>
          </cell>
          <cell r="W454">
            <v>4823091.07</v>
          </cell>
          <cell r="X454">
            <v>4899046.41</v>
          </cell>
          <cell r="Y454">
            <v>4974249.76</v>
          </cell>
          <cell r="Z454">
            <v>5049879.66</v>
          </cell>
          <cell r="AA454">
            <v>5126289.05</v>
          </cell>
          <cell r="AB454">
            <v>5203203.5</v>
          </cell>
          <cell r="AC454">
            <v>5283869.59</v>
          </cell>
          <cell r="AD454">
            <v>5405233.1200000001</v>
          </cell>
          <cell r="AE454">
            <v>5502775.29</v>
          </cell>
          <cell r="AF454">
            <v>5602414.6799999997</v>
          </cell>
          <cell r="AG454">
            <v>5704204.7300000004</v>
          </cell>
          <cell r="AH454">
            <v>5808200.4400000004</v>
          </cell>
          <cell r="AI454">
            <v>5914458.3899999997</v>
          </cell>
          <cell r="AJ454">
            <v>6023036.7800000003</v>
          </cell>
          <cell r="AK454">
            <v>6133995.5099999998</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row>
        <row r="455">
          <cell r="A455" t="str">
            <v>CALarge C&amp;ICurtail AgreementsNon-Incentive CostsHigh Participation Case0</v>
          </cell>
          <cell r="B455" t="str">
            <v>CA</v>
          </cell>
          <cell r="C455" t="str">
            <v>Large C&amp;I</v>
          </cell>
          <cell r="D455" t="str">
            <v>Curtail Agreements</v>
          </cell>
          <cell r="E455" t="str">
            <v>Non-Incentive Costs</v>
          </cell>
          <cell r="F455" t="str">
            <v>High Participation Case</v>
          </cell>
          <cell r="G455">
            <v>0</v>
          </cell>
          <cell r="H455">
            <v>0</v>
          </cell>
          <cell r="I455">
            <v>0</v>
          </cell>
          <cell r="J455">
            <v>0</v>
          </cell>
          <cell r="K455">
            <v>0</v>
          </cell>
          <cell r="L455">
            <v>0</v>
          </cell>
          <cell r="M455">
            <v>0</v>
          </cell>
          <cell r="N455">
            <v>0</v>
          </cell>
          <cell r="O455">
            <v>0</v>
          </cell>
          <cell r="P455">
            <v>0</v>
          </cell>
          <cell r="Q455">
            <v>0</v>
          </cell>
          <cell r="R455">
            <v>5482636.7300000004</v>
          </cell>
          <cell r="S455">
            <v>11437731.27</v>
          </cell>
          <cell r="T455">
            <v>23748445.530000001</v>
          </cell>
          <cell r="U455">
            <v>12818922.52</v>
          </cell>
          <cell r="V455">
            <v>7177502.6100000003</v>
          </cell>
          <cell r="W455">
            <v>1035039.42</v>
          </cell>
          <cell r="X455">
            <v>1056694.75</v>
          </cell>
          <cell r="Y455">
            <v>1077608.81</v>
          </cell>
          <cell r="Z455">
            <v>1098962.6200000001</v>
          </cell>
          <cell r="AA455">
            <v>1121099.71</v>
          </cell>
          <cell r="AB455">
            <v>1143734.93</v>
          </cell>
          <cell r="AC455">
            <v>1169950.97</v>
          </cell>
          <cell r="AD455">
            <v>1234739.83</v>
          </cell>
          <cell r="AE455">
            <v>1274929.31</v>
          </cell>
          <cell r="AF455">
            <v>1316427.29</v>
          </cell>
          <cell r="AG455">
            <v>1359276.37</v>
          </cell>
          <cell r="AH455">
            <v>1403520.56</v>
          </cell>
          <cell r="AI455">
            <v>1449205.28</v>
          </cell>
          <cell r="AJ455">
            <v>1496377.44</v>
          </cell>
          <cell r="AK455">
            <v>1545085.48</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row>
        <row r="456">
          <cell r="A456" t="str">
            <v>CALarge C&amp;ICurtail AgreementsSummer Peak Reduction @Meter  (MW)High Participation Case0</v>
          </cell>
          <cell r="B456" t="str">
            <v>CA</v>
          </cell>
          <cell r="C456" t="str">
            <v>Large C&amp;I</v>
          </cell>
          <cell r="D456" t="str">
            <v>Curtail Agreements</v>
          </cell>
          <cell r="E456" t="str">
            <v>Summer Peak Reduction @Meter  (MW)</v>
          </cell>
          <cell r="F456" t="str">
            <v>High Participation Case</v>
          </cell>
          <cell r="G456">
            <v>0</v>
          </cell>
          <cell r="H456">
            <v>0</v>
          </cell>
          <cell r="I456">
            <v>0</v>
          </cell>
          <cell r="J456">
            <v>0</v>
          </cell>
          <cell r="K456">
            <v>0</v>
          </cell>
          <cell r="L456">
            <v>0</v>
          </cell>
          <cell r="M456">
            <v>0</v>
          </cell>
          <cell r="N456">
            <v>0</v>
          </cell>
          <cell r="O456">
            <v>0</v>
          </cell>
          <cell r="P456">
            <v>0</v>
          </cell>
          <cell r="Q456">
            <v>0</v>
          </cell>
          <cell r="R456">
            <v>5.1061481672101516</v>
          </cell>
          <cell r="S456">
            <v>15.546439584201273</v>
          </cell>
          <cell r="T456">
            <v>36.769815927493447</v>
          </cell>
          <cell r="U456">
            <v>47.99510590524666</v>
          </cell>
          <cell r="V456">
            <v>54.039254216657497</v>
          </cell>
          <cell r="W456">
            <v>54.75501228123791</v>
          </cell>
          <cell r="X456">
            <v>55.462504704051796</v>
          </cell>
          <cell r="Y456">
            <v>56.170704503007471</v>
          </cell>
          <cell r="Z456">
            <v>56.91276145592839</v>
          </cell>
          <cell r="AA456">
            <v>57.74360864977195</v>
          </cell>
          <cell r="AB456">
            <v>58.507439221742665</v>
          </cell>
          <cell r="AC456">
            <v>59.27262640549219</v>
          </cell>
          <cell r="AD456">
            <v>60.065513565673378</v>
          </cell>
          <cell r="AE456">
            <v>60.869007140432515</v>
          </cell>
          <cell r="AF456">
            <v>61.683249011282939</v>
          </cell>
          <cell r="AG456">
            <v>62.508382957680382</v>
          </cell>
          <cell r="AH456">
            <v>63.344554682411669</v>
          </cell>
          <cell r="AI456">
            <v>64.191911837323005</v>
          </cell>
          <cell r="AJ456">
            <v>65.050604049392433</v>
          </cell>
          <cell r="AK456">
            <v>65.920782947151125</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row>
        <row r="457">
          <cell r="A457" t="str">
            <v>CALarge C&amp;ICurtail AgreementsSummer Peak Reduction @Generation (MW)High Participation Case0</v>
          </cell>
          <cell r="B457" t="str">
            <v>CA</v>
          </cell>
          <cell r="C457" t="str">
            <v>Large C&amp;I</v>
          </cell>
          <cell r="D457" t="str">
            <v>Curtail Agreements</v>
          </cell>
          <cell r="E457" t="str">
            <v>Summer Peak Reduction @Generation (MW)</v>
          </cell>
          <cell r="F457" t="str">
            <v>High Participation Case</v>
          </cell>
          <cell r="G457">
            <v>0</v>
          </cell>
          <cell r="H457">
            <v>0</v>
          </cell>
          <cell r="I457">
            <v>0</v>
          </cell>
          <cell r="J457">
            <v>0</v>
          </cell>
          <cell r="K457">
            <v>0</v>
          </cell>
          <cell r="L457">
            <v>0</v>
          </cell>
          <cell r="M457">
            <v>0</v>
          </cell>
          <cell r="N457">
            <v>0</v>
          </cell>
          <cell r="O457">
            <v>0</v>
          </cell>
          <cell r="P457">
            <v>0</v>
          </cell>
          <cell r="Q457">
            <v>0</v>
          </cell>
          <cell r="R457">
            <v>5.6309529854545115</v>
          </cell>
          <cell r="S457">
            <v>17.1442871462299</v>
          </cell>
          <cell r="T457">
            <v>40.548980952242438</v>
          </cell>
          <cell r="U457">
            <v>52.92799504328039</v>
          </cell>
          <cell r="V457">
            <v>59.593354892652727</v>
          </cell>
          <cell r="W457">
            <v>60.382677857562754</v>
          </cell>
          <cell r="X457">
            <v>61.162885646285609</v>
          </cell>
          <cell r="Y457">
            <v>61.94387351456492</v>
          </cell>
          <cell r="Z457">
            <v>62.762198341341403</v>
          </cell>
          <cell r="AA457">
            <v>63.678439181486489</v>
          </cell>
          <cell r="AB457">
            <v>64.520775498172327</v>
          </cell>
          <cell r="AC457">
            <v>65.364607857843168</v>
          </cell>
          <cell r="AD457">
            <v>66.238987169908881</v>
          </cell>
          <cell r="AE457">
            <v>67.125063013269198</v>
          </cell>
          <cell r="AF457">
            <v>68.022991851877961</v>
          </cell>
          <cell r="AG457">
            <v>68.932932242700019</v>
          </cell>
          <cell r="AH457">
            <v>69.855044863709381</v>
          </cell>
          <cell r="AI457">
            <v>70.789492542261797</v>
          </cell>
          <cell r="AJ457">
            <v>71.73644028384696</v>
          </cell>
          <cell r="AK457">
            <v>72.696055301225314</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row>
        <row r="458">
          <cell r="A458" t="str">
            <v>CALarge C&amp;ICurtail AgreementsWinter Peak Reduction @Meter  (MW)High Participation Case0</v>
          </cell>
          <cell r="B458" t="str">
            <v>CA</v>
          </cell>
          <cell r="C458" t="str">
            <v>Large C&amp;I</v>
          </cell>
          <cell r="D458" t="str">
            <v>Curtail Agreements</v>
          </cell>
          <cell r="E458" t="str">
            <v>Winter Peak Reduction @Meter  (MW)</v>
          </cell>
          <cell r="F458" t="str">
            <v>High Participation Case</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row>
        <row r="459">
          <cell r="A459" t="str">
            <v>CALarge C&amp;ICurtail AgreementsWinter Peak Reduction @Generation (MW)High Participation Case0</v>
          </cell>
          <cell r="B459" t="str">
            <v>CA</v>
          </cell>
          <cell r="C459" t="str">
            <v>Large C&amp;I</v>
          </cell>
          <cell r="D459" t="str">
            <v>Curtail Agreements</v>
          </cell>
          <cell r="E459" t="str">
            <v>Winter Peak Reduction @Generation (MW)</v>
          </cell>
          <cell r="F459" t="str">
            <v>High Participation Case</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row>
        <row r="460">
          <cell r="A460" t="str">
            <v>CALarge C&amp;ICurtail AgreementsProgram Annual BenefitsHigh Participation Case0</v>
          </cell>
          <cell r="B460" t="str">
            <v>CA</v>
          </cell>
          <cell r="C460" t="str">
            <v>Large C&amp;I</v>
          </cell>
          <cell r="D460" t="str">
            <v>Curtail Agreements</v>
          </cell>
          <cell r="E460" t="str">
            <v>Program Annual Benefits</v>
          </cell>
          <cell r="F460" t="str">
            <v>High Participation Case</v>
          </cell>
          <cell r="G460">
            <v>0</v>
          </cell>
        </row>
        <row r="461">
          <cell r="A461" t="str">
            <v>CALarge C&amp;ICurtail AgreementsNew ParticipantsHigh Participation Case0</v>
          </cell>
          <cell r="B461" t="str">
            <v>CA</v>
          </cell>
          <cell r="C461" t="str">
            <v>Large C&amp;I</v>
          </cell>
          <cell r="D461" t="str">
            <v>Curtail Agreements</v>
          </cell>
          <cell r="E461" t="str">
            <v>New Participants</v>
          </cell>
          <cell r="F461" t="str">
            <v>High Participation Case</v>
          </cell>
          <cell r="G461">
            <v>0</v>
          </cell>
          <cell r="H461">
            <v>0</v>
          </cell>
          <cell r="I461">
            <v>0</v>
          </cell>
          <cell r="J461">
            <v>0</v>
          </cell>
          <cell r="K461">
            <v>0</v>
          </cell>
          <cell r="L461">
            <v>0</v>
          </cell>
          <cell r="M461">
            <v>0</v>
          </cell>
          <cell r="N461">
            <v>0</v>
          </cell>
          <cell r="O461">
            <v>0</v>
          </cell>
          <cell r="P461">
            <v>0</v>
          </cell>
          <cell r="Q461">
            <v>0</v>
          </cell>
          <cell r="R461">
            <v>16746.686550000006</v>
          </cell>
          <cell r="S461">
            <v>34271.919000000009</v>
          </cell>
          <cell r="T461">
            <v>69833.664450000011</v>
          </cell>
          <cell r="U461">
            <v>36847.527750000037</v>
          </cell>
          <cell r="V461">
            <v>20100.588749999937</v>
          </cell>
          <cell r="W461">
            <v>2583.0255000000179</v>
          </cell>
          <cell r="X461">
            <v>2585.7149999999965</v>
          </cell>
          <cell r="Y461">
            <v>2585.2035000000324</v>
          </cell>
          <cell r="Z461">
            <v>2584.5764999999665</v>
          </cell>
          <cell r="AA461">
            <v>2584.3950000000186</v>
          </cell>
          <cell r="AB461">
            <v>2584.7249999999767</v>
          </cell>
          <cell r="AC461">
            <v>2592.8595000000205</v>
          </cell>
          <cell r="AD461">
            <v>2694.0321599718882</v>
          </cell>
          <cell r="AE461">
            <v>2731.0805338135397</v>
          </cell>
          <cell r="AF461">
            <v>2768.6383974915661</v>
          </cell>
          <cell r="AG461">
            <v>2806.7127575183695</v>
          </cell>
          <cell r="AH461">
            <v>2845.3107167601411</v>
          </cell>
          <cell r="AI461">
            <v>2884.4394757617847</v>
          </cell>
          <cell r="AJ461">
            <v>2924.1063340901455</v>
          </cell>
          <cell r="AK461">
            <v>2964.3186916958948</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row>
        <row r="462">
          <cell r="A462" t="str">
            <v>CALarge C&amp;ICurtail AgreementsIncentive CostsHigh Participation Case0</v>
          </cell>
          <cell r="B462" t="str">
            <v>CA</v>
          </cell>
          <cell r="C462" t="str">
            <v>Large C&amp;I</v>
          </cell>
          <cell r="D462" t="str">
            <v>Curtail Agreements</v>
          </cell>
          <cell r="E462" t="str">
            <v>Incentive Costs</v>
          </cell>
          <cell r="F462" t="str">
            <v>High Participation Case</v>
          </cell>
          <cell r="G462">
            <v>0</v>
          </cell>
          <cell r="H462">
            <v>0</v>
          </cell>
          <cell r="I462">
            <v>0</v>
          </cell>
          <cell r="J462">
            <v>0</v>
          </cell>
          <cell r="K462">
            <v>0</v>
          </cell>
          <cell r="L462">
            <v>0</v>
          </cell>
          <cell r="M462">
            <v>0</v>
          </cell>
          <cell r="N462">
            <v>0</v>
          </cell>
          <cell r="O462">
            <v>0</v>
          </cell>
          <cell r="P462">
            <v>0</v>
          </cell>
          <cell r="Q462">
            <v>0</v>
          </cell>
          <cell r="R462">
            <v>351680.42</v>
          </cell>
          <cell r="S462">
            <v>1071390.72</v>
          </cell>
          <cell r="T462">
            <v>2537897.67</v>
          </cell>
          <cell r="U462">
            <v>3311695.75</v>
          </cell>
          <cell r="V462">
            <v>3733808.12</v>
          </cell>
          <cell r="W462">
            <v>3788051.65</v>
          </cell>
          <cell r="X462">
            <v>3842351.67</v>
          </cell>
          <cell r="Y462">
            <v>3896640.94</v>
          </cell>
          <cell r="Z462">
            <v>3950917.05</v>
          </cell>
          <cell r="AA462">
            <v>4005189.34</v>
          </cell>
          <cell r="AB462">
            <v>4059468.57</v>
          </cell>
          <cell r="AC462">
            <v>4113918.62</v>
          </cell>
          <cell r="AD462">
            <v>4170493.29</v>
          </cell>
          <cell r="AE462">
            <v>4227845.9800000004</v>
          </cell>
          <cell r="AF462">
            <v>4285987.3899999997</v>
          </cell>
          <cell r="AG462">
            <v>4344928.3600000003</v>
          </cell>
          <cell r="AH462">
            <v>4404679.88</v>
          </cell>
          <cell r="AI462">
            <v>4465253.1100000003</v>
          </cell>
          <cell r="AJ462">
            <v>4526659.34</v>
          </cell>
          <cell r="AK462">
            <v>4588910.04</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row>
        <row r="463">
          <cell r="A463" t="str">
            <v>CALarge C&amp;ICurtail AgreementsParticipantsHigh Participation Case0</v>
          </cell>
          <cell r="B463" t="str">
            <v>CA</v>
          </cell>
          <cell r="C463" t="str">
            <v>Large C&amp;I</v>
          </cell>
          <cell r="D463" t="str">
            <v>Curtail Agreements</v>
          </cell>
          <cell r="E463" t="str">
            <v>Participants</v>
          </cell>
          <cell r="F463" t="str">
            <v>High Participation Case</v>
          </cell>
          <cell r="G463">
            <v>0</v>
          </cell>
          <cell r="H463">
            <v>0</v>
          </cell>
          <cell r="I463">
            <v>0</v>
          </cell>
          <cell r="J463">
            <v>0</v>
          </cell>
          <cell r="K463">
            <v>0</v>
          </cell>
          <cell r="L463">
            <v>0</v>
          </cell>
          <cell r="M463">
            <v>0</v>
          </cell>
          <cell r="N463">
            <v>0</v>
          </cell>
          <cell r="O463">
            <v>0</v>
          </cell>
          <cell r="P463">
            <v>0</v>
          </cell>
          <cell r="Q463">
            <v>0</v>
          </cell>
          <cell r="R463">
            <v>16746.686550000006</v>
          </cell>
          <cell r="S463">
            <v>51018.605550000015</v>
          </cell>
          <cell r="T463">
            <v>120852.27000000002</v>
          </cell>
          <cell r="U463">
            <v>157699.79775000006</v>
          </cell>
          <cell r="V463">
            <v>177800.38649999999</v>
          </cell>
          <cell r="W463">
            <v>180383.41200000001</v>
          </cell>
          <cell r="X463">
            <v>182969.12700000001</v>
          </cell>
          <cell r="Y463">
            <v>185554.33050000004</v>
          </cell>
          <cell r="Z463">
            <v>188138.90700000001</v>
          </cell>
          <cell r="AA463">
            <v>190723.30200000003</v>
          </cell>
          <cell r="AB463">
            <v>193308.027</v>
          </cell>
          <cell r="AC463">
            <v>195900.88650000002</v>
          </cell>
          <cell r="AD463">
            <v>198594.91865997191</v>
          </cell>
          <cell r="AE463">
            <v>201325.99919378545</v>
          </cell>
          <cell r="AF463">
            <v>204094.63759127702</v>
          </cell>
          <cell r="AG463">
            <v>206901.35034879539</v>
          </cell>
          <cell r="AH463">
            <v>209746.66106555553</v>
          </cell>
          <cell r="AI463">
            <v>212631.10054131731</v>
          </cell>
          <cell r="AJ463">
            <v>215555.20687540746</v>
          </cell>
          <cell r="AK463">
            <v>218519.52556710335</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row>
        <row r="464">
          <cell r="A464" t="str">
            <v>CAExtra Large C&amp;ICurtail Agreements - Non-FirmProgram Annual BenefitsHigh Participation Case0</v>
          </cell>
          <cell r="B464" t="str">
            <v>CA</v>
          </cell>
          <cell r="C464" t="str">
            <v>Extra Large C&amp;I</v>
          </cell>
          <cell r="D464" t="str">
            <v>Curtail Agreements - Non-Firm</v>
          </cell>
          <cell r="E464" t="str">
            <v>Program Annual Benefits</v>
          </cell>
          <cell r="F464" t="str">
            <v>High Participation Case</v>
          </cell>
          <cell r="G464">
            <v>0</v>
          </cell>
          <cell r="H464">
            <v>0</v>
          </cell>
          <cell r="I464">
            <v>0</v>
          </cell>
          <cell r="J464">
            <v>0</v>
          </cell>
          <cell r="K464">
            <v>0</v>
          </cell>
          <cell r="L464">
            <v>0</v>
          </cell>
          <cell r="M464">
            <v>0</v>
          </cell>
          <cell r="N464">
            <v>0</v>
          </cell>
          <cell r="O464">
            <v>0</v>
          </cell>
          <cell r="P464">
            <v>0</v>
          </cell>
          <cell r="Q464">
            <v>0</v>
          </cell>
          <cell r="R464">
            <v>573231.01</v>
          </cell>
          <cell r="S464">
            <v>1745288.43</v>
          </cell>
          <cell r="T464">
            <v>4127886.26</v>
          </cell>
          <cell r="U464">
            <v>5388069.9000000004</v>
          </cell>
          <cell r="V464">
            <v>6066603.5300000003</v>
          </cell>
          <cell r="W464">
            <v>6146956.6100000003</v>
          </cell>
          <cell r="X464">
            <v>6226381.7599999998</v>
          </cell>
          <cell r="Y464">
            <v>6305886.3200000003</v>
          </cell>
          <cell r="Z464">
            <v>6389191.79</v>
          </cell>
          <cell r="AA464">
            <v>6482465.1100000003</v>
          </cell>
          <cell r="AB464">
            <v>6568214.9500000002</v>
          </cell>
          <cell r="AC464">
            <v>6654117.0800000001</v>
          </cell>
          <cell r="AD464">
            <v>6743128.8899999997</v>
          </cell>
          <cell r="AE464">
            <v>6833331.4100000001</v>
          </cell>
          <cell r="AF464">
            <v>6924740.5700000003</v>
          </cell>
          <cell r="AG464">
            <v>7017372.5</v>
          </cell>
          <cell r="AH464">
            <v>7111243.5700000003</v>
          </cell>
          <cell r="AI464">
            <v>7206370.3399999999</v>
          </cell>
          <cell r="AJ464">
            <v>7302769.6200000001</v>
          </cell>
          <cell r="AK464">
            <v>7400458.4299999997</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row>
        <row r="465">
          <cell r="A465" t="str">
            <v>CAExtra Large C&amp;ICurtail Agreements - Non-FirmProgram Annual CostsHigh Participation Case0</v>
          </cell>
          <cell r="B465" t="str">
            <v>CA</v>
          </cell>
          <cell r="C465" t="str">
            <v>Extra Large C&amp;I</v>
          </cell>
          <cell r="D465" t="str">
            <v>Curtail Agreements - Non-Firm</v>
          </cell>
          <cell r="E465" t="str">
            <v>Program Annual Costs</v>
          </cell>
          <cell r="F465" t="str">
            <v>High Participation Case</v>
          </cell>
          <cell r="G465">
            <v>0</v>
          </cell>
          <cell r="H465">
            <v>0</v>
          </cell>
          <cell r="I465">
            <v>0</v>
          </cell>
          <cell r="J465">
            <v>0</v>
          </cell>
          <cell r="K465">
            <v>0</v>
          </cell>
          <cell r="L465">
            <v>0</v>
          </cell>
          <cell r="M465">
            <v>0</v>
          </cell>
          <cell r="N465">
            <v>0</v>
          </cell>
          <cell r="O465">
            <v>0</v>
          </cell>
          <cell r="P465">
            <v>0</v>
          </cell>
          <cell r="Q465">
            <v>0</v>
          </cell>
          <cell r="R465">
            <v>5834317.1500000004</v>
          </cell>
          <cell r="S465">
            <v>12509121.98</v>
          </cell>
          <cell r="T465">
            <v>26286343.199999999</v>
          </cell>
          <cell r="U465">
            <v>16130618.27</v>
          </cell>
          <cell r="V465">
            <v>10911310.720000001</v>
          </cell>
          <cell r="W465">
            <v>4823091.07</v>
          </cell>
          <cell r="X465">
            <v>4899046.41</v>
          </cell>
          <cell r="Y465">
            <v>4974249.76</v>
          </cell>
          <cell r="Z465">
            <v>5049879.66</v>
          </cell>
          <cell r="AA465">
            <v>5126289.05</v>
          </cell>
          <cell r="AB465">
            <v>5203203.5</v>
          </cell>
          <cell r="AC465">
            <v>5283869.59</v>
          </cell>
          <cell r="AD465">
            <v>5405233.1200000001</v>
          </cell>
          <cell r="AE465">
            <v>5502775.29</v>
          </cell>
          <cell r="AF465">
            <v>5602414.6799999997</v>
          </cell>
          <cell r="AG465">
            <v>5704204.7300000004</v>
          </cell>
          <cell r="AH465">
            <v>5808200.4400000004</v>
          </cell>
          <cell r="AI465">
            <v>5914458.3899999997</v>
          </cell>
          <cell r="AJ465">
            <v>6023036.7800000003</v>
          </cell>
          <cell r="AK465">
            <v>6133995.5099999998</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row>
        <row r="466">
          <cell r="A466" t="str">
            <v>CAExtra Large C&amp;ICurtail Agreements - Non-FirmNon-Incentive CostsHigh Participation Case0</v>
          </cell>
          <cell r="B466" t="str">
            <v>CA</v>
          </cell>
          <cell r="C466" t="str">
            <v>Extra Large C&amp;I</v>
          </cell>
          <cell r="D466" t="str">
            <v>Curtail Agreements - Non-Firm</v>
          </cell>
          <cell r="E466" t="str">
            <v>Non-Incentive Costs</v>
          </cell>
          <cell r="F466" t="str">
            <v>High Participation Case</v>
          </cell>
          <cell r="G466">
            <v>0</v>
          </cell>
          <cell r="H466">
            <v>0</v>
          </cell>
          <cell r="I466">
            <v>0</v>
          </cell>
          <cell r="J466">
            <v>0</v>
          </cell>
          <cell r="K466">
            <v>0</v>
          </cell>
          <cell r="L466">
            <v>0</v>
          </cell>
          <cell r="M466">
            <v>0</v>
          </cell>
          <cell r="N466">
            <v>0</v>
          </cell>
          <cell r="O466">
            <v>0</v>
          </cell>
          <cell r="P466">
            <v>0</v>
          </cell>
          <cell r="Q466">
            <v>0</v>
          </cell>
          <cell r="R466">
            <v>5482636.7300000004</v>
          </cell>
          <cell r="S466">
            <v>11437731.27</v>
          </cell>
          <cell r="T466">
            <v>23748445.530000001</v>
          </cell>
          <cell r="U466">
            <v>12818922.52</v>
          </cell>
          <cell r="V466">
            <v>7177502.6100000003</v>
          </cell>
          <cell r="W466">
            <v>1035039.42</v>
          </cell>
          <cell r="X466">
            <v>1056694.75</v>
          </cell>
          <cell r="Y466">
            <v>1077608.81</v>
          </cell>
          <cell r="Z466">
            <v>1098962.6200000001</v>
          </cell>
          <cell r="AA466">
            <v>1121099.71</v>
          </cell>
          <cell r="AB466">
            <v>1143734.93</v>
          </cell>
          <cell r="AC466">
            <v>1169950.97</v>
          </cell>
          <cell r="AD466">
            <v>1234739.83</v>
          </cell>
          <cell r="AE466">
            <v>1274929.31</v>
          </cell>
          <cell r="AF466">
            <v>1316427.29</v>
          </cell>
          <cell r="AG466">
            <v>1359276.37</v>
          </cell>
          <cell r="AH466">
            <v>1403520.56</v>
          </cell>
          <cell r="AI466">
            <v>1449205.28</v>
          </cell>
          <cell r="AJ466">
            <v>1496377.44</v>
          </cell>
          <cell r="AK466">
            <v>1545085.48</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row>
        <row r="467">
          <cell r="A467" t="str">
            <v>CAExtra Large C&amp;ICurtail Agreements - Non-FirmSummer Peak Reduction @Meter  (MW)High Participation Case0</v>
          </cell>
          <cell r="B467" t="str">
            <v>CA</v>
          </cell>
          <cell r="C467" t="str">
            <v>Extra Large C&amp;I</v>
          </cell>
          <cell r="D467" t="str">
            <v>Curtail Agreements - Non-Firm</v>
          </cell>
          <cell r="E467" t="str">
            <v>Summer Peak Reduction @Meter  (MW)</v>
          </cell>
          <cell r="F467" t="str">
            <v>High Participation Case</v>
          </cell>
          <cell r="G467">
            <v>0</v>
          </cell>
          <cell r="H467">
            <v>0</v>
          </cell>
          <cell r="I467">
            <v>0</v>
          </cell>
          <cell r="J467">
            <v>0</v>
          </cell>
          <cell r="K467">
            <v>0</v>
          </cell>
          <cell r="L467">
            <v>0</v>
          </cell>
          <cell r="M467">
            <v>0</v>
          </cell>
          <cell r="N467">
            <v>0</v>
          </cell>
          <cell r="O467">
            <v>0</v>
          </cell>
          <cell r="P467">
            <v>0</v>
          </cell>
          <cell r="Q467">
            <v>0</v>
          </cell>
          <cell r="R467">
            <v>5.1061481672101516</v>
          </cell>
          <cell r="S467">
            <v>15.546439584201273</v>
          </cell>
          <cell r="T467">
            <v>36.769815927493447</v>
          </cell>
          <cell r="U467">
            <v>47.99510590524666</v>
          </cell>
          <cell r="V467">
            <v>54.039254216657497</v>
          </cell>
          <cell r="W467">
            <v>54.75501228123791</v>
          </cell>
          <cell r="X467">
            <v>55.462504704051796</v>
          </cell>
          <cell r="Y467">
            <v>56.170704503007471</v>
          </cell>
          <cell r="Z467">
            <v>56.91276145592839</v>
          </cell>
          <cell r="AA467">
            <v>57.74360864977195</v>
          </cell>
          <cell r="AB467">
            <v>58.507439221742665</v>
          </cell>
          <cell r="AC467">
            <v>59.27262640549219</v>
          </cell>
          <cell r="AD467">
            <v>60.065513565673378</v>
          </cell>
          <cell r="AE467">
            <v>60.869007140432515</v>
          </cell>
          <cell r="AF467">
            <v>61.683249011282939</v>
          </cell>
          <cell r="AG467">
            <v>62.508382957680382</v>
          </cell>
          <cell r="AH467">
            <v>63.344554682411669</v>
          </cell>
          <cell r="AI467">
            <v>64.191911837323005</v>
          </cell>
          <cell r="AJ467">
            <v>65.050604049392433</v>
          </cell>
          <cell r="AK467">
            <v>65.920782947151125</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row>
        <row r="468">
          <cell r="A468" t="str">
            <v>CAExtra Large C&amp;ICurtail Agreements - Non-FirmSummer Peak Reduction @Generation (MW)High Participation Case0</v>
          </cell>
          <cell r="B468" t="str">
            <v>CA</v>
          </cell>
          <cell r="C468" t="str">
            <v>Extra Large C&amp;I</v>
          </cell>
          <cell r="D468" t="str">
            <v>Curtail Agreements - Non-Firm</v>
          </cell>
          <cell r="E468" t="str">
            <v>Summer Peak Reduction @Generation (MW)</v>
          </cell>
          <cell r="F468" t="str">
            <v>High Participation Case</v>
          </cell>
          <cell r="G468">
            <v>0</v>
          </cell>
          <cell r="H468">
            <v>0</v>
          </cell>
          <cell r="I468">
            <v>0</v>
          </cell>
          <cell r="J468">
            <v>0</v>
          </cell>
          <cell r="K468">
            <v>0</v>
          </cell>
          <cell r="L468">
            <v>0</v>
          </cell>
          <cell r="M468">
            <v>0</v>
          </cell>
          <cell r="N468">
            <v>0</v>
          </cell>
          <cell r="O468">
            <v>0</v>
          </cell>
          <cell r="P468">
            <v>0</v>
          </cell>
          <cell r="Q468">
            <v>0</v>
          </cell>
          <cell r="R468">
            <v>5.6309529854545115</v>
          </cell>
          <cell r="S468">
            <v>17.1442871462299</v>
          </cell>
          <cell r="T468">
            <v>40.548980952242438</v>
          </cell>
          <cell r="U468">
            <v>52.92799504328039</v>
          </cell>
          <cell r="V468">
            <v>59.593354892652727</v>
          </cell>
          <cell r="W468">
            <v>60.382677857562754</v>
          </cell>
          <cell r="X468">
            <v>61.162885646285609</v>
          </cell>
          <cell r="Y468">
            <v>61.94387351456492</v>
          </cell>
          <cell r="Z468">
            <v>62.762198341341403</v>
          </cell>
          <cell r="AA468">
            <v>63.678439181486489</v>
          </cell>
          <cell r="AB468">
            <v>64.520775498172327</v>
          </cell>
          <cell r="AC468">
            <v>65.364607857843168</v>
          </cell>
          <cell r="AD468">
            <v>66.238987169908881</v>
          </cell>
          <cell r="AE468">
            <v>67.125063013269198</v>
          </cell>
          <cell r="AF468">
            <v>68.022991851877961</v>
          </cell>
          <cell r="AG468">
            <v>68.932932242700019</v>
          </cell>
          <cell r="AH468">
            <v>69.855044863709381</v>
          </cell>
          <cell r="AI468">
            <v>70.789492542261797</v>
          </cell>
          <cell r="AJ468">
            <v>71.73644028384696</v>
          </cell>
          <cell r="AK468">
            <v>72.696055301225314</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row>
        <row r="469">
          <cell r="A469" t="str">
            <v>CAExtra Large C&amp;ICurtail Agreements - Non-FirmWinter Peak Reduction @Meter  (MW)High Participation Case0</v>
          </cell>
          <cell r="B469" t="str">
            <v>CA</v>
          </cell>
          <cell r="C469" t="str">
            <v>Extra Large C&amp;I</v>
          </cell>
          <cell r="D469" t="str">
            <v>Curtail Agreements - Non-Firm</v>
          </cell>
          <cell r="E469" t="str">
            <v>Winter Peak Reduction @Meter  (MW)</v>
          </cell>
          <cell r="F469" t="str">
            <v>High Participation Case</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row>
        <row r="470">
          <cell r="A470" t="str">
            <v>CAExtra Large C&amp;ICurtail Agreements - Non-FirmWinter Peak Reduction @Generation (MW)High Participation Case0</v>
          </cell>
          <cell r="B470" t="str">
            <v>CA</v>
          </cell>
          <cell r="C470" t="str">
            <v>Extra Large C&amp;I</v>
          </cell>
          <cell r="D470" t="str">
            <v>Curtail Agreements - Non-Firm</v>
          </cell>
          <cell r="E470" t="str">
            <v>Winter Peak Reduction @Generation (MW)</v>
          </cell>
          <cell r="F470" t="str">
            <v>High Participation Case</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row>
        <row r="471">
          <cell r="A471" t="str">
            <v>CAExtra Large C&amp;ICurtail Agreements - Non-FirmProgram Annual BenefitsHigh Participation Case0</v>
          </cell>
          <cell r="B471" t="str">
            <v>CA</v>
          </cell>
          <cell r="C471" t="str">
            <v>Extra Large C&amp;I</v>
          </cell>
          <cell r="D471" t="str">
            <v>Curtail Agreements - Non-Firm</v>
          </cell>
          <cell r="E471" t="str">
            <v>Program Annual Benefits</v>
          </cell>
          <cell r="F471" t="str">
            <v>High Participation Case</v>
          </cell>
          <cell r="G471">
            <v>0</v>
          </cell>
        </row>
        <row r="472">
          <cell r="A472" t="str">
            <v>CAExtra Large C&amp;ICurtail Agreements - Non-FirmNew ParticipantsHigh Participation Case0</v>
          </cell>
          <cell r="B472" t="str">
            <v>CA</v>
          </cell>
          <cell r="C472" t="str">
            <v>Extra Large C&amp;I</v>
          </cell>
          <cell r="D472" t="str">
            <v>Curtail Agreements - Non-Firm</v>
          </cell>
          <cell r="E472" t="str">
            <v>New Participants</v>
          </cell>
          <cell r="F472" t="str">
            <v>High Participation Case</v>
          </cell>
          <cell r="G472">
            <v>0</v>
          </cell>
          <cell r="H472">
            <v>0</v>
          </cell>
          <cell r="I472">
            <v>0</v>
          </cell>
          <cell r="J472">
            <v>0</v>
          </cell>
          <cell r="K472">
            <v>0</v>
          </cell>
          <cell r="L472">
            <v>0</v>
          </cell>
          <cell r="M472">
            <v>0</v>
          </cell>
          <cell r="N472">
            <v>0</v>
          </cell>
          <cell r="O472">
            <v>0</v>
          </cell>
          <cell r="P472">
            <v>0</v>
          </cell>
          <cell r="Q472">
            <v>0</v>
          </cell>
          <cell r="R472">
            <v>16746.686550000006</v>
          </cell>
          <cell r="S472">
            <v>34271.919000000009</v>
          </cell>
          <cell r="T472">
            <v>69833.664450000011</v>
          </cell>
          <cell r="U472">
            <v>36847.527750000037</v>
          </cell>
          <cell r="V472">
            <v>20100.588749999937</v>
          </cell>
          <cell r="W472">
            <v>2583.0255000000179</v>
          </cell>
          <cell r="X472">
            <v>2585.7149999999965</v>
          </cell>
          <cell r="Y472">
            <v>2585.2035000000324</v>
          </cell>
          <cell r="Z472">
            <v>2584.5764999999665</v>
          </cell>
          <cell r="AA472">
            <v>2584.3950000000186</v>
          </cell>
          <cell r="AB472">
            <v>2584.7249999999767</v>
          </cell>
          <cell r="AC472">
            <v>2592.8595000000205</v>
          </cell>
          <cell r="AD472">
            <v>2694.0321599718882</v>
          </cell>
          <cell r="AE472">
            <v>2731.0805338135397</v>
          </cell>
          <cell r="AF472">
            <v>2768.6383974915661</v>
          </cell>
          <cell r="AG472">
            <v>2806.7127575183695</v>
          </cell>
          <cell r="AH472">
            <v>2845.3107167601411</v>
          </cell>
          <cell r="AI472">
            <v>2884.4394757617847</v>
          </cell>
          <cell r="AJ472">
            <v>2924.1063340901455</v>
          </cell>
          <cell r="AK472">
            <v>2964.3186916958948</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row>
        <row r="473">
          <cell r="A473" t="str">
            <v>CAExtra Large C&amp;ICurtail Agreements - Non-FirmIncentive CostsHigh Participation Case0</v>
          </cell>
          <cell r="B473" t="str">
            <v>CA</v>
          </cell>
          <cell r="C473" t="str">
            <v>Extra Large C&amp;I</v>
          </cell>
          <cell r="D473" t="str">
            <v>Curtail Agreements - Non-Firm</v>
          </cell>
          <cell r="E473" t="str">
            <v>Incentive Costs</v>
          </cell>
          <cell r="F473" t="str">
            <v>High Participation Case</v>
          </cell>
          <cell r="G473">
            <v>0</v>
          </cell>
          <cell r="H473">
            <v>0</v>
          </cell>
          <cell r="I473">
            <v>0</v>
          </cell>
          <cell r="J473">
            <v>0</v>
          </cell>
          <cell r="K473">
            <v>0</v>
          </cell>
          <cell r="L473">
            <v>0</v>
          </cell>
          <cell r="M473">
            <v>0</v>
          </cell>
          <cell r="N473">
            <v>0</v>
          </cell>
          <cell r="O473">
            <v>0</v>
          </cell>
          <cell r="P473">
            <v>0</v>
          </cell>
          <cell r="Q473">
            <v>0</v>
          </cell>
          <cell r="R473">
            <v>351680.42</v>
          </cell>
          <cell r="S473">
            <v>1071390.72</v>
          </cell>
          <cell r="T473">
            <v>2537897.67</v>
          </cell>
          <cell r="U473">
            <v>3311695.75</v>
          </cell>
          <cell r="V473">
            <v>3733808.12</v>
          </cell>
          <cell r="W473">
            <v>3788051.65</v>
          </cell>
          <cell r="X473">
            <v>3842351.67</v>
          </cell>
          <cell r="Y473">
            <v>3896640.94</v>
          </cell>
          <cell r="Z473">
            <v>3950917.05</v>
          </cell>
          <cell r="AA473">
            <v>4005189.34</v>
          </cell>
          <cell r="AB473">
            <v>4059468.57</v>
          </cell>
          <cell r="AC473">
            <v>4113918.62</v>
          </cell>
          <cell r="AD473">
            <v>4170493.29</v>
          </cell>
          <cell r="AE473">
            <v>4227845.9800000004</v>
          </cell>
          <cell r="AF473">
            <v>4285987.3899999997</v>
          </cell>
          <cell r="AG473">
            <v>4344928.3600000003</v>
          </cell>
          <cell r="AH473">
            <v>4404679.88</v>
          </cell>
          <cell r="AI473">
            <v>4465253.1100000003</v>
          </cell>
          <cell r="AJ473">
            <v>4526659.34</v>
          </cell>
          <cell r="AK473">
            <v>4588910.04</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row>
        <row r="474">
          <cell r="A474" t="str">
            <v>CAExtra Large C&amp;ICurtail Agreements - Non-FirmParticipantsHigh Participation Case0</v>
          </cell>
          <cell r="B474" t="str">
            <v>CA</v>
          </cell>
          <cell r="C474" t="str">
            <v>Extra Large C&amp;I</v>
          </cell>
          <cell r="D474" t="str">
            <v>Curtail Agreements - Non-Firm</v>
          </cell>
          <cell r="E474" t="str">
            <v>Participants</v>
          </cell>
          <cell r="F474" t="str">
            <v>High Participation Case</v>
          </cell>
          <cell r="G474">
            <v>0</v>
          </cell>
          <cell r="H474">
            <v>0</v>
          </cell>
          <cell r="I474">
            <v>0</v>
          </cell>
          <cell r="J474">
            <v>0</v>
          </cell>
          <cell r="K474">
            <v>0</v>
          </cell>
          <cell r="L474">
            <v>0</v>
          </cell>
          <cell r="M474">
            <v>0</v>
          </cell>
          <cell r="N474">
            <v>0</v>
          </cell>
          <cell r="O474">
            <v>0</v>
          </cell>
          <cell r="P474">
            <v>0</v>
          </cell>
          <cell r="Q474">
            <v>0</v>
          </cell>
          <cell r="R474">
            <v>16746.686550000006</v>
          </cell>
          <cell r="S474">
            <v>51018.605550000015</v>
          </cell>
          <cell r="T474">
            <v>120852.27000000002</v>
          </cell>
          <cell r="U474">
            <v>157699.79775000006</v>
          </cell>
          <cell r="V474">
            <v>177800.38649999999</v>
          </cell>
          <cell r="W474">
            <v>180383.41200000001</v>
          </cell>
          <cell r="X474">
            <v>182969.12700000001</v>
          </cell>
          <cell r="Y474">
            <v>185554.33050000004</v>
          </cell>
          <cell r="Z474">
            <v>188138.90700000001</v>
          </cell>
          <cell r="AA474">
            <v>190723.30200000003</v>
          </cell>
          <cell r="AB474">
            <v>193308.027</v>
          </cell>
          <cell r="AC474">
            <v>195900.88650000002</v>
          </cell>
          <cell r="AD474">
            <v>198594.91865997191</v>
          </cell>
          <cell r="AE474">
            <v>201325.99919378545</v>
          </cell>
          <cell r="AF474">
            <v>204094.63759127702</v>
          </cell>
          <cell r="AG474">
            <v>206901.35034879539</v>
          </cell>
          <cell r="AH474">
            <v>209746.66106555553</v>
          </cell>
          <cell r="AI474">
            <v>212631.10054131731</v>
          </cell>
          <cell r="AJ474">
            <v>215555.20687540746</v>
          </cell>
          <cell r="AK474">
            <v>218519.52556710335</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row>
        <row r="475">
          <cell r="A475" t="str">
            <v>CALarge C&amp;ICurtail Agreements - Non-FirmProgram Annual BenefitsHigh Participation Case0</v>
          </cell>
          <cell r="B475" t="str">
            <v>CA</v>
          </cell>
          <cell r="C475" t="str">
            <v>Large C&amp;I</v>
          </cell>
          <cell r="D475" t="str">
            <v>Curtail Agreements - Non-Firm</v>
          </cell>
          <cell r="E475" t="str">
            <v>Program Annual Benefits</v>
          </cell>
          <cell r="F475" t="str">
            <v>High Participation Case</v>
          </cell>
          <cell r="G475">
            <v>0</v>
          </cell>
          <cell r="H475">
            <v>0</v>
          </cell>
          <cell r="I475">
            <v>0</v>
          </cell>
          <cell r="J475">
            <v>0</v>
          </cell>
          <cell r="K475">
            <v>0</v>
          </cell>
          <cell r="L475">
            <v>0</v>
          </cell>
          <cell r="M475">
            <v>0</v>
          </cell>
          <cell r="N475">
            <v>0</v>
          </cell>
          <cell r="O475">
            <v>0</v>
          </cell>
          <cell r="P475">
            <v>0</v>
          </cell>
          <cell r="Q475">
            <v>0</v>
          </cell>
          <cell r="R475">
            <v>573231.01</v>
          </cell>
          <cell r="S475">
            <v>1745288.43</v>
          </cell>
          <cell r="T475">
            <v>4127886.26</v>
          </cell>
          <cell r="U475">
            <v>5388069.9000000004</v>
          </cell>
          <cell r="V475">
            <v>6066603.5300000003</v>
          </cell>
          <cell r="W475">
            <v>6146956.6100000003</v>
          </cell>
          <cell r="X475">
            <v>6226381.7599999998</v>
          </cell>
          <cell r="Y475">
            <v>6305886.3200000003</v>
          </cell>
          <cell r="Z475">
            <v>6389191.79</v>
          </cell>
          <cell r="AA475">
            <v>6482465.1100000003</v>
          </cell>
          <cell r="AB475">
            <v>6568214.9500000002</v>
          </cell>
          <cell r="AC475">
            <v>6654117.0800000001</v>
          </cell>
          <cell r="AD475">
            <v>6743128.8899999997</v>
          </cell>
          <cell r="AE475">
            <v>6833331.4100000001</v>
          </cell>
          <cell r="AF475">
            <v>6924740.5700000003</v>
          </cell>
          <cell r="AG475">
            <v>7017372.5</v>
          </cell>
          <cell r="AH475">
            <v>7111243.5700000003</v>
          </cell>
          <cell r="AI475">
            <v>7206370.3399999999</v>
          </cell>
          <cell r="AJ475">
            <v>7302769.6200000001</v>
          </cell>
          <cell r="AK475">
            <v>7400458.4299999997</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row>
        <row r="476">
          <cell r="A476" t="str">
            <v>CALarge C&amp;ICurtail Agreements - Non-FirmProgram Annual CostsHigh Participation Case0</v>
          </cell>
          <cell r="B476" t="str">
            <v>CA</v>
          </cell>
          <cell r="C476" t="str">
            <v>Large C&amp;I</v>
          </cell>
          <cell r="D476" t="str">
            <v>Curtail Agreements - Non-Firm</v>
          </cell>
          <cell r="E476" t="str">
            <v>Program Annual Costs</v>
          </cell>
          <cell r="F476" t="str">
            <v>High Participation Case</v>
          </cell>
          <cell r="G476">
            <v>0</v>
          </cell>
          <cell r="H476">
            <v>0</v>
          </cell>
          <cell r="I476">
            <v>0</v>
          </cell>
          <cell r="J476">
            <v>0</v>
          </cell>
          <cell r="K476">
            <v>0</v>
          </cell>
          <cell r="L476">
            <v>0</v>
          </cell>
          <cell r="M476">
            <v>0</v>
          </cell>
          <cell r="N476">
            <v>0</v>
          </cell>
          <cell r="O476">
            <v>0</v>
          </cell>
          <cell r="P476">
            <v>0</v>
          </cell>
          <cell r="Q476">
            <v>0</v>
          </cell>
          <cell r="R476">
            <v>5834317.1500000004</v>
          </cell>
          <cell r="S476">
            <v>12509121.98</v>
          </cell>
          <cell r="T476">
            <v>26286343.199999999</v>
          </cell>
          <cell r="U476">
            <v>16130618.27</v>
          </cell>
          <cell r="V476">
            <v>10911310.720000001</v>
          </cell>
          <cell r="W476">
            <v>4823091.07</v>
          </cell>
          <cell r="X476">
            <v>4899046.41</v>
          </cell>
          <cell r="Y476">
            <v>4974249.76</v>
          </cell>
          <cell r="Z476">
            <v>5049879.66</v>
          </cell>
          <cell r="AA476">
            <v>5126289.05</v>
          </cell>
          <cell r="AB476">
            <v>5203203.5</v>
          </cell>
          <cell r="AC476">
            <v>5283869.59</v>
          </cell>
          <cell r="AD476">
            <v>5405233.1200000001</v>
          </cell>
          <cell r="AE476">
            <v>5502775.29</v>
          </cell>
          <cell r="AF476">
            <v>5602414.6799999997</v>
          </cell>
          <cell r="AG476">
            <v>5704204.7300000004</v>
          </cell>
          <cell r="AH476">
            <v>5808200.4400000004</v>
          </cell>
          <cell r="AI476">
            <v>5914458.3899999997</v>
          </cell>
          <cell r="AJ476">
            <v>6023036.7800000003</v>
          </cell>
          <cell r="AK476">
            <v>6133995.5099999998</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row>
        <row r="477">
          <cell r="A477" t="str">
            <v>CALarge C&amp;ICurtail Agreements - Non-FirmNon-Incentive CostsHigh Participation Case0</v>
          </cell>
          <cell r="B477" t="str">
            <v>CA</v>
          </cell>
          <cell r="C477" t="str">
            <v>Large C&amp;I</v>
          </cell>
          <cell r="D477" t="str">
            <v>Curtail Agreements - Non-Firm</v>
          </cell>
          <cell r="E477" t="str">
            <v>Non-Incentive Costs</v>
          </cell>
          <cell r="F477" t="str">
            <v>High Participation Case</v>
          </cell>
          <cell r="G477">
            <v>0</v>
          </cell>
          <cell r="H477">
            <v>0</v>
          </cell>
          <cell r="I477">
            <v>0</v>
          </cell>
          <cell r="J477">
            <v>0</v>
          </cell>
          <cell r="K477">
            <v>0</v>
          </cell>
          <cell r="L477">
            <v>0</v>
          </cell>
          <cell r="M477">
            <v>0</v>
          </cell>
          <cell r="N477">
            <v>0</v>
          </cell>
          <cell r="O477">
            <v>0</v>
          </cell>
          <cell r="P477">
            <v>0</v>
          </cell>
          <cell r="Q477">
            <v>0</v>
          </cell>
          <cell r="R477">
            <v>5482636.7300000004</v>
          </cell>
          <cell r="S477">
            <v>11437731.27</v>
          </cell>
          <cell r="T477">
            <v>23748445.530000001</v>
          </cell>
          <cell r="U477">
            <v>12818922.52</v>
          </cell>
          <cell r="V477">
            <v>7177502.6100000003</v>
          </cell>
          <cell r="W477">
            <v>1035039.42</v>
          </cell>
          <cell r="X477">
            <v>1056694.75</v>
          </cell>
          <cell r="Y477">
            <v>1077608.81</v>
          </cell>
          <cell r="Z477">
            <v>1098962.6200000001</v>
          </cell>
          <cell r="AA477">
            <v>1121099.71</v>
          </cell>
          <cell r="AB477">
            <v>1143734.93</v>
          </cell>
          <cell r="AC477">
            <v>1169950.97</v>
          </cell>
          <cell r="AD477">
            <v>1234739.83</v>
          </cell>
          <cell r="AE477">
            <v>1274929.31</v>
          </cell>
          <cell r="AF477">
            <v>1316427.29</v>
          </cell>
          <cell r="AG477">
            <v>1359276.37</v>
          </cell>
          <cell r="AH477">
            <v>1403520.56</v>
          </cell>
          <cell r="AI477">
            <v>1449205.28</v>
          </cell>
          <cell r="AJ477">
            <v>1496377.44</v>
          </cell>
          <cell r="AK477">
            <v>1545085.48</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row>
        <row r="478">
          <cell r="A478" t="str">
            <v>CALarge C&amp;ICurtail Agreements - Non-FirmSummer Peak Reduction @Meter  (MW)High Participation Case0</v>
          </cell>
          <cell r="B478" t="str">
            <v>CA</v>
          </cell>
          <cell r="C478" t="str">
            <v>Large C&amp;I</v>
          </cell>
          <cell r="D478" t="str">
            <v>Curtail Agreements - Non-Firm</v>
          </cell>
          <cell r="E478" t="str">
            <v>Summer Peak Reduction @Meter  (MW)</v>
          </cell>
          <cell r="F478" t="str">
            <v>High Participation Case</v>
          </cell>
          <cell r="G478">
            <v>0</v>
          </cell>
          <cell r="H478">
            <v>0</v>
          </cell>
          <cell r="I478">
            <v>0</v>
          </cell>
          <cell r="J478">
            <v>0</v>
          </cell>
          <cell r="K478">
            <v>0</v>
          </cell>
          <cell r="L478">
            <v>0</v>
          </cell>
          <cell r="M478">
            <v>0</v>
          </cell>
          <cell r="N478">
            <v>0</v>
          </cell>
          <cell r="O478">
            <v>0</v>
          </cell>
          <cell r="P478">
            <v>0</v>
          </cell>
          <cell r="Q478">
            <v>0</v>
          </cell>
          <cell r="R478">
            <v>5.1061481672101516</v>
          </cell>
          <cell r="S478">
            <v>15.546439584201273</v>
          </cell>
          <cell r="T478">
            <v>36.769815927493447</v>
          </cell>
          <cell r="U478">
            <v>47.99510590524666</v>
          </cell>
          <cell r="V478">
            <v>54.039254216657497</v>
          </cell>
          <cell r="W478">
            <v>54.75501228123791</v>
          </cell>
          <cell r="X478">
            <v>55.462504704051796</v>
          </cell>
          <cell r="Y478">
            <v>56.170704503007471</v>
          </cell>
          <cell r="Z478">
            <v>56.91276145592839</v>
          </cell>
          <cell r="AA478">
            <v>57.74360864977195</v>
          </cell>
          <cell r="AB478">
            <v>58.507439221742665</v>
          </cell>
          <cell r="AC478">
            <v>59.27262640549219</v>
          </cell>
          <cell r="AD478">
            <v>60.065513565673378</v>
          </cell>
          <cell r="AE478">
            <v>60.869007140432515</v>
          </cell>
          <cell r="AF478">
            <v>61.683249011282939</v>
          </cell>
          <cell r="AG478">
            <v>62.508382957680382</v>
          </cell>
          <cell r="AH478">
            <v>63.344554682411669</v>
          </cell>
          <cell r="AI478">
            <v>64.191911837323005</v>
          </cell>
          <cell r="AJ478">
            <v>65.050604049392433</v>
          </cell>
          <cell r="AK478">
            <v>65.920782947151125</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row>
        <row r="479">
          <cell r="A479" t="str">
            <v>CALarge C&amp;ICurtail Agreements - Non-FirmSummer Peak Reduction @Generation (MW)High Participation Case0</v>
          </cell>
          <cell r="B479" t="str">
            <v>CA</v>
          </cell>
          <cell r="C479" t="str">
            <v>Large C&amp;I</v>
          </cell>
          <cell r="D479" t="str">
            <v>Curtail Agreements - Non-Firm</v>
          </cell>
          <cell r="E479" t="str">
            <v>Summer Peak Reduction @Generation (MW)</v>
          </cell>
          <cell r="F479" t="str">
            <v>High Participation Case</v>
          </cell>
          <cell r="G479">
            <v>0</v>
          </cell>
          <cell r="H479">
            <v>0</v>
          </cell>
          <cell r="I479">
            <v>0</v>
          </cell>
          <cell r="J479">
            <v>0</v>
          </cell>
          <cell r="K479">
            <v>0</v>
          </cell>
          <cell r="L479">
            <v>0</v>
          </cell>
          <cell r="M479">
            <v>0</v>
          </cell>
          <cell r="N479">
            <v>0</v>
          </cell>
          <cell r="O479">
            <v>0</v>
          </cell>
          <cell r="P479">
            <v>0</v>
          </cell>
          <cell r="Q479">
            <v>0</v>
          </cell>
          <cell r="R479">
            <v>5.6309529854545115</v>
          </cell>
          <cell r="S479">
            <v>17.1442871462299</v>
          </cell>
          <cell r="T479">
            <v>40.548980952242438</v>
          </cell>
          <cell r="U479">
            <v>52.92799504328039</v>
          </cell>
          <cell r="V479">
            <v>59.593354892652727</v>
          </cell>
          <cell r="W479">
            <v>60.382677857562754</v>
          </cell>
          <cell r="X479">
            <v>61.162885646285609</v>
          </cell>
          <cell r="Y479">
            <v>61.94387351456492</v>
          </cell>
          <cell r="Z479">
            <v>62.762198341341403</v>
          </cell>
          <cell r="AA479">
            <v>63.678439181486489</v>
          </cell>
          <cell r="AB479">
            <v>64.520775498172327</v>
          </cell>
          <cell r="AC479">
            <v>65.364607857843168</v>
          </cell>
          <cell r="AD479">
            <v>66.238987169908881</v>
          </cell>
          <cell r="AE479">
            <v>67.125063013269198</v>
          </cell>
          <cell r="AF479">
            <v>68.022991851877961</v>
          </cell>
          <cell r="AG479">
            <v>68.932932242700019</v>
          </cell>
          <cell r="AH479">
            <v>69.855044863709381</v>
          </cell>
          <cell r="AI479">
            <v>70.789492542261797</v>
          </cell>
          <cell r="AJ479">
            <v>71.73644028384696</v>
          </cell>
          <cell r="AK479">
            <v>72.696055301225314</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row>
        <row r="480">
          <cell r="A480" t="str">
            <v>CALarge C&amp;ICurtail Agreements - Non-FirmWinter Peak Reduction @Meter  (MW)High Participation Case0</v>
          </cell>
          <cell r="B480" t="str">
            <v>CA</v>
          </cell>
          <cell r="C480" t="str">
            <v>Large C&amp;I</v>
          </cell>
          <cell r="D480" t="str">
            <v>Curtail Agreements - Non-Firm</v>
          </cell>
          <cell r="E480" t="str">
            <v>Winter Peak Reduction @Meter  (MW)</v>
          </cell>
          <cell r="F480" t="str">
            <v>High Participation Case</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row>
        <row r="481">
          <cell r="A481" t="str">
            <v>CALarge C&amp;ICurtail Agreements - Non-FirmWinter Peak Reduction @Generation (MW)High Participation Case0</v>
          </cell>
          <cell r="B481" t="str">
            <v>CA</v>
          </cell>
          <cell r="C481" t="str">
            <v>Large C&amp;I</v>
          </cell>
          <cell r="D481" t="str">
            <v>Curtail Agreements - Non-Firm</v>
          </cell>
          <cell r="E481" t="str">
            <v>Winter Peak Reduction @Generation (MW)</v>
          </cell>
          <cell r="F481" t="str">
            <v>High Participation Case</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row>
        <row r="482">
          <cell r="A482" t="str">
            <v>CALarge C&amp;ICurtail Agreements - Non-FirmProgram Annual BenefitsHigh Participation Case0</v>
          </cell>
          <cell r="B482" t="str">
            <v>CA</v>
          </cell>
          <cell r="C482" t="str">
            <v>Large C&amp;I</v>
          </cell>
          <cell r="D482" t="str">
            <v>Curtail Agreements - Non-Firm</v>
          </cell>
          <cell r="E482" t="str">
            <v>Program Annual Benefits</v>
          </cell>
          <cell r="F482" t="str">
            <v>High Participation Case</v>
          </cell>
          <cell r="G482">
            <v>0</v>
          </cell>
        </row>
        <row r="483">
          <cell r="A483" t="str">
            <v>CALarge C&amp;ICurtail Agreements - Non-FirmNew ParticipantsHigh Participation Case0</v>
          </cell>
          <cell r="B483" t="str">
            <v>CA</v>
          </cell>
          <cell r="C483" t="str">
            <v>Large C&amp;I</v>
          </cell>
          <cell r="D483" t="str">
            <v>Curtail Agreements - Non-Firm</v>
          </cell>
          <cell r="E483" t="str">
            <v>New Participants</v>
          </cell>
          <cell r="F483" t="str">
            <v>High Participation Case</v>
          </cell>
          <cell r="G483">
            <v>0</v>
          </cell>
          <cell r="H483">
            <v>0</v>
          </cell>
          <cell r="I483">
            <v>0</v>
          </cell>
          <cell r="J483">
            <v>0</v>
          </cell>
          <cell r="K483">
            <v>0</v>
          </cell>
          <cell r="L483">
            <v>0</v>
          </cell>
          <cell r="M483">
            <v>0</v>
          </cell>
          <cell r="N483">
            <v>0</v>
          </cell>
          <cell r="O483">
            <v>0</v>
          </cell>
          <cell r="P483">
            <v>0</v>
          </cell>
          <cell r="Q483">
            <v>0</v>
          </cell>
          <cell r="R483">
            <v>16746.686550000006</v>
          </cell>
          <cell r="S483">
            <v>34271.919000000009</v>
          </cell>
          <cell r="T483">
            <v>69833.664450000011</v>
          </cell>
          <cell r="U483">
            <v>36847.527750000037</v>
          </cell>
          <cell r="V483">
            <v>20100.588749999937</v>
          </cell>
          <cell r="W483">
            <v>2583.0255000000179</v>
          </cell>
          <cell r="X483">
            <v>2585.7149999999965</v>
          </cell>
          <cell r="Y483">
            <v>2585.2035000000324</v>
          </cell>
          <cell r="Z483">
            <v>2584.5764999999665</v>
          </cell>
          <cell r="AA483">
            <v>2584.3950000000186</v>
          </cell>
          <cell r="AB483">
            <v>2584.7249999999767</v>
          </cell>
          <cell r="AC483">
            <v>2592.8595000000205</v>
          </cell>
          <cell r="AD483">
            <v>2694.0321599718882</v>
          </cell>
          <cell r="AE483">
            <v>2731.0805338135397</v>
          </cell>
          <cell r="AF483">
            <v>2768.6383974915661</v>
          </cell>
          <cell r="AG483">
            <v>2806.7127575183695</v>
          </cell>
          <cell r="AH483">
            <v>2845.3107167601411</v>
          </cell>
          <cell r="AI483">
            <v>2884.4394757617847</v>
          </cell>
          <cell r="AJ483">
            <v>2924.1063340901455</v>
          </cell>
          <cell r="AK483">
            <v>2964.3186916958948</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row>
        <row r="484">
          <cell r="A484" t="str">
            <v>CALarge C&amp;ICurtail Agreements - Non-FirmIncentive CostsHigh Participation Case0</v>
          </cell>
          <cell r="B484" t="str">
            <v>CA</v>
          </cell>
          <cell r="C484" t="str">
            <v>Large C&amp;I</v>
          </cell>
          <cell r="D484" t="str">
            <v>Curtail Agreements - Non-Firm</v>
          </cell>
          <cell r="E484" t="str">
            <v>Incentive Costs</v>
          </cell>
          <cell r="F484" t="str">
            <v>High Participation Case</v>
          </cell>
          <cell r="G484">
            <v>0</v>
          </cell>
          <cell r="H484">
            <v>0</v>
          </cell>
          <cell r="I484">
            <v>0</v>
          </cell>
          <cell r="J484">
            <v>0</v>
          </cell>
          <cell r="K484">
            <v>0</v>
          </cell>
          <cell r="L484">
            <v>0</v>
          </cell>
          <cell r="M484">
            <v>0</v>
          </cell>
          <cell r="N484">
            <v>0</v>
          </cell>
          <cell r="O484">
            <v>0</v>
          </cell>
          <cell r="P484">
            <v>0</v>
          </cell>
          <cell r="Q484">
            <v>0</v>
          </cell>
          <cell r="R484">
            <v>351680.42</v>
          </cell>
          <cell r="S484">
            <v>1071390.72</v>
          </cell>
          <cell r="T484">
            <v>2537897.67</v>
          </cell>
          <cell r="U484">
            <v>3311695.75</v>
          </cell>
          <cell r="V484">
            <v>3733808.12</v>
          </cell>
          <cell r="W484">
            <v>3788051.65</v>
          </cell>
          <cell r="X484">
            <v>3842351.67</v>
          </cell>
          <cell r="Y484">
            <v>3896640.94</v>
          </cell>
          <cell r="Z484">
            <v>3950917.05</v>
          </cell>
          <cell r="AA484">
            <v>4005189.34</v>
          </cell>
          <cell r="AB484">
            <v>4059468.57</v>
          </cell>
          <cell r="AC484">
            <v>4113918.62</v>
          </cell>
          <cell r="AD484">
            <v>4170493.29</v>
          </cell>
          <cell r="AE484">
            <v>4227845.9800000004</v>
          </cell>
          <cell r="AF484">
            <v>4285987.3899999997</v>
          </cell>
          <cell r="AG484">
            <v>4344928.3600000003</v>
          </cell>
          <cell r="AH484">
            <v>4404679.88</v>
          </cell>
          <cell r="AI484">
            <v>4465253.1100000003</v>
          </cell>
          <cell r="AJ484">
            <v>4526659.34</v>
          </cell>
          <cell r="AK484">
            <v>4588910.04</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row>
        <row r="485">
          <cell r="A485" t="str">
            <v>CALarge C&amp;ICurtail Agreements - Non-FirmParticipantsHigh Participation Case0</v>
          </cell>
          <cell r="B485" t="str">
            <v>CA</v>
          </cell>
          <cell r="C485" t="str">
            <v>Large C&amp;I</v>
          </cell>
          <cell r="D485" t="str">
            <v>Curtail Agreements - Non-Firm</v>
          </cell>
          <cell r="E485" t="str">
            <v>Participants</v>
          </cell>
          <cell r="F485" t="str">
            <v>High Participation Case</v>
          </cell>
          <cell r="G485">
            <v>0</v>
          </cell>
          <cell r="H485">
            <v>0</v>
          </cell>
          <cell r="I485">
            <v>0</v>
          </cell>
          <cell r="J485">
            <v>0</v>
          </cell>
          <cell r="K485">
            <v>0</v>
          </cell>
          <cell r="L485">
            <v>0</v>
          </cell>
          <cell r="M485">
            <v>0</v>
          </cell>
          <cell r="N485">
            <v>0</v>
          </cell>
          <cell r="O485">
            <v>0</v>
          </cell>
          <cell r="P485">
            <v>0</v>
          </cell>
          <cell r="Q485">
            <v>0</v>
          </cell>
          <cell r="R485">
            <v>16746.686550000006</v>
          </cell>
          <cell r="S485">
            <v>51018.605550000015</v>
          </cell>
          <cell r="T485">
            <v>120852.27000000002</v>
          </cell>
          <cell r="U485">
            <v>157699.79775000006</v>
          </cell>
          <cell r="V485">
            <v>177800.38649999999</v>
          </cell>
          <cell r="W485">
            <v>180383.41200000001</v>
          </cell>
          <cell r="X485">
            <v>182969.12700000001</v>
          </cell>
          <cell r="Y485">
            <v>185554.33050000004</v>
          </cell>
          <cell r="Z485">
            <v>188138.90700000001</v>
          </cell>
          <cell r="AA485">
            <v>190723.30200000003</v>
          </cell>
          <cell r="AB485">
            <v>193308.027</v>
          </cell>
          <cell r="AC485">
            <v>195900.88650000002</v>
          </cell>
          <cell r="AD485">
            <v>198594.91865997191</v>
          </cell>
          <cell r="AE485">
            <v>201325.99919378545</v>
          </cell>
          <cell r="AF485">
            <v>204094.63759127702</v>
          </cell>
          <cell r="AG485">
            <v>206901.35034879539</v>
          </cell>
          <cell r="AH485">
            <v>209746.66106555553</v>
          </cell>
          <cell r="AI485">
            <v>212631.10054131731</v>
          </cell>
          <cell r="AJ485">
            <v>215555.20687540746</v>
          </cell>
          <cell r="AK485">
            <v>218519.52556710335</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row>
        <row r="486">
          <cell r="A486" t="str">
            <v>CAMedium C&amp;IDLC Central ACProgram Annual BenefitsHigh Participation Case0</v>
          </cell>
          <cell r="B486" t="str">
            <v>CA</v>
          </cell>
          <cell r="C486" t="str">
            <v>Medium C&amp;I</v>
          </cell>
          <cell r="D486" t="str">
            <v>DLC Central AC</v>
          </cell>
          <cell r="E486" t="str">
            <v>Program Annual Benefits</v>
          </cell>
          <cell r="F486" t="str">
            <v>High Participation Case</v>
          </cell>
          <cell r="G486">
            <v>0</v>
          </cell>
          <cell r="H486">
            <v>0</v>
          </cell>
          <cell r="I486">
            <v>0</v>
          </cell>
          <cell r="J486">
            <v>0</v>
          </cell>
          <cell r="K486">
            <v>0</v>
          </cell>
          <cell r="L486">
            <v>0</v>
          </cell>
          <cell r="M486">
            <v>0</v>
          </cell>
          <cell r="N486">
            <v>0</v>
          </cell>
          <cell r="O486">
            <v>0</v>
          </cell>
          <cell r="P486">
            <v>0</v>
          </cell>
          <cell r="Q486">
            <v>0</v>
          </cell>
          <cell r="R486">
            <v>573231.01</v>
          </cell>
          <cell r="S486">
            <v>1745288.43</v>
          </cell>
          <cell r="T486">
            <v>4127886.26</v>
          </cell>
          <cell r="U486">
            <v>5388069.9000000004</v>
          </cell>
          <cell r="V486">
            <v>6066603.5300000003</v>
          </cell>
          <cell r="W486">
            <v>6146956.6100000003</v>
          </cell>
          <cell r="X486">
            <v>6226381.7599999998</v>
          </cell>
          <cell r="Y486">
            <v>6305886.3200000003</v>
          </cell>
          <cell r="Z486">
            <v>6389191.79</v>
          </cell>
          <cell r="AA486">
            <v>6482465.1100000003</v>
          </cell>
          <cell r="AB486">
            <v>6568214.9500000002</v>
          </cell>
          <cell r="AC486">
            <v>6654117.0800000001</v>
          </cell>
          <cell r="AD486">
            <v>6743128.8899999997</v>
          </cell>
          <cell r="AE486">
            <v>6833331.4100000001</v>
          </cell>
          <cell r="AF486">
            <v>6924740.5700000003</v>
          </cell>
          <cell r="AG486">
            <v>7017372.5</v>
          </cell>
          <cell r="AH486">
            <v>7111243.5700000003</v>
          </cell>
          <cell r="AI486">
            <v>7206370.3399999999</v>
          </cell>
          <cell r="AJ486">
            <v>7302769.6200000001</v>
          </cell>
          <cell r="AK486">
            <v>7400458.4299999997</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row>
        <row r="487">
          <cell r="A487" t="str">
            <v>CAMedium C&amp;IDLC Central ACProgram Annual CostsHigh Participation Case0</v>
          </cell>
          <cell r="B487" t="str">
            <v>CA</v>
          </cell>
          <cell r="C487" t="str">
            <v>Medium C&amp;I</v>
          </cell>
          <cell r="D487" t="str">
            <v>DLC Central AC</v>
          </cell>
          <cell r="E487" t="str">
            <v>Program Annual Costs</v>
          </cell>
          <cell r="F487" t="str">
            <v>High Participation Case</v>
          </cell>
          <cell r="G487">
            <v>0</v>
          </cell>
          <cell r="H487">
            <v>0</v>
          </cell>
          <cell r="I487">
            <v>0</v>
          </cell>
          <cell r="J487">
            <v>0</v>
          </cell>
          <cell r="K487">
            <v>0</v>
          </cell>
          <cell r="L487">
            <v>0</v>
          </cell>
          <cell r="M487">
            <v>0</v>
          </cell>
          <cell r="N487">
            <v>0</v>
          </cell>
          <cell r="O487">
            <v>0</v>
          </cell>
          <cell r="P487">
            <v>0</v>
          </cell>
          <cell r="Q487">
            <v>0</v>
          </cell>
          <cell r="R487">
            <v>5834317.1500000004</v>
          </cell>
          <cell r="S487">
            <v>12509121.98</v>
          </cell>
          <cell r="T487">
            <v>26286343.199999999</v>
          </cell>
          <cell r="U487">
            <v>16130618.27</v>
          </cell>
          <cell r="V487">
            <v>10911310.720000001</v>
          </cell>
          <cell r="W487">
            <v>4823091.07</v>
          </cell>
          <cell r="X487">
            <v>4899046.41</v>
          </cell>
          <cell r="Y487">
            <v>4974249.76</v>
          </cell>
          <cell r="Z487">
            <v>5049879.66</v>
          </cell>
          <cell r="AA487">
            <v>5126289.05</v>
          </cell>
          <cell r="AB487">
            <v>5203203.5</v>
          </cell>
          <cell r="AC487">
            <v>5283869.59</v>
          </cell>
          <cell r="AD487">
            <v>5405233.1200000001</v>
          </cell>
          <cell r="AE487">
            <v>5502775.29</v>
          </cell>
          <cell r="AF487">
            <v>5602414.6799999997</v>
          </cell>
          <cell r="AG487">
            <v>5704204.7300000004</v>
          </cell>
          <cell r="AH487">
            <v>5808200.4400000004</v>
          </cell>
          <cell r="AI487">
            <v>5914458.3899999997</v>
          </cell>
          <cell r="AJ487">
            <v>6023036.7800000003</v>
          </cell>
          <cell r="AK487">
            <v>6133995.5099999998</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row>
        <row r="488">
          <cell r="A488" t="str">
            <v>CAMedium C&amp;IDLC Central ACNon-Incentive CostsHigh Participation Case0</v>
          </cell>
          <cell r="B488" t="str">
            <v>CA</v>
          </cell>
          <cell r="C488" t="str">
            <v>Medium C&amp;I</v>
          </cell>
          <cell r="D488" t="str">
            <v>DLC Central AC</v>
          </cell>
          <cell r="E488" t="str">
            <v>Non-Incentive Costs</v>
          </cell>
          <cell r="F488" t="str">
            <v>High Participation Case</v>
          </cell>
          <cell r="G488">
            <v>0</v>
          </cell>
          <cell r="H488">
            <v>0</v>
          </cell>
          <cell r="I488">
            <v>0</v>
          </cell>
          <cell r="J488">
            <v>0</v>
          </cell>
          <cell r="K488">
            <v>0</v>
          </cell>
          <cell r="L488">
            <v>0</v>
          </cell>
          <cell r="M488">
            <v>0</v>
          </cell>
          <cell r="N488">
            <v>0</v>
          </cell>
          <cell r="O488">
            <v>0</v>
          </cell>
          <cell r="P488">
            <v>0</v>
          </cell>
          <cell r="Q488">
            <v>0</v>
          </cell>
          <cell r="R488">
            <v>5482636.7300000004</v>
          </cell>
          <cell r="S488">
            <v>11437731.27</v>
          </cell>
          <cell r="T488">
            <v>23748445.530000001</v>
          </cell>
          <cell r="U488">
            <v>12818922.52</v>
          </cell>
          <cell r="V488">
            <v>7177502.6100000003</v>
          </cell>
          <cell r="W488">
            <v>1035039.42</v>
          </cell>
          <cell r="X488">
            <v>1056694.75</v>
          </cell>
          <cell r="Y488">
            <v>1077608.81</v>
          </cell>
          <cell r="Z488">
            <v>1098962.6200000001</v>
          </cell>
          <cell r="AA488">
            <v>1121099.71</v>
          </cell>
          <cell r="AB488">
            <v>1143734.93</v>
          </cell>
          <cell r="AC488">
            <v>1169950.97</v>
          </cell>
          <cell r="AD488">
            <v>1234739.83</v>
          </cell>
          <cell r="AE488">
            <v>1274929.31</v>
          </cell>
          <cell r="AF488">
            <v>1316427.29</v>
          </cell>
          <cell r="AG488">
            <v>1359276.37</v>
          </cell>
          <cell r="AH488">
            <v>1403520.56</v>
          </cell>
          <cell r="AI488">
            <v>1449205.28</v>
          </cell>
          <cell r="AJ488">
            <v>1496377.44</v>
          </cell>
          <cell r="AK488">
            <v>1545085.48</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row>
        <row r="489">
          <cell r="A489" t="str">
            <v>CAMedium C&amp;IDLC Central ACSummer Peak Reduction @Meter  (MW)High Participation Case0</v>
          </cell>
          <cell r="B489" t="str">
            <v>CA</v>
          </cell>
          <cell r="C489" t="str">
            <v>Medium C&amp;I</v>
          </cell>
          <cell r="D489" t="str">
            <v>DLC Central AC</v>
          </cell>
          <cell r="E489" t="str">
            <v>Summer Peak Reduction @Meter  (MW)</v>
          </cell>
          <cell r="F489" t="str">
            <v>High Participation Case</v>
          </cell>
          <cell r="G489">
            <v>0</v>
          </cell>
          <cell r="H489">
            <v>0</v>
          </cell>
          <cell r="I489">
            <v>0</v>
          </cell>
          <cell r="J489">
            <v>0</v>
          </cell>
          <cell r="K489">
            <v>0</v>
          </cell>
          <cell r="L489">
            <v>0</v>
          </cell>
          <cell r="M489">
            <v>0</v>
          </cell>
          <cell r="N489">
            <v>0</v>
          </cell>
          <cell r="O489">
            <v>0</v>
          </cell>
          <cell r="P489">
            <v>0</v>
          </cell>
          <cell r="Q489">
            <v>0</v>
          </cell>
          <cell r="R489">
            <v>5.1061481672101516</v>
          </cell>
          <cell r="S489">
            <v>15.546439584201273</v>
          </cell>
          <cell r="T489">
            <v>36.769815927493447</v>
          </cell>
          <cell r="U489">
            <v>47.99510590524666</v>
          </cell>
          <cell r="V489">
            <v>54.039254216657497</v>
          </cell>
          <cell r="W489">
            <v>54.75501228123791</v>
          </cell>
          <cell r="X489">
            <v>55.462504704051796</v>
          </cell>
          <cell r="Y489">
            <v>56.170704503007471</v>
          </cell>
          <cell r="Z489">
            <v>56.91276145592839</v>
          </cell>
          <cell r="AA489">
            <v>57.74360864977195</v>
          </cell>
          <cell r="AB489">
            <v>58.507439221742665</v>
          </cell>
          <cell r="AC489">
            <v>59.27262640549219</v>
          </cell>
          <cell r="AD489">
            <v>60.065513565673378</v>
          </cell>
          <cell r="AE489">
            <v>60.869007140432515</v>
          </cell>
          <cell r="AF489">
            <v>61.683249011282939</v>
          </cell>
          <cell r="AG489">
            <v>62.508382957680382</v>
          </cell>
          <cell r="AH489">
            <v>63.344554682411669</v>
          </cell>
          <cell r="AI489">
            <v>64.191911837323005</v>
          </cell>
          <cell r="AJ489">
            <v>65.050604049392433</v>
          </cell>
          <cell r="AK489">
            <v>65.920782947151125</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row>
        <row r="490">
          <cell r="A490" t="str">
            <v>CAMedium C&amp;IDLC Central ACSummer Peak Reduction @Generation (MW)High Participation Case0</v>
          </cell>
          <cell r="B490" t="str">
            <v>CA</v>
          </cell>
          <cell r="C490" t="str">
            <v>Medium C&amp;I</v>
          </cell>
          <cell r="D490" t="str">
            <v>DLC Central AC</v>
          </cell>
          <cell r="E490" t="str">
            <v>Summer Peak Reduction @Generation (MW)</v>
          </cell>
          <cell r="F490" t="str">
            <v>High Participation Case</v>
          </cell>
          <cell r="G490">
            <v>0</v>
          </cell>
          <cell r="H490">
            <v>0</v>
          </cell>
          <cell r="I490">
            <v>0</v>
          </cell>
          <cell r="J490">
            <v>0</v>
          </cell>
          <cell r="K490">
            <v>0</v>
          </cell>
          <cell r="L490">
            <v>0</v>
          </cell>
          <cell r="M490">
            <v>0</v>
          </cell>
          <cell r="N490">
            <v>0</v>
          </cell>
          <cell r="O490">
            <v>0</v>
          </cell>
          <cell r="P490">
            <v>0</v>
          </cell>
          <cell r="Q490">
            <v>0</v>
          </cell>
          <cell r="R490">
            <v>5.6309529854545115</v>
          </cell>
          <cell r="S490">
            <v>17.1442871462299</v>
          </cell>
          <cell r="T490">
            <v>40.548980952242438</v>
          </cell>
          <cell r="U490">
            <v>52.92799504328039</v>
          </cell>
          <cell r="V490">
            <v>59.593354892652727</v>
          </cell>
          <cell r="W490">
            <v>60.382677857562754</v>
          </cell>
          <cell r="X490">
            <v>61.162885646285609</v>
          </cell>
          <cell r="Y490">
            <v>61.94387351456492</v>
          </cell>
          <cell r="Z490">
            <v>62.762198341341403</v>
          </cell>
          <cell r="AA490">
            <v>63.678439181486489</v>
          </cell>
          <cell r="AB490">
            <v>64.520775498172327</v>
          </cell>
          <cell r="AC490">
            <v>65.364607857843168</v>
          </cell>
          <cell r="AD490">
            <v>66.238987169908881</v>
          </cell>
          <cell r="AE490">
            <v>67.125063013269198</v>
          </cell>
          <cell r="AF490">
            <v>68.022991851877961</v>
          </cell>
          <cell r="AG490">
            <v>68.932932242700019</v>
          </cell>
          <cell r="AH490">
            <v>69.855044863709381</v>
          </cell>
          <cell r="AI490">
            <v>70.789492542261797</v>
          </cell>
          <cell r="AJ490">
            <v>71.73644028384696</v>
          </cell>
          <cell r="AK490">
            <v>72.696055301225314</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row>
        <row r="491">
          <cell r="A491" t="str">
            <v>CAMedium C&amp;IDLC Central ACWinter Peak Reduction @Meter  (MW)High Participation Case0</v>
          </cell>
          <cell r="B491" t="str">
            <v>CA</v>
          </cell>
          <cell r="C491" t="str">
            <v>Medium C&amp;I</v>
          </cell>
          <cell r="D491" t="str">
            <v>DLC Central AC</v>
          </cell>
          <cell r="E491" t="str">
            <v>Winter Peak Reduction @Meter  (MW)</v>
          </cell>
          <cell r="F491" t="str">
            <v>High Participation Case</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row>
        <row r="492">
          <cell r="A492" t="str">
            <v>CAMedium C&amp;IDLC Central ACWinter Peak Reduction @Generation (MW)High Participation Case0</v>
          </cell>
          <cell r="B492" t="str">
            <v>CA</v>
          </cell>
          <cell r="C492" t="str">
            <v>Medium C&amp;I</v>
          </cell>
          <cell r="D492" t="str">
            <v>DLC Central AC</v>
          </cell>
          <cell r="E492" t="str">
            <v>Winter Peak Reduction @Generation (MW)</v>
          </cell>
          <cell r="F492" t="str">
            <v>High Participation Case</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row>
        <row r="493">
          <cell r="A493" t="str">
            <v>CAMedium C&amp;IDLC Central ACProgram Annual BenefitsHigh Participation Case0</v>
          </cell>
          <cell r="B493" t="str">
            <v>CA</v>
          </cell>
          <cell r="C493" t="str">
            <v>Medium C&amp;I</v>
          </cell>
          <cell r="D493" t="str">
            <v>DLC Central AC</v>
          </cell>
          <cell r="E493" t="str">
            <v>Program Annual Benefits</v>
          </cell>
          <cell r="F493" t="str">
            <v>High Participation Case</v>
          </cell>
          <cell r="G493">
            <v>0</v>
          </cell>
        </row>
        <row r="494">
          <cell r="A494" t="str">
            <v>CAMedium C&amp;IDLC Central ACNew ParticipantsHigh Participation Case0</v>
          </cell>
          <cell r="B494" t="str">
            <v>CA</v>
          </cell>
          <cell r="C494" t="str">
            <v>Medium C&amp;I</v>
          </cell>
          <cell r="D494" t="str">
            <v>DLC Central AC</v>
          </cell>
          <cell r="E494" t="str">
            <v>New Participants</v>
          </cell>
          <cell r="F494" t="str">
            <v>High Participation Case</v>
          </cell>
          <cell r="G494">
            <v>0</v>
          </cell>
          <cell r="H494">
            <v>0</v>
          </cell>
          <cell r="I494">
            <v>0</v>
          </cell>
          <cell r="J494">
            <v>0</v>
          </cell>
          <cell r="K494">
            <v>0</v>
          </cell>
          <cell r="L494">
            <v>0</v>
          </cell>
          <cell r="M494">
            <v>0</v>
          </cell>
          <cell r="N494">
            <v>0</v>
          </cell>
          <cell r="O494">
            <v>0</v>
          </cell>
          <cell r="P494">
            <v>0</v>
          </cell>
          <cell r="Q494">
            <v>0</v>
          </cell>
          <cell r="R494">
            <v>16746.686550000006</v>
          </cell>
          <cell r="S494">
            <v>34271.919000000009</v>
          </cell>
          <cell r="T494">
            <v>69833.664450000011</v>
          </cell>
          <cell r="U494">
            <v>36847.527750000037</v>
          </cell>
          <cell r="V494">
            <v>20100.588749999937</v>
          </cell>
          <cell r="W494">
            <v>2583.0255000000179</v>
          </cell>
          <cell r="X494">
            <v>2585.7149999999965</v>
          </cell>
          <cell r="Y494">
            <v>2585.2035000000324</v>
          </cell>
          <cell r="Z494">
            <v>2584.5764999999665</v>
          </cell>
          <cell r="AA494">
            <v>2584.3950000000186</v>
          </cell>
          <cell r="AB494">
            <v>2584.7249999999767</v>
          </cell>
          <cell r="AC494">
            <v>2592.8595000000205</v>
          </cell>
          <cell r="AD494">
            <v>2694.0321599718882</v>
          </cell>
          <cell r="AE494">
            <v>2731.0805338135397</v>
          </cell>
          <cell r="AF494">
            <v>2768.6383974915661</v>
          </cell>
          <cell r="AG494">
            <v>2806.7127575183695</v>
          </cell>
          <cell r="AH494">
            <v>2845.3107167601411</v>
          </cell>
          <cell r="AI494">
            <v>2884.4394757617847</v>
          </cell>
          <cell r="AJ494">
            <v>2924.1063340901455</v>
          </cell>
          <cell r="AK494">
            <v>2964.3186916958948</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row>
        <row r="495">
          <cell r="A495" t="str">
            <v>CAMedium C&amp;IDLC Central ACIncentive CostsHigh Participation Case0</v>
          </cell>
          <cell r="B495" t="str">
            <v>CA</v>
          </cell>
          <cell r="C495" t="str">
            <v>Medium C&amp;I</v>
          </cell>
          <cell r="D495" t="str">
            <v>DLC Central AC</v>
          </cell>
          <cell r="E495" t="str">
            <v>Incentive Costs</v>
          </cell>
          <cell r="F495" t="str">
            <v>High Participation Case</v>
          </cell>
          <cell r="G495">
            <v>0</v>
          </cell>
          <cell r="H495">
            <v>0</v>
          </cell>
          <cell r="I495">
            <v>0</v>
          </cell>
          <cell r="J495">
            <v>0</v>
          </cell>
          <cell r="K495">
            <v>0</v>
          </cell>
          <cell r="L495">
            <v>0</v>
          </cell>
          <cell r="M495">
            <v>0</v>
          </cell>
          <cell r="N495">
            <v>0</v>
          </cell>
          <cell r="O495">
            <v>0</v>
          </cell>
          <cell r="P495">
            <v>0</v>
          </cell>
          <cell r="Q495">
            <v>0</v>
          </cell>
          <cell r="R495">
            <v>351680.42</v>
          </cell>
          <cell r="S495">
            <v>1071390.72</v>
          </cell>
          <cell r="T495">
            <v>2537897.67</v>
          </cell>
          <cell r="U495">
            <v>3311695.75</v>
          </cell>
          <cell r="V495">
            <v>3733808.12</v>
          </cell>
          <cell r="W495">
            <v>3788051.65</v>
          </cell>
          <cell r="X495">
            <v>3842351.67</v>
          </cell>
          <cell r="Y495">
            <v>3896640.94</v>
          </cell>
          <cell r="Z495">
            <v>3950917.05</v>
          </cell>
          <cell r="AA495">
            <v>4005189.34</v>
          </cell>
          <cell r="AB495">
            <v>4059468.57</v>
          </cell>
          <cell r="AC495">
            <v>4113918.62</v>
          </cell>
          <cell r="AD495">
            <v>4170493.29</v>
          </cell>
          <cell r="AE495">
            <v>4227845.9800000004</v>
          </cell>
          <cell r="AF495">
            <v>4285987.3899999997</v>
          </cell>
          <cell r="AG495">
            <v>4344928.3600000003</v>
          </cell>
          <cell r="AH495">
            <v>4404679.88</v>
          </cell>
          <cell r="AI495">
            <v>4465253.1100000003</v>
          </cell>
          <cell r="AJ495">
            <v>4526659.34</v>
          </cell>
          <cell r="AK495">
            <v>4588910.04</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row>
        <row r="496">
          <cell r="A496" t="str">
            <v>CAMedium C&amp;IDLC Central ACParticipantsHigh Participation Case0</v>
          </cell>
          <cell r="B496" t="str">
            <v>CA</v>
          </cell>
          <cell r="C496" t="str">
            <v>Medium C&amp;I</v>
          </cell>
          <cell r="D496" t="str">
            <v>DLC Central AC</v>
          </cell>
          <cell r="E496" t="str">
            <v>Participants</v>
          </cell>
          <cell r="F496" t="str">
            <v>High Participation Case</v>
          </cell>
          <cell r="G496">
            <v>0</v>
          </cell>
          <cell r="H496">
            <v>0</v>
          </cell>
          <cell r="I496">
            <v>0</v>
          </cell>
          <cell r="J496">
            <v>0</v>
          </cell>
          <cell r="K496">
            <v>0</v>
          </cell>
          <cell r="L496">
            <v>0</v>
          </cell>
          <cell r="M496">
            <v>0</v>
          </cell>
          <cell r="N496">
            <v>0</v>
          </cell>
          <cell r="O496">
            <v>0</v>
          </cell>
          <cell r="P496">
            <v>0</v>
          </cell>
          <cell r="Q496">
            <v>0</v>
          </cell>
          <cell r="R496">
            <v>16746.686550000006</v>
          </cell>
          <cell r="S496">
            <v>51018.605550000015</v>
          </cell>
          <cell r="T496">
            <v>120852.27000000002</v>
          </cell>
          <cell r="U496">
            <v>157699.79775000006</v>
          </cell>
          <cell r="V496">
            <v>177800.38649999999</v>
          </cell>
          <cell r="W496">
            <v>180383.41200000001</v>
          </cell>
          <cell r="X496">
            <v>182969.12700000001</v>
          </cell>
          <cell r="Y496">
            <v>185554.33050000004</v>
          </cell>
          <cell r="Z496">
            <v>188138.90700000001</v>
          </cell>
          <cell r="AA496">
            <v>190723.30200000003</v>
          </cell>
          <cell r="AB496">
            <v>193308.027</v>
          </cell>
          <cell r="AC496">
            <v>195900.88650000002</v>
          </cell>
          <cell r="AD496">
            <v>198594.91865997191</v>
          </cell>
          <cell r="AE496">
            <v>201325.99919378545</v>
          </cell>
          <cell r="AF496">
            <v>204094.63759127702</v>
          </cell>
          <cell r="AG496">
            <v>206901.35034879539</v>
          </cell>
          <cell r="AH496">
            <v>209746.66106555553</v>
          </cell>
          <cell r="AI496">
            <v>212631.10054131731</v>
          </cell>
          <cell r="AJ496">
            <v>215555.20687540746</v>
          </cell>
          <cell r="AK496">
            <v>218519.52556710335</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row>
        <row r="497">
          <cell r="A497" t="str">
            <v>CAResidentialDLC Central ACProgram Annual BenefitsHigh Participation Case0</v>
          </cell>
          <cell r="B497" t="str">
            <v>CA</v>
          </cell>
          <cell r="C497" t="str">
            <v>Residential</v>
          </cell>
          <cell r="D497" t="str">
            <v>DLC Central AC</v>
          </cell>
          <cell r="E497" t="str">
            <v>Program Annual Benefits</v>
          </cell>
          <cell r="F497" t="str">
            <v>High Participation Case</v>
          </cell>
          <cell r="G497">
            <v>0</v>
          </cell>
          <cell r="H497">
            <v>0</v>
          </cell>
          <cell r="I497">
            <v>0</v>
          </cell>
          <cell r="J497">
            <v>0</v>
          </cell>
          <cell r="K497">
            <v>0</v>
          </cell>
          <cell r="L497">
            <v>0</v>
          </cell>
          <cell r="M497">
            <v>0</v>
          </cell>
          <cell r="N497">
            <v>0</v>
          </cell>
          <cell r="O497">
            <v>0</v>
          </cell>
          <cell r="P497">
            <v>0</v>
          </cell>
          <cell r="Q497">
            <v>0</v>
          </cell>
          <cell r="R497">
            <v>573231.01</v>
          </cell>
          <cell r="S497">
            <v>1745288.43</v>
          </cell>
          <cell r="T497">
            <v>4127886.26</v>
          </cell>
          <cell r="U497">
            <v>5388069.9000000004</v>
          </cell>
          <cell r="V497">
            <v>6066603.5300000003</v>
          </cell>
          <cell r="W497">
            <v>6146956.6100000003</v>
          </cell>
          <cell r="X497">
            <v>6226381.7599999998</v>
          </cell>
          <cell r="Y497">
            <v>6305886.3200000003</v>
          </cell>
          <cell r="Z497">
            <v>6389191.79</v>
          </cell>
          <cell r="AA497">
            <v>6482465.1100000003</v>
          </cell>
          <cell r="AB497">
            <v>6568214.9500000002</v>
          </cell>
          <cell r="AC497">
            <v>6654117.0800000001</v>
          </cell>
          <cell r="AD497">
            <v>6743128.8899999997</v>
          </cell>
          <cell r="AE497">
            <v>6833331.4100000001</v>
          </cell>
          <cell r="AF497">
            <v>6924740.5700000003</v>
          </cell>
          <cell r="AG497">
            <v>7017372.5</v>
          </cell>
          <cell r="AH497">
            <v>7111243.5700000003</v>
          </cell>
          <cell r="AI497">
            <v>7206370.3399999999</v>
          </cell>
          <cell r="AJ497">
            <v>7302769.6200000001</v>
          </cell>
          <cell r="AK497">
            <v>7400458.4299999997</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row>
        <row r="498">
          <cell r="A498" t="str">
            <v>CAResidentialDLC Central ACProgram Annual CostsHigh Participation Case0</v>
          </cell>
          <cell r="B498" t="str">
            <v>CA</v>
          </cell>
          <cell r="C498" t="str">
            <v>Residential</v>
          </cell>
          <cell r="D498" t="str">
            <v>DLC Central AC</v>
          </cell>
          <cell r="E498" t="str">
            <v>Program Annual Costs</v>
          </cell>
          <cell r="F498" t="str">
            <v>High Participation Case</v>
          </cell>
          <cell r="G498">
            <v>0</v>
          </cell>
          <cell r="H498">
            <v>0</v>
          </cell>
          <cell r="I498">
            <v>0</v>
          </cell>
          <cell r="J498">
            <v>0</v>
          </cell>
          <cell r="K498">
            <v>0</v>
          </cell>
          <cell r="L498">
            <v>0</v>
          </cell>
          <cell r="M498">
            <v>0</v>
          </cell>
          <cell r="N498">
            <v>0</v>
          </cell>
          <cell r="O498">
            <v>0</v>
          </cell>
          <cell r="P498">
            <v>0</v>
          </cell>
          <cell r="Q498">
            <v>0</v>
          </cell>
          <cell r="R498">
            <v>5834317.1500000004</v>
          </cell>
          <cell r="S498">
            <v>12509121.98</v>
          </cell>
          <cell r="T498">
            <v>26286343.199999999</v>
          </cell>
          <cell r="U498">
            <v>16130618.27</v>
          </cell>
          <cell r="V498">
            <v>10911310.720000001</v>
          </cell>
          <cell r="W498">
            <v>4823091.07</v>
          </cell>
          <cell r="X498">
            <v>4899046.41</v>
          </cell>
          <cell r="Y498">
            <v>4974249.76</v>
          </cell>
          <cell r="Z498">
            <v>5049879.66</v>
          </cell>
          <cell r="AA498">
            <v>5126289.05</v>
          </cell>
          <cell r="AB498">
            <v>5203203.5</v>
          </cell>
          <cell r="AC498">
            <v>5283869.59</v>
          </cell>
          <cell r="AD498">
            <v>5405233.1200000001</v>
          </cell>
          <cell r="AE498">
            <v>5502775.29</v>
          </cell>
          <cell r="AF498">
            <v>5602414.6799999997</v>
          </cell>
          <cell r="AG498">
            <v>5704204.7300000004</v>
          </cell>
          <cell r="AH498">
            <v>5808200.4400000004</v>
          </cell>
          <cell r="AI498">
            <v>5914458.3899999997</v>
          </cell>
          <cell r="AJ498">
            <v>6023036.7800000003</v>
          </cell>
          <cell r="AK498">
            <v>6133995.5099999998</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row>
        <row r="499">
          <cell r="A499" t="str">
            <v>CAResidentialDLC Central ACNon-Incentive CostsHigh Participation Case0</v>
          </cell>
          <cell r="B499" t="str">
            <v>CA</v>
          </cell>
          <cell r="C499" t="str">
            <v>Residential</v>
          </cell>
          <cell r="D499" t="str">
            <v>DLC Central AC</v>
          </cell>
          <cell r="E499" t="str">
            <v>Non-Incentive Costs</v>
          </cell>
          <cell r="F499" t="str">
            <v>High Participation Case</v>
          </cell>
          <cell r="G499">
            <v>0</v>
          </cell>
          <cell r="H499">
            <v>0</v>
          </cell>
          <cell r="I499">
            <v>0</v>
          </cell>
          <cell r="J499">
            <v>0</v>
          </cell>
          <cell r="K499">
            <v>0</v>
          </cell>
          <cell r="L499">
            <v>0</v>
          </cell>
          <cell r="M499">
            <v>0</v>
          </cell>
          <cell r="N499">
            <v>0</v>
          </cell>
          <cell r="O499">
            <v>0</v>
          </cell>
          <cell r="P499">
            <v>0</v>
          </cell>
          <cell r="Q499">
            <v>0</v>
          </cell>
          <cell r="R499">
            <v>5482636.7300000004</v>
          </cell>
          <cell r="S499">
            <v>11437731.27</v>
          </cell>
          <cell r="T499">
            <v>23748445.530000001</v>
          </cell>
          <cell r="U499">
            <v>12818922.52</v>
          </cell>
          <cell r="V499">
            <v>7177502.6100000003</v>
          </cell>
          <cell r="W499">
            <v>1035039.42</v>
          </cell>
          <cell r="X499">
            <v>1056694.75</v>
          </cell>
          <cell r="Y499">
            <v>1077608.81</v>
          </cell>
          <cell r="Z499">
            <v>1098962.6200000001</v>
          </cell>
          <cell r="AA499">
            <v>1121099.71</v>
          </cell>
          <cell r="AB499">
            <v>1143734.93</v>
          </cell>
          <cell r="AC499">
            <v>1169950.97</v>
          </cell>
          <cell r="AD499">
            <v>1234739.83</v>
          </cell>
          <cell r="AE499">
            <v>1274929.31</v>
          </cell>
          <cell r="AF499">
            <v>1316427.29</v>
          </cell>
          <cell r="AG499">
            <v>1359276.37</v>
          </cell>
          <cell r="AH499">
            <v>1403520.56</v>
          </cell>
          <cell r="AI499">
            <v>1449205.28</v>
          </cell>
          <cell r="AJ499">
            <v>1496377.44</v>
          </cell>
          <cell r="AK499">
            <v>1545085.48</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row>
        <row r="500">
          <cell r="A500" t="str">
            <v>CAResidentialDLC Central ACSummer Peak Reduction @Meter  (MW)High Participation Case0</v>
          </cell>
          <cell r="B500" t="str">
            <v>CA</v>
          </cell>
          <cell r="C500" t="str">
            <v>Residential</v>
          </cell>
          <cell r="D500" t="str">
            <v>DLC Central AC</v>
          </cell>
          <cell r="E500" t="str">
            <v>Summer Peak Reduction @Meter  (MW)</v>
          </cell>
          <cell r="F500" t="str">
            <v>High Participation Case</v>
          </cell>
          <cell r="G500">
            <v>0</v>
          </cell>
          <cell r="H500">
            <v>0</v>
          </cell>
          <cell r="I500">
            <v>0</v>
          </cell>
          <cell r="J500">
            <v>0</v>
          </cell>
          <cell r="K500">
            <v>0</v>
          </cell>
          <cell r="L500">
            <v>0</v>
          </cell>
          <cell r="M500">
            <v>0</v>
          </cell>
          <cell r="N500">
            <v>0</v>
          </cell>
          <cell r="O500">
            <v>0</v>
          </cell>
          <cell r="P500">
            <v>0</v>
          </cell>
          <cell r="Q500">
            <v>0</v>
          </cell>
          <cell r="R500">
            <v>5.1061481672101516</v>
          </cell>
          <cell r="S500">
            <v>15.546439584201273</v>
          </cell>
          <cell r="T500">
            <v>36.769815927493447</v>
          </cell>
          <cell r="U500">
            <v>47.99510590524666</v>
          </cell>
          <cell r="V500">
            <v>54.039254216657497</v>
          </cell>
          <cell r="W500">
            <v>54.75501228123791</v>
          </cell>
          <cell r="X500">
            <v>55.462504704051796</v>
          </cell>
          <cell r="Y500">
            <v>56.170704503007471</v>
          </cell>
          <cell r="Z500">
            <v>56.91276145592839</v>
          </cell>
          <cell r="AA500">
            <v>57.74360864977195</v>
          </cell>
          <cell r="AB500">
            <v>58.507439221742665</v>
          </cell>
          <cell r="AC500">
            <v>59.27262640549219</v>
          </cell>
          <cell r="AD500">
            <v>60.065513565673378</v>
          </cell>
          <cell r="AE500">
            <v>60.869007140432515</v>
          </cell>
          <cell r="AF500">
            <v>61.683249011282939</v>
          </cell>
          <cell r="AG500">
            <v>62.508382957680382</v>
          </cell>
          <cell r="AH500">
            <v>63.344554682411669</v>
          </cell>
          <cell r="AI500">
            <v>64.191911837323005</v>
          </cell>
          <cell r="AJ500">
            <v>65.050604049392433</v>
          </cell>
          <cell r="AK500">
            <v>65.920782947151125</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row>
        <row r="501">
          <cell r="A501" t="str">
            <v>CAResidentialDLC Central ACSummer Peak Reduction @Generation (MW)High Participation Case0</v>
          </cell>
          <cell r="B501" t="str">
            <v>CA</v>
          </cell>
          <cell r="C501" t="str">
            <v>Residential</v>
          </cell>
          <cell r="D501" t="str">
            <v>DLC Central AC</v>
          </cell>
          <cell r="E501" t="str">
            <v>Summer Peak Reduction @Generation (MW)</v>
          </cell>
          <cell r="F501" t="str">
            <v>High Participation Case</v>
          </cell>
          <cell r="G501">
            <v>0</v>
          </cell>
          <cell r="H501">
            <v>0</v>
          </cell>
          <cell r="I501">
            <v>0</v>
          </cell>
          <cell r="J501">
            <v>0</v>
          </cell>
          <cell r="K501">
            <v>0</v>
          </cell>
          <cell r="L501">
            <v>0</v>
          </cell>
          <cell r="M501">
            <v>0</v>
          </cell>
          <cell r="N501">
            <v>0</v>
          </cell>
          <cell r="O501">
            <v>0</v>
          </cell>
          <cell r="P501">
            <v>0</v>
          </cell>
          <cell r="Q501">
            <v>0</v>
          </cell>
          <cell r="R501">
            <v>5.6309529854545115</v>
          </cell>
          <cell r="S501">
            <v>17.1442871462299</v>
          </cell>
          <cell r="T501">
            <v>40.548980952242438</v>
          </cell>
          <cell r="U501">
            <v>52.92799504328039</v>
          </cell>
          <cell r="V501">
            <v>59.593354892652727</v>
          </cell>
          <cell r="W501">
            <v>60.382677857562754</v>
          </cell>
          <cell r="X501">
            <v>61.162885646285609</v>
          </cell>
          <cell r="Y501">
            <v>61.94387351456492</v>
          </cell>
          <cell r="Z501">
            <v>62.762198341341403</v>
          </cell>
          <cell r="AA501">
            <v>63.678439181486489</v>
          </cell>
          <cell r="AB501">
            <v>64.520775498172327</v>
          </cell>
          <cell r="AC501">
            <v>65.364607857843168</v>
          </cell>
          <cell r="AD501">
            <v>66.238987169908881</v>
          </cell>
          <cell r="AE501">
            <v>67.125063013269198</v>
          </cell>
          <cell r="AF501">
            <v>68.022991851877961</v>
          </cell>
          <cell r="AG501">
            <v>68.932932242700019</v>
          </cell>
          <cell r="AH501">
            <v>69.855044863709381</v>
          </cell>
          <cell r="AI501">
            <v>70.789492542261797</v>
          </cell>
          <cell r="AJ501">
            <v>71.73644028384696</v>
          </cell>
          <cell r="AK501">
            <v>72.696055301225314</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row>
        <row r="502">
          <cell r="A502" t="str">
            <v>CAResidentialDLC Central ACWinter Peak Reduction @Meter  (MW)High Participation Case0</v>
          </cell>
          <cell r="B502" t="str">
            <v>CA</v>
          </cell>
          <cell r="C502" t="str">
            <v>Residential</v>
          </cell>
          <cell r="D502" t="str">
            <v>DLC Central AC</v>
          </cell>
          <cell r="E502" t="str">
            <v>Winter Peak Reduction @Meter  (MW)</v>
          </cell>
          <cell r="F502" t="str">
            <v>High Participation Case</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row>
        <row r="503">
          <cell r="A503" t="str">
            <v>CAResidentialDLC Central ACWinter Peak Reduction @Generation (MW)High Participation Case0</v>
          </cell>
          <cell r="B503" t="str">
            <v>CA</v>
          </cell>
          <cell r="C503" t="str">
            <v>Residential</v>
          </cell>
          <cell r="D503" t="str">
            <v>DLC Central AC</v>
          </cell>
          <cell r="E503" t="str">
            <v>Winter Peak Reduction @Generation (MW)</v>
          </cell>
          <cell r="F503" t="str">
            <v>High Participation Case</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row>
        <row r="504">
          <cell r="A504" t="str">
            <v>CAResidentialDLC Central ACProgram Annual BenefitsHigh Participation Case0</v>
          </cell>
          <cell r="B504" t="str">
            <v>CA</v>
          </cell>
          <cell r="C504" t="str">
            <v>Residential</v>
          </cell>
          <cell r="D504" t="str">
            <v>DLC Central AC</v>
          </cell>
          <cell r="E504" t="str">
            <v>Program Annual Benefits</v>
          </cell>
          <cell r="F504" t="str">
            <v>High Participation Case</v>
          </cell>
          <cell r="G504">
            <v>0</v>
          </cell>
        </row>
        <row r="505">
          <cell r="A505" t="str">
            <v>CAResidentialDLC Central ACNew ParticipantsHigh Participation Case0</v>
          </cell>
          <cell r="B505" t="str">
            <v>CA</v>
          </cell>
          <cell r="C505" t="str">
            <v>Residential</v>
          </cell>
          <cell r="D505" t="str">
            <v>DLC Central AC</v>
          </cell>
          <cell r="E505" t="str">
            <v>New Participants</v>
          </cell>
          <cell r="F505" t="str">
            <v>High Participation Case</v>
          </cell>
          <cell r="G505">
            <v>0</v>
          </cell>
          <cell r="H505">
            <v>0</v>
          </cell>
          <cell r="I505">
            <v>0</v>
          </cell>
          <cell r="J505">
            <v>0</v>
          </cell>
          <cell r="K505">
            <v>0</v>
          </cell>
          <cell r="L505">
            <v>0</v>
          </cell>
          <cell r="M505">
            <v>0</v>
          </cell>
          <cell r="N505">
            <v>0</v>
          </cell>
          <cell r="O505">
            <v>0</v>
          </cell>
          <cell r="P505">
            <v>0</v>
          </cell>
          <cell r="Q505">
            <v>0</v>
          </cell>
          <cell r="R505">
            <v>16746.686550000006</v>
          </cell>
          <cell r="S505">
            <v>34271.919000000009</v>
          </cell>
          <cell r="T505">
            <v>69833.664450000011</v>
          </cell>
          <cell r="U505">
            <v>36847.527750000037</v>
          </cell>
          <cell r="V505">
            <v>20100.588749999937</v>
          </cell>
          <cell r="W505">
            <v>2583.0255000000179</v>
          </cell>
          <cell r="X505">
            <v>2585.7149999999965</v>
          </cell>
          <cell r="Y505">
            <v>2585.2035000000324</v>
          </cell>
          <cell r="Z505">
            <v>2584.5764999999665</v>
          </cell>
          <cell r="AA505">
            <v>2584.3950000000186</v>
          </cell>
          <cell r="AB505">
            <v>2584.7249999999767</v>
          </cell>
          <cell r="AC505">
            <v>2592.8595000000205</v>
          </cell>
          <cell r="AD505">
            <v>2694.0321599718882</v>
          </cell>
          <cell r="AE505">
            <v>2731.0805338135397</v>
          </cell>
          <cell r="AF505">
            <v>2768.6383974915661</v>
          </cell>
          <cell r="AG505">
            <v>2806.7127575183695</v>
          </cell>
          <cell r="AH505">
            <v>2845.3107167601411</v>
          </cell>
          <cell r="AI505">
            <v>2884.4394757617847</v>
          </cell>
          <cell r="AJ505">
            <v>2924.1063340901455</v>
          </cell>
          <cell r="AK505">
            <v>2964.3186916958948</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row>
        <row r="506">
          <cell r="A506" t="str">
            <v>CAResidentialDLC Central ACIncentive CostsHigh Participation Case0</v>
          </cell>
          <cell r="B506" t="str">
            <v>CA</v>
          </cell>
          <cell r="C506" t="str">
            <v>Residential</v>
          </cell>
          <cell r="D506" t="str">
            <v>DLC Central AC</v>
          </cell>
          <cell r="E506" t="str">
            <v>Incentive Costs</v>
          </cell>
          <cell r="F506" t="str">
            <v>High Participation Case</v>
          </cell>
          <cell r="G506">
            <v>0</v>
          </cell>
          <cell r="H506">
            <v>0</v>
          </cell>
          <cell r="I506">
            <v>0</v>
          </cell>
          <cell r="J506">
            <v>0</v>
          </cell>
          <cell r="K506">
            <v>0</v>
          </cell>
          <cell r="L506">
            <v>0</v>
          </cell>
          <cell r="M506">
            <v>0</v>
          </cell>
          <cell r="N506">
            <v>0</v>
          </cell>
          <cell r="O506">
            <v>0</v>
          </cell>
          <cell r="P506">
            <v>0</v>
          </cell>
          <cell r="Q506">
            <v>0</v>
          </cell>
          <cell r="R506">
            <v>351680.42</v>
          </cell>
          <cell r="S506">
            <v>1071390.72</v>
          </cell>
          <cell r="T506">
            <v>2537897.67</v>
          </cell>
          <cell r="U506">
            <v>3311695.75</v>
          </cell>
          <cell r="V506">
            <v>3733808.12</v>
          </cell>
          <cell r="W506">
            <v>3788051.65</v>
          </cell>
          <cell r="X506">
            <v>3842351.67</v>
          </cell>
          <cell r="Y506">
            <v>3896640.94</v>
          </cell>
          <cell r="Z506">
            <v>3950917.05</v>
          </cell>
          <cell r="AA506">
            <v>4005189.34</v>
          </cell>
          <cell r="AB506">
            <v>4059468.57</v>
          </cell>
          <cell r="AC506">
            <v>4113918.62</v>
          </cell>
          <cell r="AD506">
            <v>4170493.29</v>
          </cell>
          <cell r="AE506">
            <v>4227845.9800000004</v>
          </cell>
          <cell r="AF506">
            <v>4285987.3899999997</v>
          </cell>
          <cell r="AG506">
            <v>4344928.3600000003</v>
          </cell>
          <cell r="AH506">
            <v>4404679.88</v>
          </cell>
          <cell r="AI506">
            <v>4465253.1100000003</v>
          </cell>
          <cell r="AJ506">
            <v>4526659.34</v>
          </cell>
          <cell r="AK506">
            <v>4588910.04</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row>
        <row r="507">
          <cell r="A507" t="str">
            <v>CAResidentialDLC Central ACParticipantsHigh Participation Case0</v>
          </cell>
          <cell r="B507" t="str">
            <v>CA</v>
          </cell>
          <cell r="C507" t="str">
            <v>Residential</v>
          </cell>
          <cell r="D507" t="str">
            <v>DLC Central AC</v>
          </cell>
          <cell r="E507" t="str">
            <v>Participants</v>
          </cell>
          <cell r="F507" t="str">
            <v>High Participation Case</v>
          </cell>
          <cell r="G507">
            <v>0</v>
          </cell>
          <cell r="H507">
            <v>0</v>
          </cell>
          <cell r="I507">
            <v>0</v>
          </cell>
          <cell r="J507">
            <v>0</v>
          </cell>
          <cell r="K507">
            <v>0</v>
          </cell>
          <cell r="L507">
            <v>0</v>
          </cell>
          <cell r="M507">
            <v>0</v>
          </cell>
          <cell r="N507">
            <v>0</v>
          </cell>
          <cell r="O507">
            <v>0</v>
          </cell>
          <cell r="P507">
            <v>0</v>
          </cell>
          <cell r="Q507">
            <v>0</v>
          </cell>
          <cell r="R507">
            <v>16746.686550000006</v>
          </cell>
          <cell r="S507">
            <v>51018.605550000015</v>
          </cell>
          <cell r="T507">
            <v>120852.27000000002</v>
          </cell>
          <cell r="U507">
            <v>157699.79775000006</v>
          </cell>
          <cell r="V507">
            <v>177800.38649999999</v>
          </cell>
          <cell r="W507">
            <v>180383.41200000001</v>
          </cell>
          <cell r="X507">
            <v>182969.12700000001</v>
          </cell>
          <cell r="Y507">
            <v>185554.33050000004</v>
          </cell>
          <cell r="Z507">
            <v>188138.90700000001</v>
          </cell>
          <cell r="AA507">
            <v>190723.30200000003</v>
          </cell>
          <cell r="AB507">
            <v>193308.027</v>
          </cell>
          <cell r="AC507">
            <v>195900.88650000002</v>
          </cell>
          <cell r="AD507">
            <v>198594.91865997191</v>
          </cell>
          <cell r="AE507">
            <v>201325.99919378545</v>
          </cell>
          <cell r="AF507">
            <v>204094.63759127702</v>
          </cell>
          <cell r="AG507">
            <v>206901.35034879539</v>
          </cell>
          <cell r="AH507">
            <v>209746.66106555553</v>
          </cell>
          <cell r="AI507">
            <v>212631.10054131731</v>
          </cell>
          <cell r="AJ507">
            <v>215555.20687540746</v>
          </cell>
          <cell r="AK507">
            <v>218519.52556710335</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row>
        <row r="508">
          <cell r="A508" t="str">
            <v>CASmall C&amp;IDLC Central ACProgram Annual BenefitsHigh Participation Case0</v>
          </cell>
          <cell r="B508" t="str">
            <v>CA</v>
          </cell>
          <cell r="C508" t="str">
            <v>Small C&amp;I</v>
          </cell>
          <cell r="D508" t="str">
            <v>DLC Central AC</v>
          </cell>
          <cell r="E508" t="str">
            <v>Program Annual Benefits</v>
          </cell>
          <cell r="F508" t="str">
            <v>High Participation Case</v>
          </cell>
          <cell r="G508">
            <v>0</v>
          </cell>
          <cell r="H508">
            <v>0</v>
          </cell>
          <cell r="I508">
            <v>0</v>
          </cell>
          <cell r="J508">
            <v>0</v>
          </cell>
          <cell r="K508">
            <v>0</v>
          </cell>
          <cell r="L508">
            <v>0</v>
          </cell>
          <cell r="M508">
            <v>0</v>
          </cell>
          <cell r="N508">
            <v>0</v>
          </cell>
          <cell r="O508">
            <v>0</v>
          </cell>
          <cell r="P508">
            <v>0</v>
          </cell>
          <cell r="Q508">
            <v>0</v>
          </cell>
          <cell r="R508">
            <v>573231.01</v>
          </cell>
          <cell r="S508">
            <v>1745288.43</v>
          </cell>
          <cell r="T508">
            <v>4127886.26</v>
          </cell>
          <cell r="U508">
            <v>5388069.9000000004</v>
          </cell>
          <cell r="V508">
            <v>6066603.5300000003</v>
          </cell>
          <cell r="W508">
            <v>6146956.6100000003</v>
          </cell>
          <cell r="X508">
            <v>6226381.7599999998</v>
          </cell>
          <cell r="Y508">
            <v>6305886.3200000003</v>
          </cell>
          <cell r="Z508">
            <v>6389191.79</v>
          </cell>
          <cell r="AA508">
            <v>6482465.1100000003</v>
          </cell>
          <cell r="AB508">
            <v>6568214.9500000002</v>
          </cell>
          <cell r="AC508">
            <v>6654117.0800000001</v>
          </cell>
          <cell r="AD508">
            <v>6743128.8899999997</v>
          </cell>
          <cell r="AE508">
            <v>6833331.4100000001</v>
          </cell>
          <cell r="AF508">
            <v>6924740.5700000003</v>
          </cell>
          <cell r="AG508">
            <v>7017372.5</v>
          </cell>
          <cell r="AH508">
            <v>7111243.5700000003</v>
          </cell>
          <cell r="AI508">
            <v>7206370.3399999999</v>
          </cell>
          <cell r="AJ508">
            <v>7302769.6200000001</v>
          </cell>
          <cell r="AK508">
            <v>7400458.4299999997</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row>
        <row r="509">
          <cell r="A509" t="str">
            <v>CASmall C&amp;IDLC Central ACProgram Annual CostsHigh Participation Case0</v>
          </cell>
          <cell r="B509" t="str">
            <v>CA</v>
          </cell>
          <cell r="C509" t="str">
            <v>Small C&amp;I</v>
          </cell>
          <cell r="D509" t="str">
            <v>DLC Central AC</v>
          </cell>
          <cell r="E509" t="str">
            <v>Program Annual Costs</v>
          </cell>
          <cell r="F509" t="str">
            <v>High Participation Case</v>
          </cell>
          <cell r="G509">
            <v>0</v>
          </cell>
          <cell r="H509">
            <v>0</v>
          </cell>
          <cell r="I509">
            <v>0</v>
          </cell>
          <cell r="J509">
            <v>0</v>
          </cell>
          <cell r="K509">
            <v>0</v>
          </cell>
          <cell r="L509">
            <v>0</v>
          </cell>
          <cell r="M509">
            <v>0</v>
          </cell>
          <cell r="N509">
            <v>0</v>
          </cell>
          <cell r="O509">
            <v>0</v>
          </cell>
          <cell r="P509">
            <v>0</v>
          </cell>
          <cell r="Q509">
            <v>0</v>
          </cell>
          <cell r="R509">
            <v>5834317.1500000004</v>
          </cell>
          <cell r="S509">
            <v>12509121.98</v>
          </cell>
          <cell r="T509">
            <v>26286343.199999999</v>
          </cell>
          <cell r="U509">
            <v>16130618.27</v>
          </cell>
          <cell r="V509">
            <v>10911310.720000001</v>
          </cell>
          <cell r="W509">
            <v>4823091.07</v>
          </cell>
          <cell r="X509">
            <v>4899046.41</v>
          </cell>
          <cell r="Y509">
            <v>4974249.76</v>
          </cell>
          <cell r="Z509">
            <v>5049879.66</v>
          </cell>
          <cell r="AA509">
            <v>5126289.05</v>
          </cell>
          <cell r="AB509">
            <v>5203203.5</v>
          </cell>
          <cell r="AC509">
            <v>5283869.59</v>
          </cell>
          <cell r="AD509">
            <v>5405233.1200000001</v>
          </cell>
          <cell r="AE509">
            <v>5502775.29</v>
          </cell>
          <cell r="AF509">
            <v>5602414.6799999997</v>
          </cell>
          <cell r="AG509">
            <v>5704204.7300000004</v>
          </cell>
          <cell r="AH509">
            <v>5808200.4400000004</v>
          </cell>
          <cell r="AI509">
            <v>5914458.3899999997</v>
          </cell>
          <cell r="AJ509">
            <v>6023036.7800000003</v>
          </cell>
          <cell r="AK509">
            <v>6133995.5099999998</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row>
        <row r="510">
          <cell r="A510" t="str">
            <v>CASmall C&amp;IDLC Central ACNon-Incentive CostsHigh Participation Case0</v>
          </cell>
          <cell r="B510" t="str">
            <v>CA</v>
          </cell>
          <cell r="C510" t="str">
            <v>Small C&amp;I</v>
          </cell>
          <cell r="D510" t="str">
            <v>DLC Central AC</v>
          </cell>
          <cell r="E510" t="str">
            <v>Non-Incentive Costs</v>
          </cell>
          <cell r="F510" t="str">
            <v>High Participation Case</v>
          </cell>
          <cell r="G510">
            <v>0</v>
          </cell>
          <cell r="H510">
            <v>0</v>
          </cell>
          <cell r="I510">
            <v>0</v>
          </cell>
          <cell r="J510">
            <v>0</v>
          </cell>
          <cell r="K510">
            <v>0</v>
          </cell>
          <cell r="L510">
            <v>0</v>
          </cell>
          <cell r="M510">
            <v>0</v>
          </cell>
          <cell r="N510">
            <v>0</v>
          </cell>
          <cell r="O510">
            <v>0</v>
          </cell>
          <cell r="P510">
            <v>0</v>
          </cell>
          <cell r="Q510">
            <v>0</v>
          </cell>
          <cell r="R510">
            <v>5482636.7300000004</v>
          </cell>
          <cell r="S510">
            <v>11437731.27</v>
          </cell>
          <cell r="T510">
            <v>23748445.530000001</v>
          </cell>
          <cell r="U510">
            <v>12818922.52</v>
          </cell>
          <cell r="V510">
            <v>7177502.6100000003</v>
          </cell>
          <cell r="W510">
            <v>1035039.42</v>
          </cell>
          <cell r="X510">
            <v>1056694.75</v>
          </cell>
          <cell r="Y510">
            <v>1077608.81</v>
          </cell>
          <cell r="Z510">
            <v>1098962.6200000001</v>
          </cell>
          <cell r="AA510">
            <v>1121099.71</v>
          </cell>
          <cell r="AB510">
            <v>1143734.93</v>
          </cell>
          <cell r="AC510">
            <v>1169950.97</v>
          </cell>
          <cell r="AD510">
            <v>1234739.83</v>
          </cell>
          <cell r="AE510">
            <v>1274929.31</v>
          </cell>
          <cell r="AF510">
            <v>1316427.29</v>
          </cell>
          <cell r="AG510">
            <v>1359276.37</v>
          </cell>
          <cell r="AH510">
            <v>1403520.56</v>
          </cell>
          <cell r="AI510">
            <v>1449205.28</v>
          </cell>
          <cell r="AJ510">
            <v>1496377.44</v>
          </cell>
          <cell r="AK510">
            <v>1545085.48</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row>
        <row r="511">
          <cell r="A511" t="str">
            <v>CASmall C&amp;IDLC Central ACSummer Peak Reduction @Meter  (MW)High Participation Case0</v>
          </cell>
          <cell r="B511" t="str">
            <v>CA</v>
          </cell>
          <cell r="C511" t="str">
            <v>Small C&amp;I</v>
          </cell>
          <cell r="D511" t="str">
            <v>DLC Central AC</v>
          </cell>
          <cell r="E511" t="str">
            <v>Summer Peak Reduction @Meter  (MW)</v>
          </cell>
          <cell r="F511" t="str">
            <v>High Participation Case</v>
          </cell>
          <cell r="G511">
            <v>0</v>
          </cell>
          <cell r="H511">
            <v>0</v>
          </cell>
          <cell r="I511">
            <v>0</v>
          </cell>
          <cell r="J511">
            <v>0</v>
          </cell>
          <cell r="K511">
            <v>0</v>
          </cell>
          <cell r="L511">
            <v>0</v>
          </cell>
          <cell r="M511">
            <v>0</v>
          </cell>
          <cell r="N511">
            <v>0</v>
          </cell>
          <cell r="O511">
            <v>0</v>
          </cell>
          <cell r="P511">
            <v>0</v>
          </cell>
          <cell r="Q511">
            <v>0</v>
          </cell>
          <cell r="R511">
            <v>5.1061481672101516</v>
          </cell>
          <cell r="S511">
            <v>15.546439584201273</v>
          </cell>
          <cell r="T511">
            <v>36.769815927493447</v>
          </cell>
          <cell r="U511">
            <v>47.99510590524666</v>
          </cell>
          <cell r="V511">
            <v>54.039254216657497</v>
          </cell>
          <cell r="W511">
            <v>54.75501228123791</v>
          </cell>
          <cell r="X511">
            <v>55.462504704051796</v>
          </cell>
          <cell r="Y511">
            <v>56.170704503007471</v>
          </cell>
          <cell r="Z511">
            <v>56.91276145592839</v>
          </cell>
          <cell r="AA511">
            <v>57.74360864977195</v>
          </cell>
          <cell r="AB511">
            <v>58.507439221742665</v>
          </cell>
          <cell r="AC511">
            <v>59.27262640549219</v>
          </cell>
          <cell r="AD511">
            <v>60.065513565673378</v>
          </cell>
          <cell r="AE511">
            <v>60.869007140432515</v>
          </cell>
          <cell r="AF511">
            <v>61.683249011282939</v>
          </cell>
          <cell r="AG511">
            <v>62.508382957680382</v>
          </cell>
          <cell r="AH511">
            <v>63.344554682411669</v>
          </cell>
          <cell r="AI511">
            <v>64.191911837323005</v>
          </cell>
          <cell r="AJ511">
            <v>65.050604049392433</v>
          </cell>
          <cell r="AK511">
            <v>65.920782947151125</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row>
        <row r="512">
          <cell r="A512" t="str">
            <v>CASmall C&amp;IDLC Central ACSummer Peak Reduction @Generation (MW)High Participation Case0</v>
          </cell>
          <cell r="B512" t="str">
            <v>CA</v>
          </cell>
          <cell r="C512" t="str">
            <v>Small C&amp;I</v>
          </cell>
          <cell r="D512" t="str">
            <v>DLC Central AC</v>
          </cell>
          <cell r="E512" t="str">
            <v>Summer Peak Reduction @Generation (MW)</v>
          </cell>
          <cell r="F512" t="str">
            <v>High Participation Case</v>
          </cell>
          <cell r="G512">
            <v>0</v>
          </cell>
          <cell r="H512">
            <v>0</v>
          </cell>
          <cell r="I512">
            <v>0</v>
          </cell>
          <cell r="J512">
            <v>0</v>
          </cell>
          <cell r="K512">
            <v>0</v>
          </cell>
          <cell r="L512">
            <v>0</v>
          </cell>
          <cell r="M512">
            <v>0</v>
          </cell>
          <cell r="N512">
            <v>0</v>
          </cell>
          <cell r="O512">
            <v>0</v>
          </cell>
          <cell r="P512">
            <v>0</v>
          </cell>
          <cell r="Q512">
            <v>0</v>
          </cell>
          <cell r="R512">
            <v>5.6309529854545115</v>
          </cell>
          <cell r="S512">
            <v>17.1442871462299</v>
          </cell>
          <cell r="T512">
            <v>40.548980952242438</v>
          </cell>
          <cell r="U512">
            <v>52.92799504328039</v>
          </cell>
          <cell r="V512">
            <v>59.593354892652727</v>
          </cell>
          <cell r="W512">
            <v>60.382677857562754</v>
          </cell>
          <cell r="X512">
            <v>61.162885646285609</v>
          </cell>
          <cell r="Y512">
            <v>61.94387351456492</v>
          </cell>
          <cell r="Z512">
            <v>62.762198341341403</v>
          </cell>
          <cell r="AA512">
            <v>63.678439181486489</v>
          </cell>
          <cell r="AB512">
            <v>64.520775498172327</v>
          </cell>
          <cell r="AC512">
            <v>65.364607857843168</v>
          </cell>
          <cell r="AD512">
            <v>66.238987169908881</v>
          </cell>
          <cell r="AE512">
            <v>67.125063013269198</v>
          </cell>
          <cell r="AF512">
            <v>68.022991851877961</v>
          </cell>
          <cell r="AG512">
            <v>68.932932242700019</v>
          </cell>
          <cell r="AH512">
            <v>69.855044863709381</v>
          </cell>
          <cell r="AI512">
            <v>70.789492542261797</v>
          </cell>
          <cell r="AJ512">
            <v>71.73644028384696</v>
          </cell>
          <cell r="AK512">
            <v>72.696055301225314</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row>
        <row r="513">
          <cell r="A513" t="str">
            <v>CASmall C&amp;IDLC Central ACWinter Peak Reduction @Meter  (MW)High Participation Case0</v>
          </cell>
          <cell r="B513" t="str">
            <v>CA</v>
          </cell>
          <cell r="C513" t="str">
            <v>Small C&amp;I</v>
          </cell>
          <cell r="D513" t="str">
            <v>DLC Central AC</v>
          </cell>
          <cell r="E513" t="str">
            <v>Winter Peak Reduction @Meter  (MW)</v>
          </cell>
          <cell r="F513" t="str">
            <v>High Participation Case</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row>
        <row r="514">
          <cell r="A514" t="str">
            <v>CASmall C&amp;IDLC Central ACWinter Peak Reduction @Generation (MW)High Participation Case0</v>
          </cell>
          <cell r="B514" t="str">
            <v>CA</v>
          </cell>
          <cell r="C514" t="str">
            <v>Small C&amp;I</v>
          </cell>
          <cell r="D514" t="str">
            <v>DLC Central AC</v>
          </cell>
          <cell r="E514" t="str">
            <v>Winter Peak Reduction @Generation (MW)</v>
          </cell>
          <cell r="F514" t="str">
            <v>High Participation Case</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row>
        <row r="515">
          <cell r="A515" t="str">
            <v>CASmall C&amp;IDLC Central ACProgram Annual BenefitsHigh Participation Case0</v>
          </cell>
          <cell r="B515" t="str">
            <v>CA</v>
          </cell>
          <cell r="C515" t="str">
            <v>Small C&amp;I</v>
          </cell>
          <cell r="D515" t="str">
            <v>DLC Central AC</v>
          </cell>
          <cell r="E515" t="str">
            <v>Program Annual Benefits</v>
          </cell>
          <cell r="F515" t="str">
            <v>High Participation Case</v>
          </cell>
          <cell r="G515">
            <v>0</v>
          </cell>
        </row>
        <row r="516">
          <cell r="A516" t="str">
            <v>CASmall C&amp;IDLC Central ACNew ParticipantsHigh Participation Case0</v>
          </cell>
          <cell r="B516" t="str">
            <v>CA</v>
          </cell>
          <cell r="C516" t="str">
            <v>Small C&amp;I</v>
          </cell>
          <cell r="D516" t="str">
            <v>DLC Central AC</v>
          </cell>
          <cell r="E516" t="str">
            <v>New Participants</v>
          </cell>
          <cell r="F516" t="str">
            <v>High Participation Case</v>
          </cell>
          <cell r="G516">
            <v>0</v>
          </cell>
          <cell r="H516">
            <v>0</v>
          </cell>
          <cell r="I516">
            <v>0</v>
          </cell>
          <cell r="J516">
            <v>0</v>
          </cell>
          <cell r="K516">
            <v>0</v>
          </cell>
          <cell r="L516">
            <v>0</v>
          </cell>
          <cell r="M516">
            <v>0</v>
          </cell>
          <cell r="N516">
            <v>0</v>
          </cell>
          <cell r="O516">
            <v>0</v>
          </cell>
          <cell r="P516">
            <v>0</v>
          </cell>
          <cell r="Q516">
            <v>0</v>
          </cell>
          <cell r="R516">
            <v>16746.686550000006</v>
          </cell>
          <cell r="S516">
            <v>34271.919000000009</v>
          </cell>
          <cell r="T516">
            <v>69833.664450000011</v>
          </cell>
          <cell r="U516">
            <v>36847.527750000037</v>
          </cell>
          <cell r="V516">
            <v>20100.588749999937</v>
          </cell>
          <cell r="W516">
            <v>2583.0255000000179</v>
          </cell>
          <cell r="X516">
            <v>2585.7149999999965</v>
          </cell>
          <cell r="Y516">
            <v>2585.2035000000324</v>
          </cell>
          <cell r="Z516">
            <v>2584.5764999999665</v>
          </cell>
          <cell r="AA516">
            <v>2584.3950000000186</v>
          </cell>
          <cell r="AB516">
            <v>2584.7249999999767</v>
          </cell>
          <cell r="AC516">
            <v>2592.8595000000205</v>
          </cell>
          <cell r="AD516">
            <v>2694.0321599718882</v>
          </cell>
          <cell r="AE516">
            <v>2731.0805338135397</v>
          </cell>
          <cell r="AF516">
            <v>2768.6383974915661</v>
          </cell>
          <cell r="AG516">
            <v>2806.7127575183695</v>
          </cell>
          <cell r="AH516">
            <v>2845.3107167601411</v>
          </cell>
          <cell r="AI516">
            <v>2884.4394757617847</v>
          </cell>
          <cell r="AJ516">
            <v>2924.1063340901455</v>
          </cell>
          <cell r="AK516">
            <v>2964.3186916958948</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row>
        <row r="517">
          <cell r="A517" t="str">
            <v>CASmall C&amp;IDLC Central ACIncentive CostsHigh Participation Case0</v>
          </cell>
          <cell r="B517" t="str">
            <v>CA</v>
          </cell>
          <cell r="C517" t="str">
            <v>Small C&amp;I</v>
          </cell>
          <cell r="D517" t="str">
            <v>DLC Central AC</v>
          </cell>
          <cell r="E517" t="str">
            <v>Incentive Costs</v>
          </cell>
          <cell r="F517" t="str">
            <v>High Participation Case</v>
          </cell>
          <cell r="G517">
            <v>0</v>
          </cell>
          <cell r="H517">
            <v>0</v>
          </cell>
          <cell r="I517">
            <v>0</v>
          </cell>
          <cell r="J517">
            <v>0</v>
          </cell>
          <cell r="K517">
            <v>0</v>
          </cell>
          <cell r="L517">
            <v>0</v>
          </cell>
          <cell r="M517">
            <v>0</v>
          </cell>
          <cell r="N517">
            <v>0</v>
          </cell>
          <cell r="O517">
            <v>0</v>
          </cell>
          <cell r="P517">
            <v>0</v>
          </cell>
          <cell r="Q517">
            <v>0</v>
          </cell>
          <cell r="R517">
            <v>351680.42</v>
          </cell>
          <cell r="S517">
            <v>1071390.72</v>
          </cell>
          <cell r="T517">
            <v>2537897.67</v>
          </cell>
          <cell r="U517">
            <v>3311695.75</v>
          </cell>
          <cell r="V517">
            <v>3733808.12</v>
          </cell>
          <cell r="W517">
            <v>3788051.65</v>
          </cell>
          <cell r="X517">
            <v>3842351.67</v>
          </cell>
          <cell r="Y517">
            <v>3896640.94</v>
          </cell>
          <cell r="Z517">
            <v>3950917.05</v>
          </cell>
          <cell r="AA517">
            <v>4005189.34</v>
          </cell>
          <cell r="AB517">
            <v>4059468.57</v>
          </cell>
          <cell r="AC517">
            <v>4113918.62</v>
          </cell>
          <cell r="AD517">
            <v>4170493.29</v>
          </cell>
          <cell r="AE517">
            <v>4227845.9800000004</v>
          </cell>
          <cell r="AF517">
            <v>4285987.3899999997</v>
          </cell>
          <cell r="AG517">
            <v>4344928.3600000003</v>
          </cell>
          <cell r="AH517">
            <v>4404679.88</v>
          </cell>
          <cell r="AI517">
            <v>4465253.1100000003</v>
          </cell>
          <cell r="AJ517">
            <v>4526659.34</v>
          </cell>
          <cell r="AK517">
            <v>4588910.04</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row>
        <row r="518">
          <cell r="A518" t="str">
            <v>CASmall C&amp;IDLC Central ACParticipantsHigh Participation Case0</v>
          </cell>
          <cell r="B518" t="str">
            <v>CA</v>
          </cell>
          <cell r="C518" t="str">
            <v>Small C&amp;I</v>
          </cell>
          <cell r="D518" t="str">
            <v>DLC Central AC</v>
          </cell>
          <cell r="E518" t="str">
            <v>Participants</v>
          </cell>
          <cell r="F518" t="str">
            <v>High Participation Case</v>
          </cell>
          <cell r="G518">
            <v>0</v>
          </cell>
          <cell r="H518">
            <v>0</v>
          </cell>
          <cell r="I518">
            <v>0</v>
          </cell>
          <cell r="J518">
            <v>0</v>
          </cell>
          <cell r="K518">
            <v>0</v>
          </cell>
          <cell r="L518">
            <v>0</v>
          </cell>
          <cell r="M518">
            <v>0</v>
          </cell>
          <cell r="N518">
            <v>0</v>
          </cell>
          <cell r="O518">
            <v>0</v>
          </cell>
          <cell r="P518">
            <v>0</v>
          </cell>
          <cell r="Q518">
            <v>0</v>
          </cell>
          <cell r="R518">
            <v>16746.686550000006</v>
          </cell>
          <cell r="S518">
            <v>51018.605550000015</v>
          </cell>
          <cell r="T518">
            <v>120852.27000000002</v>
          </cell>
          <cell r="U518">
            <v>157699.79775000006</v>
          </cell>
          <cell r="V518">
            <v>177800.38649999999</v>
          </cell>
          <cell r="W518">
            <v>180383.41200000001</v>
          </cell>
          <cell r="X518">
            <v>182969.12700000001</v>
          </cell>
          <cell r="Y518">
            <v>185554.33050000004</v>
          </cell>
          <cell r="Z518">
            <v>188138.90700000001</v>
          </cell>
          <cell r="AA518">
            <v>190723.30200000003</v>
          </cell>
          <cell r="AB518">
            <v>193308.027</v>
          </cell>
          <cell r="AC518">
            <v>195900.88650000002</v>
          </cell>
          <cell r="AD518">
            <v>198594.91865997191</v>
          </cell>
          <cell r="AE518">
            <v>201325.99919378545</v>
          </cell>
          <cell r="AF518">
            <v>204094.63759127702</v>
          </cell>
          <cell r="AG518">
            <v>206901.35034879539</v>
          </cell>
          <cell r="AH518">
            <v>209746.66106555553</v>
          </cell>
          <cell r="AI518">
            <v>212631.10054131731</v>
          </cell>
          <cell r="AJ518">
            <v>215555.20687540746</v>
          </cell>
          <cell r="AK518">
            <v>218519.52556710335</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row>
        <row r="519">
          <cell r="A519" t="str">
            <v>CAResidentialDLC Elec Vehicle ChargingProgram Annual BenefitsHigh Participation Case0</v>
          </cell>
          <cell r="B519" t="str">
            <v>CA</v>
          </cell>
          <cell r="C519" t="str">
            <v>Residential</v>
          </cell>
          <cell r="D519" t="str">
            <v>DLC Elec Vehicle Charging</v>
          </cell>
          <cell r="E519" t="str">
            <v>Program Annual Benefits</v>
          </cell>
          <cell r="F519" t="str">
            <v>High Participation Case</v>
          </cell>
          <cell r="G519">
            <v>0</v>
          </cell>
          <cell r="H519">
            <v>0</v>
          </cell>
          <cell r="I519">
            <v>0</v>
          </cell>
          <cell r="J519">
            <v>0</v>
          </cell>
          <cell r="K519">
            <v>0</v>
          </cell>
          <cell r="L519">
            <v>0</v>
          </cell>
          <cell r="M519">
            <v>0</v>
          </cell>
          <cell r="N519">
            <v>0</v>
          </cell>
          <cell r="O519">
            <v>0</v>
          </cell>
          <cell r="P519">
            <v>0</v>
          </cell>
          <cell r="Q519">
            <v>0</v>
          </cell>
          <cell r="R519">
            <v>573231.01</v>
          </cell>
          <cell r="S519">
            <v>1745288.43</v>
          </cell>
          <cell r="T519">
            <v>4127886.26</v>
          </cell>
          <cell r="U519">
            <v>5388069.9000000004</v>
          </cell>
          <cell r="V519">
            <v>6066603.5300000003</v>
          </cell>
          <cell r="W519">
            <v>6146956.6100000003</v>
          </cell>
          <cell r="X519">
            <v>6226381.7599999998</v>
          </cell>
          <cell r="Y519">
            <v>6305886.3200000003</v>
          </cell>
          <cell r="Z519">
            <v>6389191.79</v>
          </cell>
          <cell r="AA519">
            <v>6482465.1100000003</v>
          </cell>
          <cell r="AB519">
            <v>6568214.9500000002</v>
          </cell>
          <cell r="AC519">
            <v>6654117.0800000001</v>
          </cell>
          <cell r="AD519">
            <v>6743128.8899999997</v>
          </cell>
          <cell r="AE519">
            <v>6833331.4100000001</v>
          </cell>
          <cell r="AF519">
            <v>6924740.5700000003</v>
          </cell>
          <cell r="AG519">
            <v>7017372.5</v>
          </cell>
          <cell r="AH519">
            <v>7111243.5700000003</v>
          </cell>
          <cell r="AI519">
            <v>7206370.3399999999</v>
          </cell>
          <cell r="AJ519">
            <v>7302769.6200000001</v>
          </cell>
          <cell r="AK519">
            <v>7400458.4299999997</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row>
        <row r="520">
          <cell r="A520" t="str">
            <v>CAResidentialDLC Elec Vehicle ChargingProgram Annual CostsHigh Participation Case0</v>
          </cell>
          <cell r="B520" t="str">
            <v>CA</v>
          </cell>
          <cell r="C520" t="str">
            <v>Residential</v>
          </cell>
          <cell r="D520" t="str">
            <v>DLC Elec Vehicle Charging</v>
          </cell>
          <cell r="E520" t="str">
            <v>Program Annual Costs</v>
          </cell>
          <cell r="F520" t="str">
            <v>High Participation Case</v>
          </cell>
          <cell r="G520">
            <v>0</v>
          </cell>
          <cell r="H520">
            <v>0</v>
          </cell>
          <cell r="I520">
            <v>0</v>
          </cell>
          <cell r="J520">
            <v>0</v>
          </cell>
          <cell r="K520">
            <v>0</v>
          </cell>
          <cell r="L520">
            <v>0</v>
          </cell>
          <cell r="M520">
            <v>0</v>
          </cell>
          <cell r="N520">
            <v>0</v>
          </cell>
          <cell r="O520">
            <v>0</v>
          </cell>
          <cell r="P520">
            <v>0</v>
          </cell>
          <cell r="Q520">
            <v>0</v>
          </cell>
          <cell r="R520">
            <v>5834317.1500000004</v>
          </cell>
          <cell r="S520">
            <v>12509121.98</v>
          </cell>
          <cell r="T520">
            <v>26286343.199999999</v>
          </cell>
          <cell r="U520">
            <v>16130618.27</v>
          </cell>
          <cell r="V520">
            <v>10911310.720000001</v>
          </cell>
          <cell r="W520">
            <v>4823091.07</v>
          </cell>
          <cell r="X520">
            <v>4899046.41</v>
          </cell>
          <cell r="Y520">
            <v>4974249.76</v>
          </cell>
          <cell r="Z520">
            <v>5049879.66</v>
          </cell>
          <cell r="AA520">
            <v>5126289.05</v>
          </cell>
          <cell r="AB520">
            <v>5203203.5</v>
          </cell>
          <cell r="AC520">
            <v>5283869.59</v>
          </cell>
          <cell r="AD520">
            <v>5405233.1200000001</v>
          </cell>
          <cell r="AE520">
            <v>5502775.29</v>
          </cell>
          <cell r="AF520">
            <v>5602414.6799999997</v>
          </cell>
          <cell r="AG520">
            <v>5704204.7300000004</v>
          </cell>
          <cell r="AH520">
            <v>5808200.4400000004</v>
          </cell>
          <cell r="AI520">
            <v>5914458.3899999997</v>
          </cell>
          <cell r="AJ520">
            <v>6023036.7800000003</v>
          </cell>
          <cell r="AK520">
            <v>6133995.5099999998</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row>
        <row r="521">
          <cell r="A521" t="str">
            <v>CAResidentialDLC Elec Vehicle ChargingNon-Incentive CostsHigh Participation Case0</v>
          </cell>
          <cell r="B521" t="str">
            <v>CA</v>
          </cell>
          <cell r="C521" t="str">
            <v>Residential</v>
          </cell>
          <cell r="D521" t="str">
            <v>DLC Elec Vehicle Charging</v>
          </cell>
          <cell r="E521" t="str">
            <v>Non-Incentive Costs</v>
          </cell>
          <cell r="F521" t="str">
            <v>High Participation Case</v>
          </cell>
          <cell r="G521">
            <v>0</v>
          </cell>
          <cell r="H521">
            <v>0</v>
          </cell>
          <cell r="I521">
            <v>0</v>
          </cell>
          <cell r="J521">
            <v>0</v>
          </cell>
          <cell r="K521">
            <v>0</v>
          </cell>
          <cell r="L521">
            <v>0</v>
          </cell>
          <cell r="M521">
            <v>0</v>
          </cell>
          <cell r="N521">
            <v>0</v>
          </cell>
          <cell r="O521">
            <v>0</v>
          </cell>
          <cell r="P521">
            <v>0</v>
          </cell>
          <cell r="Q521">
            <v>0</v>
          </cell>
          <cell r="R521">
            <v>5482636.7300000004</v>
          </cell>
          <cell r="S521">
            <v>11437731.27</v>
          </cell>
          <cell r="T521">
            <v>23748445.530000001</v>
          </cell>
          <cell r="U521">
            <v>12818922.52</v>
          </cell>
          <cell r="V521">
            <v>7177502.6100000003</v>
          </cell>
          <cell r="W521">
            <v>1035039.42</v>
          </cell>
          <cell r="X521">
            <v>1056694.75</v>
          </cell>
          <cell r="Y521">
            <v>1077608.81</v>
          </cell>
          <cell r="Z521">
            <v>1098962.6200000001</v>
          </cell>
          <cell r="AA521">
            <v>1121099.71</v>
          </cell>
          <cell r="AB521">
            <v>1143734.93</v>
          </cell>
          <cell r="AC521">
            <v>1169950.97</v>
          </cell>
          <cell r="AD521">
            <v>1234739.83</v>
          </cell>
          <cell r="AE521">
            <v>1274929.31</v>
          </cell>
          <cell r="AF521">
            <v>1316427.29</v>
          </cell>
          <cell r="AG521">
            <v>1359276.37</v>
          </cell>
          <cell r="AH521">
            <v>1403520.56</v>
          </cell>
          <cell r="AI521">
            <v>1449205.28</v>
          </cell>
          <cell r="AJ521">
            <v>1496377.44</v>
          </cell>
          <cell r="AK521">
            <v>1545085.48</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row>
        <row r="522">
          <cell r="A522" t="str">
            <v>CAResidentialDLC Elec Vehicle ChargingSummer Peak Reduction @Meter  (MW)High Participation Case0</v>
          </cell>
          <cell r="B522" t="str">
            <v>CA</v>
          </cell>
          <cell r="C522" t="str">
            <v>Residential</v>
          </cell>
          <cell r="D522" t="str">
            <v>DLC Elec Vehicle Charging</v>
          </cell>
          <cell r="E522" t="str">
            <v>Summer Peak Reduction @Meter  (MW)</v>
          </cell>
          <cell r="F522" t="str">
            <v>High Participation Case</v>
          </cell>
          <cell r="G522">
            <v>0</v>
          </cell>
          <cell r="H522">
            <v>0</v>
          </cell>
          <cell r="I522">
            <v>0</v>
          </cell>
          <cell r="J522">
            <v>0</v>
          </cell>
          <cell r="K522">
            <v>0</v>
          </cell>
          <cell r="L522">
            <v>0</v>
          </cell>
          <cell r="M522">
            <v>0</v>
          </cell>
          <cell r="N522">
            <v>0</v>
          </cell>
          <cell r="O522">
            <v>0</v>
          </cell>
          <cell r="P522">
            <v>0</v>
          </cell>
          <cell r="Q522">
            <v>0</v>
          </cell>
          <cell r="R522">
            <v>5.1061481672101516</v>
          </cell>
          <cell r="S522">
            <v>15.546439584201273</v>
          </cell>
          <cell r="T522">
            <v>36.769815927493447</v>
          </cell>
          <cell r="U522">
            <v>47.99510590524666</v>
          </cell>
          <cell r="V522">
            <v>54.039254216657497</v>
          </cell>
          <cell r="W522">
            <v>54.75501228123791</v>
          </cell>
          <cell r="X522">
            <v>55.462504704051796</v>
          </cell>
          <cell r="Y522">
            <v>56.170704503007471</v>
          </cell>
          <cell r="Z522">
            <v>56.91276145592839</v>
          </cell>
          <cell r="AA522">
            <v>57.74360864977195</v>
          </cell>
          <cell r="AB522">
            <v>58.507439221742665</v>
          </cell>
          <cell r="AC522">
            <v>59.27262640549219</v>
          </cell>
          <cell r="AD522">
            <v>60.065513565673378</v>
          </cell>
          <cell r="AE522">
            <v>60.869007140432515</v>
          </cell>
          <cell r="AF522">
            <v>61.683249011282939</v>
          </cell>
          <cell r="AG522">
            <v>62.508382957680382</v>
          </cell>
          <cell r="AH522">
            <v>63.344554682411669</v>
          </cell>
          <cell r="AI522">
            <v>64.191911837323005</v>
          </cell>
          <cell r="AJ522">
            <v>65.050604049392433</v>
          </cell>
          <cell r="AK522">
            <v>65.920782947151125</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row>
        <row r="523">
          <cell r="A523" t="str">
            <v>CAResidentialDLC Elec Vehicle ChargingSummer Peak Reduction @Generation (MW)High Participation Case0</v>
          </cell>
          <cell r="B523" t="str">
            <v>CA</v>
          </cell>
          <cell r="C523" t="str">
            <v>Residential</v>
          </cell>
          <cell r="D523" t="str">
            <v>DLC Elec Vehicle Charging</v>
          </cell>
          <cell r="E523" t="str">
            <v>Summer Peak Reduction @Generation (MW)</v>
          </cell>
          <cell r="F523" t="str">
            <v>High Participation Case</v>
          </cell>
          <cell r="G523">
            <v>0</v>
          </cell>
          <cell r="H523">
            <v>0</v>
          </cell>
          <cell r="I523">
            <v>0</v>
          </cell>
          <cell r="J523">
            <v>0</v>
          </cell>
          <cell r="K523">
            <v>0</v>
          </cell>
          <cell r="L523">
            <v>0</v>
          </cell>
          <cell r="M523">
            <v>0</v>
          </cell>
          <cell r="N523">
            <v>0</v>
          </cell>
          <cell r="O523">
            <v>0</v>
          </cell>
          <cell r="P523">
            <v>0</v>
          </cell>
          <cell r="Q523">
            <v>0</v>
          </cell>
          <cell r="R523">
            <v>5.6309529854545115</v>
          </cell>
          <cell r="S523">
            <v>17.1442871462299</v>
          </cell>
          <cell r="T523">
            <v>40.548980952242438</v>
          </cell>
          <cell r="U523">
            <v>52.92799504328039</v>
          </cell>
          <cell r="V523">
            <v>59.593354892652727</v>
          </cell>
          <cell r="W523">
            <v>60.382677857562754</v>
          </cell>
          <cell r="X523">
            <v>61.162885646285609</v>
          </cell>
          <cell r="Y523">
            <v>61.94387351456492</v>
          </cell>
          <cell r="Z523">
            <v>62.762198341341403</v>
          </cell>
          <cell r="AA523">
            <v>63.678439181486489</v>
          </cell>
          <cell r="AB523">
            <v>64.520775498172327</v>
          </cell>
          <cell r="AC523">
            <v>65.364607857843168</v>
          </cell>
          <cell r="AD523">
            <v>66.238987169908881</v>
          </cell>
          <cell r="AE523">
            <v>67.125063013269198</v>
          </cell>
          <cell r="AF523">
            <v>68.022991851877961</v>
          </cell>
          <cell r="AG523">
            <v>68.932932242700019</v>
          </cell>
          <cell r="AH523">
            <v>69.855044863709381</v>
          </cell>
          <cell r="AI523">
            <v>70.789492542261797</v>
          </cell>
          <cell r="AJ523">
            <v>71.73644028384696</v>
          </cell>
          <cell r="AK523">
            <v>72.696055301225314</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row>
        <row r="524">
          <cell r="A524" t="str">
            <v>CAResidentialDLC Elec Vehicle ChargingWinter Peak Reduction @Meter  (MW)High Participation Case0</v>
          </cell>
          <cell r="B524" t="str">
            <v>CA</v>
          </cell>
          <cell r="C524" t="str">
            <v>Residential</v>
          </cell>
          <cell r="D524" t="str">
            <v>DLC Elec Vehicle Charging</v>
          </cell>
          <cell r="E524" t="str">
            <v>Winter Peak Reduction @Meter  (MW)</v>
          </cell>
          <cell r="F524" t="str">
            <v>High Participation Case</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row>
        <row r="525">
          <cell r="A525" t="str">
            <v>CAResidentialDLC Elec Vehicle ChargingWinter Peak Reduction @Generation (MW)High Participation Case0</v>
          </cell>
          <cell r="B525" t="str">
            <v>CA</v>
          </cell>
          <cell r="C525" t="str">
            <v>Residential</v>
          </cell>
          <cell r="D525" t="str">
            <v>DLC Elec Vehicle Charging</v>
          </cell>
          <cell r="E525" t="str">
            <v>Winter Peak Reduction @Generation (MW)</v>
          </cell>
          <cell r="F525" t="str">
            <v>High Participation Case</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row>
        <row r="526">
          <cell r="A526" t="str">
            <v>CAResidentialDLC Elec Vehicle ChargingProgram Annual BenefitsHigh Participation Case0</v>
          </cell>
          <cell r="B526" t="str">
            <v>CA</v>
          </cell>
          <cell r="C526" t="str">
            <v>Residential</v>
          </cell>
          <cell r="D526" t="str">
            <v>DLC Elec Vehicle Charging</v>
          </cell>
          <cell r="E526" t="str">
            <v>Program Annual Benefits</v>
          </cell>
          <cell r="F526" t="str">
            <v>High Participation Case</v>
          </cell>
          <cell r="G526">
            <v>0</v>
          </cell>
        </row>
        <row r="527">
          <cell r="A527" t="str">
            <v>CAResidentialDLC Elec Vehicle ChargingNew ParticipantsHigh Participation Case0</v>
          </cell>
          <cell r="B527" t="str">
            <v>CA</v>
          </cell>
          <cell r="C527" t="str">
            <v>Residential</v>
          </cell>
          <cell r="D527" t="str">
            <v>DLC Elec Vehicle Charging</v>
          </cell>
          <cell r="E527" t="str">
            <v>New Participants</v>
          </cell>
          <cell r="F527" t="str">
            <v>High Participation Case</v>
          </cell>
          <cell r="G527">
            <v>0</v>
          </cell>
          <cell r="H527">
            <v>0</v>
          </cell>
          <cell r="I527">
            <v>0</v>
          </cell>
          <cell r="J527">
            <v>0</v>
          </cell>
          <cell r="K527">
            <v>0</v>
          </cell>
          <cell r="L527">
            <v>0</v>
          </cell>
          <cell r="M527">
            <v>0</v>
          </cell>
          <cell r="N527">
            <v>0</v>
          </cell>
          <cell r="O527">
            <v>0</v>
          </cell>
          <cell r="P527">
            <v>0</v>
          </cell>
          <cell r="Q527">
            <v>0</v>
          </cell>
          <cell r="R527">
            <v>16746.686550000006</v>
          </cell>
          <cell r="S527">
            <v>34271.919000000009</v>
          </cell>
          <cell r="T527">
            <v>69833.664450000011</v>
          </cell>
          <cell r="U527">
            <v>36847.527750000037</v>
          </cell>
          <cell r="V527">
            <v>20100.588749999937</v>
          </cell>
          <cell r="W527">
            <v>2583.0255000000179</v>
          </cell>
          <cell r="X527">
            <v>2585.7149999999965</v>
          </cell>
          <cell r="Y527">
            <v>2585.2035000000324</v>
          </cell>
          <cell r="Z527">
            <v>2584.5764999999665</v>
          </cell>
          <cell r="AA527">
            <v>2584.3950000000186</v>
          </cell>
          <cell r="AB527">
            <v>2584.7249999999767</v>
          </cell>
          <cell r="AC527">
            <v>2592.8595000000205</v>
          </cell>
          <cell r="AD527">
            <v>2694.0321599718882</v>
          </cell>
          <cell r="AE527">
            <v>2731.0805338135397</v>
          </cell>
          <cell r="AF527">
            <v>2768.6383974915661</v>
          </cell>
          <cell r="AG527">
            <v>2806.7127575183695</v>
          </cell>
          <cell r="AH527">
            <v>2845.3107167601411</v>
          </cell>
          <cell r="AI527">
            <v>2884.4394757617847</v>
          </cell>
          <cell r="AJ527">
            <v>2924.1063340901455</v>
          </cell>
          <cell r="AK527">
            <v>2964.3186916958948</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row>
        <row r="528">
          <cell r="A528" t="str">
            <v>CAResidentialDLC Elec Vehicle ChargingIncentive CostsHigh Participation Case0</v>
          </cell>
          <cell r="B528" t="str">
            <v>CA</v>
          </cell>
          <cell r="C528" t="str">
            <v>Residential</v>
          </cell>
          <cell r="D528" t="str">
            <v>DLC Elec Vehicle Charging</v>
          </cell>
          <cell r="E528" t="str">
            <v>Incentive Costs</v>
          </cell>
          <cell r="F528" t="str">
            <v>High Participation Case</v>
          </cell>
          <cell r="G528">
            <v>0</v>
          </cell>
          <cell r="H528">
            <v>0</v>
          </cell>
          <cell r="I528">
            <v>0</v>
          </cell>
          <cell r="J528">
            <v>0</v>
          </cell>
          <cell r="K528">
            <v>0</v>
          </cell>
          <cell r="L528">
            <v>0</v>
          </cell>
          <cell r="M528">
            <v>0</v>
          </cell>
          <cell r="N528">
            <v>0</v>
          </cell>
          <cell r="O528">
            <v>0</v>
          </cell>
          <cell r="P528">
            <v>0</v>
          </cell>
          <cell r="Q528">
            <v>0</v>
          </cell>
          <cell r="R528">
            <v>351680.42</v>
          </cell>
          <cell r="S528">
            <v>1071390.72</v>
          </cell>
          <cell r="T528">
            <v>2537897.67</v>
          </cell>
          <cell r="U528">
            <v>3311695.75</v>
          </cell>
          <cell r="V528">
            <v>3733808.12</v>
          </cell>
          <cell r="W528">
            <v>3788051.65</v>
          </cell>
          <cell r="X528">
            <v>3842351.67</v>
          </cell>
          <cell r="Y528">
            <v>3896640.94</v>
          </cell>
          <cell r="Z528">
            <v>3950917.05</v>
          </cell>
          <cell r="AA528">
            <v>4005189.34</v>
          </cell>
          <cell r="AB528">
            <v>4059468.57</v>
          </cell>
          <cell r="AC528">
            <v>4113918.62</v>
          </cell>
          <cell r="AD528">
            <v>4170493.29</v>
          </cell>
          <cell r="AE528">
            <v>4227845.9800000004</v>
          </cell>
          <cell r="AF528">
            <v>4285987.3899999997</v>
          </cell>
          <cell r="AG528">
            <v>4344928.3600000003</v>
          </cell>
          <cell r="AH528">
            <v>4404679.88</v>
          </cell>
          <cell r="AI528">
            <v>4465253.1100000003</v>
          </cell>
          <cell r="AJ528">
            <v>4526659.34</v>
          </cell>
          <cell r="AK528">
            <v>4588910.04</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row>
        <row r="529">
          <cell r="A529" t="str">
            <v>CAResidentialDLC Elec Vehicle ChargingParticipantsHigh Participation Case0</v>
          </cell>
          <cell r="B529" t="str">
            <v>CA</v>
          </cell>
          <cell r="C529" t="str">
            <v>Residential</v>
          </cell>
          <cell r="D529" t="str">
            <v>DLC Elec Vehicle Charging</v>
          </cell>
          <cell r="E529" t="str">
            <v>Participants</v>
          </cell>
          <cell r="F529" t="str">
            <v>High Participation Case</v>
          </cell>
          <cell r="G529">
            <v>0</v>
          </cell>
          <cell r="H529">
            <v>0</v>
          </cell>
          <cell r="I529">
            <v>0</v>
          </cell>
          <cell r="J529">
            <v>0</v>
          </cell>
          <cell r="K529">
            <v>0</v>
          </cell>
          <cell r="L529">
            <v>0</v>
          </cell>
          <cell r="M529">
            <v>0</v>
          </cell>
          <cell r="N529">
            <v>0</v>
          </cell>
          <cell r="O529">
            <v>0</v>
          </cell>
          <cell r="P529">
            <v>0</v>
          </cell>
          <cell r="Q529">
            <v>0</v>
          </cell>
          <cell r="R529">
            <v>16746.686550000006</v>
          </cell>
          <cell r="S529">
            <v>51018.605550000015</v>
          </cell>
          <cell r="T529">
            <v>120852.27000000002</v>
          </cell>
          <cell r="U529">
            <v>157699.79775000006</v>
          </cell>
          <cell r="V529">
            <v>177800.38649999999</v>
          </cell>
          <cell r="W529">
            <v>180383.41200000001</v>
          </cell>
          <cell r="X529">
            <v>182969.12700000001</v>
          </cell>
          <cell r="Y529">
            <v>185554.33050000004</v>
          </cell>
          <cell r="Z529">
            <v>188138.90700000001</v>
          </cell>
          <cell r="AA529">
            <v>190723.30200000003</v>
          </cell>
          <cell r="AB529">
            <v>193308.027</v>
          </cell>
          <cell r="AC529">
            <v>195900.88650000002</v>
          </cell>
          <cell r="AD529">
            <v>198594.91865997191</v>
          </cell>
          <cell r="AE529">
            <v>201325.99919378545</v>
          </cell>
          <cell r="AF529">
            <v>204094.63759127702</v>
          </cell>
          <cell r="AG529">
            <v>206901.35034879539</v>
          </cell>
          <cell r="AH529">
            <v>209746.66106555553</v>
          </cell>
          <cell r="AI529">
            <v>212631.10054131731</v>
          </cell>
          <cell r="AJ529">
            <v>215555.20687540746</v>
          </cell>
          <cell r="AK529">
            <v>218519.52556710335</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row>
        <row r="530">
          <cell r="A530" t="str">
            <v>CAIrrigationDLC IrrigationProgram Annual BenefitsHigh Participation Case0</v>
          </cell>
          <cell r="B530" t="str">
            <v>CA</v>
          </cell>
          <cell r="C530" t="str">
            <v>Irrigation</v>
          </cell>
          <cell r="D530" t="str">
            <v>DLC Irrigation</v>
          </cell>
          <cell r="E530" t="str">
            <v>Program Annual Benefits</v>
          </cell>
          <cell r="F530" t="str">
            <v>High Participation Case</v>
          </cell>
          <cell r="G530">
            <v>0</v>
          </cell>
          <cell r="H530">
            <v>0</v>
          </cell>
          <cell r="I530">
            <v>0</v>
          </cell>
          <cell r="J530">
            <v>0</v>
          </cell>
          <cell r="K530">
            <v>0</v>
          </cell>
          <cell r="L530">
            <v>0</v>
          </cell>
          <cell r="M530">
            <v>0</v>
          </cell>
          <cell r="N530">
            <v>0</v>
          </cell>
          <cell r="O530">
            <v>0</v>
          </cell>
          <cell r="P530">
            <v>0</v>
          </cell>
          <cell r="Q530">
            <v>0</v>
          </cell>
          <cell r="R530">
            <v>573231.01</v>
          </cell>
          <cell r="S530">
            <v>1745288.43</v>
          </cell>
          <cell r="T530">
            <v>4127886.26</v>
          </cell>
          <cell r="U530">
            <v>5388069.9000000004</v>
          </cell>
          <cell r="V530">
            <v>6066603.5300000003</v>
          </cell>
          <cell r="W530">
            <v>6146956.6100000003</v>
          </cell>
          <cell r="X530">
            <v>6226381.7599999998</v>
          </cell>
          <cell r="Y530">
            <v>6305886.3200000003</v>
          </cell>
          <cell r="Z530">
            <v>6389191.79</v>
          </cell>
          <cell r="AA530">
            <v>6482465.1100000003</v>
          </cell>
          <cell r="AB530">
            <v>6568214.9500000002</v>
          </cell>
          <cell r="AC530">
            <v>6654117.0800000001</v>
          </cell>
          <cell r="AD530">
            <v>6743128.8899999997</v>
          </cell>
          <cell r="AE530">
            <v>6833331.4100000001</v>
          </cell>
          <cell r="AF530">
            <v>6924740.5700000003</v>
          </cell>
          <cell r="AG530">
            <v>7017372.5</v>
          </cell>
          <cell r="AH530">
            <v>7111243.5700000003</v>
          </cell>
          <cell r="AI530">
            <v>7206370.3399999999</v>
          </cell>
          <cell r="AJ530">
            <v>7302769.6200000001</v>
          </cell>
          <cell r="AK530">
            <v>7400458.4299999997</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row>
        <row r="531">
          <cell r="A531" t="str">
            <v>CAIrrigationDLC IrrigationProgram Annual CostsHigh Participation Case0</v>
          </cell>
          <cell r="B531" t="str">
            <v>CA</v>
          </cell>
          <cell r="C531" t="str">
            <v>Irrigation</v>
          </cell>
          <cell r="D531" t="str">
            <v>DLC Irrigation</v>
          </cell>
          <cell r="E531" t="str">
            <v>Program Annual Costs</v>
          </cell>
          <cell r="F531" t="str">
            <v>High Participation Case</v>
          </cell>
          <cell r="G531">
            <v>0</v>
          </cell>
          <cell r="H531">
            <v>0</v>
          </cell>
          <cell r="I531">
            <v>0</v>
          </cell>
          <cell r="J531">
            <v>0</v>
          </cell>
          <cell r="K531">
            <v>0</v>
          </cell>
          <cell r="L531">
            <v>0</v>
          </cell>
          <cell r="M531">
            <v>0</v>
          </cell>
          <cell r="N531">
            <v>0</v>
          </cell>
          <cell r="O531">
            <v>0</v>
          </cell>
          <cell r="P531">
            <v>0</v>
          </cell>
          <cell r="Q531">
            <v>0</v>
          </cell>
          <cell r="R531">
            <v>5834317.1500000004</v>
          </cell>
          <cell r="S531">
            <v>12509121.98</v>
          </cell>
          <cell r="T531">
            <v>26286343.199999999</v>
          </cell>
          <cell r="U531">
            <v>16130618.27</v>
          </cell>
          <cell r="V531">
            <v>10911310.720000001</v>
          </cell>
          <cell r="W531">
            <v>4823091.07</v>
          </cell>
          <cell r="X531">
            <v>4899046.41</v>
          </cell>
          <cell r="Y531">
            <v>4974249.76</v>
          </cell>
          <cell r="Z531">
            <v>5049879.66</v>
          </cell>
          <cell r="AA531">
            <v>5126289.05</v>
          </cell>
          <cell r="AB531">
            <v>5203203.5</v>
          </cell>
          <cell r="AC531">
            <v>5283869.59</v>
          </cell>
          <cell r="AD531">
            <v>5405233.1200000001</v>
          </cell>
          <cell r="AE531">
            <v>5502775.29</v>
          </cell>
          <cell r="AF531">
            <v>5602414.6799999997</v>
          </cell>
          <cell r="AG531">
            <v>5704204.7300000004</v>
          </cell>
          <cell r="AH531">
            <v>5808200.4400000004</v>
          </cell>
          <cell r="AI531">
            <v>5914458.3899999997</v>
          </cell>
          <cell r="AJ531">
            <v>6023036.7800000003</v>
          </cell>
          <cell r="AK531">
            <v>6133995.5099999998</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row>
        <row r="532">
          <cell r="A532" t="str">
            <v>CAIrrigationDLC IrrigationNon-Incentive CostsHigh Participation Case0</v>
          </cell>
          <cell r="B532" t="str">
            <v>CA</v>
          </cell>
          <cell r="C532" t="str">
            <v>Irrigation</v>
          </cell>
          <cell r="D532" t="str">
            <v>DLC Irrigation</v>
          </cell>
          <cell r="E532" t="str">
            <v>Non-Incentive Costs</v>
          </cell>
          <cell r="F532" t="str">
            <v>High Participation Case</v>
          </cell>
          <cell r="G532">
            <v>0</v>
          </cell>
          <cell r="H532">
            <v>0</v>
          </cell>
          <cell r="I532">
            <v>0</v>
          </cell>
          <cell r="J532">
            <v>0</v>
          </cell>
          <cell r="K532">
            <v>0</v>
          </cell>
          <cell r="L532">
            <v>0</v>
          </cell>
          <cell r="M532">
            <v>0</v>
          </cell>
          <cell r="N532">
            <v>0</v>
          </cell>
          <cell r="O532">
            <v>0</v>
          </cell>
          <cell r="P532">
            <v>0</v>
          </cell>
          <cell r="Q532">
            <v>0</v>
          </cell>
          <cell r="R532">
            <v>5482636.7300000004</v>
          </cell>
          <cell r="S532">
            <v>11437731.27</v>
          </cell>
          <cell r="T532">
            <v>23748445.530000001</v>
          </cell>
          <cell r="U532">
            <v>12818922.52</v>
          </cell>
          <cell r="V532">
            <v>7177502.6100000003</v>
          </cell>
          <cell r="W532">
            <v>1035039.42</v>
          </cell>
          <cell r="X532">
            <v>1056694.75</v>
          </cell>
          <cell r="Y532">
            <v>1077608.81</v>
          </cell>
          <cell r="Z532">
            <v>1098962.6200000001</v>
          </cell>
          <cell r="AA532">
            <v>1121099.71</v>
          </cell>
          <cell r="AB532">
            <v>1143734.93</v>
          </cell>
          <cell r="AC532">
            <v>1169950.97</v>
          </cell>
          <cell r="AD532">
            <v>1234739.83</v>
          </cell>
          <cell r="AE532">
            <v>1274929.31</v>
          </cell>
          <cell r="AF532">
            <v>1316427.29</v>
          </cell>
          <cell r="AG532">
            <v>1359276.37</v>
          </cell>
          <cell r="AH532">
            <v>1403520.56</v>
          </cell>
          <cell r="AI532">
            <v>1449205.28</v>
          </cell>
          <cell r="AJ532">
            <v>1496377.44</v>
          </cell>
          <cell r="AK532">
            <v>1545085.48</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row>
        <row r="533">
          <cell r="A533" t="str">
            <v>CAIrrigationDLC IrrigationSummer Peak Reduction @Meter  (MW)High Participation Case0</v>
          </cell>
          <cell r="B533" t="str">
            <v>CA</v>
          </cell>
          <cell r="C533" t="str">
            <v>Irrigation</v>
          </cell>
          <cell r="D533" t="str">
            <v>DLC Irrigation</v>
          </cell>
          <cell r="E533" t="str">
            <v>Summer Peak Reduction @Meter  (MW)</v>
          </cell>
          <cell r="F533" t="str">
            <v>High Participation Case</v>
          </cell>
          <cell r="G533">
            <v>0</v>
          </cell>
          <cell r="H533">
            <v>0</v>
          </cell>
          <cell r="I533">
            <v>0</v>
          </cell>
          <cell r="J533">
            <v>0</v>
          </cell>
          <cell r="K533">
            <v>0</v>
          </cell>
          <cell r="L533">
            <v>0</v>
          </cell>
          <cell r="M533">
            <v>0</v>
          </cell>
          <cell r="N533">
            <v>0</v>
          </cell>
          <cell r="O533">
            <v>0</v>
          </cell>
          <cell r="P533">
            <v>0</v>
          </cell>
          <cell r="Q533">
            <v>0</v>
          </cell>
          <cell r="R533">
            <v>5.1061481672101516</v>
          </cell>
          <cell r="S533">
            <v>15.546439584201273</v>
          </cell>
          <cell r="T533">
            <v>36.769815927493447</v>
          </cell>
          <cell r="U533">
            <v>47.99510590524666</v>
          </cell>
          <cell r="V533">
            <v>54.039254216657497</v>
          </cell>
          <cell r="W533">
            <v>54.75501228123791</v>
          </cell>
          <cell r="X533">
            <v>55.462504704051796</v>
          </cell>
          <cell r="Y533">
            <v>56.170704503007471</v>
          </cell>
          <cell r="Z533">
            <v>56.91276145592839</v>
          </cell>
          <cell r="AA533">
            <v>57.74360864977195</v>
          </cell>
          <cell r="AB533">
            <v>58.507439221742665</v>
          </cell>
          <cell r="AC533">
            <v>59.27262640549219</v>
          </cell>
          <cell r="AD533">
            <v>60.065513565673378</v>
          </cell>
          <cell r="AE533">
            <v>60.869007140432515</v>
          </cell>
          <cell r="AF533">
            <v>61.683249011282939</v>
          </cell>
          <cell r="AG533">
            <v>62.508382957680382</v>
          </cell>
          <cell r="AH533">
            <v>63.344554682411669</v>
          </cell>
          <cell r="AI533">
            <v>64.191911837323005</v>
          </cell>
          <cell r="AJ533">
            <v>65.050604049392433</v>
          </cell>
          <cell r="AK533">
            <v>65.920782947151125</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row>
        <row r="534">
          <cell r="A534" t="str">
            <v>CAIrrigationDLC IrrigationSummer Peak Reduction @Generation (MW)High Participation Case0</v>
          </cell>
          <cell r="B534" t="str">
            <v>CA</v>
          </cell>
          <cell r="C534" t="str">
            <v>Irrigation</v>
          </cell>
          <cell r="D534" t="str">
            <v>DLC Irrigation</v>
          </cell>
          <cell r="E534" t="str">
            <v>Summer Peak Reduction @Generation (MW)</v>
          </cell>
          <cell r="F534" t="str">
            <v>High Participation Case</v>
          </cell>
          <cell r="G534">
            <v>0</v>
          </cell>
          <cell r="H534">
            <v>0</v>
          </cell>
          <cell r="I534">
            <v>0</v>
          </cell>
          <cell r="J534">
            <v>0</v>
          </cell>
          <cell r="K534">
            <v>0</v>
          </cell>
          <cell r="L534">
            <v>0</v>
          </cell>
          <cell r="M534">
            <v>0</v>
          </cell>
          <cell r="N534">
            <v>0</v>
          </cell>
          <cell r="O534">
            <v>0</v>
          </cell>
          <cell r="P534">
            <v>0</v>
          </cell>
          <cell r="Q534">
            <v>0</v>
          </cell>
          <cell r="R534">
            <v>5.6309529854545115</v>
          </cell>
          <cell r="S534">
            <v>17.1442871462299</v>
          </cell>
          <cell r="T534">
            <v>40.548980952242438</v>
          </cell>
          <cell r="U534">
            <v>52.92799504328039</v>
          </cell>
          <cell r="V534">
            <v>59.593354892652727</v>
          </cell>
          <cell r="W534">
            <v>60.382677857562754</v>
          </cell>
          <cell r="X534">
            <v>61.162885646285609</v>
          </cell>
          <cell r="Y534">
            <v>61.94387351456492</v>
          </cell>
          <cell r="Z534">
            <v>62.762198341341403</v>
          </cell>
          <cell r="AA534">
            <v>63.678439181486489</v>
          </cell>
          <cell r="AB534">
            <v>64.520775498172327</v>
          </cell>
          <cell r="AC534">
            <v>65.364607857843168</v>
          </cell>
          <cell r="AD534">
            <v>66.238987169908881</v>
          </cell>
          <cell r="AE534">
            <v>67.125063013269198</v>
          </cell>
          <cell r="AF534">
            <v>68.022991851877961</v>
          </cell>
          <cell r="AG534">
            <v>68.932932242700019</v>
          </cell>
          <cell r="AH534">
            <v>69.855044863709381</v>
          </cell>
          <cell r="AI534">
            <v>70.789492542261797</v>
          </cell>
          <cell r="AJ534">
            <v>71.73644028384696</v>
          </cell>
          <cell r="AK534">
            <v>72.696055301225314</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row>
        <row r="535">
          <cell r="A535" t="str">
            <v>CAIrrigationDLC IrrigationWinter Peak Reduction @Meter  (MW)High Participation Case0</v>
          </cell>
          <cell r="B535" t="str">
            <v>CA</v>
          </cell>
          <cell r="C535" t="str">
            <v>Irrigation</v>
          </cell>
          <cell r="D535" t="str">
            <v>DLC Irrigation</v>
          </cell>
          <cell r="E535" t="str">
            <v>Winter Peak Reduction @Meter  (MW)</v>
          </cell>
          <cell r="F535" t="str">
            <v>High Participation Case</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row>
        <row r="536">
          <cell r="A536" t="str">
            <v>CAIrrigationDLC IrrigationWinter Peak Reduction @Generation (MW)High Participation Case0</v>
          </cell>
          <cell r="B536" t="str">
            <v>CA</v>
          </cell>
          <cell r="C536" t="str">
            <v>Irrigation</v>
          </cell>
          <cell r="D536" t="str">
            <v>DLC Irrigation</v>
          </cell>
          <cell r="E536" t="str">
            <v>Winter Peak Reduction @Generation (MW)</v>
          </cell>
          <cell r="F536" t="str">
            <v>High Participation Case</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row>
        <row r="537">
          <cell r="A537" t="str">
            <v>CAIrrigationDLC IrrigationProgram Annual BenefitsHigh Participation Case0</v>
          </cell>
          <cell r="B537" t="str">
            <v>CA</v>
          </cell>
          <cell r="C537" t="str">
            <v>Irrigation</v>
          </cell>
          <cell r="D537" t="str">
            <v>DLC Irrigation</v>
          </cell>
          <cell r="E537" t="str">
            <v>Program Annual Benefits</v>
          </cell>
          <cell r="F537" t="str">
            <v>High Participation Case</v>
          </cell>
          <cell r="G537">
            <v>0</v>
          </cell>
        </row>
        <row r="538">
          <cell r="A538" t="str">
            <v>CAIrrigationDLC IrrigationNew ParticipantsHigh Participation Case0</v>
          </cell>
          <cell r="B538" t="str">
            <v>CA</v>
          </cell>
          <cell r="C538" t="str">
            <v>Irrigation</v>
          </cell>
          <cell r="D538" t="str">
            <v>DLC Irrigation</v>
          </cell>
          <cell r="E538" t="str">
            <v>New Participants</v>
          </cell>
          <cell r="F538" t="str">
            <v>High Participation Case</v>
          </cell>
          <cell r="G538">
            <v>0</v>
          </cell>
          <cell r="H538">
            <v>0</v>
          </cell>
          <cell r="I538">
            <v>0</v>
          </cell>
          <cell r="J538">
            <v>0</v>
          </cell>
          <cell r="K538">
            <v>0</v>
          </cell>
          <cell r="L538">
            <v>0</v>
          </cell>
          <cell r="M538">
            <v>0</v>
          </cell>
          <cell r="N538">
            <v>0</v>
          </cell>
          <cell r="O538">
            <v>0</v>
          </cell>
          <cell r="P538">
            <v>0</v>
          </cell>
          <cell r="Q538">
            <v>0</v>
          </cell>
          <cell r="R538">
            <v>16746.686550000006</v>
          </cell>
          <cell r="S538">
            <v>34271.919000000009</v>
          </cell>
          <cell r="T538">
            <v>69833.664450000011</v>
          </cell>
          <cell r="U538">
            <v>36847.527750000037</v>
          </cell>
          <cell r="V538">
            <v>20100.588749999937</v>
          </cell>
          <cell r="W538">
            <v>2583.0255000000179</v>
          </cell>
          <cell r="X538">
            <v>2585.7149999999965</v>
          </cell>
          <cell r="Y538">
            <v>2585.2035000000324</v>
          </cell>
          <cell r="Z538">
            <v>2584.5764999999665</v>
          </cell>
          <cell r="AA538">
            <v>2584.3950000000186</v>
          </cell>
          <cell r="AB538">
            <v>2584.7249999999767</v>
          </cell>
          <cell r="AC538">
            <v>2592.8595000000205</v>
          </cell>
          <cell r="AD538">
            <v>2694.0321599718882</v>
          </cell>
          <cell r="AE538">
            <v>2731.0805338135397</v>
          </cell>
          <cell r="AF538">
            <v>2768.6383974915661</v>
          </cell>
          <cell r="AG538">
            <v>2806.7127575183695</v>
          </cell>
          <cell r="AH538">
            <v>2845.3107167601411</v>
          </cell>
          <cell r="AI538">
            <v>2884.4394757617847</v>
          </cell>
          <cell r="AJ538">
            <v>2924.1063340901455</v>
          </cell>
          <cell r="AK538">
            <v>2964.3186916958948</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row>
        <row r="539">
          <cell r="A539" t="str">
            <v>CAIrrigationDLC IrrigationIncentive CostsHigh Participation Case0</v>
          </cell>
          <cell r="B539" t="str">
            <v>CA</v>
          </cell>
          <cell r="C539" t="str">
            <v>Irrigation</v>
          </cell>
          <cell r="D539" t="str">
            <v>DLC Irrigation</v>
          </cell>
          <cell r="E539" t="str">
            <v>Incentive Costs</v>
          </cell>
          <cell r="F539" t="str">
            <v>High Participation Case</v>
          </cell>
          <cell r="G539">
            <v>0</v>
          </cell>
          <cell r="H539">
            <v>0</v>
          </cell>
          <cell r="I539">
            <v>0</v>
          </cell>
          <cell r="J539">
            <v>0</v>
          </cell>
          <cell r="K539">
            <v>0</v>
          </cell>
          <cell r="L539">
            <v>0</v>
          </cell>
          <cell r="M539">
            <v>0</v>
          </cell>
          <cell r="N539">
            <v>0</v>
          </cell>
          <cell r="O539">
            <v>0</v>
          </cell>
          <cell r="P539">
            <v>0</v>
          </cell>
          <cell r="Q539">
            <v>0</v>
          </cell>
          <cell r="R539">
            <v>351680.42</v>
          </cell>
          <cell r="S539">
            <v>1071390.72</v>
          </cell>
          <cell r="T539">
            <v>2537897.67</v>
          </cell>
          <cell r="U539">
            <v>3311695.75</v>
          </cell>
          <cell r="V539">
            <v>3733808.12</v>
          </cell>
          <cell r="W539">
            <v>3788051.65</v>
          </cell>
          <cell r="X539">
            <v>3842351.67</v>
          </cell>
          <cell r="Y539">
            <v>3896640.94</v>
          </cell>
          <cell r="Z539">
            <v>3950917.05</v>
          </cell>
          <cell r="AA539">
            <v>4005189.34</v>
          </cell>
          <cell r="AB539">
            <v>4059468.57</v>
          </cell>
          <cell r="AC539">
            <v>4113918.62</v>
          </cell>
          <cell r="AD539">
            <v>4170493.29</v>
          </cell>
          <cell r="AE539">
            <v>4227845.9800000004</v>
          </cell>
          <cell r="AF539">
            <v>4285987.3899999997</v>
          </cell>
          <cell r="AG539">
            <v>4344928.3600000003</v>
          </cell>
          <cell r="AH539">
            <v>4404679.88</v>
          </cell>
          <cell r="AI539">
            <v>4465253.1100000003</v>
          </cell>
          <cell r="AJ539">
            <v>4526659.34</v>
          </cell>
          <cell r="AK539">
            <v>4588910.04</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row>
        <row r="540">
          <cell r="A540" t="str">
            <v>CAIrrigationDLC IrrigationParticipantsHigh Participation Case0</v>
          </cell>
          <cell r="B540" t="str">
            <v>CA</v>
          </cell>
          <cell r="C540" t="str">
            <v>Irrigation</v>
          </cell>
          <cell r="D540" t="str">
            <v>DLC Irrigation</v>
          </cell>
          <cell r="E540" t="str">
            <v>Participants</v>
          </cell>
          <cell r="F540" t="str">
            <v>High Participation Case</v>
          </cell>
          <cell r="G540">
            <v>0</v>
          </cell>
          <cell r="H540">
            <v>0</v>
          </cell>
          <cell r="I540">
            <v>0</v>
          </cell>
          <cell r="J540">
            <v>0</v>
          </cell>
          <cell r="K540">
            <v>0</v>
          </cell>
          <cell r="L540">
            <v>0</v>
          </cell>
          <cell r="M540">
            <v>0</v>
          </cell>
          <cell r="N540">
            <v>0</v>
          </cell>
          <cell r="O540">
            <v>0</v>
          </cell>
          <cell r="P540">
            <v>0</v>
          </cell>
          <cell r="Q540">
            <v>0</v>
          </cell>
          <cell r="R540">
            <v>16746.686550000006</v>
          </cell>
          <cell r="S540">
            <v>51018.605550000015</v>
          </cell>
          <cell r="T540">
            <v>120852.27000000002</v>
          </cell>
          <cell r="U540">
            <v>157699.79775000006</v>
          </cell>
          <cell r="V540">
            <v>177800.38649999999</v>
          </cell>
          <cell r="W540">
            <v>180383.41200000001</v>
          </cell>
          <cell r="X540">
            <v>182969.12700000001</v>
          </cell>
          <cell r="Y540">
            <v>185554.33050000004</v>
          </cell>
          <cell r="Z540">
            <v>188138.90700000001</v>
          </cell>
          <cell r="AA540">
            <v>190723.30200000003</v>
          </cell>
          <cell r="AB540">
            <v>193308.027</v>
          </cell>
          <cell r="AC540">
            <v>195900.88650000002</v>
          </cell>
          <cell r="AD540">
            <v>198594.91865997191</v>
          </cell>
          <cell r="AE540">
            <v>201325.99919378545</v>
          </cell>
          <cell r="AF540">
            <v>204094.63759127702</v>
          </cell>
          <cell r="AG540">
            <v>206901.35034879539</v>
          </cell>
          <cell r="AH540">
            <v>209746.66106555553</v>
          </cell>
          <cell r="AI540">
            <v>212631.10054131731</v>
          </cell>
          <cell r="AJ540">
            <v>215555.20687540746</v>
          </cell>
          <cell r="AK540">
            <v>218519.52556710335</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row>
        <row r="541">
          <cell r="A541" t="str">
            <v>CAResidentialDLC Room ACProgram Annual BenefitsHigh Participation Case0</v>
          </cell>
          <cell r="B541" t="str">
            <v>CA</v>
          </cell>
          <cell r="C541" t="str">
            <v>Residential</v>
          </cell>
          <cell r="D541" t="str">
            <v>DLC Room AC</v>
          </cell>
          <cell r="E541" t="str">
            <v>Program Annual Benefits</v>
          </cell>
          <cell r="F541" t="str">
            <v>High Participation Case</v>
          </cell>
          <cell r="G541">
            <v>0</v>
          </cell>
          <cell r="H541">
            <v>0</v>
          </cell>
          <cell r="I541">
            <v>0</v>
          </cell>
          <cell r="J541">
            <v>0</v>
          </cell>
          <cell r="K541">
            <v>0</v>
          </cell>
          <cell r="L541">
            <v>0</v>
          </cell>
          <cell r="M541">
            <v>0</v>
          </cell>
          <cell r="N541">
            <v>0</v>
          </cell>
          <cell r="O541">
            <v>0</v>
          </cell>
          <cell r="P541">
            <v>0</v>
          </cell>
          <cell r="Q541">
            <v>0</v>
          </cell>
          <cell r="R541">
            <v>573231.01</v>
          </cell>
          <cell r="S541">
            <v>1745288.43</v>
          </cell>
          <cell r="T541">
            <v>4127886.26</v>
          </cell>
          <cell r="U541">
            <v>5388069.9000000004</v>
          </cell>
          <cell r="V541">
            <v>6066603.5300000003</v>
          </cell>
          <cell r="W541">
            <v>6146956.6100000003</v>
          </cell>
          <cell r="X541">
            <v>6226381.7599999998</v>
          </cell>
          <cell r="Y541">
            <v>6305886.3200000003</v>
          </cell>
          <cell r="Z541">
            <v>6389191.79</v>
          </cell>
          <cell r="AA541">
            <v>6482465.1100000003</v>
          </cell>
          <cell r="AB541">
            <v>6568214.9500000002</v>
          </cell>
          <cell r="AC541">
            <v>6654117.0800000001</v>
          </cell>
          <cell r="AD541">
            <v>6743128.8899999997</v>
          </cell>
          <cell r="AE541">
            <v>6833331.4100000001</v>
          </cell>
          <cell r="AF541">
            <v>6924740.5700000003</v>
          </cell>
          <cell r="AG541">
            <v>7017372.5</v>
          </cell>
          <cell r="AH541">
            <v>7111243.5700000003</v>
          </cell>
          <cell r="AI541">
            <v>7206370.3399999999</v>
          </cell>
          <cell r="AJ541">
            <v>7302769.6200000001</v>
          </cell>
          <cell r="AK541">
            <v>7400458.4299999997</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row>
        <row r="542">
          <cell r="A542" t="str">
            <v>CAResidentialDLC Room ACProgram Annual CostsHigh Participation Case0</v>
          </cell>
          <cell r="B542" t="str">
            <v>CA</v>
          </cell>
          <cell r="C542" t="str">
            <v>Residential</v>
          </cell>
          <cell r="D542" t="str">
            <v>DLC Room AC</v>
          </cell>
          <cell r="E542" t="str">
            <v>Program Annual Costs</v>
          </cell>
          <cell r="F542" t="str">
            <v>High Participation Case</v>
          </cell>
          <cell r="G542">
            <v>0</v>
          </cell>
          <cell r="H542">
            <v>0</v>
          </cell>
          <cell r="I542">
            <v>0</v>
          </cell>
          <cell r="J542">
            <v>0</v>
          </cell>
          <cell r="K542">
            <v>0</v>
          </cell>
          <cell r="L542">
            <v>0</v>
          </cell>
          <cell r="M542">
            <v>0</v>
          </cell>
          <cell r="N542">
            <v>0</v>
          </cell>
          <cell r="O542">
            <v>0</v>
          </cell>
          <cell r="P542">
            <v>0</v>
          </cell>
          <cell r="Q542">
            <v>0</v>
          </cell>
          <cell r="R542">
            <v>5834317.1500000004</v>
          </cell>
          <cell r="S542">
            <v>12509121.98</v>
          </cell>
          <cell r="T542">
            <v>26286343.199999999</v>
          </cell>
          <cell r="U542">
            <v>16130618.27</v>
          </cell>
          <cell r="V542">
            <v>10911310.720000001</v>
          </cell>
          <cell r="W542">
            <v>4823091.07</v>
          </cell>
          <cell r="X542">
            <v>4899046.41</v>
          </cell>
          <cell r="Y542">
            <v>4974249.76</v>
          </cell>
          <cell r="Z542">
            <v>5049879.66</v>
          </cell>
          <cell r="AA542">
            <v>5126289.05</v>
          </cell>
          <cell r="AB542">
            <v>5203203.5</v>
          </cell>
          <cell r="AC542">
            <v>5283869.59</v>
          </cell>
          <cell r="AD542">
            <v>5405233.1200000001</v>
          </cell>
          <cell r="AE542">
            <v>5502775.29</v>
          </cell>
          <cell r="AF542">
            <v>5602414.6799999997</v>
          </cell>
          <cell r="AG542">
            <v>5704204.7300000004</v>
          </cell>
          <cell r="AH542">
            <v>5808200.4400000004</v>
          </cell>
          <cell r="AI542">
            <v>5914458.3899999997</v>
          </cell>
          <cell r="AJ542">
            <v>6023036.7800000003</v>
          </cell>
          <cell r="AK542">
            <v>6133995.5099999998</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row>
        <row r="543">
          <cell r="A543" t="str">
            <v>CAResidentialDLC Room ACNon-Incentive CostsHigh Participation Case0</v>
          </cell>
          <cell r="B543" t="str">
            <v>CA</v>
          </cell>
          <cell r="C543" t="str">
            <v>Residential</v>
          </cell>
          <cell r="D543" t="str">
            <v>DLC Room AC</v>
          </cell>
          <cell r="E543" t="str">
            <v>Non-Incentive Costs</v>
          </cell>
          <cell r="F543" t="str">
            <v>High Participation Case</v>
          </cell>
          <cell r="G543">
            <v>0</v>
          </cell>
          <cell r="H543">
            <v>0</v>
          </cell>
          <cell r="I543">
            <v>0</v>
          </cell>
          <cell r="J543">
            <v>0</v>
          </cell>
          <cell r="K543">
            <v>0</v>
          </cell>
          <cell r="L543">
            <v>0</v>
          </cell>
          <cell r="M543">
            <v>0</v>
          </cell>
          <cell r="N543">
            <v>0</v>
          </cell>
          <cell r="O543">
            <v>0</v>
          </cell>
          <cell r="P543">
            <v>0</v>
          </cell>
          <cell r="Q543">
            <v>0</v>
          </cell>
          <cell r="R543">
            <v>5482636.7300000004</v>
          </cell>
          <cell r="S543">
            <v>11437731.27</v>
          </cell>
          <cell r="T543">
            <v>23748445.530000001</v>
          </cell>
          <cell r="U543">
            <v>12818922.52</v>
          </cell>
          <cell r="V543">
            <v>7177502.6100000003</v>
          </cell>
          <cell r="W543">
            <v>1035039.42</v>
          </cell>
          <cell r="X543">
            <v>1056694.75</v>
          </cell>
          <cell r="Y543">
            <v>1077608.81</v>
          </cell>
          <cell r="Z543">
            <v>1098962.6200000001</v>
          </cell>
          <cell r="AA543">
            <v>1121099.71</v>
          </cell>
          <cell r="AB543">
            <v>1143734.93</v>
          </cell>
          <cell r="AC543">
            <v>1169950.97</v>
          </cell>
          <cell r="AD543">
            <v>1234739.83</v>
          </cell>
          <cell r="AE543">
            <v>1274929.31</v>
          </cell>
          <cell r="AF543">
            <v>1316427.29</v>
          </cell>
          <cell r="AG543">
            <v>1359276.37</v>
          </cell>
          <cell r="AH543">
            <v>1403520.56</v>
          </cell>
          <cell r="AI543">
            <v>1449205.28</v>
          </cell>
          <cell r="AJ543">
            <v>1496377.44</v>
          </cell>
          <cell r="AK543">
            <v>1545085.48</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row>
        <row r="544">
          <cell r="A544" t="str">
            <v>CAResidentialDLC Room ACSummer Peak Reduction @Meter  (MW)High Participation Case0</v>
          </cell>
          <cell r="B544" t="str">
            <v>CA</v>
          </cell>
          <cell r="C544" t="str">
            <v>Residential</v>
          </cell>
          <cell r="D544" t="str">
            <v>DLC Room AC</v>
          </cell>
          <cell r="E544" t="str">
            <v>Summer Peak Reduction @Meter  (MW)</v>
          </cell>
          <cell r="F544" t="str">
            <v>High Participation Case</v>
          </cell>
          <cell r="G544">
            <v>0</v>
          </cell>
          <cell r="H544">
            <v>0</v>
          </cell>
          <cell r="I544">
            <v>0</v>
          </cell>
          <cell r="J544">
            <v>0</v>
          </cell>
          <cell r="K544">
            <v>0</v>
          </cell>
          <cell r="L544">
            <v>0</v>
          </cell>
          <cell r="M544">
            <v>0</v>
          </cell>
          <cell r="N544">
            <v>0</v>
          </cell>
          <cell r="O544">
            <v>0</v>
          </cell>
          <cell r="P544">
            <v>0</v>
          </cell>
          <cell r="Q544">
            <v>0</v>
          </cell>
          <cell r="R544">
            <v>5.1061481672101516</v>
          </cell>
          <cell r="S544">
            <v>15.546439584201273</v>
          </cell>
          <cell r="T544">
            <v>36.769815927493447</v>
          </cell>
          <cell r="U544">
            <v>47.99510590524666</v>
          </cell>
          <cell r="V544">
            <v>54.039254216657497</v>
          </cell>
          <cell r="W544">
            <v>54.75501228123791</v>
          </cell>
          <cell r="X544">
            <v>55.462504704051796</v>
          </cell>
          <cell r="Y544">
            <v>56.170704503007471</v>
          </cell>
          <cell r="Z544">
            <v>56.91276145592839</v>
          </cell>
          <cell r="AA544">
            <v>57.74360864977195</v>
          </cell>
          <cell r="AB544">
            <v>58.507439221742665</v>
          </cell>
          <cell r="AC544">
            <v>59.27262640549219</v>
          </cell>
          <cell r="AD544">
            <v>60.065513565673378</v>
          </cell>
          <cell r="AE544">
            <v>60.869007140432515</v>
          </cell>
          <cell r="AF544">
            <v>61.683249011282939</v>
          </cell>
          <cell r="AG544">
            <v>62.508382957680382</v>
          </cell>
          <cell r="AH544">
            <v>63.344554682411669</v>
          </cell>
          <cell r="AI544">
            <v>64.191911837323005</v>
          </cell>
          <cell r="AJ544">
            <v>65.050604049392433</v>
          </cell>
          <cell r="AK544">
            <v>65.920782947151125</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row>
        <row r="545">
          <cell r="A545" t="str">
            <v>CAResidentialDLC Room ACSummer Peak Reduction @Generation (MW)High Participation Case0</v>
          </cell>
          <cell r="B545" t="str">
            <v>CA</v>
          </cell>
          <cell r="C545" t="str">
            <v>Residential</v>
          </cell>
          <cell r="D545" t="str">
            <v>DLC Room AC</v>
          </cell>
          <cell r="E545" t="str">
            <v>Summer Peak Reduction @Generation (MW)</v>
          </cell>
          <cell r="F545" t="str">
            <v>High Participation Case</v>
          </cell>
          <cell r="G545">
            <v>0</v>
          </cell>
          <cell r="H545">
            <v>0</v>
          </cell>
          <cell r="I545">
            <v>0</v>
          </cell>
          <cell r="J545">
            <v>0</v>
          </cell>
          <cell r="K545">
            <v>0</v>
          </cell>
          <cell r="L545">
            <v>0</v>
          </cell>
          <cell r="M545">
            <v>0</v>
          </cell>
          <cell r="N545">
            <v>0</v>
          </cell>
          <cell r="O545">
            <v>0</v>
          </cell>
          <cell r="P545">
            <v>0</v>
          </cell>
          <cell r="Q545">
            <v>0</v>
          </cell>
          <cell r="R545">
            <v>5.6309529854545115</v>
          </cell>
          <cell r="S545">
            <v>17.1442871462299</v>
          </cell>
          <cell r="T545">
            <v>40.548980952242438</v>
          </cell>
          <cell r="U545">
            <v>52.92799504328039</v>
          </cell>
          <cell r="V545">
            <v>59.593354892652727</v>
          </cell>
          <cell r="W545">
            <v>60.382677857562754</v>
          </cell>
          <cell r="X545">
            <v>61.162885646285609</v>
          </cell>
          <cell r="Y545">
            <v>61.94387351456492</v>
          </cell>
          <cell r="Z545">
            <v>62.762198341341403</v>
          </cell>
          <cell r="AA545">
            <v>63.678439181486489</v>
          </cell>
          <cell r="AB545">
            <v>64.520775498172327</v>
          </cell>
          <cell r="AC545">
            <v>65.364607857843168</v>
          </cell>
          <cell r="AD545">
            <v>66.238987169908881</v>
          </cell>
          <cell r="AE545">
            <v>67.125063013269198</v>
          </cell>
          <cell r="AF545">
            <v>68.022991851877961</v>
          </cell>
          <cell r="AG545">
            <v>68.932932242700019</v>
          </cell>
          <cell r="AH545">
            <v>69.855044863709381</v>
          </cell>
          <cell r="AI545">
            <v>70.789492542261797</v>
          </cell>
          <cell r="AJ545">
            <v>71.73644028384696</v>
          </cell>
          <cell r="AK545">
            <v>72.696055301225314</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row>
        <row r="546">
          <cell r="A546" t="str">
            <v>CAResidentialDLC Room ACWinter Peak Reduction @Meter  (MW)High Participation Case0</v>
          </cell>
          <cell r="B546" t="str">
            <v>CA</v>
          </cell>
          <cell r="C546" t="str">
            <v>Residential</v>
          </cell>
          <cell r="D546" t="str">
            <v>DLC Room AC</v>
          </cell>
          <cell r="E546" t="str">
            <v>Winter Peak Reduction @Meter  (MW)</v>
          </cell>
          <cell r="F546" t="str">
            <v>High Participation Case</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row>
        <row r="547">
          <cell r="A547" t="str">
            <v>CAResidentialDLC Room ACWinter Peak Reduction @Generation (MW)High Participation Case0</v>
          </cell>
          <cell r="B547" t="str">
            <v>CA</v>
          </cell>
          <cell r="C547" t="str">
            <v>Residential</v>
          </cell>
          <cell r="D547" t="str">
            <v>DLC Room AC</v>
          </cell>
          <cell r="E547" t="str">
            <v>Winter Peak Reduction @Generation (MW)</v>
          </cell>
          <cell r="F547" t="str">
            <v>High Participation Case</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row>
        <row r="548">
          <cell r="A548" t="str">
            <v>CAResidentialDLC Room ACProgram Annual BenefitsHigh Participation Case0</v>
          </cell>
          <cell r="B548" t="str">
            <v>CA</v>
          </cell>
          <cell r="C548" t="str">
            <v>Residential</v>
          </cell>
          <cell r="D548" t="str">
            <v>DLC Room AC</v>
          </cell>
          <cell r="E548" t="str">
            <v>Program Annual Benefits</v>
          </cell>
          <cell r="F548" t="str">
            <v>High Participation Case</v>
          </cell>
          <cell r="G548">
            <v>0</v>
          </cell>
        </row>
        <row r="549">
          <cell r="A549" t="str">
            <v>CAResidentialDLC Room ACNew ParticipantsHigh Participation Case0</v>
          </cell>
          <cell r="B549" t="str">
            <v>CA</v>
          </cell>
          <cell r="C549" t="str">
            <v>Residential</v>
          </cell>
          <cell r="D549" t="str">
            <v>DLC Room AC</v>
          </cell>
          <cell r="E549" t="str">
            <v>New Participants</v>
          </cell>
          <cell r="F549" t="str">
            <v>High Participation Case</v>
          </cell>
          <cell r="G549">
            <v>0</v>
          </cell>
          <cell r="H549">
            <v>0</v>
          </cell>
          <cell r="I549">
            <v>0</v>
          </cell>
          <cell r="J549">
            <v>0</v>
          </cell>
          <cell r="K549">
            <v>0</v>
          </cell>
          <cell r="L549">
            <v>0</v>
          </cell>
          <cell r="M549">
            <v>0</v>
          </cell>
          <cell r="N549">
            <v>0</v>
          </cell>
          <cell r="O549">
            <v>0</v>
          </cell>
          <cell r="P549">
            <v>0</v>
          </cell>
          <cell r="Q549">
            <v>0</v>
          </cell>
          <cell r="R549">
            <v>16746.686550000006</v>
          </cell>
          <cell r="S549">
            <v>34271.919000000009</v>
          </cell>
          <cell r="T549">
            <v>69833.664450000011</v>
          </cell>
          <cell r="U549">
            <v>36847.527750000037</v>
          </cell>
          <cell r="V549">
            <v>20100.588749999937</v>
          </cell>
          <cell r="W549">
            <v>2583.0255000000179</v>
          </cell>
          <cell r="X549">
            <v>2585.7149999999965</v>
          </cell>
          <cell r="Y549">
            <v>2585.2035000000324</v>
          </cell>
          <cell r="Z549">
            <v>2584.5764999999665</v>
          </cell>
          <cell r="AA549">
            <v>2584.3950000000186</v>
          </cell>
          <cell r="AB549">
            <v>2584.7249999999767</v>
          </cell>
          <cell r="AC549">
            <v>2592.8595000000205</v>
          </cell>
          <cell r="AD549">
            <v>2694.0321599718882</v>
          </cell>
          <cell r="AE549">
            <v>2731.0805338135397</v>
          </cell>
          <cell r="AF549">
            <v>2768.6383974915661</v>
          </cell>
          <cell r="AG549">
            <v>2806.7127575183695</v>
          </cell>
          <cell r="AH549">
            <v>2845.3107167601411</v>
          </cell>
          <cell r="AI549">
            <v>2884.4394757617847</v>
          </cell>
          <cell r="AJ549">
            <v>2924.1063340901455</v>
          </cell>
          <cell r="AK549">
            <v>2964.3186916958948</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row>
        <row r="550">
          <cell r="A550" t="str">
            <v>CAResidentialDLC Room ACIncentive CostsHigh Participation Case0</v>
          </cell>
          <cell r="B550" t="str">
            <v>CA</v>
          </cell>
          <cell r="C550" t="str">
            <v>Residential</v>
          </cell>
          <cell r="D550" t="str">
            <v>DLC Room AC</v>
          </cell>
          <cell r="E550" t="str">
            <v>Incentive Costs</v>
          </cell>
          <cell r="F550" t="str">
            <v>High Participation Case</v>
          </cell>
          <cell r="G550">
            <v>0</v>
          </cell>
          <cell r="H550">
            <v>0</v>
          </cell>
          <cell r="I550">
            <v>0</v>
          </cell>
          <cell r="J550">
            <v>0</v>
          </cell>
          <cell r="K550">
            <v>0</v>
          </cell>
          <cell r="L550">
            <v>0</v>
          </cell>
          <cell r="M550">
            <v>0</v>
          </cell>
          <cell r="N550">
            <v>0</v>
          </cell>
          <cell r="O550">
            <v>0</v>
          </cell>
          <cell r="P550">
            <v>0</v>
          </cell>
          <cell r="Q550">
            <v>0</v>
          </cell>
          <cell r="R550">
            <v>351680.42</v>
          </cell>
          <cell r="S550">
            <v>1071390.72</v>
          </cell>
          <cell r="T550">
            <v>2537897.67</v>
          </cell>
          <cell r="U550">
            <v>3311695.75</v>
          </cell>
          <cell r="V550">
            <v>3733808.12</v>
          </cell>
          <cell r="W550">
            <v>3788051.65</v>
          </cell>
          <cell r="X550">
            <v>3842351.67</v>
          </cell>
          <cell r="Y550">
            <v>3896640.94</v>
          </cell>
          <cell r="Z550">
            <v>3950917.05</v>
          </cell>
          <cell r="AA550">
            <v>4005189.34</v>
          </cell>
          <cell r="AB550">
            <v>4059468.57</v>
          </cell>
          <cell r="AC550">
            <v>4113918.62</v>
          </cell>
          <cell r="AD550">
            <v>4170493.29</v>
          </cell>
          <cell r="AE550">
            <v>4227845.9800000004</v>
          </cell>
          <cell r="AF550">
            <v>4285987.3899999997</v>
          </cell>
          <cell r="AG550">
            <v>4344928.3600000003</v>
          </cell>
          <cell r="AH550">
            <v>4404679.88</v>
          </cell>
          <cell r="AI550">
            <v>4465253.1100000003</v>
          </cell>
          <cell r="AJ550">
            <v>4526659.34</v>
          </cell>
          <cell r="AK550">
            <v>4588910.04</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row>
        <row r="551">
          <cell r="A551" t="str">
            <v>CAResidentialDLC Room ACParticipantsHigh Participation Case0</v>
          </cell>
          <cell r="B551" t="str">
            <v>CA</v>
          </cell>
          <cell r="C551" t="str">
            <v>Residential</v>
          </cell>
          <cell r="D551" t="str">
            <v>DLC Room AC</v>
          </cell>
          <cell r="E551" t="str">
            <v>Participants</v>
          </cell>
          <cell r="F551" t="str">
            <v>High Participation Case</v>
          </cell>
          <cell r="G551">
            <v>0</v>
          </cell>
          <cell r="H551">
            <v>0</v>
          </cell>
          <cell r="I551">
            <v>0</v>
          </cell>
          <cell r="J551">
            <v>0</v>
          </cell>
          <cell r="K551">
            <v>0</v>
          </cell>
          <cell r="L551">
            <v>0</v>
          </cell>
          <cell r="M551">
            <v>0</v>
          </cell>
          <cell r="N551">
            <v>0</v>
          </cell>
          <cell r="O551">
            <v>0</v>
          </cell>
          <cell r="P551">
            <v>0</v>
          </cell>
          <cell r="Q551">
            <v>0</v>
          </cell>
          <cell r="R551">
            <v>16746.686550000006</v>
          </cell>
          <cell r="S551">
            <v>51018.605550000015</v>
          </cell>
          <cell r="T551">
            <v>120852.27000000002</v>
          </cell>
          <cell r="U551">
            <v>157699.79775000006</v>
          </cell>
          <cell r="V551">
            <v>177800.38649999999</v>
          </cell>
          <cell r="W551">
            <v>180383.41200000001</v>
          </cell>
          <cell r="X551">
            <v>182969.12700000001</v>
          </cell>
          <cell r="Y551">
            <v>185554.33050000004</v>
          </cell>
          <cell r="Z551">
            <v>188138.90700000001</v>
          </cell>
          <cell r="AA551">
            <v>190723.30200000003</v>
          </cell>
          <cell r="AB551">
            <v>193308.027</v>
          </cell>
          <cell r="AC551">
            <v>195900.88650000002</v>
          </cell>
          <cell r="AD551">
            <v>198594.91865997191</v>
          </cell>
          <cell r="AE551">
            <v>201325.99919378545</v>
          </cell>
          <cell r="AF551">
            <v>204094.63759127702</v>
          </cell>
          <cell r="AG551">
            <v>206901.35034879539</v>
          </cell>
          <cell r="AH551">
            <v>209746.66106555553</v>
          </cell>
          <cell r="AI551">
            <v>212631.10054131731</v>
          </cell>
          <cell r="AJ551">
            <v>215555.20687540746</v>
          </cell>
          <cell r="AK551">
            <v>218519.52556710335</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row>
        <row r="552">
          <cell r="A552" t="str">
            <v>CAResidentialDLC Smart AppliancesProgram Annual BenefitsHigh Participation Case0</v>
          </cell>
          <cell r="B552" t="str">
            <v>CA</v>
          </cell>
          <cell r="C552" t="str">
            <v>Residential</v>
          </cell>
          <cell r="D552" t="str">
            <v>DLC Smart Appliances</v>
          </cell>
          <cell r="E552" t="str">
            <v>Program Annual Benefits</v>
          </cell>
          <cell r="F552" t="str">
            <v>High Participation Case</v>
          </cell>
          <cell r="G552">
            <v>0</v>
          </cell>
          <cell r="H552">
            <v>0</v>
          </cell>
          <cell r="I552">
            <v>0</v>
          </cell>
          <cell r="J552">
            <v>0</v>
          </cell>
          <cell r="K552">
            <v>0</v>
          </cell>
          <cell r="L552">
            <v>0</v>
          </cell>
          <cell r="M552">
            <v>0</v>
          </cell>
          <cell r="N552">
            <v>0</v>
          </cell>
          <cell r="O552">
            <v>0</v>
          </cell>
          <cell r="P552">
            <v>0</v>
          </cell>
          <cell r="Q552">
            <v>0</v>
          </cell>
          <cell r="R552">
            <v>573231.01</v>
          </cell>
          <cell r="S552">
            <v>1745288.43</v>
          </cell>
          <cell r="T552">
            <v>4127886.26</v>
          </cell>
          <cell r="U552">
            <v>5388069.9000000004</v>
          </cell>
          <cell r="V552">
            <v>6066603.5300000003</v>
          </cell>
          <cell r="W552">
            <v>6146956.6100000003</v>
          </cell>
          <cell r="X552">
            <v>6226381.7599999998</v>
          </cell>
          <cell r="Y552">
            <v>6305886.3200000003</v>
          </cell>
          <cell r="Z552">
            <v>6389191.79</v>
          </cell>
          <cell r="AA552">
            <v>6482465.1100000003</v>
          </cell>
          <cell r="AB552">
            <v>6568214.9500000002</v>
          </cell>
          <cell r="AC552">
            <v>6654117.0800000001</v>
          </cell>
          <cell r="AD552">
            <v>6743128.8899999997</v>
          </cell>
          <cell r="AE552">
            <v>6833331.4100000001</v>
          </cell>
          <cell r="AF552">
            <v>6924740.5700000003</v>
          </cell>
          <cell r="AG552">
            <v>7017372.5</v>
          </cell>
          <cell r="AH552">
            <v>7111243.5700000003</v>
          </cell>
          <cell r="AI552">
            <v>7206370.3399999999</v>
          </cell>
          <cell r="AJ552">
            <v>7302769.6200000001</v>
          </cell>
          <cell r="AK552">
            <v>7400458.4299999997</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row>
        <row r="553">
          <cell r="A553" t="str">
            <v>CAResidentialDLC Smart AppliancesProgram Annual CostsHigh Participation Case0</v>
          </cell>
          <cell r="B553" t="str">
            <v>CA</v>
          </cell>
          <cell r="C553" t="str">
            <v>Residential</v>
          </cell>
          <cell r="D553" t="str">
            <v>DLC Smart Appliances</v>
          </cell>
          <cell r="E553" t="str">
            <v>Program Annual Costs</v>
          </cell>
          <cell r="F553" t="str">
            <v>High Participation Case</v>
          </cell>
          <cell r="G553">
            <v>0</v>
          </cell>
          <cell r="H553">
            <v>0</v>
          </cell>
          <cell r="I553">
            <v>0</v>
          </cell>
          <cell r="J553">
            <v>0</v>
          </cell>
          <cell r="K553">
            <v>0</v>
          </cell>
          <cell r="L553">
            <v>0</v>
          </cell>
          <cell r="M553">
            <v>0</v>
          </cell>
          <cell r="N553">
            <v>0</v>
          </cell>
          <cell r="O553">
            <v>0</v>
          </cell>
          <cell r="P553">
            <v>0</v>
          </cell>
          <cell r="Q553">
            <v>0</v>
          </cell>
          <cell r="R553">
            <v>5834317.1500000004</v>
          </cell>
          <cell r="S553">
            <v>12509121.98</v>
          </cell>
          <cell r="T553">
            <v>26286343.199999999</v>
          </cell>
          <cell r="U553">
            <v>16130618.27</v>
          </cell>
          <cell r="V553">
            <v>10911310.720000001</v>
          </cell>
          <cell r="W553">
            <v>4823091.07</v>
          </cell>
          <cell r="X553">
            <v>4899046.41</v>
          </cell>
          <cell r="Y553">
            <v>4974249.76</v>
          </cell>
          <cell r="Z553">
            <v>5049879.66</v>
          </cell>
          <cell r="AA553">
            <v>5126289.05</v>
          </cell>
          <cell r="AB553">
            <v>5203203.5</v>
          </cell>
          <cell r="AC553">
            <v>5283869.59</v>
          </cell>
          <cell r="AD553">
            <v>5405233.1200000001</v>
          </cell>
          <cell r="AE553">
            <v>5502775.29</v>
          </cell>
          <cell r="AF553">
            <v>5602414.6799999997</v>
          </cell>
          <cell r="AG553">
            <v>5704204.7300000004</v>
          </cell>
          <cell r="AH553">
            <v>5808200.4400000004</v>
          </cell>
          <cell r="AI553">
            <v>5914458.3899999997</v>
          </cell>
          <cell r="AJ553">
            <v>6023036.7800000003</v>
          </cell>
          <cell r="AK553">
            <v>6133995.5099999998</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row>
        <row r="554">
          <cell r="A554" t="str">
            <v>CAResidentialDLC Smart AppliancesNon-Incentive CostsHigh Participation Case0</v>
          </cell>
          <cell r="B554" t="str">
            <v>CA</v>
          </cell>
          <cell r="C554" t="str">
            <v>Residential</v>
          </cell>
          <cell r="D554" t="str">
            <v>DLC Smart Appliances</v>
          </cell>
          <cell r="E554" t="str">
            <v>Non-Incentive Costs</v>
          </cell>
          <cell r="F554" t="str">
            <v>High Participation Case</v>
          </cell>
          <cell r="G554">
            <v>0</v>
          </cell>
          <cell r="H554">
            <v>0</v>
          </cell>
          <cell r="I554">
            <v>0</v>
          </cell>
          <cell r="J554">
            <v>0</v>
          </cell>
          <cell r="K554">
            <v>0</v>
          </cell>
          <cell r="L554">
            <v>0</v>
          </cell>
          <cell r="M554">
            <v>0</v>
          </cell>
          <cell r="N554">
            <v>0</v>
          </cell>
          <cell r="O554">
            <v>0</v>
          </cell>
          <cell r="P554">
            <v>0</v>
          </cell>
          <cell r="Q554">
            <v>0</v>
          </cell>
          <cell r="R554">
            <v>5482636.7300000004</v>
          </cell>
          <cell r="S554">
            <v>11437731.27</v>
          </cell>
          <cell r="T554">
            <v>23748445.530000001</v>
          </cell>
          <cell r="U554">
            <v>12818922.52</v>
          </cell>
          <cell r="V554">
            <v>7177502.6100000003</v>
          </cell>
          <cell r="W554">
            <v>1035039.42</v>
          </cell>
          <cell r="X554">
            <v>1056694.75</v>
          </cell>
          <cell r="Y554">
            <v>1077608.81</v>
          </cell>
          <cell r="Z554">
            <v>1098962.6200000001</v>
          </cell>
          <cell r="AA554">
            <v>1121099.71</v>
          </cell>
          <cell r="AB554">
            <v>1143734.93</v>
          </cell>
          <cell r="AC554">
            <v>1169950.97</v>
          </cell>
          <cell r="AD554">
            <v>1234739.83</v>
          </cell>
          <cell r="AE554">
            <v>1274929.31</v>
          </cell>
          <cell r="AF554">
            <v>1316427.29</v>
          </cell>
          <cell r="AG554">
            <v>1359276.37</v>
          </cell>
          <cell r="AH554">
            <v>1403520.56</v>
          </cell>
          <cell r="AI554">
            <v>1449205.28</v>
          </cell>
          <cell r="AJ554">
            <v>1496377.44</v>
          </cell>
          <cell r="AK554">
            <v>1545085.48</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row>
        <row r="555">
          <cell r="A555" t="str">
            <v>CAResidentialDLC Smart AppliancesSummer Peak Reduction @Meter  (MW)High Participation Case0</v>
          </cell>
          <cell r="B555" t="str">
            <v>CA</v>
          </cell>
          <cell r="C555" t="str">
            <v>Residential</v>
          </cell>
          <cell r="D555" t="str">
            <v>DLC Smart Appliances</v>
          </cell>
          <cell r="E555" t="str">
            <v>Summer Peak Reduction @Meter  (MW)</v>
          </cell>
          <cell r="F555" t="str">
            <v>High Participation Case</v>
          </cell>
          <cell r="G555">
            <v>0</v>
          </cell>
          <cell r="H555">
            <v>0</v>
          </cell>
          <cell r="I555">
            <v>0</v>
          </cell>
          <cell r="J555">
            <v>0</v>
          </cell>
          <cell r="K555">
            <v>0</v>
          </cell>
          <cell r="L555">
            <v>0</v>
          </cell>
          <cell r="M555">
            <v>0</v>
          </cell>
          <cell r="N555">
            <v>0</v>
          </cell>
          <cell r="O555">
            <v>0</v>
          </cell>
          <cell r="P555">
            <v>0</v>
          </cell>
          <cell r="Q555">
            <v>0</v>
          </cell>
          <cell r="R555">
            <v>5.1061481672101516</v>
          </cell>
          <cell r="S555">
            <v>15.546439584201273</v>
          </cell>
          <cell r="T555">
            <v>36.769815927493447</v>
          </cell>
          <cell r="U555">
            <v>47.99510590524666</v>
          </cell>
          <cell r="V555">
            <v>54.039254216657497</v>
          </cell>
          <cell r="W555">
            <v>54.75501228123791</v>
          </cell>
          <cell r="X555">
            <v>55.462504704051796</v>
          </cell>
          <cell r="Y555">
            <v>56.170704503007471</v>
          </cell>
          <cell r="Z555">
            <v>56.91276145592839</v>
          </cell>
          <cell r="AA555">
            <v>57.74360864977195</v>
          </cell>
          <cell r="AB555">
            <v>58.507439221742665</v>
          </cell>
          <cell r="AC555">
            <v>59.27262640549219</v>
          </cell>
          <cell r="AD555">
            <v>60.065513565673378</v>
          </cell>
          <cell r="AE555">
            <v>60.869007140432515</v>
          </cell>
          <cell r="AF555">
            <v>61.683249011282939</v>
          </cell>
          <cell r="AG555">
            <v>62.508382957680382</v>
          </cell>
          <cell r="AH555">
            <v>63.344554682411669</v>
          </cell>
          <cell r="AI555">
            <v>64.191911837323005</v>
          </cell>
          <cell r="AJ555">
            <v>65.050604049392433</v>
          </cell>
          <cell r="AK555">
            <v>65.920782947151125</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row>
        <row r="556">
          <cell r="A556" t="str">
            <v>CAResidentialDLC Smart AppliancesSummer Peak Reduction @Generation (MW)High Participation Case0</v>
          </cell>
          <cell r="B556" t="str">
            <v>CA</v>
          </cell>
          <cell r="C556" t="str">
            <v>Residential</v>
          </cell>
          <cell r="D556" t="str">
            <v>DLC Smart Appliances</v>
          </cell>
          <cell r="E556" t="str">
            <v>Summer Peak Reduction @Generation (MW)</v>
          </cell>
          <cell r="F556" t="str">
            <v>High Participation Case</v>
          </cell>
          <cell r="G556">
            <v>0</v>
          </cell>
          <cell r="H556">
            <v>0</v>
          </cell>
          <cell r="I556">
            <v>0</v>
          </cell>
          <cell r="J556">
            <v>0</v>
          </cell>
          <cell r="K556">
            <v>0</v>
          </cell>
          <cell r="L556">
            <v>0</v>
          </cell>
          <cell r="M556">
            <v>0</v>
          </cell>
          <cell r="N556">
            <v>0</v>
          </cell>
          <cell r="O556">
            <v>0</v>
          </cell>
          <cell r="P556">
            <v>0</v>
          </cell>
          <cell r="Q556">
            <v>0</v>
          </cell>
          <cell r="R556">
            <v>5.6309529854545115</v>
          </cell>
          <cell r="S556">
            <v>17.1442871462299</v>
          </cell>
          <cell r="T556">
            <v>40.548980952242438</v>
          </cell>
          <cell r="U556">
            <v>52.92799504328039</v>
          </cell>
          <cell r="V556">
            <v>59.593354892652727</v>
          </cell>
          <cell r="W556">
            <v>60.382677857562754</v>
          </cell>
          <cell r="X556">
            <v>61.162885646285609</v>
          </cell>
          <cell r="Y556">
            <v>61.94387351456492</v>
          </cell>
          <cell r="Z556">
            <v>62.762198341341403</v>
          </cell>
          <cell r="AA556">
            <v>63.678439181486489</v>
          </cell>
          <cell r="AB556">
            <v>64.520775498172327</v>
          </cell>
          <cell r="AC556">
            <v>65.364607857843168</v>
          </cell>
          <cell r="AD556">
            <v>66.238987169908881</v>
          </cell>
          <cell r="AE556">
            <v>67.125063013269198</v>
          </cell>
          <cell r="AF556">
            <v>68.022991851877961</v>
          </cell>
          <cell r="AG556">
            <v>68.932932242700019</v>
          </cell>
          <cell r="AH556">
            <v>69.855044863709381</v>
          </cell>
          <cell r="AI556">
            <v>70.789492542261797</v>
          </cell>
          <cell r="AJ556">
            <v>71.73644028384696</v>
          </cell>
          <cell r="AK556">
            <v>72.696055301225314</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row>
        <row r="557">
          <cell r="A557" t="str">
            <v>CAResidentialDLC Smart AppliancesWinter Peak Reduction @Meter  (MW)High Participation Case0</v>
          </cell>
          <cell r="B557" t="str">
            <v>CA</v>
          </cell>
          <cell r="C557" t="str">
            <v>Residential</v>
          </cell>
          <cell r="D557" t="str">
            <v>DLC Smart Appliances</v>
          </cell>
          <cell r="E557" t="str">
            <v>Winter Peak Reduction @Meter  (MW)</v>
          </cell>
          <cell r="F557" t="str">
            <v>High Participation Case</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row>
        <row r="558">
          <cell r="A558" t="str">
            <v>CAResidentialDLC Smart AppliancesWinter Peak Reduction @Generation (MW)High Participation Case0</v>
          </cell>
          <cell r="B558" t="str">
            <v>CA</v>
          </cell>
          <cell r="C558" t="str">
            <v>Residential</v>
          </cell>
          <cell r="D558" t="str">
            <v>DLC Smart Appliances</v>
          </cell>
          <cell r="E558" t="str">
            <v>Winter Peak Reduction @Generation (MW)</v>
          </cell>
          <cell r="F558" t="str">
            <v>High Participation Case</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row>
        <row r="559">
          <cell r="A559" t="str">
            <v>CAResidentialDLC Smart AppliancesProgram Annual BenefitsHigh Participation Case0</v>
          </cell>
          <cell r="B559" t="str">
            <v>CA</v>
          </cell>
          <cell r="C559" t="str">
            <v>Residential</v>
          </cell>
          <cell r="D559" t="str">
            <v>DLC Smart Appliances</v>
          </cell>
          <cell r="E559" t="str">
            <v>Program Annual Benefits</v>
          </cell>
          <cell r="F559" t="str">
            <v>High Participation Case</v>
          </cell>
          <cell r="G559">
            <v>0</v>
          </cell>
        </row>
        <row r="560">
          <cell r="A560" t="str">
            <v>CAResidentialDLC Smart AppliancesNew ParticipantsHigh Participation Case0</v>
          </cell>
          <cell r="B560" t="str">
            <v>CA</v>
          </cell>
          <cell r="C560" t="str">
            <v>Residential</v>
          </cell>
          <cell r="D560" t="str">
            <v>DLC Smart Appliances</v>
          </cell>
          <cell r="E560" t="str">
            <v>New Participants</v>
          </cell>
          <cell r="F560" t="str">
            <v>High Participation Case</v>
          </cell>
          <cell r="G560">
            <v>0</v>
          </cell>
          <cell r="H560">
            <v>0</v>
          </cell>
          <cell r="I560">
            <v>0</v>
          </cell>
          <cell r="J560">
            <v>0</v>
          </cell>
          <cell r="K560">
            <v>0</v>
          </cell>
          <cell r="L560">
            <v>0</v>
          </cell>
          <cell r="M560">
            <v>0</v>
          </cell>
          <cell r="N560">
            <v>0</v>
          </cell>
          <cell r="O560">
            <v>0</v>
          </cell>
          <cell r="P560">
            <v>0</v>
          </cell>
          <cell r="Q560">
            <v>0</v>
          </cell>
          <cell r="R560">
            <v>16746.686550000006</v>
          </cell>
          <cell r="S560">
            <v>34271.919000000009</v>
          </cell>
          <cell r="T560">
            <v>69833.664450000011</v>
          </cell>
          <cell r="U560">
            <v>36847.527750000037</v>
          </cell>
          <cell r="V560">
            <v>20100.588749999937</v>
          </cell>
          <cell r="W560">
            <v>2583.0255000000179</v>
          </cell>
          <cell r="X560">
            <v>2585.7149999999965</v>
          </cell>
          <cell r="Y560">
            <v>2585.2035000000324</v>
          </cell>
          <cell r="Z560">
            <v>2584.5764999999665</v>
          </cell>
          <cell r="AA560">
            <v>2584.3950000000186</v>
          </cell>
          <cell r="AB560">
            <v>2584.7249999999767</v>
          </cell>
          <cell r="AC560">
            <v>2592.8595000000205</v>
          </cell>
          <cell r="AD560">
            <v>2694.0321599718882</v>
          </cell>
          <cell r="AE560">
            <v>2731.0805338135397</v>
          </cell>
          <cell r="AF560">
            <v>2768.6383974915661</v>
          </cell>
          <cell r="AG560">
            <v>2806.7127575183695</v>
          </cell>
          <cell r="AH560">
            <v>2845.3107167601411</v>
          </cell>
          <cell r="AI560">
            <v>2884.4394757617847</v>
          </cell>
          <cell r="AJ560">
            <v>2924.1063340901455</v>
          </cell>
          <cell r="AK560">
            <v>2964.3186916958948</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row>
        <row r="561">
          <cell r="A561" t="str">
            <v>CAResidentialDLC Smart AppliancesIncentive CostsHigh Participation Case0</v>
          </cell>
          <cell r="B561" t="str">
            <v>CA</v>
          </cell>
          <cell r="C561" t="str">
            <v>Residential</v>
          </cell>
          <cell r="D561" t="str">
            <v>DLC Smart Appliances</v>
          </cell>
          <cell r="E561" t="str">
            <v>Incentive Costs</v>
          </cell>
          <cell r="F561" t="str">
            <v>High Participation Case</v>
          </cell>
          <cell r="G561">
            <v>0</v>
          </cell>
          <cell r="H561">
            <v>0</v>
          </cell>
          <cell r="I561">
            <v>0</v>
          </cell>
          <cell r="J561">
            <v>0</v>
          </cell>
          <cell r="K561">
            <v>0</v>
          </cell>
          <cell r="L561">
            <v>0</v>
          </cell>
          <cell r="M561">
            <v>0</v>
          </cell>
          <cell r="N561">
            <v>0</v>
          </cell>
          <cell r="O561">
            <v>0</v>
          </cell>
          <cell r="P561">
            <v>0</v>
          </cell>
          <cell r="Q561">
            <v>0</v>
          </cell>
          <cell r="R561">
            <v>351680.42</v>
          </cell>
          <cell r="S561">
            <v>1071390.72</v>
          </cell>
          <cell r="T561">
            <v>2537897.67</v>
          </cell>
          <cell r="U561">
            <v>3311695.75</v>
          </cell>
          <cell r="V561">
            <v>3733808.12</v>
          </cell>
          <cell r="W561">
            <v>3788051.65</v>
          </cell>
          <cell r="X561">
            <v>3842351.67</v>
          </cell>
          <cell r="Y561">
            <v>3896640.94</v>
          </cell>
          <cell r="Z561">
            <v>3950917.05</v>
          </cell>
          <cell r="AA561">
            <v>4005189.34</v>
          </cell>
          <cell r="AB561">
            <v>4059468.57</v>
          </cell>
          <cell r="AC561">
            <v>4113918.62</v>
          </cell>
          <cell r="AD561">
            <v>4170493.29</v>
          </cell>
          <cell r="AE561">
            <v>4227845.9800000004</v>
          </cell>
          <cell r="AF561">
            <v>4285987.3899999997</v>
          </cell>
          <cell r="AG561">
            <v>4344928.3600000003</v>
          </cell>
          <cell r="AH561">
            <v>4404679.88</v>
          </cell>
          <cell r="AI561">
            <v>4465253.1100000003</v>
          </cell>
          <cell r="AJ561">
            <v>4526659.34</v>
          </cell>
          <cell r="AK561">
            <v>4588910.04</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row>
        <row r="562">
          <cell r="A562" t="str">
            <v>CAResidentialDLC Smart AppliancesParticipantsHigh Participation Case0</v>
          </cell>
          <cell r="B562" t="str">
            <v>CA</v>
          </cell>
          <cell r="C562" t="str">
            <v>Residential</v>
          </cell>
          <cell r="D562" t="str">
            <v>DLC Smart Appliances</v>
          </cell>
          <cell r="E562" t="str">
            <v>Participants</v>
          </cell>
          <cell r="F562" t="str">
            <v>High Participation Case</v>
          </cell>
          <cell r="G562">
            <v>0</v>
          </cell>
          <cell r="H562">
            <v>0</v>
          </cell>
          <cell r="I562">
            <v>0</v>
          </cell>
          <cell r="J562">
            <v>0</v>
          </cell>
          <cell r="K562">
            <v>0</v>
          </cell>
          <cell r="L562">
            <v>0</v>
          </cell>
          <cell r="M562">
            <v>0</v>
          </cell>
          <cell r="N562">
            <v>0</v>
          </cell>
          <cell r="O562">
            <v>0</v>
          </cell>
          <cell r="P562">
            <v>0</v>
          </cell>
          <cell r="Q562">
            <v>0</v>
          </cell>
          <cell r="R562">
            <v>16746.686550000006</v>
          </cell>
          <cell r="S562">
            <v>51018.605550000015</v>
          </cell>
          <cell r="T562">
            <v>120852.27000000002</v>
          </cell>
          <cell r="U562">
            <v>157699.79775000006</v>
          </cell>
          <cell r="V562">
            <v>177800.38649999999</v>
          </cell>
          <cell r="W562">
            <v>180383.41200000001</v>
          </cell>
          <cell r="X562">
            <v>182969.12700000001</v>
          </cell>
          <cell r="Y562">
            <v>185554.33050000004</v>
          </cell>
          <cell r="Z562">
            <v>188138.90700000001</v>
          </cell>
          <cell r="AA562">
            <v>190723.30200000003</v>
          </cell>
          <cell r="AB562">
            <v>193308.027</v>
          </cell>
          <cell r="AC562">
            <v>195900.88650000002</v>
          </cell>
          <cell r="AD562">
            <v>198594.91865997191</v>
          </cell>
          <cell r="AE562">
            <v>201325.99919378545</v>
          </cell>
          <cell r="AF562">
            <v>204094.63759127702</v>
          </cell>
          <cell r="AG562">
            <v>206901.35034879539</v>
          </cell>
          <cell r="AH562">
            <v>209746.66106555553</v>
          </cell>
          <cell r="AI562">
            <v>212631.10054131731</v>
          </cell>
          <cell r="AJ562">
            <v>215555.20687540746</v>
          </cell>
          <cell r="AK562">
            <v>218519.52556710335</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row>
        <row r="563">
          <cell r="A563" t="str">
            <v>CAResidentialDLC Smart ThermostatsProgram Annual BenefitsHigh Participation Case0</v>
          </cell>
          <cell r="B563" t="str">
            <v>CA</v>
          </cell>
          <cell r="C563" t="str">
            <v>Residential</v>
          </cell>
          <cell r="D563" t="str">
            <v>DLC Smart Thermostats</v>
          </cell>
          <cell r="E563" t="str">
            <v>Program Annual Benefits</v>
          </cell>
          <cell r="F563" t="str">
            <v>High Participation Case</v>
          </cell>
          <cell r="G563">
            <v>0</v>
          </cell>
          <cell r="H563">
            <v>0</v>
          </cell>
          <cell r="I563">
            <v>0</v>
          </cell>
          <cell r="J563">
            <v>0</v>
          </cell>
          <cell r="K563">
            <v>0</v>
          </cell>
          <cell r="L563">
            <v>0</v>
          </cell>
          <cell r="M563">
            <v>0</v>
          </cell>
          <cell r="N563">
            <v>0</v>
          </cell>
          <cell r="O563">
            <v>0</v>
          </cell>
          <cell r="P563">
            <v>0</v>
          </cell>
          <cell r="Q563">
            <v>0</v>
          </cell>
          <cell r="R563">
            <v>573231.01</v>
          </cell>
          <cell r="S563">
            <v>1745288.43</v>
          </cell>
          <cell r="T563">
            <v>4127886.26</v>
          </cell>
          <cell r="U563">
            <v>5388069.9000000004</v>
          </cell>
          <cell r="V563">
            <v>6066603.5300000003</v>
          </cell>
          <cell r="W563">
            <v>6146956.6100000003</v>
          </cell>
          <cell r="X563">
            <v>6226381.7599999998</v>
          </cell>
          <cell r="Y563">
            <v>6305886.3200000003</v>
          </cell>
          <cell r="Z563">
            <v>6389191.79</v>
          </cell>
          <cell r="AA563">
            <v>6482465.1100000003</v>
          </cell>
          <cell r="AB563">
            <v>6568214.9500000002</v>
          </cell>
          <cell r="AC563">
            <v>6654117.0800000001</v>
          </cell>
          <cell r="AD563">
            <v>6743128.8899999997</v>
          </cell>
          <cell r="AE563">
            <v>6833331.4100000001</v>
          </cell>
          <cell r="AF563">
            <v>6924740.5700000003</v>
          </cell>
          <cell r="AG563">
            <v>7017372.5</v>
          </cell>
          <cell r="AH563">
            <v>7111243.5700000003</v>
          </cell>
          <cell r="AI563">
            <v>7206370.3399999999</v>
          </cell>
          <cell r="AJ563">
            <v>7302769.6200000001</v>
          </cell>
          <cell r="AK563">
            <v>7400458.4299999997</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row>
        <row r="564">
          <cell r="A564" t="str">
            <v>CAResidentialDLC Smart ThermostatsProgram Annual CostsHigh Participation Case0</v>
          </cell>
          <cell r="B564" t="str">
            <v>CA</v>
          </cell>
          <cell r="C564" t="str">
            <v>Residential</v>
          </cell>
          <cell r="D564" t="str">
            <v>DLC Smart Thermostats</v>
          </cell>
          <cell r="E564" t="str">
            <v>Program Annual Costs</v>
          </cell>
          <cell r="F564" t="str">
            <v>High Participation Case</v>
          </cell>
          <cell r="G564">
            <v>0</v>
          </cell>
          <cell r="H564">
            <v>0</v>
          </cell>
          <cell r="I564">
            <v>0</v>
          </cell>
          <cell r="J564">
            <v>0</v>
          </cell>
          <cell r="K564">
            <v>0</v>
          </cell>
          <cell r="L564">
            <v>0</v>
          </cell>
          <cell r="M564">
            <v>0</v>
          </cell>
          <cell r="N564">
            <v>0</v>
          </cell>
          <cell r="O564">
            <v>0</v>
          </cell>
          <cell r="P564">
            <v>0</v>
          </cell>
          <cell r="Q564">
            <v>0</v>
          </cell>
          <cell r="R564">
            <v>5834317.1500000004</v>
          </cell>
          <cell r="S564">
            <v>12509121.98</v>
          </cell>
          <cell r="T564">
            <v>26286343.199999999</v>
          </cell>
          <cell r="U564">
            <v>16130618.27</v>
          </cell>
          <cell r="V564">
            <v>10911310.720000001</v>
          </cell>
          <cell r="W564">
            <v>4823091.07</v>
          </cell>
          <cell r="X564">
            <v>4899046.41</v>
          </cell>
          <cell r="Y564">
            <v>4974249.76</v>
          </cell>
          <cell r="Z564">
            <v>5049879.66</v>
          </cell>
          <cell r="AA564">
            <v>5126289.05</v>
          </cell>
          <cell r="AB564">
            <v>5203203.5</v>
          </cell>
          <cell r="AC564">
            <v>5283869.59</v>
          </cell>
          <cell r="AD564">
            <v>5405233.1200000001</v>
          </cell>
          <cell r="AE564">
            <v>5502775.29</v>
          </cell>
          <cell r="AF564">
            <v>5602414.6799999997</v>
          </cell>
          <cell r="AG564">
            <v>5704204.7300000004</v>
          </cell>
          <cell r="AH564">
            <v>5808200.4400000004</v>
          </cell>
          <cell r="AI564">
            <v>5914458.3899999997</v>
          </cell>
          <cell r="AJ564">
            <v>6023036.7800000003</v>
          </cell>
          <cell r="AK564">
            <v>6133995.5099999998</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row>
        <row r="565">
          <cell r="A565" t="str">
            <v>CAResidentialDLC Smart ThermostatsNon-Incentive CostsHigh Participation Case0</v>
          </cell>
          <cell r="B565" t="str">
            <v>CA</v>
          </cell>
          <cell r="C565" t="str">
            <v>Residential</v>
          </cell>
          <cell r="D565" t="str">
            <v>DLC Smart Thermostats</v>
          </cell>
          <cell r="E565" t="str">
            <v>Non-Incentive Costs</v>
          </cell>
          <cell r="F565" t="str">
            <v>High Participation Case</v>
          </cell>
          <cell r="G565">
            <v>0</v>
          </cell>
          <cell r="H565">
            <v>0</v>
          </cell>
          <cell r="I565">
            <v>0</v>
          </cell>
          <cell r="J565">
            <v>0</v>
          </cell>
          <cell r="K565">
            <v>0</v>
          </cell>
          <cell r="L565">
            <v>0</v>
          </cell>
          <cell r="M565">
            <v>0</v>
          </cell>
          <cell r="N565">
            <v>0</v>
          </cell>
          <cell r="O565">
            <v>0</v>
          </cell>
          <cell r="P565">
            <v>0</v>
          </cell>
          <cell r="Q565">
            <v>0</v>
          </cell>
          <cell r="R565">
            <v>5482636.7300000004</v>
          </cell>
          <cell r="S565">
            <v>11437731.27</v>
          </cell>
          <cell r="T565">
            <v>23748445.530000001</v>
          </cell>
          <cell r="U565">
            <v>12818922.52</v>
          </cell>
          <cell r="V565">
            <v>7177502.6100000003</v>
          </cell>
          <cell r="W565">
            <v>1035039.42</v>
          </cell>
          <cell r="X565">
            <v>1056694.75</v>
          </cell>
          <cell r="Y565">
            <v>1077608.81</v>
          </cell>
          <cell r="Z565">
            <v>1098962.6200000001</v>
          </cell>
          <cell r="AA565">
            <v>1121099.71</v>
          </cell>
          <cell r="AB565">
            <v>1143734.93</v>
          </cell>
          <cell r="AC565">
            <v>1169950.97</v>
          </cell>
          <cell r="AD565">
            <v>1234739.83</v>
          </cell>
          <cell r="AE565">
            <v>1274929.31</v>
          </cell>
          <cell r="AF565">
            <v>1316427.29</v>
          </cell>
          <cell r="AG565">
            <v>1359276.37</v>
          </cell>
          <cell r="AH565">
            <v>1403520.56</v>
          </cell>
          <cell r="AI565">
            <v>1449205.28</v>
          </cell>
          <cell r="AJ565">
            <v>1496377.44</v>
          </cell>
          <cell r="AK565">
            <v>1545085.48</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row>
        <row r="566">
          <cell r="A566" t="str">
            <v>CAResidentialDLC Smart ThermostatsSummer Peak Reduction @Meter  (MW)High Participation Case0</v>
          </cell>
          <cell r="B566" t="str">
            <v>CA</v>
          </cell>
          <cell r="C566" t="str">
            <v>Residential</v>
          </cell>
          <cell r="D566" t="str">
            <v>DLC Smart Thermostats</v>
          </cell>
          <cell r="E566" t="str">
            <v>Summer Peak Reduction @Meter  (MW)</v>
          </cell>
          <cell r="F566" t="str">
            <v>High Participation Case</v>
          </cell>
          <cell r="G566">
            <v>0</v>
          </cell>
          <cell r="H566">
            <v>0</v>
          </cell>
          <cell r="I566">
            <v>0</v>
          </cell>
          <cell r="J566">
            <v>0</v>
          </cell>
          <cell r="K566">
            <v>0</v>
          </cell>
          <cell r="L566">
            <v>0</v>
          </cell>
          <cell r="M566">
            <v>0</v>
          </cell>
          <cell r="N566">
            <v>0</v>
          </cell>
          <cell r="O566">
            <v>0</v>
          </cell>
          <cell r="P566">
            <v>0</v>
          </cell>
          <cell r="Q566">
            <v>0</v>
          </cell>
          <cell r="R566">
            <v>5.1061481672101516</v>
          </cell>
          <cell r="S566">
            <v>15.546439584201273</v>
          </cell>
          <cell r="T566">
            <v>36.769815927493447</v>
          </cell>
          <cell r="U566">
            <v>47.99510590524666</v>
          </cell>
          <cell r="V566">
            <v>54.039254216657497</v>
          </cell>
          <cell r="W566">
            <v>54.75501228123791</v>
          </cell>
          <cell r="X566">
            <v>55.462504704051796</v>
          </cell>
          <cell r="Y566">
            <v>56.170704503007471</v>
          </cell>
          <cell r="Z566">
            <v>56.91276145592839</v>
          </cell>
          <cell r="AA566">
            <v>57.74360864977195</v>
          </cell>
          <cell r="AB566">
            <v>58.507439221742665</v>
          </cell>
          <cell r="AC566">
            <v>59.27262640549219</v>
          </cell>
          <cell r="AD566">
            <v>60.065513565673378</v>
          </cell>
          <cell r="AE566">
            <v>60.869007140432515</v>
          </cell>
          <cell r="AF566">
            <v>61.683249011282939</v>
          </cell>
          <cell r="AG566">
            <v>62.508382957680382</v>
          </cell>
          <cell r="AH566">
            <v>63.344554682411669</v>
          </cell>
          <cell r="AI566">
            <v>64.191911837323005</v>
          </cell>
          <cell r="AJ566">
            <v>65.050604049392433</v>
          </cell>
          <cell r="AK566">
            <v>65.920782947151125</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row>
        <row r="567">
          <cell r="A567" t="str">
            <v>CAResidentialDLC Smart ThermostatsSummer Peak Reduction @Generation (MW)High Participation Case0</v>
          </cell>
          <cell r="B567" t="str">
            <v>CA</v>
          </cell>
          <cell r="C567" t="str">
            <v>Residential</v>
          </cell>
          <cell r="D567" t="str">
            <v>DLC Smart Thermostats</v>
          </cell>
          <cell r="E567" t="str">
            <v>Summer Peak Reduction @Generation (MW)</v>
          </cell>
          <cell r="F567" t="str">
            <v>High Participation Case</v>
          </cell>
          <cell r="G567">
            <v>0</v>
          </cell>
          <cell r="H567">
            <v>0</v>
          </cell>
          <cell r="I567">
            <v>0</v>
          </cell>
          <cell r="J567">
            <v>0</v>
          </cell>
          <cell r="K567">
            <v>0</v>
          </cell>
          <cell r="L567">
            <v>0</v>
          </cell>
          <cell r="M567">
            <v>0</v>
          </cell>
          <cell r="N567">
            <v>0</v>
          </cell>
          <cell r="O567">
            <v>0</v>
          </cell>
          <cell r="P567">
            <v>0</v>
          </cell>
          <cell r="Q567">
            <v>0</v>
          </cell>
          <cell r="R567">
            <v>5.6309529854545115</v>
          </cell>
          <cell r="S567">
            <v>17.1442871462299</v>
          </cell>
          <cell r="T567">
            <v>40.548980952242438</v>
          </cell>
          <cell r="U567">
            <v>52.92799504328039</v>
          </cell>
          <cell r="V567">
            <v>59.593354892652727</v>
          </cell>
          <cell r="W567">
            <v>60.382677857562754</v>
          </cell>
          <cell r="X567">
            <v>61.162885646285609</v>
          </cell>
          <cell r="Y567">
            <v>61.94387351456492</v>
          </cell>
          <cell r="Z567">
            <v>62.762198341341403</v>
          </cell>
          <cell r="AA567">
            <v>63.678439181486489</v>
          </cell>
          <cell r="AB567">
            <v>64.520775498172327</v>
          </cell>
          <cell r="AC567">
            <v>65.364607857843168</v>
          </cell>
          <cell r="AD567">
            <v>66.238987169908881</v>
          </cell>
          <cell r="AE567">
            <v>67.125063013269198</v>
          </cell>
          <cell r="AF567">
            <v>68.022991851877961</v>
          </cell>
          <cell r="AG567">
            <v>68.932932242700019</v>
          </cell>
          <cell r="AH567">
            <v>69.855044863709381</v>
          </cell>
          <cell r="AI567">
            <v>70.789492542261797</v>
          </cell>
          <cell r="AJ567">
            <v>71.73644028384696</v>
          </cell>
          <cell r="AK567">
            <v>72.696055301225314</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row>
        <row r="568">
          <cell r="A568" t="str">
            <v>CAResidentialDLC Smart ThermostatsWinter Peak Reduction @Meter  (MW)High Participation Case0</v>
          </cell>
          <cell r="B568" t="str">
            <v>CA</v>
          </cell>
          <cell r="C568" t="str">
            <v>Residential</v>
          </cell>
          <cell r="D568" t="str">
            <v>DLC Smart Thermostats</v>
          </cell>
          <cell r="E568" t="str">
            <v>Winter Peak Reduction @Meter  (MW)</v>
          </cell>
          <cell r="F568" t="str">
            <v>High Participation Case</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row>
        <row r="569">
          <cell r="A569" t="str">
            <v>CAResidentialDLC Smart ThermostatsWinter Peak Reduction @Generation (MW)High Participation Case0</v>
          </cell>
          <cell r="B569" t="str">
            <v>CA</v>
          </cell>
          <cell r="C569" t="str">
            <v>Residential</v>
          </cell>
          <cell r="D569" t="str">
            <v>DLC Smart Thermostats</v>
          </cell>
          <cell r="E569" t="str">
            <v>Winter Peak Reduction @Generation (MW)</v>
          </cell>
          <cell r="F569" t="str">
            <v>High Participation Case</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row>
        <row r="570">
          <cell r="A570" t="str">
            <v>CAResidentialDLC Smart ThermostatsProgram Annual BenefitsHigh Participation Case0</v>
          </cell>
          <cell r="B570" t="str">
            <v>CA</v>
          </cell>
          <cell r="C570" t="str">
            <v>Residential</v>
          </cell>
          <cell r="D570" t="str">
            <v>DLC Smart Thermostats</v>
          </cell>
          <cell r="E570" t="str">
            <v>Program Annual Benefits</v>
          </cell>
          <cell r="F570" t="str">
            <v>High Participation Case</v>
          </cell>
          <cell r="G570">
            <v>0</v>
          </cell>
        </row>
        <row r="571">
          <cell r="A571" t="str">
            <v>CAResidentialDLC Smart ThermostatsNew ParticipantsHigh Participation Case0</v>
          </cell>
          <cell r="B571" t="str">
            <v>CA</v>
          </cell>
          <cell r="C571" t="str">
            <v>Residential</v>
          </cell>
          <cell r="D571" t="str">
            <v>DLC Smart Thermostats</v>
          </cell>
          <cell r="E571" t="str">
            <v>New Participants</v>
          </cell>
          <cell r="F571" t="str">
            <v>High Participation Case</v>
          </cell>
          <cell r="G571">
            <v>0</v>
          </cell>
          <cell r="H571">
            <v>0</v>
          </cell>
          <cell r="I571">
            <v>0</v>
          </cell>
          <cell r="J571">
            <v>0</v>
          </cell>
          <cell r="K571">
            <v>0</v>
          </cell>
          <cell r="L571">
            <v>0</v>
          </cell>
          <cell r="M571">
            <v>0</v>
          </cell>
          <cell r="N571">
            <v>0</v>
          </cell>
          <cell r="O571">
            <v>0</v>
          </cell>
          <cell r="P571">
            <v>0</v>
          </cell>
          <cell r="Q571">
            <v>0</v>
          </cell>
          <cell r="R571">
            <v>16746.686550000006</v>
          </cell>
          <cell r="S571">
            <v>34271.919000000009</v>
          </cell>
          <cell r="T571">
            <v>69833.664450000011</v>
          </cell>
          <cell r="U571">
            <v>36847.527750000037</v>
          </cell>
          <cell r="V571">
            <v>20100.588749999937</v>
          </cell>
          <cell r="W571">
            <v>2583.0255000000179</v>
          </cell>
          <cell r="X571">
            <v>2585.7149999999965</v>
          </cell>
          <cell r="Y571">
            <v>2585.2035000000324</v>
          </cell>
          <cell r="Z571">
            <v>2584.5764999999665</v>
          </cell>
          <cell r="AA571">
            <v>2584.3950000000186</v>
          </cell>
          <cell r="AB571">
            <v>2584.7249999999767</v>
          </cell>
          <cell r="AC571">
            <v>2592.8595000000205</v>
          </cell>
          <cell r="AD571">
            <v>2694.0321599718882</v>
          </cell>
          <cell r="AE571">
            <v>2731.0805338135397</v>
          </cell>
          <cell r="AF571">
            <v>2768.6383974915661</v>
          </cell>
          <cell r="AG571">
            <v>2806.7127575183695</v>
          </cell>
          <cell r="AH571">
            <v>2845.3107167601411</v>
          </cell>
          <cell r="AI571">
            <v>2884.4394757617847</v>
          </cell>
          <cell r="AJ571">
            <v>2924.1063340901455</v>
          </cell>
          <cell r="AK571">
            <v>2964.3186916958948</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row>
        <row r="572">
          <cell r="A572" t="str">
            <v>CAResidentialDLC Smart ThermostatsIncentive CostsHigh Participation Case0</v>
          </cell>
          <cell r="B572" t="str">
            <v>CA</v>
          </cell>
          <cell r="C572" t="str">
            <v>Residential</v>
          </cell>
          <cell r="D572" t="str">
            <v>DLC Smart Thermostats</v>
          </cell>
          <cell r="E572" t="str">
            <v>Incentive Costs</v>
          </cell>
          <cell r="F572" t="str">
            <v>High Participation Case</v>
          </cell>
          <cell r="G572">
            <v>0</v>
          </cell>
          <cell r="H572">
            <v>0</v>
          </cell>
          <cell r="I572">
            <v>0</v>
          </cell>
          <cell r="J572">
            <v>0</v>
          </cell>
          <cell r="K572">
            <v>0</v>
          </cell>
          <cell r="L572">
            <v>0</v>
          </cell>
          <cell r="M572">
            <v>0</v>
          </cell>
          <cell r="N572">
            <v>0</v>
          </cell>
          <cell r="O572">
            <v>0</v>
          </cell>
          <cell r="P572">
            <v>0</v>
          </cell>
          <cell r="Q572">
            <v>0</v>
          </cell>
          <cell r="R572">
            <v>351680.42</v>
          </cell>
          <cell r="S572">
            <v>1071390.72</v>
          </cell>
          <cell r="T572">
            <v>2537897.67</v>
          </cell>
          <cell r="U572">
            <v>3311695.75</v>
          </cell>
          <cell r="V572">
            <v>3733808.12</v>
          </cell>
          <cell r="W572">
            <v>3788051.65</v>
          </cell>
          <cell r="X572">
            <v>3842351.67</v>
          </cell>
          <cell r="Y572">
            <v>3896640.94</v>
          </cell>
          <cell r="Z572">
            <v>3950917.05</v>
          </cell>
          <cell r="AA572">
            <v>4005189.34</v>
          </cell>
          <cell r="AB572">
            <v>4059468.57</v>
          </cell>
          <cell r="AC572">
            <v>4113918.62</v>
          </cell>
          <cell r="AD572">
            <v>4170493.29</v>
          </cell>
          <cell r="AE572">
            <v>4227845.9800000004</v>
          </cell>
          <cell r="AF572">
            <v>4285987.3899999997</v>
          </cell>
          <cell r="AG572">
            <v>4344928.3600000003</v>
          </cell>
          <cell r="AH572">
            <v>4404679.88</v>
          </cell>
          <cell r="AI572">
            <v>4465253.1100000003</v>
          </cell>
          <cell r="AJ572">
            <v>4526659.34</v>
          </cell>
          <cell r="AK572">
            <v>4588910.04</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row>
        <row r="573">
          <cell r="A573" t="str">
            <v>CAResidentialDLC Smart ThermostatsParticipantsHigh Participation Case0</v>
          </cell>
          <cell r="B573" t="str">
            <v>CA</v>
          </cell>
          <cell r="C573" t="str">
            <v>Residential</v>
          </cell>
          <cell r="D573" t="str">
            <v>DLC Smart Thermostats</v>
          </cell>
          <cell r="E573" t="str">
            <v>Participants</v>
          </cell>
          <cell r="F573" t="str">
            <v>High Participation Case</v>
          </cell>
          <cell r="G573">
            <v>0</v>
          </cell>
          <cell r="H573">
            <v>0</v>
          </cell>
          <cell r="I573">
            <v>0</v>
          </cell>
          <cell r="J573">
            <v>0</v>
          </cell>
          <cell r="K573">
            <v>0</v>
          </cell>
          <cell r="L573">
            <v>0</v>
          </cell>
          <cell r="M573">
            <v>0</v>
          </cell>
          <cell r="N573">
            <v>0</v>
          </cell>
          <cell r="O573">
            <v>0</v>
          </cell>
          <cell r="P573">
            <v>0</v>
          </cell>
          <cell r="Q573">
            <v>0</v>
          </cell>
          <cell r="R573">
            <v>16746.686550000006</v>
          </cell>
          <cell r="S573">
            <v>51018.605550000015</v>
          </cell>
          <cell r="T573">
            <v>120852.27000000002</v>
          </cell>
          <cell r="U573">
            <v>157699.79775000006</v>
          </cell>
          <cell r="V573">
            <v>177800.38649999999</v>
          </cell>
          <cell r="W573">
            <v>180383.41200000001</v>
          </cell>
          <cell r="X573">
            <v>182969.12700000001</v>
          </cell>
          <cell r="Y573">
            <v>185554.33050000004</v>
          </cell>
          <cell r="Z573">
            <v>188138.90700000001</v>
          </cell>
          <cell r="AA573">
            <v>190723.30200000003</v>
          </cell>
          <cell r="AB573">
            <v>193308.027</v>
          </cell>
          <cell r="AC573">
            <v>195900.88650000002</v>
          </cell>
          <cell r="AD573">
            <v>198594.91865997191</v>
          </cell>
          <cell r="AE573">
            <v>201325.99919378545</v>
          </cell>
          <cell r="AF573">
            <v>204094.63759127702</v>
          </cell>
          <cell r="AG573">
            <v>206901.35034879539</v>
          </cell>
          <cell r="AH573">
            <v>209746.66106555553</v>
          </cell>
          <cell r="AI573">
            <v>212631.10054131731</v>
          </cell>
          <cell r="AJ573">
            <v>215555.20687540746</v>
          </cell>
          <cell r="AK573">
            <v>218519.52556710335</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row>
        <row r="574">
          <cell r="A574" t="str">
            <v>CAMedium C&amp;IDLC Space HeatingProgram Annual BenefitsHigh Participation Case0</v>
          </cell>
          <cell r="B574" t="str">
            <v>CA</v>
          </cell>
          <cell r="C574" t="str">
            <v>Medium C&amp;I</v>
          </cell>
          <cell r="D574" t="str">
            <v>DLC Space Heating</v>
          </cell>
          <cell r="E574" t="str">
            <v>Program Annual Benefits</v>
          </cell>
          <cell r="F574" t="str">
            <v>High Participation Case</v>
          </cell>
          <cell r="G574">
            <v>0</v>
          </cell>
          <cell r="H574">
            <v>0</v>
          </cell>
          <cell r="I574">
            <v>0</v>
          </cell>
          <cell r="J574">
            <v>0</v>
          </cell>
          <cell r="K574">
            <v>0</v>
          </cell>
          <cell r="L574">
            <v>0</v>
          </cell>
          <cell r="M574">
            <v>0</v>
          </cell>
          <cell r="N574">
            <v>0</v>
          </cell>
          <cell r="O574">
            <v>0</v>
          </cell>
          <cell r="P574">
            <v>0</v>
          </cell>
          <cell r="Q574">
            <v>0</v>
          </cell>
          <cell r="R574">
            <v>573231.01</v>
          </cell>
          <cell r="S574">
            <v>1745288.43</v>
          </cell>
          <cell r="T574">
            <v>4127886.26</v>
          </cell>
          <cell r="U574">
            <v>5388069.9000000004</v>
          </cell>
          <cell r="V574">
            <v>6066603.5300000003</v>
          </cell>
          <cell r="W574">
            <v>6146956.6100000003</v>
          </cell>
          <cell r="X574">
            <v>6226381.7599999998</v>
          </cell>
          <cell r="Y574">
            <v>6305886.3200000003</v>
          </cell>
          <cell r="Z574">
            <v>6389191.79</v>
          </cell>
          <cell r="AA574">
            <v>6482465.1100000003</v>
          </cell>
          <cell r="AB574">
            <v>6568214.9500000002</v>
          </cell>
          <cell r="AC574">
            <v>6654117.0800000001</v>
          </cell>
          <cell r="AD574">
            <v>6743128.8899999997</v>
          </cell>
          <cell r="AE574">
            <v>6833331.4100000001</v>
          </cell>
          <cell r="AF574">
            <v>6924740.5700000003</v>
          </cell>
          <cell r="AG574">
            <v>7017372.5</v>
          </cell>
          <cell r="AH574">
            <v>7111243.5700000003</v>
          </cell>
          <cell r="AI574">
            <v>7206370.3399999999</v>
          </cell>
          <cell r="AJ574">
            <v>7302769.6200000001</v>
          </cell>
          <cell r="AK574">
            <v>7400458.4299999997</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row>
        <row r="575">
          <cell r="A575" t="str">
            <v>CAMedium C&amp;IDLC Space HeatingProgram Annual CostsHigh Participation Case0</v>
          </cell>
          <cell r="B575" t="str">
            <v>CA</v>
          </cell>
          <cell r="C575" t="str">
            <v>Medium C&amp;I</v>
          </cell>
          <cell r="D575" t="str">
            <v>DLC Space Heating</v>
          </cell>
          <cell r="E575" t="str">
            <v>Program Annual Costs</v>
          </cell>
          <cell r="F575" t="str">
            <v>High Participation Case</v>
          </cell>
          <cell r="G575">
            <v>0</v>
          </cell>
          <cell r="H575">
            <v>0</v>
          </cell>
          <cell r="I575">
            <v>0</v>
          </cell>
          <cell r="J575">
            <v>0</v>
          </cell>
          <cell r="K575">
            <v>0</v>
          </cell>
          <cell r="L575">
            <v>0</v>
          </cell>
          <cell r="M575">
            <v>0</v>
          </cell>
          <cell r="N575">
            <v>0</v>
          </cell>
          <cell r="O575">
            <v>0</v>
          </cell>
          <cell r="P575">
            <v>0</v>
          </cell>
          <cell r="Q575">
            <v>0</v>
          </cell>
          <cell r="R575">
            <v>5834317.1500000004</v>
          </cell>
          <cell r="S575">
            <v>12509121.98</v>
          </cell>
          <cell r="T575">
            <v>26286343.199999999</v>
          </cell>
          <cell r="U575">
            <v>16130618.27</v>
          </cell>
          <cell r="V575">
            <v>10911310.720000001</v>
          </cell>
          <cell r="W575">
            <v>4823091.07</v>
          </cell>
          <cell r="X575">
            <v>4899046.41</v>
          </cell>
          <cell r="Y575">
            <v>4974249.76</v>
          </cell>
          <cell r="Z575">
            <v>5049879.66</v>
          </cell>
          <cell r="AA575">
            <v>5126289.05</v>
          </cell>
          <cell r="AB575">
            <v>5203203.5</v>
          </cell>
          <cell r="AC575">
            <v>5283869.59</v>
          </cell>
          <cell r="AD575">
            <v>5405233.1200000001</v>
          </cell>
          <cell r="AE575">
            <v>5502775.29</v>
          </cell>
          <cell r="AF575">
            <v>5602414.6799999997</v>
          </cell>
          <cell r="AG575">
            <v>5704204.7300000004</v>
          </cell>
          <cell r="AH575">
            <v>5808200.4400000004</v>
          </cell>
          <cell r="AI575">
            <v>5914458.3899999997</v>
          </cell>
          <cell r="AJ575">
            <v>6023036.7800000003</v>
          </cell>
          <cell r="AK575">
            <v>6133995.5099999998</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row>
        <row r="576">
          <cell r="A576" t="str">
            <v>CAMedium C&amp;IDLC Space HeatingNon-Incentive CostsHigh Participation Case0</v>
          </cell>
          <cell r="B576" t="str">
            <v>CA</v>
          </cell>
          <cell r="C576" t="str">
            <v>Medium C&amp;I</v>
          </cell>
          <cell r="D576" t="str">
            <v>DLC Space Heating</v>
          </cell>
          <cell r="E576" t="str">
            <v>Non-Incentive Costs</v>
          </cell>
          <cell r="F576" t="str">
            <v>High Participation Case</v>
          </cell>
          <cell r="G576">
            <v>0</v>
          </cell>
          <cell r="H576">
            <v>0</v>
          </cell>
          <cell r="I576">
            <v>0</v>
          </cell>
          <cell r="J576">
            <v>0</v>
          </cell>
          <cell r="K576">
            <v>0</v>
          </cell>
          <cell r="L576">
            <v>0</v>
          </cell>
          <cell r="M576">
            <v>0</v>
          </cell>
          <cell r="N576">
            <v>0</v>
          </cell>
          <cell r="O576">
            <v>0</v>
          </cell>
          <cell r="P576">
            <v>0</v>
          </cell>
          <cell r="Q576">
            <v>0</v>
          </cell>
          <cell r="R576">
            <v>5482636.7300000004</v>
          </cell>
          <cell r="S576">
            <v>11437731.27</v>
          </cell>
          <cell r="T576">
            <v>23748445.530000001</v>
          </cell>
          <cell r="U576">
            <v>12818922.52</v>
          </cell>
          <cell r="V576">
            <v>7177502.6100000003</v>
          </cell>
          <cell r="W576">
            <v>1035039.42</v>
          </cell>
          <cell r="X576">
            <v>1056694.75</v>
          </cell>
          <cell r="Y576">
            <v>1077608.81</v>
          </cell>
          <cell r="Z576">
            <v>1098962.6200000001</v>
          </cell>
          <cell r="AA576">
            <v>1121099.71</v>
          </cell>
          <cell r="AB576">
            <v>1143734.93</v>
          </cell>
          <cell r="AC576">
            <v>1169950.97</v>
          </cell>
          <cell r="AD576">
            <v>1234739.83</v>
          </cell>
          <cell r="AE576">
            <v>1274929.31</v>
          </cell>
          <cell r="AF576">
            <v>1316427.29</v>
          </cell>
          <cell r="AG576">
            <v>1359276.37</v>
          </cell>
          <cell r="AH576">
            <v>1403520.56</v>
          </cell>
          <cell r="AI576">
            <v>1449205.28</v>
          </cell>
          <cell r="AJ576">
            <v>1496377.44</v>
          </cell>
          <cell r="AK576">
            <v>1545085.48</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row>
        <row r="577">
          <cell r="A577" t="str">
            <v>CAMedium C&amp;IDLC Space HeatingSummer Peak Reduction @Meter  (MW)High Participation Case0</v>
          </cell>
          <cell r="B577" t="str">
            <v>CA</v>
          </cell>
          <cell r="C577" t="str">
            <v>Medium C&amp;I</v>
          </cell>
          <cell r="D577" t="str">
            <v>DLC Space Heating</v>
          </cell>
          <cell r="E577" t="str">
            <v>Summer Peak Reduction @Meter  (MW)</v>
          </cell>
          <cell r="F577" t="str">
            <v>High Participation Case</v>
          </cell>
          <cell r="G577">
            <v>0</v>
          </cell>
          <cell r="H577">
            <v>0</v>
          </cell>
          <cell r="I577">
            <v>0</v>
          </cell>
          <cell r="J577">
            <v>0</v>
          </cell>
          <cell r="K577">
            <v>0</v>
          </cell>
          <cell r="L577">
            <v>0</v>
          </cell>
          <cell r="M577">
            <v>0</v>
          </cell>
          <cell r="N577">
            <v>0</v>
          </cell>
          <cell r="O577">
            <v>0</v>
          </cell>
          <cell r="P577">
            <v>0</v>
          </cell>
          <cell r="Q577">
            <v>0</v>
          </cell>
          <cell r="R577">
            <v>5.1061481672101516</v>
          </cell>
          <cell r="S577">
            <v>15.546439584201273</v>
          </cell>
          <cell r="T577">
            <v>36.769815927493447</v>
          </cell>
          <cell r="U577">
            <v>47.99510590524666</v>
          </cell>
          <cell r="V577">
            <v>54.039254216657497</v>
          </cell>
          <cell r="W577">
            <v>54.75501228123791</v>
          </cell>
          <cell r="X577">
            <v>55.462504704051796</v>
          </cell>
          <cell r="Y577">
            <v>56.170704503007471</v>
          </cell>
          <cell r="Z577">
            <v>56.91276145592839</v>
          </cell>
          <cell r="AA577">
            <v>57.74360864977195</v>
          </cell>
          <cell r="AB577">
            <v>58.507439221742665</v>
          </cell>
          <cell r="AC577">
            <v>59.27262640549219</v>
          </cell>
          <cell r="AD577">
            <v>60.065513565673378</v>
          </cell>
          <cell r="AE577">
            <v>60.869007140432515</v>
          </cell>
          <cell r="AF577">
            <v>61.683249011282939</v>
          </cell>
          <cell r="AG577">
            <v>62.508382957680382</v>
          </cell>
          <cell r="AH577">
            <v>63.344554682411669</v>
          </cell>
          <cell r="AI577">
            <v>64.191911837323005</v>
          </cell>
          <cell r="AJ577">
            <v>65.050604049392433</v>
          </cell>
          <cell r="AK577">
            <v>65.920782947151125</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row>
        <row r="578">
          <cell r="A578" t="str">
            <v>CAMedium C&amp;IDLC Space HeatingSummer Peak Reduction @Generation (MW)High Participation Case0</v>
          </cell>
          <cell r="B578" t="str">
            <v>CA</v>
          </cell>
          <cell r="C578" t="str">
            <v>Medium C&amp;I</v>
          </cell>
          <cell r="D578" t="str">
            <v>DLC Space Heating</v>
          </cell>
          <cell r="E578" t="str">
            <v>Summer Peak Reduction @Generation (MW)</v>
          </cell>
          <cell r="F578" t="str">
            <v>High Participation Case</v>
          </cell>
          <cell r="G578">
            <v>0</v>
          </cell>
          <cell r="H578">
            <v>0</v>
          </cell>
          <cell r="I578">
            <v>0</v>
          </cell>
          <cell r="J578">
            <v>0</v>
          </cell>
          <cell r="K578">
            <v>0</v>
          </cell>
          <cell r="L578">
            <v>0</v>
          </cell>
          <cell r="M578">
            <v>0</v>
          </cell>
          <cell r="N578">
            <v>0</v>
          </cell>
          <cell r="O578">
            <v>0</v>
          </cell>
          <cell r="P578">
            <v>0</v>
          </cell>
          <cell r="Q578">
            <v>0</v>
          </cell>
          <cell r="R578">
            <v>5.6309529854545115</v>
          </cell>
          <cell r="S578">
            <v>17.1442871462299</v>
          </cell>
          <cell r="T578">
            <v>40.548980952242438</v>
          </cell>
          <cell r="U578">
            <v>52.92799504328039</v>
          </cell>
          <cell r="V578">
            <v>59.593354892652727</v>
          </cell>
          <cell r="W578">
            <v>60.382677857562754</v>
          </cell>
          <cell r="X578">
            <v>61.162885646285609</v>
          </cell>
          <cell r="Y578">
            <v>61.94387351456492</v>
          </cell>
          <cell r="Z578">
            <v>62.762198341341403</v>
          </cell>
          <cell r="AA578">
            <v>63.678439181486489</v>
          </cell>
          <cell r="AB578">
            <v>64.520775498172327</v>
          </cell>
          <cell r="AC578">
            <v>65.364607857843168</v>
          </cell>
          <cell r="AD578">
            <v>66.238987169908881</v>
          </cell>
          <cell r="AE578">
            <v>67.125063013269198</v>
          </cell>
          <cell r="AF578">
            <v>68.022991851877961</v>
          </cell>
          <cell r="AG578">
            <v>68.932932242700019</v>
          </cell>
          <cell r="AH578">
            <v>69.855044863709381</v>
          </cell>
          <cell r="AI578">
            <v>70.789492542261797</v>
          </cell>
          <cell r="AJ578">
            <v>71.73644028384696</v>
          </cell>
          <cell r="AK578">
            <v>72.696055301225314</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row>
        <row r="579">
          <cell r="A579" t="str">
            <v>CAMedium C&amp;IDLC Space HeatingWinter Peak Reduction @Meter  (MW)High Participation Case0</v>
          </cell>
          <cell r="B579" t="str">
            <v>CA</v>
          </cell>
          <cell r="C579" t="str">
            <v>Medium C&amp;I</v>
          </cell>
          <cell r="D579" t="str">
            <v>DLC Space Heating</v>
          </cell>
          <cell r="E579" t="str">
            <v>Winter Peak Reduction @Meter  (MW)</v>
          </cell>
          <cell r="F579" t="str">
            <v>High Participation Case</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row>
        <row r="580">
          <cell r="A580" t="str">
            <v>CAMedium C&amp;IDLC Space HeatingWinter Peak Reduction @Generation (MW)High Participation Case0</v>
          </cell>
          <cell r="B580" t="str">
            <v>CA</v>
          </cell>
          <cell r="C580" t="str">
            <v>Medium C&amp;I</v>
          </cell>
          <cell r="D580" t="str">
            <v>DLC Space Heating</v>
          </cell>
          <cell r="E580" t="str">
            <v>Winter Peak Reduction @Generation (MW)</v>
          </cell>
          <cell r="F580" t="str">
            <v>High Participation Case</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row>
        <row r="581">
          <cell r="A581" t="str">
            <v>CAMedium C&amp;IDLC Space HeatingProgram Annual BenefitsHigh Participation Case0</v>
          </cell>
          <cell r="B581" t="str">
            <v>CA</v>
          </cell>
          <cell r="C581" t="str">
            <v>Medium C&amp;I</v>
          </cell>
          <cell r="D581" t="str">
            <v>DLC Space Heating</v>
          </cell>
          <cell r="E581" t="str">
            <v>Program Annual Benefits</v>
          </cell>
          <cell r="F581" t="str">
            <v>High Participation Case</v>
          </cell>
          <cell r="G581">
            <v>0</v>
          </cell>
        </row>
        <row r="582">
          <cell r="A582" t="str">
            <v>CAMedium C&amp;IDLC Space HeatingNew ParticipantsHigh Participation Case0</v>
          </cell>
          <cell r="B582" t="str">
            <v>CA</v>
          </cell>
          <cell r="C582" t="str">
            <v>Medium C&amp;I</v>
          </cell>
          <cell r="D582" t="str">
            <v>DLC Space Heating</v>
          </cell>
          <cell r="E582" t="str">
            <v>New Participants</v>
          </cell>
          <cell r="F582" t="str">
            <v>High Participation Case</v>
          </cell>
          <cell r="G582">
            <v>0</v>
          </cell>
          <cell r="H582">
            <v>0</v>
          </cell>
          <cell r="I582">
            <v>0</v>
          </cell>
          <cell r="J582">
            <v>0</v>
          </cell>
          <cell r="K582">
            <v>0</v>
          </cell>
          <cell r="L582">
            <v>0</v>
          </cell>
          <cell r="M582">
            <v>0</v>
          </cell>
          <cell r="N582">
            <v>0</v>
          </cell>
          <cell r="O582">
            <v>0</v>
          </cell>
          <cell r="P582">
            <v>0</v>
          </cell>
          <cell r="Q582">
            <v>0</v>
          </cell>
          <cell r="R582">
            <v>16746.686550000006</v>
          </cell>
          <cell r="S582">
            <v>34271.919000000009</v>
          </cell>
          <cell r="T582">
            <v>69833.664450000011</v>
          </cell>
          <cell r="U582">
            <v>36847.527750000037</v>
          </cell>
          <cell r="V582">
            <v>20100.588749999937</v>
          </cell>
          <cell r="W582">
            <v>2583.0255000000179</v>
          </cell>
          <cell r="X582">
            <v>2585.7149999999965</v>
          </cell>
          <cell r="Y582">
            <v>2585.2035000000324</v>
          </cell>
          <cell r="Z582">
            <v>2584.5764999999665</v>
          </cell>
          <cell r="AA582">
            <v>2584.3950000000186</v>
          </cell>
          <cell r="AB582">
            <v>2584.7249999999767</v>
          </cell>
          <cell r="AC582">
            <v>2592.8595000000205</v>
          </cell>
          <cell r="AD582">
            <v>2694.0321599718882</v>
          </cell>
          <cell r="AE582">
            <v>2731.0805338135397</v>
          </cell>
          <cell r="AF582">
            <v>2768.6383974915661</v>
          </cell>
          <cell r="AG582">
            <v>2806.7127575183695</v>
          </cell>
          <cell r="AH582">
            <v>2845.3107167601411</v>
          </cell>
          <cell r="AI582">
            <v>2884.4394757617847</v>
          </cell>
          <cell r="AJ582">
            <v>2924.1063340901455</v>
          </cell>
          <cell r="AK582">
            <v>2964.3186916958948</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row>
        <row r="583">
          <cell r="A583" t="str">
            <v>CAMedium C&amp;IDLC Space HeatingIncentive CostsHigh Participation Case0</v>
          </cell>
          <cell r="B583" t="str">
            <v>CA</v>
          </cell>
          <cell r="C583" t="str">
            <v>Medium C&amp;I</v>
          </cell>
          <cell r="D583" t="str">
            <v>DLC Space Heating</v>
          </cell>
          <cell r="E583" t="str">
            <v>Incentive Costs</v>
          </cell>
          <cell r="F583" t="str">
            <v>High Participation Case</v>
          </cell>
          <cell r="G583">
            <v>0</v>
          </cell>
          <cell r="H583">
            <v>0</v>
          </cell>
          <cell r="I583">
            <v>0</v>
          </cell>
          <cell r="J583">
            <v>0</v>
          </cell>
          <cell r="K583">
            <v>0</v>
          </cell>
          <cell r="L583">
            <v>0</v>
          </cell>
          <cell r="M583">
            <v>0</v>
          </cell>
          <cell r="N583">
            <v>0</v>
          </cell>
          <cell r="O583">
            <v>0</v>
          </cell>
          <cell r="P583">
            <v>0</v>
          </cell>
          <cell r="Q583">
            <v>0</v>
          </cell>
          <cell r="R583">
            <v>351680.42</v>
          </cell>
          <cell r="S583">
            <v>1071390.72</v>
          </cell>
          <cell r="T583">
            <v>2537897.67</v>
          </cell>
          <cell r="U583">
            <v>3311695.75</v>
          </cell>
          <cell r="V583">
            <v>3733808.12</v>
          </cell>
          <cell r="W583">
            <v>3788051.65</v>
          </cell>
          <cell r="X583">
            <v>3842351.67</v>
          </cell>
          <cell r="Y583">
            <v>3896640.94</v>
          </cell>
          <cell r="Z583">
            <v>3950917.05</v>
          </cell>
          <cell r="AA583">
            <v>4005189.34</v>
          </cell>
          <cell r="AB583">
            <v>4059468.57</v>
          </cell>
          <cell r="AC583">
            <v>4113918.62</v>
          </cell>
          <cell r="AD583">
            <v>4170493.29</v>
          </cell>
          <cell r="AE583">
            <v>4227845.9800000004</v>
          </cell>
          <cell r="AF583">
            <v>4285987.3899999997</v>
          </cell>
          <cell r="AG583">
            <v>4344928.3600000003</v>
          </cell>
          <cell r="AH583">
            <v>4404679.88</v>
          </cell>
          <cell r="AI583">
            <v>4465253.1100000003</v>
          </cell>
          <cell r="AJ583">
            <v>4526659.34</v>
          </cell>
          <cell r="AK583">
            <v>4588910.04</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row>
        <row r="584">
          <cell r="A584" t="str">
            <v>CAMedium C&amp;IDLC Space HeatingParticipantsHigh Participation Case0</v>
          </cell>
          <cell r="B584" t="str">
            <v>CA</v>
          </cell>
          <cell r="C584" t="str">
            <v>Medium C&amp;I</v>
          </cell>
          <cell r="D584" t="str">
            <v>DLC Space Heating</v>
          </cell>
          <cell r="E584" t="str">
            <v>Participants</v>
          </cell>
          <cell r="F584" t="str">
            <v>High Participation Case</v>
          </cell>
          <cell r="G584">
            <v>0</v>
          </cell>
          <cell r="H584">
            <v>0</v>
          </cell>
          <cell r="I584">
            <v>0</v>
          </cell>
          <cell r="J584">
            <v>0</v>
          </cell>
          <cell r="K584">
            <v>0</v>
          </cell>
          <cell r="L584">
            <v>0</v>
          </cell>
          <cell r="M584">
            <v>0</v>
          </cell>
          <cell r="N584">
            <v>0</v>
          </cell>
          <cell r="O584">
            <v>0</v>
          </cell>
          <cell r="P584">
            <v>0</v>
          </cell>
          <cell r="Q584">
            <v>0</v>
          </cell>
          <cell r="R584">
            <v>16746.686550000006</v>
          </cell>
          <cell r="S584">
            <v>51018.605550000015</v>
          </cell>
          <cell r="T584">
            <v>120852.27000000002</v>
          </cell>
          <cell r="U584">
            <v>157699.79775000006</v>
          </cell>
          <cell r="V584">
            <v>177800.38649999999</v>
          </cell>
          <cell r="W584">
            <v>180383.41200000001</v>
          </cell>
          <cell r="X584">
            <v>182969.12700000001</v>
          </cell>
          <cell r="Y584">
            <v>185554.33050000004</v>
          </cell>
          <cell r="Z584">
            <v>188138.90700000001</v>
          </cell>
          <cell r="AA584">
            <v>190723.30200000003</v>
          </cell>
          <cell r="AB584">
            <v>193308.027</v>
          </cell>
          <cell r="AC584">
            <v>195900.88650000002</v>
          </cell>
          <cell r="AD584">
            <v>198594.91865997191</v>
          </cell>
          <cell r="AE584">
            <v>201325.99919378545</v>
          </cell>
          <cell r="AF584">
            <v>204094.63759127702</v>
          </cell>
          <cell r="AG584">
            <v>206901.35034879539</v>
          </cell>
          <cell r="AH584">
            <v>209746.66106555553</v>
          </cell>
          <cell r="AI584">
            <v>212631.10054131731</v>
          </cell>
          <cell r="AJ584">
            <v>215555.20687540746</v>
          </cell>
          <cell r="AK584">
            <v>218519.52556710335</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row>
        <row r="585">
          <cell r="A585" t="str">
            <v>CAResidentialDLC Space HeatingProgram Annual BenefitsHigh Participation Case0</v>
          </cell>
          <cell r="B585" t="str">
            <v>CA</v>
          </cell>
          <cell r="C585" t="str">
            <v>Residential</v>
          </cell>
          <cell r="D585" t="str">
            <v>DLC Space Heating</v>
          </cell>
          <cell r="E585" t="str">
            <v>Program Annual Benefits</v>
          </cell>
          <cell r="F585" t="str">
            <v>High Participation Case</v>
          </cell>
          <cell r="G585">
            <v>0</v>
          </cell>
          <cell r="H585">
            <v>0</v>
          </cell>
          <cell r="I585">
            <v>0</v>
          </cell>
          <cell r="J585">
            <v>0</v>
          </cell>
          <cell r="K585">
            <v>0</v>
          </cell>
          <cell r="L585">
            <v>0</v>
          </cell>
          <cell r="M585">
            <v>0</v>
          </cell>
          <cell r="N585">
            <v>0</v>
          </cell>
          <cell r="O585">
            <v>0</v>
          </cell>
          <cell r="P585">
            <v>0</v>
          </cell>
          <cell r="Q585">
            <v>0</v>
          </cell>
          <cell r="R585">
            <v>573231.01</v>
          </cell>
          <cell r="S585">
            <v>1745288.43</v>
          </cell>
          <cell r="T585">
            <v>4127886.26</v>
          </cell>
          <cell r="U585">
            <v>5388069.9000000004</v>
          </cell>
          <cell r="V585">
            <v>6066603.5300000003</v>
          </cell>
          <cell r="W585">
            <v>6146956.6100000003</v>
          </cell>
          <cell r="X585">
            <v>6226381.7599999998</v>
          </cell>
          <cell r="Y585">
            <v>6305886.3200000003</v>
          </cell>
          <cell r="Z585">
            <v>6389191.79</v>
          </cell>
          <cell r="AA585">
            <v>6482465.1100000003</v>
          </cell>
          <cell r="AB585">
            <v>6568214.9500000002</v>
          </cell>
          <cell r="AC585">
            <v>6654117.0800000001</v>
          </cell>
          <cell r="AD585">
            <v>6743128.8899999997</v>
          </cell>
          <cell r="AE585">
            <v>6833331.4100000001</v>
          </cell>
          <cell r="AF585">
            <v>6924740.5700000003</v>
          </cell>
          <cell r="AG585">
            <v>7017372.5</v>
          </cell>
          <cell r="AH585">
            <v>7111243.5700000003</v>
          </cell>
          <cell r="AI585">
            <v>7206370.3399999999</v>
          </cell>
          <cell r="AJ585">
            <v>7302769.6200000001</v>
          </cell>
          <cell r="AK585">
            <v>7400458.4299999997</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row>
        <row r="586">
          <cell r="A586" t="str">
            <v>CAResidentialDLC Space HeatingProgram Annual CostsHigh Participation Case0</v>
          </cell>
          <cell r="B586" t="str">
            <v>CA</v>
          </cell>
          <cell r="C586" t="str">
            <v>Residential</v>
          </cell>
          <cell r="D586" t="str">
            <v>DLC Space Heating</v>
          </cell>
          <cell r="E586" t="str">
            <v>Program Annual Costs</v>
          </cell>
          <cell r="F586" t="str">
            <v>High Participation Case</v>
          </cell>
          <cell r="G586">
            <v>0</v>
          </cell>
          <cell r="H586">
            <v>0</v>
          </cell>
          <cell r="I586">
            <v>0</v>
          </cell>
          <cell r="J586">
            <v>0</v>
          </cell>
          <cell r="K586">
            <v>0</v>
          </cell>
          <cell r="L586">
            <v>0</v>
          </cell>
          <cell r="M586">
            <v>0</v>
          </cell>
          <cell r="N586">
            <v>0</v>
          </cell>
          <cell r="O586">
            <v>0</v>
          </cell>
          <cell r="P586">
            <v>0</v>
          </cell>
          <cell r="Q586">
            <v>0</v>
          </cell>
          <cell r="R586">
            <v>5834317.1500000004</v>
          </cell>
          <cell r="S586">
            <v>12509121.98</v>
          </cell>
          <cell r="T586">
            <v>26286343.199999999</v>
          </cell>
          <cell r="U586">
            <v>16130618.27</v>
          </cell>
          <cell r="V586">
            <v>10911310.720000001</v>
          </cell>
          <cell r="W586">
            <v>4823091.07</v>
          </cell>
          <cell r="X586">
            <v>4899046.41</v>
          </cell>
          <cell r="Y586">
            <v>4974249.76</v>
          </cell>
          <cell r="Z586">
            <v>5049879.66</v>
          </cell>
          <cell r="AA586">
            <v>5126289.05</v>
          </cell>
          <cell r="AB586">
            <v>5203203.5</v>
          </cell>
          <cell r="AC586">
            <v>5283869.59</v>
          </cell>
          <cell r="AD586">
            <v>5405233.1200000001</v>
          </cell>
          <cell r="AE586">
            <v>5502775.29</v>
          </cell>
          <cell r="AF586">
            <v>5602414.6799999997</v>
          </cell>
          <cell r="AG586">
            <v>5704204.7300000004</v>
          </cell>
          <cell r="AH586">
            <v>5808200.4400000004</v>
          </cell>
          <cell r="AI586">
            <v>5914458.3899999997</v>
          </cell>
          <cell r="AJ586">
            <v>6023036.7800000003</v>
          </cell>
          <cell r="AK586">
            <v>6133995.5099999998</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row>
        <row r="587">
          <cell r="A587" t="str">
            <v>CAResidentialDLC Space HeatingNon-Incentive CostsHigh Participation Case0</v>
          </cell>
          <cell r="B587" t="str">
            <v>CA</v>
          </cell>
          <cell r="C587" t="str">
            <v>Residential</v>
          </cell>
          <cell r="D587" t="str">
            <v>DLC Space Heating</v>
          </cell>
          <cell r="E587" t="str">
            <v>Non-Incentive Costs</v>
          </cell>
          <cell r="F587" t="str">
            <v>High Participation Case</v>
          </cell>
          <cell r="G587">
            <v>0</v>
          </cell>
          <cell r="H587">
            <v>0</v>
          </cell>
          <cell r="I587">
            <v>0</v>
          </cell>
          <cell r="J587">
            <v>0</v>
          </cell>
          <cell r="K587">
            <v>0</v>
          </cell>
          <cell r="L587">
            <v>0</v>
          </cell>
          <cell r="M587">
            <v>0</v>
          </cell>
          <cell r="N587">
            <v>0</v>
          </cell>
          <cell r="O587">
            <v>0</v>
          </cell>
          <cell r="P587">
            <v>0</v>
          </cell>
          <cell r="Q587">
            <v>0</v>
          </cell>
          <cell r="R587">
            <v>5482636.7300000004</v>
          </cell>
          <cell r="S587">
            <v>11437731.27</v>
          </cell>
          <cell r="T587">
            <v>23748445.530000001</v>
          </cell>
          <cell r="U587">
            <v>12818922.52</v>
          </cell>
          <cell r="V587">
            <v>7177502.6100000003</v>
          </cell>
          <cell r="W587">
            <v>1035039.42</v>
          </cell>
          <cell r="X587">
            <v>1056694.75</v>
          </cell>
          <cell r="Y587">
            <v>1077608.81</v>
          </cell>
          <cell r="Z587">
            <v>1098962.6200000001</v>
          </cell>
          <cell r="AA587">
            <v>1121099.71</v>
          </cell>
          <cell r="AB587">
            <v>1143734.93</v>
          </cell>
          <cell r="AC587">
            <v>1169950.97</v>
          </cell>
          <cell r="AD587">
            <v>1234739.83</v>
          </cell>
          <cell r="AE587">
            <v>1274929.31</v>
          </cell>
          <cell r="AF587">
            <v>1316427.29</v>
          </cell>
          <cell r="AG587">
            <v>1359276.37</v>
          </cell>
          <cell r="AH587">
            <v>1403520.56</v>
          </cell>
          <cell r="AI587">
            <v>1449205.28</v>
          </cell>
          <cell r="AJ587">
            <v>1496377.44</v>
          </cell>
          <cell r="AK587">
            <v>1545085.48</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row>
        <row r="588">
          <cell r="A588" t="str">
            <v>CAResidentialDLC Space HeatingSummer Peak Reduction @Meter  (MW)High Participation Case0</v>
          </cell>
          <cell r="B588" t="str">
            <v>CA</v>
          </cell>
          <cell r="C588" t="str">
            <v>Residential</v>
          </cell>
          <cell r="D588" t="str">
            <v>DLC Space Heating</v>
          </cell>
          <cell r="E588" t="str">
            <v>Summer Peak Reduction @Meter  (MW)</v>
          </cell>
          <cell r="F588" t="str">
            <v>High Participation Case</v>
          </cell>
          <cell r="G588">
            <v>0</v>
          </cell>
          <cell r="H588">
            <v>0</v>
          </cell>
          <cell r="I588">
            <v>0</v>
          </cell>
          <cell r="J588">
            <v>0</v>
          </cell>
          <cell r="K588">
            <v>0</v>
          </cell>
          <cell r="L588">
            <v>0</v>
          </cell>
          <cell r="M588">
            <v>0</v>
          </cell>
          <cell r="N588">
            <v>0</v>
          </cell>
          <cell r="O588">
            <v>0</v>
          </cell>
          <cell r="P588">
            <v>0</v>
          </cell>
          <cell r="Q588">
            <v>0</v>
          </cell>
          <cell r="R588">
            <v>5.1061481672101516</v>
          </cell>
          <cell r="S588">
            <v>15.546439584201273</v>
          </cell>
          <cell r="T588">
            <v>36.769815927493447</v>
          </cell>
          <cell r="U588">
            <v>47.99510590524666</v>
          </cell>
          <cell r="V588">
            <v>54.039254216657497</v>
          </cell>
          <cell r="W588">
            <v>54.75501228123791</v>
          </cell>
          <cell r="X588">
            <v>55.462504704051796</v>
          </cell>
          <cell r="Y588">
            <v>56.170704503007471</v>
          </cell>
          <cell r="Z588">
            <v>56.91276145592839</v>
          </cell>
          <cell r="AA588">
            <v>57.74360864977195</v>
          </cell>
          <cell r="AB588">
            <v>58.507439221742665</v>
          </cell>
          <cell r="AC588">
            <v>59.27262640549219</v>
          </cell>
          <cell r="AD588">
            <v>60.065513565673378</v>
          </cell>
          <cell r="AE588">
            <v>60.869007140432515</v>
          </cell>
          <cell r="AF588">
            <v>61.683249011282939</v>
          </cell>
          <cell r="AG588">
            <v>62.508382957680382</v>
          </cell>
          <cell r="AH588">
            <v>63.344554682411669</v>
          </cell>
          <cell r="AI588">
            <v>64.191911837323005</v>
          </cell>
          <cell r="AJ588">
            <v>65.050604049392433</v>
          </cell>
          <cell r="AK588">
            <v>65.920782947151125</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row>
        <row r="589">
          <cell r="A589" t="str">
            <v>CAResidentialDLC Space HeatingSummer Peak Reduction @Generation (MW)High Participation Case0</v>
          </cell>
          <cell r="B589" t="str">
            <v>CA</v>
          </cell>
          <cell r="C589" t="str">
            <v>Residential</v>
          </cell>
          <cell r="D589" t="str">
            <v>DLC Space Heating</v>
          </cell>
          <cell r="E589" t="str">
            <v>Summer Peak Reduction @Generation (MW)</v>
          </cell>
          <cell r="F589" t="str">
            <v>High Participation Case</v>
          </cell>
          <cell r="G589">
            <v>0</v>
          </cell>
          <cell r="H589">
            <v>0</v>
          </cell>
          <cell r="I589">
            <v>0</v>
          </cell>
          <cell r="J589">
            <v>0</v>
          </cell>
          <cell r="K589">
            <v>0</v>
          </cell>
          <cell r="L589">
            <v>0</v>
          </cell>
          <cell r="M589">
            <v>0</v>
          </cell>
          <cell r="N589">
            <v>0</v>
          </cell>
          <cell r="O589">
            <v>0</v>
          </cell>
          <cell r="P589">
            <v>0</v>
          </cell>
          <cell r="Q589">
            <v>0</v>
          </cell>
          <cell r="R589">
            <v>5.6309529854545115</v>
          </cell>
          <cell r="S589">
            <v>17.1442871462299</v>
          </cell>
          <cell r="T589">
            <v>40.548980952242438</v>
          </cell>
          <cell r="U589">
            <v>52.92799504328039</v>
          </cell>
          <cell r="V589">
            <v>59.593354892652727</v>
          </cell>
          <cell r="W589">
            <v>60.382677857562754</v>
          </cell>
          <cell r="X589">
            <v>61.162885646285609</v>
          </cell>
          <cell r="Y589">
            <v>61.94387351456492</v>
          </cell>
          <cell r="Z589">
            <v>62.762198341341403</v>
          </cell>
          <cell r="AA589">
            <v>63.678439181486489</v>
          </cell>
          <cell r="AB589">
            <v>64.520775498172327</v>
          </cell>
          <cell r="AC589">
            <v>65.364607857843168</v>
          </cell>
          <cell r="AD589">
            <v>66.238987169908881</v>
          </cell>
          <cell r="AE589">
            <v>67.125063013269198</v>
          </cell>
          <cell r="AF589">
            <v>68.022991851877961</v>
          </cell>
          <cell r="AG589">
            <v>68.932932242700019</v>
          </cell>
          <cell r="AH589">
            <v>69.855044863709381</v>
          </cell>
          <cell r="AI589">
            <v>70.789492542261797</v>
          </cell>
          <cell r="AJ589">
            <v>71.73644028384696</v>
          </cell>
          <cell r="AK589">
            <v>72.696055301225314</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row>
        <row r="590">
          <cell r="A590" t="str">
            <v>CAResidentialDLC Space HeatingWinter Peak Reduction @Meter  (MW)High Participation Case0</v>
          </cell>
          <cell r="B590" t="str">
            <v>CA</v>
          </cell>
          <cell r="C590" t="str">
            <v>Residential</v>
          </cell>
          <cell r="D590" t="str">
            <v>DLC Space Heating</v>
          </cell>
          <cell r="E590" t="str">
            <v>Winter Peak Reduction @Meter  (MW)</v>
          </cell>
          <cell r="F590" t="str">
            <v>High Participation Case</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row>
        <row r="591">
          <cell r="A591" t="str">
            <v>CAResidentialDLC Space HeatingWinter Peak Reduction @Generation (MW)High Participation Case0</v>
          </cell>
          <cell r="B591" t="str">
            <v>CA</v>
          </cell>
          <cell r="C591" t="str">
            <v>Residential</v>
          </cell>
          <cell r="D591" t="str">
            <v>DLC Space Heating</v>
          </cell>
          <cell r="E591" t="str">
            <v>Winter Peak Reduction @Generation (MW)</v>
          </cell>
          <cell r="F591" t="str">
            <v>High Participation Case</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row>
        <row r="592">
          <cell r="A592" t="str">
            <v>CAResidentialDLC Space HeatingProgram Annual BenefitsHigh Participation Case0</v>
          </cell>
          <cell r="B592" t="str">
            <v>CA</v>
          </cell>
          <cell r="C592" t="str">
            <v>Residential</v>
          </cell>
          <cell r="D592" t="str">
            <v>DLC Space Heating</v>
          </cell>
          <cell r="E592" t="str">
            <v>Program Annual Benefits</v>
          </cell>
          <cell r="F592" t="str">
            <v>High Participation Case</v>
          </cell>
          <cell r="G592">
            <v>0</v>
          </cell>
        </row>
        <row r="593">
          <cell r="A593" t="str">
            <v>CAResidentialDLC Space HeatingNew ParticipantsHigh Participation Case0</v>
          </cell>
          <cell r="B593" t="str">
            <v>CA</v>
          </cell>
          <cell r="C593" t="str">
            <v>Residential</v>
          </cell>
          <cell r="D593" t="str">
            <v>DLC Space Heating</v>
          </cell>
          <cell r="E593" t="str">
            <v>New Participants</v>
          </cell>
          <cell r="F593" t="str">
            <v>High Participation Case</v>
          </cell>
          <cell r="G593">
            <v>0</v>
          </cell>
          <cell r="H593">
            <v>0</v>
          </cell>
          <cell r="I593">
            <v>0</v>
          </cell>
          <cell r="J593">
            <v>0</v>
          </cell>
          <cell r="K593">
            <v>0</v>
          </cell>
          <cell r="L593">
            <v>0</v>
          </cell>
          <cell r="M593">
            <v>0</v>
          </cell>
          <cell r="N593">
            <v>0</v>
          </cell>
          <cell r="O593">
            <v>0</v>
          </cell>
          <cell r="P593">
            <v>0</v>
          </cell>
          <cell r="Q593">
            <v>0</v>
          </cell>
          <cell r="R593">
            <v>16746.686550000006</v>
          </cell>
          <cell r="S593">
            <v>34271.919000000009</v>
          </cell>
          <cell r="T593">
            <v>69833.664450000011</v>
          </cell>
          <cell r="U593">
            <v>36847.527750000037</v>
          </cell>
          <cell r="V593">
            <v>20100.588749999937</v>
          </cell>
          <cell r="W593">
            <v>2583.0255000000179</v>
          </cell>
          <cell r="X593">
            <v>2585.7149999999965</v>
          </cell>
          <cell r="Y593">
            <v>2585.2035000000324</v>
          </cell>
          <cell r="Z593">
            <v>2584.5764999999665</v>
          </cell>
          <cell r="AA593">
            <v>2584.3950000000186</v>
          </cell>
          <cell r="AB593">
            <v>2584.7249999999767</v>
          </cell>
          <cell r="AC593">
            <v>2592.8595000000205</v>
          </cell>
          <cell r="AD593">
            <v>2694.0321599718882</v>
          </cell>
          <cell r="AE593">
            <v>2731.0805338135397</v>
          </cell>
          <cell r="AF593">
            <v>2768.6383974915661</v>
          </cell>
          <cell r="AG593">
            <v>2806.7127575183695</v>
          </cell>
          <cell r="AH593">
            <v>2845.3107167601411</v>
          </cell>
          <cell r="AI593">
            <v>2884.4394757617847</v>
          </cell>
          <cell r="AJ593">
            <v>2924.1063340901455</v>
          </cell>
          <cell r="AK593">
            <v>2964.3186916958948</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row>
        <row r="594">
          <cell r="A594" t="str">
            <v>CAResidentialDLC Space HeatingIncentive CostsHigh Participation Case0</v>
          </cell>
          <cell r="B594" t="str">
            <v>CA</v>
          </cell>
          <cell r="C594" t="str">
            <v>Residential</v>
          </cell>
          <cell r="D594" t="str">
            <v>DLC Space Heating</v>
          </cell>
          <cell r="E594" t="str">
            <v>Incentive Costs</v>
          </cell>
          <cell r="F594" t="str">
            <v>High Participation Case</v>
          </cell>
          <cell r="G594">
            <v>0</v>
          </cell>
          <cell r="H594">
            <v>0</v>
          </cell>
          <cell r="I594">
            <v>0</v>
          </cell>
          <cell r="J594">
            <v>0</v>
          </cell>
          <cell r="K594">
            <v>0</v>
          </cell>
          <cell r="L594">
            <v>0</v>
          </cell>
          <cell r="M594">
            <v>0</v>
          </cell>
          <cell r="N594">
            <v>0</v>
          </cell>
          <cell r="O594">
            <v>0</v>
          </cell>
          <cell r="P594">
            <v>0</v>
          </cell>
          <cell r="Q594">
            <v>0</v>
          </cell>
          <cell r="R594">
            <v>351680.42</v>
          </cell>
          <cell r="S594">
            <v>1071390.72</v>
          </cell>
          <cell r="T594">
            <v>2537897.67</v>
          </cell>
          <cell r="U594">
            <v>3311695.75</v>
          </cell>
          <cell r="V594">
            <v>3733808.12</v>
          </cell>
          <cell r="W594">
            <v>3788051.65</v>
          </cell>
          <cell r="X594">
            <v>3842351.67</v>
          </cell>
          <cell r="Y594">
            <v>3896640.94</v>
          </cell>
          <cell r="Z594">
            <v>3950917.05</v>
          </cell>
          <cell r="AA594">
            <v>4005189.34</v>
          </cell>
          <cell r="AB594">
            <v>4059468.57</v>
          </cell>
          <cell r="AC594">
            <v>4113918.62</v>
          </cell>
          <cell r="AD594">
            <v>4170493.29</v>
          </cell>
          <cell r="AE594">
            <v>4227845.9800000004</v>
          </cell>
          <cell r="AF594">
            <v>4285987.3899999997</v>
          </cell>
          <cell r="AG594">
            <v>4344928.3600000003</v>
          </cell>
          <cell r="AH594">
            <v>4404679.88</v>
          </cell>
          <cell r="AI594">
            <v>4465253.1100000003</v>
          </cell>
          <cell r="AJ594">
            <v>4526659.34</v>
          </cell>
          <cell r="AK594">
            <v>4588910.04</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row>
        <row r="595">
          <cell r="A595" t="str">
            <v>CAResidentialDLC Space HeatingParticipantsHigh Participation Case0</v>
          </cell>
          <cell r="B595" t="str">
            <v>CA</v>
          </cell>
          <cell r="C595" t="str">
            <v>Residential</v>
          </cell>
          <cell r="D595" t="str">
            <v>DLC Space Heating</v>
          </cell>
          <cell r="E595" t="str">
            <v>Participants</v>
          </cell>
          <cell r="F595" t="str">
            <v>High Participation Case</v>
          </cell>
          <cell r="G595">
            <v>0</v>
          </cell>
          <cell r="H595">
            <v>0</v>
          </cell>
          <cell r="I595">
            <v>0</v>
          </cell>
          <cell r="J595">
            <v>0</v>
          </cell>
          <cell r="K595">
            <v>0</v>
          </cell>
          <cell r="L595">
            <v>0</v>
          </cell>
          <cell r="M595">
            <v>0</v>
          </cell>
          <cell r="N595">
            <v>0</v>
          </cell>
          <cell r="O595">
            <v>0</v>
          </cell>
          <cell r="P595">
            <v>0</v>
          </cell>
          <cell r="Q595">
            <v>0</v>
          </cell>
          <cell r="R595">
            <v>16746.686550000006</v>
          </cell>
          <cell r="S595">
            <v>51018.605550000015</v>
          </cell>
          <cell r="T595">
            <v>120852.27000000002</v>
          </cell>
          <cell r="U595">
            <v>157699.79775000006</v>
          </cell>
          <cell r="V595">
            <v>177800.38649999999</v>
          </cell>
          <cell r="W595">
            <v>180383.41200000001</v>
          </cell>
          <cell r="X595">
            <v>182969.12700000001</v>
          </cell>
          <cell r="Y595">
            <v>185554.33050000004</v>
          </cell>
          <cell r="Z595">
            <v>188138.90700000001</v>
          </cell>
          <cell r="AA595">
            <v>190723.30200000003</v>
          </cell>
          <cell r="AB595">
            <v>193308.027</v>
          </cell>
          <cell r="AC595">
            <v>195900.88650000002</v>
          </cell>
          <cell r="AD595">
            <v>198594.91865997191</v>
          </cell>
          <cell r="AE595">
            <v>201325.99919378545</v>
          </cell>
          <cell r="AF595">
            <v>204094.63759127702</v>
          </cell>
          <cell r="AG595">
            <v>206901.35034879539</v>
          </cell>
          <cell r="AH595">
            <v>209746.66106555553</v>
          </cell>
          <cell r="AI595">
            <v>212631.10054131731</v>
          </cell>
          <cell r="AJ595">
            <v>215555.20687540746</v>
          </cell>
          <cell r="AK595">
            <v>218519.52556710335</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row>
        <row r="596">
          <cell r="A596" t="str">
            <v>CASmall C&amp;IDLC Space HeatingProgram Annual BenefitsHigh Participation Case0</v>
          </cell>
          <cell r="B596" t="str">
            <v>CA</v>
          </cell>
          <cell r="C596" t="str">
            <v>Small C&amp;I</v>
          </cell>
          <cell r="D596" t="str">
            <v>DLC Space Heating</v>
          </cell>
          <cell r="E596" t="str">
            <v>Program Annual Benefits</v>
          </cell>
          <cell r="F596" t="str">
            <v>High Participation Case</v>
          </cell>
          <cell r="G596">
            <v>0</v>
          </cell>
          <cell r="H596">
            <v>0</v>
          </cell>
          <cell r="I596">
            <v>0</v>
          </cell>
          <cell r="J596">
            <v>0</v>
          </cell>
          <cell r="K596">
            <v>0</v>
          </cell>
          <cell r="L596">
            <v>0</v>
          </cell>
          <cell r="M596">
            <v>0</v>
          </cell>
          <cell r="N596">
            <v>0</v>
          </cell>
          <cell r="O596">
            <v>0</v>
          </cell>
          <cell r="P596">
            <v>0</v>
          </cell>
          <cell r="Q596">
            <v>0</v>
          </cell>
          <cell r="R596">
            <v>573231.01</v>
          </cell>
          <cell r="S596">
            <v>1745288.43</v>
          </cell>
          <cell r="T596">
            <v>4127886.26</v>
          </cell>
          <cell r="U596">
            <v>5388069.9000000004</v>
          </cell>
          <cell r="V596">
            <v>6066603.5300000003</v>
          </cell>
          <cell r="W596">
            <v>6146956.6100000003</v>
          </cell>
          <cell r="X596">
            <v>6226381.7599999998</v>
          </cell>
          <cell r="Y596">
            <v>6305886.3200000003</v>
          </cell>
          <cell r="Z596">
            <v>6389191.79</v>
          </cell>
          <cell r="AA596">
            <v>6482465.1100000003</v>
          </cell>
          <cell r="AB596">
            <v>6568214.9500000002</v>
          </cell>
          <cell r="AC596">
            <v>6654117.0800000001</v>
          </cell>
          <cell r="AD596">
            <v>6743128.8899999997</v>
          </cell>
          <cell r="AE596">
            <v>6833331.4100000001</v>
          </cell>
          <cell r="AF596">
            <v>6924740.5700000003</v>
          </cell>
          <cell r="AG596">
            <v>7017372.5</v>
          </cell>
          <cell r="AH596">
            <v>7111243.5700000003</v>
          </cell>
          <cell r="AI596">
            <v>7206370.3399999999</v>
          </cell>
          <cell r="AJ596">
            <v>7302769.6200000001</v>
          </cell>
          <cell r="AK596">
            <v>7400458.4299999997</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row>
        <row r="597">
          <cell r="A597" t="str">
            <v>CASmall C&amp;IDLC Space HeatingProgram Annual CostsHigh Participation Case0</v>
          </cell>
          <cell r="B597" t="str">
            <v>CA</v>
          </cell>
          <cell r="C597" t="str">
            <v>Small C&amp;I</v>
          </cell>
          <cell r="D597" t="str">
            <v>DLC Space Heating</v>
          </cell>
          <cell r="E597" t="str">
            <v>Program Annual Costs</v>
          </cell>
          <cell r="F597" t="str">
            <v>High Participation Case</v>
          </cell>
          <cell r="G597">
            <v>0</v>
          </cell>
          <cell r="H597">
            <v>0</v>
          </cell>
          <cell r="I597">
            <v>0</v>
          </cell>
          <cell r="J597">
            <v>0</v>
          </cell>
          <cell r="K597">
            <v>0</v>
          </cell>
          <cell r="L597">
            <v>0</v>
          </cell>
          <cell r="M597">
            <v>0</v>
          </cell>
          <cell r="N597">
            <v>0</v>
          </cell>
          <cell r="O597">
            <v>0</v>
          </cell>
          <cell r="P597">
            <v>0</v>
          </cell>
          <cell r="Q597">
            <v>0</v>
          </cell>
          <cell r="R597">
            <v>5834317.1500000004</v>
          </cell>
          <cell r="S597">
            <v>12509121.98</v>
          </cell>
          <cell r="T597">
            <v>26286343.199999999</v>
          </cell>
          <cell r="U597">
            <v>16130618.27</v>
          </cell>
          <cell r="V597">
            <v>10911310.720000001</v>
          </cell>
          <cell r="W597">
            <v>4823091.07</v>
          </cell>
          <cell r="X597">
            <v>4899046.41</v>
          </cell>
          <cell r="Y597">
            <v>4974249.76</v>
          </cell>
          <cell r="Z597">
            <v>5049879.66</v>
          </cell>
          <cell r="AA597">
            <v>5126289.05</v>
          </cell>
          <cell r="AB597">
            <v>5203203.5</v>
          </cell>
          <cell r="AC597">
            <v>5283869.59</v>
          </cell>
          <cell r="AD597">
            <v>5405233.1200000001</v>
          </cell>
          <cell r="AE597">
            <v>5502775.29</v>
          </cell>
          <cell r="AF597">
            <v>5602414.6799999997</v>
          </cell>
          <cell r="AG597">
            <v>5704204.7300000004</v>
          </cell>
          <cell r="AH597">
            <v>5808200.4400000004</v>
          </cell>
          <cell r="AI597">
            <v>5914458.3899999997</v>
          </cell>
          <cell r="AJ597">
            <v>6023036.7800000003</v>
          </cell>
          <cell r="AK597">
            <v>6133995.5099999998</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row>
        <row r="598">
          <cell r="A598" t="str">
            <v>CASmall C&amp;IDLC Space HeatingNon-Incentive CostsHigh Participation Case0</v>
          </cell>
          <cell r="B598" t="str">
            <v>CA</v>
          </cell>
          <cell r="C598" t="str">
            <v>Small C&amp;I</v>
          </cell>
          <cell r="D598" t="str">
            <v>DLC Space Heating</v>
          </cell>
          <cell r="E598" t="str">
            <v>Non-Incentive Costs</v>
          </cell>
          <cell r="F598" t="str">
            <v>High Participation Case</v>
          </cell>
          <cell r="G598">
            <v>0</v>
          </cell>
          <cell r="H598">
            <v>0</v>
          </cell>
          <cell r="I598">
            <v>0</v>
          </cell>
          <cell r="J598">
            <v>0</v>
          </cell>
          <cell r="K598">
            <v>0</v>
          </cell>
          <cell r="L598">
            <v>0</v>
          </cell>
          <cell r="M598">
            <v>0</v>
          </cell>
          <cell r="N598">
            <v>0</v>
          </cell>
          <cell r="O598">
            <v>0</v>
          </cell>
          <cell r="P598">
            <v>0</v>
          </cell>
          <cell r="Q598">
            <v>0</v>
          </cell>
          <cell r="R598">
            <v>5482636.7300000004</v>
          </cell>
          <cell r="S598">
            <v>11437731.27</v>
          </cell>
          <cell r="T598">
            <v>23748445.530000001</v>
          </cell>
          <cell r="U598">
            <v>12818922.52</v>
          </cell>
          <cell r="V598">
            <v>7177502.6100000003</v>
          </cell>
          <cell r="W598">
            <v>1035039.42</v>
          </cell>
          <cell r="X598">
            <v>1056694.75</v>
          </cell>
          <cell r="Y598">
            <v>1077608.81</v>
          </cell>
          <cell r="Z598">
            <v>1098962.6200000001</v>
          </cell>
          <cell r="AA598">
            <v>1121099.71</v>
          </cell>
          <cell r="AB598">
            <v>1143734.93</v>
          </cell>
          <cell r="AC598">
            <v>1169950.97</v>
          </cell>
          <cell r="AD598">
            <v>1234739.83</v>
          </cell>
          <cell r="AE598">
            <v>1274929.31</v>
          </cell>
          <cell r="AF598">
            <v>1316427.29</v>
          </cell>
          <cell r="AG598">
            <v>1359276.37</v>
          </cell>
          <cell r="AH598">
            <v>1403520.56</v>
          </cell>
          <cell r="AI598">
            <v>1449205.28</v>
          </cell>
          <cell r="AJ598">
            <v>1496377.44</v>
          </cell>
          <cell r="AK598">
            <v>1545085.48</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row>
        <row r="599">
          <cell r="A599" t="str">
            <v>CASmall C&amp;IDLC Space HeatingSummer Peak Reduction @Meter  (MW)High Participation Case0</v>
          </cell>
          <cell r="B599" t="str">
            <v>CA</v>
          </cell>
          <cell r="C599" t="str">
            <v>Small C&amp;I</v>
          </cell>
          <cell r="D599" t="str">
            <v>DLC Space Heating</v>
          </cell>
          <cell r="E599" t="str">
            <v>Summer Peak Reduction @Meter  (MW)</v>
          </cell>
          <cell r="F599" t="str">
            <v>High Participation Case</v>
          </cell>
          <cell r="G599">
            <v>0</v>
          </cell>
          <cell r="H599">
            <v>0</v>
          </cell>
          <cell r="I599">
            <v>0</v>
          </cell>
          <cell r="J599">
            <v>0</v>
          </cell>
          <cell r="K599">
            <v>0</v>
          </cell>
          <cell r="L599">
            <v>0</v>
          </cell>
          <cell r="M599">
            <v>0</v>
          </cell>
          <cell r="N599">
            <v>0</v>
          </cell>
          <cell r="O599">
            <v>0</v>
          </cell>
          <cell r="P599">
            <v>0</v>
          </cell>
          <cell r="Q599">
            <v>0</v>
          </cell>
          <cell r="R599">
            <v>5.1061481672101516</v>
          </cell>
          <cell r="S599">
            <v>15.546439584201273</v>
          </cell>
          <cell r="T599">
            <v>36.769815927493447</v>
          </cell>
          <cell r="U599">
            <v>47.99510590524666</v>
          </cell>
          <cell r="V599">
            <v>54.039254216657497</v>
          </cell>
          <cell r="W599">
            <v>54.75501228123791</v>
          </cell>
          <cell r="X599">
            <v>55.462504704051796</v>
          </cell>
          <cell r="Y599">
            <v>56.170704503007471</v>
          </cell>
          <cell r="Z599">
            <v>56.91276145592839</v>
          </cell>
          <cell r="AA599">
            <v>57.74360864977195</v>
          </cell>
          <cell r="AB599">
            <v>58.507439221742665</v>
          </cell>
          <cell r="AC599">
            <v>59.27262640549219</v>
          </cell>
          <cell r="AD599">
            <v>60.065513565673378</v>
          </cell>
          <cell r="AE599">
            <v>60.869007140432515</v>
          </cell>
          <cell r="AF599">
            <v>61.683249011282939</v>
          </cell>
          <cell r="AG599">
            <v>62.508382957680382</v>
          </cell>
          <cell r="AH599">
            <v>63.344554682411669</v>
          </cell>
          <cell r="AI599">
            <v>64.191911837323005</v>
          </cell>
          <cell r="AJ599">
            <v>65.050604049392433</v>
          </cell>
          <cell r="AK599">
            <v>65.920782947151125</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row>
        <row r="600">
          <cell r="A600" t="str">
            <v>CASmall C&amp;IDLC Space HeatingSummer Peak Reduction @Generation (MW)High Participation Case0</v>
          </cell>
          <cell r="B600" t="str">
            <v>CA</v>
          </cell>
          <cell r="C600" t="str">
            <v>Small C&amp;I</v>
          </cell>
          <cell r="D600" t="str">
            <v>DLC Space Heating</v>
          </cell>
          <cell r="E600" t="str">
            <v>Summer Peak Reduction @Generation (MW)</v>
          </cell>
          <cell r="F600" t="str">
            <v>High Participation Case</v>
          </cell>
          <cell r="G600">
            <v>0</v>
          </cell>
          <cell r="H600">
            <v>0</v>
          </cell>
          <cell r="I600">
            <v>0</v>
          </cell>
          <cell r="J600">
            <v>0</v>
          </cell>
          <cell r="K600">
            <v>0</v>
          </cell>
          <cell r="L600">
            <v>0</v>
          </cell>
          <cell r="M600">
            <v>0</v>
          </cell>
          <cell r="N600">
            <v>0</v>
          </cell>
          <cell r="O600">
            <v>0</v>
          </cell>
          <cell r="P600">
            <v>0</v>
          </cell>
          <cell r="Q600">
            <v>0</v>
          </cell>
          <cell r="R600">
            <v>5.6309529854545115</v>
          </cell>
          <cell r="S600">
            <v>17.1442871462299</v>
          </cell>
          <cell r="T600">
            <v>40.548980952242438</v>
          </cell>
          <cell r="U600">
            <v>52.92799504328039</v>
          </cell>
          <cell r="V600">
            <v>59.593354892652727</v>
          </cell>
          <cell r="W600">
            <v>60.382677857562754</v>
          </cell>
          <cell r="X600">
            <v>61.162885646285609</v>
          </cell>
          <cell r="Y600">
            <v>61.94387351456492</v>
          </cell>
          <cell r="Z600">
            <v>62.762198341341403</v>
          </cell>
          <cell r="AA600">
            <v>63.678439181486489</v>
          </cell>
          <cell r="AB600">
            <v>64.520775498172327</v>
          </cell>
          <cell r="AC600">
            <v>65.364607857843168</v>
          </cell>
          <cell r="AD600">
            <v>66.238987169908881</v>
          </cell>
          <cell r="AE600">
            <v>67.125063013269198</v>
          </cell>
          <cell r="AF600">
            <v>68.022991851877961</v>
          </cell>
          <cell r="AG600">
            <v>68.932932242700019</v>
          </cell>
          <cell r="AH600">
            <v>69.855044863709381</v>
          </cell>
          <cell r="AI600">
            <v>70.789492542261797</v>
          </cell>
          <cell r="AJ600">
            <v>71.73644028384696</v>
          </cell>
          <cell r="AK600">
            <v>72.696055301225314</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row>
        <row r="601">
          <cell r="A601" t="str">
            <v>CASmall C&amp;IDLC Space HeatingWinter Peak Reduction @Meter  (MW)High Participation Case0</v>
          </cell>
          <cell r="B601" t="str">
            <v>CA</v>
          </cell>
          <cell r="C601" t="str">
            <v>Small C&amp;I</v>
          </cell>
          <cell r="D601" t="str">
            <v>DLC Space Heating</v>
          </cell>
          <cell r="E601" t="str">
            <v>Winter Peak Reduction @Meter  (MW)</v>
          </cell>
          <cell r="F601" t="str">
            <v>High Participation Case</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row>
        <row r="602">
          <cell r="A602" t="str">
            <v>CASmall C&amp;IDLC Space HeatingWinter Peak Reduction @Generation (MW)High Participation Case0</v>
          </cell>
          <cell r="B602" t="str">
            <v>CA</v>
          </cell>
          <cell r="C602" t="str">
            <v>Small C&amp;I</v>
          </cell>
          <cell r="D602" t="str">
            <v>DLC Space Heating</v>
          </cell>
          <cell r="E602" t="str">
            <v>Winter Peak Reduction @Generation (MW)</v>
          </cell>
          <cell r="F602" t="str">
            <v>High Participation Case</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row>
        <row r="603">
          <cell r="A603" t="str">
            <v>CASmall C&amp;IDLC Space HeatingProgram Annual BenefitsHigh Participation Case0</v>
          </cell>
          <cell r="B603" t="str">
            <v>CA</v>
          </cell>
          <cell r="C603" t="str">
            <v>Small C&amp;I</v>
          </cell>
          <cell r="D603" t="str">
            <v>DLC Space Heating</v>
          </cell>
          <cell r="E603" t="str">
            <v>Program Annual Benefits</v>
          </cell>
          <cell r="F603" t="str">
            <v>High Participation Case</v>
          </cell>
          <cell r="G603">
            <v>0</v>
          </cell>
        </row>
        <row r="604">
          <cell r="A604" t="str">
            <v>CASmall C&amp;IDLC Space HeatingNew ParticipantsHigh Participation Case0</v>
          </cell>
          <cell r="B604" t="str">
            <v>CA</v>
          </cell>
          <cell r="C604" t="str">
            <v>Small C&amp;I</v>
          </cell>
          <cell r="D604" t="str">
            <v>DLC Space Heating</v>
          </cell>
          <cell r="E604" t="str">
            <v>New Participants</v>
          </cell>
          <cell r="F604" t="str">
            <v>High Participation Case</v>
          </cell>
          <cell r="G604">
            <v>0</v>
          </cell>
          <cell r="H604">
            <v>0</v>
          </cell>
          <cell r="I604">
            <v>0</v>
          </cell>
          <cell r="J604">
            <v>0</v>
          </cell>
          <cell r="K604">
            <v>0</v>
          </cell>
          <cell r="L604">
            <v>0</v>
          </cell>
          <cell r="M604">
            <v>0</v>
          </cell>
          <cell r="N604">
            <v>0</v>
          </cell>
          <cell r="O604">
            <v>0</v>
          </cell>
          <cell r="P604">
            <v>0</v>
          </cell>
          <cell r="Q604">
            <v>0</v>
          </cell>
          <cell r="R604">
            <v>16746.686550000006</v>
          </cell>
          <cell r="S604">
            <v>34271.919000000009</v>
          </cell>
          <cell r="T604">
            <v>69833.664450000011</v>
          </cell>
          <cell r="U604">
            <v>36847.527750000037</v>
          </cell>
          <cell r="V604">
            <v>20100.588749999937</v>
          </cell>
          <cell r="W604">
            <v>2583.0255000000179</v>
          </cell>
          <cell r="X604">
            <v>2585.7149999999965</v>
          </cell>
          <cell r="Y604">
            <v>2585.2035000000324</v>
          </cell>
          <cell r="Z604">
            <v>2584.5764999999665</v>
          </cell>
          <cell r="AA604">
            <v>2584.3950000000186</v>
          </cell>
          <cell r="AB604">
            <v>2584.7249999999767</v>
          </cell>
          <cell r="AC604">
            <v>2592.8595000000205</v>
          </cell>
          <cell r="AD604">
            <v>2694.0321599718882</v>
          </cell>
          <cell r="AE604">
            <v>2731.0805338135397</v>
          </cell>
          <cell r="AF604">
            <v>2768.6383974915661</v>
          </cell>
          <cell r="AG604">
            <v>2806.7127575183695</v>
          </cell>
          <cell r="AH604">
            <v>2845.3107167601411</v>
          </cell>
          <cell r="AI604">
            <v>2884.4394757617847</v>
          </cell>
          <cell r="AJ604">
            <v>2924.1063340901455</v>
          </cell>
          <cell r="AK604">
            <v>2964.3186916958948</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row>
        <row r="605">
          <cell r="A605" t="str">
            <v>CASmall C&amp;IDLC Space HeatingIncentive CostsHigh Participation Case0</v>
          </cell>
          <cell r="B605" t="str">
            <v>CA</v>
          </cell>
          <cell r="C605" t="str">
            <v>Small C&amp;I</v>
          </cell>
          <cell r="D605" t="str">
            <v>DLC Space Heating</v>
          </cell>
          <cell r="E605" t="str">
            <v>Incentive Costs</v>
          </cell>
          <cell r="F605" t="str">
            <v>High Participation Case</v>
          </cell>
          <cell r="G605">
            <v>0</v>
          </cell>
          <cell r="H605">
            <v>0</v>
          </cell>
          <cell r="I605">
            <v>0</v>
          </cell>
          <cell r="J605">
            <v>0</v>
          </cell>
          <cell r="K605">
            <v>0</v>
          </cell>
          <cell r="L605">
            <v>0</v>
          </cell>
          <cell r="M605">
            <v>0</v>
          </cell>
          <cell r="N605">
            <v>0</v>
          </cell>
          <cell r="O605">
            <v>0</v>
          </cell>
          <cell r="P605">
            <v>0</v>
          </cell>
          <cell r="Q605">
            <v>0</v>
          </cell>
          <cell r="R605">
            <v>351680.42</v>
          </cell>
          <cell r="S605">
            <v>1071390.72</v>
          </cell>
          <cell r="T605">
            <v>2537897.67</v>
          </cell>
          <cell r="U605">
            <v>3311695.75</v>
          </cell>
          <cell r="V605">
            <v>3733808.12</v>
          </cell>
          <cell r="W605">
            <v>3788051.65</v>
          </cell>
          <cell r="X605">
            <v>3842351.67</v>
          </cell>
          <cell r="Y605">
            <v>3896640.94</v>
          </cell>
          <cell r="Z605">
            <v>3950917.05</v>
          </cell>
          <cell r="AA605">
            <v>4005189.34</v>
          </cell>
          <cell r="AB605">
            <v>4059468.57</v>
          </cell>
          <cell r="AC605">
            <v>4113918.62</v>
          </cell>
          <cell r="AD605">
            <v>4170493.29</v>
          </cell>
          <cell r="AE605">
            <v>4227845.9800000004</v>
          </cell>
          <cell r="AF605">
            <v>4285987.3899999997</v>
          </cell>
          <cell r="AG605">
            <v>4344928.3600000003</v>
          </cell>
          <cell r="AH605">
            <v>4404679.88</v>
          </cell>
          <cell r="AI605">
            <v>4465253.1100000003</v>
          </cell>
          <cell r="AJ605">
            <v>4526659.34</v>
          </cell>
          <cell r="AK605">
            <v>4588910.04</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row>
        <row r="606">
          <cell r="A606" t="str">
            <v>CASmall C&amp;IDLC Space HeatingParticipantsHigh Participation Case0</v>
          </cell>
          <cell r="B606" t="str">
            <v>CA</v>
          </cell>
          <cell r="C606" t="str">
            <v>Small C&amp;I</v>
          </cell>
          <cell r="D606" t="str">
            <v>DLC Space Heating</v>
          </cell>
          <cell r="E606" t="str">
            <v>Participants</v>
          </cell>
          <cell r="F606" t="str">
            <v>High Participation Case</v>
          </cell>
          <cell r="G606">
            <v>0</v>
          </cell>
          <cell r="H606">
            <v>0</v>
          </cell>
          <cell r="I606">
            <v>0</v>
          </cell>
          <cell r="J606">
            <v>0</v>
          </cell>
          <cell r="K606">
            <v>0</v>
          </cell>
          <cell r="L606">
            <v>0</v>
          </cell>
          <cell r="M606">
            <v>0</v>
          </cell>
          <cell r="N606">
            <v>0</v>
          </cell>
          <cell r="O606">
            <v>0</v>
          </cell>
          <cell r="P606">
            <v>0</v>
          </cell>
          <cell r="Q606">
            <v>0</v>
          </cell>
          <cell r="R606">
            <v>16746.686550000006</v>
          </cell>
          <cell r="S606">
            <v>51018.605550000015</v>
          </cell>
          <cell r="T606">
            <v>120852.27000000002</v>
          </cell>
          <cell r="U606">
            <v>157699.79775000006</v>
          </cell>
          <cell r="V606">
            <v>177800.38649999999</v>
          </cell>
          <cell r="W606">
            <v>180383.41200000001</v>
          </cell>
          <cell r="X606">
            <v>182969.12700000001</v>
          </cell>
          <cell r="Y606">
            <v>185554.33050000004</v>
          </cell>
          <cell r="Z606">
            <v>188138.90700000001</v>
          </cell>
          <cell r="AA606">
            <v>190723.30200000003</v>
          </cell>
          <cell r="AB606">
            <v>193308.027</v>
          </cell>
          <cell r="AC606">
            <v>195900.88650000002</v>
          </cell>
          <cell r="AD606">
            <v>198594.91865997191</v>
          </cell>
          <cell r="AE606">
            <v>201325.99919378545</v>
          </cell>
          <cell r="AF606">
            <v>204094.63759127702</v>
          </cell>
          <cell r="AG606">
            <v>206901.35034879539</v>
          </cell>
          <cell r="AH606">
            <v>209746.66106555553</v>
          </cell>
          <cell r="AI606">
            <v>212631.10054131731</v>
          </cell>
          <cell r="AJ606">
            <v>215555.20687540746</v>
          </cell>
          <cell r="AK606">
            <v>218519.52556710335</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row>
        <row r="607">
          <cell r="A607" t="str">
            <v>CAMedium C&amp;IDLC Water HeatingProgram Annual BenefitsHigh Participation Case0</v>
          </cell>
          <cell r="B607" t="str">
            <v>CA</v>
          </cell>
          <cell r="C607" t="str">
            <v>Medium C&amp;I</v>
          </cell>
          <cell r="D607" t="str">
            <v>DLC Water Heating</v>
          </cell>
          <cell r="E607" t="str">
            <v>Program Annual Benefits</v>
          </cell>
          <cell r="F607" t="str">
            <v>High Participation Case</v>
          </cell>
          <cell r="G607">
            <v>0</v>
          </cell>
          <cell r="H607">
            <v>0</v>
          </cell>
          <cell r="I607">
            <v>0</v>
          </cell>
          <cell r="J607">
            <v>0</v>
          </cell>
          <cell r="K607">
            <v>0</v>
          </cell>
          <cell r="L607">
            <v>0</v>
          </cell>
          <cell r="M607">
            <v>0</v>
          </cell>
          <cell r="N607">
            <v>0</v>
          </cell>
          <cell r="O607">
            <v>0</v>
          </cell>
          <cell r="P607">
            <v>0</v>
          </cell>
          <cell r="Q607">
            <v>0</v>
          </cell>
          <cell r="R607">
            <v>573231.01</v>
          </cell>
          <cell r="S607">
            <v>1745288.43</v>
          </cell>
          <cell r="T607">
            <v>4127886.26</v>
          </cell>
          <cell r="U607">
            <v>5388069.9000000004</v>
          </cell>
          <cell r="V607">
            <v>6066603.5300000003</v>
          </cell>
          <cell r="W607">
            <v>6146956.6100000003</v>
          </cell>
          <cell r="X607">
            <v>6226381.7599999998</v>
          </cell>
          <cell r="Y607">
            <v>6305886.3200000003</v>
          </cell>
          <cell r="Z607">
            <v>6389191.79</v>
          </cell>
          <cell r="AA607">
            <v>6482465.1100000003</v>
          </cell>
          <cell r="AB607">
            <v>6568214.9500000002</v>
          </cell>
          <cell r="AC607">
            <v>6654117.0800000001</v>
          </cell>
          <cell r="AD607">
            <v>6743128.8899999997</v>
          </cell>
          <cell r="AE607">
            <v>6833331.4100000001</v>
          </cell>
          <cell r="AF607">
            <v>6924740.5700000003</v>
          </cell>
          <cell r="AG607">
            <v>7017372.5</v>
          </cell>
          <cell r="AH607">
            <v>7111243.5700000003</v>
          </cell>
          <cell r="AI607">
            <v>7206370.3399999999</v>
          </cell>
          <cell r="AJ607">
            <v>7302769.6200000001</v>
          </cell>
          <cell r="AK607">
            <v>7400458.4299999997</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row>
        <row r="608">
          <cell r="A608" t="str">
            <v>CAMedium C&amp;IDLC Water HeatingProgram Annual CostsHigh Participation Case0</v>
          </cell>
          <cell r="B608" t="str">
            <v>CA</v>
          </cell>
          <cell r="C608" t="str">
            <v>Medium C&amp;I</v>
          </cell>
          <cell r="D608" t="str">
            <v>DLC Water Heating</v>
          </cell>
          <cell r="E608" t="str">
            <v>Program Annual Costs</v>
          </cell>
          <cell r="F608" t="str">
            <v>High Participation Case</v>
          </cell>
          <cell r="G608">
            <v>0</v>
          </cell>
          <cell r="H608">
            <v>0</v>
          </cell>
          <cell r="I608">
            <v>0</v>
          </cell>
          <cell r="J608">
            <v>0</v>
          </cell>
          <cell r="K608">
            <v>0</v>
          </cell>
          <cell r="L608">
            <v>0</v>
          </cell>
          <cell r="M608">
            <v>0</v>
          </cell>
          <cell r="N608">
            <v>0</v>
          </cell>
          <cell r="O608">
            <v>0</v>
          </cell>
          <cell r="P608">
            <v>0</v>
          </cell>
          <cell r="Q608">
            <v>0</v>
          </cell>
          <cell r="R608">
            <v>5834317.1500000004</v>
          </cell>
          <cell r="S608">
            <v>12509121.98</v>
          </cell>
          <cell r="T608">
            <v>26286343.199999999</v>
          </cell>
          <cell r="U608">
            <v>16130618.27</v>
          </cell>
          <cell r="V608">
            <v>10911310.720000001</v>
          </cell>
          <cell r="W608">
            <v>4823091.07</v>
          </cell>
          <cell r="X608">
            <v>4899046.41</v>
          </cell>
          <cell r="Y608">
            <v>4974249.76</v>
          </cell>
          <cell r="Z608">
            <v>5049879.66</v>
          </cell>
          <cell r="AA608">
            <v>5126289.05</v>
          </cell>
          <cell r="AB608">
            <v>5203203.5</v>
          </cell>
          <cell r="AC608">
            <v>5283869.59</v>
          </cell>
          <cell r="AD608">
            <v>5405233.1200000001</v>
          </cell>
          <cell r="AE608">
            <v>5502775.29</v>
          </cell>
          <cell r="AF608">
            <v>5602414.6799999997</v>
          </cell>
          <cell r="AG608">
            <v>5704204.7300000004</v>
          </cell>
          <cell r="AH608">
            <v>5808200.4400000004</v>
          </cell>
          <cell r="AI608">
            <v>5914458.3899999997</v>
          </cell>
          <cell r="AJ608">
            <v>6023036.7800000003</v>
          </cell>
          <cell r="AK608">
            <v>6133995.5099999998</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row>
        <row r="609">
          <cell r="A609" t="str">
            <v>CAMedium C&amp;IDLC Water HeatingNon-Incentive CostsHigh Participation Case0</v>
          </cell>
          <cell r="B609" t="str">
            <v>CA</v>
          </cell>
          <cell r="C609" t="str">
            <v>Medium C&amp;I</v>
          </cell>
          <cell r="D609" t="str">
            <v>DLC Water Heating</v>
          </cell>
          <cell r="E609" t="str">
            <v>Non-Incentive Costs</v>
          </cell>
          <cell r="F609" t="str">
            <v>High Participation Case</v>
          </cell>
          <cell r="G609">
            <v>0</v>
          </cell>
          <cell r="H609">
            <v>0</v>
          </cell>
          <cell r="I609">
            <v>0</v>
          </cell>
          <cell r="J609">
            <v>0</v>
          </cell>
          <cell r="K609">
            <v>0</v>
          </cell>
          <cell r="L609">
            <v>0</v>
          </cell>
          <cell r="M609">
            <v>0</v>
          </cell>
          <cell r="N609">
            <v>0</v>
          </cell>
          <cell r="O609">
            <v>0</v>
          </cell>
          <cell r="P609">
            <v>0</v>
          </cell>
          <cell r="Q609">
            <v>0</v>
          </cell>
          <cell r="R609">
            <v>5482636.7300000004</v>
          </cell>
          <cell r="S609">
            <v>11437731.27</v>
          </cell>
          <cell r="T609">
            <v>23748445.530000001</v>
          </cell>
          <cell r="U609">
            <v>12818922.52</v>
          </cell>
          <cell r="V609">
            <v>7177502.6100000003</v>
          </cell>
          <cell r="W609">
            <v>1035039.42</v>
          </cell>
          <cell r="X609">
            <v>1056694.75</v>
          </cell>
          <cell r="Y609">
            <v>1077608.81</v>
          </cell>
          <cell r="Z609">
            <v>1098962.6200000001</v>
          </cell>
          <cell r="AA609">
            <v>1121099.71</v>
          </cell>
          <cell r="AB609">
            <v>1143734.93</v>
          </cell>
          <cell r="AC609">
            <v>1169950.97</v>
          </cell>
          <cell r="AD609">
            <v>1234739.83</v>
          </cell>
          <cell r="AE609">
            <v>1274929.31</v>
          </cell>
          <cell r="AF609">
            <v>1316427.29</v>
          </cell>
          <cell r="AG609">
            <v>1359276.37</v>
          </cell>
          <cell r="AH609">
            <v>1403520.56</v>
          </cell>
          <cell r="AI609">
            <v>1449205.28</v>
          </cell>
          <cell r="AJ609">
            <v>1496377.44</v>
          </cell>
          <cell r="AK609">
            <v>1545085.48</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row>
        <row r="610">
          <cell r="A610" t="str">
            <v>CAMedium C&amp;IDLC Water HeatingSummer Peak Reduction @Meter  (MW)High Participation Case0</v>
          </cell>
          <cell r="B610" t="str">
            <v>CA</v>
          </cell>
          <cell r="C610" t="str">
            <v>Medium C&amp;I</v>
          </cell>
          <cell r="D610" t="str">
            <v>DLC Water Heating</v>
          </cell>
          <cell r="E610" t="str">
            <v>Summer Peak Reduction @Meter  (MW)</v>
          </cell>
          <cell r="F610" t="str">
            <v>High Participation Case</v>
          </cell>
          <cell r="G610">
            <v>0</v>
          </cell>
          <cell r="H610">
            <v>0</v>
          </cell>
          <cell r="I610">
            <v>0</v>
          </cell>
          <cell r="J610">
            <v>0</v>
          </cell>
          <cell r="K610">
            <v>0</v>
          </cell>
          <cell r="L610">
            <v>0</v>
          </cell>
          <cell r="M610">
            <v>0</v>
          </cell>
          <cell r="N610">
            <v>0</v>
          </cell>
          <cell r="O610">
            <v>0</v>
          </cell>
          <cell r="P610">
            <v>0</v>
          </cell>
          <cell r="Q610">
            <v>0</v>
          </cell>
          <cell r="R610">
            <v>5.1061481672101516</v>
          </cell>
          <cell r="S610">
            <v>15.546439584201273</v>
          </cell>
          <cell r="T610">
            <v>36.769815927493447</v>
          </cell>
          <cell r="U610">
            <v>47.99510590524666</v>
          </cell>
          <cell r="V610">
            <v>54.039254216657497</v>
          </cell>
          <cell r="W610">
            <v>54.75501228123791</v>
          </cell>
          <cell r="X610">
            <v>55.462504704051796</v>
          </cell>
          <cell r="Y610">
            <v>56.170704503007471</v>
          </cell>
          <cell r="Z610">
            <v>56.91276145592839</v>
          </cell>
          <cell r="AA610">
            <v>57.74360864977195</v>
          </cell>
          <cell r="AB610">
            <v>58.507439221742665</v>
          </cell>
          <cell r="AC610">
            <v>59.27262640549219</v>
          </cell>
          <cell r="AD610">
            <v>60.065513565673378</v>
          </cell>
          <cell r="AE610">
            <v>60.869007140432515</v>
          </cell>
          <cell r="AF610">
            <v>61.683249011282939</v>
          </cell>
          <cell r="AG610">
            <v>62.508382957680382</v>
          </cell>
          <cell r="AH610">
            <v>63.344554682411669</v>
          </cell>
          <cell r="AI610">
            <v>64.191911837323005</v>
          </cell>
          <cell r="AJ610">
            <v>65.050604049392433</v>
          </cell>
          <cell r="AK610">
            <v>65.920782947151125</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row>
        <row r="611">
          <cell r="A611" t="str">
            <v>CAMedium C&amp;IDLC Water HeatingSummer Peak Reduction @Generation (MW)High Participation Case0</v>
          </cell>
          <cell r="B611" t="str">
            <v>CA</v>
          </cell>
          <cell r="C611" t="str">
            <v>Medium C&amp;I</v>
          </cell>
          <cell r="D611" t="str">
            <v>DLC Water Heating</v>
          </cell>
          <cell r="E611" t="str">
            <v>Summer Peak Reduction @Generation (MW)</v>
          </cell>
          <cell r="F611" t="str">
            <v>High Participation Case</v>
          </cell>
          <cell r="G611">
            <v>0</v>
          </cell>
          <cell r="H611">
            <v>0</v>
          </cell>
          <cell r="I611">
            <v>0</v>
          </cell>
          <cell r="J611">
            <v>0</v>
          </cell>
          <cell r="K611">
            <v>0</v>
          </cell>
          <cell r="L611">
            <v>0</v>
          </cell>
          <cell r="M611">
            <v>0</v>
          </cell>
          <cell r="N611">
            <v>0</v>
          </cell>
          <cell r="O611">
            <v>0</v>
          </cell>
          <cell r="P611">
            <v>0</v>
          </cell>
          <cell r="Q611">
            <v>0</v>
          </cell>
          <cell r="R611">
            <v>5.6309529854545115</v>
          </cell>
          <cell r="S611">
            <v>17.1442871462299</v>
          </cell>
          <cell r="T611">
            <v>40.548980952242438</v>
          </cell>
          <cell r="U611">
            <v>52.92799504328039</v>
          </cell>
          <cell r="V611">
            <v>59.593354892652727</v>
          </cell>
          <cell r="W611">
            <v>60.382677857562754</v>
          </cell>
          <cell r="X611">
            <v>61.162885646285609</v>
          </cell>
          <cell r="Y611">
            <v>61.94387351456492</v>
          </cell>
          <cell r="Z611">
            <v>62.762198341341403</v>
          </cell>
          <cell r="AA611">
            <v>63.678439181486489</v>
          </cell>
          <cell r="AB611">
            <v>64.520775498172327</v>
          </cell>
          <cell r="AC611">
            <v>65.364607857843168</v>
          </cell>
          <cell r="AD611">
            <v>66.238987169908881</v>
          </cell>
          <cell r="AE611">
            <v>67.125063013269198</v>
          </cell>
          <cell r="AF611">
            <v>68.022991851877961</v>
          </cell>
          <cell r="AG611">
            <v>68.932932242700019</v>
          </cell>
          <cell r="AH611">
            <v>69.855044863709381</v>
          </cell>
          <cell r="AI611">
            <v>70.789492542261797</v>
          </cell>
          <cell r="AJ611">
            <v>71.73644028384696</v>
          </cell>
          <cell r="AK611">
            <v>72.696055301225314</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row>
        <row r="612">
          <cell r="A612" t="str">
            <v>CAMedium C&amp;IDLC Water HeatingWinter Peak Reduction @Meter  (MW)High Participation Case0</v>
          </cell>
          <cell r="B612" t="str">
            <v>CA</v>
          </cell>
          <cell r="C612" t="str">
            <v>Medium C&amp;I</v>
          </cell>
          <cell r="D612" t="str">
            <v>DLC Water Heating</v>
          </cell>
          <cell r="E612" t="str">
            <v>Winter Peak Reduction @Meter  (MW)</v>
          </cell>
          <cell r="F612" t="str">
            <v>High Participation Case</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row>
        <row r="613">
          <cell r="A613" t="str">
            <v>CAMedium C&amp;IDLC Water HeatingWinter Peak Reduction @Generation (MW)High Participation Case0</v>
          </cell>
          <cell r="B613" t="str">
            <v>CA</v>
          </cell>
          <cell r="C613" t="str">
            <v>Medium C&amp;I</v>
          </cell>
          <cell r="D613" t="str">
            <v>DLC Water Heating</v>
          </cell>
          <cell r="E613" t="str">
            <v>Winter Peak Reduction @Generation (MW)</v>
          </cell>
          <cell r="F613" t="str">
            <v>High Participation Case</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row>
        <row r="614">
          <cell r="A614" t="str">
            <v>CAMedium C&amp;IDLC Water HeatingProgram Annual BenefitsHigh Participation Case0</v>
          </cell>
          <cell r="B614" t="str">
            <v>CA</v>
          </cell>
          <cell r="C614" t="str">
            <v>Medium C&amp;I</v>
          </cell>
          <cell r="D614" t="str">
            <v>DLC Water Heating</v>
          </cell>
          <cell r="E614" t="str">
            <v>Program Annual Benefits</v>
          </cell>
          <cell r="F614" t="str">
            <v>High Participation Case</v>
          </cell>
          <cell r="G614">
            <v>0</v>
          </cell>
        </row>
        <row r="615">
          <cell r="A615" t="str">
            <v>CAMedium C&amp;IDLC Water HeatingNew ParticipantsHigh Participation Case0</v>
          </cell>
          <cell r="B615" t="str">
            <v>CA</v>
          </cell>
          <cell r="C615" t="str">
            <v>Medium C&amp;I</v>
          </cell>
          <cell r="D615" t="str">
            <v>DLC Water Heating</v>
          </cell>
          <cell r="E615" t="str">
            <v>New Participants</v>
          </cell>
          <cell r="F615" t="str">
            <v>High Participation Case</v>
          </cell>
          <cell r="G615">
            <v>0</v>
          </cell>
          <cell r="H615">
            <v>0</v>
          </cell>
          <cell r="I615">
            <v>0</v>
          </cell>
          <cell r="J615">
            <v>0</v>
          </cell>
          <cell r="K615">
            <v>0</v>
          </cell>
          <cell r="L615">
            <v>0</v>
          </cell>
          <cell r="M615">
            <v>0</v>
          </cell>
          <cell r="N615">
            <v>0</v>
          </cell>
          <cell r="O615">
            <v>0</v>
          </cell>
          <cell r="P615">
            <v>0</v>
          </cell>
          <cell r="Q615">
            <v>0</v>
          </cell>
          <cell r="R615">
            <v>16746.686550000006</v>
          </cell>
          <cell r="S615">
            <v>34271.919000000009</v>
          </cell>
          <cell r="T615">
            <v>69833.664450000011</v>
          </cell>
          <cell r="U615">
            <v>36847.527750000037</v>
          </cell>
          <cell r="V615">
            <v>20100.588749999937</v>
          </cell>
          <cell r="W615">
            <v>2583.0255000000179</v>
          </cell>
          <cell r="X615">
            <v>2585.7149999999965</v>
          </cell>
          <cell r="Y615">
            <v>2585.2035000000324</v>
          </cell>
          <cell r="Z615">
            <v>2584.5764999999665</v>
          </cell>
          <cell r="AA615">
            <v>2584.3950000000186</v>
          </cell>
          <cell r="AB615">
            <v>2584.7249999999767</v>
          </cell>
          <cell r="AC615">
            <v>2592.8595000000205</v>
          </cell>
          <cell r="AD615">
            <v>2694.0321599718882</v>
          </cell>
          <cell r="AE615">
            <v>2731.0805338135397</v>
          </cell>
          <cell r="AF615">
            <v>2768.6383974915661</v>
          </cell>
          <cell r="AG615">
            <v>2806.7127575183695</v>
          </cell>
          <cell r="AH615">
            <v>2845.3107167601411</v>
          </cell>
          <cell r="AI615">
            <v>2884.4394757617847</v>
          </cell>
          <cell r="AJ615">
            <v>2924.1063340901455</v>
          </cell>
          <cell r="AK615">
            <v>2964.3186916958948</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row>
        <row r="616">
          <cell r="A616" t="str">
            <v>CAMedium C&amp;IDLC Water HeatingIncentive CostsHigh Participation Case0</v>
          </cell>
          <cell r="B616" t="str">
            <v>CA</v>
          </cell>
          <cell r="C616" t="str">
            <v>Medium C&amp;I</v>
          </cell>
          <cell r="D616" t="str">
            <v>DLC Water Heating</v>
          </cell>
          <cell r="E616" t="str">
            <v>Incentive Costs</v>
          </cell>
          <cell r="F616" t="str">
            <v>High Participation Case</v>
          </cell>
          <cell r="G616">
            <v>0</v>
          </cell>
          <cell r="H616">
            <v>0</v>
          </cell>
          <cell r="I616">
            <v>0</v>
          </cell>
          <cell r="J616">
            <v>0</v>
          </cell>
          <cell r="K616">
            <v>0</v>
          </cell>
          <cell r="L616">
            <v>0</v>
          </cell>
          <cell r="M616">
            <v>0</v>
          </cell>
          <cell r="N616">
            <v>0</v>
          </cell>
          <cell r="O616">
            <v>0</v>
          </cell>
          <cell r="P616">
            <v>0</v>
          </cell>
          <cell r="Q616">
            <v>0</v>
          </cell>
          <cell r="R616">
            <v>351680.42</v>
          </cell>
          <cell r="S616">
            <v>1071390.72</v>
          </cell>
          <cell r="T616">
            <v>2537897.67</v>
          </cell>
          <cell r="U616">
            <v>3311695.75</v>
          </cell>
          <cell r="V616">
            <v>3733808.12</v>
          </cell>
          <cell r="W616">
            <v>3788051.65</v>
          </cell>
          <cell r="X616">
            <v>3842351.67</v>
          </cell>
          <cell r="Y616">
            <v>3896640.94</v>
          </cell>
          <cell r="Z616">
            <v>3950917.05</v>
          </cell>
          <cell r="AA616">
            <v>4005189.34</v>
          </cell>
          <cell r="AB616">
            <v>4059468.57</v>
          </cell>
          <cell r="AC616">
            <v>4113918.62</v>
          </cell>
          <cell r="AD616">
            <v>4170493.29</v>
          </cell>
          <cell r="AE616">
            <v>4227845.9800000004</v>
          </cell>
          <cell r="AF616">
            <v>4285987.3899999997</v>
          </cell>
          <cell r="AG616">
            <v>4344928.3600000003</v>
          </cell>
          <cell r="AH616">
            <v>4404679.88</v>
          </cell>
          <cell r="AI616">
            <v>4465253.1100000003</v>
          </cell>
          <cell r="AJ616">
            <v>4526659.34</v>
          </cell>
          <cell r="AK616">
            <v>4588910.04</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row>
        <row r="617">
          <cell r="A617" t="str">
            <v>CAMedium C&amp;IDLC Water HeatingParticipantsHigh Participation Case0</v>
          </cell>
          <cell r="B617" t="str">
            <v>CA</v>
          </cell>
          <cell r="C617" t="str">
            <v>Medium C&amp;I</v>
          </cell>
          <cell r="D617" t="str">
            <v>DLC Water Heating</v>
          </cell>
          <cell r="E617" t="str">
            <v>Participants</v>
          </cell>
          <cell r="F617" t="str">
            <v>High Participation Case</v>
          </cell>
          <cell r="G617">
            <v>0</v>
          </cell>
          <cell r="H617">
            <v>0</v>
          </cell>
          <cell r="I617">
            <v>0</v>
          </cell>
          <cell r="J617">
            <v>0</v>
          </cell>
          <cell r="K617">
            <v>0</v>
          </cell>
          <cell r="L617">
            <v>0</v>
          </cell>
          <cell r="M617">
            <v>0</v>
          </cell>
          <cell r="N617">
            <v>0</v>
          </cell>
          <cell r="O617">
            <v>0</v>
          </cell>
          <cell r="P617">
            <v>0</v>
          </cell>
          <cell r="Q617">
            <v>0</v>
          </cell>
          <cell r="R617">
            <v>16746.686550000006</v>
          </cell>
          <cell r="S617">
            <v>51018.605550000015</v>
          </cell>
          <cell r="T617">
            <v>120852.27000000002</v>
          </cell>
          <cell r="U617">
            <v>157699.79775000006</v>
          </cell>
          <cell r="V617">
            <v>177800.38649999999</v>
          </cell>
          <cell r="W617">
            <v>180383.41200000001</v>
          </cell>
          <cell r="X617">
            <v>182969.12700000001</v>
          </cell>
          <cell r="Y617">
            <v>185554.33050000004</v>
          </cell>
          <cell r="Z617">
            <v>188138.90700000001</v>
          </cell>
          <cell r="AA617">
            <v>190723.30200000003</v>
          </cell>
          <cell r="AB617">
            <v>193308.027</v>
          </cell>
          <cell r="AC617">
            <v>195900.88650000002</v>
          </cell>
          <cell r="AD617">
            <v>198594.91865997191</v>
          </cell>
          <cell r="AE617">
            <v>201325.99919378545</v>
          </cell>
          <cell r="AF617">
            <v>204094.63759127702</v>
          </cell>
          <cell r="AG617">
            <v>206901.35034879539</v>
          </cell>
          <cell r="AH617">
            <v>209746.66106555553</v>
          </cell>
          <cell r="AI617">
            <v>212631.10054131731</v>
          </cell>
          <cell r="AJ617">
            <v>215555.20687540746</v>
          </cell>
          <cell r="AK617">
            <v>218519.52556710335</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row>
        <row r="618">
          <cell r="A618" t="str">
            <v>CAResidentialDLC Water HeatingProgram Annual BenefitsHigh Participation Case0</v>
          </cell>
          <cell r="B618" t="str">
            <v>CA</v>
          </cell>
          <cell r="C618" t="str">
            <v>Residential</v>
          </cell>
          <cell r="D618" t="str">
            <v>DLC Water Heating</v>
          </cell>
          <cell r="E618" t="str">
            <v>Program Annual Benefits</v>
          </cell>
          <cell r="F618" t="str">
            <v>High Participation Case</v>
          </cell>
          <cell r="G618">
            <v>0</v>
          </cell>
          <cell r="H618">
            <v>0</v>
          </cell>
          <cell r="I618">
            <v>0</v>
          </cell>
          <cell r="J618">
            <v>0</v>
          </cell>
          <cell r="K618">
            <v>0</v>
          </cell>
          <cell r="L618">
            <v>0</v>
          </cell>
          <cell r="M618">
            <v>0</v>
          </cell>
          <cell r="N618">
            <v>0</v>
          </cell>
          <cell r="O618">
            <v>0</v>
          </cell>
          <cell r="P618">
            <v>0</v>
          </cell>
          <cell r="Q618">
            <v>0</v>
          </cell>
          <cell r="R618">
            <v>573231.01</v>
          </cell>
          <cell r="S618">
            <v>1745288.43</v>
          </cell>
          <cell r="T618">
            <v>4127886.26</v>
          </cell>
          <cell r="U618">
            <v>5388069.9000000004</v>
          </cell>
          <cell r="V618">
            <v>6066603.5300000003</v>
          </cell>
          <cell r="W618">
            <v>6146956.6100000003</v>
          </cell>
          <cell r="X618">
            <v>6226381.7599999998</v>
          </cell>
          <cell r="Y618">
            <v>6305886.3200000003</v>
          </cell>
          <cell r="Z618">
            <v>6389191.79</v>
          </cell>
          <cell r="AA618">
            <v>6482465.1100000003</v>
          </cell>
          <cell r="AB618">
            <v>6568214.9500000002</v>
          </cell>
          <cell r="AC618">
            <v>6654117.0800000001</v>
          </cell>
          <cell r="AD618">
            <v>6743128.8899999997</v>
          </cell>
          <cell r="AE618">
            <v>6833331.4100000001</v>
          </cell>
          <cell r="AF618">
            <v>6924740.5700000003</v>
          </cell>
          <cell r="AG618">
            <v>7017372.5</v>
          </cell>
          <cell r="AH618">
            <v>7111243.5700000003</v>
          </cell>
          <cell r="AI618">
            <v>7206370.3399999999</v>
          </cell>
          <cell r="AJ618">
            <v>7302769.6200000001</v>
          </cell>
          <cell r="AK618">
            <v>7400458.4299999997</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row>
        <row r="619">
          <cell r="A619" t="str">
            <v>CAResidentialDLC Water HeatingProgram Annual CostsHigh Participation Case0</v>
          </cell>
          <cell r="B619" t="str">
            <v>CA</v>
          </cell>
          <cell r="C619" t="str">
            <v>Residential</v>
          </cell>
          <cell r="D619" t="str">
            <v>DLC Water Heating</v>
          </cell>
          <cell r="E619" t="str">
            <v>Program Annual Costs</v>
          </cell>
          <cell r="F619" t="str">
            <v>High Participation Case</v>
          </cell>
          <cell r="G619">
            <v>0</v>
          </cell>
          <cell r="H619">
            <v>0</v>
          </cell>
          <cell r="I619">
            <v>0</v>
          </cell>
          <cell r="J619">
            <v>0</v>
          </cell>
          <cell r="K619">
            <v>0</v>
          </cell>
          <cell r="L619">
            <v>0</v>
          </cell>
          <cell r="M619">
            <v>0</v>
          </cell>
          <cell r="N619">
            <v>0</v>
          </cell>
          <cell r="O619">
            <v>0</v>
          </cell>
          <cell r="P619">
            <v>0</v>
          </cell>
          <cell r="Q619">
            <v>0</v>
          </cell>
          <cell r="R619">
            <v>5834317.1500000004</v>
          </cell>
          <cell r="S619">
            <v>12509121.98</v>
          </cell>
          <cell r="T619">
            <v>26286343.199999999</v>
          </cell>
          <cell r="U619">
            <v>16130618.27</v>
          </cell>
          <cell r="V619">
            <v>10911310.720000001</v>
          </cell>
          <cell r="W619">
            <v>4823091.07</v>
          </cell>
          <cell r="X619">
            <v>4899046.41</v>
          </cell>
          <cell r="Y619">
            <v>4974249.76</v>
          </cell>
          <cell r="Z619">
            <v>5049879.66</v>
          </cell>
          <cell r="AA619">
            <v>5126289.05</v>
          </cell>
          <cell r="AB619">
            <v>5203203.5</v>
          </cell>
          <cell r="AC619">
            <v>5283869.59</v>
          </cell>
          <cell r="AD619">
            <v>5405233.1200000001</v>
          </cell>
          <cell r="AE619">
            <v>5502775.29</v>
          </cell>
          <cell r="AF619">
            <v>5602414.6799999997</v>
          </cell>
          <cell r="AG619">
            <v>5704204.7300000004</v>
          </cell>
          <cell r="AH619">
            <v>5808200.4400000004</v>
          </cell>
          <cell r="AI619">
            <v>5914458.3899999997</v>
          </cell>
          <cell r="AJ619">
            <v>6023036.7800000003</v>
          </cell>
          <cell r="AK619">
            <v>6133995.5099999998</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row>
        <row r="620">
          <cell r="A620" t="str">
            <v>CAResidentialDLC Water HeatingNon-Incentive CostsHigh Participation Case0</v>
          </cell>
          <cell r="B620" t="str">
            <v>CA</v>
          </cell>
          <cell r="C620" t="str">
            <v>Residential</v>
          </cell>
          <cell r="D620" t="str">
            <v>DLC Water Heating</v>
          </cell>
          <cell r="E620" t="str">
            <v>Non-Incentive Costs</v>
          </cell>
          <cell r="F620" t="str">
            <v>High Participation Case</v>
          </cell>
          <cell r="G620">
            <v>0</v>
          </cell>
          <cell r="H620">
            <v>0</v>
          </cell>
          <cell r="I620">
            <v>0</v>
          </cell>
          <cell r="J620">
            <v>0</v>
          </cell>
          <cell r="K620">
            <v>0</v>
          </cell>
          <cell r="L620">
            <v>0</v>
          </cell>
          <cell r="M620">
            <v>0</v>
          </cell>
          <cell r="N620">
            <v>0</v>
          </cell>
          <cell r="O620">
            <v>0</v>
          </cell>
          <cell r="P620">
            <v>0</v>
          </cell>
          <cell r="Q620">
            <v>0</v>
          </cell>
          <cell r="R620">
            <v>5482636.7300000004</v>
          </cell>
          <cell r="S620">
            <v>11437731.27</v>
          </cell>
          <cell r="T620">
            <v>23748445.530000001</v>
          </cell>
          <cell r="U620">
            <v>12818922.52</v>
          </cell>
          <cell r="V620">
            <v>7177502.6100000003</v>
          </cell>
          <cell r="W620">
            <v>1035039.42</v>
          </cell>
          <cell r="X620">
            <v>1056694.75</v>
          </cell>
          <cell r="Y620">
            <v>1077608.81</v>
          </cell>
          <cell r="Z620">
            <v>1098962.6200000001</v>
          </cell>
          <cell r="AA620">
            <v>1121099.71</v>
          </cell>
          <cell r="AB620">
            <v>1143734.93</v>
          </cell>
          <cell r="AC620">
            <v>1169950.97</v>
          </cell>
          <cell r="AD620">
            <v>1234739.83</v>
          </cell>
          <cell r="AE620">
            <v>1274929.31</v>
          </cell>
          <cell r="AF620">
            <v>1316427.29</v>
          </cell>
          <cell r="AG620">
            <v>1359276.37</v>
          </cell>
          <cell r="AH620">
            <v>1403520.56</v>
          </cell>
          <cell r="AI620">
            <v>1449205.28</v>
          </cell>
          <cell r="AJ620">
            <v>1496377.44</v>
          </cell>
          <cell r="AK620">
            <v>1545085.48</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row>
        <row r="621">
          <cell r="A621" t="str">
            <v>CAResidentialDLC Water HeatingSummer Peak Reduction @Meter  (MW)High Participation Case0</v>
          </cell>
          <cell r="B621" t="str">
            <v>CA</v>
          </cell>
          <cell r="C621" t="str">
            <v>Residential</v>
          </cell>
          <cell r="D621" t="str">
            <v>DLC Water Heating</v>
          </cell>
          <cell r="E621" t="str">
            <v>Summer Peak Reduction @Meter  (MW)</v>
          </cell>
          <cell r="F621" t="str">
            <v>High Participation Case</v>
          </cell>
          <cell r="G621">
            <v>0</v>
          </cell>
          <cell r="H621">
            <v>0</v>
          </cell>
          <cell r="I621">
            <v>0</v>
          </cell>
          <cell r="J621">
            <v>0</v>
          </cell>
          <cell r="K621">
            <v>0</v>
          </cell>
          <cell r="L621">
            <v>0</v>
          </cell>
          <cell r="M621">
            <v>0</v>
          </cell>
          <cell r="N621">
            <v>0</v>
          </cell>
          <cell r="O621">
            <v>0</v>
          </cell>
          <cell r="P621">
            <v>0</v>
          </cell>
          <cell r="Q621">
            <v>0</v>
          </cell>
          <cell r="R621">
            <v>5.1061481672101516</v>
          </cell>
          <cell r="S621">
            <v>15.546439584201273</v>
          </cell>
          <cell r="T621">
            <v>36.769815927493447</v>
          </cell>
          <cell r="U621">
            <v>47.99510590524666</v>
          </cell>
          <cell r="V621">
            <v>54.039254216657497</v>
          </cell>
          <cell r="W621">
            <v>54.75501228123791</v>
          </cell>
          <cell r="X621">
            <v>55.462504704051796</v>
          </cell>
          <cell r="Y621">
            <v>56.170704503007471</v>
          </cell>
          <cell r="Z621">
            <v>56.91276145592839</v>
          </cell>
          <cell r="AA621">
            <v>57.74360864977195</v>
          </cell>
          <cell r="AB621">
            <v>58.507439221742665</v>
          </cell>
          <cell r="AC621">
            <v>59.27262640549219</v>
          </cell>
          <cell r="AD621">
            <v>60.065513565673378</v>
          </cell>
          <cell r="AE621">
            <v>60.869007140432515</v>
          </cell>
          <cell r="AF621">
            <v>61.683249011282939</v>
          </cell>
          <cell r="AG621">
            <v>62.508382957680382</v>
          </cell>
          <cell r="AH621">
            <v>63.344554682411669</v>
          </cell>
          <cell r="AI621">
            <v>64.191911837323005</v>
          </cell>
          <cell r="AJ621">
            <v>65.050604049392433</v>
          </cell>
          <cell r="AK621">
            <v>65.920782947151125</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row>
        <row r="622">
          <cell r="A622" t="str">
            <v>CAResidentialDLC Water HeatingSummer Peak Reduction @Generation (MW)High Participation Case0</v>
          </cell>
          <cell r="B622" t="str">
            <v>CA</v>
          </cell>
          <cell r="C622" t="str">
            <v>Residential</v>
          </cell>
          <cell r="D622" t="str">
            <v>DLC Water Heating</v>
          </cell>
          <cell r="E622" t="str">
            <v>Summer Peak Reduction @Generation (MW)</v>
          </cell>
          <cell r="F622" t="str">
            <v>High Participation Case</v>
          </cell>
          <cell r="G622">
            <v>0</v>
          </cell>
          <cell r="H622">
            <v>0</v>
          </cell>
          <cell r="I622">
            <v>0</v>
          </cell>
          <cell r="J622">
            <v>0</v>
          </cell>
          <cell r="K622">
            <v>0</v>
          </cell>
          <cell r="L622">
            <v>0</v>
          </cell>
          <cell r="M622">
            <v>0</v>
          </cell>
          <cell r="N622">
            <v>0</v>
          </cell>
          <cell r="O622">
            <v>0</v>
          </cell>
          <cell r="P622">
            <v>0</v>
          </cell>
          <cell r="Q622">
            <v>0</v>
          </cell>
          <cell r="R622">
            <v>5.6309529854545115</v>
          </cell>
          <cell r="S622">
            <v>17.1442871462299</v>
          </cell>
          <cell r="T622">
            <v>40.548980952242438</v>
          </cell>
          <cell r="U622">
            <v>52.92799504328039</v>
          </cell>
          <cell r="V622">
            <v>59.593354892652727</v>
          </cell>
          <cell r="W622">
            <v>60.382677857562754</v>
          </cell>
          <cell r="X622">
            <v>61.162885646285609</v>
          </cell>
          <cell r="Y622">
            <v>61.94387351456492</v>
          </cell>
          <cell r="Z622">
            <v>62.762198341341403</v>
          </cell>
          <cell r="AA622">
            <v>63.678439181486489</v>
          </cell>
          <cell r="AB622">
            <v>64.520775498172327</v>
          </cell>
          <cell r="AC622">
            <v>65.364607857843168</v>
          </cell>
          <cell r="AD622">
            <v>66.238987169908881</v>
          </cell>
          <cell r="AE622">
            <v>67.125063013269198</v>
          </cell>
          <cell r="AF622">
            <v>68.022991851877961</v>
          </cell>
          <cell r="AG622">
            <v>68.932932242700019</v>
          </cell>
          <cell r="AH622">
            <v>69.855044863709381</v>
          </cell>
          <cell r="AI622">
            <v>70.789492542261797</v>
          </cell>
          <cell r="AJ622">
            <v>71.73644028384696</v>
          </cell>
          <cell r="AK622">
            <v>72.696055301225314</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row>
        <row r="623">
          <cell r="A623" t="str">
            <v>CAResidentialDLC Water HeatingWinter Peak Reduction @Meter  (MW)High Participation Case0</v>
          </cell>
          <cell r="B623" t="str">
            <v>CA</v>
          </cell>
          <cell r="C623" t="str">
            <v>Residential</v>
          </cell>
          <cell r="D623" t="str">
            <v>DLC Water Heating</v>
          </cell>
          <cell r="E623" t="str">
            <v>Winter Peak Reduction @Meter  (MW)</v>
          </cell>
          <cell r="F623" t="str">
            <v>High Participation Case</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row>
        <row r="624">
          <cell r="A624" t="str">
            <v>CAResidentialDLC Water HeatingWinter Peak Reduction @Generation (MW)High Participation Case0</v>
          </cell>
          <cell r="B624" t="str">
            <v>CA</v>
          </cell>
          <cell r="C624" t="str">
            <v>Residential</v>
          </cell>
          <cell r="D624" t="str">
            <v>DLC Water Heating</v>
          </cell>
          <cell r="E624" t="str">
            <v>Winter Peak Reduction @Generation (MW)</v>
          </cell>
          <cell r="F624" t="str">
            <v>High Participation Case</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row>
        <row r="625">
          <cell r="A625" t="str">
            <v>CAResidentialDLC Water HeatingProgram Annual BenefitsHigh Participation Case0</v>
          </cell>
          <cell r="B625" t="str">
            <v>CA</v>
          </cell>
          <cell r="C625" t="str">
            <v>Residential</v>
          </cell>
          <cell r="D625" t="str">
            <v>DLC Water Heating</v>
          </cell>
          <cell r="E625" t="str">
            <v>Program Annual Benefits</v>
          </cell>
          <cell r="F625" t="str">
            <v>High Participation Case</v>
          </cell>
          <cell r="G625">
            <v>0</v>
          </cell>
        </row>
        <row r="626">
          <cell r="A626" t="str">
            <v>CAResidentialDLC Water HeatingNew ParticipantsHigh Participation Case0</v>
          </cell>
          <cell r="B626" t="str">
            <v>CA</v>
          </cell>
          <cell r="C626" t="str">
            <v>Residential</v>
          </cell>
          <cell r="D626" t="str">
            <v>DLC Water Heating</v>
          </cell>
          <cell r="E626" t="str">
            <v>New Participants</v>
          </cell>
          <cell r="F626" t="str">
            <v>High Participation Case</v>
          </cell>
          <cell r="G626">
            <v>0</v>
          </cell>
          <cell r="H626">
            <v>0</v>
          </cell>
          <cell r="I626">
            <v>0</v>
          </cell>
          <cell r="J626">
            <v>0</v>
          </cell>
          <cell r="K626">
            <v>0</v>
          </cell>
          <cell r="L626">
            <v>0</v>
          </cell>
          <cell r="M626">
            <v>0</v>
          </cell>
          <cell r="N626">
            <v>0</v>
          </cell>
          <cell r="O626">
            <v>0</v>
          </cell>
          <cell r="P626">
            <v>0</v>
          </cell>
          <cell r="Q626">
            <v>0</v>
          </cell>
          <cell r="R626">
            <v>16746.686550000006</v>
          </cell>
          <cell r="S626">
            <v>34271.919000000009</v>
          </cell>
          <cell r="T626">
            <v>69833.664450000011</v>
          </cell>
          <cell r="U626">
            <v>36847.527750000037</v>
          </cell>
          <cell r="V626">
            <v>20100.588749999937</v>
          </cell>
          <cell r="W626">
            <v>2583.0255000000179</v>
          </cell>
          <cell r="X626">
            <v>2585.7149999999965</v>
          </cell>
          <cell r="Y626">
            <v>2585.2035000000324</v>
          </cell>
          <cell r="Z626">
            <v>2584.5764999999665</v>
          </cell>
          <cell r="AA626">
            <v>2584.3950000000186</v>
          </cell>
          <cell r="AB626">
            <v>2584.7249999999767</v>
          </cell>
          <cell r="AC626">
            <v>2592.8595000000205</v>
          </cell>
          <cell r="AD626">
            <v>2694.0321599718882</v>
          </cell>
          <cell r="AE626">
            <v>2731.0805338135397</v>
          </cell>
          <cell r="AF626">
            <v>2768.6383974915661</v>
          </cell>
          <cell r="AG626">
            <v>2806.7127575183695</v>
          </cell>
          <cell r="AH626">
            <v>2845.3107167601411</v>
          </cell>
          <cell r="AI626">
            <v>2884.4394757617847</v>
          </cell>
          <cell r="AJ626">
            <v>2924.1063340901455</v>
          </cell>
          <cell r="AK626">
            <v>2964.3186916958948</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row>
        <row r="627">
          <cell r="A627" t="str">
            <v>CAResidentialDLC Water HeatingIncentive CostsHigh Participation Case0</v>
          </cell>
          <cell r="B627" t="str">
            <v>CA</v>
          </cell>
          <cell r="C627" t="str">
            <v>Residential</v>
          </cell>
          <cell r="D627" t="str">
            <v>DLC Water Heating</v>
          </cell>
          <cell r="E627" t="str">
            <v>Incentive Costs</v>
          </cell>
          <cell r="F627" t="str">
            <v>High Participation Case</v>
          </cell>
          <cell r="G627">
            <v>0</v>
          </cell>
          <cell r="H627">
            <v>0</v>
          </cell>
          <cell r="I627">
            <v>0</v>
          </cell>
          <cell r="J627">
            <v>0</v>
          </cell>
          <cell r="K627">
            <v>0</v>
          </cell>
          <cell r="L627">
            <v>0</v>
          </cell>
          <cell r="M627">
            <v>0</v>
          </cell>
          <cell r="N627">
            <v>0</v>
          </cell>
          <cell r="O627">
            <v>0</v>
          </cell>
          <cell r="P627">
            <v>0</v>
          </cell>
          <cell r="Q627">
            <v>0</v>
          </cell>
          <cell r="R627">
            <v>351680.42</v>
          </cell>
          <cell r="S627">
            <v>1071390.72</v>
          </cell>
          <cell r="T627">
            <v>2537897.67</v>
          </cell>
          <cell r="U627">
            <v>3311695.75</v>
          </cell>
          <cell r="V627">
            <v>3733808.12</v>
          </cell>
          <cell r="W627">
            <v>3788051.65</v>
          </cell>
          <cell r="X627">
            <v>3842351.67</v>
          </cell>
          <cell r="Y627">
            <v>3896640.94</v>
          </cell>
          <cell r="Z627">
            <v>3950917.05</v>
          </cell>
          <cell r="AA627">
            <v>4005189.34</v>
          </cell>
          <cell r="AB627">
            <v>4059468.57</v>
          </cell>
          <cell r="AC627">
            <v>4113918.62</v>
          </cell>
          <cell r="AD627">
            <v>4170493.29</v>
          </cell>
          <cell r="AE627">
            <v>4227845.9800000004</v>
          </cell>
          <cell r="AF627">
            <v>4285987.3899999997</v>
          </cell>
          <cell r="AG627">
            <v>4344928.3600000003</v>
          </cell>
          <cell r="AH627">
            <v>4404679.88</v>
          </cell>
          <cell r="AI627">
            <v>4465253.1100000003</v>
          </cell>
          <cell r="AJ627">
            <v>4526659.34</v>
          </cell>
          <cell r="AK627">
            <v>4588910.04</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row>
        <row r="628">
          <cell r="A628" t="str">
            <v>CAResidentialDLC Water HeatingParticipantsHigh Participation Case0</v>
          </cell>
          <cell r="B628" t="str">
            <v>CA</v>
          </cell>
          <cell r="C628" t="str">
            <v>Residential</v>
          </cell>
          <cell r="D628" t="str">
            <v>DLC Water Heating</v>
          </cell>
          <cell r="E628" t="str">
            <v>Participants</v>
          </cell>
          <cell r="F628" t="str">
            <v>High Participation Case</v>
          </cell>
          <cell r="G628">
            <v>0</v>
          </cell>
          <cell r="H628">
            <v>0</v>
          </cell>
          <cell r="I628">
            <v>0</v>
          </cell>
          <cell r="J628">
            <v>0</v>
          </cell>
          <cell r="K628">
            <v>0</v>
          </cell>
          <cell r="L628">
            <v>0</v>
          </cell>
          <cell r="M628">
            <v>0</v>
          </cell>
          <cell r="N628">
            <v>0</v>
          </cell>
          <cell r="O628">
            <v>0</v>
          </cell>
          <cell r="P628">
            <v>0</v>
          </cell>
          <cell r="Q628">
            <v>0</v>
          </cell>
          <cell r="R628">
            <v>16746.686550000006</v>
          </cell>
          <cell r="S628">
            <v>51018.605550000015</v>
          </cell>
          <cell r="T628">
            <v>120852.27000000002</v>
          </cell>
          <cell r="U628">
            <v>157699.79775000006</v>
          </cell>
          <cell r="V628">
            <v>177800.38649999999</v>
          </cell>
          <cell r="W628">
            <v>180383.41200000001</v>
          </cell>
          <cell r="X628">
            <v>182969.12700000001</v>
          </cell>
          <cell r="Y628">
            <v>185554.33050000004</v>
          </cell>
          <cell r="Z628">
            <v>188138.90700000001</v>
          </cell>
          <cell r="AA628">
            <v>190723.30200000003</v>
          </cell>
          <cell r="AB628">
            <v>193308.027</v>
          </cell>
          <cell r="AC628">
            <v>195900.88650000002</v>
          </cell>
          <cell r="AD628">
            <v>198594.91865997191</v>
          </cell>
          <cell r="AE628">
            <v>201325.99919378545</v>
          </cell>
          <cell r="AF628">
            <v>204094.63759127702</v>
          </cell>
          <cell r="AG628">
            <v>206901.35034879539</v>
          </cell>
          <cell r="AH628">
            <v>209746.66106555553</v>
          </cell>
          <cell r="AI628">
            <v>212631.10054131731</v>
          </cell>
          <cell r="AJ628">
            <v>215555.20687540746</v>
          </cell>
          <cell r="AK628">
            <v>218519.52556710335</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row>
        <row r="629">
          <cell r="A629" t="str">
            <v>CASmall C&amp;IDLC Water HeatingProgram Annual BenefitsHigh Participation Case0</v>
          </cell>
          <cell r="B629" t="str">
            <v>CA</v>
          </cell>
          <cell r="C629" t="str">
            <v>Small C&amp;I</v>
          </cell>
          <cell r="D629" t="str">
            <v>DLC Water Heating</v>
          </cell>
          <cell r="E629" t="str">
            <v>Program Annual Benefits</v>
          </cell>
          <cell r="F629" t="str">
            <v>High Participation Case</v>
          </cell>
          <cell r="G629">
            <v>0</v>
          </cell>
          <cell r="H629">
            <v>0</v>
          </cell>
          <cell r="I629">
            <v>0</v>
          </cell>
          <cell r="J629">
            <v>0</v>
          </cell>
          <cell r="K629">
            <v>0</v>
          </cell>
          <cell r="L629">
            <v>0</v>
          </cell>
          <cell r="M629">
            <v>0</v>
          </cell>
          <cell r="N629">
            <v>0</v>
          </cell>
          <cell r="O629">
            <v>0</v>
          </cell>
          <cell r="P629">
            <v>0</v>
          </cell>
          <cell r="Q629">
            <v>0</v>
          </cell>
          <cell r="R629">
            <v>573231.01</v>
          </cell>
          <cell r="S629">
            <v>1745288.43</v>
          </cell>
          <cell r="T629">
            <v>4127886.26</v>
          </cell>
          <cell r="U629">
            <v>5388069.9000000004</v>
          </cell>
          <cell r="V629">
            <v>6066603.5300000003</v>
          </cell>
          <cell r="W629">
            <v>6146956.6100000003</v>
          </cell>
          <cell r="X629">
            <v>6226381.7599999998</v>
          </cell>
          <cell r="Y629">
            <v>6305886.3200000003</v>
          </cell>
          <cell r="Z629">
            <v>6389191.79</v>
          </cell>
          <cell r="AA629">
            <v>6482465.1100000003</v>
          </cell>
          <cell r="AB629">
            <v>6568214.9500000002</v>
          </cell>
          <cell r="AC629">
            <v>6654117.0800000001</v>
          </cell>
          <cell r="AD629">
            <v>6743128.8899999997</v>
          </cell>
          <cell r="AE629">
            <v>6833331.4100000001</v>
          </cell>
          <cell r="AF629">
            <v>6924740.5700000003</v>
          </cell>
          <cell r="AG629">
            <v>7017372.5</v>
          </cell>
          <cell r="AH629">
            <v>7111243.5700000003</v>
          </cell>
          <cell r="AI629">
            <v>7206370.3399999999</v>
          </cell>
          <cell r="AJ629">
            <v>7302769.6200000001</v>
          </cell>
          <cell r="AK629">
            <v>7400458.4299999997</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row>
        <row r="630">
          <cell r="A630" t="str">
            <v>CASmall C&amp;IDLC Water HeatingProgram Annual CostsHigh Participation Case0</v>
          </cell>
          <cell r="B630" t="str">
            <v>CA</v>
          </cell>
          <cell r="C630" t="str">
            <v>Small C&amp;I</v>
          </cell>
          <cell r="D630" t="str">
            <v>DLC Water Heating</v>
          </cell>
          <cell r="E630" t="str">
            <v>Program Annual Costs</v>
          </cell>
          <cell r="F630" t="str">
            <v>High Participation Case</v>
          </cell>
          <cell r="G630">
            <v>0</v>
          </cell>
          <cell r="H630">
            <v>0</v>
          </cell>
          <cell r="I630">
            <v>0</v>
          </cell>
          <cell r="J630">
            <v>0</v>
          </cell>
          <cell r="K630">
            <v>0</v>
          </cell>
          <cell r="L630">
            <v>0</v>
          </cell>
          <cell r="M630">
            <v>0</v>
          </cell>
          <cell r="N630">
            <v>0</v>
          </cell>
          <cell r="O630">
            <v>0</v>
          </cell>
          <cell r="P630">
            <v>0</v>
          </cell>
          <cell r="Q630">
            <v>0</v>
          </cell>
          <cell r="R630">
            <v>5834317.1500000004</v>
          </cell>
          <cell r="S630">
            <v>12509121.98</v>
          </cell>
          <cell r="T630">
            <v>26286343.199999999</v>
          </cell>
          <cell r="U630">
            <v>16130618.27</v>
          </cell>
          <cell r="V630">
            <v>10911310.720000001</v>
          </cell>
          <cell r="W630">
            <v>4823091.07</v>
          </cell>
          <cell r="X630">
            <v>4899046.41</v>
          </cell>
          <cell r="Y630">
            <v>4974249.76</v>
          </cell>
          <cell r="Z630">
            <v>5049879.66</v>
          </cell>
          <cell r="AA630">
            <v>5126289.05</v>
          </cell>
          <cell r="AB630">
            <v>5203203.5</v>
          </cell>
          <cell r="AC630">
            <v>5283869.59</v>
          </cell>
          <cell r="AD630">
            <v>5405233.1200000001</v>
          </cell>
          <cell r="AE630">
            <v>5502775.29</v>
          </cell>
          <cell r="AF630">
            <v>5602414.6799999997</v>
          </cell>
          <cell r="AG630">
            <v>5704204.7300000004</v>
          </cell>
          <cell r="AH630">
            <v>5808200.4400000004</v>
          </cell>
          <cell r="AI630">
            <v>5914458.3899999997</v>
          </cell>
          <cell r="AJ630">
            <v>6023036.7800000003</v>
          </cell>
          <cell r="AK630">
            <v>6133995.5099999998</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row>
        <row r="631">
          <cell r="A631" t="str">
            <v>CASmall C&amp;IDLC Water HeatingNon-Incentive CostsHigh Participation Case0</v>
          </cell>
          <cell r="B631" t="str">
            <v>CA</v>
          </cell>
          <cell r="C631" t="str">
            <v>Small C&amp;I</v>
          </cell>
          <cell r="D631" t="str">
            <v>DLC Water Heating</v>
          </cell>
          <cell r="E631" t="str">
            <v>Non-Incentive Costs</v>
          </cell>
          <cell r="F631" t="str">
            <v>High Participation Case</v>
          </cell>
          <cell r="G631">
            <v>0</v>
          </cell>
          <cell r="H631">
            <v>0</v>
          </cell>
          <cell r="I631">
            <v>0</v>
          </cell>
          <cell r="J631">
            <v>0</v>
          </cell>
          <cell r="K631">
            <v>0</v>
          </cell>
          <cell r="L631">
            <v>0</v>
          </cell>
          <cell r="M631">
            <v>0</v>
          </cell>
          <cell r="N631">
            <v>0</v>
          </cell>
          <cell r="O631">
            <v>0</v>
          </cell>
          <cell r="P631">
            <v>0</v>
          </cell>
          <cell r="Q631">
            <v>0</v>
          </cell>
          <cell r="R631">
            <v>5482636.7300000004</v>
          </cell>
          <cell r="S631">
            <v>11437731.27</v>
          </cell>
          <cell r="T631">
            <v>23748445.530000001</v>
          </cell>
          <cell r="U631">
            <v>12818922.52</v>
          </cell>
          <cell r="V631">
            <v>7177502.6100000003</v>
          </cell>
          <cell r="W631">
            <v>1035039.42</v>
          </cell>
          <cell r="X631">
            <v>1056694.75</v>
          </cell>
          <cell r="Y631">
            <v>1077608.81</v>
          </cell>
          <cell r="Z631">
            <v>1098962.6200000001</v>
          </cell>
          <cell r="AA631">
            <v>1121099.71</v>
          </cell>
          <cell r="AB631">
            <v>1143734.93</v>
          </cell>
          <cell r="AC631">
            <v>1169950.97</v>
          </cell>
          <cell r="AD631">
            <v>1234739.83</v>
          </cell>
          <cell r="AE631">
            <v>1274929.31</v>
          </cell>
          <cell r="AF631">
            <v>1316427.29</v>
          </cell>
          <cell r="AG631">
            <v>1359276.37</v>
          </cell>
          <cell r="AH631">
            <v>1403520.56</v>
          </cell>
          <cell r="AI631">
            <v>1449205.28</v>
          </cell>
          <cell r="AJ631">
            <v>1496377.44</v>
          </cell>
          <cell r="AK631">
            <v>1545085.48</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row>
        <row r="632">
          <cell r="A632" t="str">
            <v>CASmall C&amp;IDLC Water HeatingSummer Peak Reduction @Meter  (MW)High Participation Case0</v>
          </cell>
          <cell r="B632" t="str">
            <v>CA</v>
          </cell>
          <cell r="C632" t="str">
            <v>Small C&amp;I</v>
          </cell>
          <cell r="D632" t="str">
            <v>DLC Water Heating</v>
          </cell>
          <cell r="E632" t="str">
            <v>Summer Peak Reduction @Meter  (MW)</v>
          </cell>
          <cell r="F632" t="str">
            <v>High Participation Case</v>
          </cell>
          <cell r="G632">
            <v>0</v>
          </cell>
          <cell r="H632">
            <v>0</v>
          </cell>
          <cell r="I632">
            <v>0</v>
          </cell>
          <cell r="J632">
            <v>0</v>
          </cell>
          <cell r="K632">
            <v>0</v>
          </cell>
          <cell r="L632">
            <v>0</v>
          </cell>
          <cell r="M632">
            <v>0</v>
          </cell>
          <cell r="N632">
            <v>0</v>
          </cell>
          <cell r="O632">
            <v>0</v>
          </cell>
          <cell r="P632">
            <v>0</v>
          </cell>
          <cell r="Q632">
            <v>0</v>
          </cell>
          <cell r="R632">
            <v>5.1061481672101516</v>
          </cell>
          <cell r="S632">
            <v>15.546439584201273</v>
          </cell>
          <cell r="T632">
            <v>36.769815927493447</v>
          </cell>
          <cell r="U632">
            <v>47.99510590524666</v>
          </cell>
          <cell r="V632">
            <v>54.039254216657497</v>
          </cell>
          <cell r="W632">
            <v>54.75501228123791</v>
          </cell>
          <cell r="X632">
            <v>55.462504704051796</v>
          </cell>
          <cell r="Y632">
            <v>56.170704503007471</v>
          </cell>
          <cell r="Z632">
            <v>56.91276145592839</v>
          </cell>
          <cell r="AA632">
            <v>57.74360864977195</v>
          </cell>
          <cell r="AB632">
            <v>58.507439221742665</v>
          </cell>
          <cell r="AC632">
            <v>59.27262640549219</v>
          </cell>
          <cell r="AD632">
            <v>60.065513565673378</v>
          </cell>
          <cell r="AE632">
            <v>60.869007140432515</v>
          </cell>
          <cell r="AF632">
            <v>61.683249011282939</v>
          </cell>
          <cell r="AG632">
            <v>62.508382957680382</v>
          </cell>
          <cell r="AH632">
            <v>63.344554682411669</v>
          </cell>
          <cell r="AI632">
            <v>64.191911837323005</v>
          </cell>
          <cell r="AJ632">
            <v>65.050604049392433</v>
          </cell>
          <cell r="AK632">
            <v>65.920782947151125</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row>
        <row r="633">
          <cell r="A633" t="str">
            <v>CASmall C&amp;IDLC Water HeatingSummer Peak Reduction @Generation (MW)High Participation Case0</v>
          </cell>
          <cell r="B633" t="str">
            <v>CA</v>
          </cell>
          <cell r="C633" t="str">
            <v>Small C&amp;I</v>
          </cell>
          <cell r="D633" t="str">
            <v>DLC Water Heating</v>
          </cell>
          <cell r="E633" t="str">
            <v>Summer Peak Reduction @Generation (MW)</v>
          </cell>
          <cell r="F633" t="str">
            <v>High Participation Case</v>
          </cell>
          <cell r="G633">
            <v>0</v>
          </cell>
          <cell r="H633">
            <v>0</v>
          </cell>
          <cell r="I633">
            <v>0</v>
          </cell>
          <cell r="J633">
            <v>0</v>
          </cell>
          <cell r="K633">
            <v>0</v>
          </cell>
          <cell r="L633">
            <v>0</v>
          </cell>
          <cell r="M633">
            <v>0</v>
          </cell>
          <cell r="N633">
            <v>0</v>
          </cell>
          <cell r="O633">
            <v>0</v>
          </cell>
          <cell r="P633">
            <v>0</v>
          </cell>
          <cell r="Q633">
            <v>0</v>
          </cell>
          <cell r="R633">
            <v>5.6309529854545115</v>
          </cell>
          <cell r="S633">
            <v>17.1442871462299</v>
          </cell>
          <cell r="T633">
            <v>40.548980952242438</v>
          </cell>
          <cell r="U633">
            <v>52.92799504328039</v>
          </cell>
          <cell r="V633">
            <v>59.593354892652727</v>
          </cell>
          <cell r="W633">
            <v>60.382677857562754</v>
          </cell>
          <cell r="X633">
            <v>61.162885646285609</v>
          </cell>
          <cell r="Y633">
            <v>61.94387351456492</v>
          </cell>
          <cell r="Z633">
            <v>62.762198341341403</v>
          </cell>
          <cell r="AA633">
            <v>63.678439181486489</v>
          </cell>
          <cell r="AB633">
            <v>64.520775498172327</v>
          </cell>
          <cell r="AC633">
            <v>65.364607857843168</v>
          </cell>
          <cell r="AD633">
            <v>66.238987169908881</v>
          </cell>
          <cell r="AE633">
            <v>67.125063013269198</v>
          </cell>
          <cell r="AF633">
            <v>68.022991851877961</v>
          </cell>
          <cell r="AG633">
            <v>68.932932242700019</v>
          </cell>
          <cell r="AH633">
            <v>69.855044863709381</v>
          </cell>
          <cell r="AI633">
            <v>70.789492542261797</v>
          </cell>
          <cell r="AJ633">
            <v>71.73644028384696</v>
          </cell>
          <cell r="AK633">
            <v>72.696055301225314</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row>
        <row r="634">
          <cell r="A634" t="str">
            <v>CASmall C&amp;IDLC Water HeatingWinter Peak Reduction @Meter  (MW)High Participation Case0</v>
          </cell>
          <cell r="B634" t="str">
            <v>CA</v>
          </cell>
          <cell r="C634" t="str">
            <v>Small C&amp;I</v>
          </cell>
          <cell r="D634" t="str">
            <v>DLC Water Heating</v>
          </cell>
          <cell r="E634" t="str">
            <v>Winter Peak Reduction @Meter  (MW)</v>
          </cell>
          <cell r="F634" t="str">
            <v>High Participation Case</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row>
        <row r="635">
          <cell r="A635" t="str">
            <v>CASmall C&amp;IDLC Water HeatingWinter Peak Reduction @Generation (MW)High Participation Case0</v>
          </cell>
          <cell r="B635" t="str">
            <v>CA</v>
          </cell>
          <cell r="C635" t="str">
            <v>Small C&amp;I</v>
          </cell>
          <cell r="D635" t="str">
            <v>DLC Water Heating</v>
          </cell>
          <cell r="E635" t="str">
            <v>Winter Peak Reduction @Generation (MW)</v>
          </cell>
          <cell r="F635" t="str">
            <v>High Participation Case</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row>
        <row r="636">
          <cell r="A636" t="str">
            <v>CASmall C&amp;IDLC Water HeatingProgram Annual BenefitsHigh Participation Case0</v>
          </cell>
          <cell r="B636" t="str">
            <v>CA</v>
          </cell>
          <cell r="C636" t="str">
            <v>Small C&amp;I</v>
          </cell>
          <cell r="D636" t="str">
            <v>DLC Water Heating</v>
          </cell>
          <cell r="E636" t="str">
            <v>Program Annual Benefits</v>
          </cell>
          <cell r="F636" t="str">
            <v>High Participation Case</v>
          </cell>
          <cell r="G636">
            <v>0</v>
          </cell>
        </row>
        <row r="637">
          <cell r="A637" t="str">
            <v>CASmall C&amp;IDLC Water HeatingNew ParticipantsHigh Participation Case0</v>
          </cell>
          <cell r="B637" t="str">
            <v>CA</v>
          </cell>
          <cell r="C637" t="str">
            <v>Small C&amp;I</v>
          </cell>
          <cell r="D637" t="str">
            <v>DLC Water Heating</v>
          </cell>
          <cell r="E637" t="str">
            <v>New Participants</v>
          </cell>
          <cell r="F637" t="str">
            <v>High Participation Case</v>
          </cell>
          <cell r="G637">
            <v>0</v>
          </cell>
          <cell r="H637">
            <v>0</v>
          </cell>
          <cell r="I637">
            <v>0</v>
          </cell>
          <cell r="J637">
            <v>0</v>
          </cell>
          <cell r="K637">
            <v>0</v>
          </cell>
          <cell r="L637">
            <v>0</v>
          </cell>
          <cell r="M637">
            <v>0</v>
          </cell>
          <cell r="N637">
            <v>0</v>
          </cell>
          <cell r="O637">
            <v>0</v>
          </cell>
          <cell r="P637">
            <v>0</v>
          </cell>
          <cell r="Q637">
            <v>0</v>
          </cell>
          <cell r="R637">
            <v>16746.686550000006</v>
          </cell>
          <cell r="S637">
            <v>34271.919000000009</v>
          </cell>
          <cell r="T637">
            <v>69833.664450000011</v>
          </cell>
          <cell r="U637">
            <v>36847.527750000037</v>
          </cell>
          <cell r="V637">
            <v>20100.588749999937</v>
          </cell>
          <cell r="W637">
            <v>2583.0255000000179</v>
          </cell>
          <cell r="X637">
            <v>2585.7149999999965</v>
          </cell>
          <cell r="Y637">
            <v>2585.2035000000324</v>
          </cell>
          <cell r="Z637">
            <v>2584.5764999999665</v>
          </cell>
          <cell r="AA637">
            <v>2584.3950000000186</v>
          </cell>
          <cell r="AB637">
            <v>2584.7249999999767</v>
          </cell>
          <cell r="AC637">
            <v>2592.8595000000205</v>
          </cell>
          <cell r="AD637">
            <v>2694.0321599718882</v>
          </cell>
          <cell r="AE637">
            <v>2731.0805338135397</v>
          </cell>
          <cell r="AF637">
            <v>2768.6383974915661</v>
          </cell>
          <cell r="AG637">
            <v>2806.7127575183695</v>
          </cell>
          <cell r="AH637">
            <v>2845.3107167601411</v>
          </cell>
          <cell r="AI637">
            <v>2884.4394757617847</v>
          </cell>
          <cell r="AJ637">
            <v>2924.1063340901455</v>
          </cell>
          <cell r="AK637">
            <v>2964.3186916958948</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row>
        <row r="638">
          <cell r="A638" t="str">
            <v>CASmall C&amp;IDLC Water HeatingIncentive CostsHigh Participation Case0</v>
          </cell>
          <cell r="B638" t="str">
            <v>CA</v>
          </cell>
          <cell r="C638" t="str">
            <v>Small C&amp;I</v>
          </cell>
          <cell r="D638" t="str">
            <v>DLC Water Heating</v>
          </cell>
          <cell r="E638" t="str">
            <v>Incentive Costs</v>
          </cell>
          <cell r="F638" t="str">
            <v>High Participation Case</v>
          </cell>
          <cell r="G638">
            <v>0</v>
          </cell>
          <cell r="H638">
            <v>0</v>
          </cell>
          <cell r="I638">
            <v>0</v>
          </cell>
          <cell r="J638">
            <v>0</v>
          </cell>
          <cell r="K638">
            <v>0</v>
          </cell>
          <cell r="L638">
            <v>0</v>
          </cell>
          <cell r="M638">
            <v>0</v>
          </cell>
          <cell r="N638">
            <v>0</v>
          </cell>
          <cell r="O638">
            <v>0</v>
          </cell>
          <cell r="P638">
            <v>0</v>
          </cell>
          <cell r="Q638">
            <v>0</v>
          </cell>
          <cell r="R638">
            <v>351680.42</v>
          </cell>
          <cell r="S638">
            <v>1071390.72</v>
          </cell>
          <cell r="T638">
            <v>2537897.67</v>
          </cell>
          <cell r="U638">
            <v>3311695.75</v>
          </cell>
          <cell r="V638">
            <v>3733808.12</v>
          </cell>
          <cell r="W638">
            <v>3788051.65</v>
          </cell>
          <cell r="X638">
            <v>3842351.67</v>
          </cell>
          <cell r="Y638">
            <v>3896640.94</v>
          </cell>
          <cell r="Z638">
            <v>3950917.05</v>
          </cell>
          <cell r="AA638">
            <v>4005189.34</v>
          </cell>
          <cell r="AB638">
            <v>4059468.57</v>
          </cell>
          <cell r="AC638">
            <v>4113918.62</v>
          </cell>
          <cell r="AD638">
            <v>4170493.29</v>
          </cell>
          <cell r="AE638">
            <v>4227845.9800000004</v>
          </cell>
          <cell r="AF638">
            <v>4285987.3899999997</v>
          </cell>
          <cell r="AG638">
            <v>4344928.3600000003</v>
          </cell>
          <cell r="AH638">
            <v>4404679.88</v>
          </cell>
          <cell r="AI638">
            <v>4465253.1100000003</v>
          </cell>
          <cell r="AJ638">
            <v>4526659.34</v>
          </cell>
          <cell r="AK638">
            <v>4588910.04</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row>
        <row r="639">
          <cell r="A639" t="str">
            <v>CASmall C&amp;IDLC Water HeatingParticipantsHigh Participation Case0</v>
          </cell>
          <cell r="B639" t="str">
            <v>CA</v>
          </cell>
          <cell r="C639" t="str">
            <v>Small C&amp;I</v>
          </cell>
          <cell r="D639" t="str">
            <v>DLC Water Heating</v>
          </cell>
          <cell r="E639" t="str">
            <v>Participants</v>
          </cell>
          <cell r="F639" t="str">
            <v>High Participation Case</v>
          </cell>
          <cell r="G639">
            <v>0</v>
          </cell>
          <cell r="H639">
            <v>0</v>
          </cell>
          <cell r="I639">
            <v>0</v>
          </cell>
          <cell r="J639">
            <v>0</v>
          </cell>
          <cell r="K639">
            <v>0</v>
          </cell>
          <cell r="L639">
            <v>0</v>
          </cell>
          <cell r="M639">
            <v>0</v>
          </cell>
          <cell r="N639">
            <v>0</v>
          </cell>
          <cell r="O639">
            <v>0</v>
          </cell>
          <cell r="P639">
            <v>0</v>
          </cell>
          <cell r="Q639">
            <v>0</v>
          </cell>
          <cell r="R639">
            <v>16746.686550000006</v>
          </cell>
          <cell r="S639">
            <v>51018.605550000015</v>
          </cell>
          <cell r="T639">
            <v>120852.27000000002</v>
          </cell>
          <cell r="U639">
            <v>157699.79775000006</v>
          </cell>
          <cell r="V639">
            <v>177800.38649999999</v>
          </cell>
          <cell r="W639">
            <v>180383.41200000001</v>
          </cell>
          <cell r="X639">
            <v>182969.12700000001</v>
          </cell>
          <cell r="Y639">
            <v>185554.33050000004</v>
          </cell>
          <cell r="Z639">
            <v>188138.90700000001</v>
          </cell>
          <cell r="AA639">
            <v>190723.30200000003</v>
          </cell>
          <cell r="AB639">
            <v>193308.027</v>
          </cell>
          <cell r="AC639">
            <v>195900.88650000002</v>
          </cell>
          <cell r="AD639">
            <v>198594.91865997191</v>
          </cell>
          <cell r="AE639">
            <v>201325.99919378545</v>
          </cell>
          <cell r="AF639">
            <v>204094.63759127702</v>
          </cell>
          <cell r="AG639">
            <v>206901.35034879539</v>
          </cell>
          <cell r="AH639">
            <v>209746.66106555553</v>
          </cell>
          <cell r="AI639">
            <v>212631.10054131731</v>
          </cell>
          <cell r="AJ639">
            <v>215555.20687540746</v>
          </cell>
          <cell r="AK639">
            <v>218519.52556710335</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row>
        <row r="640">
          <cell r="A640" t="str">
            <v>CAExtra Large C&amp;IReal Time PricingProgram Annual BenefitsHigh Participation Case0</v>
          </cell>
          <cell r="B640" t="str">
            <v>CA</v>
          </cell>
          <cell r="C640" t="str">
            <v>Extra Large C&amp;I</v>
          </cell>
          <cell r="D640" t="str">
            <v>Real Time Pricing</v>
          </cell>
          <cell r="E640" t="str">
            <v>Program Annual Benefits</v>
          </cell>
          <cell r="F640" t="str">
            <v>High Participation Case</v>
          </cell>
          <cell r="G640">
            <v>0</v>
          </cell>
          <cell r="H640">
            <v>0</v>
          </cell>
          <cell r="I640">
            <v>0</v>
          </cell>
          <cell r="J640">
            <v>0</v>
          </cell>
          <cell r="K640">
            <v>0</v>
          </cell>
          <cell r="L640">
            <v>0</v>
          </cell>
          <cell r="M640">
            <v>0</v>
          </cell>
          <cell r="N640">
            <v>0</v>
          </cell>
          <cell r="O640">
            <v>0</v>
          </cell>
          <cell r="P640">
            <v>0</v>
          </cell>
          <cell r="Q640">
            <v>0</v>
          </cell>
          <cell r="R640">
            <v>573231.01</v>
          </cell>
          <cell r="S640">
            <v>1745288.43</v>
          </cell>
          <cell r="T640">
            <v>4127886.26</v>
          </cell>
          <cell r="U640">
            <v>5388069.9000000004</v>
          </cell>
          <cell r="V640">
            <v>6066603.5300000003</v>
          </cell>
          <cell r="W640">
            <v>6146956.6100000003</v>
          </cell>
          <cell r="X640">
            <v>6226381.7599999998</v>
          </cell>
          <cell r="Y640">
            <v>6305886.3200000003</v>
          </cell>
          <cell r="Z640">
            <v>6389191.79</v>
          </cell>
          <cell r="AA640">
            <v>6482465.1100000003</v>
          </cell>
          <cell r="AB640">
            <v>6568214.9500000002</v>
          </cell>
          <cell r="AC640">
            <v>6654117.0800000001</v>
          </cell>
          <cell r="AD640">
            <v>6743128.8899999997</v>
          </cell>
          <cell r="AE640">
            <v>6833331.4100000001</v>
          </cell>
          <cell r="AF640">
            <v>6924740.5700000003</v>
          </cell>
          <cell r="AG640">
            <v>7017372.5</v>
          </cell>
          <cell r="AH640">
            <v>7111243.5700000003</v>
          </cell>
          <cell r="AI640">
            <v>7206370.3399999999</v>
          </cell>
          <cell r="AJ640">
            <v>7302769.6200000001</v>
          </cell>
          <cell r="AK640">
            <v>7400458.4299999997</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row>
        <row r="641">
          <cell r="A641" t="str">
            <v>CAExtra Large C&amp;IReal Time PricingProgram Annual CostsHigh Participation Case0</v>
          </cell>
          <cell r="B641" t="str">
            <v>CA</v>
          </cell>
          <cell r="C641" t="str">
            <v>Extra Large C&amp;I</v>
          </cell>
          <cell r="D641" t="str">
            <v>Real Time Pricing</v>
          </cell>
          <cell r="E641" t="str">
            <v>Program Annual Costs</v>
          </cell>
          <cell r="F641" t="str">
            <v>High Participation Case</v>
          </cell>
          <cell r="G641">
            <v>0</v>
          </cell>
          <cell r="H641">
            <v>0</v>
          </cell>
          <cell r="I641">
            <v>0</v>
          </cell>
          <cell r="J641">
            <v>0</v>
          </cell>
          <cell r="K641">
            <v>0</v>
          </cell>
          <cell r="L641">
            <v>0</v>
          </cell>
          <cell r="M641">
            <v>0</v>
          </cell>
          <cell r="N641">
            <v>0</v>
          </cell>
          <cell r="O641">
            <v>0</v>
          </cell>
          <cell r="P641">
            <v>0</v>
          </cell>
          <cell r="Q641">
            <v>0</v>
          </cell>
          <cell r="R641">
            <v>5834317.1500000004</v>
          </cell>
          <cell r="S641">
            <v>12509121.98</v>
          </cell>
          <cell r="T641">
            <v>26286343.199999999</v>
          </cell>
          <cell r="U641">
            <v>16130618.27</v>
          </cell>
          <cell r="V641">
            <v>10911310.720000001</v>
          </cell>
          <cell r="W641">
            <v>4823091.07</v>
          </cell>
          <cell r="X641">
            <v>4899046.41</v>
          </cell>
          <cell r="Y641">
            <v>4974249.76</v>
          </cell>
          <cell r="Z641">
            <v>5049879.66</v>
          </cell>
          <cell r="AA641">
            <v>5126289.05</v>
          </cell>
          <cell r="AB641">
            <v>5203203.5</v>
          </cell>
          <cell r="AC641">
            <v>5283869.59</v>
          </cell>
          <cell r="AD641">
            <v>5405233.1200000001</v>
          </cell>
          <cell r="AE641">
            <v>5502775.29</v>
          </cell>
          <cell r="AF641">
            <v>5602414.6799999997</v>
          </cell>
          <cell r="AG641">
            <v>5704204.7300000004</v>
          </cell>
          <cell r="AH641">
            <v>5808200.4400000004</v>
          </cell>
          <cell r="AI641">
            <v>5914458.3899999997</v>
          </cell>
          <cell r="AJ641">
            <v>6023036.7800000003</v>
          </cell>
          <cell r="AK641">
            <v>6133995.5099999998</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row>
        <row r="642">
          <cell r="A642" t="str">
            <v>CAExtra Large C&amp;IReal Time PricingNon-Incentive CostsHigh Participation Case0</v>
          </cell>
          <cell r="B642" t="str">
            <v>CA</v>
          </cell>
          <cell r="C642" t="str">
            <v>Extra Large C&amp;I</v>
          </cell>
          <cell r="D642" t="str">
            <v>Real Time Pricing</v>
          </cell>
          <cell r="E642" t="str">
            <v>Non-Incentive Costs</v>
          </cell>
          <cell r="F642" t="str">
            <v>High Participation Case</v>
          </cell>
          <cell r="G642">
            <v>0</v>
          </cell>
          <cell r="H642">
            <v>0</v>
          </cell>
          <cell r="I642">
            <v>0</v>
          </cell>
          <cell r="J642">
            <v>0</v>
          </cell>
          <cell r="K642">
            <v>0</v>
          </cell>
          <cell r="L642">
            <v>0</v>
          </cell>
          <cell r="M642">
            <v>0</v>
          </cell>
          <cell r="N642">
            <v>0</v>
          </cell>
          <cell r="O642">
            <v>0</v>
          </cell>
          <cell r="P642">
            <v>0</v>
          </cell>
          <cell r="Q642">
            <v>0</v>
          </cell>
          <cell r="R642">
            <v>5482636.7300000004</v>
          </cell>
          <cell r="S642">
            <v>11437731.27</v>
          </cell>
          <cell r="T642">
            <v>23748445.530000001</v>
          </cell>
          <cell r="U642">
            <v>12818922.52</v>
          </cell>
          <cell r="V642">
            <v>7177502.6100000003</v>
          </cell>
          <cell r="W642">
            <v>1035039.42</v>
          </cell>
          <cell r="X642">
            <v>1056694.75</v>
          </cell>
          <cell r="Y642">
            <v>1077608.81</v>
          </cell>
          <cell r="Z642">
            <v>1098962.6200000001</v>
          </cell>
          <cell r="AA642">
            <v>1121099.71</v>
          </cell>
          <cell r="AB642">
            <v>1143734.93</v>
          </cell>
          <cell r="AC642">
            <v>1169950.97</v>
          </cell>
          <cell r="AD642">
            <v>1234739.83</v>
          </cell>
          <cell r="AE642">
            <v>1274929.31</v>
          </cell>
          <cell r="AF642">
            <v>1316427.29</v>
          </cell>
          <cell r="AG642">
            <v>1359276.37</v>
          </cell>
          <cell r="AH642">
            <v>1403520.56</v>
          </cell>
          <cell r="AI642">
            <v>1449205.28</v>
          </cell>
          <cell r="AJ642">
            <v>1496377.44</v>
          </cell>
          <cell r="AK642">
            <v>1545085.48</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row>
        <row r="643">
          <cell r="A643" t="str">
            <v>CAExtra Large C&amp;IReal Time PricingSummer Peak Reduction @Meter  (MW)High Participation Case0</v>
          </cell>
          <cell r="B643" t="str">
            <v>CA</v>
          </cell>
          <cell r="C643" t="str">
            <v>Extra Large C&amp;I</v>
          </cell>
          <cell r="D643" t="str">
            <v>Real Time Pricing</v>
          </cell>
          <cell r="E643" t="str">
            <v>Summer Peak Reduction @Meter  (MW)</v>
          </cell>
          <cell r="F643" t="str">
            <v>High Participation Case</v>
          </cell>
          <cell r="G643">
            <v>0</v>
          </cell>
          <cell r="H643">
            <v>0</v>
          </cell>
          <cell r="I643">
            <v>0</v>
          </cell>
          <cell r="J643">
            <v>0</v>
          </cell>
          <cell r="K643">
            <v>0</v>
          </cell>
          <cell r="L643">
            <v>0</v>
          </cell>
          <cell r="M643">
            <v>0</v>
          </cell>
          <cell r="N643">
            <v>0</v>
          </cell>
          <cell r="O643">
            <v>0</v>
          </cell>
          <cell r="P643">
            <v>0</v>
          </cell>
          <cell r="Q643">
            <v>0</v>
          </cell>
          <cell r="R643">
            <v>5.1061481672101516</v>
          </cell>
          <cell r="S643">
            <v>15.546439584201273</v>
          </cell>
          <cell r="T643">
            <v>36.769815927493447</v>
          </cell>
          <cell r="U643">
            <v>47.99510590524666</v>
          </cell>
          <cell r="V643">
            <v>54.039254216657497</v>
          </cell>
          <cell r="W643">
            <v>54.75501228123791</v>
          </cell>
          <cell r="X643">
            <v>55.462504704051796</v>
          </cell>
          <cell r="Y643">
            <v>56.170704503007471</v>
          </cell>
          <cell r="Z643">
            <v>56.91276145592839</v>
          </cell>
          <cell r="AA643">
            <v>57.74360864977195</v>
          </cell>
          <cell r="AB643">
            <v>58.507439221742665</v>
          </cell>
          <cell r="AC643">
            <v>59.27262640549219</v>
          </cell>
          <cell r="AD643">
            <v>60.065513565673378</v>
          </cell>
          <cell r="AE643">
            <v>60.869007140432515</v>
          </cell>
          <cell r="AF643">
            <v>61.683249011282939</v>
          </cell>
          <cell r="AG643">
            <v>62.508382957680382</v>
          </cell>
          <cell r="AH643">
            <v>63.344554682411669</v>
          </cell>
          <cell r="AI643">
            <v>64.191911837323005</v>
          </cell>
          <cell r="AJ643">
            <v>65.050604049392433</v>
          </cell>
          <cell r="AK643">
            <v>65.920782947151125</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row>
        <row r="644">
          <cell r="A644" t="str">
            <v>CAExtra Large C&amp;IReal Time PricingSummer Peak Reduction @Generation (MW)High Participation Case0</v>
          </cell>
          <cell r="B644" t="str">
            <v>CA</v>
          </cell>
          <cell r="C644" t="str">
            <v>Extra Large C&amp;I</v>
          </cell>
          <cell r="D644" t="str">
            <v>Real Time Pricing</v>
          </cell>
          <cell r="E644" t="str">
            <v>Summer Peak Reduction @Generation (MW)</v>
          </cell>
          <cell r="F644" t="str">
            <v>High Participation Case</v>
          </cell>
          <cell r="G644">
            <v>0</v>
          </cell>
          <cell r="H644">
            <v>0</v>
          </cell>
          <cell r="I644">
            <v>0</v>
          </cell>
          <cell r="J644">
            <v>0</v>
          </cell>
          <cell r="K644">
            <v>0</v>
          </cell>
          <cell r="L644">
            <v>0</v>
          </cell>
          <cell r="M644">
            <v>0</v>
          </cell>
          <cell r="N644">
            <v>0</v>
          </cell>
          <cell r="O644">
            <v>0</v>
          </cell>
          <cell r="P644">
            <v>0</v>
          </cell>
          <cell r="Q644">
            <v>0</v>
          </cell>
          <cell r="R644">
            <v>5.6309529854545115</v>
          </cell>
          <cell r="S644">
            <v>17.1442871462299</v>
          </cell>
          <cell r="T644">
            <v>40.548980952242438</v>
          </cell>
          <cell r="U644">
            <v>52.92799504328039</v>
          </cell>
          <cell r="V644">
            <v>59.593354892652727</v>
          </cell>
          <cell r="W644">
            <v>60.382677857562754</v>
          </cell>
          <cell r="X644">
            <v>61.162885646285609</v>
          </cell>
          <cell r="Y644">
            <v>61.94387351456492</v>
          </cell>
          <cell r="Z644">
            <v>62.762198341341403</v>
          </cell>
          <cell r="AA644">
            <v>63.678439181486489</v>
          </cell>
          <cell r="AB644">
            <v>64.520775498172327</v>
          </cell>
          <cell r="AC644">
            <v>65.364607857843168</v>
          </cell>
          <cell r="AD644">
            <v>66.238987169908881</v>
          </cell>
          <cell r="AE644">
            <v>67.125063013269198</v>
          </cell>
          <cell r="AF644">
            <v>68.022991851877961</v>
          </cell>
          <cell r="AG644">
            <v>68.932932242700019</v>
          </cell>
          <cell r="AH644">
            <v>69.855044863709381</v>
          </cell>
          <cell r="AI644">
            <v>70.789492542261797</v>
          </cell>
          <cell r="AJ644">
            <v>71.73644028384696</v>
          </cell>
          <cell r="AK644">
            <v>72.696055301225314</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row>
        <row r="645">
          <cell r="A645" t="str">
            <v>CAExtra Large C&amp;IReal Time PricingWinter Peak Reduction @Meter  (MW)High Participation Case0</v>
          </cell>
          <cell r="B645" t="str">
            <v>CA</v>
          </cell>
          <cell r="C645" t="str">
            <v>Extra Large C&amp;I</v>
          </cell>
          <cell r="D645" t="str">
            <v>Real Time Pricing</v>
          </cell>
          <cell r="E645" t="str">
            <v>Winter Peak Reduction @Meter  (MW)</v>
          </cell>
          <cell r="F645" t="str">
            <v>High Participation Case</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row>
        <row r="646">
          <cell r="A646" t="str">
            <v>CAExtra Large C&amp;IReal Time PricingWinter Peak Reduction @Generation (MW)High Participation Case0</v>
          </cell>
          <cell r="B646" t="str">
            <v>CA</v>
          </cell>
          <cell r="C646" t="str">
            <v>Extra Large C&amp;I</v>
          </cell>
          <cell r="D646" t="str">
            <v>Real Time Pricing</v>
          </cell>
          <cell r="E646" t="str">
            <v>Winter Peak Reduction @Generation (MW)</v>
          </cell>
          <cell r="F646" t="str">
            <v>High Participation Case</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row>
        <row r="647">
          <cell r="A647" t="str">
            <v>CAExtra Large C&amp;IReal Time PricingProgram Annual BenefitsHigh Participation Case0</v>
          </cell>
          <cell r="B647" t="str">
            <v>CA</v>
          </cell>
          <cell r="C647" t="str">
            <v>Extra Large C&amp;I</v>
          </cell>
          <cell r="D647" t="str">
            <v>Real Time Pricing</v>
          </cell>
          <cell r="E647" t="str">
            <v>Program Annual Benefits</v>
          </cell>
          <cell r="F647" t="str">
            <v>High Participation Case</v>
          </cell>
          <cell r="G647">
            <v>0</v>
          </cell>
        </row>
        <row r="648">
          <cell r="A648" t="str">
            <v>CAExtra Large C&amp;IReal Time PricingNew ParticipantsHigh Participation Case0</v>
          </cell>
          <cell r="B648" t="str">
            <v>CA</v>
          </cell>
          <cell r="C648" t="str">
            <v>Extra Large C&amp;I</v>
          </cell>
          <cell r="D648" t="str">
            <v>Real Time Pricing</v>
          </cell>
          <cell r="E648" t="str">
            <v>New Participants</v>
          </cell>
          <cell r="F648" t="str">
            <v>High Participation Case</v>
          </cell>
          <cell r="G648">
            <v>0</v>
          </cell>
          <cell r="H648">
            <v>0</v>
          </cell>
          <cell r="I648">
            <v>0</v>
          </cell>
          <cell r="J648">
            <v>0</v>
          </cell>
          <cell r="K648">
            <v>0</v>
          </cell>
          <cell r="L648">
            <v>0</v>
          </cell>
          <cell r="M648">
            <v>0</v>
          </cell>
          <cell r="N648">
            <v>0</v>
          </cell>
          <cell r="O648">
            <v>0</v>
          </cell>
          <cell r="P648">
            <v>0</v>
          </cell>
          <cell r="Q648">
            <v>0</v>
          </cell>
          <cell r="R648">
            <v>16746.686550000006</v>
          </cell>
          <cell r="S648">
            <v>34271.919000000009</v>
          </cell>
          <cell r="T648">
            <v>69833.664450000011</v>
          </cell>
          <cell r="U648">
            <v>36847.527750000037</v>
          </cell>
          <cell r="V648">
            <v>20100.588749999937</v>
          </cell>
          <cell r="W648">
            <v>2583.0255000000179</v>
          </cell>
          <cell r="X648">
            <v>2585.7149999999965</v>
          </cell>
          <cell r="Y648">
            <v>2585.2035000000324</v>
          </cell>
          <cell r="Z648">
            <v>2584.5764999999665</v>
          </cell>
          <cell r="AA648">
            <v>2584.3950000000186</v>
          </cell>
          <cell r="AB648">
            <v>2584.7249999999767</v>
          </cell>
          <cell r="AC648">
            <v>2592.8595000000205</v>
          </cell>
          <cell r="AD648">
            <v>2694.0321599718882</v>
          </cell>
          <cell r="AE648">
            <v>2731.0805338135397</v>
          </cell>
          <cell r="AF648">
            <v>2768.6383974915661</v>
          </cell>
          <cell r="AG648">
            <v>2806.7127575183695</v>
          </cell>
          <cell r="AH648">
            <v>2845.3107167601411</v>
          </cell>
          <cell r="AI648">
            <v>2884.4394757617847</v>
          </cell>
          <cell r="AJ648">
            <v>2924.1063340901455</v>
          </cell>
          <cell r="AK648">
            <v>2964.3186916958948</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row>
        <row r="649">
          <cell r="A649" t="str">
            <v>CAExtra Large C&amp;IReal Time PricingIncentive CostsHigh Participation Case0</v>
          </cell>
          <cell r="B649" t="str">
            <v>CA</v>
          </cell>
          <cell r="C649" t="str">
            <v>Extra Large C&amp;I</v>
          </cell>
          <cell r="D649" t="str">
            <v>Real Time Pricing</v>
          </cell>
          <cell r="E649" t="str">
            <v>Incentive Costs</v>
          </cell>
          <cell r="F649" t="str">
            <v>High Participation Case</v>
          </cell>
          <cell r="G649">
            <v>0</v>
          </cell>
          <cell r="H649">
            <v>0</v>
          </cell>
          <cell r="I649">
            <v>0</v>
          </cell>
          <cell r="J649">
            <v>0</v>
          </cell>
          <cell r="K649">
            <v>0</v>
          </cell>
          <cell r="L649">
            <v>0</v>
          </cell>
          <cell r="M649">
            <v>0</v>
          </cell>
          <cell r="N649">
            <v>0</v>
          </cell>
          <cell r="O649">
            <v>0</v>
          </cell>
          <cell r="P649">
            <v>0</v>
          </cell>
          <cell r="Q649">
            <v>0</v>
          </cell>
          <cell r="R649">
            <v>351680.42</v>
          </cell>
          <cell r="S649">
            <v>1071390.72</v>
          </cell>
          <cell r="T649">
            <v>2537897.67</v>
          </cell>
          <cell r="U649">
            <v>3311695.75</v>
          </cell>
          <cell r="V649">
            <v>3733808.12</v>
          </cell>
          <cell r="W649">
            <v>3788051.65</v>
          </cell>
          <cell r="X649">
            <v>3842351.67</v>
          </cell>
          <cell r="Y649">
            <v>3896640.94</v>
          </cell>
          <cell r="Z649">
            <v>3950917.05</v>
          </cell>
          <cell r="AA649">
            <v>4005189.34</v>
          </cell>
          <cell r="AB649">
            <v>4059468.57</v>
          </cell>
          <cell r="AC649">
            <v>4113918.62</v>
          </cell>
          <cell r="AD649">
            <v>4170493.29</v>
          </cell>
          <cell r="AE649">
            <v>4227845.9800000004</v>
          </cell>
          <cell r="AF649">
            <v>4285987.3899999997</v>
          </cell>
          <cell r="AG649">
            <v>4344928.3600000003</v>
          </cell>
          <cell r="AH649">
            <v>4404679.88</v>
          </cell>
          <cell r="AI649">
            <v>4465253.1100000003</v>
          </cell>
          <cell r="AJ649">
            <v>4526659.34</v>
          </cell>
          <cell r="AK649">
            <v>4588910.04</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row>
        <row r="650">
          <cell r="A650" t="str">
            <v>CAExtra Large C&amp;IReal Time PricingParticipantsHigh Participation Case0</v>
          </cell>
          <cell r="B650" t="str">
            <v>CA</v>
          </cell>
          <cell r="C650" t="str">
            <v>Extra Large C&amp;I</v>
          </cell>
          <cell r="D650" t="str">
            <v>Real Time Pricing</v>
          </cell>
          <cell r="E650" t="str">
            <v>Participants</v>
          </cell>
          <cell r="F650" t="str">
            <v>High Participation Case</v>
          </cell>
          <cell r="G650">
            <v>0</v>
          </cell>
          <cell r="H650">
            <v>0</v>
          </cell>
          <cell r="I650">
            <v>0</v>
          </cell>
          <cell r="J650">
            <v>0</v>
          </cell>
          <cell r="K650">
            <v>0</v>
          </cell>
          <cell r="L650">
            <v>0</v>
          </cell>
          <cell r="M650">
            <v>0</v>
          </cell>
          <cell r="N650">
            <v>0</v>
          </cell>
          <cell r="O650">
            <v>0</v>
          </cell>
          <cell r="P650">
            <v>0</v>
          </cell>
          <cell r="Q650">
            <v>0</v>
          </cell>
          <cell r="R650">
            <v>16746.686550000006</v>
          </cell>
          <cell r="S650">
            <v>51018.605550000015</v>
          </cell>
          <cell r="T650">
            <v>120852.27000000002</v>
          </cell>
          <cell r="U650">
            <v>157699.79775000006</v>
          </cell>
          <cell r="V650">
            <v>177800.38649999999</v>
          </cell>
          <cell r="W650">
            <v>180383.41200000001</v>
          </cell>
          <cell r="X650">
            <v>182969.12700000001</v>
          </cell>
          <cell r="Y650">
            <v>185554.33050000004</v>
          </cell>
          <cell r="Z650">
            <v>188138.90700000001</v>
          </cell>
          <cell r="AA650">
            <v>190723.30200000003</v>
          </cell>
          <cell r="AB650">
            <v>193308.027</v>
          </cell>
          <cell r="AC650">
            <v>195900.88650000002</v>
          </cell>
          <cell r="AD650">
            <v>198594.91865997191</v>
          </cell>
          <cell r="AE650">
            <v>201325.99919378545</v>
          </cell>
          <cell r="AF650">
            <v>204094.63759127702</v>
          </cell>
          <cell r="AG650">
            <v>206901.35034879539</v>
          </cell>
          <cell r="AH650">
            <v>209746.66106555553</v>
          </cell>
          <cell r="AI650">
            <v>212631.10054131731</v>
          </cell>
          <cell r="AJ650">
            <v>215555.20687540746</v>
          </cell>
          <cell r="AK650">
            <v>218519.52556710335</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row>
        <row r="651">
          <cell r="A651" t="str">
            <v>CALarge C&amp;IReal Time PricingProgram Annual BenefitsHigh Participation Case0</v>
          </cell>
          <cell r="B651" t="str">
            <v>CA</v>
          </cell>
          <cell r="C651" t="str">
            <v>Large C&amp;I</v>
          </cell>
          <cell r="D651" t="str">
            <v>Real Time Pricing</v>
          </cell>
          <cell r="E651" t="str">
            <v>Program Annual Benefits</v>
          </cell>
          <cell r="F651" t="str">
            <v>High Participation Case</v>
          </cell>
          <cell r="G651">
            <v>0</v>
          </cell>
          <cell r="H651">
            <v>0</v>
          </cell>
          <cell r="I651">
            <v>0</v>
          </cell>
          <cell r="J651">
            <v>0</v>
          </cell>
          <cell r="K651">
            <v>0</v>
          </cell>
          <cell r="L651">
            <v>0</v>
          </cell>
          <cell r="M651">
            <v>0</v>
          </cell>
          <cell r="N651">
            <v>0</v>
          </cell>
          <cell r="O651">
            <v>0</v>
          </cell>
          <cell r="P651">
            <v>0</v>
          </cell>
          <cell r="Q651">
            <v>0</v>
          </cell>
          <cell r="R651">
            <v>573231.01</v>
          </cell>
          <cell r="S651">
            <v>1745288.43</v>
          </cell>
          <cell r="T651">
            <v>4127886.26</v>
          </cell>
          <cell r="U651">
            <v>5388069.9000000004</v>
          </cell>
          <cell r="V651">
            <v>6066603.5300000003</v>
          </cell>
          <cell r="W651">
            <v>6146956.6100000003</v>
          </cell>
          <cell r="X651">
            <v>6226381.7599999998</v>
          </cell>
          <cell r="Y651">
            <v>6305886.3200000003</v>
          </cell>
          <cell r="Z651">
            <v>6389191.79</v>
          </cell>
          <cell r="AA651">
            <v>6482465.1100000003</v>
          </cell>
          <cell r="AB651">
            <v>6568214.9500000002</v>
          </cell>
          <cell r="AC651">
            <v>6654117.0800000001</v>
          </cell>
          <cell r="AD651">
            <v>6743128.8899999997</v>
          </cell>
          <cell r="AE651">
            <v>6833331.4100000001</v>
          </cell>
          <cell r="AF651">
            <v>6924740.5700000003</v>
          </cell>
          <cell r="AG651">
            <v>7017372.5</v>
          </cell>
          <cell r="AH651">
            <v>7111243.5700000003</v>
          </cell>
          <cell r="AI651">
            <v>7206370.3399999999</v>
          </cell>
          <cell r="AJ651">
            <v>7302769.6200000001</v>
          </cell>
          <cell r="AK651">
            <v>7400458.4299999997</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row>
        <row r="652">
          <cell r="A652" t="str">
            <v>CALarge C&amp;IReal Time PricingProgram Annual CostsHigh Participation Case0</v>
          </cell>
          <cell r="B652" t="str">
            <v>CA</v>
          </cell>
          <cell r="C652" t="str">
            <v>Large C&amp;I</v>
          </cell>
          <cell r="D652" t="str">
            <v>Real Time Pricing</v>
          </cell>
          <cell r="E652" t="str">
            <v>Program Annual Costs</v>
          </cell>
          <cell r="F652" t="str">
            <v>High Participation Case</v>
          </cell>
          <cell r="G652">
            <v>0</v>
          </cell>
          <cell r="H652">
            <v>0</v>
          </cell>
          <cell r="I652">
            <v>0</v>
          </cell>
          <cell r="J652">
            <v>0</v>
          </cell>
          <cell r="K652">
            <v>0</v>
          </cell>
          <cell r="L652">
            <v>0</v>
          </cell>
          <cell r="M652">
            <v>0</v>
          </cell>
          <cell r="N652">
            <v>0</v>
          </cell>
          <cell r="O652">
            <v>0</v>
          </cell>
          <cell r="P652">
            <v>0</v>
          </cell>
          <cell r="Q652">
            <v>0</v>
          </cell>
          <cell r="R652">
            <v>5834317.1500000004</v>
          </cell>
          <cell r="S652">
            <v>12509121.98</v>
          </cell>
          <cell r="T652">
            <v>26286343.199999999</v>
          </cell>
          <cell r="U652">
            <v>16130618.27</v>
          </cell>
          <cell r="V652">
            <v>10911310.720000001</v>
          </cell>
          <cell r="W652">
            <v>4823091.07</v>
          </cell>
          <cell r="X652">
            <v>4899046.41</v>
          </cell>
          <cell r="Y652">
            <v>4974249.76</v>
          </cell>
          <cell r="Z652">
            <v>5049879.66</v>
          </cell>
          <cell r="AA652">
            <v>5126289.05</v>
          </cell>
          <cell r="AB652">
            <v>5203203.5</v>
          </cell>
          <cell r="AC652">
            <v>5283869.59</v>
          </cell>
          <cell r="AD652">
            <v>5405233.1200000001</v>
          </cell>
          <cell r="AE652">
            <v>5502775.29</v>
          </cell>
          <cell r="AF652">
            <v>5602414.6799999997</v>
          </cell>
          <cell r="AG652">
            <v>5704204.7300000004</v>
          </cell>
          <cell r="AH652">
            <v>5808200.4400000004</v>
          </cell>
          <cell r="AI652">
            <v>5914458.3899999997</v>
          </cell>
          <cell r="AJ652">
            <v>6023036.7800000003</v>
          </cell>
          <cell r="AK652">
            <v>6133995.5099999998</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row>
        <row r="653">
          <cell r="A653" t="str">
            <v>CALarge C&amp;IReal Time PricingNon-Incentive CostsHigh Participation Case0</v>
          </cell>
          <cell r="B653" t="str">
            <v>CA</v>
          </cell>
          <cell r="C653" t="str">
            <v>Large C&amp;I</v>
          </cell>
          <cell r="D653" t="str">
            <v>Real Time Pricing</v>
          </cell>
          <cell r="E653" t="str">
            <v>Non-Incentive Costs</v>
          </cell>
          <cell r="F653" t="str">
            <v>High Participation Case</v>
          </cell>
          <cell r="G653">
            <v>0</v>
          </cell>
          <cell r="H653">
            <v>0</v>
          </cell>
          <cell r="I653">
            <v>0</v>
          </cell>
          <cell r="J653">
            <v>0</v>
          </cell>
          <cell r="K653">
            <v>0</v>
          </cell>
          <cell r="L653">
            <v>0</v>
          </cell>
          <cell r="M653">
            <v>0</v>
          </cell>
          <cell r="N653">
            <v>0</v>
          </cell>
          <cell r="O653">
            <v>0</v>
          </cell>
          <cell r="P653">
            <v>0</v>
          </cell>
          <cell r="Q653">
            <v>0</v>
          </cell>
          <cell r="R653">
            <v>5482636.7300000004</v>
          </cell>
          <cell r="S653">
            <v>11437731.27</v>
          </cell>
          <cell r="T653">
            <v>23748445.530000001</v>
          </cell>
          <cell r="U653">
            <v>12818922.52</v>
          </cell>
          <cell r="V653">
            <v>7177502.6100000003</v>
          </cell>
          <cell r="W653">
            <v>1035039.42</v>
          </cell>
          <cell r="X653">
            <v>1056694.75</v>
          </cell>
          <cell r="Y653">
            <v>1077608.81</v>
          </cell>
          <cell r="Z653">
            <v>1098962.6200000001</v>
          </cell>
          <cell r="AA653">
            <v>1121099.71</v>
          </cell>
          <cell r="AB653">
            <v>1143734.93</v>
          </cell>
          <cell r="AC653">
            <v>1169950.97</v>
          </cell>
          <cell r="AD653">
            <v>1234739.83</v>
          </cell>
          <cell r="AE653">
            <v>1274929.31</v>
          </cell>
          <cell r="AF653">
            <v>1316427.29</v>
          </cell>
          <cell r="AG653">
            <v>1359276.37</v>
          </cell>
          <cell r="AH653">
            <v>1403520.56</v>
          </cell>
          <cell r="AI653">
            <v>1449205.28</v>
          </cell>
          <cell r="AJ653">
            <v>1496377.44</v>
          </cell>
          <cell r="AK653">
            <v>1545085.48</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row>
        <row r="654">
          <cell r="A654" t="str">
            <v>CALarge C&amp;IReal Time PricingSummer Peak Reduction @Meter  (MW)High Participation Case0</v>
          </cell>
          <cell r="B654" t="str">
            <v>CA</v>
          </cell>
          <cell r="C654" t="str">
            <v>Large C&amp;I</v>
          </cell>
          <cell r="D654" t="str">
            <v>Real Time Pricing</v>
          </cell>
          <cell r="E654" t="str">
            <v>Summer Peak Reduction @Meter  (MW)</v>
          </cell>
          <cell r="F654" t="str">
            <v>High Participation Case</v>
          </cell>
          <cell r="G654">
            <v>0</v>
          </cell>
          <cell r="H654">
            <v>0</v>
          </cell>
          <cell r="I654">
            <v>0</v>
          </cell>
          <cell r="J654">
            <v>0</v>
          </cell>
          <cell r="K654">
            <v>0</v>
          </cell>
          <cell r="L654">
            <v>0</v>
          </cell>
          <cell r="M654">
            <v>0</v>
          </cell>
          <cell r="N654">
            <v>0</v>
          </cell>
          <cell r="O654">
            <v>0</v>
          </cell>
          <cell r="P654">
            <v>0</v>
          </cell>
          <cell r="Q654">
            <v>0</v>
          </cell>
          <cell r="R654">
            <v>5.1061481672101516</v>
          </cell>
          <cell r="S654">
            <v>15.546439584201273</v>
          </cell>
          <cell r="T654">
            <v>36.769815927493447</v>
          </cell>
          <cell r="U654">
            <v>47.99510590524666</v>
          </cell>
          <cell r="V654">
            <v>54.039254216657497</v>
          </cell>
          <cell r="W654">
            <v>54.75501228123791</v>
          </cell>
          <cell r="X654">
            <v>55.462504704051796</v>
          </cell>
          <cell r="Y654">
            <v>56.170704503007471</v>
          </cell>
          <cell r="Z654">
            <v>56.91276145592839</v>
          </cell>
          <cell r="AA654">
            <v>57.74360864977195</v>
          </cell>
          <cell r="AB654">
            <v>58.507439221742665</v>
          </cell>
          <cell r="AC654">
            <v>59.27262640549219</v>
          </cell>
          <cell r="AD654">
            <v>60.065513565673378</v>
          </cell>
          <cell r="AE654">
            <v>60.869007140432515</v>
          </cell>
          <cell r="AF654">
            <v>61.683249011282939</v>
          </cell>
          <cell r="AG654">
            <v>62.508382957680382</v>
          </cell>
          <cell r="AH654">
            <v>63.344554682411669</v>
          </cell>
          <cell r="AI654">
            <v>64.191911837323005</v>
          </cell>
          <cell r="AJ654">
            <v>65.050604049392433</v>
          </cell>
          <cell r="AK654">
            <v>65.920782947151125</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row>
        <row r="655">
          <cell r="A655" t="str">
            <v>CALarge C&amp;IReal Time PricingSummer Peak Reduction @Generation (MW)High Participation Case0</v>
          </cell>
          <cell r="B655" t="str">
            <v>CA</v>
          </cell>
          <cell r="C655" t="str">
            <v>Large C&amp;I</v>
          </cell>
          <cell r="D655" t="str">
            <v>Real Time Pricing</v>
          </cell>
          <cell r="E655" t="str">
            <v>Summer Peak Reduction @Generation (MW)</v>
          </cell>
          <cell r="F655" t="str">
            <v>High Participation Case</v>
          </cell>
          <cell r="G655">
            <v>0</v>
          </cell>
          <cell r="H655">
            <v>0</v>
          </cell>
          <cell r="I655">
            <v>0</v>
          </cell>
          <cell r="J655">
            <v>0</v>
          </cell>
          <cell r="K655">
            <v>0</v>
          </cell>
          <cell r="L655">
            <v>0</v>
          </cell>
          <cell r="M655">
            <v>0</v>
          </cell>
          <cell r="N655">
            <v>0</v>
          </cell>
          <cell r="O655">
            <v>0</v>
          </cell>
          <cell r="P655">
            <v>0</v>
          </cell>
          <cell r="Q655">
            <v>0</v>
          </cell>
          <cell r="R655">
            <v>5.6309529854545115</v>
          </cell>
          <cell r="S655">
            <v>17.1442871462299</v>
          </cell>
          <cell r="T655">
            <v>40.548980952242438</v>
          </cell>
          <cell r="U655">
            <v>52.92799504328039</v>
          </cell>
          <cell r="V655">
            <v>59.593354892652727</v>
          </cell>
          <cell r="W655">
            <v>60.382677857562754</v>
          </cell>
          <cell r="X655">
            <v>61.162885646285609</v>
          </cell>
          <cell r="Y655">
            <v>61.94387351456492</v>
          </cell>
          <cell r="Z655">
            <v>62.762198341341403</v>
          </cell>
          <cell r="AA655">
            <v>63.678439181486489</v>
          </cell>
          <cell r="AB655">
            <v>64.520775498172327</v>
          </cell>
          <cell r="AC655">
            <v>65.364607857843168</v>
          </cell>
          <cell r="AD655">
            <v>66.238987169908881</v>
          </cell>
          <cell r="AE655">
            <v>67.125063013269198</v>
          </cell>
          <cell r="AF655">
            <v>68.022991851877961</v>
          </cell>
          <cell r="AG655">
            <v>68.932932242700019</v>
          </cell>
          <cell r="AH655">
            <v>69.855044863709381</v>
          </cell>
          <cell r="AI655">
            <v>70.789492542261797</v>
          </cell>
          <cell r="AJ655">
            <v>71.73644028384696</v>
          </cell>
          <cell r="AK655">
            <v>72.696055301225314</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row>
        <row r="656">
          <cell r="A656" t="str">
            <v>CALarge C&amp;IReal Time PricingWinter Peak Reduction @Meter  (MW)High Participation Case0</v>
          </cell>
          <cell r="B656" t="str">
            <v>CA</v>
          </cell>
          <cell r="C656" t="str">
            <v>Large C&amp;I</v>
          </cell>
          <cell r="D656" t="str">
            <v>Real Time Pricing</v>
          </cell>
          <cell r="E656" t="str">
            <v>Winter Peak Reduction @Meter  (MW)</v>
          </cell>
          <cell r="F656" t="str">
            <v>High Participation Case</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row>
        <row r="657">
          <cell r="A657" t="str">
            <v>CALarge C&amp;IReal Time PricingWinter Peak Reduction @Generation (MW)High Participation Case0</v>
          </cell>
          <cell r="B657" t="str">
            <v>CA</v>
          </cell>
          <cell r="C657" t="str">
            <v>Large C&amp;I</v>
          </cell>
          <cell r="D657" t="str">
            <v>Real Time Pricing</v>
          </cell>
          <cell r="E657" t="str">
            <v>Winter Peak Reduction @Generation (MW)</v>
          </cell>
          <cell r="F657" t="str">
            <v>High Participation Case</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row>
        <row r="658">
          <cell r="A658" t="str">
            <v>CALarge C&amp;IReal Time PricingProgram Annual BenefitsHigh Participation Case0</v>
          </cell>
          <cell r="B658" t="str">
            <v>CA</v>
          </cell>
          <cell r="C658" t="str">
            <v>Large C&amp;I</v>
          </cell>
          <cell r="D658" t="str">
            <v>Real Time Pricing</v>
          </cell>
          <cell r="E658" t="str">
            <v>Program Annual Benefits</v>
          </cell>
          <cell r="F658" t="str">
            <v>High Participation Case</v>
          </cell>
          <cell r="G658">
            <v>0</v>
          </cell>
        </row>
        <row r="659">
          <cell r="A659" t="str">
            <v>CALarge C&amp;IReal Time PricingNew ParticipantsHigh Participation Case0</v>
          </cell>
          <cell r="B659" t="str">
            <v>CA</v>
          </cell>
          <cell r="C659" t="str">
            <v>Large C&amp;I</v>
          </cell>
          <cell r="D659" t="str">
            <v>Real Time Pricing</v>
          </cell>
          <cell r="E659" t="str">
            <v>New Participants</v>
          </cell>
          <cell r="F659" t="str">
            <v>High Participation Case</v>
          </cell>
          <cell r="G659">
            <v>0</v>
          </cell>
          <cell r="H659">
            <v>0</v>
          </cell>
          <cell r="I659">
            <v>0</v>
          </cell>
          <cell r="J659">
            <v>0</v>
          </cell>
          <cell r="K659">
            <v>0</v>
          </cell>
          <cell r="L659">
            <v>0</v>
          </cell>
          <cell r="M659">
            <v>0</v>
          </cell>
          <cell r="N659">
            <v>0</v>
          </cell>
          <cell r="O659">
            <v>0</v>
          </cell>
          <cell r="P659">
            <v>0</v>
          </cell>
          <cell r="Q659">
            <v>0</v>
          </cell>
          <cell r="R659">
            <v>16746.686550000006</v>
          </cell>
          <cell r="S659">
            <v>34271.919000000009</v>
          </cell>
          <cell r="T659">
            <v>69833.664450000011</v>
          </cell>
          <cell r="U659">
            <v>36847.527750000037</v>
          </cell>
          <cell r="V659">
            <v>20100.588749999937</v>
          </cell>
          <cell r="W659">
            <v>2583.0255000000179</v>
          </cell>
          <cell r="X659">
            <v>2585.7149999999965</v>
          </cell>
          <cell r="Y659">
            <v>2585.2035000000324</v>
          </cell>
          <cell r="Z659">
            <v>2584.5764999999665</v>
          </cell>
          <cell r="AA659">
            <v>2584.3950000000186</v>
          </cell>
          <cell r="AB659">
            <v>2584.7249999999767</v>
          </cell>
          <cell r="AC659">
            <v>2592.8595000000205</v>
          </cell>
          <cell r="AD659">
            <v>2694.0321599718882</v>
          </cell>
          <cell r="AE659">
            <v>2731.0805338135397</v>
          </cell>
          <cell r="AF659">
            <v>2768.6383974915661</v>
          </cell>
          <cell r="AG659">
            <v>2806.7127575183695</v>
          </cell>
          <cell r="AH659">
            <v>2845.3107167601411</v>
          </cell>
          <cell r="AI659">
            <v>2884.4394757617847</v>
          </cell>
          <cell r="AJ659">
            <v>2924.1063340901455</v>
          </cell>
          <cell r="AK659">
            <v>2964.3186916958948</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row>
        <row r="660">
          <cell r="A660" t="str">
            <v>CALarge C&amp;IReal Time PricingIncentive CostsHigh Participation Case0</v>
          </cell>
          <cell r="B660" t="str">
            <v>CA</v>
          </cell>
          <cell r="C660" t="str">
            <v>Large C&amp;I</v>
          </cell>
          <cell r="D660" t="str">
            <v>Real Time Pricing</v>
          </cell>
          <cell r="E660" t="str">
            <v>Incentive Costs</v>
          </cell>
          <cell r="F660" t="str">
            <v>High Participation Case</v>
          </cell>
          <cell r="G660">
            <v>0</v>
          </cell>
          <cell r="H660">
            <v>0</v>
          </cell>
          <cell r="I660">
            <v>0</v>
          </cell>
          <cell r="J660">
            <v>0</v>
          </cell>
          <cell r="K660">
            <v>0</v>
          </cell>
          <cell r="L660">
            <v>0</v>
          </cell>
          <cell r="M660">
            <v>0</v>
          </cell>
          <cell r="N660">
            <v>0</v>
          </cell>
          <cell r="O660">
            <v>0</v>
          </cell>
          <cell r="P660">
            <v>0</v>
          </cell>
          <cell r="Q660">
            <v>0</v>
          </cell>
          <cell r="R660">
            <v>351680.42</v>
          </cell>
          <cell r="S660">
            <v>1071390.72</v>
          </cell>
          <cell r="T660">
            <v>2537897.67</v>
          </cell>
          <cell r="U660">
            <v>3311695.75</v>
          </cell>
          <cell r="V660">
            <v>3733808.12</v>
          </cell>
          <cell r="W660">
            <v>3788051.65</v>
          </cell>
          <cell r="X660">
            <v>3842351.67</v>
          </cell>
          <cell r="Y660">
            <v>3896640.94</v>
          </cell>
          <cell r="Z660">
            <v>3950917.05</v>
          </cell>
          <cell r="AA660">
            <v>4005189.34</v>
          </cell>
          <cell r="AB660">
            <v>4059468.57</v>
          </cell>
          <cell r="AC660">
            <v>4113918.62</v>
          </cell>
          <cell r="AD660">
            <v>4170493.29</v>
          </cell>
          <cell r="AE660">
            <v>4227845.9800000004</v>
          </cell>
          <cell r="AF660">
            <v>4285987.3899999997</v>
          </cell>
          <cell r="AG660">
            <v>4344928.3600000003</v>
          </cell>
          <cell r="AH660">
            <v>4404679.88</v>
          </cell>
          <cell r="AI660">
            <v>4465253.1100000003</v>
          </cell>
          <cell r="AJ660">
            <v>4526659.34</v>
          </cell>
          <cell r="AK660">
            <v>4588910.04</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row>
        <row r="661">
          <cell r="A661" t="str">
            <v>CALarge C&amp;IReal Time PricingParticipantsHigh Participation Case0</v>
          </cell>
          <cell r="B661" t="str">
            <v>CA</v>
          </cell>
          <cell r="C661" t="str">
            <v>Large C&amp;I</v>
          </cell>
          <cell r="D661" t="str">
            <v>Real Time Pricing</v>
          </cell>
          <cell r="E661" t="str">
            <v>Participants</v>
          </cell>
          <cell r="F661" t="str">
            <v>High Participation Case</v>
          </cell>
          <cell r="G661">
            <v>0</v>
          </cell>
          <cell r="H661">
            <v>0</v>
          </cell>
          <cell r="I661">
            <v>0</v>
          </cell>
          <cell r="J661">
            <v>0</v>
          </cell>
          <cell r="K661">
            <v>0</v>
          </cell>
          <cell r="L661">
            <v>0</v>
          </cell>
          <cell r="M661">
            <v>0</v>
          </cell>
          <cell r="N661">
            <v>0</v>
          </cell>
          <cell r="O661">
            <v>0</v>
          </cell>
          <cell r="P661">
            <v>0</v>
          </cell>
          <cell r="Q661">
            <v>0</v>
          </cell>
          <cell r="R661">
            <v>16746.686550000006</v>
          </cell>
          <cell r="S661">
            <v>51018.605550000015</v>
          </cell>
          <cell r="T661">
            <v>120852.27000000002</v>
          </cell>
          <cell r="U661">
            <v>157699.79775000006</v>
          </cell>
          <cell r="V661">
            <v>177800.38649999999</v>
          </cell>
          <cell r="W661">
            <v>180383.41200000001</v>
          </cell>
          <cell r="X661">
            <v>182969.12700000001</v>
          </cell>
          <cell r="Y661">
            <v>185554.33050000004</v>
          </cell>
          <cell r="Z661">
            <v>188138.90700000001</v>
          </cell>
          <cell r="AA661">
            <v>190723.30200000003</v>
          </cell>
          <cell r="AB661">
            <v>193308.027</v>
          </cell>
          <cell r="AC661">
            <v>195900.88650000002</v>
          </cell>
          <cell r="AD661">
            <v>198594.91865997191</v>
          </cell>
          <cell r="AE661">
            <v>201325.99919378545</v>
          </cell>
          <cell r="AF661">
            <v>204094.63759127702</v>
          </cell>
          <cell r="AG661">
            <v>206901.35034879539</v>
          </cell>
          <cell r="AH661">
            <v>209746.66106555553</v>
          </cell>
          <cell r="AI661">
            <v>212631.10054131731</v>
          </cell>
          <cell r="AJ661">
            <v>215555.20687540746</v>
          </cell>
          <cell r="AK661">
            <v>218519.52556710335</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row>
        <row r="662">
          <cell r="A662" t="str">
            <v>CAExtra Large C&amp;ITime-Of-UseProgram Annual BenefitsHigh Participation Case0</v>
          </cell>
          <cell r="B662" t="str">
            <v>CA</v>
          </cell>
          <cell r="C662" t="str">
            <v>Extra Large C&amp;I</v>
          </cell>
          <cell r="D662" t="str">
            <v>Time-Of-Use</v>
          </cell>
          <cell r="E662" t="str">
            <v>Program Annual Benefits</v>
          </cell>
          <cell r="F662" t="str">
            <v>High Participation Case</v>
          </cell>
          <cell r="G662">
            <v>0</v>
          </cell>
          <cell r="H662">
            <v>0</v>
          </cell>
          <cell r="I662">
            <v>0</v>
          </cell>
          <cell r="J662">
            <v>0</v>
          </cell>
          <cell r="K662">
            <v>0</v>
          </cell>
          <cell r="L662">
            <v>0</v>
          </cell>
          <cell r="M662">
            <v>0</v>
          </cell>
          <cell r="N662">
            <v>0</v>
          </cell>
          <cell r="O662">
            <v>0</v>
          </cell>
          <cell r="P662">
            <v>0</v>
          </cell>
          <cell r="Q662">
            <v>0</v>
          </cell>
          <cell r="R662">
            <v>573231.01</v>
          </cell>
          <cell r="S662">
            <v>1745288.43</v>
          </cell>
          <cell r="T662">
            <v>4127886.26</v>
          </cell>
          <cell r="U662">
            <v>5388069.9000000004</v>
          </cell>
          <cell r="V662">
            <v>6066603.5300000003</v>
          </cell>
          <cell r="W662">
            <v>6146956.6100000003</v>
          </cell>
          <cell r="X662">
            <v>6226381.7599999998</v>
          </cell>
          <cell r="Y662">
            <v>6305886.3200000003</v>
          </cell>
          <cell r="Z662">
            <v>6389191.79</v>
          </cell>
          <cell r="AA662">
            <v>6482465.1100000003</v>
          </cell>
          <cell r="AB662">
            <v>6568214.9500000002</v>
          </cell>
          <cell r="AC662">
            <v>6654117.0800000001</v>
          </cell>
          <cell r="AD662">
            <v>6743128.8899999997</v>
          </cell>
          <cell r="AE662">
            <v>6833331.4100000001</v>
          </cell>
          <cell r="AF662">
            <v>6924740.5700000003</v>
          </cell>
          <cell r="AG662">
            <v>7017372.5</v>
          </cell>
          <cell r="AH662">
            <v>7111243.5700000003</v>
          </cell>
          <cell r="AI662">
            <v>7206370.3399999999</v>
          </cell>
          <cell r="AJ662">
            <v>7302769.6200000001</v>
          </cell>
          <cell r="AK662">
            <v>7400458.4299999997</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row>
        <row r="663">
          <cell r="A663" t="str">
            <v>CAExtra Large C&amp;ITime-Of-UseProgram Annual CostsHigh Participation Case0</v>
          </cell>
          <cell r="B663" t="str">
            <v>CA</v>
          </cell>
          <cell r="C663" t="str">
            <v>Extra Large C&amp;I</v>
          </cell>
          <cell r="D663" t="str">
            <v>Time-Of-Use</v>
          </cell>
          <cell r="E663" t="str">
            <v>Program Annual Costs</v>
          </cell>
          <cell r="F663" t="str">
            <v>High Participation Case</v>
          </cell>
          <cell r="G663">
            <v>0</v>
          </cell>
          <cell r="H663">
            <v>0</v>
          </cell>
          <cell r="I663">
            <v>0</v>
          </cell>
          <cell r="J663">
            <v>0</v>
          </cell>
          <cell r="K663">
            <v>0</v>
          </cell>
          <cell r="L663">
            <v>0</v>
          </cell>
          <cell r="M663">
            <v>0</v>
          </cell>
          <cell r="N663">
            <v>0</v>
          </cell>
          <cell r="O663">
            <v>0</v>
          </cell>
          <cell r="P663">
            <v>0</v>
          </cell>
          <cell r="Q663">
            <v>0</v>
          </cell>
          <cell r="R663">
            <v>5834317.1500000004</v>
          </cell>
          <cell r="S663">
            <v>12509121.98</v>
          </cell>
          <cell r="T663">
            <v>26286343.199999999</v>
          </cell>
          <cell r="U663">
            <v>16130618.27</v>
          </cell>
          <cell r="V663">
            <v>10911310.720000001</v>
          </cell>
          <cell r="W663">
            <v>4823091.07</v>
          </cell>
          <cell r="X663">
            <v>4899046.41</v>
          </cell>
          <cell r="Y663">
            <v>4974249.76</v>
          </cell>
          <cell r="Z663">
            <v>5049879.66</v>
          </cell>
          <cell r="AA663">
            <v>5126289.05</v>
          </cell>
          <cell r="AB663">
            <v>5203203.5</v>
          </cell>
          <cell r="AC663">
            <v>5283869.59</v>
          </cell>
          <cell r="AD663">
            <v>5405233.1200000001</v>
          </cell>
          <cell r="AE663">
            <v>5502775.29</v>
          </cell>
          <cell r="AF663">
            <v>5602414.6799999997</v>
          </cell>
          <cell r="AG663">
            <v>5704204.7300000004</v>
          </cell>
          <cell r="AH663">
            <v>5808200.4400000004</v>
          </cell>
          <cell r="AI663">
            <v>5914458.3899999997</v>
          </cell>
          <cell r="AJ663">
            <v>6023036.7800000003</v>
          </cell>
          <cell r="AK663">
            <v>6133995.5099999998</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row>
        <row r="664">
          <cell r="A664" t="str">
            <v>CAExtra Large C&amp;ITime-Of-UseNon-Incentive CostsHigh Participation Case0</v>
          </cell>
          <cell r="B664" t="str">
            <v>CA</v>
          </cell>
          <cell r="C664" t="str">
            <v>Extra Large C&amp;I</v>
          </cell>
          <cell r="D664" t="str">
            <v>Time-Of-Use</v>
          </cell>
          <cell r="E664" t="str">
            <v>Non-Incentive Costs</v>
          </cell>
          <cell r="F664" t="str">
            <v>High Participation Case</v>
          </cell>
          <cell r="G664">
            <v>0</v>
          </cell>
          <cell r="H664">
            <v>0</v>
          </cell>
          <cell r="I664">
            <v>0</v>
          </cell>
          <cell r="J664">
            <v>0</v>
          </cell>
          <cell r="K664">
            <v>0</v>
          </cell>
          <cell r="L664">
            <v>0</v>
          </cell>
          <cell r="M664">
            <v>0</v>
          </cell>
          <cell r="N664">
            <v>0</v>
          </cell>
          <cell r="O664">
            <v>0</v>
          </cell>
          <cell r="P664">
            <v>0</v>
          </cell>
          <cell r="Q664">
            <v>0</v>
          </cell>
          <cell r="R664">
            <v>5482636.7300000004</v>
          </cell>
          <cell r="S664">
            <v>11437731.27</v>
          </cell>
          <cell r="T664">
            <v>23748445.530000001</v>
          </cell>
          <cell r="U664">
            <v>12818922.52</v>
          </cell>
          <cell r="V664">
            <v>7177502.6100000003</v>
          </cell>
          <cell r="W664">
            <v>1035039.42</v>
          </cell>
          <cell r="X664">
            <v>1056694.75</v>
          </cell>
          <cell r="Y664">
            <v>1077608.81</v>
          </cell>
          <cell r="Z664">
            <v>1098962.6200000001</v>
          </cell>
          <cell r="AA664">
            <v>1121099.71</v>
          </cell>
          <cell r="AB664">
            <v>1143734.93</v>
          </cell>
          <cell r="AC664">
            <v>1169950.97</v>
          </cell>
          <cell r="AD664">
            <v>1234739.83</v>
          </cell>
          <cell r="AE664">
            <v>1274929.31</v>
          </cell>
          <cell r="AF664">
            <v>1316427.29</v>
          </cell>
          <cell r="AG664">
            <v>1359276.37</v>
          </cell>
          <cell r="AH664">
            <v>1403520.56</v>
          </cell>
          <cell r="AI664">
            <v>1449205.28</v>
          </cell>
          <cell r="AJ664">
            <v>1496377.44</v>
          </cell>
          <cell r="AK664">
            <v>1545085.48</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row>
        <row r="665">
          <cell r="A665" t="str">
            <v>CAExtra Large C&amp;ITime-Of-UseSummer Peak Reduction @Meter  (MW)High Participation Case0</v>
          </cell>
          <cell r="B665" t="str">
            <v>CA</v>
          </cell>
          <cell r="C665" t="str">
            <v>Extra Large C&amp;I</v>
          </cell>
          <cell r="D665" t="str">
            <v>Time-Of-Use</v>
          </cell>
          <cell r="E665" t="str">
            <v>Summer Peak Reduction @Meter  (MW)</v>
          </cell>
          <cell r="F665" t="str">
            <v>High Participation Case</v>
          </cell>
          <cell r="G665">
            <v>0</v>
          </cell>
          <cell r="H665">
            <v>0</v>
          </cell>
          <cell r="I665">
            <v>0</v>
          </cell>
          <cell r="J665">
            <v>0</v>
          </cell>
          <cell r="K665">
            <v>0</v>
          </cell>
          <cell r="L665">
            <v>0</v>
          </cell>
          <cell r="M665">
            <v>0</v>
          </cell>
          <cell r="N665">
            <v>0</v>
          </cell>
          <cell r="O665">
            <v>0</v>
          </cell>
          <cell r="P665">
            <v>0</v>
          </cell>
          <cell r="Q665">
            <v>0</v>
          </cell>
          <cell r="R665">
            <v>5.1061481672101516</v>
          </cell>
          <cell r="S665">
            <v>15.546439584201273</v>
          </cell>
          <cell r="T665">
            <v>36.769815927493447</v>
          </cell>
          <cell r="U665">
            <v>47.99510590524666</v>
          </cell>
          <cell r="V665">
            <v>54.039254216657497</v>
          </cell>
          <cell r="W665">
            <v>54.75501228123791</v>
          </cell>
          <cell r="X665">
            <v>55.462504704051796</v>
          </cell>
          <cell r="Y665">
            <v>56.170704503007471</v>
          </cell>
          <cell r="Z665">
            <v>56.91276145592839</v>
          </cell>
          <cell r="AA665">
            <v>57.74360864977195</v>
          </cell>
          <cell r="AB665">
            <v>58.507439221742665</v>
          </cell>
          <cell r="AC665">
            <v>59.27262640549219</v>
          </cell>
          <cell r="AD665">
            <v>60.065513565673378</v>
          </cell>
          <cell r="AE665">
            <v>60.869007140432515</v>
          </cell>
          <cell r="AF665">
            <v>61.683249011282939</v>
          </cell>
          <cell r="AG665">
            <v>62.508382957680382</v>
          </cell>
          <cell r="AH665">
            <v>63.344554682411669</v>
          </cell>
          <cell r="AI665">
            <v>64.191911837323005</v>
          </cell>
          <cell r="AJ665">
            <v>65.050604049392433</v>
          </cell>
          <cell r="AK665">
            <v>65.920782947151125</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row>
        <row r="666">
          <cell r="A666" t="str">
            <v>CAExtra Large C&amp;ITime-Of-UseSummer Peak Reduction @Generation (MW)High Participation Case0</v>
          </cell>
          <cell r="B666" t="str">
            <v>CA</v>
          </cell>
          <cell r="C666" t="str">
            <v>Extra Large C&amp;I</v>
          </cell>
          <cell r="D666" t="str">
            <v>Time-Of-Use</v>
          </cell>
          <cell r="E666" t="str">
            <v>Summer Peak Reduction @Generation (MW)</v>
          </cell>
          <cell r="F666" t="str">
            <v>High Participation Case</v>
          </cell>
          <cell r="G666">
            <v>0</v>
          </cell>
          <cell r="H666">
            <v>0</v>
          </cell>
          <cell r="I666">
            <v>0</v>
          </cell>
          <cell r="J666">
            <v>0</v>
          </cell>
          <cell r="K666">
            <v>0</v>
          </cell>
          <cell r="L666">
            <v>0</v>
          </cell>
          <cell r="M666">
            <v>0</v>
          </cell>
          <cell r="N666">
            <v>0</v>
          </cell>
          <cell r="O666">
            <v>0</v>
          </cell>
          <cell r="P666">
            <v>0</v>
          </cell>
          <cell r="Q666">
            <v>0</v>
          </cell>
          <cell r="R666">
            <v>5.6309529854545115</v>
          </cell>
          <cell r="S666">
            <v>17.1442871462299</v>
          </cell>
          <cell r="T666">
            <v>40.548980952242438</v>
          </cell>
          <cell r="U666">
            <v>52.92799504328039</v>
          </cell>
          <cell r="V666">
            <v>59.593354892652727</v>
          </cell>
          <cell r="W666">
            <v>60.382677857562754</v>
          </cell>
          <cell r="X666">
            <v>61.162885646285609</v>
          </cell>
          <cell r="Y666">
            <v>61.94387351456492</v>
          </cell>
          <cell r="Z666">
            <v>62.762198341341403</v>
          </cell>
          <cell r="AA666">
            <v>63.678439181486489</v>
          </cell>
          <cell r="AB666">
            <v>64.520775498172327</v>
          </cell>
          <cell r="AC666">
            <v>65.364607857843168</v>
          </cell>
          <cell r="AD666">
            <v>66.238987169908881</v>
          </cell>
          <cell r="AE666">
            <v>67.125063013269198</v>
          </cell>
          <cell r="AF666">
            <v>68.022991851877961</v>
          </cell>
          <cell r="AG666">
            <v>68.932932242700019</v>
          </cell>
          <cell r="AH666">
            <v>69.855044863709381</v>
          </cell>
          <cell r="AI666">
            <v>70.789492542261797</v>
          </cell>
          <cell r="AJ666">
            <v>71.73644028384696</v>
          </cell>
          <cell r="AK666">
            <v>72.696055301225314</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row>
        <row r="667">
          <cell r="A667" t="str">
            <v>CAExtra Large C&amp;ITime-Of-UseWinter Peak Reduction @Meter  (MW)High Participation Case0</v>
          </cell>
          <cell r="B667" t="str">
            <v>CA</v>
          </cell>
          <cell r="C667" t="str">
            <v>Extra Large C&amp;I</v>
          </cell>
          <cell r="D667" t="str">
            <v>Time-Of-Use</v>
          </cell>
          <cell r="E667" t="str">
            <v>Winter Peak Reduction @Meter  (MW)</v>
          </cell>
          <cell r="F667" t="str">
            <v>High Participation Case</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row>
        <row r="668">
          <cell r="A668" t="str">
            <v>CAExtra Large C&amp;ITime-Of-UseWinter Peak Reduction @Generation (MW)High Participation Case0</v>
          </cell>
          <cell r="B668" t="str">
            <v>CA</v>
          </cell>
          <cell r="C668" t="str">
            <v>Extra Large C&amp;I</v>
          </cell>
          <cell r="D668" t="str">
            <v>Time-Of-Use</v>
          </cell>
          <cell r="E668" t="str">
            <v>Winter Peak Reduction @Generation (MW)</v>
          </cell>
          <cell r="F668" t="str">
            <v>High Participation Case</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row>
        <row r="669">
          <cell r="A669" t="str">
            <v>CAExtra Large C&amp;ITime-Of-UseProgram Annual BenefitsHigh Participation Case0</v>
          </cell>
          <cell r="B669" t="str">
            <v>CA</v>
          </cell>
          <cell r="C669" t="str">
            <v>Extra Large C&amp;I</v>
          </cell>
          <cell r="D669" t="str">
            <v>Time-Of-Use</v>
          </cell>
          <cell r="E669" t="str">
            <v>Program Annual Benefits</v>
          </cell>
          <cell r="F669" t="str">
            <v>High Participation Case</v>
          </cell>
          <cell r="G669">
            <v>0</v>
          </cell>
        </row>
        <row r="670">
          <cell r="A670" t="str">
            <v>CAExtra Large C&amp;ITime-Of-UseNew ParticipantsHigh Participation Case0</v>
          </cell>
          <cell r="B670" t="str">
            <v>CA</v>
          </cell>
          <cell r="C670" t="str">
            <v>Extra Large C&amp;I</v>
          </cell>
          <cell r="D670" t="str">
            <v>Time-Of-Use</v>
          </cell>
          <cell r="E670" t="str">
            <v>New Participants</v>
          </cell>
          <cell r="F670" t="str">
            <v>High Participation Case</v>
          </cell>
          <cell r="G670">
            <v>0</v>
          </cell>
          <cell r="H670">
            <v>0</v>
          </cell>
          <cell r="I670">
            <v>0</v>
          </cell>
          <cell r="J670">
            <v>0</v>
          </cell>
          <cell r="K670">
            <v>0</v>
          </cell>
          <cell r="L670">
            <v>0</v>
          </cell>
          <cell r="M670">
            <v>0</v>
          </cell>
          <cell r="N670">
            <v>0</v>
          </cell>
          <cell r="O670">
            <v>0</v>
          </cell>
          <cell r="P670">
            <v>0</v>
          </cell>
          <cell r="Q670">
            <v>0</v>
          </cell>
          <cell r="R670">
            <v>16746.686550000006</v>
          </cell>
          <cell r="S670">
            <v>34271.919000000009</v>
          </cell>
          <cell r="T670">
            <v>69833.664450000011</v>
          </cell>
          <cell r="U670">
            <v>36847.527750000037</v>
          </cell>
          <cell r="V670">
            <v>20100.588749999937</v>
          </cell>
          <cell r="W670">
            <v>2583.0255000000179</v>
          </cell>
          <cell r="X670">
            <v>2585.7149999999965</v>
          </cell>
          <cell r="Y670">
            <v>2585.2035000000324</v>
          </cell>
          <cell r="Z670">
            <v>2584.5764999999665</v>
          </cell>
          <cell r="AA670">
            <v>2584.3950000000186</v>
          </cell>
          <cell r="AB670">
            <v>2584.7249999999767</v>
          </cell>
          <cell r="AC670">
            <v>2592.8595000000205</v>
          </cell>
          <cell r="AD670">
            <v>2694.0321599718882</v>
          </cell>
          <cell r="AE670">
            <v>2731.0805338135397</v>
          </cell>
          <cell r="AF670">
            <v>2768.6383974915661</v>
          </cell>
          <cell r="AG670">
            <v>2806.7127575183695</v>
          </cell>
          <cell r="AH670">
            <v>2845.3107167601411</v>
          </cell>
          <cell r="AI670">
            <v>2884.4394757617847</v>
          </cell>
          <cell r="AJ670">
            <v>2924.1063340901455</v>
          </cell>
          <cell r="AK670">
            <v>2964.3186916958948</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row>
        <row r="671">
          <cell r="A671" t="str">
            <v>CAExtra Large C&amp;ITime-Of-UseIncentive CostsHigh Participation Case0</v>
          </cell>
          <cell r="B671" t="str">
            <v>CA</v>
          </cell>
          <cell r="C671" t="str">
            <v>Extra Large C&amp;I</v>
          </cell>
          <cell r="D671" t="str">
            <v>Time-Of-Use</v>
          </cell>
          <cell r="E671" t="str">
            <v>Incentive Costs</v>
          </cell>
          <cell r="F671" t="str">
            <v>High Participation Case</v>
          </cell>
          <cell r="G671">
            <v>0</v>
          </cell>
          <cell r="H671">
            <v>0</v>
          </cell>
          <cell r="I671">
            <v>0</v>
          </cell>
          <cell r="J671">
            <v>0</v>
          </cell>
          <cell r="K671">
            <v>0</v>
          </cell>
          <cell r="L671">
            <v>0</v>
          </cell>
          <cell r="M671">
            <v>0</v>
          </cell>
          <cell r="N671">
            <v>0</v>
          </cell>
          <cell r="O671">
            <v>0</v>
          </cell>
          <cell r="P671">
            <v>0</v>
          </cell>
          <cell r="Q671">
            <v>0</v>
          </cell>
          <cell r="R671">
            <v>351680.42</v>
          </cell>
          <cell r="S671">
            <v>1071390.72</v>
          </cell>
          <cell r="T671">
            <v>2537897.67</v>
          </cell>
          <cell r="U671">
            <v>3311695.75</v>
          </cell>
          <cell r="V671">
            <v>3733808.12</v>
          </cell>
          <cell r="W671">
            <v>3788051.65</v>
          </cell>
          <cell r="X671">
            <v>3842351.67</v>
          </cell>
          <cell r="Y671">
            <v>3896640.94</v>
          </cell>
          <cell r="Z671">
            <v>3950917.05</v>
          </cell>
          <cell r="AA671">
            <v>4005189.34</v>
          </cell>
          <cell r="AB671">
            <v>4059468.57</v>
          </cell>
          <cell r="AC671">
            <v>4113918.62</v>
          </cell>
          <cell r="AD671">
            <v>4170493.29</v>
          </cell>
          <cell r="AE671">
            <v>4227845.9800000004</v>
          </cell>
          <cell r="AF671">
            <v>4285987.3899999997</v>
          </cell>
          <cell r="AG671">
            <v>4344928.3600000003</v>
          </cell>
          <cell r="AH671">
            <v>4404679.88</v>
          </cell>
          <cell r="AI671">
            <v>4465253.1100000003</v>
          </cell>
          <cell r="AJ671">
            <v>4526659.34</v>
          </cell>
          <cell r="AK671">
            <v>4588910.04</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row>
        <row r="672">
          <cell r="A672" t="str">
            <v>CAExtra Large C&amp;ITime-Of-UseParticipantsHigh Participation Case0</v>
          </cell>
          <cell r="B672" t="str">
            <v>CA</v>
          </cell>
          <cell r="C672" t="str">
            <v>Extra Large C&amp;I</v>
          </cell>
          <cell r="D672" t="str">
            <v>Time-Of-Use</v>
          </cell>
          <cell r="E672" t="str">
            <v>Participants</v>
          </cell>
          <cell r="F672" t="str">
            <v>High Participation Case</v>
          </cell>
          <cell r="G672">
            <v>0</v>
          </cell>
          <cell r="H672">
            <v>0</v>
          </cell>
          <cell r="I672">
            <v>0</v>
          </cell>
          <cell r="J672">
            <v>0</v>
          </cell>
          <cell r="K672">
            <v>0</v>
          </cell>
          <cell r="L672">
            <v>0</v>
          </cell>
          <cell r="M672">
            <v>0</v>
          </cell>
          <cell r="N672">
            <v>0</v>
          </cell>
          <cell r="O672">
            <v>0</v>
          </cell>
          <cell r="P672">
            <v>0</v>
          </cell>
          <cell r="Q672">
            <v>0</v>
          </cell>
          <cell r="R672">
            <v>16746.686550000006</v>
          </cell>
          <cell r="S672">
            <v>51018.605550000015</v>
          </cell>
          <cell r="T672">
            <v>120852.27000000002</v>
          </cell>
          <cell r="U672">
            <v>157699.79775000006</v>
          </cell>
          <cell r="V672">
            <v>177800.38649999999</v>
          </cell>
          <cell r="W672">
            <v>180383.41200000001</v>
          </cell>
          <cell r="X672">
            <v>182969.12700000001</v>
          </cell>
          <cell r="Y672">
            <v>185554.33050000004</v>
          </cell>
          <cell r="Z672">
            <v>188138.90700000001</v>
          </cell>
          <cell r="AA672">
            <v>190723.30200000003</v>
          </cell>
          <cell r="AB672">
            <v>193308.027</v>
          </cell>
          <cell r="AC672">
            <v>195900.88650000002</v>
          </cell>
          <cell r="AD672">
            <v>198594.91865997191</v>
          </cell>
          <cell r="AE672">
            <v>201325.99919378545</v>
          </cell>
          <cell r="AF672">
            <v>204094.63759127702</v>
          </cell>
          <cell r="AG672">
            <v>206901.35034879539</v>
          </cell>
          <cell r="AH672">
            <v>209746.66106555553</v>
          </cell>
          <cell r="AI672">
            <v>212631.10054131731</v>
          </cell>
          <cell r="AJ672">
            <v>215555.20687540746</v>
          </cell>
          <cell r="AK672">
            <v>218519.52556710335</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row>
        <row r="673">
          <cell r="A673" t="str">
            <v>CAIrrigationTime-Of-UseProgram Annual BenefitsHigh Participation Case0</v>
          </cell>
          <cell r="B673" t="str">
            <v>CA</v>
          </cell>
          <cell r="C673" t="str">
            <v>Irrigation</v>
          </cell>
          <cell r="D673" t="str">
            <v>Time-Of-Use</v>
          </cell>
          <cell r="E673" t="str">
            <v>Program Annual Benefits</v>
          </cell>
          <cell r="F673" t="str">
            <v>High Participation Case</v>
          </cell>
          <cell r="G673">
            <v>0</v>
          </cell>
          <cell r="H673">
            <v>0</v>
          </cell>
          <cell r="I673">
            <v>0</v>
          </cell>
          <cell r="J673">
            <v>0</v>
          </cell>
          <cell r="K673">
            <v>0</v>
          </cell>
          <cell r="L673">
            <v>0</v>
          </cell>
          <cell r="M673">
            <v>0</v>
          </cell>
          <cell r="N673">
            <v>0</v>
          </cell>
          <cell r="O673">
            <v>0</v>
          </cell>
          <cell r="P673">
            <v>0</v>
          </cell>
          <cell r="Q673">
            <v>0</v>
          </cell>
          <cell r="R673">
            <v>573231.01</v>
          </cell>
          <cell r="S673">
            <v>1745288.43</v>
          </cell>
          <cell r="T673">
            <v>4127886.26</v>
          </cell>
          <cell r="U673">
            <v>5388069.9000000004</v>
          </cell>
          <cell r="V673">
            <v>6066603.5300000003</v>
          </cell>
          <cell r="W673">
            <v>6146956.6100000003</v>
          </cell>
          <cell r="X673">
            <v>6226381.7599999998</v>
          </cell>
          <cell r="Y673">
            <v>6305886.3200000003</v>
          </cell>
          <cell r="Z673">
            <v>6389191.79</v>
          </cell>
          <cell r="AA673">
            <v>6482465.1100000003</v>
          </cell>
          <cell r="AB673">
            <v>6568214.9500000002</v>
          </cell>
          <cell r="AC673">
            <v>6654117.0800000001</v>
          </cell>
          <cell r="AD673">
            <v>6743128.8899999997</v>
          </cell>
          <cell r="AE673">
            <v>6833331.4100000001</v>
          </cell>
          <cell r="AF673">
            <v>6924740.5700000003</v>
          </cell>
          <cell r="AG673">
            <v>7017372.5</v>
          </cell>
          <cell r="AH673">
            <v>7111243.5700000003</v>
          </cell>
          <cell r="AI673">
            <v>7206370.3399999999</v>
          </cell>
          <cell r="AJ673">
            <v>7302769.6200000001</v>
          </cell>
          <cell r="AK673">
            <v>7400458.4299999997</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row>
        <row r="674">
          <cell r="A674" t="str">
            <v>CAIrrigationTime-Of-UseProgram Annual CostsHigh Participation Case0</v>
          </cell>
          <cell r="B674" t="str">
            <v>CA</v>
          </cell>
          <cell r="C674" t="str">
            <v>Irrigation</v>
          </cell>
          <cell r="D674" t="str">
            <v>Time-Of-Use</v>
          </cell>
          <cell r="E674" t="str">
            <v>Program Annual Costs</v>
          </cell>
          <cell r="F674" t="str">
            <v>High Participation Case</v>
          </cell>
          <cell r="G674">
            <v>0</v>
          </cell>
          <cell r="H674">
            <v>0</v>
          </cell>
          <cell r="I674">
            <v>0</v>
          </cell>
          <cell r="J674">
            <v>0</v>
          </cell>
          <cell r="K674">
            <v>0</v>
          </cell>
          <cell r="L674">
            <v>0</v>
          </cell>
          <cell r="M674">
            <v>0</v>
          </cell>
          <cell r="N674">
            <v>0</v>
          </cell>
          <cell r="O674">
            <v>0</v>
          </cell>
          <cell r="P674">
            <v>0</v>
          </cell>
          <cell r="Q674">
            <v>0</v>
          </cell>
          <cell r="R674">
            <v>5834317.1500000004</v>
          </cell>
          <cell r="S674">
            <v>12509121.98</v>
          </cell>
          <cell r="T674">
            <v>26286343.199999999</v>
          </cell>
          <cell r="U674">
            <v>16130618.27</v>
          </cell>
          <cell r="V674">
            <v>10911310.720000001</v>
          </cell>
          <cell r="W674">
            <v>4823091.07</v>
          </cell>
          <cell r="X674">
            <v>4899046.41</v>
          </cell>
          <cell r="Y674">
            <v>4974249.76</v>
          </cell>
          <cell r="Z674">
            <v>5049879.66</v>
          </cell>
          <cell r="AA674">
            <v>5126289.05</v>
          </cell>
          <cell r="AB674">
            <v>5203203.5</v>
          </cell>
          <cell r="AC674">
            <v>5283869.59</v>
          </cell>
          <cell r="AD674">
            <v>5405233.1200000001</v>
          </cell>
          <cell r="AE674">
            <v>5502775.29</v>
          </cell>
          <cell r="AF674">
            <v>5602414.6799999997</v>
          </cell>
          <cell r="AG674">
            <v>5704204.7300000004</v>
          </cell>
          <cell r="AH674">
            <v>5808200.4400000004</v>
          </cell>
          <cell r="AI674">
            <v>5914458.3899999997</v>
          </cell>
          <cell r="AJ674">
            <v>6023036.7800000003</v>
          </cell>
          <cell r="AK674">
            <v>6133995.5099999998</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row>
        <row r="675">
          <cell r="A675" t="str">
            <v>CAIrrigationTime-Of-UseNon-Incentive CostsHigh Participation Case0</v>
          </cell>
          <cell r="B675" t="str">
            <v>CA</v>
          </cell>
          <cell r="C675" t="str">
            <v>Irrigation</v>
          </cell>
          <cell r="D675" t="str">
            <v>Time-Of-Use</v>
          </cell>
          <cell r="E675" t="str">
            <v>Non-Incentive Costs</v>
          </cell>
          <cell r="F675" t="str">
            <v>High Participation Case</v>
          </cell>
          <cell r="G675">
            <v>0</v>
          </cell>
          <cell r="H675">
            <v>0</v>
          </cell>
          <cell r="I675">
            <v>0</v>
          </cell>
          <cell r="J675">
            <v>0</v>
          </cell>
          <cell r="K675">
            <v>0</v>
          </cell>
          <cell r="L675">
            <v>0</v>
          </cell>
          <cell r="M675">
            <v>0</v>
          </cell>
          <cell r="N675">
            <v>0</v>
          </cell>
          <cell r="O675">
            <v>0</v>
          </cell>
          <cell r="P675">
            <v>0</v>
          </cell>
          <cell r="Q675">
            <v>0</v>
          </cell>
          <cell r="R675">
            <v>5482636.7300000004</v>
          </cell>
          <cell r="S675">
            <v>11437731.27</v>
          </cell>
          <cell r="T675">
            <v>23748445.530000001</v>
          </cell>
          <cell r="U675">
            <v>12818922.52</v>
          </cell>
          <cell r="V675">
            <v>7177502.6100000003</v>
          </cell>
          <cell r="W675">
            <v>1035039.42</v>
          </cell>
          <cell r="X675">
            <v>1056694.75</v>
          </cell>
          <cell r="Y675">
            <v>1077608.81</v>
          </cell>
          <cell r="Z675">
            <v>1098962.6200000001</v>
          </cell>
          <cell r="AA675">
            <v>1121099.71</v>
          </cell>
          <cell r="AB675">
            <v>1143734.93</v>
          </cell>
          <cell r="AC675">
            <v>1169950.97</v>
          </cell>
          <cell r="AD675">
            <v>1234739.83</v>
          </cell>
          <cell r="AE675">
            <v>1274929.31</v>
          </cell>
          <cell r="AF675">
            <v>1316427.29</v>
          </cell>
          <cell r="AG675">
            <v>1359276.37</v>
          </cell>
          <cell r="AH675">
            <v>1403520.56</v>
          </cell>
          <cell r="AI675">
            <v>1449205.28</v>
          </cell>
          <cell r="AJ675">
            <v>1496377.44</v>
          </cell>
          <cell r="AK675">
            <v>1545085.48</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row>
        <row r="676">
          <cell r="A676" t="str">
            <v>CAIrrigationTime-Of-UseSummer Peak Reduction @Meter  (MW)High Participation Case0</v>
          </cell>
          <cell r="B676" t="str">
            <v>CA</v>
          </cell>
          <cell r="C676" t="str">
            <v>Irrigation</v>
          </cell>
          <cell r="D676" t="str">
            <v>Time-Of-Use</v>
          </cell>
          <cell r="E676" t="str">
            <v>Summer Peak Reduction @Meter  (MW)</v>
          </cell>
          <cell r="F676" t="str">
            <v>High Participation Case</v>
          </cell>
          <cell r="G676">
            <v>0</v>
          </cell>
          <cell r="H676">
            <v>0</v>
          </cell>
          <cell r="I676">
            <v>0</v>
          </cell>
          <cell r="J676">
            <v>0</v>
          </cell>
          <cell r="K676">
            <v>0</v>
          </cell>
          <cell r="L676">
            <v>0</v>
          </cell>
          <cell r="M676">
            <v>0</v>
          </cell>
          <cell r="N676">
            <v>0</v>
          </cell>
          <cell r="O676">
            <v>0</v>
          </cell>
          <cell r="P676">
            <v>0</v>
          </cell>
          <cell r="Q676">
            <v>0</v>
          </cell>
          <cell r="R676">
            <v>5.1061481672101516</v>
          </cell>
          <cell r="S676">
            <v>15.546439584201273</v>
          </cell>
          <cell r="T676">
            <v>36.769815927493447</v>
          </cell>
          <cell r="U676">
            <v>47.99510590524666</v>
          </cell>
          <cell r="V676">
            <v>54.039254216657497</v>
          </cell>
          <cell r="W676">
            <v>54.75501228123791</v>
          </cell>
          <cell r="X676">
            <v>55.462504704051796</v>
          </cell>
          <cell r="Y676">
            <v>56.170704503007471</v>
          </cell>
          <cell r="Z676">
            <v>56.91276145592839</v>
          </cell>
          <cell r="AA676">
            <v>57.74360864977195</v>
          </cell>
          <cell r="AB676">
            <v>58.507439221742665</v>
          </cell>
          <cell r="AC676">
            <v>59.27262640549219</v>
          </cell>
          <cell r="AD676">
            <v>60.065513565673378</v>
          </cell>
          <cell r="AE676">
            <v>60.869007140432515</v>
          </cell>
          <cell r="AF676">
            <v>61.683249011282939</v>
          </cell>
          <cell r="AG676">
            <v>62.508382957680382</v>
          </cell>
          <cell r="AH676">
            <v>63.344554682411669</v>
          </cell>
          <cell r="AI676">
            <v>64.191911837323005</v>
          </cell>
          <cell r="AJ676">
            <v>65.050604049392433</v>
          </cell>
          <cell r="AK676">
            <v>65.920782947151125</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row>
        <row r="677">
          <cell r="A677" t="str">
            <v>CAIrrigationTime-Of-UseSummer Peak Reduction @Generation (MW)High Participation Case0</v>
          </cell>
          <cell r="B677" t="str">
            <v>CA</v>
          </cell>
          <cell r="C677" t="str">
            <v>Irrigation</v>
          </cell>
          <cell r="D677" t="str">
            <v>Time-Of-Use</v>
          </cell>
          <cell r="E677" t="str">
            <v>Summer Peak Reduction @Generation (MW)</v>
          </cell>
          <cell r="F677" t="str">
            <v>High Participation Case</v>
          </cell>
          <cell r="G677">
            <v>0</v>
          </cell>
          <cell r="H677">
            <v>0</v>
          </cell>
          <cell r="I677">
            <v>0</v>
          </cell>
          <cell r="J677">
            <v>0</v>
          </cell>
          <cell r="K677">
            <v>0</v>
          </cell>
          <cell r="L677">
            <v>0</v>
          </cell>
          <cell r="M677">
            <v>0</v>
          </cell>
          <cell r="N677">
            <v>0</v>
          </cell>
          <cell r="O677">
            <v>0</v>
          </cell>
          <cell r="P677">
            <v>0</v>
          </cell>
          <cell r="Q677">
            <v>0</v>
          </cell>
          <cell r="R677">
            <v>5.6309529854545115</v>
          </cell>
          <cell r="S677">
            <v>17.1442871462299</v>
          </cell>
          <cell r="T677">
            <v>40.548980952242438</v>
          </cell>
          <cell r="U677">
            <v>52.92799504328039</v>
          </cell>
          <cell r="V677">
            <v>59.593354892652727</v>
          </cell>
          <cell r="W677">
            <v>60.382677857562754</v>
          </cell>
          <cell r="X677">
            <v>61.162885646285609</v>
          </cell>
          <cell r="Y677">
            <v>61.94387351456492</v>
          </cell>
          <cell r="Z677">
            <v>62.762198341341403</v>
          </cell>
          <cell r="AA677">
            <v>63.678439181486489</v>
          </cell>
          <cell r="AB677">
            <v>64.520775498172327</v>
          </cell>
          <cell r="AC677">
            <v>65.364607857843168</v>
          </cell>
          <cell r="AD677">
            <v>66.238987169908881</v>
          </cell>
          <cell r="AE677">
            <v>67.125063013269198</v>
          </cell>
          <cell r="AF677">
            <v>68.022991851877961</v>
          </cell>
          <cell r="AG677">
            <v>68.932932242700019</v>
          </cell>
          <cell r="AH677">
            <v>69.855044863709381</v>
          </cell>
          <cell r="AI677">
            <v>70.789492542261797</v>
          </cell>
          <cell r="AJ677">
            <v>71.73644028384696</v>
          </cell>
          <cell r="AK677">
            <v>72.696055301225314</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row>
        <row r="678">
          <cell r="A678" t="str">
            <v>CAIrrigationTime-Of-UseWinter Peak Reduction @Meter  (MW)High Participation Case0</v>
          </cell>
          <cell r="B678" t="str">
            <v>CA</v>
          </cell>
          <cell r="C678" t="str">
            <v>Irrigation</v>
          </cell>
          <cell r="D678" t="str">
            <v>Time-Of-Use</v>
          </cell>
          <cell r="E678" t="str">
            <v>Winter Peak Reduction @Meter  (MW)</v>
          </cell>
          <cell r="F678" t="str">
            <v>High Participation Case</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row>
        <row r="679">
          <cell r="A679" t="str">
            <v>CAIrrigationTime-Of-UseWinter Peak Reduction @Generation (MW)High Participation Case0</v>
          </cell>
          <cell r="B679" t="str">
            <v>CA</v>
          </cell>
          <cell r="C679" t="str">
            <v>Irrigation</v>
          </cell>
          <cell r="D679" t="str">
            <v>Time-Of-Use</v>
          </cell>
          <cell r="E679" t="str">
            <v>Winter Peak Reduction @Generation (MW)</v>
          </cell>
          <cell r="F679" t="str">
            <v>High Participation Case</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row>
        <row r="680">
          <cell r="A680" t="str">
            <v>CAIrrigationTime-Of-UseProgram Annual BenefitsHigh Participation Case0</v>
          </cell>
          <cell r="B680" t="str">
            <v>CA</v>
          </cell>
          <cell r="C680" t="str">
            <v>Irrigation</v>
          </cell>
          <cell r="D680" t="str">
            <v>Time-Of-Use</v>
          </cell>
          <cell r="E680" t="str">
            <v>Program Annual Benefits</v>
          </cell>
          <cell r="F680" t="str">
            <v>High Participation Case</v>
          </cell>
          <cell r="G680">
            <v>0</v>
          </cell>
        </row>
        <row r="681">
          <cell r="A681" t="str">
            <v>CAIrrigationTime-Of-UseNew ParticipantsHigh Participation Case0</v>
          </cell>
          <cell r="B681" t="str">
            <v>CA</v>
          </cell>
          <cell r="C681" t="str">
            <v>Irrigation</v>
          </cell>
          <cell r="D681" t="str">
            <v>Time-Of-Use</v>
          </cell>
          <cell r="E681" t="str">
            <v>New Participants</v>
          </cell>
          <cell r="F681" t="str">
            <v>High Participation Case</v>
          </cell>
          <cell r="G681">
            <v>0</v>
          </cell>
          <cell r="H681">
            <v>0</v>
          </cell>
          <cell r="I681">
            <v>0</v>
          </cell>
          <cell r="J681">
            <v>0</v>
          </cell>
          <cell r="K681">
            <v>0</v>
          </cell>
          <cell r="L681">
            <v>0</v>
          </cell>
          <cell r="M681">
            <v>0</v>
          </cell>
          <cell r="N681">
            <v>0</v>
          </cell>
          <cell r="O681">
            <v>0</v>
          </cell>
          <cell r="P681">
            <v>0</v>
          </cell>
          <cell r="Q681">
            <v>0</v>
          </cell>
          <cell r="R681">
            <v>16746.686550000006</v>
          </cell>
          <cell r="S681">
            <v>34271.919000000009</v>
          </cell>
          <cell r="T681">
            <v>69833.664450000011</v>
          </cell>
          <cell r="U681">
            <v>36847.527750000037</v>
          </cell>
          <cell r="V681">
            <v>20100.588749999937</v>
          </cell>
          <cell r="W681">
            <v>2583.0255000000179</v>
          </cell>
          <cell r="X681">
            <v>2585.7149999999965</v>
          </cell>
          <cell r="Y681">
            <v>2585.2035000000324</v>
          </cell>
          <cell r="Z681">
            <v>2584.5764999999665</v>
          </cell>
          <cell r="AA681">
            <v>2584.3950000000186</v>
          </cell>
          <cell r="AB681">
            <v>2584.7249999999767</v>
          </cell>
          <cell r="AC681">
            <v>2592.8595000000205</v>
          </cell>
          <cell r="AD681">
            <v>2694.0321599718882</v>
          </cell>
          <cell r="AE681">
            <v>2731.0805338135397</v>
          </cell>
          <cell r="AF681">
            <v>2768.6383974915661</v>
          </cell>
          <cell r="AG681">
            <v>2806.7127575183695</v>
          </cell>
          <cell r="AH681">
            <v>2845.3107167601411</v>
          </cell>
          <cell r="AI681">
            <v>2884.4394757617847</v>
          </cell>
          <cell r="AJ681">
            <v>2924.1063340901455</v>
          </cell>
          <cell r="AK681">
            <v>2964.3186916958948</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row>
        <row r="682">
          <cell r="A682" t="str">
            <v>CAIrrigationTime-Of-UseIncentive CostsHigh Participation Case0</v>
          </cell>
          <cell r="B682" t="str">
            <v>CA</v>
          </cell>
          <cell r="C682" t="str">
            <v>Irrigation</v>
          </cell>
          <cell r="D682" t="str">
            <v>Time-Of-Use</v>
          </cell>
          <cell r="E682" t="str">
            <v>Incentive Costs</v>
          </cell>
          <cell r="F682" t="str">
            <v>High Participation Case</v>
          </cell>
          <cell r="G682">
            <v>0</v>
          </cell>
          <cell r="H682">
            <v>0</v>
          </cell>
          <cell r="I682">
            <v>0</v>
          </cell>
          <cell r="J682">
            <v>0</v>
          </cell>
          <cell r="K682">
            <v>0</v>
          </cell>
          <cell r="L682">
            <v>0</v>
          </cell>
          <cell r="M682">
            <v>0</v>
          </cell>
          <cell r="N682">
            <v>0</v>
          </cell>
          <cell r="O682">
            <v>0</v>
          </cell>
          <cell r="P682">
            <v>0</v>
          </cell>
          <cell r="Q682">
            <v>0</v>
          </cell>
          <cell r="R682">
            <v>351680.42</v>
          </cell>
          <cell r="S682">
            <v>1071390.72</v>
          </cell>
          <cell r="T682">
            <v>2537897.67</v>
          </cell>
          <cell r="U682">
            <v>3311695.75</v>
          </cell>
          <cell r="V682">
            <v>3733808.12</v>
          </cell>
          <cell r="W682">
            <v>3788051.65</v>
          </cell>
          <cell r="X682">
            <v>3842351.67</v>
          </cell>
          <cell r="Y682">
            <v>3896640.94</v>
          </cell>
          <cell r="Z682">
            <v>3950917.05</v>
          </cell>
          <cell r="AA682">
            <v>4005189.34</v>
          </cell>
          <cell r="AB682">
            <v>4059468.57</v>
          </cell>
          <cell r="AC682">
            <v>4113918.62</v>
          </cell>
          <cell r="AD682">
            <v>4170493.29</v>
          </cell>
          <cell r="AE682">
            <v>4227845.9800000004</v>
          </cell>
          <cell r="AF682">
            <v>4285987.3899999997</v>
          </cell>
          <cell r="AG682">
            <v>4344928.3600000003</v>
          </cell>
          <cell r="AH682">
            <v>4404679.88</v>
          </cell>
          <cell r="AI682">
            <v>4465253.1100000003</v>
          </cell>
          <cell r="AJ682">
            <v>4526659.34</v>
          </cell>
          <cell r="AK682">
            <v>4588910.04</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row>
        <row r="683">
          <cell r="A683" t="str">
            <v>CAIrrigationTime-Of-UseParticipantsHigh Participation Case0</v>
          </cell>
          <cell r="B683" t="str">
            <v>CA</v>
          </cell>
          <cell r="C683" t="str">
            <v>Irrigation</v>
          </cell>
          <cell r="D683" t="str">
            <v>Time-Of-Use</v>
          </cell>
          <cell r="E683" t="str">
            <v>Participants</v>
          </cell>
          <cell r="F683" t="str">
            <v>High Participation Case</v>
          </cell>
          <cell r="G683">
            <v>0</v>
          </cell>
          <cell r="H683">
            <v>0</v>
          </cell>
          <cell r="I683">
            <v>0</v>
          </cell>
          <cell r="J683">
            <v>0</v>
          </cell>
          <cell r="K683">
            <v>0</v>
          </cell>
          <cell r="L683">
            <v>0</v>
          </cell>
          <cell r="M683">
            <v>0</v>
          </cell>
          <cell r="N683">
            <v>0</v>
          </cell>
          <cell r="O683">
            <v>0</v>
          </cell>
          <cell r="P683">
            <v>0</v>
          </cell>
          <cell r="Q683">
            <v>0</v>
          </cell>
          <cell r="R683">
            <v>16746.686550000006</v>
          </cell>
          <cell r="S683">
            <v>51018.605550000015</v>
          </cell>
          <cell r="T683">
            <v>120852.27000000002</v>
          </cell>
          <cell r="U683">
            <v>157699.79775000006</v>
          </cell>
          <cell r="V683">
            <v>177800.38649999999</v>
          </cell>
          <cell r="W683">
            <v>180383.41200000001</v>
          </cell>
          <cell r="X683">
            <v>182969.12700000001</v>
          </cell>
          <cell r="Y683">
            <v>185554.33050000004</v>
          </cell>
          <cell r="Z683">
            <v>188138.90700000001</v>
          </cell>
          <cell r="AA683">
            <v>190723.30200000003</v>
          </cell>
          <cell r="AB683">
            <v>193308.027</v>
          </cell>
          <cell r="AC683">
            <v>195900.88650000002</v>
          </cell>
          <cell r="AD683">
            <v>198594.91865997191</v>
          </cell>
          <cell r="AE683">
            <v>201325.99919378545</v>
          </cell>
          <cell r="AF683">
            <v>204094.63759127702</v>
          </cell>
          <cell r="AG683">
            <v>206901.35034879539</v>
          </cell>
          <cell r="AH683">
            <v>209746.66106555553</v>
          </cell>
          <cell r="AI683">
            <v>212631.10054131731</v>
          </cell>
          <cell r="AJ683">
            <v>215555.20687540746</v>
          </cell>
          <cell r="AK683">
            <v>218519.52556710335</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row>
        <row r="684">
          <cell r="A684" t="str">
            <v>CALarge C&amp;ITime-Of-UseProgram Annual BenefitsHigh Participation Case0</v>
          </cell>
          <cell r="B684" t="str">
            <v>CA</v>
          </cell>
          <cell r="C684" t="str">
            <v>Large C&amp;I</v>
          </cell>
          <cell r="D684" t="str">
            <v>Time-Of-Use</v>
          </cell>
          <cell r="E684" t="str">
            <v>Program Annual Benefits</v>
          </cell>
          <cell r="F684" t="str">
            <v>High Participation Case</v>
          </cell>
          <cell r="G684">
            <v>0</v>
          </cell>
          <cell r="H684">
            <v>0</v>
          </cell>
          <cell r="I684">
            <v>0</v>
          </cell>
          <cell r="J684">
            <v>0</v>
          </cell>
          <cell r="K684">
            <v>0</v>
          </cell>
          <cell r="L684">
            <v>0</v>
          </cell>
          <cell r="M684">
            <v>0</v>
          </cell>
          <cell r="N684">
            <v>0</v>
          </cell>
          <cell r="O684">
            <v>0</v>
          </cell>
          <cell r="P684">
            <v>0</v>
          </cell>
          <cell r="Q684">
            <v>0</v>
          </cell>
          <cell r="R684">
            <v>573231.01</v>
          </cell>
          <cell r="S684">
            <v>1745288.43</v>
          </cell>
          <cell r="T684">
            <v>4127886.26</v>
          </cell>
          <cell r="U684">
            <v>5388069.9000000004</v>
          </cell>
          <cell r="V684">
            <v>6066603.5300000003</v>
          </cell>
          <cell r="W684">
            <v>6146956.6100000003</v>
          </cell>
          <cell r="X684">
            <v>6226381.7599999998</v>
          </cell>
          <cell r="Y684">
            <v>6305886.3200000003</v>
          </cell>
          <cell r="Z684">
            <v>6389191.79</v>
          </cell>
          <cell r="AA684">
            <v>6482465.1100000003</v>
          </cell>
          <cell r="AB684">
            <v>6568214.9500000002</v>
          </cell>
          <cell r="AC684">
            <v>6654117.0800000001</v>
          </cell>
          <cell r="AD684">
            <v>6743128.8899999997</v>
          </cell>
          <cell r="AE684">
            <v>6833331.4100000001</v>
          </cell>
          <cell r="AF684">
            <v>6924740.5700000003</v>
          </cell>
          <cell r="AG684">
            <v>7017372.5</v>
          </cell>
          <cell r="AH684">
            <v>7111243.5700000003</v>
          </cell>
          <cell r="AI684">
            <v>7206370.3399999999</v>
          </cell>
          <cell r="AJ684">
            <v>7302769.6200000001</v>
          </cell>
          <cell r="AK684">
            <v>7400458.4299999997</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row>
        <row r="685">
          <cell r="A685" t="str">
            <v>CALarge C&amp;ITime-Of-UseProgram Annual CostsHigh Participation Case0</v>
          </cell>
          <cell r="B685" t="str">
            <v>CA</v>
          </cell>
          <cell r="C685" t="str">
            <v>Large C&amp;I</v>
          </cell>
          <cell r="D685" t="str">
            <v>Time-Of-Use</v>
          </cell>
          <cell r="E685" t="str">
            <v>Program Annual Costs</v>
          </cell>
          <cell r="F685" t="str">
            <v>High Participation Case</v>
          </cell>
          <cell r="G685">
            <v>0</v>
          </cell>
          <cell r="H685">
            <v>0</v>
          </cell>
          <cell r="I685">
            <v>0</v>
          </cell>
          <cell r="J685">
            <v>0</v>
          </cell>
          <cell r="K685">
            <v>0</v>
          </cell>
          <cell r="L685">
            <v>0</v>
          </cell>
          <cell r="M685">
            <v>0</v>
          </cell>
          <cell r="N685">
            <v>0</v>
          </cell>
          <cell r="O685">
            <v>0</v>
          </cell>
          <cell r="P685">
            <v>0</v>
          </cell>
          <cell r="Q685">
            <v>0</v>
          </cell>
          <cell r="R685">
            <v>5834317.1500000004</v>
          </cell>
          <cell r="S685">
            <v>12509121.98</v>
          </cell>
          <cell r="T685">
            <v>26286343.199999999</v>
          </cell>
          <cell r="U685">
            <v>16130618.27</v>
          </cell>
          <cell r="V685">
            <v>10911310.720000001</v>
          </cell>
          <cell r="W685">
            <v>4823091.07</v>
          </cell>
          <cell r="X685">
            <v>4899046.41</v>
          </cell>
          <cell r="Y685">
            <v>4974249.76</v>
          </cell>
          <cell r="Z685">
            <v>5049879.66</v>
          </cell>
          <cell r="AA685">
            <v>5126289.05</v>
          </cell>
          <cell r="AB685">
            <v>5203203.5</v>
          </cell>
          <cell r="AC685">
            <v>5283869.59</v>
          </cell>
          <cell r="AD685">
            <v>5405233.1200000001</v>
          </cell>
          <cell r="AE685">
            <v>5502775.29</v>
          </cell>
          <cell r="AF685">
            <v>5602414.6799999997</v>
          </cell>
          <cell r="AG685">
            <v>5704204.7300000004</v>
          </cell>
          <cell r="AH685">
            <v>5808200.4400000004</v>
          </cell>
          <cell r="AI685">
            <v>5914458.3899999997</v>
          </cell>
          <cell r="AJ685">
            <v>6023036.7800000003</v>
          </cell>
          <cell r="AK685">
            <v>6133995.5099999998</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row>
        <row r="686">
          <cell r="A686" t="str">
            <v>CALarge C&amp;ITime-Of-UseNon-Incentive CostsHigh Participation Case0</v>
          </cell>
          <cell r="B686" t="str">
            <v>CA</v>
          </cell>
          <cell r="C686" t="str">
            <v>Large C&amp;I</v>
          </cell>
          <cell r="D686" t="str">
            <v>Time-Of-Use</v>
          </cell>
          <cell r="E686" t="str">
            <v>Non-Incentive Costs</v>
          </cell>
          <cell r="F686" t="str">
            <v>High Participation Case</v>
          </cell>
          <cell r="G686">
            <v>0</v>
          </cell>
          <cell r="H686">
            <v>0</v>
          </cell>
          <cell r="I686">
            <v>0</v>
          </cell>
          <cell r="J686">
            <v>0</v>
          </cell>
          <cell r="K686">
            <v>0</v>
          </cell>
          <cell r="L686">
            <v>0</v>
          </cell>
          <cell r="M686">
            <v>0</v>
          </cell>
          <cell r="N686">
            <v>0</v>
          </cell>
          <cell r="O686">
            <v>0</v>
          </cell>
          <cell r="P686">
            <v>0</v>
          </cell>
          <cell r="Q686">
            <v>0</v>
          </cell>
          <cell r="R686">
            <v>5482636.7300000004</v>
          </cell>
          <cell r="S686">
            <v>11437731.27</v>
          </cell>
          <cell r="T686">
            <v>23748445.530000001</v>
          </cell>
          <cell r="U686">
            <v>12818922.52</v>
          </cell>
          <cell r="V686">
            <v>7177502.6100000003</v>
          </cell>
          <cell r="W686">
            <v>1035039.42</v>
          </cell>
          <cell r="X686">
            <v>1056694.75</v>
          </cell>
          <cell r="Y686">
            <v>1077608.81</v>
          </cell>
          <cell r="Z686">
            <v>1098962.6200000001</v>
          </cell>
          <cell r="AA686">
            <v>1121099.71</v>
          </cell>
          <cell r="AB686">
            <v>1143734.93</v>
          </cell>
          <cell r="AC686">
            <v>1169950.97</v>
          </cell>
          <cell r="AD686">
            <v>1234739.83</v>
          </cell>
          <cell r="AE686">
            <v>1274929.31</v>
          </cell>
          <cell r="AF686">
            <v>1316427.29</v>
          </cell>
          <cell r="AG686">
            <v>1359276.37</v>
          </cell>
          <cell r="AH686">
            <v>1403520.56</v>
          </cell>
          <cell r="AI686">
            <v>1449205.28</v>
          </cell>
          <cell r="AJ686">
            <v>1496377.44</v>
          </cell>
          <cell r="AK686">
            <v>1545085.48</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row>
        <row r="687">
          <cell r="A687" t="str">
            <v>CALarge C&amp;ITime-Of-UseSummer Peak Reduction @Meter  (MW)High Participation Case0</v>
          </cell>
          <cell r="B687" t="str">
            <v>CA</v>
          </cell>
          <cell r="C687" t="str">
            <v>Large C&amp;I</v>
          </cell>
          <cell r="D687" t="str">
            <v>Time-Of-Use</v>
          </cell>
          <cell r="E687" t="str">
            <v>Summer Peak Reduction @Meter  (MW)</v>
          </cell>
          <cell r="F687" t="str">
            <v>High Participation Case</v>
          </cell>
          <cell r="G687">
            <v>0</v>
          </cell>
          <cell r="H687">
            <v>0</v>
          </cell>
          <cell r="I687">
            <v>0</v>
          </cell>
          <cell r="J687">
            <v>0</v>
          </cell>
          <cell r="K687">
            <v>0</v>
          </cell>
          <cell r="L687">
            <v>0</v>
          </cell>
          <cell r="M687">
            <v>0</v>
          </cell>
          <cell r="N687">
            <v>0</v>
          </cell>
          <cell r="O687">
            <v>0</v>
          </cell>
          <cell r="P687">
            <v>0</v>
          </cell>
          <cell r="Q687">
            <v>0</v>
          </cell>
          <cell r="R687">
            <v>5.1061481672101516</v>
          </cell>
          <cell r="S687">
            <v>15.546439584201273</v>
          </cell>
          <cell r="T687">
            <v>36.769815927493447</v>
          </cell>
          <cell r="U687">
            <v>47.99510590524666</v>
          </cell>
          <cell r="V687">
            <v>54.039254216657497</v>
          </cell>
          <cell r="W687">
            <v>54.75501228123791</v>
          </cell>
          <cell r="X687">
            <v>55.462504704051796</v>
          </cell>
          <cell r="Y687">
            <v>56.170704503007471</v>
          </cell>
          <cell r="Z687">
            <v>56.91276145592839</v>
          </cell>
          <cell r="AA687">
            <v>57.74360864977195</v>
          </cell>
          <cell r="AB687">
            <v>58.507439221742665</v>
          </cell>
          <cell r="AC687">
            <v>59.27262640549219</v>
          </cell>
          <cell r="AD687">
            <v>60.065513565673378</v>
          </cell>
          <cell r="AE687">
            <v>60.869007140432515</v>
          </cell>
          <cell r="AF687">
            <v>61.683249011282939</v>
          </cell>
          <cell r="AG687">
            <v>62.508382957680382</v>
          </cell>
          <cell r="AH687">
            <v>63.344554682411669</v>
          </cell>
          <cell r="AI687">
            <v>64.191911837323005</v>
          </cell>
          <cell r="AJ687">
            <v>65.050604049392433</v>
          </cell>
          <cell r="AK687">
            <v>65.920782947151125</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row>
        <row r="688">
          <cell r="A688" t="str">
            <v>CALarge C&amp;ITime-Of-UseSummer Peak Reduction @Generation (MW)High Participation Case0</v>
          </cell>
          <cell r="B688" t="str">
            <v>CA</v>
          </cell>
          <cell r="C688" t="str">
            <v>Large C&amp;I</v>
          </cell>
          <cell r="D688" t="str">
            <v>Time-Of-Use</v>
          </cell>
          <cell r="E688" t="str">
            <v>Summer Peak Reduction @Generation (MW)</v>
          </cell>
          <cell r="F688" t="str">
            <v>High Participation Case</v>
          </cell>
          <cell r="G688">
            <v>0</v>
          </cell>
          <cell r="H688">
            <v>0</v>
          </cell>
          <cell r="I688">
            <v>0</v>
          </cell>
          <cell r="J688">
            <v>0</v>
          </cell>
          <cell r="K688">
            <v>0</v>
          </cell>
          <cell r="L688">
            <v>0</v>
          </cell>
          <cell r="M688">
            <v>0</v>
          </cell>
          <cell r="N688">
            <v>0</v>
          </cell>
          <cell r="O688">
            <v>0</v>
          </cell>
          <cell r="P688">
            <v>0</v>
          </cell>
          <cell r="Q688">
            <v>0</v>
          </cell>
          <cell r="R688">
            <v>5.6309529854545115</v>
          </cell>
          <cell r="S688">
            <v>17.1442871462299</v>
          </cell>
          <cell r="T688">
            <v>40.548980952242438</v>
          </cell>
          <cell r="U688">
            <v>52.92799504328039</v>
          </cell>
          <cell r="V688">
            <v>59.593354892652727</v>
          </cell>
          <cell r="W688">
            <v>60.382677857562754</v>
          </cell>
          <cell r="X688">
            <v>61.162885646285609</v>
          </cell>
          <cell r="Y688">
            <v>61.94387351456492</v>
          </cell>
          <cell r="Z688">
            <v>62.762198341341403</v>
          </cell>
          <cell r="AA688">
            <v>63.678439181486489</v>
          </cell>
          <cell r="AB688">
            <v>64.520775498172327</v>
          </cell>
          <cell r="AC688">
            <v>65.364607857843168</v>
          </cell>
          <cell r="AD688">
            <v>66.238987169908881</v>
          </cell>
          <cell r="AE688">
            <v>67.125063013269198</v>
          </cell>
          <cell r="AF688">
            <v>68.022991851877961</v>
          </cell>
          <cell r="AG688">
            <v>68.932932242700019</v>
          </cell>
          <cell r="AH688">
            <v>69.855044863709381</v>
          </cell>
          <cell r="AI688">
            <v>70.789492542261797</v>
          </cell>
          <cell r="AJ688">
            <v>71.73644028384696</v>
          </cell>
          <cell r="AK688">
            <v>72.696055301225314</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row>
        <row r="689">
          <cell r="A689" t="str">
            <v>CALarge C&amp;ITime-Of-UseWinter Peak Reduction @Meter  (MW)High Participation Case0</v>
          </cell>
          <cell r="B689" t="str">
            <v>CA</v>
          </cell>
          <cell r="C689" t="str">
            <v>Large C&amp;I</v>
          </cell>
          <cell r="D689" t="str">
            <v>Time-Of-Use</v>
          </cell>
          <cell r="E689" t="str">
            <v>Winter Peak Reduction @Meter  (MW)</v>
          </cell>
          <cell r="F689" t="str">
            <v>High Participation Case</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row>
        <row r="690">
          <cell r="A690" t="str">
            <v>CALarge C&amp;ITime-Of-UseWinter Peak Reduction @Generation (MW)High Participation Case0</v>
          </cell>
          <cell r="B690" t="str">
            <v>CA</v>
          </cell>
          <cell r="C690" t="str">
            <v>Large C&amp;I</v>
          </cell>
          <cell r="D690" t="str">
            <v>Time-Of-Use</v>
          </cell>
          <cell r="E690" t="str">
            <v>Winter Peak Reduction @Generation (MW)</v>
          </cell>
          <cell r="F690" t="str">
            <v>High Participation Case</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row>
        <row r="691">
          <cell r="A691" t="str">
            <v>CALarge C&amp;ITime-Of-UseProgram Annual BenefitsHigh Participation Case0</v>
          </cell>
          <cell r="B691" t="str">
            <v>CA</v>
          </cell>
          <cell r="C691" t="str">
            <v>Large C&amp;I</v>
          </cell>
          <cell r="D691" t="str">
            <v>Time-Of-Use</v>
          </cell>
          <cell r="E691" t="str">
            <v>Program Annual Benefits</v>
          </cell>
          <cell r="F691" t="str">
            <v>High Participation Case</v>
          </cell>
          <cell r="G691">
            <v>0</v>
          </cell>
        </row>
        <row r="692">
          <cell r="A692" t="str">
            <v>CALarge C&amp;ITime-Of-UseNew ParticipantsHigh Participation Case0</v>
          </cell>
          <cell r="B692" t="str">
            <v>CA</v>
          </cell>
          <cell r="C692" t="str">
            <v>Large C&amp;I</v>
          </cell>
          <cell r="D692" t="str">
            <v>Time-Of-Use</v>
          </cell>
          <cell r="E692" t="str">
            <v>New Participants</v>
          </cell>
          <cell r="F692" t="str">
            <v>High Participation Case</v>
          </cell>
          <cell r="G692">
            <v>0</v>
          </cell>
          <cell r="H692">
            <v>0</v>
          </cell>
          <cell r="I692">
            <v>0</v>
          </cell>
          <cell r="J692">
            <v>0</v>
          </cell>
          <cell r="K692">
            <v>0</v>
          </cell>
          <cell r="L692">
            <v>0</v>
          </cell>
          <cell r="M692">
            <v>0</v>
          </cell>
          <cell r="N692">
            <v>0</v>
          </cell>
          <cell r="O692">
            <v>0</v>
          </cell>
          <cell r="P692">
            <v>0</v>
          </cell>
          <cell r="Q692">
            <v>0</v>
          </cell>
          <cell r="R692">
            <v>16746.686550000006</v>
          </cell>
          <cell r="S692">
            <v>34271.919000000009</v>
          </cell>
          <cell r="T692">
            <v>69833.664450000011</v>
          </cell>
          <cell r="U692">
            <v>36847.527750000037</v>
          </cell>
          <cell r="V692">
            <v>20100.588749999937</v>
          </cell>
          <cell r="W692">
            <v>2583.0255000000179</v>
          </cell>
          <cell r="X692">
            <v>2585.7149999999965</v>
          </cell>
          <cell r="Y692">
            <v>2585.2035000000324</v>
          </cell>
          <cell r="Z692">
            <v>2584.5764999999665</v>
          </cell>
          <cell r="AA692">
            <v>2584.3950000000186</v>
          </cell>
          <cell r="AB692">
            <v>2584.7249999999767</v>
          </cell>
          <cell r="AC692">
            <v>2592.8595000000205</v>
          </cell>
          <cell r="AD692">
            <v>2694.0321599718882</v>
          </cell>
          <cell r="AE692">
            <v>2731.0805338135397</v>
          </cell>
          <cell r="AF692">
            <v>2768.6383974915661</v>
          </cell>
          <cell r="AG692">
            <v>2806.7127575183695</v>
          </cell>
          <cell r="AH692">
            <v>2845.3107167601411</v>
          </cell>
          <cell r="AI692">
            <v>2884.4394757617847</v>
          </cell>
          <cell r="AJ692">
            <v>2924.1063340901455</v>
          </cell>
          <cell r="AK692">
            <v>2964.3186916958948</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row>
        <row r="693">
          <cell r="A693" t="str">
            <v>CALarge C&amp;ITime-Of-UseIncentive CostsHigh Participation Case0</v>
          </cell>
          <cell r="B693" t="str">
            <v>CA</v>
          </cell>
          <cell r="C693" t="str">
            <v>Large C&amp;I</v>
          </cell>
          <cell r="D693" t="str">
            <v>Time-Of-Use</v>
          </cell>
          <cell r="E693" t="str">
            <v>Incentive Costs</v>
          </cell>
          <cell r="F693" t="str">
            <v>High Participation Case</v>
          </cell>
          <cell r="G693">
            <v>0</v>
          </cell>
          <cell r="H693">
            <v>0</v>
          </cell>
          <cell r="I693">
            <v>0</v>
          </cell>
          <cell r="J693">
            <v>0</v>
          </cell>
          <cell r="K693">
            <v>0</v>
          </cell>
          <cell r="L693">
            <v>0</v>
          </cell>
          <cell r="M693">
            <v>0</v>
          </cell>
          <cell r="N693">
            <v>0</v>
          </cell>
          <cell r="O693">
            <v>0</v>
          </cell>
          <cell r="P693">
            <v>0</v>
          </cell>
          <cell r="Q693">
            <v>0</v>
          </cell>
          <cell r="R693">
            <v>351680.42</v>
          </cell>
          <cell r="S693">
            <v>1071390.72</v>
          </cell>
          <cell r="T693">
            <v>2537897.67</v>
          </cell>
          <cell r="U693">
            <v>3311695.75</v>
          </cell>
          <cell r="V693">
            <v>3733808.12</v>
          </cell>
          <cell r="W693">
            <v>3788051.65</v>
          </cell>
          <cell r="X693">
            <v>3842351.67</v>
          </cell>
          <cell r="Y693">
            <v>3896640.94</v>
          </cell>
          <cell r="Z693">
            <v>3950917.05</v>
          </cell>
          <cell r="AA693">
            <v>4005189.34</v>
          </cell>
          <cell r="AB693">
            <v>4059468.57</v>
          </cell>
          <cell r="AC693">
            <v>4113918.62</v>
          </cell>
          <cell r="AD693">
            <v>4170493.29</v>
          </cell>
          <cell r="AE693">
            <v>4227845.9800000004</v>
          </cell>
          <cell r="AF693">
            <v>4285987.3899999997</v>
          </cell>
          <cell r="AG693">
            <v>4344928.3600000003</v>
          </cell>
          <cell r="AH693">
            <v>4404679.88</v>
          </cell>
          <cell r="AI693">
            <v>4465253.1100000003</v>
          </cell>
          <cell r="AJ693">
            <v>4526659.34</v>
          </cell>
          <cell r="AK693">
            <v>4588910.04</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row>
        <row r="694">
          <cell r="A694" t="str">
            <v>CALarge C&amp;ITime-Of-UseParticipantsHigh Participation Case0</v>
          </cell>
          <cell r="B694" t="str">
            <v>CA</v>
          </cell>
          <cell r="C694" t="str">
            <v>Large C&amp;I</v>
          </cell>
          <cell r="D694" t="str">
            <v>Time-Of-Use</v>
          </cell>
          <cell r="E694" t="str">
            <v>Participants</v>
          </cell>
          <cell r="F694" t="str">
            <v>High Participation Case</v>
          </cell>
          <cell r="G694">
            <v>0</v>
          </cell>
          <cell r="H694">
            <v>0</v>
          </cell>
          <cell r="I694">
            <v>0</v>
          </cell>
          <cell r="J694">
            <v>0</v>
          </cell>
          <cell r="K694">
            <v>0</v>
          </cell>
          <cell r="L694">
            <v>0</v>
          </cell>
          <cell r="M694">
            <v>0</v>
          </cell>
          <cell r="N694">
            <v>0</v>
          </cell>
          <cell r="O694">
            <v>0</v>
          </cell>
          <cell r="P694">
            <v>0</v>
          </cell>
          <cell r="Q694">
            <v>0</v>
          </cell>
          <cell r="R694">
            <v>16746.686550000006</v>
          </cell>
          <cell r="S694">
            <v>51018.605550000015</v>
          </cell>
          <cell r="T694">
            <v>120852.27000000002</v>
          </cell>
          <cell r="U694">
            <v>157699.79775000006</v>
          </cell>
          <cell r="V694">
            <v>177800.38649999999</v>
          </cell>
          <cell r="W694">
            <v>180383.41200000001</v>
          </cell>
          <cell r="X694">
            <v>182969.12700000001</v>
          </cell>
          <cell r="Y694">
            <v>185554.33050000004</v>
          </cell>
          <cell r="Z694">
            <v>188138.90700000001</v>
          </cell>
          <cell r="AA694">
            <v>190723.30200000003</v>
          </cell>
          <cell r="AB694">
            <v>193308.027</v>
          </cell>
          <cell r="AC694">
            <v>195900.88650000002</v>
          </cell>
          <cell r="AD694">
            <v>198594.91865997191</v>
          </cell>
          <cell r="AE694">
            <v>201325.99919378545</v>
          </cell>
          <cell r="AF694">
            <v>204094.63759127702</v>
          </cell>
          <cell r="AG694">
            <v>206901.35034879539</v>
          </cell>
          <cell r="AH694">
            <v>209746.66106555553</v>
          </cell>
          <cell r="AI694">
            <v>212631.10054131731</v>
          </cell>
          <cell r="AJ694">
            <v>215555.20687540746</v>
          </cell>
          <cell r="AK694">
            <v>218519.52556710335</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row>
        <row r="695">
          <cell r="A695" t="str">
            <v>CAMedium C&amp;ITime-Of-UseProgram Annual BenefitsHigh Participation Case0</v>
          </cell>
          <cell r="B695" t="str">
            <v>CA</v>
          </cell>
          <cell r="C695" t="str">
            <v>Medium C&amp;I</v>
          </cell>
          <cell r="D695" t="str">
            <v>Time-Of-Use</v>
          </cell>
          <cell r="E695" t="str">
            <v>Program Annual Benefits</v>
          </cell>
          <cell r="F695" t="str">
            <v>High Participation Case</v>
          </cell>
          <cell r="G695">
            <v>0</v>
          </cell>
          <cell r="H695">
            <v>0</v>
          </cell>
          <cell r="I695">
            <v>0</v>
          </cell>
          <cell r="J695">
            <v>0</v>
          </cell>
          <cell r="K695">
            <v>0</v>
          </cell>
          <cell r="L695">
            <v>0</v>
          </cell>
          <cell r="M695">
            <v>0</v>
          </cell>
          <cell r="N695">
            <v>0</v>
          </cell>
          <cell r="O695">
            <v>0</v>
          </cell>
          <cell r="P695">
            <v>0</v>
          </cell>
          <cell r="Q695">
            <v>0</v>
          </cell>
          <cell r="R695">
            <v>573231.01</v>
          </cell>
          <cell r="S695">
            <v>1745288.43</v>
          </cell>
          <cell r="T695">
            <v>4127886.26</v>
          </cell>
          <cell r="U695">
            <v>5388069.9000000004</v>
          </cell>
          <cell r="V695">
            <v>6066603.5300000003</v>
          </cell>
          <cell r="W695">
            <v>6146956.6100000003</v>
          </cell>
          <cell r="X695">
            <v>6226381.7599999998</v>
          </cell>
          <cell r="Y695">
            <v>6305886.3200000003</v>
          </cell>
          <cell r="Z695">
            <v>6389191.79</v>
          </cell>
          <cell r="AA695">
            <v>6482465.1100000003</v>
          </cell>
          <cell r="AB695">
            <v>6568214.9500000002</v>
          </cell>
          <cell r="AC695">
            <v>6654117.0800000001</v>
          </cell>
          <cell r="AD695">
            <v>6743128.8899999997</v>
          </cell>
          <cell r="AE695">
            <v>6833331.4100000001</v>
          </cell>
          <cell r="AF695">
            <v>6924740.5700000003</v>
          </cell>
          <cell r="AG695">
            <v>7017372.5</v>
          </cell>
          <cell r="AH695">
            <v>7111243.5700000003</v>
          </cell>
          <cell r="AI695">
            <v>7206370.3399999999</v>
          </cell>
          <cell r="AJ695">
            <v>7302769.6200000001</v>
          </cell>
          <cell r="AK695">
            <v>7400458.4299999997</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row>
        <row r="696">
          <cell r="A696" t="str">
            <v>CAMedium C&amp;ITime-Of-UseProgram Annual CostsHigh Participation Case0</v>
          </cell>
          <cell r="B696" t="str">
            <v>CA</v>
          </cell>
          <cell r="C696" t="str">
            <v>Medium C&amp;I</v>
          </cell>
          <cell r="D696" t="str">
            <v>Time-Of-Use</v>
          </cell>
          <cell r="E696" t="str">
            <v>Program Annual Costs</v>
          </cell>
          <cell r="F696" t="str">
            <v>High Participation Case</v>
          </cell>
          <cell r="G696">
            <v>0</v>
          </cell>
          <cell r="H696">
            <v>0</v>
          </cell>
          <cell r="I696">
            <v>0</v>
          </cell>
          <cell r="J696">
            <v>0</v>
          </cell>
          <cell r="K696">
            <v>0</v>
          </cell>
          <cell r="L696">
            <v>0</v>
          </cell>
          <cell r="M696">
            <v>0</v>
          </cell>
          <cell r="N696">
            <v>0</v>
          </cell>
          <cell r="O696">
            <v>0</v>
          </cell>
          <cell r="P696">
            <v>0</v>
          </cell>
          <cell r="Q696">
            <v>0</v>
          </cell>
          <cell r="R696">
            <v>5834317.1500000004</v>
          </cell>
          <cell r="S696">
            <v>12509121.98</v>
          </cell>
          <cell r="T696">
            <v>26286343.199999999</v>
          </cell>
          <cell r="U696">
            <v>16130618.27</v>
          </cell>
          <cell r="V696">
            <v>10911310.720000001</v>
          </cell>
          <cell r="W696">
            <v>4823091.07</v>
          </cell>
          <cell r="X696">
            <v>4899046.41</v>
          </cell>
          <cell r="Y696">
            <v>4974249.76</v>
          </cell>
          <cell r="Z696">
            <v>5049879.66</v>
          </cell>
          <cell r="AA696">
            <v>5126289.05</v>
          </cell>
          <cell r="AB696">
            <v>5203203.5</v>
          </cell>
          <cell r="AC696">
            <v>5283869.59</v>
          </cell>
          <cell r="AD696">
            <v>5405233.1200000001</v>
          </cell>
          <cell r="AE696">
            <v>5502775.29</v>
          </cell>
          <cell r="AF696">
            <v>5602414.6799999997</v>
          </cell>
          <cell r="AG696">
            <v>5704204.7300000004</v>
          </cell>
          <cell r="AH696">
            <v>5808200.4400000004</v>
          </cell>
          <cell r="AI696">
            <v>5914458.3899999997</v>
          </cell>
          <cell r="AJ696">
            <v>6023036.7800000003</v>
          </cell>
          <cell r="AK696">
            <v>6133995.5099999998</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row>
        <row r="697">
          <cell r="A697" t="str">
            <v>CAMedium C&amp;ITime-Of-UseNon-Incentive CostsHigh Participation Case0</v>
          </cell>
          <cell r="B697" t="str">
            <v>CA</v>
          </cell>
          <cell r="C697" t="str">
            <v>Medium C&amp;I</v>
          </cell>
          <cell r="D697" t="str">
            <v>Time-Of-Use</v>
          </cell>
          <cell r="E697" t="str">
            <v>Non-Incentive Costs</v>
          </cell>
          <cell r="F697" t="str">
            <v>High Participation Case</v>
          </cell>
          <cell r="G697">
            <v>0</v>
          </cell>
          <cell r="H697">
            <v>0</v>
          </cell>
          <cell r="I697">
            <v>0</v>
          </cell>
          <cell r="J697">
            <v>0</v>
          </cell>
          <cell r="K697">
            <v>0</v>
          </cell>
          <cell r="L697">
            <v>0</v>
          </cell>
          <cell r="M697">
            <v>0</v>
          </cell>
          <cell r="N697">
            <v>0</v>
          </cell>
          <cell r="O697">
            <v>0</v>
          </cell>
          <cell r="P697">
            <v>0</v>
          </cell>
          <cell r="Q697">
            <v>0</v>
          </cell>
          <cell r="R697">
            <v>5482636.7300000004</v>
          </cell>
          <cell r="S697">
            <v>11437731.27</v>
          </cell>
          <cell r="T697">
            <v>23748445.530000001</v>
          </cell>
          <cell r="U697">
            <v>12818922.52</v>
          </cell>
          <cell r="V697">
            <v>7177502.6100000003</v>
          </cell>
          <cell r="W697">
            <v>1035039.42</v>
          </cell>
          <cell r="X697">
            <v>1056694.75</v>
          </cell>
          <cell r="Y697">
            <v>1077608.81</v>
          </cell>
          <cell r="Z697">
            <v>1098962.6200000001</v>
          </cell>
          <cell r="AA697">
            <v>1121099.71</v>
          </cell>
          <cell r="AB697">
            <v>1143734.93</v>
          </cell>
          <cell r="AC697">
            <v>1169950.97</v>
          </cell>
          <cell r="AD697">
            <v>1234739.83</v>
          </cell>
          <cell r="AE697">
            <v>1274929.31</v>
          </cell>
          <cell r="AF697">
            <v>1316427.29</v>
          </cell>
          <cell r="AG697">
            <v>1359276.37</v>
          </cell>
          <cell r="AH697">
            <v>1403520.56</v>
          </cell>
          <cell r="AI697">
            <v>1449205.28</v>
          </cell>
          <cell r="AJ697">
            <v>1496377.44</v>
          </cell>
          <cell r="AK697">
            <v>1545085.48</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row>
        <row r="698">
          <cell r="A698" t="str">
            <v>CAMedium C&amp;ITime-Of-UseSummer Peak Reduction @Meter  (MW)High Participation Case0</v>
          </cell>
          <cell r="B698" t="str">
            <v>CA</v>
          </cell>
          <cell r="C698" t="str">
            <v>Medium C&amp;I</v>
          </cell>
          <cell r="D698" t="str">
            <v>Time-Of-Use</v>
          </cell>
          <cell r="E698" t="str">
            <v>Summer Peak Reduction @Meter  (MW)</v>
          </cell>
          <cell r="F698" t="str">
            <v>High Participation Case</v>
          </cell>
          <cell r="G698">
            <v>0</v>
          </cell>
          <cell r="H698">
            <v>0</v>
          </cell>
          <cell r="I698">
            <v>0</v>
          </cell>
          <cell r="J698">
            <v>0</v>
          </cell>
          <cell r="K698">
            <v>0</v>
          </cell>
          <cell r="L698">
            <v>0</v>
          </cell>
          <cell r="M698">
            <v>0</v>
          </cell>
          <cell r="N698">
            <v>0</v>
          </cell>
          <cell r="O698">
            <v>0</v>
          </cell>
          <cell r="P698">
            <v>0</v>
          </cell>
          <cell r="Q698">
            <v>0</v>
          </cell>
          <cell r="R698">
            <v>5.1061481672101516</v>
          </cell>
          <cell r="S698">
            <v>15.546439584201273</v>
          </cell>
          <cell r="T698">
            <v>36.769815927493447</v>
          </cell>
          <cell r="U698">
            <v>47.99510590524666</v>
          </cell>
          <cell r="V698">
            <v>54.039254216657497</v>
          </cell>
          <cell r="W698">
            <v>54.75501228123791</v>
          </cell>
          <cell r="X698">
            <v>55.462504704051796</v>
          </cell>
          <cell r="Y698">
            <v>56.170704503007471</v>
          </cell>
          <cell r="Z698">
            <v>56.91276145592839</v>
          </cell>
          <cell r="AA698">
            <v>57.74360864977195</v>
          </cell>
          <cell r="AB698">
            <v>58.507439221742665</v>
          </cell>
          <cell r="AC698">
            <v>59.27262640549219</v>
          </cell>
          <cell r="AD698">
            <v>60.065513565673378</v>
          </cell>
          <cell r="AE698">
            <v>60.869007140432515</v>
          </cell>
          <cell r="AF698">
            <v>61.683249011282939</v>
          </cell>
          <cell r="AG698">
            <v>62.508382957680382</v>
          </cell>
          <cell r="AH698">
            <v>63.344554682411669</v>
          </cell>
          <cell r="AI698">
            <v>64.191911837323005</v>
          </cell>
          <cell r="AJ698">
            <v>65.050604049392433</v>
          </cell>
          <cell r="AK698">
            <v>65.920782947151125</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row>
        <row r="699">
          <cell r="A699" t="str">
            <v>CAMedium C&amp;ITime-Of-UseSummer Peak Reduction @Generation (MW)High Participation Case0</v>
          </cell>
          <cell r="B699" t="str">
            <v>CA</v>
          </cell>
          <cell r="C699" t="str">
            <v>Medium C&amp;I</v>
          </cell>
          <cell r="D699" t="str">
            <v>Time-Of-Use</v>
          </cell>
          <cell r="E699" t="str">
            <v>Summer Peak Reduction @Generation (MW)</v>
          </cell>
          <cell r="F699" t="str">
            <v>High Participation Case</v>
          </cell>
          <cell r="G699">
            <v>0</v>
          </cell>
          <cell r="H699">
            <v>0</v>
          </cell>
          <cell r="I699">
            <v>0</v>
          </cell>
          <cell r="J699">
            <v>0</v>
          </cell>
          <cell r="K699">
            <v>0</v>
          </cell>
          <cell r="L699">
            <v>0</v>
          </cell>
          <cell r="M699">
            <v>0</v>
          </cell>
          <cell r="N699">
            <v>0</v>
          </cell>
          <cell r="O699">
            <v>0</v>
          </cell>
          <cell r="P699">
            <v>0</v>
          </cell>
          <cell r="Q699">
            <v>0</v>
          </cell>
          <cell r="R699">
            <v>5.6309529854545115</v>
          </cell>
          <cell r="S699">
            <v>17.1442871462299</v>
          </cell>
          <cell r="T699">
            <v>40.548980952242438</v>
          </cell>
          <cell r="U699">
            <v>52.92799504328039</v>
          </cell>
          <cell r="V699">
            <v>59.593354892652727</v>
          </cell>
          <cell r="W699">
            <v>60.382677857562754</v>
          </cell>
          <cell r="X699">
            <v>61.162885646285609</v>
          </cell>
          <cell r="Y699">
            <v>61.94387351456492</v>
          </cell>
          <cell r="Z699">
            <v>62.762198341341403</v>
          </cell>
          <cell r="AA699">
            <v>63.678439181486489</v>
          </cell>
          <cell r="AB699">
            <v>64.520775498172327</v>
          </cell>
          <cell r="AC699">
            <v>65.364607857843168</v>
          </cell>
          <cell r="AD699">
            <v>66.238987169908881</v>
          </cell>
          <cell r="AE699">
            <v>67.125063013269198</v>
          </cell>
          <cell r="AF699">
            <v>68.022991851877961</v>
          </cell>
          <cell r="AG699">
            <v>68.932932242700019</v>
          </cell>
          <cell r="AH699">
            <v>69.855044863709381</v>
          </cell>
          <cell r="AI699">
            <v>70.789492542261797</v>
          </cell>
          <cell r="AJ699">
            <v>71.73644028384696</v>
          </cell>
          <cell r="AK699">
            <v>72.696055301225314</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row>
        <row r="700">
          <cell r="A700" t="str">
            <v>CAMedium C&amp;ITime-Of-UseWinter Peak Reduction @Meter  (MW)High Participation Case0</v>
          </cell>
          <cell r="B700" t="str">
            <v>CA</v>
          </cell>
          <cell r="C700" t="str">
            <v>Medium C&amp;I</v>
          </cell>
          <cell r="D700" t="str">
            <v>Time-Of-Use</v>
          </cell>
          <cell r="E700" t="str">
            <v>Winter Peak Reduction @Meter  (MW)</v>
          </cell>
          <cell r="F700" t="str">
            <v>High Participation Case</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row>
        <row r="701">
          <cell r="A701" t="str">
            <v>CAMedium C&amp;ITime-Of-UseWinter Peak Reduction @Generation (MW)High Participation Case0</v>
          </cell>
          <cell r="B701" t="str">
            <v>CA</v>
          </cell>
          <cell r="C701" t="str">
            <v>Medium C&amp;I</v>
          </cell>
          <cell r="D701" t="str">
            <v>Time-Of-Use</v>
          </cell>
          <cell r="E701" t="str">
            <v>Winter Peak Reduction @Generation (MW)</v>
          </cell>
          <cell r="F701" t="str">
            <v>High Participation Case</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row>
        <row r="702">
          <cell r="A702" t="str">
            <v>CAMedium C&amp;ITime-Of-UseProgram Annual BenefitsHigh Participation Case0</v>
          </cell>
          <cell r="B702" t="str">
            <v>CA</v>
          </cell>
          <cell r="C702" t="str">
            <v>Medium C&amp;I</v>
          </cell>
          <cell r="D702" t="str">
            <v>Time-Of-Use</v>
          </cell>
          <cell r="E702" t="str">
            <v>Program Annual Benefits</v>
          </cell>
          <cell r="F702" t="str">
            <v>High Participation Case</v>
          </cell>
          <cell r="G702">
            <v>0</v>
          </cell>
        </row>
        <row r="703">
          <cell r="A703" t="str">
            <v>CAMedium C&amp;ITime-Of-UseNew ParticipantsHigh Participation Case0</v>
          </cell>
          <cell r="B703" t="str">
            <v>CA</v>
          </cell>
          <cell r="C703" t="str">
            <v>Medium C&amp;I</v>
          </cell>
          <cell r="D703" t="str">
            <v>Time-Of-Use</v>
          </cell>
          <cell r="E703" t="str">
            <v>New Participants</v>
          </cell>
          <cell r="F703" t="str">
            <v>High Participation Case</v>
          </cell>
          <cell r="G703">
            <v>0</v>
          </cell>
          <cell r="H703">
            <v>0</v>
          </cell>
          <cell r="I703">
            <v>0</v>
          </cell>
          <cell r="J703">
            <v>0</v>
          </cell>
          <cell r="K703">
            <v>0</v>
          </cell>
          <cell r="L703">
            <v>0</v>
          </cell>
          <cell r="M703">
            <v>0</v>
          </cell>
          <cell r="N703">
            <v>0</v>
          </cell>
          <cell r="O703">
            <v>0</v>
          </cell>
          <cell r="P703">
            <v>0</v>
          </cell>
          <cell r="Q703">
            <v>0</v>
          </cell>
          <cell r="R703">
            <v>16746.686550000006</v>
          </cell>
          <cell r="S703">
            <v>34271.919000000009</v>
          </cell>
          <cell r="T703">
            <v>69833.664450000011</v>
          </cell>
          <cell r="U703">
            <v>36847.527750000037</v>
          </cell>
          <cell r="V703">
            <v>20100.588749999937</v>
          </cell>
          <cell r="W703">
            <v>2583.0255000000179</v>
          </cell>
          <cell r="X703">
            <v>2585.7149999999965</v>
          </cell>
          <cell r="Y703">
            <v>2585.2035000000324</v>
          </cell>
          <cell r="Z703">
            <v>2584.5764999999665</v>
          </cell>
          <cell r="AA703">
            <v>2584.3950000000186</v>
          </cell>
          <cell r="AB703">
            <v>2584.7249999999767</v>
          </cell>
          <cell r="AC703">
            <v>2592.8595000000205</v>
          </cell>
          <cell r="AD703">
            <v>2694.0321599718882</v>
          </cell>
          <cell r="AE703">
            <v>2731.0805338135397</v>
          </cell>
          <cell r="AF703">
            <v>2768.6383974915661</v>
          </cell>
          <cell r="AG703">
            <v>2806.7127575183695</v>
          </cell>
          <cell r="AH703">
            <v>2845.3107167601411</v>
          </cell>
          <cell r="AI703">
            <v>2884.4394757617847</v>
          </cell>
          <cell r="AJ703">
            <v>2924.1063340901455</v>
          </cell>
          <cell r="AK703">
            <v>2964.3186916958948</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row>
        <row r="704">
          <cell r="A704" t="str">
            <v>CAMedium C&amp;ITime-Of-UseIncentive CostsHigh Participation Case0</v>
          </cell>
          <cell r="B704" t="str">
            <v>CA</v>
          </cell>
          <cell r="C704" t="str">
            <v>Medium C&amp;I</v>
          </cell>
          <cell r="D704" t="str">
            <v>Time-Of-Use</v>
          </cell>
          <cell r="E704" t="str">
            <v>Incentive Costs</v>
          </cell>
          <cell r="F704" t="str">
            <v>High Participation Case</v>
          </cell>
          <cell r="G704">
            <v>0</v>
          </cell>
          <cell r="H704">
            <v>0</v>
          </cell>
          <cell r="I704">
            <v>0</v>
          </cell>
          <cell r="J704">
            <v>0</v>
          </cell>
          <cell r="K704">
            <v>0</v>
          </cell>
          <cell r="L704">
            <v>0</v>
          </cell>
          <cell r="M704">
            <v>0</v>
          </cell>
          <cell r="N704">
            <v>0</v>
          </cell>
          <cell r="O704">
            <v>0</v>
          </cell>
          <cell r="P704">
            <v>0</v>
          </cell>
          <cell r="Q704">
            <v>0</v>
          </cell>
          <cell r="R704">
            <v>351680.42</v>
          </cell>
          <cell r="S704">
            <v>1071390.72</v>
          </cell>
          <cell r="T704">
            <v>2537897.67</v>
          </cell>
          <cell r="U704">
            <v>3311695.75</v>
          </cell>
          <cell r="V704">
            <v>3733808.12</v>
          </cell>
          <cell r="W704">
            <v>3788051.65</v>
          </cell>
          <cell r="X704">
            <v>3842351.67</v>
          </cell>
          <cell r="Y704">
            <v>3896640.94</v>
          </cell>
          <cell r="Z704">
            <v>3950917.05</v>
          </cell>
          <cell r="AA704">
            <v>4005189.34</v>
          </cell>
          <cell r="AB704">
            <v>4059468.57</v>
          </cell>
          <cell r="AC704">
            <v>4113918.62</v>
          </cell>
          <cell r="AD704">
            <v>4170493.29</v>
          </cell>
          <cell r="AE704">
            <v>4227845.9800000004</v>
          </cell>
          <cell r="AF704">
            <v>4285987.3899999997</v>
          </cell>
          <cell r="AG704">
            <v>4344928.3600000003</v>
          </cell>
          <cell r="AH704">
            <v>4404679.88</v>
          </cell>
          <cell r="AI704">
            <v>4465253.1100000003</v>
          </cell>
          <cell r="AJ704">
            <v>4526659.34</v>
          </cell>
          <cell r="AK704">
            <v>4588910.04</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row>
        <row r="705">
          <cell r="A705" t="str">
            <v>CAMedium C&amp;ITime-Of-UseParticipantsHigh Participation Case0</v>
          </cell>
          <cell r="B705" t="str">
            <v>CA</v>
          </cell>
          <cell r="C705" t="str">
            <v>Medium C&amp;I</v>
          </cell>
          <cell r="D705" t="str">
            <v>Time-Of-Use</v>
          </cell>
          <cell r="E705" t="str">
            <v>Participants</v>
          </cell>
          <cell r="F705" t="str">
            <v>High Participation Case</v>
          </cell>
          <cell r="G705">
            <v>0</v>
          </cell>
          <cell r="H705">
            <v>0</v>
          </cell>
          <cell r="I705">
            <v>0</v>
          </cell>
          <cell r="J705">
            <v>0</v>
          </cell>
          <cell r="K705">
            <v>0</v>
          </cell>
          <cell r="L705">
            <v>0</v>
          </cell>
          <cell r="M705">
            <v>0</v>
          </cell>
          <cell r="N705">
            <v>0</v>
          </cell>
          <cell r="O705">
            <v>0</v>
          </cell>
          <cell r="P705">
            <v>0</v>
          </cell>
          <cell r="Q705">
            <v>0</v>
          </cell>
          <cell r="R705">
            <v>16746.686550000006</v>
          </cell>
          <cell r="S705">
            <v>51018.605550000015</v>
          </cell>
          <cell r="T705">
            <v>120852.27000000002</v>
          </cell>
          <cell r="U705">
            <v>157699.79775000006</v>
          </cell>
          <cell r="V705">
            <v>177800.38649999999</v>
          </cell>
          <cell r="W705">
            <v>180383.41200000001</v>
          </cell>
          <cell r="X705">
            <v>182969.12700000001</v>
          </cell>
          <cell r="Y705">
            <v>185554.33050000004</v>
          </cell>
          <cell r="Z705">
            <v>188138.90700000001</v>
          </cell>
          <cell r="AA705">
            <v>190723.30200000003</v>
          </cell>
          <cell r="AB705">
            <v>193308.027</v>
          </cell>
          <cell r="AC705">
            <v>195900.88650000002</v>
          </cell>
          <cell r="AD705">
            <v>198594.91865997191</v>
          </cell>
          <cell r="AE705">
            <v>201325.99919378545</v>
          </cell>
          <cell r="AF705">
            <v>204094.63759127702</v>
          </cell>
          <cell r="AG705">
            <v>206901.35034879539</v>
          </cell>
          <cell r="AH705">
            <v>209746.66106555553</v>
          </cell>
          <cell r="AI705">
            <v>212631.10054131731</v>
          </cell>
          <cell r="AJ705">
            <v>215555.20687540746</v>
          </cell>
          <cell r="AK705">
            <v>218519.52556710335</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row>
        <row r="706">
          <cell r="A706" t="str">
            <v>CAResidentialTime-Of-UseProgram Annual BenefitsHigh Participation Case0</v>
          </cell>
          <cell r="B706" t="str">
            <v>CA</v>
          </cell>
          <cell r="C706" t="str">
            <v>Residential</v>
          </cell>
          <cell r="D706" t="str">
            <v>Time-Of-Use</v>
          </cell>
          <cell r="E706" t="str">
            <v>Program Annual Benefits</v>
          </cell>
          <cell r="F706" t="str">
            <v>High Participation Case</v>
          </cell>
          <cell r="G706">
            <v>0</v>
          </cell>
          <cell r="H706">
            <v>0</v>
          </cell>
          <cell r="I706">
            <v>0</v>
          </cell>
          <cell r="J706">
            <v>0</v>
          </cell>
          <cell r="K706">
            <v>0</v>
          </cell>
          <cell r="L706">
            <v>0</v>
          </cell>
          <cell r="M706">
            <v>0</v>
          </cell>
          <cell r="N706">
            <v>0</v>
          </cell>
          <cell r="O706">
            <v>0</v>
          </cell>
          <cell r="P706">
            <v>0</v>
          </cell>
          <cell r="Q706">
            <v>0</v>
          </cell>
          <cell r="R706">
            <v>573231.01</v>
          </cell>
          <cell r="S706">
            <v>1745288.43</v>
          </cell>
          <cell r="T706">
            <v>4127886.26</v>
          </cell>
          <cell r="U706">
            <v>5388069.9000000004</v>
          </cell>
          <cell r="V706">
            <v>6066603.5300000003</v>
          </cell>
          <cell r="W706">
            <v>6146956.6100000003</v>
          </cell>
          <cell r="X706">
            <v>6226381.7599999998</v>
          </cell>
          <cell r="Y706">
            <v>6305886.3200000003</v>
          </cell>
          <cell r="Z706">
            <v>6389191.79</v>
          </cell>
          <cell r="AA706">
            <v>6482465.1100000003</v>
          </cell>
          <cell r="AB706">
            <v>6568214.9500000002</v>
          </cell>
          <cell r="AC706">
            <v>6654117.0800000001</v>
          </cell>
          <cell r="AD706">
            <v>6743128.8899999997</v>
          </cell>
          <cell r="AE706">
            <v>6833331.4100000001</v>
          </cell>
          <cell r="AF706">
            <v>6924740.5700000003</v>
          </cell>
          <cell r="AG706">
            <v>7017372.5</v>
          </cell>
          <cell r="AH706">
            <v>7111243.5700000003</v>
          </cell>
          <cell r="AI706">
            <v>7206370.3399999999</v>
          </cell>
          <cell r="AJ706">
            <v>7302769.6200000001</v>
          </cell>
          <cell r="AK706">
            <v>7400458.4299999997</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row>
        <row r="707">
          <cell r="A707" t="str">
            <v>CAResidentialTime-Of-UseProgram Annual CostsHigh Participation Case0</v>
          </cell>
          <cell r="B707" t="str">
            <v>CA</v>
          </cell>
          <cell r="C707" t="str">
            <v>Residential</v>
          </cell>
          <cell r="D707" t="str">
            <v>Time-Of-Use</v>
          </cell>
          <cell r="E707" t="str">
            <v>Program Annual Costs</v>
          </cell>
          <cell r="F707" t="str">
            <v>High Participation Case</v>
          </cell>
          <cell r="G707">
            <v>0</v>
          </cell>
          <cell r="H707">
            <v>0</v>
          </cell>
          <cell r="I707">
            <v>0</v>
          </cell>
          <cell r="J707">
            <v>0</v>
          </cell>
          <cell r="K707">
            <v>0</v>
          </cell>
          <cell r="L707">
            <v>0</v>
          </cell>
          <cell r="M707">
            <v>0</v>
          </cell>
          <cell r="N707">
            <v>0</v>
          </cell>
          <cell r="O707">
            <v>0</v>
          </cell>
          <cell r="P707">
            <v>0</v>
          </cell>
          <cell r="Q707">
            <v>0</v>
          </cell>
          <cell r="R707">
            <v>5834317.1500000004</v>
          </cell>
          <cell r="S707">
            <v>12509121.98</v>
          </cell>
          <cell r="T707">
            <v>26286343.199999999</v>
          </cell>
          <cell r="U707">
            <v>16130618.27</v>
          </cell>
          <cell r="V707">
            <v>10911310.720000001</v>
          </cell>
          <cell r="W707">
            <v>4823091.07</v>
          </cell>
          <cell r="X707">
            <v>4899046.41</v>
          </cell>
          <cell r="Y707">
            <v>4974249.76</v>
          </cell>
          <cell r="Z707">
            <v>5049879.66</v>
          </cell>
          <cell r="AA707">
            <v>5126289.05</v>
          </cell>
          <cell r="AB707">
            <v>5203203.5</v>
          </cell>
          <cell r="AC707">
            <v>5283869.59</v>
          </cell>
          <cell r="AD707">
            <v>5405233.1200000001</v>
          </cell>
          <cell r="AE707">
            <v>5502775.29</v>
          </cell>
          <cell r="AF707">
            <v>5602414.6799999997</v>
          </cell>
          <cell r="AG707">
            <v>5704204.7300000004</v>
          </cell>
          <cell r="AH707">
            <v>5808200.4400000004</v>
          </cell>
          <cell r="AI707">
            <v>5914458.3899999997</v>
          </cell>
          <cell r="AJ707">
            <v>6023036.7800000003</v>
          </cell>
          <cell r="AK707">
            <v>6133995.5099999998</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row>
        <row r="708">
          <cell r="A708" t="str">
            <v>CAResidentialTime-Of-UseNon-Incentive CostsHigh Participation Case0</v>
          </cell>
          <cell r="B708" t="str">
            <v>CA</v>
          </cell>
          <cell r="C708" t="str">
            <v>Residential</v>
          </cell>
          <cell r="D708" t="str">
            <v>Time-Of-Use</v>
          </cell>
          <cell r="E708" t="str">
            <v>Non-Incentive Costs</v>
          </cell>
          <cell r="F708" t="str">
            <v>High Participation Case</v>
          </cell>
          <cell r="G708">
            <v>0</v>
          </cell>
          <cell r="H708">
            <v>0</v>
          </cell>
          <cell r="I708">
            <v>0</v>
          </cell>
          <cell r="J708">
            <v>0</v>
          </cell>
          <cell r="K708">
            <v>0</v>
          </cell>
          <cell r="L708">
            <v>0</v>
          </cell>
          <cell r="M708">
            <v>0</v>
          </cell>
          <cell r="N708">
            <v>0</v>
          </cell>
          <cell r="O708">
            <v>0</v>
          </cell>
          <cell r="P708">
            <v>0</v>
          </cell>
          <cell r="Q708">
            <v>0</v>
          </cell>
          <cell r="R708">
            <v>5482636.7300000004</v>
          </cell>
          <cell r="S708">
            <v>11437731.27</v>
          </cell>
          <cell r="T708">
            <v>23748445.530000001</v>
          </cell>
          <cell r="U708">
            <v>12818922.52</v>
          </cell>
          <cell r="V708">
            <v>7177502.6100000003</v>
          </cell>
          <cell r="W708">
            <v>1035039.42</v>
          </cell>
          <cell r="X708">
            <v>1056694.75</v>
          </cell>
          <cell r="Y708">
            <v>1077608.81</v>
          </cell>
          <cell r="Z708">
            <v>1098962.6200000001</v>
          </cell>
          <cell r="AA708">
            <v>1121099.71</v>
          </cell>
          <cell r="AB708">
            <v>1143734.93</v>
          </cell>
          <cell r="AC708">
            <v>1169950.97</v>
          </cell>
          <cell r="AD708">
            <v>1234739.83</v>
          </cell>
          <cell r="AE708">
            <v>1274929.31</v>
          </cell>
          <cell r="AF708">
            <v>1316427.29</v>
          </cell>
          <cell r="AG708">
            <v>1359276.37</v>
          </cell>
          <cell r="AH708">
            <v>1403520.56</v>
          </cell>
          <cell r="AI708">
            <v>1449205.28</v>
          </cell>
          <cell r="AJ708">
            <v>1496377.44</v>
          </cell>
          <cell r="AK708">
            <v>1545085.48</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row>
        <row r="709">
          <cell r="A709" t="str">
            <v>CAResidentialTime-Of-UseSummer Peak Reduction @Meter  (MW)High Participation Case0</v>
          </cell>
          <cell r="B709" t="str">
            <v>CA</v>
          </cell>
          <cell r="C709" t="str">
            <v>Residential</v>
          </cell>
          <cell r="D709" t="str">
            <v>Time-Of-Use</v>
          </cell>
          <cell r="E709" t="str">
            <v>Summer Peak Reduction @Meter  (MW)</v>
          </cell>
          <cell r="F709" t="str">
            <v>High Participation Case</v>
          </cell>
          <cell r="G709">
            <v>0</v>
          </cell>
          <cell r="H709">
            <v>0</v>
          </cell>
          <cell r="I709">
            <v>0</v>
          </cell>
          <cell r="J709">
            <v>0</v>
          </cell>
          <cell r="K709">
            <v>0</v>
          </cell>
          <cell r="L709">
            <v>0</v>
          </cell>
          <cell r="M709">
            <v>0</v>
          </cell>
          <cell r="N709">
            <v>0</v>
          </cell>
          <cell r="O709">
            <v>0</v>
          </cell>
          <cell r="P709">
            <v>0</v>
          </cell>
          <cell r="Q709">
            <v>0</v>
          </cell>
          <cell r="R709">
            <v>5.1061481672101516</v>
          </cell>
          <cell r="S709">
            <v>15.546439584201273</v>
          </cell>
          <cell r="T709">
            <v>36.769815927493447</v>
          </cell>
          <cell r="U709">
            <v>47.99510590524666</v>
          </cell>
          <cell r="V709">
            <v>54.039254216657497</v>
          </cell>
          <cell r="W709">
            <v>54.75501228123791</v>
          </cell>
          <cell r="X709">
            <v>55.462504704051796</v>
          </cell>
          <cell r="Y709">
            <v>56.170704503007471</v>
          </cell>
          <cell r="Z709">
            <v>56.91276145592839</v>
          </cell>
          <cell r="AA709">
            <v>57.74360864977195</v>
          </cell>
          <cell r="AB709">
            <v>58.507439221742665</v>
          </cell>
          <cell r="AC709">
            <v>59.27262640549219</v>
          </cell>
          <cell r="AD709">
            <v>60.065513565673378</v>
          </cell>
          <cell r="AE709">
            <v>60.869007140432515</v>
          </cell>
          <cell r="AF709">
            <v>61.683249011282939</v>
          </cell>
          <cell r="AG709">
            <v>62.508382957680382</v>
          </cell>
          <cell r="AH709">
            <v>63.344554682411669</v>
          </cell>
          <cell r="AI709">
            <v>64.191911837323005</v>
          </cell>
          <cell r="AJ709">
            <v>65.050604049392433</v>
          </cell>
          <cell r="AK709">
            <v>65.920782947151125</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row>
        <row r="710">
          <cell r="A710" t="str">
            <v>CAResidentialTime-Of-UseSummer Peak Reduction @Generation (MW)High Participation Case0</v>
          </cell>
          <cell r="B710" t="str">
            <v>CA</v>
          </cell>
          <cell r="C710" t="str">
            <v>Residential</v>
          </cell>
          <cell r="D710" t="str">
            <v>Time-Of-Use</v>
          </cell>
          <cell r="E710" t="str">
            <v>Summer Peak Reduction @Generation (MW)</v>
          </cell>
          <cell r="F710" t="str">
            <v>High Participation Case</v>
          </cell>
          <cell r="G710">
            <v>0</v>
          </cell>
          <cell r="H710">
            <v>0</v>
          </cell>
          <cell r="I710">
            <v>0</v>
          </cell>
          <cell r="J710">
            <v>0</v>
          </cell>
          <cell r="K710">
            <v>0</v>
          </cell>
          <cell r="L710">
            <v>0</v>
          </cell>
          <cell r="M710">
            <v>0</v>
          </cell>
          <cell r="N710">
            <v>0</v>
          </cell>
          <cell r="O710">
            <v>0</v>
          </cell>
          <cell r="P710">
            <v>0</v>
          </cell>
          <cell r="Q710">
            <v>0</v>
          </cell>
          <cell r="R710">
            <v>5.6309529854545115</v>
          </cell>
          <cell r="S710">
            <v>17.1442871462299</v>
          </cell>
          <cell r="T710">
            <v>40.548980952242438</v>
          </cell>
          <cell r="U710">
            <v>52.92799504328039</v>
          </cell>
          <cell r="V710">
            <v>59.593354892652727</v>
          </cell>
          <cell r="W710">
            <v>60.382677857562754</v>
          </cell>
          <cell r="X710">
            <v>61.162885646285609</v>
          </cell>
          <cell r="Y710">
            <v>61.94387351456492</v>
          </cell>
          <cell r="Z710">
            <v>62.762198341341403</v>
          </cell>
          <cell r="AA710">
            <v>63.678439181486489</v>
          </cell>
          <cell r="AB710">
            <v>64.520775498172327</v>
          </cell>
          <cell r="AC710">
            <v>65.364607857843168</v>
          </cell>
          <cell r="AD710">
            <v>66.238987169908881</v>
          </cell>
          <cell r="AE710">
            <v>67.125063013269198</v>
          </cell>
          <cell r="AF710">
            <v>68.022991851877961</v>
          </cell>
          <cell r="AG710">
            <v>68.932932242700019</v>
          </cell>
          <cell r="AH710">
            <v>69.855044863709381</v>
          </cell>
          <cell r="AI710">
            <v>70.789492542261797</v>
          </cell>
          <cell r="AJ710">
            <v>71.73644028384696</v>
          </cell>
          <cell r="AK710">
            <v>72.696055301225314</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row>
        <row r="711">
          <cell r="A711" t="str">
            <v>CAResidentialTime-Of-UseWinter Peak Reduction @Meter  (MW)High Participation Case0</v>
          </cell>
          <cell r="B711" t="str">
            <v>CA</v>
          </cell>
          <cell r="C711" t="str">
            <v>Residential</v>
          </cell>
          <cell r="D711" t="str">
            <v>Time-Of-Use</v>
          </cell>
          <cell r="E711" t="str">
            <v>Winter Peak Reduction @Meter  (MW)</v>
          </cell>
          <cell r="F711" t="str">
            <v>High Participation Case</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row>
        <row r="712">
          <cell r="A712" t="str">
            <v>CAResidentialTime-Of-UseWinter Peak Reduction @Generation (MW)High Participation Case0</v>
          </cell>
          <cell r="B712" t="str">
            <v>CA</v>
          </cell>
          <cell r="C712" t="str">
            <v>Residential</v>
          </cell>
          <cell r="D712" t="str">
            <v>Time-Of-Use</v>
          </cell>
          <cell r="E712" t="str">
            <v>Winter Peak Reduction @Generation (MW)</v>
          </cell>
          <cell r="F712" t="str">
            <v>High Participation Case</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row>
        <row r="713">
          <cell r="A713" t="str">
            <v>CAResidentialTime-Of-UseProgram Annual BenefitsHigh Participation Case0</v>
          </cell>
          <cell r="B713" t="str">
            <v>CA</v>
          </cell>
          <cell r="C713" t="str">
            <v>Residential</v>
          </cell>
          <cell r="D713" t="str">
            <v>Time-Of-Use</v>
          </cell>
          <cell r="E713" t="str">
            <v>Program Annual Benefits</v>
          </cell>
          <cell r="F713" t="str">
            <v>High Participation Case</v>
          </cell>
          <cell r="G713">
            <v>0</v>
          </cell>
        </row>
        <row r="714">
          <cell r="A714" t="str">
            <v>CAResidentialTime-Of-UseNew ParticipantsHigh Participation Case0</v>
          </cell>
          <cell r="B714" t="str">
            <v>CA</v>
          </cell>
          <cell r="C714" t="str">
            <v>Residential</v>
          </cell>
          <cell r="D714" t="str">
            <v>Time-Of-Use</v>
          </cell>
          <cell r="E714" t="str">
            <v>New Participants</v>
          </cell>
          <cell r="F714" t="str">
            <v>High Participation Case</v>
          </cell>
          <cell r="G714">
            <v>0</v>
          </cell>
          <cell r="H714">
            <v>0</v>
          </cell>
          <cell r="I714">
            <v>0</v>
          </cell>
          <cell r="J714">
            <v>0</v>
          </cell>
          <cell r="K714">
            <v>0</v>
          </cell>
          <cell r="L714">
            <v>0</v>
          </cell>
          <cell r="M714">
            <v>0</v>
          </cell>
          <cell r="N714">
            <v>0</v>
          </cell>
          <cell r="O714">
            <v>0</v>
          </cell>
          <cell r="P714">
            <v>0</v>
          </cell>
          <cell r="Q714">
            <v>0</v>
          </cell>
          <cell r="R714">
            <v>16746.686550000006</v>
          </cell>
          <cell r="S714">
            <v>34271.919000000009</v>
          </cell>
          <cell r="T714">
            <v>69833.664450000011</v>
          </cell>
          <cell r="U714">
            <v>36847.527750000037</v>
          </cell>
          <cell r="V714">
            <v>20100.588749999937</v>
          </cell>
          <cell r="W714">
            <v>2583.0255000000179</v>
          </cell>
          <cell r="X714">
            <v>2585.7149999999965</v>
          </cell>
          <cell r="Y714">
            <v>2585.2035000000324</v>
          </cell>
          <cell r="Z714">
            <v>2584.5764999999665</v>
          </cell>
          <cell r="AA714">
            <v>2584.3950000000186</v>
          </cell>
          <cell r="AB714">
            <v>2584.7249999999767</v>
          </cell>
          <cell r="AC714">
            <v>2592.8595000000205</v>
          </cell>
          <cell r="AD714">
            <v>2694.0321599718882</v>
          </cell>
          <cell r="AE714">
            <v>2731.0805338135397</v>
          </cell>
          <cell r="AF714">
            <v>2768.6383974915661</v>
          </cell>
          <cell r="AG714">
            <v>2806.7127575183695</v>
          </cell>
          <cell r="AH714">
            <v>2845.3107167601411</v>
          </cell>
          <cell r="AI714">
            <v>2884.4394757617847</v>
          </cell>
          <cell r="AJ714">
            <v>2924.1063340901455</v>
          </cell>
          <cell r="AK714">
            <v>2964.3186916958948</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row>
        <row r="715">
          <cell r="A715" t="str">
            <v>CAResidentialTime-Of-UseIncentive CostsHigh Participation Case0</v>
          </cell>
          <cell r="B715" t="str">
            <v>CA</v>
          </cell>
          <cell r="C715" t="str">
            <v>Residential</v>
          </cell>
          <cell r="D715" t="str">
            <v>Time-Of-Use</v>
          </cell>
          <cell r="E715" t="str">
            <v>Incentive Costs</v>
          </cell>
          <cell r="F715" t="str">
            <v>High Participation Case</v>
          </cell>
          <cell r="G715">
            <v>0</v>
          </cell>
          <cell r="H715">
            <v>0</v>
          </cell>
          <cell r="I715">
            <v>0</v>
          </cell>
          <cell r="J715">
            <v>0</v>
          </cell>
          <cell r="K715">
            <v>0</v>
          </cell>
          <cell r="L715">
            <v>0</v>
          </cell>
          <cell r="M715">
            <v>0</v>
          </cell>
          <cell r="N715">
            <v>0</v>
          </cell>
          <cell r="O715">
            <v>0</v>
          </cell>
          <cell r="P715">
            <v>0</v>
          </cell>
          <cell r="Q715">
            <v>0</v>
          </cell>
          <cell r="R715">
            <v>351680.42</v>
          </cell>
          <cell r="S715">
            <v>1071390.72</v>
          </cell>
          <cell r="T715">
            <v>2537897.67</v>
          </cell>
          <cell r="U715">
            <v>3311695.75</v>
          </cell>
          <cell r="V715">
            <v>3733808.12</v>
          </cell>
          <cell r="W715">
            <v>3788051.65</v>
          </cell>
          <cell r="X715">
            <v>3842351.67</v>
          </cell>
          <cell r="Y715">
            <v>3896640.94</v>
          </cell>
          <cell r="Z715">
            <v>3950917.05</v>
          </cell>
          <cell r="AA715">
            <v>4005189.34</v>
          </cell>
          <cell r="AB715">
            <v>4059468.57</v>
          </cell>
          <cell r="AC715">
            <v>4113918.62</v>
          </cell>
          <cell r="AD715">
            <v>4170493.29</v>
          </cell>
          <cell r="AE715">
            <v>4227845.9800000004</v>
          </cell>
          <cell r="AF715">
            <v>4285987.3899999997</v>
          </cell>
          <cell r="AG715">
            <v>4344928.3600000003</v>
          </cell>
          <cell r="AH715">
            <v>4404679.88</v>
          </cell>
          <cell r="AI715">
            <v>4465253.1100000003</v>
          </cell>
          <cell r="AJ715">
            <v>4526659.34</v>
          </cell>
          <cell r="AK715">
            <v>4588910.04</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row>
        <row r="716">
          <cell r="A716" t="str">
            <v>CAResidentialTime-Of-UseParticipantsHigh Participation Case0</v>
          </cell>
          <cell r="B716" t="str">
            <v>CA</v>
          </cell>
          <cell r="C716" t="str">
            <v>Residential</v>
          </cell>
          <cell r="D716" t="str">
            <v>Time-Of-Use</v>
          </cell>
          <cell r="E716" t="str">
            <v>Participants</v>
          </cell>
          <cell r="F716" t="str">
            <v>High Participation Case</v>
          </cell>
          <cell r="G716">
            <v>0</v>
          </cell>
          <cell r="H716">
            <v>0</v>
          </cell>
          <cell r="I716">
            <v>0</v>
          </cell>
          <cell r="J716">
            <v>0</v>
          </cell>
          <cell r="K716">
            <v>0</v>
          </cell>
          <cell r="L716">
            <v>0</v>
          </cell>
          <cell r="M716">
            <v>0</v>
          </cell>
          <cell r="N716">
            <v>0</v>
          </cell>
          <cell r="O716">
            <v>0</v>
          </cell>
          <cell r="P716">
            <v>0</v>
          </cell>
          <cell r="Q716">
            <v>0</v>
          </cell>
          <cell r="R716">
            <v>16746.686550000006</v>
          </cell>
          <cell r="S716">
            <v>51018.605550000015</v>
          </cell>
          <cell r="T716">
            <v>120852.27000000002</v>
          </cell>
          <cell r="U716">
            <v>157699.79775000006</v>
          </cell>
          <cell r="V716">
            <v>177800.38649999999</v>
          </cell>
          <cell r="W716">
            <v>180383.41200000001</v>
          </cell>
          <cell r="X716">
            <v>182969.12700000001</v>
          </cell>
          <cell r="Y716">
            <v>185554.33050000004</v>
          </cell>
          <cell r="Z716">
            <v>188138.90700000001</v>
          </cell>
          <cell r="AA716">
            <v>190723.30200000003</v>
          </cell>
          <cell r="AB716">
            <v>193308.027</v>
          </cell>
          <cell r="AC716">
            <v>195900.88650000002</v>
          </cell>
          <cell r="AD716">
            <v>198594.91865997191</v>
          </cell>
          <cell r="AE716">
            <v>201325.99919378545</v>
          </cell>
          <cell r="AF716">
            <v>204094.63759127702</v>
          </cell>
          <cell r="AG716">
            <v>206901.35034879539</v>
          </cell>
          <cell r="AH716">
            <v>209746.66106555553</v>
          </cell>
          <cell r="AI716">
            <v>212631.10054131731</v>
          </cell>
          <cell r="AJ716">
            <v>215555.20687540746</v>
          </cell>
          <cell r="AK716">
            <v>218519.52556710335</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row>
        <row r="717">
          <cell r="A717" t="str">
            <v>CASmall C&amp;ITime-Of-UseProgram Annual BenefitsHigh Participation Case0</v>
          </cell>
          <cell r="B717" t="str">
            <v>CA</v>
          </cell>
          <cell r="C717" t="str">
            <v>Small C&amp;I</v>
          </cell>
          <cell r="D717" t="str">
            <v>Time-Of-Use</v>
          </cell>
          <cell r="E717" t="str">
            <v>Program Annual Benefits</v>
          </cell>
          <cell r="F717" t="str">
            <v>High Participation Case</v>
          </cell>
          <cell r="G717">
            <v>0</v>
          </cell>
          <cell r="H717">
            <v>0</v>
          </cell>
          <cell r="I717">
            <v>0</v>
          </cell>
          <cell r="J717">
            <v>0</v>
          </cell>
          <cell r="K717">
            <v>0</v>
          </cell>
          <cell r="L717">
            <v>0</v>
          </cell>
          <cell r="M717">
            <v>0</v>
          </cell>
          <cell r="N717">
            <v>0</v>
          </cell>
          <cell r="O717">
            <v>0</v>
          </cell>
          <cell r="P717">
            <v>0</v>
          </cell>
          <cell r="Q717">
            <v>0</v>
          </cell>
          <cell r="R717">
            <v>573231.01</v>
          </cell>
          <cell r="S717">
            <v>1745288.43</v>
          </cell>
          <cell r="T717">
            <v>4127886.26</v>
          </cell>
          <cell r="U717">
            <v>5388069.9000000004</v>
          </cell>
          <cell r="V717">
            <v>6066603.5300000003</v>
          </cell>
          <cell r="W717">
            <v>6146956.6100000003</v>
          </cell>
          <cell r="X717">
            <v>6226381.7599999998</v>
          </cell>
          <cell r="Y717">
            <v>6305886.3200000003</v>
          </cell>
          <cell r="Z717">
            <v>6389191.79</v>
          </cell>
          <cell r="AA717">
            <v>6482465.1100000003</v>
          </cell>
          <cell r="AB717">
            <v>6568214.9500000002</v>
          </cell>
          <cell r="AC717">
            <v>6654117.0800000001</v>
          </cell>
          <cell r="AD717">
            <v>6743128.8899999997</v>
          </cell>
          <cell r="AE717">
            <v>6833331.4100000001</v>
          </cell>
          <cell r="AF717">
            <v>6924740.5700000003</v>
          </cell>
          <cell r="AG717">
            <v>7017372.5</v>
          </cell>
          <cell r="AH717">
            <v>7111243.5700000003</v>
          </cell>
          <cell r="AI717">
            <v>7206370.3399999999</v>
          </cell>
          <cell r="AJ717">
            <v>7302769.6200000001</v>
          </cell>
          <cell r="AK717">
            <v>7400458.4299999997</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row>
        <row r="718">
          <cell r="A718" t="str">
            <v>CASmall C&amp;ITime-Of-UseProgram Annual CostsHigh Participation Case0</v>
          </cell>
          <cell r="B718" t="str">
            <v>CA</v>
          </cell>
          <cell r="C718" t="str">
            <v>Small C&amp;I</v>
          </cell>
          <cell r="D718" t="str">
            <v>Time-Of-Use</v>
          </cell>
          <cell r="E718" t="str">
            <v>Program Annual Costs</v>
          </cell>
          <cell r="F718" t="str">
            <v>High Participation Case</v>
          </cell>
          <cell r="G718">
            <v>0</v>
          </cell>
          <cell r="H718">
            <v>0</v>
          </cell>
          <cell r="I718">
            <v>0</v>
          </cell>
          <cell r="J718">
            <v>0</v>
          </cell>
          <cell r="K718">
            <v>0</v>
          </cell>
          <cell r="L718">
            <v>0</v>
          </cell>
          <cell r="M718">
            <v>0</v>
          </cell>
          <cell r="N718">
            <v>0</v>
          </cell>
          <cell r="O718">
            <v>0</v>
          </cell>
          <cell r="P718">
            <v>0</v>
          </cell>
          <cell r="Q718">
            <v>0</v>
          </cell>
          <cell r="R718">
            <v>5834317.1500000004</v>
          </cell>
          <cell r="S718">
            <v>12509121.98</v>
          </cell>
          <cell r="T718">
            <v>26286343.199999999</v>
          </cell>
          <cell r="U718">
            <v>16130618.27</v>
          </cell>
          <cell r="V718">
            <v>10911310.720000001</v>
          </cell>
          <cell r="W718">
            <v>4823091.07</v>
          </cell>
          <cell r="X718">
            <v>4899046.41</v>
          </cell>
          <cell r="Y718">
            <v>4974249.76</v>
          </cell>
          <cell r="Z718">
            <v>5049879.66</v>
          </cell>
          <cell r="AA718">
            <v>5126289.05</v>
          </cell>
          <cell r="AB718">
            <v>5203203.5</v>
          </cell>
          <cell r="AC718">
            <v>5283869.59</v>
          </cell>
          <cell r="AD718">
            <v>5405233.1200000001</v>
          </cell>
          <cell r="AE718">
            <v>5502775.29</v>
          </cell>
          <cell r="AF718">
            <v>5602414.6799999997</v>
          </cell>
          <cell r="AG718">
            <v>5704204.7300000004</v>
          </cell>
          <cell r="AH718">
            <v>5808200.4400000004</v>
          </cell>
          <cell r="AI718">
            <v>5914458.3899999997</v>
          </cell>
          <cell r="AJ718">
            <v>6023036.7800000003</v>
          </cell>
          <cell r="AK718">
            <v>6133995.5099999998</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row>
        <row r="719">
          <cell r="A719" t="str">
            <v>CASmall C&amp;ITime-Of-UseNon-Incentive CostsHigh Participation Case0</v>
          </cell>
          <cell r="B719" t="str">
            <v>CA</v>
          </cell>
          <cell r="C719" t="str">
            <v>Small C&amp;I</v>
          </cell>
          <cell r="D719" t="str">
            <v>Time-Of-Use</v>
          </cell>
          <cell r="E719" t="str">
            <v>Non-Incentive Costs</v>
          </cell>
          <cell r="F719" t="str">
            <v>High Participation Case</v>
          </cell>
          <cell r="G719">
            <v>0</v>
          </cell>
          <cell r="H719">
            <v>0</v>
          </cell>
          <cell r="I719">
            <v>0</v>
          </cell>
          <cell r="J719">
            <v>0</v>
          </cell>
          <cell r="K719">
            <v>0</v>
          </cell>
          <cell r="L719">
            <v>0</v>
          </cell>
          <cell r="M719">
            <v>0</v>
          </cell>
          <cell r="N719">
            <v>0</v>
          </cell>
          <cell r="O719">
            <v>0</v>
          </cell>
          <cell r="P719">
            <v>0</v>
          </cell>
          <cell r="Q719">
            <v>0</v>
          </cell>
          <cell r="R719">
            <v>5482636.7300000004</v>
          </cell>
          <cell r="S719">
            <v>11437731.27</v>
          </cell>
          <cell r="T719">
            <v>23748445.530000001</v>
          </cell>
          <cell r="U719">
            <v>12818922.52</v>
          </cell>
          <cell r="V719">
            <v>7177502.6100000003</v>
          </cell>
          <cell r="W719">
            <v>1035039.42</v>
          </cell>
          <cell r="X719">
            <v>1056694.75</v>
          </cell>
          <cell r="Y719">
            <v>1077608.81</v>
          </cell>
          <cell r="Z719">
            <v>1098962.6200000001</v>
          </cell>
          <cell r="AA719">
            <v>1121099.71</v>
          </cell>
          <cell r="AB719">
            <v>1143734.93</v>
          </cell>
          <cell r="AC719">
            <v>1169950.97</v>
          </cell>
          <cell r="AD719">
            <v>1234739.83</v>
          </cell>
          <cell r="AE719">
            <v>1274929.31</v>
          </cell>
          <cell r="AF719">
            <v>1316427.29</v>
          </cell>
          <cell r="AG719">
            <v>1359276.37</v>
          </cell>
          <cell r="AH719">
            <v>1403520.56</v>
          </cell>
          <cell r="AI719">
            <v>1449205.28</v>
          </cell>
          <cell r="AJ719">
            <v>1496377.44</v>
          </cell>
          <cell r="AK719">
            <v>1545085.48</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row>
        <row r="720">
          <cell r="A720" t="str">
            <v>CASmall C&amp;ITime-Of-UseSummer Peak Reduction @Meter  (MW)High Participation Case0</v>
          </cell>
          <cell r="B720" t="str">
            <v>CA</v>
          </cell>
          <cell r="C720" t="str">
            <v>Small C&amp;I</v>
          </cell>
          <cell r="D720" t="str">
            <v>Time-Of-Use</v>
          </cell>
          <cell r="E720" t="str">
            <v>Summer Peak Reduction @Meter  (MW)</v>
          </cell>
          <cell r="F720" t="str">
            <v>High Participation Case</v>
          </cell>
          <cell r="G720">
            <v>0</v>
          </cell>
          <cell r="H720">
            <v>0</v>
          </cell>
          <cell r="I720">
            <v>0</v>
          </cell>
          <cell r="J720">
            <v>0</v>
          </cell>
          <cell r="K720">
            <v>0</v>
          </cell>
          <cell r="L720">
            <v>0</v>
          </cell>
          <cell r="M720">
            <v>0</v>
          </cell>
          <cell r="N720">
            <v>0</v>
          </cell>
          <cell r="O720">
            <v>0</v>
          </cell>
          <cell r="P720">
            <v>0</v>
          </cell>
          <cell r="Q720">
            <v>0</v>
          </cell>
          <cell r="R720">
            <v>5.1061481672101516</v>
          </cell>
          <cell r="S720">
            <v>15.546439584201273</v>
          </cell>
          <cell r="T720">
            <v>36.769815927493447</v>
          </cell>
          <cell r="U720">
            <v>47.99510590524666</v>
          </cell>
          <cell r="V720">
            <v>54.039254216657497</v>
          </cell>
          <cell r="W720">
            <v>54.75501228123791</v>
          </cell>
          <cell r="X720">
            <v>55.462504704051796</v>
          </cell>
          <cell r="Y720">
            <v>56.170704503007471</v>
          </cell>
          <cell r="Z720">
            <v>56.91276145592839</v>
          </cell>
          <cell r="AA720">
            <v>57.74360864977195</v>
          </cell>
          <cell r="AB720">
            <v>58.507439221742665</v>
          </cell>
          <cell r="AC720">
            <v>59.27262640549219</v>
          </cell>
          <cell r="AD720">
            <v>60.065513565673378</v>
          </cell>
          <cell r="AE720">
            <v>60.869007140432515</v>
          </cell>
          <cell r="AF720">
            <v>61.683249011282939</v>
          </cell>
          <cell r="AG720">
            <v>62.508382957680382</v>
          </cell>
          <cell r="AH720">
            <v>63.344554682411669</v>
          </cell>
          <cell r="AI720">
            <v>64.191911837323005</v>
          </cell>
          <cell r="AJ720">
            <v>65.050604049392433</v>
          </cell>
          <cell r="AK720">
            <v>65.920782947151125</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row>
        <row r="721">
          <cell r="A721" t="str">
            <v>CASmall C&amp;ITime-Of-UseSummer Peak Reduction @Generation (MW)High Participation Case0</v>
          </cell>
          <cell r="B721" t="str">
            <v>CA</v>
          </cell>
          <cell r="C721" t="str">
            <v>Small C&amp;I</v>
          </cell>
          <cell r="D721" t="str">
            <v>Time-Of-Use</v>
          </cell>
          <cell r="E721" t="str">
            <v>Summer Peak Reduction @Generation (MW)</v>
          </cell>
          <cell r="F721" t="str">
            <v>High Participation Case</v>
          </cell>
          <cell r="G721">
            <v>0</v>
          </cell>
          <cell r="H721">
            <v>0</v>
          </cell>
          <cell r="I721">
            <v>0</v>
          </cell>
          <cell r="J721">
            <v>0</v>
          </cell>
          <cell r="K721">
            <v>0</v>
          </cell>
          <cell r="L721">
            <v>0</v>
          </cell>
          <cell r="M721">
            <v>0</v>
          </cell>
          <cell r="N721">
            <v>0</v>
          </cell>
          <cell r="O721">
            <v>0</v>
          </cell>
          <cell r="P721">
            <v>0</v>
          </cell>
          <cell r="Q721">
            <v>0</v>
          </cell>
          <cell r="R721">
            <v>5.6309529854545115</v>
          </cell>
          <cell r="S721">
            <v>17.1442871462299</v>
          </cell>
          <cell r="T721">
            <v>40.548980952242438</v>
          </cell>
          <cell r="U721">
            <v>52.92799504328039</v>
          </cell>
          <cell r="V721">
            <v>59.593354892652727</v>
          </cell>
          <cell r="W721">
            <v>60.382677857562754</v>
          </cell>
          <cell r="X721">
            <v>61.162885646285609</v>
          </cell>
          <cell r="Y721">
            <v>61.94387351456492</v>
          </cell>
          <cell r="Z721">
            <v>62.762198341341403</v>
          </cell>
          <cell r="AA721">
            <v>63.678439181486489</v>
          </cell>
          <cell r="AB721">
            <v>64.520775498172327</v>
          </cell>
          <cell r="AC721">
            <v>65.364607857843168</v>
          </cell>
          <cell r="AD721">
            <v>66.238987169908881</v>
          </cell>
          <cell r="AE721">
            <v>67.125063013269198</v>
          </cell>
          <cell r="AF721">
            <v>68.022991851877961</v>
          </cell>
          <cell r="AG721">
            <v>68.932932242700019</v>
          </cell>
          <cell r="AH721">
            <v>69.855044863709381</v>
          </cell>
          <cell r="AI721">
            <v>70.789492542261797</v>
          </cell>
          <cell r="AJ721">
            <v>71.73644028384696</v>
          </cell>
          <cell r="AK721">
            <v>72.696055301225314</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row>
        <row r="722">
          <cell r="A722" t="str">
            <v>CASmall C&amp;ITime-Of-UseWinter Peak Reduction @Meter  (MW)High Participation Case0</v>
          </cell>
          <cell r="B722" t="str">
            <v>CA</v>
          </cell>
          <cell r="C722" t="str">
            <v>Small C&amp;I</v>
          </cell>
          <cell r="D722" t="str">
            <v>Time-Of-Use</v>
          </cell>
          <cell r="E722" t="str">
            <v>Winter Peak Reduction @Meter  (MW)</v>
          </cell>
          <cell r="F722" t="str">
            <v>High Participation Case</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row>
        <row r="723">
          <cell r="A723" t="str">
            <v>CASmall C&amp;ITime-Of-UseWinter Peak Reduction @Generation (MW)High Participation Case0</v>
          </cell>
          <cell r="B723" t="str">
            <v>CA</v>
          </cell>
          <cell r="C723" t="str">
            <v>Small C&amp;I</v>
          </cell>
          <cell r="D723" t="str">
            <v>Time-Of-Use</v>
          </cell>
          <cell r="E723" t="str">
            <v>Winter Peak Reduction @Generation (MW)</v>
          </cell>
          <cell r="F723" t="str">
            <v>High Participation Case</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row>
        <row r="724">
          <cell r="A724" t="str">
            <v>CASmall C&amp;ITime-Of-UseProgram Annual BenefitsHigh Participation Case0</v>
          </cell>
          <cell r="B724" t="str">
            <v>CA</v>
          </cell>
          <cell r="C724" t="str">
            <v>Small C&amp;I</v>
          </cell>
          <cell r="D724" t="str">
            <v>Time-Of-Use</v>
          </cell>
          <cell r="E724" t="str">
            <v>Program Annual Benefits</v>
          </cell>
          <cell r="F724" t="str">
            <v>High Participation Case</v>
          </cell>
          <cell r="G724">
            <v>0</v>
          </cell>
        </row>
        <row r="725">
          <cell r="A725" t="str">
            <v>CASmall C&amp;ITime-Of-UseNew ParticipantsHigh Participation Case0</v>
          </cell>
          <cell r="B725" t="str">
            <v>CA</v>
          </cell>
          <cell r="C725" t="str">
            <v>Small C&amp;I</v>
          </cell>
          <cell r="D725" t="str">
            <v>Time-Of-Use</v>
          </cell>
          <cell r="E725" t="str">
            <v>New Participants</v>
          </cell>
          <cell r="F725" t="str">
            <v>High Participation Case</v>
          </cell>
          <cell r="G725">
            <v>0</v>
          </cell>
          <cell r="H725">
            <v>0</v>
          </cell>
          <cell r="I725">
            <v>0</v>
          </cell>
          <cell r="J725">
            <v>0</v>
          </cell>
          <cell r="K725">
            <v>0</v>
          </cell>
          <cell r="L725">
            <v>0</v>
          </cell>
          <cell r="M725">
            <v>0</v>
          </cell>
          <cell r="N725">
            <v>0</v>
          </cell>
          <cell r="O725">
            <v>0</v>
          </cell>
          <cell r="P725">
            <v>0</v>
          </cell>
          <cell r="Q725">
            <v>0</v>
          </cell>
          <cell r="R725">
            <v>16746.686550000006</v>
          </cell>
          <cell r="S725">
            <v>34271.919000000009</v>
          </cell>
          <cell r="T725">
            <v>69833.664450000011</v>
          </cell>
          <cell r="U725">
            <v>36847.527750000037</v>
          </cell>
          <cell r="V725">
            <v>20100.588749999937</v>
          </cell>
          <cell r="W725">
            <v>2583.0255000000179</v>
          </cell>
          <cell r="X725">
            <v>2585.7149999999965</v>
          </cell>
          <cell r="Y725">
            <v>2585.2035000000324</v>
          </cell>
          <cell r="Z725">
            <v>2584.5764999999665</v>
          </cell>
          <cell r="AA725">
            <v>2584.3950000000186</v>
          </cell>
          <cell r="AB725">
            <v>2584.7249999999767</v>
          </cell>
          <cell r="AC725">
            <v>2592.8595000000205</v>
          </cell>
          <cell r="AD725">
            <v>2694.0321599718882</v>
          </cell>
          <cell r="AE725">
            <v>2731.0805338135397</v>
          </cell>
          <cell r="AF725">
            <v>2768.6383974915661</v>
          </cell>
          <cell r="AG725">
            <v>2806.7127575183695</v>
          </cell>
          <cell r="AH725">
            <v>2845.3107167601411</v>
          </cell>
          <cell r="AI725">
            <v>2884.4394757617847</v>
          </cell>
          <cell r="AJ725">
            <v>2924.1063340901455</v>
          </cell>
          <cell r="AK725">
            <v>2964.3186916958948</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row>
        <row r="726">
          <cell r="A726" t="str">
            <v>CASmall C&amp;ITime-Of-UseIncentive CostsHigh Participation Case0</v>
          </cell>
          <cell r="B726" t="str">
            <v>CA</v>
          </cell>
          <cell r="C726" t="str">
            <v>Small C&amp;I</v>
          </cell>
          <cell r="D726" t="str">
            <v>Time-Of-Use</v>
          </cell>
          <cell r="E726" t="str">
            <v>Incentive Costs</v>
          </cell>
          <cell r="F726" t="str">
            <v>High Participation Case</v>
          </cell>
          <cell r="G726">
            <v>0</v>
          </cell>
          <cell r="H726">
            <v>0</v>
          </cell>
          <cell r="I726">
            <v>0</v>
          </cell>
          <cell r="J726">
            <v>0</v>
          </cell>
          <cell r="K726">
            <v>0</v>
          </cell>
          <cell r="L726">
            <v>0</v>
          </cell>
          <cell r="M726">
            <v>0</v>
          </cell>
          <cell r="N726">
            <v>0</v>
          </cell>
          <cell r="O726">
            <v>0</v>
          </cell>
          <cell r="P726">
            <v>0</v>
          </cell>
          <cell r="Q726">
            <v>0</v>
          </cell>
          <cell r="R726">
            <v>351680.42</v>
          </cell>
          <cell r="S726">
            <v>1071390.72</v>
          </cell>
          <cell r="T726">
            <v>2537897.67</v>
          </cell>
          <cell r="U726">
            <v>3311695.75</v>
          </cell>
          <cell r="V726">
            <v>3733808.12</v>
          </cell>
          <cell r="W726">
            <v>3788051.65</v>
          </cell>
          <cell r="X726">
            <v>3842351.67</v>
          </cell>
          <cell r="Y726">
            <v>3896640.94</v>
          </cell>
          <cell r="Z726">
            <v>3950917.05</v>
          </cell>
          <cell r="AA726">
            <v>4005189.34</v>
          </cell>
          <cell r="AB726">
            <v>4059468.57</v>
          </cell>
          <cell r="AC726">
            <v>4113918.62</v>
          </cell>
          <cell r="AD726">
            <v>4170493.29</v>
          </cell>
          <cell r="AE726">
            <v>4227845.9800000004</v>
          </cell>
          <cell r="AF726">
            <v>4285987.3899999997</v>
          </cell>
          <cell r="AG726">
            <v>4344928.3600000003</v>
          </cell>
          <cell r="AH726">
            <v>4404679.88</v>
          </cell>
          <cell r="AI726">
            <v>4465253.1100000003</v>
          </cell>
          <cell r="AJ726">
            <v>4526659.34</v>
          </cell>
          <cell r="AK726">
            <v>4588910.04</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row>
        <row r="727">
          <cell r="A727" t="str">
            <v>CASmall C&amp;ITime-Of-UseParticipantsHigh Participation Case0</v>
          </cell>
          <cell r="B727" t="str">
            <v>CA</v>
          </cell>
          <cell r="C727" t="str">
            <v>Small C&amp;I</v>
          </cell>
          <cell r="D727" t="str">
            <v>Time-Of-Use</v>
          </cell>
          <cell r="E727" t="str">
            <v>Participants</v>
          </cell>
          <cell r="F727" t="str">
            <v>High Participation Case</v>
          </cell>
          <cell r="G727">
            <v>0</v>
          </cell>
          <cell r="H727">
            <v>0</v>
          </cell>
          <cell r="I727">
            <v>0</v>
          </cell>
          <cell r="J727">
            <v>0</v>
          </cell>
          <cell r="K727">
            <v>0</v>
          </cell>
          <cell r="L727">
            <v>0</v>
          </cell>
          <cell r="M727">
            <v>0</v>
          </cell>
          <cell r="N727">
            <v>0</v>
          </cell>
          <cell r="O727">
            <v>0</v>
          </cell>
          <cell r="P727">
            <v>0</v>
          </cell>
          <cell r="Q727">
            <v>0</v>
          </cell>
          <cell r="R727">
            <v>16746.686550000006</v>
          </cell>
          <cell r="S727">
            <v>51018.605550000015</v>
          </cell>
          <cell r="T727">
            <v>120852.27000000002</v>
          </cell>
          <cell r="U727">
            <v>157699.79775000006</v>
          </cell>
          <cell r="V727">
            <v>177800.38649999999</v>
          </cell>
          <cell r="W727">
            <v>180383.41200000001</v>
          </cell>
          <cell r="X727">
            <v>182969.12700000001</v>
          </cell>
          <cell r="Y727">
            <v>185554.33050000004</v>
          </cell>
          <cell r="Z727">
            <v>188138.90700000001</v>
          </cell>
          <cell r="AA727">
            <v>190723.30200000003</v>
          </cell>
          <cell r="AB727">
            <v>193308.027</v>
          </cell>
          <cell r="AC727">
            <v>195900.88650000002</v>
          </cell>
          <cell r="AD727">
            <v>198594.91865997191</v>
          </cell>
          <cell r="AE727">
            <v>201325.99919378545</v>
          </cell>
          <cell r="AF727">
            <v>204094.63759127702</v>
          </cell>
          <cell r="AG727">
            <v>206901.35034879539</v>
          </cell>
          <cell r="AH727">
            <v>209746.66106555553</v>
          </cell>
          <cell r="AI727">
            <v>212631.10054131731</v>
          </cell>
          <cell r="AJ727">
            <v>215555.20687540746</v>
          </cell>
          <cell r="AK727">
            <v>218519.52556710335</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row>
        <row r="728">
          <cell r="A728" t="str">
            <v>CAResidentialDemand ChargeProgram Annual BenefitsHigh Participation Case0</v>
          </cell>
          <cell r="B728" t="str">
            <v>CA</v>
          </cell>
          <cell r="C728" t="str">
            <v>Residential</v>
          </cell>
          <cell r="D728" t="str">
            <v>Demand Charge</v>
          </cell>
          <cell r="E728" t="str">
            <v>Program Annual Benefits</v>
          </cell>
          <cell r="F728" t="str">
            <v>High Participation Case</v>
          </cell>
          <cell r="G728">
            <v>0</v>
          </cell>
          <cell r="H728">
            <v>0</v>
          </cell>
          <cell r="I728">
            <v>0</v>
          </cell>
          <cell r="J728">
            <v>0</v>
          </cell>
          <cell r="K728">
            <v>0</v>
          </cell>
          <cell r="L728">
            <v>0</v>
          </cell>
          <cell r="M728">
            <v>0</v>
          </cell>
          <cell r="N728">
            <v>0</v>
          </cell>
          <cell r="O728">
            <v>0</v>
          </cell>
          <cell r="P728">
            <v>0</v>
          </cell>
          <cell r="Q728">
            <v>0</v>
          </cell>
          <cell r="R728">
            <v>573231.01</v>
          </cell>
          <cell r="S728">
            <v>1745288.43</v>
          </cell>
          <cell r="T728">
            <v>4127886.26</v>
          </cell>
          <cell r="U728">
            <v>5388069.9000000004</v>
          </cell>
          <cell r="V728">
            <v>6066603.5300000003</v>
          </cell>
          <cell r="W728">
            <v>6146956.6100000003</v>
          </cell>
          <cell r="X728">
            <v>6226381.7599999998</v>
          </cell>
          <cell r="Y728">
            <v>6305886.3200000003</v>
          </cell>
          <cell r="Z728">
            <v>6389191.79</v>
          </cell>
          <cell r="AA728">
            <v>6482465.1100000003</v>
          </cell>
          <cell r="AB728">
            <v>6568214.9500000002</v>
          </cell>
          <cell r="AC728">
            <v>6654117.0800000001</v>
          </cell>
          <cell r="AD728">
            <v>6743128.8899999997</v>
          </cell>
          <cell r="AE728">
            <v>6833331.4100000001</v>
          </cell>
          <cell r="AF728">
            <v>6924740.5700000003</v>
          </cell>
          <cell r="AG728">
            <v>7017372.5</v>
          </cell>
          <cell r="AH728">
            <v>7111243.5700000003</v>
          </cell>
          <cell r="AI728">
            <v>7206370.3399999999</v>
          </cell>
          <cell r="AJ728">
            <v>7302769.6200000001</v>
          </cell>
          <cell r="AK728">
            <v>7400458.4299999997</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row>
        <row r="729">
          <cell r="A729" t="str">
            <v>CAResidentialDemand ChargeProgram Annual CostsHigh Participation Case0</v>
          </cell>
          <cell r="B729" t="str">
            <v>CA</v>
          </cell>
          <cell r="C729" t="str">
            <v>Residential</v>
          </cell>
          <cell r="D729" t="str">
            <v>Demand Charge</v>
          </cell>
          <cell r="E729" t="str">
            <v>Program Annual Costs</v>
          </cell>
          <cell r="F729" t="str">
            <v>High Participation Case</v>
          </cell>
          <cell r="G729">
            <v>0</v>
          </cell>
          <cell r="H729">
            <v>0</v>
          </cell>
          <cell r="I729">
            <v>0</v>
          </cell>
          <cell r="J729">
            <v>0</v>
          </cell>
          <cell r="K729">
            <v>0</v>
          </cell>
          <cell r="L729">
            <v>0</v>
          </cell>
          <cell r="M729">
            <v>0</v>
          </cell>
          <cell r="N729">
            <v>0</v>
          </cell>
          <cell r="O729">
            <v>0</v>
          </cell>
          <cell r="P729">
            <v>0</v>
          </cell>
          <cell r="Q729">
            <v>0</v>
          </cell>
          <cell r="R729">
            <v>5834317.1500000004</v>
          </cell>
          <cell r="S729">
            <v>12509121.98</v>
          </cell>
          <cell r="T729">
            <v>26286343.199999999</v>
          </cell>
          <cell r="U729">
            <v>16130618.27</v>
          </cell>
          <cell r="V729">
            <v>10911310.720000001</v>
          </cell>
          <cell r="W729">
            <v>4823091.07</v>
          </cell>
          <cell r="X729">
            <v>4899046.41</v>
          </cell>
          <cell r="Y729">
            <v>4974249.76</v>
          </cell>
          <cell r="Z729">
            <v>5049879.66</v>
          </cell>
          <cell r="AA729">
            <v>5126289.05</v>
          </cell>
          <cell r="AB729">
            <v>5203203.5</v>
          </cell>
          <cell r="AC729">
            <v>5283869.59</v>
          </cell>
          <cell r="AD729">
            <v>5405233.1200000001</v>
          </cell>
          <cell r="AE729">
            <v>5502775.29</v>
          </cell>
          <cell r="AF729">
            <v>5602414.6799999997</v>
          </cell>
          <cell r="AG729">
            <v>5704204.7300000004</v>
          </cell>
          <cell r="AH729">
            <v>5808200.4400000004</v>
          </cell>
          <cell r="AI729">
            <v>5914458.3899999997</v>
          </cell>
          <cell r="AJ729">
            <v>6023036.7800000003</v>
          </cell>
          <cell r="AK729">
            <v>6133995.5099999998</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row>
        <row r="730">
          <cell r="A730" t="str">
            <v>CAResidentialDemand ChargeNon-Incentive CostsHigh Participation Case0</v>
          </cell>
          <cell r="B730" t="str">
            <v>CA</v>
          </cell>
          <cell r="C730" t="str">
            <v>Residential</v>
          </cell>
          <cell r="D730" t="str">
            <v>Demand Charge</v>
          </cell>
          <cell r="E730" t="str">
            <v>Non-Incentive Costs</v>
          </cell>
          <cell r="F730" t="str">
            <v>High Participation Case</v>
          </cell>
          <cell r="G730">
            <v>0</v>
          </cell>
          <cell r="H730">
            <v>0</v>
          </cell>
          <cell r="I730">
            <v>0</v>
          </cell>
          <cell r="J730">
            <v>0</v>
          </cell>
          <cell r="K730">
            <v>0</v>
          </cell>
          <cell r="L730">
            <v>0</v>
          </cell>
          <cell r="M730">
            <v>0</v>
          </cell>
          <cell r="N730">
            <v>0</v>
          </cell>
          <cell r="O730">
            <v>0</v>
          </cell>
          <cell r="P730">
            <v>0</v>
          </cell>
          <cell r="Q730">
            <v>0</v>
          </cell>
          <cell r="R730">
            <v>5482636.7300000004</v>
          </cell>
          <cell r="S730">
            <v>11437731.27</v>
          </cell>
          <cell r="T730">
            <v>23748445.530000001</v>
          </cell>
          <cell r="U730">
            <v>12818922.52</v>
          </cell>
          <cell r="V730">
            <v>7177502.6100000003</v>
          </cell>
          <cell r="W730">
            <v>1035039.42</v>
          </cell>
          <cell r="X730">
            <v>1056694.75</v>
          </cell>
          <cell r="Y730">
            <v>1077608.81</v>
          </cell>
          <cell r="Z730">
            <v>1098962.6200000001</v>
          </cell>
          <cell r="AA730">
            <v>1121099.71</v>
          </cell>
          <cell r="AB730">
            <v>1143734.93</v>
          </cell>
          <cell r="AC730">
            <v>1169950.97</v>
          </cell>
          <cell r="AD730">
            <v>1234739.83</v>
          </cell>
          <cell r="AE730">
            <v>1274929.31</v>
          </cell>
          <cell r="AF730">
            <v>1316427.29</v>
          </cell>
          <cell r="AG730">
            <v>1359276.37</v>
          </cell>
          <cell r="AH730">
            <v>1403520.56</v>
          </cell>
          <cell r="AI730">
            <v>1449205.28</v>
          </cell>
          <cell r="AJ730">
            <v>1496377.44</v>
          </cell>
          <cell r="AK730">
            <v>1545085.48</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row>
        <row r="731">
          <cell r="A731" t="str">
            <v>CAResidentialDemand ChargeSummer Peak Reduction @Meter  (MW)High Participation Case0</v>
          </cell>
          <cell r="B731" t="str">
            <v>CA</v>
          </cell>
          <cell r="C731" t="str">
            <v>Residential</v>
          </cell>
          <cell r="D731" t="str">
            <v>Demand Charge</v>
          </cell>
          <cell r="E731" t="str">
            <v>Summer Peak Reduction @Meter  (MW)</v>
          </cell>
          <cell r="F731" t="str">
            <v>High Participation Case</v>
          </cell>
          <cell r="G731">
            <v>0</v>
          </cell>
          <cell r="H731">
            <v>0</v>
          </cell>
          <cell r="I731">
            <v>0</v>
          </cell>
          <cell r="J731">
            <v>0</v>
          </cell>
          <cell r="K731">
            <v>0</v>
          </cell>
          <cell r="L731">
            <v>0</v>
          </cell>
          <cell r="M731">
            <v>0</v>
          </cell>
          <cell r="N731">
            <v>0</v>
          </cell>
          <cell r="O731">
            <v>0</v>
          </cell>
          <cell r="P731">
            <v>0</v>
          </cell>
          <cell r="Q731">
            <v>0</v>
          </cell>
          <cell r="R731">
            <v>5.1061481672101516</v>
          </cell>
          <cell r="S731">
            <v>15.546439584201273</v>
          </cell>
          <cell r="T731">
            <v>36.769815927493447</v>
          </cell>
          <cell r="U731">
            <v>47.99510590524666</v>
          </cell>
          <cell r="V731">
            <v>54.039254216657497</v>
          </cell>
          <cell r="W731">
            <v>54.75501228123791</v>
          </cell>
          <cell r="X731">
            <v>55.462504704051796</v>
          </cell>
          <cell r="Y731">
            <v>56.170704503007471</v>
          </cell>
          <cell r="Z731">
            <v>56.91276145592839</v>
          </cell>
          <cell r="AA731">
            <v>57.74360864977195</v>
          </cell>
          <cell r="AB731">
            <v>58.507439221742665</v>
          </cell>
          <cell r="AC731">
            <v>59.27262640549219</v>
          </cell>
          <cell r="AD731">
            <v>60.065513565673378</v>
          </cell>
          <cell r="AE731">
            <v>60.869007140432515</v>
          </cell>
          <cell r="AF731">
            <v>61.683249011282939</v>
          </cell>
          <cell r="AG731">
            <v>62.508382957680382</v>
          </cell>
          <cell r="AH731">
            <v>63.344554682411669</v>
          </cell>
          <cell r="AI731">
            <v>64.191911837323005</v>
          </cell>
          <cell r="AJ731">
            <v>65.050604049392433</v>
          </cell>
          <cell r="AK731">
            <v>65.920782947151125</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row>
        <row r="732">
          <cell r="A732" t="str">
            <v>CAResidentialDemand ChargeSummer Peak Reduction @Generation (MW)High Participation Case0</v>
          </cell>
          <cell r="B732" t="str">
            <v>CA</v>
          </cell>
          <cell r="C732" t="str">
            <v>Residential</v>
          </cell>
          <cell r="D732" t="str">
            <v>Demand Charge</v>
          </cell>
          <cell r="E732" t="str">
            <v>Summer Peak Reduction @Generation (MW)</v>
          </cell>
          <cell r="F732" t="str">
            <v>High Participation Case</v>
          </cell>
          <cell r="G732">
            <v>0</v>
          </cell>
          <cell r="H732">
            <v>0</v>
          </cell>
          <cell r="I732">
            <v>0</v>
          </cell>
          <cell r="J732">
            <v>0</v>
          </cell>
          <cell r="K732">
            <v>0</v>
          </cell>
          <cell r="L732">
            <v>0</v>
          </cell>
          <cell r="M732">
            <v>0</v>
          </cell>
          <cell r="N732">
            <v>0</v>
          </cell>
          <cell r="O732">
            <v>0</v>
          </cell>
          <cell r="P732">
            <v>0</v>
          </cell>
          <cell r="Q732">
            <v>0</v>
          </cell>
          <cell r="R732">
            <v>5.6309529854545115</v>
          </cell>
          <cell r="S732">
            <v>17.1442871462299</v>
          </cell>
          <cell r="T732">
            <v>40.548980952242438</v>
          </cell>
          <cell r="U732">
            <v>52.92799504328039</v>
          </cell>
          <cell r="V732">
            <v>59.593354892652727</v>
          </cell>
          <cell r="W732">
            <v>60.382677857562754</v>
          </cell>
          <cell r="X732">
            <v>61.162885646285609</v>
          </cell>
          <cell r="Y732">
            <v>61.94387351456492</v>
          </cell>
          <cell r="Z732">
            <v>62.762198341341403</v>
          </cell>
          <cell r="AA732">
            <v>63.678439181486489</v>
          </cell>
          <cell r="AB732">
            <v>64.520775498172327</v>
          </cell>
          <cell r="AC732">
            <v>65.364607857843168</v>
          </cell>
          <cell r="AD732">
            <v>66.238987169908881</v>
          </cell>
          <cell r="AE732">
            <v>67.125063013269198</v>
          </cell>
          <cell r="AF732">
            <v>68.022991851877961</v>
          </cell>
          <cell r="AG732">
            <v>68.932932242700019</v>
          </cell>
          <cell r="AH732">
            <v>69.855044863709381</v>
          </cell>
          <cell r="AI732">
            <v>70.789492542261797</v>
          </cell>
          <cell r="AJ732">
            <v>71.73644028384696</v>
          </cell>
          <cell r="AK732">
            <v>72.696055301225314</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row>
        <row r="733">
          <cell r="A733" t="str">
            <v>CAResidentialDemand ChargeWinter Peak Reduction @Meter  (MW)High Participation Case0</v>
          </cell>
          <cell r="B733" t="str">
            <v>CA</v>
          </cell>
          <cell r="C733" t="str">
            <v>Residential</v>
          </cell>
          <cell r="D733" t="str">
            <v>Demand Charge</v>
          </cell>
          <cell r="E733" t="str">
            <v>Winter Peak Reduction @Meter  (MW)</v>
          </cell>
          <cell r="F733" t="str">
            <v>High Participation Case</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row>
        <row r="734">
          <cell r="A734" t="str">
            <v>CAResidentialDemand ChargeWinter Peak Reduction @Generation (MW)High Participation Case0</v>
          </cell>
          <cell r="B734" t="str">
            <v>CA</v>
          </cell>
          <cell r="C734" t="str">
            <v>Residential</v>
          </cell>
          <cell r="D734" t="str">
            <v>Demand Charge</v>
          </cell>
          <cell r="E734" t="str">
            <v>Winter Peak Reduction @Generation (MW)</v>
          </cell>
          <cell r="F734" t="str">
            <v>High Participation Case</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row>
        <row r="735">
          <cell r="A735" t="str">
            <v>CAResidentialDemand ChargeProgram Annual BenefitsHigh Participation Case0</v>
          </cell>
          <cell r="B735" t="str">
            <v>CA</v>
          </cell>
          <cell r="C735" t="str">
            <v>Residential</v>
          </cell>
          <cell r="D735" t="str">
            <v>Demand Charge</v>
          </cell>
          <cell r="E735" t="str">
            <v>Program Annual Benefits</v>
          </cell>
          <cell r="F735" t="str">
            <v>High Participation Case</v>
          </cell>
          <cell r="G735">
            <v>0</v>
          </cell>
        </row>
        <row r="736">
          <cell r="A736" t="str">
            <v>CAResidentialDemand ChargeNew ParticipantsHigh Participation Case0</v>
          </cell>
          <cell r="B736" t="str">
            <v>CA</v>
          </cell>
          <cell r="C736" t="str">
            <v>Residential</v>
          </cell>
          <cell r="D736" t="str">
            <v>Demand Charge</v>
          </cell>
          <cell r="E736" t="str">
            <v>New Participants</v>
          </cell>
          <cell r="F736" t="str">
            <v>High Participation Case</v>
          </cell>
          <cell r="G736">
            <v>0</v>
          </cell>
          <cell r="H736">
            <v>0</v>
          </cell>
          <cell r="I736">
            <v>0</v>
          </cell>
          <cell r="J736">
            <v>0</v>
          </cell>
          <cell r="K736">
            <v>0</v>
          </cell>
          <cell r="L736">
            <v>0</v>
          </cell>
          <cell r="M736">
            <v>0</v>
          </cell>
          <cell r="N736">
            <v>0</v>
          </cell>
          <cell r="O736">
            <v>0</v>
          </cell>
          <cell r="P736">
            <v>0</v>
          </cell>
          <cell r="Q736">
            <v>0</v>
          </cell>
          <cell r="R736">
            <v>16746.686550000006</v>
          </cell>
          <cell r="S736">
            <v>34271.919000000009</v>
          </cell>
          <cell r="T736">
            <v>69833.664450000011</v>
          </cell>
          <cell r="U736">
            <v>36847.527750000037</v>
          </cell>
          <cell r="V736">
            <v>20100.588749999937</v>
          </cell>
          <cell r="W736">
            <v>2583.0255000000179</v>
          </cell>
          <cell r="X736">
            <v>2585.7149999999965</v>
          </cell>
          <cell r="Y736">
            <v>2585.2035000000324</v>
          </cell>
          <cell r="Z736">
            <v>2584.5764999999665</v>
          </cell>
          <cell r="AA736">
            <v>2584.3950000000186</v>
          </cell>
          <cell r="AB736">
            <v>2584.7249999999767</v>
          </cell>
          <cell r="AC736">
            <v>2592.8595000000205</v>
          </cell>
          <cell r="AD736">
            <v>2694.0321599718882</v>
          </cell>
          <cell r="AE736">
            <v>2731.0805338135397</v>
          </cell>
          <cell r="AF736">
            <v>2768.6383974915661</v>
          </cell>
          <cell r="AG736">
            <v>2806.7127575183695</v>
          </cell>
          <cell r="AH736">
            <v>2845.3107167601411</v>
          </cell>
          <cell r="AI736">
            <v>2884.4394757617847</v>
          </cell>
          <cell r="AJ736">
            <v>2924.1063340901455</v>
          </cell>
          <cell r="AK736">
            <v>2964.3186916958948</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row>
        <row r="737">
          <cell r="A737" t="str">
            <v>CAResidentialDemand ChargeIncentive CostsHigh Participation Case0</v>
          </cell>
          <cell r="B737" t="str">
            <v>CA</v>
          </cell>
          <cell r="C737" t="str">
            <v>Residential</v>
          </cell>
          <cell r="D737" t="str">
            <v>Demand Charge</v>
          </cell>
          <cell r="E737" t="str">
            <v>Incentive Costs</v>
          </cell>
          <cell r="F737" t="str">
            <v>High Participation Case</v>
          </cell>
          <cell r="G737">
            <v>0</v>
          </cell>
          <cell r="H737">
            <v>0</v>
          </cell>
          <cell r="I737">
            <v>0</v>
          </cell>
          <cell r="J737">
            <v>0</v>
          </cell>
          <cell r="K737">
            <v>0</v>
          </cell>
          <cell r="L737">
            <v>0</v>
          </cell>
          <cell r="M737">
            <v>0</v>
          </cell>
          <cell r="N737">
            <v>0</v>
          </cell>
          <cell r="O737">
            <v>0</v>
          </cell>
          <cell r="P737">
            <v>0</v>
          </cell>
          <cell r="Q737">
            <v>0</v>
          </cell>
          <cell r="R737">
            <v>351680.42</v>
          </cell>
          <cell r="S737">
            <v>1071390.72</v>
          </cell>
          <cell r="T737">
            <v>2537897.67</v>
          </cell>
          <cell r="U737">
            <v>3311695.75</v>
          </cell>
          <cell r="V737">
            <v>3733808.12</v>
          </cell>
          <cell r="W737">
            <v>3788051.65</v>
          </cell>
          <cell r="X737">
            <v>3842351.67</v>
          </cell>
          <cell r="Y737">
            <v>3896640.94</v>
          </cell>
          <cell r="Z737">
            <v>3950917.05</v>
          </cell>
          <cell r="AA737">
            <v>4005189.34</v>
          </cell>
          <cell r="AB737">
            <v>4059468.57</v>
          </cell>
          <cell r="AC737">
            <v>4113918.62</v>
          </cell>
          <cell r="AD737">
            <v>4170493.29</v>
          </cell>
          <cell r="AE737">
            <v>4227845.9800000004</v>
          </cell>
          <cell r="AF737">
            <v>4285987.3899999997</v>
          </cell>
          <cell r="AG737">
            <v>4344928.3600000003</v>
          </cell>
          <cell r="AH737">
            <v>4404679.88</v>
          </cell>
          <cell r="AI737">
            <v>4465253.1100000003</v>
          </cell>
          <cell r="AJ737">
            <v>4526659.34</v>
          </cell>
          <cell r="AK737">
            <v>4588910.04</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row>
        <row r="738">
          <cell r="A738" t="str">
            <v>CAResidentialDemand ChargeParticipantsHigh Participation Case0</v>
          </cell>
          <cell r="B738" t="str">
            <v>CA</v>
          </cell>
          <cell r="C738" t="str">
            <v>Residential</v>
          </cell>
          <cell r="D738" t="str">
            <v>Demand Charge</v>
          </cell>
          <cell r="E738" t="str">
            <v>Participants</v>
          </cell>
          <cell r="F738" t="str">
            <v>High Participation Case</v>
          </cell>
          <cell r="G738">
            <v>0</v>
          </cell>
          <cell r="H738">
            <v>0</v>
          </cell>
          <cell r="I738">
            <v>0</v>
          </cell>
          <cell r="J738">
            <v>0</v>
          </cell>
          <cell r="K738">
            <v>0</v>
          </cell>
          <cell r="L738">
            <v>0</v>
          </cell>
          <cell r="M738">
            <v>0</v>
          </cell>
          <cell r="N738">
            <v>0</v>
          </cell>
          <cell r="O738">
            <v>0</v>
          </cell>
          <cell r="P738">
            <v>0</v>
          </cell>
          <cell r="Q738">
            <v>0</v>
          </cell>
          <cell r="R738">
            <v>16746.686550000006</v>
          </cell>
          <cell r="S738">
            <v>51018.605550000015</v>
          </cell>
          <cell r="T738">
            <v>120852.27000000002</v>
          </cell>
          <cell r="U738">
            <v>157699.79775000006</v>
          </cell>
          <cell r="V738">
            <v>177800.38649999999</v>
          </cell>
          <cell r="W738">
            <v>180383.41200000001</v>
          </cell>
          <cell r="X738">
            <v>182969.12700000001</v>
          </cell>
          <cell r="Y738">
            <v>185554.33050000004</v>
          </cell>
          <cell r="Z738">
            <v>188138.90700000001</v>
          </cell>
          <cell r="AA738">
            <v>190723.30200000003</v>
          </cell>
          <cell r="AB738">
            <v>193308.027</v>
          </cell>
          <cell r="AC738">
            <v>195900.88650000002</v>
          </cell>
          <cell r="AD738">
            <v>198594.91865997191</v>
          </cell>
          <cell r="AE738">
            <v>201325.99919378545</v>
          </cell>
          <cell r="AF738">
            <v>204094.63759127702</v>
          </cell>
          <cell r="AG738">
            <v>206901.35034879539</v>
          </cell>
          <cell r="AH738">
            <v>209746.66106555553</v>
          </cell>
          <cell r="AI738">
            <v>212631.10054131731</v>
          </cell>
          <cell r="AJ738">
            <v>215555.20687540746</v>
          </cell>
          <cell r="AK738">
            <v>218519.52556710335</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row>
        <row r="739">
          <cell r="A739" t="str">
            <v>CAResidentialTime-Of-Use EV ChargingProgram Annual BenefitsHigh Participation Case0</v>
          </cell>
          <cell r="B739" t="str">
            <v>CA</v>
          </cell>
          <cell r="C739" t="str">
            <v>Residential</v>
          </cell>
          <cell r="D739" t="str">
            <v>Time-Of-Use EV Charging</v>
          </cell>
          <cell r="E739" t="str">
            <v>Program Annual Benefits</v>
          </cell>
          <cell r="F739" t="str">
            <v>High Participation Case</v>
          </cell>
          <cell r="G739">
            <v>0</v>
          </cell>
          <cell r="H739">
            <v>0</v>
          </cell>
          <cell r="I739">
            <v>0</v>
          </cell>
          <cell r="J739">
            <v>0</v>
          </cell>
          <cell r="K739">
            <v>0</v>
          </cell>
          <cell r="L739">
            <v>0</v>
          </cell>
          <cell r="M739">
            <v>0</v>
          </cell>
          <cell r="N739">
            <v>0</v>
          </cell>
          <cell r="O739">
            <v>0</v>
          </cell>
          <cell r="P739">
            <v>0</v>
          </cell>
          <cell r="Q739">
            <v>0</v>
          </cell>
          <cell r="R739">
            <v>573231.01</v>
          </cell>
          <cell r="S739">
            <v>1745288.43</v>
          </cell>
          <cell r="T739">
            <v>4127886.26</v>
          </cell>
          <cell r="U739">
            <v>5388069.9000000004</v>
          </cell>
          <cell r="V739">
            <v>6066603.5300000003</v>
          </cell>
          <cell r="W739">
            <v>6146956.6100000003</v>
          </cell>
          <cell r="X739">
            <v>6226381.7599999998</v>
          </cell>
          <cell r="Y739">
            <v>6305886.3200000003</v>
          </cell>
          <cell r="Z739">
            <v>6389191.79</v>
          </cell>
          <cell r="AA739">
            <v>6482465.1100000003</v>
          </cell>
          <cell r="AB739">
            <v>6568214.9500000002</v>
          </cell>
          <cell r="AC739">
            <v>6654117.0800000001</v>
          </cell>
          <cell r="AD739">
            <v>6743128.8899999997</v>
          </cell>
          <cell r="AE739">
            <v>6833331.4100000001</v>
          </cell>
          <cell r="AF739">
            <v>6924740.5700000003</v>
          </cell>
          <cell r="AG739">
            <v>7017372.5</v>
          </cell>
          <cell r="AH739">
            <v>7111243.5700000003</v>
          </cell>
          <cell r="AI739">
            <v>7206370.3399999999</v>
          </cell>
          <cell r="AJ739">
            <v>7302769.6200000001</v>
          </cell>
          <cell r="AK739">
            <v>7400458.4299999997</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row>
        <row r="740">
          <cell r="A740" t="str">
            <v>CAResidentialTime-Of-Use EV ChargingProgram Annual CostsHigh Participation Case0</v>
          </cell>
          <cell r="B740" t="str">
            <v>CA</v>
          </cell>
          <cell r="C740" t="str">
            <v>Residential</v>
          </cell>
          <cell r="D740" t="str">
            <v>Time-Of-Use EV Charging</v>
          </cell>
          <cell r="E740" t="str">
            <v>Program Annual Costs</v>
          </cell>
          <cell r="F740" t="str">
            <v>High Participation Case</v>
          </cell>
          <cell r="G740">
            <v>0</v>
          </cell>
          <cell r="H740">
            <v>0</v>
          </cell>
          <cell r="I740">
            <v>0</v>
          </cell>
          <cell r="J740">
            <v>0</v>
          </cell>
          <cell r="K740">
            <v>0</v>
          </cell>
          <cell r="L740">
            <v>0</v>
          </cell>
          <cell r="M740">
            <v>0</v>
          </cell>
          <cell r="N740">
            <v>0</v>
          </cell>
          <cell r="O740">
            <v>0</v>
          </cell>
          <cell r="P740">
            <v>0</v>
          </cell>
          <cell r="Q740">
            <v>0</v>
          </cell>
          <cell r="R740">
            <v>5834317.1500000004</v>
          </cell>
          <cell r="S740">
            <v>12509121.98</v>
          </cell>
          <cell r="T740">
            <v>26286343.199999999</v>
          </cell>
          <cell r="U740">
            <v>16130618.27</v>
          </cell>
          <cell r="V740">
            <v>10911310.720000001</v>
          </cell>
          <cell r="W740">
            <v>4823091.07</v>
          </cell>
          <cell r="X740">
            <v>4899046.41</v>
          </cell>
          <cell r="Y740">
            <v>4974249.76</v>
          </cell>
          <cell r="Z740">
            <v>5049879.66</v>
          </cell>
          <cell r="AA740">
            <v>5126289.05</v>
          </cell>
          <cell r="AB740">
            <v>5203203.5</v>
          </cell>
          <cell r="AC740">
            <v>5283869.59</v>
          </cell>
          <cell r="AD740">
            <v>5405233.1200000001</v>
          </cell>
          <cell r="AE740">
            <v>5502775.29</v>
          </cell>
          <cell r="AF740">
            <v>5602414.6799999997</v>
          </cell>
          <cell r="AG740">
            <v>5704204.7300000004</v>
          </cell>
          <cell r="AH740">
            <v>5808200.4400000004</v>
          </cell>
          <cell r="AI740">
            <v>5914458.3899999997</v>
          </cell>
          <cell r="AJ740">
            <v>6023036.7800000003</v>
          </cell>
          <cell r="AK740">
            <v>6133995.5099999998</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row>
        <row r="741">
          <cell r="A741" t="str">
            <v>CAResidentialTime-Of-Use EV ChargingNon-Incentive CostsHigh Participation Case0</v>
          </cell>
          <cell r="B741" t="str">
            <v>CA</v>
          </cell>
          <cell r="C741" t="str">
            <v>Residential</v>
          </cell>
          <cell r="D741" t="str">
            <v>Time-Of-Use EV Charging</v>
          </cell>
          <cell r="E741" t="str">
            <v>Non-Incentive Costs</v>
          </cell>
          <cell r="F741" t="str">
            <v>High Participation Case</v>
          </cell>
          <cell r="G741">
            <v>0</v>
          </cell>
          <cell r="H741">
            <v>0</v>
          </cell>
          <cell r="I741">
            <v>0</v>
          </cell>
          <cell r="J741">
            <v>0</v>
          </cell>
          <cell r="K741">
            <v>0</v>
          </cell>
          <cell r="L741">
            <v>0</v>
          </cell>
          <cell r="M741">
            <v>0</v>
          </cell>
          <cell r="N741">
            <v>0</v>
          </cell>
          <cell r="O741">
            <v>0</v>
          </cell>
          <cell r="P741">
            <v>0</v>
          </cell>
          <cell r="Q741">
            <v>0</v>
          </cell>
          <cell r="R741">
            <v>5482636.7300000004</v>
          </cell>
          <cell r="S741">
            <v>11437731.27</v>
          </cell>
          <cell r="T741">
            <v>23748445.530000001</v>
          </cell>
          <cell r="U741">
            <v>12818922.52</v>
          </cell>
          <cell r="V741">
            <v>7177502.6100000003</v>
          </cell>
          <cell r="W741">
            <v>1035039.42</v>
          </cell>
          <cell r="X741">
            <v>1056694.75</v>
          </cell>
          <cell r="Y741">
            <v>1077608.81</v>
          </cell>
          <cell r="Z741">
            <v>1098962.6200000001</v>
          </cell>
          <cell r="AA741">
            <v>1121099.71</v>
          </cell>
          <cell r="AB741">
            <v>1143734.93</v>
          </cell>
          <cell r="AC741">
            <v>1169950.97</v>
          </cell>
          <cell r="AD741">
            <v>1234739.83</v>
          </cell>
          <cell r="AE741">
            <v>1274929.31</v>
          </cell>
          <cell r="AF741">
            <v>1316427.29</v>
          </cell>
          <cell r="AG741">
            <v>1359276.37</v>
          </cell>
          <cell r="AH741">
            <v>1403520.56</v>
          </cell>
          <cell r="AI741">
            <v>1449205.28</v>
          </cell>
          <cell r="AJ741">
            <v>1496377.44</v>
          </cell>
          <cell r="AK741">
            <v>1545085.48</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row>
        <row r="742">
          <cell r="A742" t="str">
            <v>CAResidentialTime-Of-Use EV ChargingSummer Peak Reduction @Meter  (MW)High Participation Case0</v>
          </cell>
          <cell r="B742" t="str">
            <v>CA</v>
          </cell>
          <cell r="C742" t="str">
            <v>Residential</v>
          </cell>
          <cell r="D742" t="str">
            <v>Time-Of-Use EV Charging</v>
          </cell>
          <cell r="E742" t="str">
            <v>Summer Peak Reduction @Meter  (MW)</v>
          </cell>
          <cell r="F742" t="str">
            <v>High Participation Case</v>
          </cell>
          <cell r="G742">
            <v>0</v>
          </cell>
          <cell r="H742">
            <v>0</v>
          </cell>
          <cell r="I742">
            <v>0</v>
          </cell>
          <cell r="J742">
            <v>0</v>
          </cell>
          <cell r="K742">
            <v>0</v>
          </cell>
          <cell r="L742">
            <v>0</v>
          </cell>
          <cell r="M742">
            <v>0</v>
          </cell>
          <cell r="N742">
            <v>0</v>
          </cell>
          <cell r="O742">
            <v>0</v>
          </cell>
          <cell r="P742">
            <v>0</v>
          </cell>
          <cell r="Q742">
            <v>0</v>
          </cell>
          <cell r="R742">
            <v>5.1061481672101516</v>
          </cell>
          <cell r="S742">
            <v>15.546439584201273</v>
          </cell>
          <cell r="T742">
            <v>36.769815927493447</v>
          </cell>
          <cell r="U742">
            <v>47.99510590524666</v>
          </cell>
          <cell r="V742">
            <v>54.039254216657497</v>
          </cell>
          <cell r="W742">
            <v>54.75501228123791</v>
          </cell>
          <cell r="X742">
            <v>55.462504704051796</v>
          </cell>
          <cell r="Y742">
            <v>56.170704503007471</v>
          </cell>
          <cell r="Z742">
            <v>56.91276145592839</v>
          </cell>
          <cell r="AA742">
            <v>57.74360864977195</v>
          </cell>
          <cell r="AB742">
            <v>58.507439221742665</v>
          </cell>
          <cell r="AC742">
            <v>59.27262640549219</v>
          </cell>
          <cell r="AD742">
            <v>60.065513565673378</v>
          </cell>
          <cell r="AE742">
            <v>60.869007140432515</v>
          </cell>
          <cell r="AF742">
            <v>61.683249011282939</v>
          </cell>
          <cell r="AG742">
            <v>62.508382957680382</v>
          </cell>
          <cell r="AH742">
            <v>63.344554682411669</v>
          </cell>
          <cell r="AI742">
            <v>64.191911837323005</v>
          </cell>
          <cell r="AJ742">
            <v>65.050604049392433</v>
          </cell>
          <cell r="AK742">
            <v>65.920782947151125</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row>
        <row r="743">
          <cell r="A743" t="str">
            <v>CAResidentialTime-Of-Use EV ChargingSummer Peak Reduction @Generation (MW)High Participation Case0</v>
          </cell>
          <cell r="B743" t="str">
            <v>CA</v>
          </cell>
          <cell r="C743" t="str">
            <v>Residential</v>
          </cell>
          <cell r="D743" t="str">
            <v>Time-Of-Use EV Charging</v>
          </cell>
          <cell r="E743" t="str">
            <v>Summer Peak Reduction @Generation (MW)</v>
          </cell>
          <cell r="F743" t="str">
            <v>High Participation Case</v>
          </cell>
          <cell r="G743">
            <v>0</v>
          </cell>
          <cell r="H743">
            <v>0</v>
          </cell>
          <cell r="I743">
            <v>0</v>
          </cell>
          <cell r="J743">
            <v>0</v>
          </cell>
          <cell r="K743">
            <v>0</v>
          </cell>
          <cell r="L743">
            <v>0</v>
          </cell>
          <cell r="M743">
            <v>0</v>
          </cell>
          <cell r="N743">
            <v>0</v>
          </cell>
          <cell r="O743">
            <v>0</v>
          </cell>
          <cell r="P743">
            <v>0</v>
          </cell>
          <cell r="Q743">
            <v>0</v>
          </cell>
          <cell r="R743">
            <v>5.6309529854545115</v>
          </cell>
          <cell r="S743">
            <v>17.1442871462299</v>
          </cell>
          <cell r="T743">
            <v>40.548980952242438</v>
          </cell>
          <cell r="U743">
            <v>52.92799504328039</v>
          </cell>
          <cell r="V743">
            <v>59.593354892652727</v>
          </cell>
          <cell r="W743">
            <v>60.382677857562754</v>
          </cell>
          <cell r="X743">
            <v>61.162885646285609</v>
          </cell>
          <cell r="Y743">
            <v>61.94387351456492</v>
          </cell>
          <cell r="Z743">
            <v>62.762198341341403</v>
          </cell>
          <cell r="AA743">
            <v>63.678439181486489</v>
          </cell>
          <cell r="AB743">
            <v>64.520775498172327</v>
          </cell>
          <cell r="AC743">
            <v>65.364607857843168</v>
          </cell>
          <cell r="AD743">
            <v>66.238987169908881</v>
          </cell>
          <cell r="AE743">
            <v>67.125063013269198</v>
          </cell>
          <cell r="AF743">
            <v>68.022991851877961</v>
          </cell>
          <cell r="AG743">
            <v>68.932932242700019</v>
          </cell>
          <cell r="AH743">
            <v>69.855044863709381</v>
          </cell>
          <cell r="AI743">
            <v>70.789492542261797</v>
          </cell>
          <cell r="AJ743">
            <v>71.73644028384696</v>
          </cell>
          <cell r="AK743">
            <v>72.696055301225314</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row>
        <row r="744">
          <cell r="A744" t="str">
            <v>CAResidentialTime-Of-Use EV ChargingWinter Peak Reduction @Meter  (MW)High Participation Case0</v>
          </cell>
          <cell r="B744" t="str">
            <v>CA</v>
          </cell>
          <cell r="C744" t="str">
            <v>Residential</v>
          </cell>
          <cell r="D744" t="str">
            <v>Time-Of-Use EV Charging</v>
          </cell>
          <cell r="E744" t="str">
            <v>Winter Peak Reduction @Meter  (MW)</v>
          </cell>
          <cell r="F744" t="str">
            <v>High Participation Case</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row>
        <row r="745">
          <cell r="A745" t="str">
            <v>CAResidentialTime-Of-Use EV ChargingWinter Peak Reduction @Generation (MW)High Participation Case0</v>
          </cell>
          <cell r="B745" t="str">
            <v>CA</v>
          </cell>
          <cell r="C745" t="str">
            <v>Residential</v>
          </cell>
          <cell r="D745" t="str">
            <v>Time-Of-Use EV Charging</v>
          </cell>
          <cell r="E745" t="str">
            <v>Winter Peak Reduction @Generation (MW)</v>
          </cell>
          <cell r="F745" t="str">
            <v>High Participation Case</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row>
        <row r="746">
          <cell r="A746" t="str">
            <v>CAResidentialTime-Of-Use EV ChargingProgram Annual BenefitsHigh Participation Case0</v>
          </cell>
          <cell r="B746" t="str">
            <v>CA</v>
          </cell>
          <cell r="C746" t="str">
            <v>Residential</v>
          </cell>
          <cell r="D746" t="str">
            <v>Time-Of-Use EV Charging</v>
          </cell>
          <cell r="E746" t="str">
            <v>Program Annual Benefits</v>
          </cell>
          <cell r="F746" t="str">
            <v>High Participation Case</v>
          </cell>
          <cell r="G746">
            <v>0</v>
          </cell>
        </row>
        <row r="747">
          <cell r="A747" t="str">
            <v>CAResidentialTime-Of-Use EV ChargingNew ParticipantsHigh Participation Case0</v>
          </cell>
          <cell r="B747" t="str">
            <v>CA</v>
          </cell>
          <cell r="C747" t="str">
            <v>Residential</v>
          </cell>
          <cell r="D747" t="str">
            <v>Time-Of-Use EV Charging</v>
          </cell>
          <cell r="E747" t="str">
            <v>New Participants</v>
          </cell>
          <cell r="F747" t="str">
            <v>High Participation Case</v>
          </cell>
          <cell r="G747">
            <v>0</v>
          </cell>
          <cell r="H747">
            <v>0</v>
          </cell>
          <cell r="I747">
            <v>0</v>
          </cell>
          <cell r="J747">
            <v>0</v>
          </cell>
          <cell r="K747">
            <v>0</v>
          </cell>
          <cell r="L747">
            <v>0</v>
          </cell>
          <cell r="M747">
            <v>0</v>
          </cell>
          <cell r="N747">
            <v>0</v>
          </cell>
          <cell r="O747">
            <v>0</v>
          </cell>
          <cell r="P747">
            <v>0</v>
          </cell>
          <cell r="Q747">
            <v>0</v>
          </cell>
          <cell r="R747">
            <v>16746.686550000006</v>
          </cell>
          <cell r="S747">
            <v>34271.919000000009</v>
          </cell>
          <cell r="T747">
            <v>69833.664450000011</v>
          </cell>
          <cell r="U747">
            <v>36847.527750000037</v>
          </cell>
          <cell r="V747">
            <v>20100.588749999937</v>
          </cell>
          <cell r="W747">
            <v>2583.0255000000179</v>
          </cell>
          <cell r="X747">
            <v>2585.7149999999965</v>
          </cell>
          <cell r="Y747">
            <v>2585.2035000000324</v>
          </cell>
          <cell r="Z747">
            <v>2584.5764999999665</v>
          </cell>
          <cell r="AA747">
            <v>2584.3950000000186</v>
          </cell>
          <cell r="AB747">
            <v>2584.7249999999767</v>
          </cell>
          <cell r="AC747">
            <v>2592.8595000000205</v>
          </cell>
          <cell r="AD747">
            <v>2694.0321599718882</v>
          </cell>
          <cell r="AE747">
            <v>2731.0805338135397</v>
          </cell>
          <cell r="AF747">
            <v>2768.6383974915661</v>
          </cell>
          <cell r="AG747">
            <v>2806.7127575183695</v>
          </cell>
          <cell r="AH747">
            <v>2845.3107167601411</v>
          </cell>
          <cell r="AI747">
            <v>2884.4394757617847</v>
          </cell>
          <cell r="AJ747">
            <v>2924.1063340901455</v>
          </cell>
          <cell r="AK747">
            <v>2964.3186916958948</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row>
        <row r="748">
          <cell r="A748" t="str">
            <v>CAResidentialTime-Of-Use EV ChargingIncentive CostsHigh Participation Case0</v>
          </cell>
          <cell r="B748" t="str">
            <v>CA</v>
          </cell>
          <cell r="C748" t="str">
            <v>Residential</v>
          </cell>
          <cell r="D748" t="str">
            <v>Time-Of-Use EV Charging</v>
          </cell>
          <cell r="E748" t="str">
            <v>Incentive Costs</v>
          </cell>
          <cell r="F748" t="str">
            <v>High Participation Case</v>
          </cell>
          <cell r="G748">
            <v>0</v>
          </cell>
          <cell r="H748">
            <v>0</v>
          </cell>
          <cell r="I748">
            <v>0</v>
          </cell>
          <cell r="J748">
            <v>0</v>
          </cell>
          <cell r="K748">
            <v>0</v>
          </cell>
          <cell r="L748">
            <v>0</v>
          </cell>
          <cell r="M748">
            <v>0</v>
          </cell>
          <cell r="N748">
            <v>0</v>
          </cell>
          <cell r="O748">
            <v>0</v>
          </cell>
          <cell r="P748">
            <v>0</v>
          </cell>
          <cell r="Q748">
            <v>0</v>
          </cell>
          <cell r="R748">
            <v>351680.42</v>
          </cell>
          <cell r="S748">
            <v>1071390.72</v>
          </cell>
          <cell r="T748">
            <v>2537897.67</v>
          </cell>
          <cell r="U748">
            <v>3311695.75</v>
          </cell>
          <cell r="V748">
            <v>3733808.12</v>
          </cell>
          <cell r="W748">
            <v>3788051.65</v>
          </cell>
          <cell r="X748">
            <v>3842351.67</v>
          </cell>
          <cell r="Y748">
            <v>3896640.94</v>
          </cell>
          <cell r="Z748">
            <v>3950917.05</v>
          </cell>
          <cell r="AA748">
            <v>4005189.34</v>
          </cell>
          <cell r="AB748">
            <v>4059468.57</v>
          </cell>
          <cell r="AC748">
            <v>4113918.62</v>
          </cell>
          <cell r="AD748">
            <v>4170493.29</v>
          </cell>
          <cell r="AE748">
            <v>4227845.9800000004</v>
          </cell>
          <cell r="AF748">
            <v>4285987.3899999997</v>
          </cell>
          <cell r="AG748">
            <v>4344928.3600000003</v>
          </cell>
          <cell r="AH748">
            <v>4404679.88</v>
          </cell>
          <cell r="AI748">
            <v>4465253.1100000003</v>
          </cell>
          <cell r="AJ748">
            <v>4526659.34</v>
          </cell>
          <cell r="AK748">
            <v>4588910.04</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row>
        <row r="749">
          <cell r="A749" t="str">
            <v>CAResidentialTime-Of-Use EV ChargingParticipantsHigh Participation Case0</v>
          </cell>
          <cell r="B749" t="str">
            <v>CA</v>
          </cell>
          <cell r="C749" t="str">
            <v>Residential</v>
          </cell>
          <cell r="D749" t="str">
            <v>Time-Of-Use EV Charging</v>
          </cell>
          <cell r="E749" t="str">
            <v>Participants</v>
          </cell>
          <cell r="F749" t="str">
            <v>High Participation Case</v>
          </cell>
          <cell r="G749">
            <v>0</v>
          </cell>
          <cell r="H749">
            <v>0</v>
          </cell>
          <cell r="I749">
            <v>0</v>
          </cell>
          <cell r="J749">
            <v>0</v>
          </cell>
          <cell r="K749">
            <v>0</v>
          </cell>
          <cell r="L749">
            <v>0</v>
          </cell>
          <cell r="M749">
            <v>0</v>
          </cell>
          <cell r="N749">
            <v>0</v>
          </cell>
          <cell r="O749">
            <v>0</v>
          </cell>
          <cell r="P749">
            <v>0</v>
          </cell>
          <cell r="Q749">
            <v>0</v>
          </cell>
          <cell r="R749">
            <v>16746.686550000006</v>
          </cell>
          <cell r="S749">
            <v>51018.605550000015</v>
          </cell>
          <cell r="T749">
            <v>120852.27000000002</v>
          </cell>
          <cell r="U749">
            <v>157699.79775000006</v>
          </cell>
          <cell r="V749">
            <v>177800.38649999999</v>
          </cell>
          <cell r="W749">
            <v>180383.41200000001</v>
          </cell>
          <cell r="X749">
            <v>182969.12700000001</v>
          </cell>
          <cell r="Y749">
            <v>185554.33050000004</v>
          </cell>
          <cell r="Z749">
            <v>188138.90700000001</v>
          </cell>
          <cell r="AA749">
            <v>190723.30200000003</v>
          </cell>
          <cell r="AB749">
            <v>193308.027</v>
          </cell>
          <cell r="AC749">
            <v>195900.88650000002</v>
          </cell>
          <cell r="AD749">
            <v>198594.91865997191</v>
          </cell>
          <cell r="AE749">
            <v>201325.99919378545</v>
          </cell>
          <cell r="AF749">
            <v>204094.63759127702</v>
          </cell>
          <cell r="AG749">
            <v>206901.35034879539</v>
          </cell>
          <cell r="AH749">
            <v>209746.66106555553</v>
          </cell>
          <cell r="AI749">
            <v>212631.10054131731</v>
          </cell>
          <cell r="AJ749">
            <v>215555.20687540746</v>
          </cell>
          <cell r="AK749">
            <v>218519.52556710335</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row>
        <row r="750">
          <cell r="A750" t="str">
            <v>IDExtra Large C&amp;ICritical Peak PricingProgram Annual BenefitsLow Participation Case0</v>
          </cell>
          <cell r="B750" t="str">
            <v>ID</v>
          </cell>
          <cell r="C750" t="str">
            <v>Extra Large C&amp;I</v>
          </cell>
          <cell r="D750" t="str">
            <v>Critical Peak Pricing</v>
          </cell>
          <cell r="E750" t="str">
            <v>Program Annual Benefits</v>
          </cell>
          <cell r="F750" t="str">
            <v>Low Participation Case</v>
          </cell>
          <cell r="G750">
            <v>0</v>
          </cell>
          <cell r="H750">
            <v>0</v>
          </cell>
          <cell r="I750">
            <v>0</v>
          </cell>
          <cell r="J750">
            <v>0</v>
          </cell>
          <cell r="K750">
            <v>0</v>
          </cell>
          <cell r="L750">
            <v>0</v>
          </cell>
          <cell r="M750">
            <v>0</v>
          </cell>
          <cell r="N750">
            <v>0</v>
          </cell>
          <cell r="O750">
            <v>0</v>
          </cell>
          <cell r="P750">
            <v>0</v>
          </cell>
          <cell r="Q750">
            <v>0</v>
          </cell>
          <cell r="R750">
            <v>573231.01</v>
          </cell>
          <cell r="S750">
            <v>1745288.43</v>
          </cell>
          <cell r="T750">
            <v>4127886.26</v>
          </cell>
          <cell r="U750">
            <v>5388069.9000000004</v>
          </cell>
          <cell r="V750">
            <v>6066603.5300000003</v>
          </cell>
          <cell r="W750">
            <v>6146956.6100000003</v>
          </cell>
          <cell r="X750">
            <v>6226381.7599999998</v>
          </cell>
          <cell r="Y750">
            <v>6305886.3200000003</v>
          </cell>
          <cell r="Z750">
            <v>6389191.79</v>
          </cell>
          <cell r="AA750">
            <v>6482465.1100000003</v>
          </cell>
          <cell r="AB750">
            <v>6568214.9500000002</v>
          </cell>
          <cell r="AC750">
            <v>6654117.0800000001</v>
          </cell>
          <cell r="AD750">
            <v>6743128.8899999997</v>
          </cell>
          <cell r="AE750">
            <v>6833331.4100000001</v>
          </cell>
          <cell r="AF750">
            <v>6924740.5700000003</v>
          </cell>
          <cell r="AG750">
            <v>7017372.5</v>
          </cell>
          <cell r="AH750">
            <v>7111243.5700000003</v>
          </cell>
          <cell r="AI750">
            <v>7206370.3399999999</v>
          </cell>
          <cell r="AJ750">
            <v>7302769.6200000001</v>
          </cell>
          <cell r="AK750">
            <v>7400458.4299999997</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row>
        <row r="751">
          <cell r="A751" t="str">
            <v>IDExtra Large C&amp;ICritical Peak PricingProgram Annual CostsLow Participation Case0</v>
          </cell>
          <cell r="B751" t="str">
            <v>ID</v>
          </cell>
          <cell r="C751" t="str">
            <v>Extra Large C&amp;I</v>
          </cell>
          <cell r="D751" t="str">
            <v>Critical Peak Pricing</v>
          </cell>
          <cell r="E751" t="str">
            <v>Program Annual Costs</v>
          </cell>
          <cell r="F751" t="str">
            <v>Low Participation Case</v>
          </cell>
          <cell r="G751">
            <v>0</v>
          </cell>
          <cell r="H751">
            <v>0</v>
          </cell>
          <cell r="I751">
            <v>0</v>
          </cell>
          <cell r="J751">
            <v>0</v>
          </cell>
          <cell r="K751">
            <v>0</v>
          </cell>
          <cell r="L751">
            <v>0</v>
          </cell>
          <cell r="M751">
            <v>0</v>
          </cell>
          <cell r="N751">
            <v>0</v>
          </cell>
          <cell r="O751">
            <v>0</v>
          </cell>
          <cell r="P751">
            <v>0</v>
          </cell>
          <cell r="Q751">
            <v>0</v>
          </cell>
          <cell r="R751">
            <v>5834317.1500000004</v>
          </cell>
          <cell r="S751">
            <v>12509121.98</v>
          </cell>
          <cell r="T751">
            <v>26286343.199999999</v>
          </cell>
          <cell r="U751">
            <v>16130618.27</v>
          </cell>
          <cell r="V751">
            <v>10911310.720000001</v>
          </cell>
          <cell r="W751">
            <v>4823091.07</v>
          </cell>
          <cell r="X751">
            <v>4899046.41</v>
          </cell>
          <cell r="Y751">
            <v>4974249.76</v>
          </cell>
          <cell r="Z751">
            <v>5049879.66</v>
          </cell>
          <cell r="AA751">
            <v>5126289.05</v>
          </cell>
          <cell r="AB751">
            <v>5203203.5</v>
          </cell>
          <cell r="AC751">
            <v>5283869.59</v>
          </cell>
          <cell r="AD751">
            <v>5405233.1200000001</v>
          </cell>
          <cell r="AE751">
            <v>5502775.29</v>
          </cell>
          <cell r="AF751">
            <v>5602414.6799999997</v>
          </cell>
          <cell r="AG751">
            <v>5704204.7300000004</v>
          </cell>
          <cell r="AH751">
            <v>5808200.4400000004</v>
          </cell>
          <cell r="AI751">
            <v>5914458.3899999997</v>
          </cell>
          <cell r="AJ751">
            <v>6023036.7800000003</v>
          </cell>
          <cell r="AK751">
            <v>6133995.5099999998</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row>
        <row r="752">
          <cell r="A752" t="str">
            <v>IDExtra Large C&amp;ICritical Peak PricingNon-Incentive CostsLow Participation Case0</v>
          </cell>
          <cell r="B752" t="str">
            <v>ID</v>
          </cell>
          <cell r="C752" t="str">
            <v>Extra Large C&amp;I</v>
          </cell>
          <cell r="D752" t="str">
            <v>Critical Peak Pricing</v>
          </cell>
          <cell r="E752" t="str">
            <v>Non-Incentive Costs</v>
          </cell>
          <cell r="F752" t="str">
            <v>Low Participation Case</v>
          </cell>
          <cell r="G752">
            <v>0</v>
          </cell>
          <cell r="H752">
            <v>0</v>
          </cell>
          <cell r="I752">
            <v>0</v>
          </cell>
          <cell r="J752">
            <v>0</v>
          </cell>
          <cell r="K752">
            <v>0</v>
          </cell>
          <cell r="L752">
            <v>0</v>
          </cell>
          <cell r="M752">
            <v>0</v>
          </cell>
          <cell r="N752">
            <v>0</v>
          </cell>
          <cell r="O752">
            <v>0</v>
          </cell>
          <cell r="P752">
            <v>0</v>
          </cell>
          <cell r="Q752">
            <v>0</v>
          </cell>
          <cell r="R752">
            <v>5482636.7300000004</v>
          </cell>
          <cell r="S752">
            <v>11437731.27</v>
          </cell>
          <cell r="T752">
            <v>23748445.530000001</v>
          </cell>
          <cell r="U752">
            <v>12818922.52</v>
          </cell>
          <cell r="V752">
            <v>7177502.6100000003</v>
          </cell>
          <cell r="W752">
            <v>1035039.42</v>
          </cell>
          <cell r="X752">
            <v>1056694.75</v>
          </cell>
          <cell r="Y752">
            <v>1077608.81</v>
          </cell>
          <cell r="Z752">
            <v>1098962.6200000001</v>
          </cell>
          <cell r="AA752">
            <v>1121099.71</v>
          </cell>
          <cell r="AB752">
            <v>1143734.93</v>
          </cell>
          <cell r="AC752">
            <v>1169950.97</v>
          </cell>
          <cell r="AD752">
            <v>1234739.83</v>
          </cell>
          <cell r="AE752">
            <v>1274929.31</v>
          </cell>
          <cell r="AF752">
            <v>1316427.29</v>
          </cell>
          <cell r="AG752">
            <v>1359276.37</v>
          </cell>
          <cell r="AH752">
            <v>1403520.56</v>
          </cell>
          <cell r="AI752">
            <v>1449205.28</v>
          </cell>
          <cell r="AJ752">
            <v>1496377.44</v>
          </cell>
          <cell r="AK752">
            <v>1545085.48</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row>
        <row r="753">
          <cell r="A753" t="str">
            <v>IDExtra Large C&amp;ICritical Peak PricingSummer Peak Reduction @Meter  (MW)Low Participation Case0</v>
          </cell>
          <cell r="B753" t="str">
            <v>ID</v>
          </cell>
          <cell r="C753" t="str">
            <v>Extra Large C&amp;I</v>
          </cell>
          <cell r="D753" t="str">
            <v>Critical Peak Pricing</v>
          </cell>
          <cell r="E753" t="str">
            <v>Summer Peak Reduction @Meter  (MW)</v>
          </cell>
          <cell r="F753" t="str">
            <v>Low Participation Case</v>
          </cell>
          <cell r="G753">
            <v>0</v>
          </cell>
          <cell r="H753">
            <v>0</v>
          </cell>
          <cell r="I753">
            <v>0</v>
          </cell>
          <cell r="J753">
            <v>0</v>
          </cell>
          <cell r="K753">
            <v>0</v>
          </cell>
          <cell r="L753">
            <v>0</v>
          </cell>
          <cell r="M753">
            <v>0</v>
          </cell>
          <cell r="N753">
            <v>0</v>
          </cell>
          <cell r="O753">
            <v>0</v>
          </cell>
          <cell r="P753">
            <v>0</v>
          </cell>
          <cell r="Q753">
            <v>0</v>
          </cell>
          <cell r="R753">
            <v>5.1061481672101516</v>
          </cell>
          <cell r="S753">
            <v>15.546439584201273</v>
          </cell>
          <cell r="T753">
            <v>36.769815927493447</v>
          </cell>
          <cell r="U753">
            <v>47.99510590524666</v>
          </cell>
          <cell r="V753">
            <v>54.039254216657497</v>
          </cell>
          <cell r="W753">
            <v>54.75501228123791</v>
          </cell>
          <cell r="X753">
            <v>55.462504704051796</v>
          </cell>
          <cell r="Y753">
            <v>56.170704503007471</v>
          </cell>
          <cell r="Z753">
            <v>56.91276145592839</v>
          </cell>
          <cell r="AA753">
            <v>57.74360864977195</v>
          </cell>
          <cell r="AB753">
            <v>58.507439221742665</v>
          </cell>
          <cell r="AC753">
            <v>59.27262640549219</v>
          </cell>
          <cell r="AD753">
            <v>60.065513565673378</v>
          </cell>
          <cell r="AE753">
            <v>60.869007140432515</v>
          </cell>
          <cell r="AF753">
            <v>61.683249011282939</v>
          </cell>
          <cell r="AG753">
            <v>62.508382957680382</v>
          </cell>
          <cell r="AH753">
            <v>63.344554682411669</v>
          </cell>
          <cell r="AI753">
            <v>64.191911837323005</v>
          </cell>
          <cell r="AJ753">
            <v>65.050604049392433</v>
          </cell>
          <cell r="AK753">
            <v>65.920782947151125</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row>
        <row r="754">
          <cell r="A754" t="str">
            <v>IDExtra Large C&amp;ICritical Peak PricingSummer Peak Reduction @Generation (MW)Low Participation Case0</v>
          </cell>
          <cell r="B754" t="str">
            <v>ID</v>
          </cell>
          <cell r="C754" t="str">
            <v>Extra Large C&amp;I</v>
          </cell>
          <cell r="D754" t="str">
            <v>Critical Peak Pricing</v>
          </cell>
          <cell r="E754" t="str">
            <v>Summer Peak Reduction @Generation (MW)</v>
          </cell>
          <cell r="F754" t="str">
            <v>Low Participation Case</v>
          </cell>
          <cell r="G754">
            <v>0</v>
          </cell>
          <cell r="H754">
            <v>0</v>
          </cell>
          <cell r="I754">
            <v>0</v>
          </cell>
          <cell r="J754">
            <v>0</v>
          </cell>
          <cell r="K754">
            <v>0</v>
          </cell>
          <cell r="L754">
            <v>0</v>
          </cell>
          <cell r="M754">
            <v>0</v>
          </cell>
          <cell r="N754">
            <v>0</v>
          </cell>
          <cell r="O754">
            <v>0</v>
          </cell>
          <cell r="P754">
            <v>0</v>
          </cell>
          <cell r="Q754">
            <v>0</v>
          </cell>
          <cell r="R754">
            <v>5.6309529854545115</v>
          </cell>
          <cell r="S754">
            <v>17.1442871462299</v>
          </cell>
          <cell r="T754">
            <v>40.548980952242438</v>
          </cell>
          <cell r="U754">
            <v>52.92799504328039</v>
          </cell>
          <cell r="V754">
            <v>59.593354892652727</v>
          </cell>
          <cell r="W754">
            <v>60.382677857562754</v>
          </cell>
          <cell r="X754">
            <v>61.162885646285609</v>
          </cell>
          <cell r="Y754">
            <v>61.94387351456492</v>
          </cell>
          <cell r="Z754">
            <v>62.762198341341403</v>
          </cell>
          <cell r="AA754">
            <v>63.678439181486489</v>
          </cell>
          <cell r="AB754">
            <v>64.520775498172327</v>
          </cell>
          <cell r="AC754">
            <v>65.364607857843168</v>
          </cell>
          <cell r="AD754">
            <v>66.238987169908881</v>
          </cell>
          <cell r="AE754">
            <v>67.125063013269198</v>
          </cell>
          <cell r="AF754">
            <v>68.022991851877961</v>
          </cell>
          <cell r="AG754">
            <v>68.932932242700019</v>
          </cell>
          <cell r="AH754">
            <v>69.855044863709381</v>
          </cell>
          <cell r="AI754">
            <v>70.789492542261797</v>
          </cell>
          <cell r="AJ754">
            <v>71.73644028384696</v>
          </cell>
          <cell r="AK754">
            <v>72.696055301225314</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row>
        <row r="755">
          <cell r="A755" t="str">
            <v>IDExtra Large C&amp;ICritical Peak PricingWinter Peak Reduction @Meter  (MW)Low Participation Case0</v>
          </cell>
          <cell r="B755" t="str">
            <v>ID</v>
          </cell>
          <cell r="C755" t="str">
            <v>Extra Large C&amp;I</v>
          </cell>
          <cell r="D755" t="str">
            <v>Critical Peak Pricing</v>
          </cell>
          <cell r="E755" t="str">
            <v>Winter Peak Reduction @Meter  (MW)</v>
          </cell>
          <cell r="F755" t="str">
            <v>Low Participation Case</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row>
        <row r="756">
          <cell r="A756" t="str">
            <v>IDExtra Large C&amp;ICritical Peak PricingWinter Peak Reduction @Generation (MW)Low Participation Case0</v>
          </cell>
          <cell r="B756" t="str">
            <v>ID</v>
          </cell>
          <cell r="C756" t="str">
            <v>Extra Large C&amp;I</v>
          </cell>
          <cell r="D756" t="str">
            <v>Critical Peak Pricing</v>
          </cell>
          <cell r="E756" t="str">
            <v>Winter Peak Reduction @Generation (MW)</v>
          </cell>
          <cell r="F756" t="str">
            <v>Low Participation Case</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row>
        <row r="757">
          <cell r="A757" t="str">
            <v>IDExtra Large C&amp;ICritical Peak PricingProgram Annual BenefitsLow Participation Case0</v>
          </cell>
          <cell r="B757" t="str">
            <v>ID</v>
          </cell>
          <cell r="C757" t="str">
            <v>Extra Large C&amp;I</v>
          </cell>
          <cell r="D757" t="str">
            <v>Critical Peak Pricing</v>
          </cell>
          <cell r="E757" t="str">
            <v>Program Annual Benefits</v>
          </cell>
          <cell r="F757" t="str">
            <v>Low Participation Case</v>
          </cell>
          <cell r="G757">
            <v>0</v>
          </cell>
        </row>
        <row r="758">
          <cell r="A758" t="str">
            <v>IDExtra Large C&amp;ICritical Peak PricingNew ParticipantsLow Participation Case0</v>
          </cell>
          <cell r="B758" t="str">
            <v>ID</v>
          </cell>
          <cell r="C758" t="str">
            <v>Extra Large C&amp;I</v>
          </cell>
          <cell r="D758" t="str">
            <v>Critical Peak Pricing</v>
          </cell>
          <cell r="E758" t="str">
            <v>New Participants</v>
          </cell>
          <cell r="F758" t="str">
            <v>Low Participation Case</v>
          </cell>
          <cell r="G758">
            <v>0</v>
          </cell>
          <cell r="H758">
            <v>0</v>
          </cell>
          <cell r="I758">
            <v>0</v>
          </cell>
          <cell r="J758">
            <v>0</v>
          </cell>
          <cell r="K758">
            <v>0</v>
          </cell>
          <cell r="L758">
            <v>0</v>
          </cell>
          <cell r="M758">
            <v>0</v>
          </cell>
          <cell r="N758">
            <v>0</v>
          </cell>
          <cell r="O758">
            <v>0</v>
          </cell>
          <cell r="P758">
            <v>0</v>
          </cell>
          <cell r="Q758">
            <v>0</v>
          </cell>
          <cell r="R758">
            <v>16746.686550000006</v>
          </cell>
          <cell r="S758">
            <v>34271.919000000009</v>
          </cell>
          <cell r="T758">
            <v>69833.664450000011</v>
          </cell>
          <cell r="U758">
            <v>36847.527750000037</v>
          </cell>
          <cell r="V758">
            <v>20100.588749999937</v>
          </cell>
          <cell r="W758">
            <v>2583.0255000000179</v>
          </cell>
          <cell r="X758">
            <v>2585.7149999999965</v>
          </cell>
          <cell r="Y758">
            <v>2585.2035000000324</v>
          </cell>
          <cell r="Z758">
            <v>2584.5764999999665</v>
          </cell>
          <cell r="AA758">
            <v>2584.3950000000186</v>
          </cell>
          <cell r="AB758">
            <v>2584.7249999999767</v>
          </cell>
          <cell r="AC758">
            <v>2592.8595000000205</v>
          </cell>
          <cell r="AD758">
            <v>2694.0321599718882</v>
          </cell>
          <cell r="AE758">
            <v>2731.0805338135397</v>
          </cell>
          <cell r="AF758">
            <v>2768.6383974915661</v>
          </cell>
          <cell r="AG758">
            <v>2806.7127575183695</v>
          </cell>
          <cell r="AH758">
            <v>2845.3107167601411</v>
          </cell>
          <cell r="AI758">
            <v>2884.4394757617847</v>
          </cell>
          <cell r="AJ758">
            <v>2924.1063340901455</v>
          </cell>
          <cell r="AK758">
            <v>2964.3186916958948</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row>
        <row r="759">
          <cell r="A759" t="str">
            <v>IDExtra Large C&amp;ICritical Peak PricingIncentive CostsLow Participation Case0</v>
          </cell>
          <cell r="B759" t="str">
            <v>ID</v>
          </cell>
          <cell r="C759" t="str">
            <v>Extra Large C&amp;I</v>
          </cell>
          <cell r="D759" t="str">
            <v>Critical Peak Pricing</v>
          </cell>
          <cell r="E759" t="str">
            <v>Incentive Costs</v>
          </cell>
          <cell r="F759" t="str">
            <v>Low Participation Case</v>
          </cell>
          <cell r="G759">
            <v>0</v>
          </cell>
          <cell r="H759">
            <v>0</v>
          </cell>
          <cell r="I759">
            <v>0</v>
          </cell>
          <cell r="J759">
            <v>0</v>
          </cell>
          <cell r="K759">
            <v>0</v>
          </cell>
          <cell r="L759">
            <v>0</v>
          </cell>
          <cell r="M759">
            <v>0</v>
          </cell>
          <cell r="N759">
            <v>0</v>
          </cell>
          <cell r="O759">
            <v>0</v>
          </cell>
          <cell r="P759">
            <v>0</v>
          </cell>
          <cell r="Q759">
            <v>0</v>
          </cell>
          <cell r="R759">
            <v>351680.42</v>
          </cell>
          <cell r="S759">
            <v>1071390.72</v>
          </cell>
          <cell r="T759">
            <v>2537897.67</v>
          </cell>
          <cell r="U759">
            <v>3311695.75</v>
          </cell>
          <cell r="V759">
            <v>3733808.12</v>
          </cell>
          <cell r="W759">
            <v>3788051.65</v>
          </cell>
          <cell r="X759">
            <v>3842351.67</v>
          </cell>
          <cell r="Y759">
            <v>3896640.94</v>
          </cell>
          <cell r="Z759">
            <v>3950917.05</v>
          </cell>
          <cell r="AA759">
            <v>4005189.34</v>
          </cell>
          <cell r="AB759">
            <v>4059468.57</v>
          </cell>
          <cell r="AC759">
            <v>4113918.62</v>
          </cell>
          <cell r="AD759">
            <v>4170493.29</v>
          </cell>
          <cell r="AE759">
            <v>4227845.9800000004</v>
          </cell>
          <cell r="AF759">
            <v>4285987.3899999997</v>
          </cell>
          <cell r="AG759">
            <v>4344928.3600000003</v>
          </cell>
          <cell r="AH759">
            <v>4404679.88</v>
          </cell>
          <cell r="AI759">
            <v>4465253.1100000003</v>
          </cell>
          <cell r="AJ759">
            <v>4526659.34</v>
          </cell>
          <cell r="AK759">
            <v>4588910.04</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row>
        <row r="760">
          <cell r="A760" t="str">
            <v>IDExtra Large C&amp;ICritical Peak PricingParticipantsLow Participation Case0</v>
          </cell>
          <cell r="B760" t="str">
            <v>ID</v>
          </cell>
          <cell r="C760" t="str">
            <v>Extra Large C&amp;I</v>
          </cell>
          <cell r="D760" t="str">
            <v>Critical Peak Pricing</v>
          </cell>
          <cell r="E760" t="str">
            <v>Participants</v>
          </cell>
          <cell r="F760" t="str">
            <v>Low Participation Case</v>
          </cell>
          <cell r="G760">
            <v>0</v>
          </cell>
          <cell r="H760">
            <v>0</v>
          </cell>
          <cell r="I760">
            <v>0</v>
          </cell>
          <cell r="J760">
            <v>0</v>
          </cell>
          <cell r="K760">
            <v>0</v>
          </cell>
          <cell r="L760">
            <v>0</v>
          </cell>
          <cell r="M760">
            <v>0</v>
          </cell>
          <cell r="N760">
            <v>0</v>
          </cell>
          <cell r="O760">
            <v>0</v>
          </cell>
          <cell r="P760">
            <v>0</v>
          </cell>
          <cell r="Q760">
            <v>0</v>
          </cell>
          <cell r="R760">
            <v>16746.686550000006</v>
          </cell>
          <cell r="S760">
            <v>51018.605550000015</v>
          </cell>
          <cell r="T760">
            <v>120852.27000000002</v>
          </cell>
          <cell r="U760">
            <v>157699.79775000006</v>
          </cell>
          <cell r="V760">
            <v>177800.38649999999</v>
          </cell>
          <cell r="W760">
            <v>180383.41200000001</v>
          </cell>
          <cell r="X760">
            <v>182969.12700000001</v>
          </cell>
          <cell r="Y760">
            <v>185554.33050000004</v>
          </cell>
          <cell r="Z760">
            <v>188138.90700000001</v>
          </cell>
          <cell r="AA760">
            <v>190723.30200000003</v>
          </cell>
          <cell r="AB760">
            <v>193308.027</v>
          </cell>
          <cell r="AC760">
            <v>195900.88650000002</v>
          </cell>
          <cell r="AD760">
            <v>198594.91865997191</v>
          </cell>
          <cell r="AE760">
            <v>201325.99919378545</v>
          </cell>
          <cell r="AF760">
            <v>204094.63759127702</v>
          </cell>
          <cell r="AG760">
            <v>206901.35034879539</v>
          </cell>
          <cell r="AH760">
            <v>209746.66106555553</v>
          </cell>
          <cell r="AI760">
            <v>212631.10054131731</v>
          </cell>
          <cell r="AJ760">
            <v>215555.20687540746</v>
          </cell>
          <cell r="AK760">
            <v>218519.52556710335</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row>
        <row r="761">
          <cell r="A761" t="str">
            <v>IDIrrigationCritical Peak PricingProgram Annual BenefitsLow Participation Case0</v>
          </cell>
          <cell r="B761" t="str">
            <v>ID</v>
          </cell>
          <cell r="C761" t="str">
            <v>Irrigation</v>
          </cell>
          <cell r="D761" t="str">
            <v>Critical Peak Pricing</v>
          </cell>
          <cell r="E761" t="str">
            <v>Program Annual Benefits</v>
          </cell>
          <cell r="F761" t="str">
            <v>Low Participation Case</v>
          </cell>
          <cell r="G761">
            <v>0</v>
          </cell>
          <cell r="H761">
            <v>0</v>
          </cell>
          <cell r="I761">
            <v>0</v>
          </cell>
          <cell r="J761">
            <v>0</v>
          </cell>
          <cell r="K761">
            <v>0</v>
          </cell>
          <cell r="L761">
            <v>0</v>
          </cell>
          <cell r="M761">
            <v>0</v>
          </cell>
          <cell r="N761">
            <v>0</v>
          </cell>
          <cell r="O761">
            <v>0</v>
          </cell>
          <cell r="P761">
            <v>0</v>
          </cell>
          <cell r="Q761">
            <v>0</v>
          </cell>
          <cell r="R761">
            <v>573231.01</v>
          </cell>
          <cell r="S761">
            <v>1745288.43</v>
          </cell>
          <cell r="T761">
            <v>4127886.26</v>
          </cell>
          <cell r="U761">
            <v>5388069.9000000004</v>
          </cell>
          <cell r="V761">
            <v>6066603.5300000003</v>
          </cell>
          <cell r="W761">
            <v>6146956.6100000003</v>
          </cell>
          <cell r="X761">
            <v>6226381.7599999998</v>
          </cell>
          <cell r="Y761">
            <v>6305886.3200000003</v>
          </cell>
          <cell r="Z761">
            <v>6389191.79</v>
          </cell>
          <cell r="AA761">
            <v>6482465.1100000003</v>
          </cell>
          <cell r="AB761">
            <v>6568214.9500000002</v>
          </cell>
          <cell r="AC761">
            <v>6654117.0800000001</v>
          </cell>
          <cell r="AD761">
            <v>6743128.8899999997</v>
          </cell>
          <cell r="AE761">
            <v>6833331.4100000001</v>
          </cell>
          <cell r="AF761">
            <v>6924740.5700000003</v>
          </cell>
          <cell r="AG761">
            <v>7017372.5</v>
          </cell>
          <cell r="AH761">
            <v>7111243.5700000003</v>
          </cell>
          <cell r="AI761">
            <v>7206370.3399999999</v>
          </cell>
          <cell r="AJ761">
            <v>7302769.6200000001</v>
          </cell>
          <cell r="AK761">
            <v>7400458.4299999997</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row>
        <row r="762">
          <cell r="A762" t="str">
            <v>IDIrrigationCritical Peak PricingProgram Annual CostsLow Participation Case0</v>
          </cell>
          <cell r="B762" t="str">
            <v>ID</v>
          </cell>
          <cell r="C762" t="str">
            <v>Irrigation</v>
          </cell>
          <cell r="D762" t="str">
            <v>Critical Peak Pricing</v>
          </cell>
          <cell r="E762" t="str">
            <v>Program Annual Costs</v>
          </cell>
          <cell r="F762" t="str">
            <v>Low Participation Case</v>
          </cell>
          <cell r="G762">
            <v>0</v>
          </cell>
          <cell r="H762">
            <v>0</v>
          </cell>
          <cell r="I762">
            <v>0</v>
          </cell>
          <cell r="J762">
            <v>0</v>
          </cell>
          <cell r="K762">
            <v>0</v>
          </cell>
          <cell r="L762">
            <v>0</v>
          </cell>
          <cell r="M762">
            <v>0</v>
          </cell>
          <cell r="N762">
            <v>0</v>
          </cell>
          <cell r="O762">
            <v>0</v>
          </cell>
          <cell r="P762">
            <v>0</v>
          </cell>
          <cell r="Q762">
            <v>0</v>
          </cell>
          <cell r="R762">
            <v>5834317.1500000004</v>
          </cell>
          <cell r="S762">
            <v>12509121.98</v>
          </cell>
          <cell r="T762">
            <v>26286343.199999999</v>
          </cell>
          <cell r="U762">
            <v>16130618.27</v>
          </cell>
          <cell r="V762">
            <v>10911310.720000001</v>
          </cell>
          <cell r="W762">
            <v>4823091.07</v>
          </cell>
          <cell r="X762">
            <v>4899046.41</v>
          </cell>
          <cell r="Y762">
            <v>4974249.76</v>
          </cell>
          <cell r="Z762">
            <v>5049879.66</v>
          </cell>
          <cell r="AA762">
            <v>5126289.05</v>
          </cell>
          <cell r="AB762">
            <v>5203203.5</v>
          </cell>
          <cell r="AC762">
            <v>5283869.59</v>
          </cell>
          <cell r="AD762">
            <v>5405233.1200000001</v>
          </cell>
          <cell r="AE762">
            <v>5502775.29</v>
          </cell>
          <cell r="AF762">
            <v>5602414.6799999997</v>
          </cell>
          <cell r="AG762">
            <v>5704204.7300000004</v>
          </cell>
          <cell r="AH762">
            <v>5808200.4400000004</v>
          </cell>
          <cell r="AI762">
            <v>5914458.3899999997</v>
          </cell>
          <cell r="AJ762">
            <v>6023036.7800000003</v>
          </cell>
          <cell r="AK762">
            <v>6133995.5099999998</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row>
        <row r="763">
          <cell r="A763" t="str">
            <v>IDIrrigationCritical Peak PricingNon-Incentive CostsLow Participation Case0</v>
          </cell>
          <cell r="B763" t="str">
            <v>ID</v>
          </cell>
          <cell r="C763" t="str">
            <v>Irrigation</v>
          </cell>
          <cell r="D763" t="str">
            <v>Critical Peak Pricing</v>
          </cell>
          <cell r="E763" t="str">
            <v>Non-Incentive Costs</v>
          </cell>
          <cell r="F763" t="str">
            <v>Low Participation Case</v>
          </cell>
          <cell r="G763">
            <v>0</v>
          </cell>
          <cell r="H763">
            <v>0</v>
          </cell>
          <cell r="I763">
            <v>0</v>
          </cell>
          <cell r="J763">
            <v>0</v>
          </cell>
          <cell r="K763">
            <v>0</v>
          </cell>
          <cell r="L763">
            <v>0</v>
          </cell>
          <cell r="M763">
            <v>0</v>
          </cell>
          <cell r="N763">
            <v>0</v>
          </cell>
          <cell r="O763">
            <v>0</v>
          </cell>
          <cell r="P763">
            <v>0</v>
          </cell>
          <cell r="Q763">
            <v>0</v>
          </cell>
          <cell r="R763">
            <v>5482636.7300000004</v>
          </cell>
          <cell r="S763">
            <v>11437731.27</v>
          </cell>
          <cell r="T763">
            <v>23748445.530000001</v>
          </cell>
          <cell r="U763">
            <v>12818922.52</v>
          </cell>
          <cell r="V763">
            <v>7177502.6100000003</v>
          </cell>
          <cell r="W763">
            <v>1035039.42</v>
          </cell>
          <cell r="X763">
            <v>1056694.75</v>
          </cell>
          <cell r="Y763">
            <v>1077608.81</v>
          </cell>
          <cell r="Z763">
            <v>1098962.6200000001</v>
          </cell>
          <cell r="AA763">
            <v>1121099.71</v>
          </cell>
          <cell r="AB763">
            <v>1143734.93</v>
          </cell>
          <cell r="AC763">
            <v>1169950.97</v>
          </cell>
          <cell r="AD763">
            <v>1234739.83</v>
          </cell>
          <cell r="AE763">
            <v>1274929.31</v>
          </cell>
          <cell r="AF763">
            <v>1316427.29</v>
          </cell>
          <cell r="AG763">
            <v>1359276.37</v>
          </cell>
          <cell r="AH763">
            <v>1403520.56</v>
          </cell>
          <cell r="AI763">
            <v>1449205.28</v>
          </cell>
          <cell r="AJ763">
            <v>1496377.44</v>
          </cell>
          <cell r="AK763">
            <v>1545085.48</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row>
        <row r="764">
          <cell r="A764" t="str">
            <v>IDIrrigationCritical Peak PricingSummer Peak Reduction @Meter  (MW)Low Participation Case0</v>
          </cell>
          <cell r="B764" t="str">
            <v>ID</v>
          </cell>
          <cell r="C764" t="str">
            <v>Irrigation</v>
          </cell>
          <cell r="D764" t="str">
            <v>Critical Peak Pricing</v>
          </cell>
          <cell r="E764" t="str">
            <v>Summer Peak Reduction @Meter  (MW)</v>
          </cell>
          <cell r="F764" t="str">
            <v>Low Participation Case</v>
          </cell>
          <cell r="G764">
            <v>0</v>
          </cell>
          <cell r="H764">
            <v>0</v>
          </cell>
          <cell r="I764">
            <v>0</v>
          </cell>
          <cell r="J764">
            <v>0</v>
          </cell>
          <cell r="K764">
            <v>0</v>
          </cell>
          <cell r="L764">
            <v>0</v>
          </cell>
          <cell r="M764">
            <v>0</v>
          </cell>
          <cell r="N764">
            <v>0</v>
          </cell>
          <cell r="O764">
            <v>0</v>
          </cell>
          <cell r="P764">
            <v>0</v>
          </cell>
          <cell r="Q764">
            <v>0</v>
          </cell>
          <cell r="R764">
            <v>5.1061481672101516</v>
          </cell>
          <cell r="S764">
            <v>15.546439584201273</v>
          </cell>
          <cell r="T764">
            <v>36.769815927493447</v>
          </cell>
          <cell r="U764">
            <v>47.99510590524666</v>
          </cell>
          <cell r="V764">
            <v>54.039254216657497</v>
          </cell>
          <cell r="W764">
            <v>54.75501228123791</v>
          </cell>
          <cell r="X764">
            <v>55.462504704051796</v>
          </cell>
          <cell r="Y764">
            <v>56.170704503007471</v>
          </cell>
          <cell r="Z764">
            <v>56.91276145592839</v>
          </cell>
          <cell r="AA764">
            <v>57.74360864977195</v>
          </cell>
          <cell r="AB764">
            <v>58.507439221742665</v>
          </cell>
          <cell r="AC764">
            <v>59.27262640549219</v>
          </cell>
          <cell r="AD764">
            <v>60.065513565673378</v>
          </cell>
          <cell r="AE764">
            <v>60.869007140432515</v>
          </cell>
          <cell r="AF764">
            <v>61.683249011282939</v>
          </cell>
          <cell r="AG764">
            <v>62.508382957680382</v>
          </cell>
          <cell r="AH764">
            <v>63.344554682411669</v>
          </cell>
          <cell r="AI764">
            <v>64.191911837323005</v>
          </cell>
          <cell r="AJ764">
            <v>65.050604049392433</v>
          </cell>
          <cell r="AK764">
            <v>65.920782947151125</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row>
        <row r="765">
          <cell r="A765" t="str">
            <v>IDIrrigationCritical Peak PricingSummer Peak Reduction @Generation (MW)Low Participation Case0</v>
          </cell>
          <cell r="B765" t="str">
            <v>ID</v>
          </cell>
          <cell r="C765" t="str">
            <v>Irrigation</v>
          </cell>
          <cell r="D765" t="str">
            <v>Critical Peak Pricing</v>
          </cell>
          <cell r="E765" t="str">
            <v>Summer Peak Reduction @Generation (MW)</v>
          </cell>
          <cell r="F765" t="str">
            <v>Low Participation Case</v>
          </cell>
          <cell r="G765">
            <v>0</v>
          </cell>
          <cell r="H765">
            <v>0</v>
          </cell>
          <cell r="I765">
            <v>0</v>
          </cell>
          <cell r="J765">
            <v>0</v>
          </cell>
          <cell r="K765">
            <v>0</v>
          </cell>
          <cell r="L765">
            <v>0</v>
          </cell>
          <cell r="M765">
            <v>0</v>
          </cell>
          <cell r="N765">
            <v>0</v>
          </cell>
          <cell r="O765">
            <v>0</v>
          </cell>
          <cell r="P765">
            <v>0</v>
          </cell>
          <cell r="Q765">
            <v>0</v>
          </cell>
          <cell r="R765">
            <v>5.6309529854545115</v>
          </cell>
          <cell r="S765">
            <v>17.1442871462299</v>
          </cell>
          <cell r="T765">
            <v>40.548980952242438</v>
          </cell>
          <cell r="U765">
            <v>52.92799504328039</v>
          </cell>
          <cell r="V765">
            <v>59.593354892652727</v>
          </cell>
          <cell r="W765">
            <v>60.382677857562754</v>
          </cell>
          <cell r="X765">
            <v>61.162885646285609</v>
          </cell>
          <cell r="Y765">
            <v>61.94387351456492</v>
          </cell>
          <cell r="Z765">
            <v>62.762198341341403</v>
          </cell>
          <cell r="AA765">
            <v>63.678439181486489</v>
          </cell>
          <cell r="AB765">
            <v>64.520775498172327</v>
          </cell>
          <cell r="AC765">
            <v>65.364607857843168</v>
          </cell>
          <cell r="AD765">
            <v>66.238987169908881</v>
          </cell>
          <cell r="AE765">
            <v>67.125063013269198</v>
          </cell>
          <cell r="AF765">
            <v>68.022991851877961</v>
          </cell>
          <cell r="AG765">
            <v>68.932932242700019</v>
          </cell>
          <cell r="AH765">
            <v>69.855044863709381</v>
          </cell>
          <cell r="AI765">
            <v>70.789492542261797</v>
          </cell>
          <cell r="AJ765">
            <v>71.73644028384696</v>
          </cell>
          <cell r="AK765">
            <v>72.696055301225314</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row>
        <row r="766">
          <cell r="A766" t="str">
            <v>IDIrrigationCritical Peak PricingWinter Peak Reduction @Meter  (MW)Low Participation Case0</v>
          </cell>
          <cell r="B766" t="str">
            <v>ID</v>
          </cell>
          <cell r="C766" t="str">
            <v>Irrigation</v>
          </cell>
          <cell r="D766" t="str">
            <v>Critical Peak Pricing</v>
          </cell>
          <cell r="E766" t="str">
            <v>Winter Peak Reduction @Meter  (MW)</v>
          </cell>
          <cell r="F766" t="str">
            <v>Low Participation Case</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row>
        <row r="767">
          <cell r="A767" t="str">
            <v>IDIrrigationCritical Peak PricingWinter Peak Reduction @Generation (MW)Low Participation Case0</v>
          </cell>
          <cell r="B767" t="str">
            <v>ID</v>
          </cell>
          <cell r="C767" t="str">
            <v>Irrigation</v>
          </cell>
          <cell r="D767" t="str">
            <v>Critical Peak Pricing</v>
          </cell>
          <cell r="E767" t="str">
            <v>Winter Peak Reduction @Generation (MW)</v>
          </cell>
          <cell r="F767" t="str">
            <v>Low Participation Case</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row>
        <row r="768">
          <cell r="A768" t="str">
            <v>IDIrrigationCritical Peak PricingProgram Annual BenefitsLow Participation Case0</v>
          </cell>
          <cell r="B768" t="str">
            <v>ID</v>
          </cell>
          <cell r="C768" t="str">
            <v>Irrigation</v>
          </cell>
          <cell r="D768" t="str">
            <v>Critical Peak Pricing</v>
          </cell>
          <cell r="E768" t="str">
            <v>Program Annual Benefits</v>
          </cell>
          <cell r="F768" t="str">
            <v>Low Participation Case</v>
          </cell>
          <cell r="G768">
            <v>0</v>
          </cell>
        </row>
        <row r="769">
          <cell r="A769" t="str">
            <v>IDIrrigationCritical Peak PricingNew ParticipantsLow Participation Case0</v>
          </cell>
          <cell r="B769" t="str">
            <v>ID</v>
          </cell>
          <cell r="C769" t="str">
            <v>Irrigation</v>
          </cell>
          <cell r="D769" t="str">
            <v>Critical Peak Pricing</v>
          </cell>
          <cell r="E769" t="str">
            <v>New Participants</v>
          </cell>
          <cell r="F769" t="str">
            <v>Low Participation Case</v>
          </cell>
          <cell r="G769">
            <v>0</v>
          </cell>
          <cell r="H769">
            <v>0</v>
          </cell>
          <cell r="I769">
            <v>0</v>
          </cell>
          <cell r="J769">
            <v>0</v>
          </cell>
          <cell r="K769">
            <v>0</v>
          </cell>
          <cell r="L769">
            <v>0</v>
          </cell>
          <cell r="M769">
            <v>0</v>
          </cell>
          <cell r="N769">
            <v>0</v>
          </cell>
          <cell r="O769">
            <v>0</v>
          </cell>
          <cell r="P769">
            <v>0</v>
          </cell>
          <cell r="Q769">
            <v>0</v>
          </cell>
          <cell r="R769">
            <v>16746.686550000006</v>
          </cell>
          <cell r="S769">
            <v>34271.919000000009</v>
          </cell>
          <cell r="T769">
            <v>69833.664450000011</v>
          </cell>
          <cell r="U769">
            <v>36847.527750000037</v>
          </cell>
          <cell r="V769">
            <v>20100.588749999937</v>
          </cell>
          <cell r="W769">
            <v>2583.0255000000179</v>
          </cell>
          <cell r="X769">
            <v>2585.7149999999965</v>
          </cell>
          <cell r="Y769">
            <v>2585.2035000000324</v>
          </cell>
          <cell r="Z769">
            <v>2584.5764999999665</v>
          </cell>
          <cell r="AA769">
            <v>2584.3950000000186</v>
          </cell>
          <cell r="AB769">
            <v>2584.7249999999767</v>
          </cell>
          <cell r="AC769">
            <v>2592.8595000000205</v>
          </cell>
          <cell r="AD769">
            <v>2694.0321599718882</v>
          </cell>
          <cell r="AE769">
            <v>2731.0805338135397</v>
          </cell>
          <cell r="AF769">
            <v>2768.6383974915661</v>
          </cell>
          <cell r="AG769">
            <v>2806.7127575183695</v>
          </cell>
          <cell r="AH769">
            <v>2845.3107167601411</v>
          </cell>
          <cell r="AI769">
            <v>2884.4394757617847</v>
          </cell>
          <cell r="AJ769">
            <v>2924.1063340901455</v>
          </cell>
          <cell r="AK769">
            <v>2964.3186916958948</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row>
        <row r="770">
          <cell r="A770" t="str">
            <v>IDIrrigationCritical Peak PricingIncentive CostsLow Participation Case0</v>
          </cell>
          <cell r="B770" t="str">
            <v>ID</v>
          </cell>
          <cell r="C770" t="str">
            <v>Irrigation</v>
          </cell>
          <cell r="D770" t="str">
            <v>Critical Peak Pricing</v>
          </cell>
          <cell r="E770" t="str">
            <v>Incentive Costs</v>
          </cell>
          <cell r="F770" t="str">
            <v>Low Participation Case</v>
          </cell>
          <cell r="G770">
            <v>0</v>
          </cell>
          <cell r="H770">
            <v>0</v>
          </cell>
          <cell r="I770">
            <v>0</v>
          </cell>
          <cell r="J770">
            <v>0</v>
          </cell>
          <cell r="K770">
            <v>0</v>
          </cell>
          <cell r="L770">
            <v>0</v>
          </cell>
          <cell r="M770">
            <v>0</v>
          </cell>
          <cell r="N770">
            <v>0</v>
          </cell>
          <cell r="O770">
            <v>0</v>
          </cell>
          <cell r="P770">
            <v>0</v>
          </cell>
          <cell r="Q770">
            <v>0</v>
          </cell>
          <cell r="R770">
            <v>351680.42</v>
          </cell>
          <cell r="S770">
            <v>1071390.72</v>
          </cell>
          <cell r="T770">
            <v>2537897.67</v>
          </cell>
          <cell r="U770">
            <v>3311695.75</v>
          </cell>
          <cell r="V770">
            <v>3733808.12</v>
          </cell>
          <cell r="W770">
            <v>3788051.65</v>
          </cell>
          <cell r="X770">
            <v>3842351.67</v>
          </cell>
          <cell r="Y770">
            <v>3896640.94</v>
          </cell>
          <cell r="Z770">
            <v>3950917.05</v>
          </cell>
          <cell r="AA770">
            <v>4005189.34</v>
          </cell>
          <cell r="AB770">
            <v>4059468.57</v>
          </cell>
          <cell r="AC770">
            <v>4113918.62</v>
          </cell>
          <cell r="AD770">
            <v>4170493.29</v>
          </cell>
          <cell r="AE770">
            <v>4227845.9800000004</v>
          </cell>
          <cell r="AF770">
            <v>4285987.3899999997</v>
          </cell>
          <cell r="AG770">
            <v>4344928.3600000003</v>
          </cell>
          <cell r="AH770">
            <v>4404679.88</v>
          </cell>
          <cell r="AI770">
            <v>4465253.1100000003</v>
          </cell>
          <cell r="AJ770">
            <v>4526659.34</v>
          </cell>
          <cell r="AK770">
            <v>4588910.04</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row>
        <row r="771">
          <cell r="A771" t="str">
            <v>IDIrrigationCritical Peak PricingParticipantsLow Participation Case0</v>
          </cell>
          <cell r="B771" t="str">
            <v>ID</v>
          </cell>
          <cell r="C771" t="str">
            <v>Irrigation</v>
          </cell>
          <cell r="D771" t="str">
            <v>Critical Peak Pricing</v>
          </cell>
          <cell r="E771" t="str">
            <v>Participants</v>
          </cell>
          <cell r="F771" t="str">
            <v>Low Participation Case</v>
          </cell>
          <cell r="G771">
            <v>0</v>
          </cell>
          <cell r="H771">
            <v>0</v>
          </cell>
          <cell r="I771">
            <v>0</v>
          </cell>
          <cell r="J771">
            <v>0</v>
          </cell>
          <cell r="K771">
            <v>0</v>
          </cell>
          <cell r="L771">
            <v>0</v>
          </cell>
          <cell r="M771">
            <v>0</v>
          </cell>
          <cell r="N771">
            <v>0</v>
          </cell>
          <cell r="O771">
            <v>0</v>
          </cell>
          <cell r="P771">
            <v>0</v>
          </cell>
          <cell r="Q771">
            <v>0</v>
          </cell>
          <cell r="R771">
            <v>16746.686550000006</v>
          </cell>
          <cell r="S771">
            <v>51018.605550000015</v>
          </cell>
          <cell r="T771">
            <v>120852.27000000002</v>
          </cell>
          <cell r="U771">
            <v>157699.79775000006</v>
          </cell>
          <cell r="V771">
            <v>177800.38649999999</v>
          </cell>
          <cell r="W771">
            <v>180383.41200000001</v>
          </cell>
          <cell r="X771">
            <v>182969.12700000001</v>
          </cell>
          <cell r="Y771">
            <v>185554.33050000004</v>
          </cell>
          <cell r="Z771">
            <v>188138.90700000001</v>
          </cell>
          <cell r="AA771">
            <v>190723.30200000003</v>
          </cell>
          <cell r="AB771">
            <v>193308.027</v>
          </cell>
          <cell r="AC771">
            <v>195900.88650000002</v>
          </cell>
          <cell r="AD771">
            <v>198594.91865997191</v>
          </cell>
          <cell r="AE771">
            <v>201325.99919378545</v>
          </cell>
          <cell r="AF771">
            <v>204094.63759127702</v>
          </cell>
          <cell r="AG771">
            <v>206901.35034879539</v>
          </cell>
          <cell r="AH771">
            <v>209746.66106555553</v>
          </cell>
          <cell r="AI771">
            <v>212631.10054131731</v>
          </cell>
          <cell r="AJ771">
            <v>215555.20687540746</v>
          </cell>
          <cell r="AK771">
            <v>218519.52556710335</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row>
        <row r="772">
          <cell r="A772" t="str">
            <v>IDLarge C&amp;ICritical Peak PricingProgram Annual BenefitsLow Participation Case0</v>
          </cell>
          <cell r="B772" t="str">
            <v>ID</v>
          </cell>
          <cell r="C772" t="str">
            <v>Large C&amp;I</v>
          </cell>
          <cell r="D772" t="str">
            <v>Critical Peak Pricing</v>
          </cell>
          <cell r="E772" t="str">
            <v>Program Annual Benefits</v>
          </cell>
          <cell r="F772" t="str">
            <v>Low Participation Case</v>
          </cell>
          <cell r="G772">
            <v>0</v>
          </cell>
          <cell r="H772">
            <v>0</v>
          </cell>
          <cell r="I772">
            <v>0</v>
          </cell>
          <cell r="J772">
            <v>0</v>
          </cell>
          <cell r="K772">
            <v>0</v>
          </cell>
          <cell r="L772">
            <v>0</v>
          </cell>
          <cell r="M772">
            <v>0</v>
          </cell>
          <cell r="N772">
            <v>0</v>
          </cell>
          <cell r="O772">
            <v>0</v>
          </cell>
          <cell r="P772">
            <v>0</v>
          </cell>
          <cell r="Q772">
            <v>0</v>
          </cell>
          <cell r="R772">
            <v>573231.01</v>
          </cell>
          <cell r="S772">
            <v>1745288.43</v>
          </cell>
          <cell r="T772">
            <v>4127886.26</v>
          </cell>
          <cell r="U772">
            <v>5388069.9000000004</v>
          </cell>
          <cell r="V772">
            <v>6066603.5300000003</v>
          </cell>
          <cell r="W772">
            <v>6146956.6100000003</v>
          </cell>
          <cell r="X772">
            <v>6226381.7599999998</v>
          </cell>
          <cell r="Y772">
            <v>6305886.3200000003</v>
          </cell>
          <cell r="Z772">
            <v>6389191.79</v>
          </cell>
          <cell r="AA772">
            <v>6482465.1100000003</v>
          </cell>
          <cell r="AB772">
            <v>6568214.9500000002</v>
          </cell>
          <cell r="AC772">
            <v>6654117.0800000001</v>
          </cell>
          <cell r="AD772">
            <v>6743128.8899999997</v>
          </cell>
          <cell r="AE772">
            <v>6833331.4100000001</v>
          </cell>
          <cell r="AF772">
            <v>6924740.5700000003</v>
          </cell>
          <cell r="AG772">
            <v>7017372.5</v>
          </cell>
          <cell r="AH772">
            <v>7111243.5700000003</v>
          </cell>
          <cell r="AI772">
            <v>7206370.3399999999</v>
          </cell>
          <cell r="AJ772">
            <v>7302769.6200000001</v>
          </cell>
          <cell r="AK772">
            <v>7400458.4299999997</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row>
        <row r="773">
          <cell r="A773" t="str">
            <v>IDLarge C&amp;ICritical Peak PricingProgram Annual CostsLow Participation Case0</v>
          </cell>
          <cell r="B773" t="str">
            <v>ID</v>
          </cell>
          <cell r="C773" t="str">
            <v>Large C&amp;I</v>
          </cell>
          <cell r="D773" t="str">
            <v>Critical Peak Pricing</v>
          </cell>
          <cell r="E773" t="str">
            <v>Program Annual Costs</v>
          </cell>
          <cell r="F773" t="str">
            <v>Low Participation Case</v>
          </cell>
          <cell r="G773">
            <v>0</v>
          </cell>
          <cell r="H773">
            <v>0</v>
          </cell>
          <cell r="I773">
            <v>0</v>
          </cell>
          <cell r="J773">
            <v>0</v>
          </cell>
          <cell r="K773">
            <v>0</v>
          </cell>
          <cell r="L773">
            <v>0</v>
          </cell>
          <cell r="M773">
            <v>0</v>
          </cell>
          <cell r="N773">
            <v>0</v>
          </cell>
          <cell r="O773">
            <v>0</v>
          </cell>
          <cell r="P773">
            <v>0</v>
          </cell>
          <cell r="Q773">
            <v>0</v>
          </cell>
          <cell r="R773">
            <v>5834317.1500000004</v>
          </cell>
          <cell r="S773">
            <v>12509121.98</v>
          </cell>
          <cell r="T773">
            <v>26286343.199999999</v>
          </cell>
          <cell r="U773">
            <v>16130618.27</v>
          </cell>
          <cell r="V773">
            <v>10911310.720000001</v>
          </cell>
          <cell r="W773">
            <v>4823091.07</v>
          </cell>
          <cell r="X773">
            <v>4899046.41</v>
          </cell>
          <cell r="Y773">
            <v>4974249.76</v>
          </cell>
          <cell r="Z773">
            <v>5049879.66</v>
          </cell>
          <cell r="AA773">
            <v>5126289.05</v>
          </cell>
          <cell r="AB773">
            <v>5203203.5</v>
          </cell>
          <cell r="AC773">
            <v>5283869.59</v>
          </cell>
          <cell r="AD773">
            <v>5405233.1200000001</v>
          </cell>
          <cell r="AE773">
            <v>5502775.29</v>
          </cell>
          <cell r="AF773">
            <v>5602414.6799999997</v>
          </cell>
          <cell r="AG773">
            <v>5704204.7300000004</v>
          </cell>
          <cell r="AH773">
            <v>5808200.4400000004</v>
          </cell>
          <cell r="AI773">
            <v>5914458.3899999997</v>
          </cell>
          <cell r="AJ773">
            <v>6023036.7800000003</v>
          </cell>
          <cell r="AK773">
            <v>6133995.5099999998</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row>
        <row r="774">
          <cell r="A774" t="str">
            <v>IDLarge C&amp;ICritical Peak PricingNon-Incentive CostsLow Participation Case0</v>
          </cell>
          <cell r="B774" t="str">
            <v>ID</v>
          </cell>
          <cell r="C774" t="str">
            <v>Large C&amp;I</v>
          </cell>
          <cell r="D774" t="str">
            <v>Critical Peak Pricing</v>
          </cell>
          <cell r="E774" t="str">
            <v>Non-Incentive Costs</v>
          </cell>
          <cell r="F774" t="str">
            <v>Low Participation Case</v>
          </cell>
          <cell r="G774">
            <v>0</v>
          </cell>
          <cell r="H774">
            <v>0</v>
          </cell>
          <cell r="I774">
            <v>0</v>
          </cell>
          <cell r="J774">
            <v>0</v>
          </cell>
          <cell r="K774">
            <v>0</v>
          </cell>
          <cell r="L774">
            <v>0</v>
          </cell>
          <cell r="M774">
            <v>0</v>
          </cell>
          <cell r="N774">
            <v>0</v>
          </cell>
          <cell r="O774">
            <v>0</v>
          </cell>
          <cell r="P774">
            <v>0</v>
          </cell>
          <cell r="Q774">
            <v>0</v>
          </cell>
          <cell r="R774">
            <v>5482636.7300000004</v>
          </cell>
          <cell r="S774">
            <v>11437731.27</v>
          </cell>
          <cell r="T774">
            <v>23748445.530000001</v>
          </cell>
          <cell r="U774">
            <v>12818922.52</v>
          </cell>
          <cell r="V774">
            <v>7177502.6100000003</v>
          </cell>
          <cell r="W774">
            <v>1035039.42</v>
          </cell>
          <cell r="X774">
            <v>1056694.75</v>
          </cell>
          <cell r="Y774">
            <v>1077608.81</v>
          </cell>
          <cell r="Z774">
            <v>1098962.6200000001</v>
          </cell>
          <cell r="AA774">
            <v>1121099.71</v>
          </cell>
          <cell r="AB774">
            <v>1143734.93</v>
          </cell>
          <cell r="AC774">
            <v>1169950.97</v>
          </cell>
          <cell r="AD774">
            <v>1234739.83</v>
          </cell>
          <cell r="AE774">
            <v>1274929.31</v>
          </cell>
          <cell r="AF774">
            <v>1316427.29</v>
          </cell>
          <cell r="AG774">
            <v>1359276.37</v>
          </cell>
          <cell r="AH774">
            <v>1403520.56</v>
          </cell>
          <cell r="AI774">
            <v>1449205.28</v>
          </cell>
          <cell r="AJ774">
            <v>1496377.44</v>
          </cell>
          <cell r="AK774">
            <v>1545085.48</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row>
        <row r="775">
          <cell r="A775" t="str">
            <v>IDLarge C&amp;ICritical Peak PricingSummer Peak Reduction @Meter  (MW)Low Participation Case0</v>
          </cell>
          <cell r="B775" t="str">
            <v>ID</v>
          </cell>
          <cell r="C775" t="str">
            <v>Large C&amp;I</v>
          </cell>
          <cell r="D775" t="str">
            <v>Critical Peak Pricing</v>
          </cell>
          <cell r="E775" t="str">
            <v>Summer Peak Reduction @Meter  (MW)</v>
          </cell>
          <cell r="F775" t="str">
            <v>Low Participation Case</v>
          </cell>
          <cell r="G775">
            <v>0</v>
          </cell>
          <cell r="H775">
            <v>0</v>
          </cell>
          <cell r="I775">
            <v>0</v>
          </cell>
          <cell r="J775">
            <v>0</v>
          </cell>
          <cell r="K775">
            <v>0</v>
          </cell>
          <cell r="L775">
            <v>0</v>
          </cell>
          <cell r="M775">
            <v>0</v>
          </cell>
          <cell r="N775">
            <v>0</v>
          </cell>
          <cell r="O775">
            <v>0</v>
          </cell>
          <cell r="P775">
            <v>0</v>
          </cell>
          <cell r="Q775">
            <v>0</v>
          </cell>
          <cell r="R775">
            <v>5.1061481672101516</v>
          </cell>
          <cell r="S775">
            <v>15.546439584201273</v>
          </cell>
          <cell r="T775">
            <v>36.769815927493447</v>
          </cell>
          <cell r="U775">
            <v>47.99510590524666</v>
          </cell>
          <cell r="V775">
            <v>54.039254216657497</v>
          </cell>
          <cell r="W775">
            <v>54.75501228123791</v>
          </cell>
          <cell r="X775">
            <v>55.462504704051796</v>
          </cell>
          <cell r="Y775">
            <v>56.170704503007471</v>
          </cell>
          <cell r="Z775">
            <v>56.91276145592839</v>
          </cell>
          <cell r="AA775">
            <v>57.74360864977195</v>
          </cell>
          <cell r="AB775">
            <v>58.507439221742665</v>
          </cell>
          <cell r="AC775">
            <v>59.27262640549219</v>
          </cell>
          <cell r="AD775">
            <v>60.065513565673378</v>
          </cell>
          <cell r="AE775">
            <v>60.869007140432515</v>
          </cell>
          <cell r="AF775">
            <v>61.683249011282939</v>
          </cell>
          <cell r="AG775">
            <v>62.508382957680382</v>
          </cell>
          <cell r="AH775">
            <v>63.344554682411669</v>
          </cell>
          <cell r="AI775">
            <v>64.191911837323005</v>
          </cell>
          <cell r="AJ775">
            <v>65.050604049392433</v>
          </cell>
          <cell r="AK775">
            <v>65.920782947151125</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row>
        <row r="776">
          <cell r="A776" t="str">
            <v>IDLarge C&amp;ICritical Peak PricingSummer Peak Reduction @Generation (MW)Low Participation Case0</v>
          </cell>
          <cell r="B776" t="str">
            <v>ID</v>
          </cell>
          <cell r="C776" t="str">
            <v>Large C&amp;I</v>
          </cell>
          <cell r="D776" t="str">
            <v>Critical Peak Pricing</v>
          </cell>
          <cell r="E776" t="str">
            <v>Summer Peak Reduction @Generation (MW)</v>
          </cell>
          <cell r="F776" t="str">
            <v>Low Participation Case</v>
          </cell>
          <cell r="G776">
            <v>0</v>
          </cell>
          <cell r="H776">
            <v>0</v>
          </cell>
          <cell r="I776">
            <v>0</v>
          </cell>
          <cell r="J776">
            <v>0</v>
          </cell>
          <cell r="K776">
            <v>0</v>
          </cell>
          <cell r="L776">
            <v>0</v>
          </cell>
          <cell r="M776">
            <v>0</v>
          </cell>
          <cell r="N776">
            <v>0</v>
          </cell>
          <cell r="O776">
            <v>0</v>
          </cell>
          <cell r="P776">
            <v>0</v>
          </cell>
          <cell r="Q776">
            <v>0</v>
          </cell>
          <cell r="R776">
            <v>5.6309529854545115</v>
          </cell>
          <cell r="S776">
            <v>17.1442871462299</v>
          </cell>
          <cell r="T776">
            <v>40.548980952242438</v>
          </cell>
          <cell r="U776">
            <v>52.92799504328039</v>
          </cell>
          <cell r="V776">
            <v>59.593354892652727</v>
          </cell>
          <cell r="W776">
            <v>60.382677857562754</v>
          </cell>
          <cell r="X776">
            <v>61.162885646285609</v>
          </cell>
          <cell r="Y776">
            <v>61.94387351456492</v>
          </cell>
          <cell r="Z776">
            <v>62.762198341341403</v>
          </cell>
          <cell r="AA776">
            <v>63.678439181486489</v>
          </cell>
          <cell r="AB776">
            <v>64.520775498172327</v>
          </cell>
          <cell r="AC776">
            <v>65.364607857843168</v>
          </cell>
          <cell r="AD776">
            <v>66.238987169908881</v>
          </cell>
          <cell r="AE776">
            <v>67.125063013269198</v>
          </cell>
          <cell r="AF776">
            <v>68.022991851877961</v>
          </cell>
          <cell r="AG776">
            <v>68.932932242700019</v>
          </cell>
          <cell r="AH776">
            <v>69.855044863709381</v>
          </cell>
          <cell r="AI776">
            <v>70.789492542261797</v>
          </cell>
          <cell r="AJ776">
            <v>71.73644028384696</v>
          </cell>
          <cell r="AK776">
            <v>72.696055301225314</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row>
        <row r="777">
          <cell r="A777" t="str">
            <v>IDLarge C&amp;ICritical Peak PricingWinter Peak Reduction @Meter  (MW)Low Participation Case0</v>
          </cell>
          <cell r="B777" t="str">
            <v>ID</v>
          </cell>
          <cell r="C777" t="str">
            <v>Large C&amp;I</v>
          </cell>
          <cell r="D777" t="str">
            <v>Critical Peak Pricing</v>
          </cell>
          <cell r="E777" t="str">
            <v>Winter Peak Reduction @Meter  (MW)</v>
          </cell>
          <cell r="F777" t="str">
            <v>Low Participation Case</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row>
        <row r="778">
          <cell r="A778" t="str">
            <v>IDLarge C&amp;ICritical Peak PricingWinter Peak Reduction @Generation (MW)Low Participation Case0</v>
          </cell>
          <cell r="B778" t="str">
            <v>ID</v>
          </cell>
          <cell r="C778" t="str">
            <v>Large C&amp;I</v>
          </cell>
          <cell r="D778" t="str">
            <v>Critical Peak Pricing</v>
          </cell>
          <cell r="E778" t="str">
            <v>Winter Peak Reduction @Generation (MW)</v>
          </cell>
          <cell r="F778" t="str">
            <v>Low Participation Case</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row>
        <row r="779">
          <cell r="A779" t="str">
            <v>IDLarge C&amp;ICritical Peak PricingProgram Annual BenefitsLow Participation Case0</v>
          </cell>
          <cell r="B779" t="str">
            <v>ID</v>
          </cell>
          <cell r="C779" t="str">
            <v>Large C&amp;I</v>
          </cell>
          <cell r="D779" t="str">
            <v>Critical Peak Pricing</v>
          </cell>
          <cell r="E779" t="str">
            <v>Program Annual Benefits</v>
          </cell>
          <cell r="F779" t="str">
            <v>Low Participation Case</v>
          </cell>
          <cell r="G779">
            <v>0</v>
          </cell>
        </row>
        <row r="780">
          <cell r="A780" t="str">
            <v>IDLarge C&amp;ICritical Peak PricingNew ParticipantsLow Participation Case0</v>
          </cell>
          <cell r="B780" t="str">
            <v>ID</v>
          </cell>
          <cell r="C780" t="str">
            <v>Large C&amp;I</v>
          </cell>
          <cell r="D780" t="str">
            <v>Critical Peak Pricing</v>
          </cell>
          <cell r="E780" t="str">
            <v>New Participants</v>
          </cell>
          <cell r="F780" t="str">
            <v>Low Participation Case</v>
          </cell>
          <cell r="G780">
            <v>0</v>
          </cell>
          <cell r="H780">
            <v>0</v>
          </cell>
          <cell r="I780">
            <v>0</v>
          </cell>
          <cell r="J780">
            <v>0</v>
          </cell>
          <cell r="K780">
            <v>0</v>
          </cell>
          <cell r="L780">
            <v>0</v>
          </cell>
          <cell r="M780">
            <v>0</v>
          </cell>
          <cell r="N780">
            <v>0</v>
          </cell>
          <cell r="O780">
            <v>0</v>
          </cell>
          <cell r="P780">
            <v>0</v>
          </cell>
          <cell r="Q780">
            <v>0</v>
          </cell>
          <cell r="R780">
            <v>16746.686550000006</v>
          </cell>
          <cell r="S780">
            <v>34271.919000000009</v>
          </cell>
          <cell r="T780">
            <v>69833.664450000011</v>
          </cell>
          <cell r="U780">
            <v>36847.527750000037</v>
          </cell>
          <cell r="V780">
            <v>20100.588749999937</v>
          </cell>
          <cell r="W780">
            <v>2583.0255000000179</v>
          </cell>
          <cell r="X780">
            <v>2585.7149999999965</v>
          </cell>
          <cell r="Y780">
            <v>2585.2035000000324</v>
          </cell>
          <cell r="Z780">
            <v>2584.5764999999665</v>
          </cell>
          <cell r="AA780">
            <v>2584.3950000000186</v>
          </cell>
          <cell r="AB780">
            <v>2584.7249999999767</v>
          </cell>
          <cell r="AC780">
            <v>2592.8595000000205</v>
          </cell>
          <cell r="AD780">
            <v>2694.0321599718882</v>
          </cell>
          <cell r="AE780">
            <v>2731.0805338135397</v>
          </cell>
          <cell r="AF780">
            <v>2768.6383974915661</v>
          </cell>
          <cell r="AG780">
            <v>2806.7127575183695</v>
          </cell>
          <cell r="AH780">
            <v>2845.3107167601411</v>
          </cell>
          <cell r="AI780">
            <v>2884.4394757617847</v>
          </cell>
          <cell r="AJ780">
            <v>2924.1063340901455</v>
          </cell>
          <cell r="AK780">
            <v>2964.3186916958948</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row>
        <row r="781">
          <cell r="A781" t="str">
            <v>IDLarge C&amp;ICritical Peak PricingIncentive CostsLow Participation Case0</v>
          </cell>
          <cell r="B781" t="str">
            <v>ID</v>
          </cell>
          <cell r="C781" t="str">
            <v>Large C&amp;I</v>
          </cell>
          <cell r="D781" t="str">
            <v>Critical Peak Pricing</v>
          </cell>
          <cell r="E781" t="str">
            <v>Incentive Costs</v>
          </cell>
          <cell r="F781" t="str">
            <v>Low Participation Case</v>
          </cell>
          <cell r="G781">
            <v>0</v>
          </cell>
          <cell r="H781">
            <v>0</v>
          </cell>
          <cell r="I781">
            <v>0</v>
          </cell>
          <cell r="J781">
            <v>0</v>
          </cell>
          <cell r="K781">
            <v>0</v>
          </cell>
          <cell r="L781">
            <v>0</v>
          </cell>
          <cell r="M781">
            <v>0</v>
          </cell>
          <cell r="N781">
            <v>0</v>
          </cell>
          <cell r="O781">
            <v>0</v>
          </cell>
          <cell r="P781">
            <v>0</v>
          </cell>
          <cell r="Q781">
            <v>0</v>
          </cell>
          <cell r="R781">
            <v>351680.42</v>
          </cell>
          <cell r="S781">
            <v>1071390.72</v>
          </cell>
          <cell r="T781">
            <v>2537897.67</v>
          </cell>
          <cell r="U781">
            <v>3311695.75</v>
          </cell>
          <cell r="V781">
            <v>3733808.12</v>
          </cell>
          <cell r="W781">
            <v>3788051.65</v>
          </cell>
          <cell r="X781">
            <v>3842351.67</v>
          </cell>
          <cell r="Y781">
            <v>3896640.94</v>
          </cell>
          <cell r="Z781">
            <v>3950917.05</v>
          </cell>
          <cell r="AA781">
            <v>4005189.34</v>
          </cell>
          <cell r="AB781">
            <v>4059468.57</v>
          </cell>
          <cell r="AC781">
            <v>4113918.62</v>
          </cell>
          <cell r="AD781">
            <v>4170493.29</v>
          </cell>
          <cell r="AE781">
            <v>4227845.9800000004</v>
          </cell>
          <cell r="AF781">
            <v>4285987.3899999997</v>
          </cell>
          <cell r="AG781">
            <v>4344928.3600000003</v>
          </cell>
          <cell r="AH781">
            <v>4404679.88</v>
          </cell>
          <cell r="AI781">
            <v>4465253.1100000003</v>
          </cell>
          <cell r="AJ781">
            <v>4526659.34</v>
          </cell>
          <cell r="AK781">
            <v>4588910.04</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row>
        <row r="782">
          <cell r="A782" t="str">
            <v>IDLarge C&amp;ICritical Peak PricingParticipantsLow Participation Case0</v>
          </cell>
          <cell r="B782" t="str">
            <v>ID</v>
          </cell>
          <cell r="C782" t="str">
            <v>Large C&amp;I</v>
          </cell>
          <cell r="D782" t="str">
            <v>Critical Peak Pricing</v>
          </cell>
          <cell r="E782" t="str">
            <v>Participants</v>
          </cell>
          <cell r="F782" t="str">
            <v>Low Participation Case</v>
          </cell>
          <cell r="G782">
            <v>0</v>
          </cell>
          <cell r="H782">
            <v>0</v>
          </cell>
          <cell r="I782">
            <v>0</v>
          </cell>
          <cell r="J782">
            <v>0</v>
          </cell>
          <cell r="K782">
            <v>0</v>
          </cell>
          <cell r="L782">
            <v>0</v>
          </cell>
          <cell r="M782">
            <v>0</v>
          </cell>
          <cell r="N782">
            <v>0</v>
          </cell>
          <cell r="O782">
            <v>0</v>
          </cell>
          <cell r="P782">
            <v>0</v>
          </cell>
          <cell r="Q782">
            <v>0</v>
          </cell>
          <cell r="R782">
            <v>16746.686550000006</v>
          </cell>
          <cell r="S782">
            <v>51018.605550000015</v>
          </cell>
          <cell r="T782">
            <v>120852.27000000002</v>
          </cell>
          <cell r="U782">
            <v>157699.79775000006</v>
          </cell>
          <cell r="V782">
            <v>177800.38649999999</v>
          </cell>
          <cell r="W782">
            <v>180383.41200000001</v>
          </cell>
          <cell r="X782">
            <v>182969.12700000001</v>
          </cell>
          <cell r="Y782">
            <v>185554.33050000004</v>
          </cell>
          <cell r="Z782">
            <v>188138.90700000001</v>
          </cell>
          <cell r="AA782">
            <v>190723.30200000003</v>
          </cell>
          <cell r="AB782">
            <v>193308.027</v>
          </cell>
          <cell r="AC782">
            <v>195900.88650000002</v>
          </cell>
          <cell r="AD782">
            <v>198594.91865997191</v>
          </cell>
          <cell r="AE782">
            <v>201325.99919378545</v>
          </cell>
          <cell r="AF782">
            <v>204094.63759127702</v>
          </cell>
          <cell r="AG782">
            <v>206901.35034879539</v>
          </cell>
          <cell r="AH782">
            <v>209746.66106555553</v>
          </cell>
          <cell r="AI782">
            <v>212631.10054131731</v>
          </cell>
          <cell r="AJ782">
            <v>215555.20687540746</v>
          </cell>
          <cell r="AK782">
            <v>218519.52556710335</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row>
        <row r="783">
          <cell r="A783" t="str">
            <v>IDMedium C&amp;ICritical Peak PricingProgram Annual BenefitsLow Participation Case0</v>
          </cell>
          <cell r="B783" t="str">
            <v>ID</v>
          </cell>
          <cell r="C783" t="str">
            <v>Medium C&amp;I</v>
          </cell>
          <cell r="D783" t="str">
            <v>Critical Peak Pricing</v>
          </cell>
          <cell r="E783" t="str">
            <v>Program Annual Benefits</v>
          </cell>
          <cell r="F783" t="str">
            <v>Low Participation Case</v>
          </cell>
          <cell r="G783">
            <v>0</v>
          </cell>
          <cell r="H783">
            <v>0</v>
          </cell>
          <cell r="I783">
            <v>0</v>
          </cell>
          <cell r="J783">
            <v>0</v>
          </cell>
          <cell r="K783">
            <v>0</v>
          </cell>
          <cell r="L783">
            <v>0</v>
          </cell>
          <cell r="M783">
            <v>0</v>
          </cell>
          <cell r="N783">
            <v>0</v>
          </cell>
          <cell r="O783">
            <v>0</v>
          </cell>
          <cell r="P783">
            <v>0</v>
          </cell>
          <cell r="Q783">
            <v>0</v>
          </cell>
          <cell r="R783">
            <v>573231.01</v>
          </cell>
          <cell r="S783">
            <v>1745288.43</v>
          </cell>
          <cell r="T783">
            <v>4127886.26</v>
          </cell>
          <cell r="U783">
            <v>5388069.9000000004</v>
          </cell>
          <cell r="V783">
            <v>6066603.5300000003</v>
          </cell>
          <cell r="W783">
            <v>6146956.6100000003</v>
          </cell>
          <cell r="X783">
            <v>6226381.7599999998</v>
          </cell>
          <cell r="Y783">
            <v>6305886.3200000003</v>
          </cell>
          <cell r="Z783">
            <v>6389191.79</v>
          </cell>
          <cell r="AA783">
            <v>6482465.1100000003</v>
          </cell>
          <cell r="AB783">
            <v>6568214.9500000002</v>
          </cell>
          <cell r="AC783">
            <v>6654117.0800000001</v>
          </cell>
          <cell r="AD783">
            <v>6743128.8899999997</v>
          </cell>
          <cell r="AE783">
            <v>6833331.4100000001</v>
          </cell>
          <cell r="AF783">
            <v>6924740.5700000003</v>
          </cell>
          <cell r="AG783">
            <v>7017372.5</v>
          </cell>
          <cell r="AH783">
            <v>7111243.5700000003</v>
          </cell>
          <cell r="AI783">
            <v>7206370.3399999999</v>
          </cell>
          <cell r="AJ783">
            <v>7302769.6200000001</v>
          </cell>
          <cell r="AK783">
            <v>7400458.4299999997</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row>
        <row r="784">
          <cell r="A784" t="str">
            <v>IDMedium C&amp;ICritical Peak PricingProgram Annual CostsLow Participation Case0</v>
          </cell>
          <cell r="B784" t="str">
            <v>ID</v>
          </cell>
          <cell r="C784" t="str">
            <v>Medium C&amp;I</v>
          </cell>
          <cell r="D784" t="str">
            <v>Critical Peak Pricing</v>
          </cell>
          <cell r="E784" t="str">
            <v>Program Annual Costs</v>
          </cell>
          <cell r="F784" t="str">
            <v>Low Participation Case</v>
          </cell>
          <cell r="G784">
            <v>0</v>
          </cell>
          <cell r="H784">
            <v>0</v>
          </cell>
          <cell r="I784">
            <v>0</v>
          </cell>
          <cell r="J784">
            <v>0</v>
          </cell>
          <cell r="K784">
            <v>0</v>
          </cell>
          <cell r="L784">
            <v>0</v>
          </cell>
          <cell r="M784">
            <v>0</v>
          </cell>
          <cell r="N784">
            <v>0</v>
          </cell>
          <cell r="O784">
            <v>0</v>
          </cell>
          <cell r="P784">
            <v>0</v>
          </cell>
          <cell r="Q784">
            <v>0</v>
          </cell>
          <cell r="R784">
            <v>5834317.1500000004</v>
          </cell>
          <cell r="S784">
            <v>12509121.98</v>
          </cell>
          <cell r="T784">
            <v>26286343.199999999</v>
          </cell>
          <cell r="U784">
            <v>16130618.27</v>
          </cell>
          <cell r="V784">
            <v>10911310.720000001</v>
          </cell>
          <cell r="W784">
            <v>4823091.07</v>
          </cell>
          <cell r="X784">
            <v>4899046.41</v>
          </cell>
          <cell r="Y784">
            <v>4974249.76</v>
          </cell>
          <cell r="Z784">
            <v>5049879.66</v>
          </cell>
          <cell r="AA784">
            <v>5126289.05</v>
          </cell>
          <cell r="AB784">
            <v>5203203.5</v>
          </cell>
          <cell r="AC784">
            <v>5283869.59</v>
          </cell>
          <cell r="AD784">
            <v>5405233.1200000001</v>
          </cell>
          <cell r="AE784">
            <v>5502775.29</v>
          </cell>
          <cell r="AF784">
            <v>5602414.6799999997</v>
          </cell>
          <cell r="AG784">
            <v>5704204.7300000004</v>
          </cell>
          <cell r="AH784">
            <v>5808200.4400000004</v>
          </cell>
          <cell r="AI784">
            <v>5914458.3899999997</v>
          </cell>
          <cell r="AJ784">
            <v>6023036.7800000003</v>
          </cell>
          <cell r="AK784">
            <v>6133995.5099999998</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row>
        <row r="785">
          <cell r="A785" t="str">
            <v>IDMedium C&amp;ICritical Peak PricingNon-Incentive CostsLow Participation Case0</v>
          </cell>
          <cell r="B785" t="str">
            <v>ID</v>
          </cell>
          <cell r="C785" t="str">
            <v>Medium C&amp;I</v>
          </cell>
          <cell r="D785" t="str">
            <v>Critical Peak Pricing</v>
          </cell>
          <cell r="E785" t="str">
            <v>Non-Incentive Costs</v>
          </cell>
          <cell r="F785" t="str">
            <v>Low Participation Case</v>
          </cell>
          <cell r="G785">
            <v>0</v>
          </cell>
          <cell r="H785">
            <v>0</v>
          </cell>
          <cell r="I785">
            <v>0</v>
          </cell>
          <cell r="J785">
            <v>0</v>
          </cell>
          <cell r="K785">
            <v>0</v>
          </cell>
          <cell r="L785">
            <v>0</v>
          </cell>
          <cell r="M785">
            <v>0</v>
          </cell>
          <cell r="N785">
            <v>0</v>
          </cell>
          <cell r="O785">
            <v>0</v>
          </cell>
          <cell r="P785">
            <v>0</v>
          </cell>
          <cell r="Q785">
            <v>0</v>
          </cell>
          <cell r="R785">
            <v>5482636.7300000004</v>
          </cell>
          <cell r="S785">
            <v>11437731.27</v>
          </cell>
          <cell r="T785">
            <v>23748445.530000001</v>
          </cell>
          <cell r="U785">
            <v>12818922.52</v>
          </cell>
          <cell r="V785">
            <v>7177502.6100000003</v>
          </cell>
          <cell r="W785">
            <v>1035039.42</v>
          </cell>
          <cell r="X785">
            <v>1056694.75</v>
          </cell>
          <cell r="Y785">
            <v>1077608.81</v>
          </cell>
          <cell r="Z785">
            <v>1098962.6200000001</v>
          </cell>
          <cell r="AA785">
            <v>1121099.71</v>
          </cell>
          <cell r="AB785">
            <v>1143734.93</v>
          </cell>
          <cell r="AC785">
            <v>1169950.97</v>
          </cell>
          <cell r="AD785">
            <v>1234739.83</v>
          </cell>
          <cell r="AE785">
            <v>1274929.31</v>
          </cell>
          <cell r="AF785">
            <v>1316427.29</v>
          </cell>
          <cell r="AG785">
            <v>1359276.37</v>
          </cell>
          <cell r="AH785">
            <v>1403520.56</v>
          </cell>
          <cell r="AI785">
            <v>1449205.28</v>
          </cell>
          <cell r="AJ785">
            <v>1496377.44</v>
          </cell>
          <cell r="AK785">
            <v>1545085.48</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row>
        <row r="786">
          <cell r="A786" t="str">
            <v>IDMedium C&amp;ICritical Peak PricingSummer Peak Reduction @Meter  (MW)Low Participation Case0</v>
          </cell>
          <cell r="B786" t="str">
            <v>ID</v>
          </cell>
          <cell r="C786" t="str">
            <v>Medium C&amp;I</v>
          </cell>
          <cell r="D786" t="str">
            <v>Critical Peak Pricing</v>
          </cell>
          <cell r="E786" t="str">
            <v>Summer Peak Reduction @Meter  (MW)</v>
          </cell>
          <cell r="F786" t="str">
            <v>Low Participation Case</v>
          </cell>
          <cell r="G786">
            <v>0</v>
          </cell>
          <cell r="H786">
            <v>0</v>
          </cell>
          <cell r="I786">
            <v>0</v>
          </cell>
          <cell r="J786">
            <v>0</v>
          </cell>
          <cell r="K786">
            <v>0</v>
          </cell>
          <cell r="L786">
            <v>0</v>
          </cell>
          <cell r="M786">
            <v>0</v>
          </cell>
          <cell r="N786">
            <v>0</v>
          </cell>
          <cell r="O786">
            <v>0</v>
          </cell>
          <cell r="P786">
            <v>0</v>
          </cell>
          <cell r="Q786">
            <v>0</v>
          </cell>
          <cell r="R786">
            <v>5.1061481672101516</v>
          </cell>
          <cell r="S786">
            <v>15.546439584201273</v>
          </cell>
          <cell r="T786">
            <v>36.769815927493447</v>
          </cell>
          <cell r="U786">
            <v>47.99510590524666</v>
          </cell>
          <cell r="V786">
            <v>54.039254216657497</v>
          </cell>
          <cell r="W786">
            <v>54.75501228123791</v>
          </cell>
          <cell r="X786">
            <v>55.462504704051796</v>
          </cell>
          <cell r="Y786">
            <v>56.170704503007471</v>
          </cell>
          <cell r="Z786">
            <v>56.91276145592839</v>
          </cell>
          <cell r="AA786">
            <v>57.74360864977195</v>
          </cell>
          <cell r="AB786">
            <v>58.507439221742665</v>
          </cell>
          <cell r="AC786">
            <v>59.27262640549219</v>
          </cell>
          <cell r="AD786">
            <v>60.065513565673378</v>
          </cell>
          <cell r="AE786">
            <v>60.869007140432515</v>
          </cell>
          <cell r="AF786">
            <v>61.683249011282939</v>
          </cell>
          <cell r="AG786">
            <v>62.508382957680382</v>
          </cell>
          <cell r="AH786">
            <v>63.344554682411669</v>
          </cell>
          <cell r="AI786">
            <v>64.191911837323005</v>
          </cell>
          <cell r="AJ786">
            <v>65.050604049392433</v>
          </cell>
          <cell r="AK786">
            <v>65.920782947151125</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row>
        <row r="787">
          <cell r="A787" t="str">
            <v>IDMedium C&amp;ICritical Peak PricingSummer Peak Reduction @Generation (MW)Low Participation Case0</v>
          </cell>
          <cell r="B787" t="str">
            <v>ID</v>
          </cell>
          <cell r="C787" t="str">
            <v>Medium C&amp;I</v>
          </cell>
          <cell r="D787" t="str">
            <v>Critical Peak Pricing</v>
          </cell>
          <cell r="E787" t="str">
            <v>Summer Peak Reduction @Generation (MW)</v>
          </cell>
          <cell r="F787" t="str">
            <v>Low Participation Case</v>
          </cell>
          <cell r="G787">
            <v>0</v>
          </cell>
          <cell r="H787">
            <v>0</v>
          </cell>
          <cell r="I787">
            <v>0</v>
          </cell>
          <cell r="J787">
            <v>0</v>
          </cell>
          <cell r="K787">
            <v>0</v>
          </cell>
          <cell r="L787">
            <v>0</v>
          </cell>
          <cell r="M787">
            <v>0</v>
          </cell>
          <cell r="N787">
            <v>0</v>
          </cell>
          <cell r="O787">
            <v>0</v>
          </cell>
          <cell r="P787">
            <v>0</v>
          </cell>
          <cell r="Q787">
            <v>0</v>
          </cell>
          <cell r="R787">
            <v>5.6309529854545115</v>
          </cell>
          <cell r="S787">
            <v>17.1442871462299</v>
          </cell>
          <cell r="T787">
            <v>40.548980952242438</v>
          </cell>
          <cell r="U787">
            <v>52.92799504328039</v>
          </cell>
          <cell r="V787">
            <v>59.593354892652727</v>
          </cell>
          <cell r="W787">
            <v>60.382677857562754</v>
          </cell>
          <cell r="X787">
            <v>61.162885646285609</v>
          </cell>
          <cell r="Y787">
            <v>61.94387351456492</v>
          </cell>
          <cell r="Z787">
            <v>62.762198341341403</v>
          </cell>
          <cell r="AA787">
            <v>63.678439181486489</v>
          </cell>
          <cell r="AB787">
            <v>64.520775498172327</v>
          </cell>
          <cell r="AC787">
            <v>65.364607857843168</v>
          </cell>
          <cell r="AD787">
            <v>66.238987169908881</v>
          </cell>
          <cell r="AE787">
            <v>67.125063013269198</v>
          </cell>
          <cell r="AF787">
            <v>68.022991851877961</v>
          </cell>
          <cell r="AG787">
            <v>68.932932242700019</v>
          </cell>
          <cell r="AH787">
            <v>69.855044863709381</v>
          </cell>
          <cell r="AI787">
            <v>70.789492542261797</v>
          </cell>
          <cell r="AJ787">
            <v>71.73644028384696</v>
          </cell>
          <cell r="AK787">
            <v>72.696055301225314</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row>
        <row r="788">
          <cell r="A788" t="str">
            <v>IDMedium C&amp;ICritical Peak PricingWinter Peak Reduction @Meter  (MW)Low Participation Case0</v>
          </cell>
          <cell r="B788" t="str">
            <v>ID</v>
          </cell>
          <cell r="C788" t="str">
            <v>Medium C&amp;I</v>
          </cell>
          <cell r="D788" t="str">
            <v>Critical Peak Pricing</v>
          </cell>
          <cell r="E788" t="str">
            <v>Winter Peak Reduction @Meter  (MW)</v>
          </cell>
          <cell r="F788" t="str">
            <v>Low Participation Case</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row>
        <row r="789">
          <cell r="A789" t="str">
            <v>IDMedium C&amp;ICritical Peak PricingWinter Peak Reduction @Generation (MW)Low Participation Case0</v>
          </cell>
          <cell r="B789" t="str">
            <v>ID</v>
          </cell>
          <cell r="C789" t="str">
            <v>Medium C&amp;I</v>
          </cell>
          <cell r="D789" t="str">
            <v>Critical Peak Pricing</v>
          </cell>
          <cell r="E789" t="str">
            <v>Winter Peak Reduction @Generation (MW)</v>
          </cell>
          <cell r="F789" t="str">
            <v>Low Participation Case</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row>
        <row r="790">
          <cell r="A790" t="str">
            <v>IDMedium C&amp;ICritical Peak PricingProgram Annual BenefitsLow Participation Case0</v>
          </cell>
          <cell r="B790" t="str">
            <v>ID</v>
          </cell>
          <cell r="C790" t="str">
            <v>Medium C&amp;I</v>
          </cell>
          <cell r="D790" t="str">
            <v>Critical Peak Pricing</v>
          </cell>
          <cell r="E790" t="str">
            <v>Program Annual Benefits</v>
          </cell>
          <cell r="F790" t="str">
            <v>Low Participation Case</v>
          </cell>
          <cell r="G790">
            <v>0</v>
          </cell>
        </row>
        <row r="791">
          <cell r="A791" t="str">
            <v>IDMedium C&amp;ICritical Peak PricingNew ParticipantsLow Participation Case0</v>
          </cell>
          <cell r="B791" t="str">
            <v>ID</v>
          </cell>
          <cell r="C791" t="str">
            <v>Medium C&amp;I</v>
          </cell>
          <cell r="D791" t="str">
            <v>Critical Peak Pricing</v>
          </cell>
          <cell r="E791" t="str">
            <v>New Participants</v>
          </cell>
          <cell r="F791" t="str">
            <v>Low Participation Case</v>
          </cell>
          <cell r="G791">
            <v>0</v>
          </cell>
          <cell r="H791">
            <v>0</v>
          </cell>
          <cell r="I791">
            <v>0</v>
          </cell>
          <cell r="J791">
            <v>0</v>
          </cell>
          <cell r="K791">
            <v>0</v>
          </cell>
          <cell r="L791">
            <v>0</v>
          </cell>
          <cell r="M791">
            <v>0</v>
          </cell>
          <cell r="N791">
            <v>0</v>
          </cell>
          <cell r="O791">
            <v>0</v>
          </cell>
          <cell r="P791">
            <v>0</v>
          </cell>
          <cell r="Q791">
            <v>0</v>
          </cell>
          <cell r="R791">
            <v>16746.686550000006</v>
          </cell>
          <cell r="S791">
            <v>34271.919000000009</v>
          </cell>
          <cell r="T791">
            <v>69833.664450000011</v>
          </cell>
          <cell r="U791">
            <v>36847.527750000037</v>
          </cell>
          <cell r="V791">
            <v>20100.588749999937</v>
          </cell>
          <cell r="W791">
            <v>2583.0255000000179</v>
          </cell>
          <cell r="X791">
            <v>2585.7149999999965</v>
          </cell>
          <cell r="Y791">
            <v>2585.2035000000324</v>
          </cell>
          <cell r="Z791">
            <v>2584.5764999999665</v>
          </cell>
          <cell r="AA791">
            <v>2584.3950000000186</v>
          </cell>
          <cell r="AB791">
            <v>2584.7249999999767</v>
          </cell>
          <cell r="AC791">
            <v>2592.8595000000205</v>
          </cell>
          <cell r="AD791">
            <v>2694.0321599718882</v>
          </cell>
          <cell r="AE791">
            <v>2731.0805338135397</v>
          </cell>
          <cell r="AF791">
            <v>2768.6383974915661</v>
          </cell>
          <cell r="AG791">
            <v>2806.7127575183695</v>
          </cell>
          <cell r="AH791">
            <v>2845.3107167601411</v>
          </cell>
          <cell r="AI791">
            <v>2884.4394757617847</v>
          </cell>
          <cell r="AJ791">
            <v>2924.1063340901455</v>
          </cell>
          <cell r="AK791">
            <v>2964.3186916958948</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row>
        <row r="792">
          <cell r="A792" t="str">
            <v>IDMedium C&amp;ICritical Peak PricingIncentive CostsLow Participation Case0</v>
          </cell>
          <cell r="B792" t="str">
            <v>ID</v>
          </cell>
          <cell r="C792" t="str">
            <v>Medium C&amp;I</v>
          </cell>
          <cell r="D792" t="str">
            <v>Critical Peak Pricing</v>
          </cell>
          <cell r="E792" t="str">
            <v>Incentive Costs</v>
          </cell>
          <cell r="F792" t="str">
            <v>Low Participation Case</v>
          </cell>
          <cell r="G792">
            <v>0</v>
          </cell>
          <cell r="H792">
            <v>0</v>
          </cell>
          <cell r="I792">
            <v>0</v>
          </cell>
          <cell r="J792">
            <v>0</v>
          </cell>
          <cell r="K792">
            <v>0</v>
          </cell>
          <cell r="L792">
            <v>0</v>
          </cell>
          <cell r="M792">
            <v>0</v>
          </cell>
          <cell r="N792">
            <v>0</v>
          </cell>
          <cell r="O792">
            <v>0</v>
          </cell>
          <cell r="P792">
            <v>0</v>
          </cell>
          <cell r="Q792">
            <v>0</v>
          </cell>
          <cell r="R792">
            <v>351680.42</v>
          </cell>
          <cell r="S792">
            <v>1071390.72</v>
          </cell>
          <cell r="T792">
            <v>2537897.67</v>
          </cell>
          <cell r="U792">
            <v>3311695.75</v>
          </cell>
          <cell r="V792">
            <v>3733808.12</v>
          </cell>
          <cell r="W792">
            <v>3788051.65</v>
          </cell>
          <cell r="X792">
            <v>3842351.67</v>
          </cell>
          <cell r="Y792">
            <v>3896640.94</v>
          </cell>
          <cell r="Z792">
            <v>3950917.05</v>
          </cell>
          <cell r="AA792">
            <v>4005189.34</v>
          </cell>
          <cell r="AB792">
            <v>4059468.57</v>
          </cell>
          <cell r="AC792">
            <v>4113918.62</v>
          </cell>
          <cell r="AD792">
            <v>4170493.29</v>
          </cell>
          <cell r="AE792">
            <v>4227845.9800000004</v>
          </cell>
          <cell r="AF792">
            <v>4285987.3899999997</v>
          </cell>
          <cell r="AG792">
            <v>4344928.3600000003</v>
          </cell>
          <cell r="AH792">
            <v>4404679.88</v>
          </cell>
          <cell r="AI792">
            <v>4465253.1100000003</v>
          </cell>
          <cell r="AJ792">
            <v>4526659.34</v>
          </cell>
          <cell r="AK792">
            <v>4588910.04</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row>
        <row r="793">
          <cell r="A793" t="str">
            <v>IDMedium C&amp;ICritical Peak PricingParticipantsLow Participation Case0</v>
          </cell>
          <cell r="B793" t="str">
            <v>ID</v>
          </cell>
          <cell r="C793" t="str">
            <v>Medium C&amp;I</v>
          </cell>
          <cell r="D793" t="str">
            <v>Critical Peak Pricing</v>
          </cell>
          <cell r="E793" t="str">
            <v>Participants</v>
          </cell>
          <cell r="F793" t="str">
            <v>Low Participation Case</v>
          </cell>
          <cell r="G793">
            <v>0</v>
          </cell>
          <cell r="H793">
            <v>0</v>
          </cell>
          <cell r="I793">
            <v>0</v>
          </cell>
          <cell r="J793">
            <v>0</v>
          </cell>
          <cell r="K793">
            <v>0</v>
          </cell>
          <cell r="L793">
            <v>0</v>
          </cell>
          <cell r="M793">
            <v>0</v>
          </cell>
          <cell r="N793">
            <v>0</v>
          </cell>
          <cell r="O793">
            <v>0</v>
          </cell>
          <cell r="P793">
            <v>0</v>
          </cell>
          <cell r="Q793">
            <v>0</v>
          </cell>
          <cell r="R793">
            <v>16746.686550000006</v>
          </cell>
          <cell r="S793">
            <v>51018.605550000015</v>
          </cell>
          <cell r="T793">
            <v>120852.27000000002</v>
          </cell>
          <cell r="U793">
            <v>157699.79775000006</v>
          </cell>
          <cell r="V793">
            <v>177800.38649999999</v>
          </cell>
          <cell r="W793">
            <v>180383.41200000001</v>
          </cell>
          <cell r="X793">
            <v>182969.12700000001</v>
          </cell>
          <cell r="Y793">
            <v>185554.33050000004</v>
          </cell>
          <cell r="Z793">
            <v>188138.90700000001</v>
          </cell>
          <cell r="AA793">
            <v>190723.30200000003</v>
          </cell>
          <cell r="AB793">
            <v>193308.027</v>
          </cell>
          <cell r="AC793">
            <v>195900.88650000002</v>
          </cell>
          <cell r="AD793">
            <v>198594.91865997191</v>
          </cell>
          <cell r="AE793">
            <v>201325.99919378545</v>
          </cell>
          <cell r="AF793">
            <v>204094.63759127702</v>
          </cell>
          <cell r="AG793">
            <v>206901.35034879539</v>
          </cell>
          <cell r="AH793">
            <v>209746.66106555553</v>
          </cell>
          <cell r="AI793">
            <v>212631.10054131731</v>
          </cell>
          <cell r="AJ793">
            <v>215555.20687540746</v>
          </cell>
          <cell r="AK793">
            <v>218519.52556710335</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row>
        <row r="794">
          <cell r="A794" t="str">
            <v>IDResidentialCritical Peak PricingProgram Annual BenefitsLow Participation Case0</v>
          </cell>
          <cell r="B794" t="str">
            <v>ID</v>
          </cell>
          <cell r="C794" t="str">
            <v>Residential</v>
          </cell>
          <cell r="D794" t="str">
            <v>Critical Peak Pricing</v>
          </cell>
          <cell r="E794" t="str">
            <v>Program Annual Benefits</v>
          </cell>
          <cell r="F794" t="str">
            <v>Low Participation Case</v>
          </cell>
          <cell r="G794">
            <v>0</v>
          </cell>
          <cell r="H794">
            <v>0</v>
          </cell>
          <cell r="I794">
            <v>0</v>
          </cell>
          <cell r="J794">
            <v>0</v>
          </cell>
          <cell r="K794">
            <v>0</v>
          </cell>
          <cell r="L794">
            <v>0</v>
          </cell>
          <cell r="M794">
            <v>0</v>
          </cell>
          <cell r="N794">
            <v>0</v>
          </cell>
          <cell r="O794">
            <v>0</v>
          </cell>
          <cell r="P794">
            <v>0</v>
          </cell>
          <cell r="Q794">
            <v>0</v>
          </cell>
          <cell r="R794">
            <v>573231.01</v>
          </cell>
          <cell r="S794">
            <v>1745288.43</v>
          </cell>
          <cell r="T794">
            <v>4127886.26</v>
          </cell>
          <cell r="U794">
            <v>5388069.9000000004</v>
          </cell>
          <cell r="V794">
            <v>6066603.5300000003</v>
          </cell>
          <cell r="W794">
            <v>6146956.6100000003</v>
          </cell>
          <cell r="X794">
            <v>6226381.7599999998</v>
          </cell>
          <cell r="Y794">
            <v>6305886.3200000003</v>
          </cell>
          <cell r="Z794">
            <v>6389191.79</v>
          </cell>
          <cell r="AA794">
            <v>6482465.1100000003</v>
          </cell>
          <cell r="AB794">
            <v>6568214.9500000002</v>
          </cell>
          <cell r="AC794">
            <v>6654117.0800000001</v>
          </cell>
          <cell r="AD794">
            <v>6743128.8899999997</v>
          </cell>
          <cell r="AE794">
            <v>6833331.4100000001</v>
          </cell>
          <cell r="AF794">
            <v>6924740.5700000003</v>
          </cell>
          <cell r="AG794">
            <v>7017372.5</v>
          </cell>
          <cell r="AH794">
            <v>7111243.5700000003</v>
          </cell>
          <cell r="AI794">
            <v>7206370.3399999999</v>
          </cell>
          <cell r="AJ794">
            <v>7302769.6200000001</v>
          </cell>
          <cell r="AK794">
            <v>7400458.4299999997</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row>
        <row r="795">
          <cell r="A795" t="str">
            <v>IDResidentialCritical Peak PricingProgram Annual CostsLow Participation Case0</v>
          </cell>
          <cell r="B795" t="str">
            <v>ID</v>
          </cell>
          <cell r="C795" t="str">
            <v>Residential</v>
          </cell>
          <cell r="D795" t="str">
            <v>Critical Peak Pricing</v>
          </cell>
          <cell r="E795" t="str">
            <v>Program Annual Costs</v>
          </cell>
          <cell r="F795" t="str">
            <v>Low Participation Case</v>
          </cell>
          <cell r="G795">
            <v>0</v>
          </cell>
          <cell r="H795">
            <v>0</v>
          </cell>
          <cell r="I795">
            <v>0</v>
          </cell>
          <cell r="J795">
            <v>0</v>
          </cell>
          <cell r="K795">
            <v>0</v>
          </cell>
          <cell r="L795">
            <v>0</v>
          </cell>
          <cell r="M795">
            <v>0</v>
          </cell>
          <cell r="N795">
            <v>0</v>
          </cell>
          <cell r="O795">
            <v>0</v>
          </cell>
          <cell r="P795">
            <v>0</v>
          </cell>
          <cell r="Q795">
            <v>0</v>
          </cell>
          <cell r="R795">
            <v>5834317.1500000004</v>
          </cell>
          <cell r="S795">
            <v>12509121.98</v>
          </cell>
          <cell r="T795">
            <v>26286343.199999999</v>
          </cell>
          <cell r="U795">
            <v>16130618.27</v>
          </cell>
          <cell r="V795">
            <v>10911310.720000001</v>
          </cell>
          <cell r="W795">
            <v>4823091.07</v>
          </cell>
          <cell r="X795">
            <v>4899046.41</v>
          </cell>
          <cell r="Y795">
            <v>4974249.76</v>
          </cell>
          <cell r="Z795">
            <v>5049879.66</v>
          </cell>
          <cell r="AA795">
            <v>5126289.05</v>
          </cell>
          <cell r="AB795">
            <v>5203203.5</v>
          </cell>
          <cell r="AC795">
            <v>5283869.59</v>
          </cell>
          <cell r="AD795">
            <v>5405233.1200000001</v>
          </cell>
          <cell r="AE795">
            <v>5502775.29</v>
          </cell>
          <cell r="AF795">
            <v>5602414.6799999997</v>
          </cell>
          <cell r="AG795">
            <v>5704204.7300000004</v>
          </cell>
          <cell r="AH795">
            <v>5808200.4400000004</v>
          </cell>
          <cell r="AI795">
            <v>5914458.3899999997</v>
          </cell>
          <cell r="AJ795">
            <v>6023036.7800000003</v>
          </cell>
          <cell r="AK795">
            <v>6133995.5099999998</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row>
        <row r="796">
          <cell r="A796" t="str">
            <v>IDResidentialCritical Peak PricingNon-Incentive CostsLow Participation Case0</v>
          </cell>
          <cell r="B796" t="str">
            <v>ID</v>
          </cell>
          <cell r="C796" t="str">
            <v>Residential</v>
          </cell>
          <cell r="D796" t="str">
            <v>Critical Peak Pricing</v>
          </cell>
          <cell r="E796" t="str">
            <v>Non-Incentive Costs</v>
          </cell>
          <cell r="F796" t="str">
            <v>Low Participation Case</v>
          </cell>
          <cell r="G796">
            <v>0</v>
          </cell>
          <cell r="H796">
            <v>0</v>
          </cell>
          <cell r="I796">
            <v>0</v>
          </cell>
          <cell r="J796">
            <v>0</v>
          </cell>
          <cell r="K796">
            <v>0</v>
          </cell>
          <cell r="L796">
            <v>0</v>
          </cell>
          <cell r="M796">
            <v>0</v>
          </cell>
          <cell r="N796">
            <v>0</v>
          </cell>
          <cell r="O796">
            <v>0</v>
          </cell>
          <cell r="P796">
            <v>0</v>
          </cell>
          <cell r="Q796">
            <v>0</v>
          </cell>
          <cell r="R796">
            <v>5482636.7300000004</v>
          </cell>
          <cell r="S796">
            <v>11437731.27</v>
          </cell>
          <cell r="T796">
            <v>23748445.530000001</v>
          </cell>
          <cell r="U796">
            <v>12818922.52</v>
          </cell>
          <cell r="V796">
            <v>7177502.6100000003</v>
          </cell>
          <cell r="W796">
            <v>1035039.42</v>
          </cell>
          <cell r="X796">
            <v>1056694.75</v>
          </cell>
          <cell r="Y796">
            <v>1077608.81</v>
          </cell>
          <cell r="Z796">
            <v>1098962.6200000001</v>
          </cell>
          <cell r="AA796">
            <v>1121099.71</v>
          </cell>
          <cell r="AB796">
            <v>1143734.93</v>
          </cell>
          <cell r="AC796">
            <v>1169950.97</v>
          </cell>
          <cell r="AD796">
            <v>1234739.83</v>
          </cell>
          <cell r="AE796">
            <v>1274929.31</v>
          </cell>
          <cell r="AF796">
            <v>1316427.29</v>
          </cell>
          <cell r="AG796">
            <v>1359276.37</v>
          </cell>
          <cell r="AH796">
            <v>1403520.56</v>
          </cell>
          <cell r="AI796">
            <v>1449205.28</v>
          </cell>
          <cell r="AJ796">
            <v>1496377.44</v>
          </cell>
          <cell r="AK796">
            <v>1545085.48</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row>
        <row r="797">
          <cell r="A797" t="str">
            <v>IDResidentialCritical Peak PricingSummer Peak Reduction @Meter  (MW)Low Participation Case0</v>
          </cell>
          <cell r="B797" t="str">
            <v>ID</v>
          </cell>
          <cell r="C797" t="str">
            <v>Residential</v>
          </cell>
          <cell r="D797" t="str">
            <v>Critical Peak Pricing</v>
          </cell>
          <cell r="E797" t="str">
            <v>Summer Peak Reduction @Meter  (MW)</v>
          </cell>
          <cell r="F797" t="str">
            <v>Low Participation Case</v>
          </cell>
          <cell r="G797">
            <v>0</v>
          </cell>
          <cell r="H797">
            <v>0</v>
          </cell>
          <cell r="I797">
            <v>0</v>
          </cell>
          <cell r="J797">
            <v>0</v>
          </cell>
          <cell r="K797">
            <v>0</v>
          </cell>
          <cell r="L797">
            <v>0</v>
          </cell>
          <cell r="M797">
            <v>0</v>
          </cell>
          <cell r="N797">
            <v>0</v>
          </cell>
          <cell r="O797">
            <v>0</v>
          </cell>
          <cell r="P797">
            <v>0</v>
          </cell>
          <cell r="Q797">
            <v>0</v>
          </cell>
          <cell r="R797">
            <v>5.1061481672101516</v>
          </cell>
          <cell r="S797">
            <v>15.546439584201273</v>
          </cell>
          <cell r="T797">
            <v>36.769815927493447</v>
          </cell>
          <cell r="U797">
            <v>47.99510590524666</v>
          </cell>
          <cell r="V797">
            <v>54.039254216657497</v>
          </cell>
          <cell r="W797">
            <v>54.75501228123791</v>
          </cell>
          <cell r="X797">
            <v>55.462504704051796</v>
          </cell>
          <cell r="Y797">
            <v>56.170704503007471</v>
          </cell>
          <cell r="Z797">
            <v>56.91276145592839</v>
          </cell>
          <cell r="AA797">
            <v>57.74360864977195</v>
          </cell>
          <cell r="AB797">
            <v>58.507439221742665</v>
          </cell>
          <cell r="AC797">
            <v>59.27262640549219</v>
          </cell>
          <cell r="AD797">
            <v>60.065513565673378</v>
          </cell>
          <cell r="AE797">
            <v>60.869007140432515</v>
          </cell>
          <cell r="AF797">
            <v>61.683249011282939</v>
          </cell>
          <cell r="AG797">
            <v>62.508382957680382</v>
          </cell>
          <cell r="AH797">
            <v>63.344554682411669</v>
          </cell>
          <cell r="AI797">
            <v>64.191911837323005</v>
          </cell>
          <cell r="AJ797">
            <v>65.050604049392433</v>
          </cell>
          <cell r="AK797">
            <v>65.920782947151125</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row>
        <row r="798">
          <cell r="A798" t="str">
            <v>IDResidentialCritical Peak PricingSummer Peak Reduction @Generation (MW)Low Participation Case0</v>
          </cell>
          <cell r="B798" t="str">
            <v>ID</v>
          </cell>
          <cell r="C798" t="str">
            <v>Residential</v>
          </cell>
          <cell r="D798" t="str">
            <v>Critical Peak Pricing</v>
          </cell>
          <cell r="E798" t="str">
            <v>Summer Peak Reduction @Generation (MW)</v>
          </cell>
          <cell r="F798" t="str">
            <v>Low Participation Case</v>
          </cell>
          <cell r="G798">
            <v>0</v>
          </cell>
          <cell r="H798">
            <v>0</v>
          </cell>
          <cell r="I798">
            <v>0</v>
          </cell>
          <cell r="J798">
            <v>0</v>
          </cell>
          <cell r="K798">
            <v>0</v>
          </cell>
          <cell r="L798">
            <v>0</v>
          </cell>
          <cell r="M798">
            <v>0</v>
          </cell>
          <cell r="N798">
            <v>0</v>
          </cell>
          <cell r="O798">
            <v>0</v>
          </cell>
          <cell r="P798">
            <v>0</v>
          </cell>
          <cell r="Q798">
            <v>0</v>
          </cell>
          <cell r="R798">
            <v>5.6309529854545115</v>
          </cell>
          <cell r="S798">
            <v>17.1442871462299</v>
          </cell>
          <cell r="T798">
            <v>40.548980952242438</v>
          </cell>
          <cell r="U798">
            <v>52.92799504328039</v>
          </cell>
          <cell r="V798">
            <v>59.593354892652727</v>
          </cell>
          <cell r="W798">
            <v>60.382677857562754</v>
          </cell>
          <cell r="X798">
            <v>61.162885646285609</v>
          </cell>
          <cell r="Y798">
            <v>61.94387351456492</v>
          </cell>
          <cell r="Z798">
            <v>62.762198341341403</v>
          </cell>
          <cell r="AA798">
            <v>63.678439181486489</v>
          </cell>
          <cell r="AB798">
            <v>64.520775498172327</v>
          </cell>
          <cell r="AC798">
            <v>65.364607857843168</v>
          </cell>
          <cell r="AD798">
            <v>66.238987169908881</v>
          </cell>
          <cell r="AE798">
            <v>67.125063013269198</v>
          </cell>
          <cell r="AF798">
            <v>68.022991851877961</v>
          </cell>
          <cell r="AG798">
            <v>68.932932242700019</v>
          </cell>
          <cell r="AH798">
            <v>69.855044863709381</v>
          </cell>
          <cell r="AI798">
            <v>70.789492542261797</v>
          </cell>
          <cell r="AJ798">
            <v>71.73644028384696</v>
          </cell>
          <cell r="AK798">
            <v>72.696055301225314</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row>
        <row r="799">
          <cell r="A799" t="str">
            <v>IDResidentialCritical Peak PricingWinter Peak Reduction @Meter  (MW)Low Participation Case0</v>
          </cell>
          <cell r="B799" t="str">
            <v>ID</v>
          </cell>
          <cell r="C799" t="str">
            <v>Residential</v>
          </cell>
          <cell r="D799" t="str">
            <v>Critical Peak Pricing</v>
          </cell>
          <cell r="E799" t="str">
            <v>Winter Peak Reduction @Meter  (MW)</v>
          </cell>
          <cell r="F799" t="str">
            <v>Low Participation Case</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row>
        <row r="800">
          <cell r="A800" t="str">
            <v>IDResidentialCritical Peak PricingWinter Peak Reduction @Generation (MW)Low Participation Case0</v>
          </cell>
          <cell r="B800" t="str">
            <v>ID</v>
          </cell>
          <cell r="C800" t="str">
            <v>Residential</v>
          </cell>
          <cell r="D800" t="str">
            <v>Critical Peak Pricing</v>
          </cell>
          <cell r="E800" t="str">
            <v>Winter Peak Reduction @Generation (MW)</v>
          </cell>
          <cell r="F800" t="str">
            <v>Low Participation Case</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row>
        <row r="801">
          <cell r="A801" t="str">
            <v>IDResidentialCritical Peak PricingProgram Annual BenefitsLow Participation Case0</v>
          </cell>
          <cell r="B801" t="str">
            <v>ID</v>
          </cell>
          <cell r="C801" t="str">
            <v>Residential</v>
          </cell>
          <cell r="D801" t="str">
            <v>Critical Peak Pricing</v>
          </cell>
          <cell r="E801" t="str">
            <v>Program Annual Benefits</v>
          </cell>
          <cell r="F801" t="str">
            <v>Low Participation Case</v>
          </cell>
          <cell r="G801">
            <v>0</v>
          </cell>
        </row>
        <row r="802">
          <cell r="A802" t="str">
            <v>IDResidentialCritical Peak PricingNew ParticipantsLow Participation Case0</v>
          </cell>
          <cell r="B802" t="str">
            <v>ID</v>
          </cell>
          <cell r="C802" t="str">
            <v>Residential</v>
          </cell>
          <cell r="D802" t="str">
            <v>Critical Peak Pricing</v>
          </cell>
          <cell r="E802" t="str">
            <v>New Participants</v>
          </cell>
          <cell r="F802" t="str">
            <v>Low Participation Case</v>
          </cell>
          <cell r="G802">
            <v>0</v>
          </cell>
          <cell r="H802">
            <v>0</v>
          </cell>
          <cell r="I802">
            <v>0</v>
          </cell>
          <cell r="J802">
            <v>0</v>
          </cell>
          <cell r="K802">
            <v>0</v>
          </cell>
          <cell r="L802">
            <v>0</v>
          </cell>
          <cell r="M802">
            <v>0</v>
          </cell>
          <cell r="N802">
            <v>0</v>
          </cell>
          <cell r="O802">
            <v>0</v>
          </cell>
          <cell r="P802">
            <v>0</v>
          </cell>
          <cell r="Q802">
            <v>0</v>
          </cell>
          <cell r="R802">
            <v>16746.686550000006</v>
          </cell>
          <cell r="S802">
            <v>34271.919000000009</v>
          </cell>
          <cell r="T802">
            <v>69833.664450000011</v>
          </cell>
          <cell r="U802">
            <v>36847.527750000037</v>
          </cell>
          <cell r="V802">
            <v>20100.588749999937</v>
          </cell>
          <cell r="W802">
            <v>2583.0255000000179</v>
          </cell>
          <cell r="X802">
            <v>2585.7149999999965</v>
          </cell>
          <cell r="Y802">
            <v>2585.2035000000324</v>
          </cell>
          <cell r="Z802">
            <v>2584.5764999999665</v>
          </cell>
          <cell r="AA802">
            <v>2584.3950000000186</v>
          </cell>
          <cell r="AB802">
            <v>2584.7249999999767</v>
          </cell>
          <cell r="AC802">
            <v>2592.8595000000205</v>
          </cell>
          <cell r="AD802">
            <v>2694.0321599718882</v>
          </cell>
          <cell r="AE802">
            <v>2731.0805338135397</v>
          </cell>
          <cell r="AF802">
            <v>2768.6383974915661</v>
          </cell>
          <cell r="AG802">
            <v>2806.7127575183695</v>
          </cell>
          <cell r="AH802">
            <v>2845.3107167601411</v>
          </cell>
          <cell r="AI802">
            <v>2884.4394757617847</v>
          </cell>
          <cell r="AJ802">
            <v>2924.1063340901455</v>
          </cell>
          <cell r="AK802">
            <v>2964.3186916958948</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row>
        <row r="803">
          <cell r="A803" t="str">
            <v>IDResidentialCritical Peak PricingIncentive CostsLow Participation Case0</v>
          </cell>
          <cell r="B803" t="str">
            <v>ID</v>
          </cell>
          <cell r="C803" t="str">
            <v>Residential</v>
          </cell>
          <cell r="D803" t="str">
            <v>Critical Peak Pricing</v>
          </cell>
          <cell r="E803" t="str">
            <v>Incentive Costs</v>
          </cell>
          <cell r="F803" t="str">
            <v>Low Participation Case</v>
          </cell>
          <cell r="G803">
            <v>0</v>
          </cell>
          <cell r="H803">
            <v>0</v>
          </cell>
          <cell r="I803">
            <v>0</v>
          </cell>
          <cell r="J803">
            <v>0</v>
          </cell>
          <cell r="K803">
            <v>0</v>
          </cell>
          <cell r="L803">
            <v>0</v>
          </cell>
          <cell r="M803">
            <v>0</v>
          </cell>
          <cell r="N803">
            <v>0</v>
          </cell>
          <cell r="O803">
            <v>0</v>
          </cell>
          <cell r="P803">
            <v>0</v>
          </cell>
          <cell r="Q803">
            <v>0</v>
          </cell>
          <cell r="R803">
            <v>351680.42</v>
          </cell>
          <cell r="S803">
            <v>1071390.72</v>
          </cell>
          <cell r="T803">
            <v>2537897.67</v>
          </cell>
          <cell r="U803">
            <v>3311695.75</v>
          </cell>
          <cell r="V803">
            <v>3733808.12</v>
          </cell>
          <cell r="W803">
            <v>3788051.65</v>
          </cell>
          <cell r="X803">
            <v>3842351.67</v>
          </cell>
          <cell r="Y803">
            <v>3896640.94</v>
          </cell>
          <cell r="Z803">
            <v>3950917.05</v>
          </cell>
          <cell r="AA803">
            <v>4005189.34</v>
          </cell>
          <cell r="AB803">
            <v>4059468.57</v>
          </cell>
          <cell r="AC803">
            <v>4113918.62</v>
          </cell>
          <cell r="AD803">
            <v>4170493.29</v>
          </cell>
          <cell r="AE803">
            <v>4227845.9800000004</v>
          </cell>
          <cell r="AF803">
            <v>4285987.3899999997</v>
          </cell>
          <cell r="AG803">
            <v>4344928.3600000003</v>
          </cell>
          <cell r="AH803">
            <v>4404679.88</v>
          </cell>
          <cell r="AI803">
            <v>4465253.1100000003</v>
          </cell>
          <cell r="AJ803">
            <v>4526659.34</v>
          </cell>
          <cell r="AK803">
            <v>4588910.04</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row>
        <row r="804">
          <cell r="A804" t="str">
            <v>IDResidentialCritical Peak PricingParticipantsLow Participation Case0</v>
          </cell>
          <cell r="B804" t="str">
            <v>ID</v>
          </cell>
          <cell r="C804" t="str">
            <v>Residential</v>
          </cell>
          <cell r="D804" t="str">
            <v>Critical Peak Pricing</v>
          </cell>
          <cell r="E804" t="str">
            <v>Participants</v>
          </cell>
          <cell r="F804" t="str">
            <v>Low Participation Case</v>
          </cell>
          <cell r="G804">
            <v>0</v>
          </cell>
          <cell r="H804">
            <v>0</v>
          </cell>
          <cell r="I804">
            <v>0</v>
          </cell>
          <cell r="J804">
            <v>0</v>
          </cell>
          <cell r="K804">
            <v>0</v>
          </cell>
          <cell r="L804">
            <v>0</v>
          </cell>
          <cell r="M804">
            <v>0</v>
          </cell>
          <cell r="N804">
            <v>0</v>
          </cell>
          <cell r="O804">
            <v>0</v>
          </cell>
          <cell r="P804">
            <v>0</v>
          </cell>
          <cell r="Q804">
            <v>0</v>
          </cell>
          <cell r="R804">
            <v>16746.686550000006</v>
          </cell>
          <cell r="S804">
            <v>51018.605550000015</v>
          </cell>
          <cell r="T804">
            <v>120852.27000000002</v>
          </cell>
          <cell r="U804">
            <v>157699.79775000006</v>
          </cell>
          <cell r="V804">
            <v>177800.38649999999</v>
          </cell>
          <cell r="W804">
            <v>180383.41200000001</v>
          </cell>
          <cell r="X804">
            <v>182969.12700000001</v>
          </cell>
          <cell r="Y804">
            <v>185554.33050000004</v>
          </cell>
          <cell r="Z804">
            <v>188138.90700000001</v>
          </cell>
          <cell r="AA804">
            <v>190723.30200000003</v>
          </cell>
          <cell r="AB804">
            <v>193308.027</v>
          </cell>
          <cell r="AC804">
            <v>195900.88650000002</v>
          </cell>
          <cell r="AD804">
            <v>198594.91865997191</v>
          </cell>
          <cell r="AE804">
            <v>201325.99919378545</v>
          </cell>
          <cell r="AF804">
            <v>204094.63759127702</v>
          </cell>
          <cell r="AG804">
            <v>206901.35034879539</v>
          </cell>
          <cell r="AH804">
            <v>209746.66106555553</v>
          </cell>
          <cell r="AI804">
            <v>212631.10054131731</v>
          </cell>
          <cell r="AJ804">
            <v>215555.20687540746</v>
          </cell>
          <cell r="AK804">
            <v>218519.52556710335</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row>
        <row r="805">
          <cell r="A805" t="str">
            <v>IDSmall C&amp;ICritical Peak PricingProgram Annual BenefitsLow Participation Case0</v>
          </cell>
          <cell r="B805" t="str">
            <v>ID</v>
          </cell>
          <cell r="C805" t="str">
            <v>Small C&amp;I</v>
          </cell>
          <cell r="D805" t="str">
            <v>Critical Peak Pricing</v>
          </cell>
          <cell r="E805" t="str">
            <v>Program Annual Benefits</v>
          </cell>
          <cell r="F805" t="str">
            <v>Low Participation Case</v>
          </cell>
          <cell r="G805">
            <v>0</v>
          </cell>
          <cell r="H805">
            <v>0</v>
          </cell>
          <cell r="I805">
            <v>0</v>
          </cell>
          <cell r="J805">
            <v>0</v>
          </cell>
          <cell r="K805">
            <v>0</v>
          </cell>
          <cell r="L805">
            <v>0</v>
          </cell>
          <cell r="M805">
            <v>0</v>
          </cell>
          <cell r="N805">
            <v>0</v>
          </cell>
          <cell r="O805">
            <v>0</v>
          </cell>
          <cell r="P805">
            <v>0</v>
          </cell>
          <cell r="Q805">
            <v>0</v>
          </cell>
          <cell r="R805">
            <v>573231.01</v>
          </cell>
          <cell r="S805">
            <v>1745288.43</v>
          </cell>
          <cell r="T805">
            <v>4127886.26</v>
          </cell>
          <cell r="U805">
            <v>5388069.9000000004</v>
          </cell>
          <cell r="V805">
            <v>6066603.5300000003</v>
          </cell>
          <cell r="W805">
            <v>6146956.6100000003</v>
          </cell>
          <cell r="X805">
            <v>6226381.7599999998</v>
          </cell>
          <cell r="Y805">
            <v>6305886.3200000003</v>
          </cell>
          <cell r="Z805">
            <v>6389191.79</v>
          </cell>
          <cell r="AA805">
            <v>6482465.1100000003</v>
          </cell>
          <cell r="AB805">
            <v>6568214.9500000002</v>
          </cell>
          <cell r="AC805">
            <v>6654117.0800000001</v>
          </cell>
          <cell r="AD805">
            <v>6743128.8899999997</v>
          </cell>
          <cell r="AE805">
            <v>6833331.4100000001</v>
          </cell>
          <cell r="AF805">
            <v>6924740.5700000003</v>
          </cell>
          <cell r="AG805">
            <v>7017372.5</v>
          </cell>
          <cell r="AH805">
            <v>7111243.5700000003</v>
          </cell>
          <cell r="AI805">
            <v>7206370.3399999999</v>
          </cell>
          <cell r="AJ805">
            <v>7302769.6200000001</v>
          </cell>
          <cell r="AK805">
            <v>7400458.4299999997</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row>
        <row r="806">
          <cell r="A806" t="str">
            <v>IDSmall C&amp;ICritical Peak PricingProgram Annual CostsLow Participation Case0</v>
          </cell>
          <cell r="B806" t="str">
            <v>ID</v>
          </cell>
          <cell r="C806" t="str">
            <v>Small C&amp;I</v>
          </cell>
          <cell r="D806" t="str">
            <v>Critical Peak Pricing</v>
          </cell>
          <cell r="E806" t="str">
            <v>Program Annual Costs</v>
          </cell>
          <cell r="F806" t="str">
            <v>Low Participation Case</v>
          </cell>
          <cell r="G806">
            <v>0</v>
          </cell>
          <cell r="H806">
            <v>0</v>
          </cell>
          <cell r="I806">
            <v>0</v>
          </cell>
          <cell r="J806">
            <v>0</v>
          </cell>
          <cell r="K806">
            <v>0</v>
          </cell>
          <cell r="L806">
            <v>0</v>
          </cell>
          <cell r="M806">
            <v>0</v>
          </cell>
          <cell r="N806">
            <v>0</v>
          </cell>
          <cell r="O806">
            <v>0</v>
          </cell>
          <cell r="P806">
            <v>0</v>
          </cell>
          <cell r="Q806">
            <v>0</v>
          </cell>
          <cell r="R806">
            <v>5834317.1500000004</v>
          </cell>
          <cell r="S806">
            <v>12509121.98</v>
          </cell>
          <cell r="T806">
            <v>26286343.199999999</v>
          </cell>
          <cell r="U806">
            <v>16130618.27</v>
          </cell>
          <cell r="V806">
            <v>10911310.720000001</v>
          </cell>
          <cell r="W806">
            <v>4823091.07</v>
          </cell>
          <cell r="X806">
            <v>4899046.41</v>
          </cell>
          <cell r="Y806">
            <v>4974249.76</v>
          </cell>
          <cell r="Z806">
            <v>5049879.66</v>
          </cell>
          <cell r="AA806">
            <v>5126289.05</v>
          </cell>
          <cell r="AB806">
            <v>5203203.5</v>
          </cell>
          <cell r="AC806">
            <v>5283869.59</v>
          </cell>
          <cell r="AD806">
            <v>5405233.1200000001</v>
          </cell>
          <cell r="AE806">
            <v>5502775.29</v>
          </cell>
          <cell r="AF806">
            <v>5602414.6799999997</v>
          </cell>
          <cell r="AG806">
            <v>5704204.7300000004</v>
          </cell>
          <cell r="AH806">
            <v>5808200.4400000004</v>
          </cell>
          <cell r="AI806">
            <v>5914458.3899999997</v>
          </cell>
          <cell r="AJ806">
            <v>6023036.7800000003</v>
          </cell>
          <cell r="AK806">
            <v>6133995.5099999998</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row>
        <row r="807">
          <cell r="A807" t="str">
            <v>IDSmall C&amp;ICritical Peak PricingNon-Incentive CostsLow Participation Case0</v>
          </cell>
          <cell r="B807" t="str">
            <v>ID</v>
          </cell>
          <cell r="C807" t="str">
            <v>Small C&amp;I</v>
          </cell>
          <cell r="D807" t="str">
            <v>Critical Peak Pricing</v>
          </cell>
          <cell r="E807" t="str">
            <v>Non-Incentive Costs</v>
          </cell>
          <cell r="F807" t="str">
            <v>Low Participation Case</v>
          </cell>
          <cell r="G807">
            <v>0</v>
          </cell>
          <cell r="H807">
            <v>0</v>
          </cell>
          <cell r="I807">
            <v>0</v>
          </cell>
          <cell r="J807">
            <v>0</v>
          </cell>
          <cell r="K807">
            <v>0</v>
          </cell>
          <cell r="L807">
            <v>0</v>
          </cell>
          <cell r="M807">
            <v>0</v>
          </cell>
          <cell r="N807">
            <v>0</v>
          </cell>
          <cell r="O807">
            <v>0</v>
          </cell>
          <cell r="P807">
            <v>0</v>
          </cell>
          <cell r="Q807">
            <v>0</v>
          </cell>
          <cell r="R807">
            <v>5482636.7300000004</v>
          </cell>
          <cell r="S807">
            <v>11437731.27</v>
          </cell>
          <cell r="T807">
            <v>23748445.530000001</v>
          </cell>
          <cell r="U807">
            <v>12818922.52</v>
          </cell>
          <cell r="V807">
            <v>7177502.6100000003</v>
          </cell>
          <cell r="W807">
            <v>1035039.42</v>
          </cell>
          <cell r="X807">
            <v>1056694.75</v>
          </cell>
          <cell r="Y807">
            <v>1077608.81</v>
          </cell>
          <cell r="Z807">
            <v>1098962.6200000001</v>
          </cell>
          <cell r="AA807">
            <v>1121099.71</v>
          </cell>
          <cell r="AB807">
            <v>1143734.93</v>
          </cell>
          <cell r="AC807">
            <v>1169950.97</v>
          </cell>
          <cell r="AD807">
            <v>1234739.83</v>
          </cell>
          <cell r="AE807">
            <v>1274929.31</v>
          </cell>
          <cell r="AF807">
            <v>1316427.29</v>
          </cell>
          <cell r="AG807">
            <v>1359276.37</v>
          </cell>
          <cell r="AH807">
            <v>1403520.56</v>
          </cell>
          <cell r="AI807">
            <v>1449205.28</v>
          </cell>
          <cell r="AJ807">
            <v>1496377.44</v>
          </cell>
          <cell r="AK807">
            <v>1545085.48</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row>
        <row r="808">
          <cell r="A808" t="str">
            <v>IDSmall C&amp;ICritical Peak PricingSummer Peak Reduction @Meter  (MW)Low Participation Case0</v>
          </cell>
          <cell r="B808" t="str">
            <v>ID</v>
          </cell>
          <cell r="C808" t="str">
            <v>Small C&amp;I</v>
          </cell>
          <cell r="D808" t="str">
            <v>Critical Peak Pricing</v>
          </cell>
          <cell r="E808" t="str">
            <v>Summer Peak Reduction @Meter  (MW)</v>
          </cell>
          <cell r="F808" t="str">
            <v>Low Participation Case</v>
          </cell>
          <cell r="G808">
            <v>0</v>
          </cell>
          <cell r="H808">
            <v>0</v>
          </cell>
          <cell r="I808">
            <v>0</v>
          </cell>
          <cell r="J808">
            <v>0</v>
          </cell>
          <cell r="K808">
            <v>0</v>
          </cell>
          <cell r="L808">
            <v>0</v>
          </cell>
          <cell r="M808">
            <v>0</v>
          </cell>
          <cell r="N808">
            <v>0</v>
          </cell>
          <cell r="O808">
            <v>0</v>
          </cell>
          <cell r="P808">
            <v>0</v>
          </cell>
          <cell r="Q808">
            <v>0</v>
          </cell>
          <cell r="R808">
            <v>5.1061481672101516</v>
          </cell>
          <cell r="S808">
            <v>15.546439584201273</v>
          </cell>
          <cell r="T808">
            <v>36.769815927493447</v>
          </cell>
          <cell r="U808">
            <v>47.99510590524666</v>
          </cell>
          <cell r="V808">
            <v>54.039254216657497</v>
          </cell>
          <cell r="W808">
            <v>54.75501228123791</v>
          </cell>
          <cell r="X808">
            <v>55.462504704051796</v>
          </cell>
          <cell r="Y808">
            <v>56.170704503007471</v>
          </cell>
          <cell r="Z808">
            <v>56.91276145592839</v>
          </cell>
          <cell r="AA808">
            <v>57.74360864977195</v>
          </cell>
          <cell r="AB808">
            <v>58.507439221742665</v>
          </cell>
          <cell r="AC808">
            <v>59.27262640549219</v>
          </cell>
          <cell r="AD808">
            <v>60.065513565673378</v>
          </cell>
          <cell r="AE808">
            <v>60.869007140432515</v>
          </cell>
          <cell r="AF808">
            <v>61.683249011282939</v>
          </cell>
          <cell r="AG808">
            <v>62.508382957680382</v>
          </cell>
          <cell r="AH808">
            <v>63.344554682411669</v>
          </cell>
          <cell r="AI808">
            <v>64.191911837323005</v>
          </cell>
          <cell r="AJ808">
            <v>65.050604049392433</v>
          </cell>
          <cell r="AK808">
            <v>65.920782947151125</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row>
        <row r="809">
          <cell r="A809" t="str">
            <v>IDSmall C&amp;ICritical Peak PricingSummer Peak Reduction @Generation (MW)Low Participation Case0</v>
          </cell>
          <cell r="B809" t="str">
            <v>ID</v>
          </cell>
          <cell r="C809" t="str">
            <v>Small C&amp;I</v>
          </cell>
          <cell r="D809" t="str">
            <v>Critical Peak Pricing</v>
          </cell>
          <cell r="E809" t="str">
            <v>Summer Peak Reduction @Generation (MW)</v>
          </cell>
          <cell r="F809" t="str">
            <v>Low Participation Case</v>
          </cell>
          <cell r="G809">
            <v>0</v>
          </cell>
          <cell r="H809">
            <v>0</v>
          </cell>
          <cell r="I809">
            <v>0</v>
          </cell>
          <cell r="J809">
            <v>0</v>
          </cell>
          <cell r="K809">
            <v>0</v>
          </cell>
          <cell r="L809">
            <v>0</v>
          </cell>
          <cell r="M809">
            <v>0</v>
          </cell>
          <cell r="N809">
            <v>0</v>
          </cell>
          <cell r="O809">
            <v>0</v>
          </cell>
          <cell r="P809">
            <v>0</v>
          </cell>
          <cell r="Q809">
            <v>0</v>
          </cell>
          <cell r="R809">
            <v>5.6309529854545115</v>
          </cell>
          <cell r="S809">
            <v>17.1442871462299</v>
          </cell>
          <cell r="T809">
            <v>40.548980952242438</v>
          </cell>
          <cell r="U809">
            <v>52.92799504328039</v>
          </cell>
          <cell r="V809">
            <v>59.593354892652727</v>
          </cell>
          <cell r="W809">
            <v>60.382677857562754</v>
          </cell>
          <cell r="X809">
            <v>61.162885646285609</v>
          </cell>
          <cell r="Y809">
            <v>61.94387351456492</v>
          </cell>
          <cell r="Z809">
            <v>62.762198341341403</v>
          </cell>
          <cell r="AA809">
            <v>63.678439181486489</v>
          </cell>
          <cell r="AB809">
            <v>64.520775498172327</v>
          </cell>
          <cell r="AC809">
            <v>65.364607857843168</v>
          </cell>
          <cell r="AD809">
            <v>66.238987169908881</v>
          </cell>
          <cell r="AE809">
            <v>67.125063013269198</v>
          </cell>
          <cell r="AF809">
            <v>68.022991851877961</v>
          </cell>
          <cell r="AG809">
            <v>68.932932242700019</v>
          </cell>
          <cell r="AH809">
            <v>69.855044863709381</v>
          </cell>
          <cell r="AI809">
            <v>70.789492542261797</v>
          </cell>
          <cell r="AJ809">
            <v>71.73644028384696</v>
          </cell>
          <cell r="AK809">
            <v>72.696055301225314</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row>
        <row r="810">
          <cell r="A810" t="str">
            <v>IDSmall C&amp;ICritical Peak PricingWinter Peak Reduction @Meter  (MW)Low Participation Case0</v>
          </cell>
          <cell r="B810" t="str">
            <v>ID</v>
          </cell>
          <cell r="C810" t="str">
            <v>Small C&amp;I</v>
          </cell>
          <cell r="D810" t="str">
            <v>Critical Peak Pricing</v>
          </cell>
          <cell r="E810" t="str">
            <v>Winter Peak Reduction @Meter  (MW)</v>
          </cell>
          <cell r="F810" t="str">
            <v>Low Participation Case</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row>
        <row r="811">
          <cell r="A811" t="str">
            <v>IDSmall C&amp;ICritical Peak PricingWinter Peak Reduction @Generation (MW)Low Participation Case0</v>
          </cell>
          <cell r="B811" t="str">
            <v>ID</v>
          </cell>
          <cell r="C811" t="str">
            <v>Small C&amp;I</v>
          </cell>
          <cell r="D811" t="str">
            <v>Critical Peak Pricing</v>
          </cell>
          <cell r="E811" t="str">
            <v>Winter Peak Reduction @Generation (MW)</v>
          </cell>
          <cell r="F811" t="str">
            <v>Low Participation Case</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row>
        <row r="812">
          <cell r="A812" t="str">
            <v>IDSmall C&amp;ICritical Peak PricingProgram Annual BenefitsLow Participation Case0</v>
          </cell>
          <cell r="B812" t="str">
            <v>ID</v>
          </cell>
          <cell r="C812" t="str">
            <v>Small C&amp;I</v>
          </cell>
          <cell r="D812" t="str">
            <v>Critical Peak Pricing</v>
          </cell>
          <cell r="E812" t="str">
            <v>Program Annual Benefits</v>
          </cell>
          <cell r="F812" t="str">
            <v>Low Participation Case</v>
          </cell>
          <cell r="G812">
            <v>0</v>
          </cell>
        </row>
        <row r="813">
          <cell r="A813" t="str">
            <v>IDSmall C&amp;ICritical Peak PricingNew ParticipantsLow Participation Case0</v>
          </cell>
          <cell r="B813" t="str">
            <v>ID</v>
          </cell>
          <cell r="C813" t="str">
            <v>Small C&amp;I</v>
          </cell>
          <cell r="D813" t="str">
            <v>Critical Peak Pricing</v>
          </cell>
          <cell r="E813" t="str">
            <v>New Participants</v>
          </cell>
          <cell r="F813" t="str">
            <v>Low Participation Case</v>
          </cell>
          <cell r="G813">
            <v>0</v>
          </cell>
          <cell r="H813">
            <v>0</v>
          </cell>
          <cell r="I813">
            <v>0</v>
          </cell>
          <cell r="J813">
            <v>0</v>
          </cell>
          <cell r="K813">
            <v>0</v>
          </cell>
          <cell r="L813">
            <v>0</v>
          </cell>
          <cell r="M813">
            <v>0</v>
          </cell>
          <cell r="N813">
            <v>0</v>
          </cell>
          <cell r="O813">
            <v>0</v>
          </cell>
          <cell r="P813">
            <v>0</v>
          </cell>
          <cell r="Q813">
            <v>0</v>
          </cell>
          <cell r="R813">
            <v>16746.686550000006</v>
          </cell>
          <cell r="S813">
            <v>34271.919000000009</v>
          </cell>
          <cell r="T813">
            <v>69833.664450000011</v>
          </cell>
          <cell r="U813">
            <v>36847.527750000037</v>
          </cell>
          <cell r="V813">
            <v>20100.588749999937</v>
          </cell>
          <cell r="W813">
            <v>2583.0255000000179</v>
          </cell>
          <cell r="X813">
            <v>2585.7149999999965</v>
          </cell>
          <cell r="Y813">
            <v>2585.2035000000324</v>
          </cell>
          <cell r="Z813">
            <v>2584.5764999999665</v>
          </cell>
          <cell r="AA813">
            <v>2584.3950000000186</v>
          </cell>
          <cell r="AB813">
            <v>2584.7249999999767</v>
          </cell>
          <cell r="AC813">
            <v>2592.8595000000205</v>
          </cell>
          <cell r="AD813">
            <v>2694.0321599718882</v>
          </cell>
          <cell r="AE813">
            <v>2731.0805338135397</v>
          </cell>
          <cell r="AF813">
            <v>2768.6383974915661</v>
          </cell>
          <cell r="AG813">
            <v>2806.7127575183695</v>
          </cell>
          <cell r="AH813">
            <v>2845.3107167601411</v>
          </cell>
          <cell r="AI813">
            <v>2884.4394757617847</v>
          </cell>
          <cell r="AJ813">
            <v>2924.1063340901455</v>
          </cell>
          <cell r="AK813">
            <v>2964.3186916958948</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row>
        <row r="814">
          <cell r="A814" t="str">
            <v>IDSmall C&amp;ICritical Peak PricingIncentive CostsLow Participation Case0</v>
          </cell>
          <cell r="B814" t="str">
            <v>ID</v>
          </cell>
          <cell r="C814" t="str">
            <v>Small C&amp;I</v>
          </cell>
          <cell r="D814" t="str">
            <v>Critical Peak Pricing</v>
          </cell>
          <cell r="E814" t="str">
            <v>Incentive Costs</v>
          </cell>
          <cell r="F814" t="str">
            <v>Low Participation Case</v>
          </cell>
          <cell r="G814">
            <v>0</v>
          </cell>
          <cell r="H814">
            <v>0</v>
          </cell>
          <cell r="I814">
            <v>0</v>
          </cell>
          <cell r="J814">
            <v>0</v>
          </cell>
          <cell r="K814">
            <v>0</v>
          </cell>
          <cell r="L814">
            <v>0</v>
          </cell>
          <cell r="M814">
            <v>0</v>
          </cell>
          <cell r="N814">
            <v>0</v>
          </cell>
          <cell r="O814">
            <v>0</v>
          </cell>
          <cell r="P814">
            <v>0</v>
          </cell>
          <cell r="Q814">
            <v>0</v>
          </cell>
          <cell r="R814">
            <v>351680.42</v>
          </cell>
          <cell r="S814">
            <v>1071390.72</v>
          </cell>
          <cell r="T814">
            <v>2537897.67</v>
          </cell>
          <cell r="U814">
            <v>3311695.75</v>
          </cell>
          <cell r="V814">
            <v>3733808.12</v>
          </cell>
          <cell r="W814">
            <v>3788051.65</v>
          </cell>
          <cell r="X814">
            <v>3842351.67</v>
          </cell>
          <cell r="Y814">
            <v>3896640.94</v>
          </cell>
          <cell r="Z814">
            <v>3950917.05</v>
          </cell>
          <cell r="AA814">
            <v>4005189.34</v>
          </cell>
          <cell r="AB814">
            <v>4059468.57</v>
          </cell>
          <cell r="AC814">
            <v>4113918.62</v>
          </cell>
          <cell r="AD814">
            <v>4170493.29</v>
          </cell>
          <cell r="AE814">
            <v>4227845.9800000004</v>
          </cell>
          <cell r="AF814">
            <v>4285987.3899999997</v>
          </cell>
          <cell r="AG814">
            <v>4344928.3600000003</v>
          </cell>
          <cell r="AH814">
            <v>4404679.88</v>
          </cell>
          <cell r="AI814">
            <v>4465253.1100000003</v>
          </cell>
          <cell r="AJ814">
            <v>4526659.34</v>
          </cell>
          <cell r="AK814">
            <v>4588910.04</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row>
        <row r="815">
          <cell r="A815" t="str">
            <v>IDSmall C&amp;ICritical Peak PricingParticipantsLow Participation Case0</v>
          </cell>
          <cell r="B815" t="str">
            <v>ID</v>
          </cell>
          <cell r="C815" t="str">
            <v>Small C&amp;I</v>
          </cell>
          <cell r="D815" t="str">
            <v>Critical Peak Pricing</v>
          </cell>
          <cell r="E815" t="str">
            <v>Participants</v>
          </cell>
          <cell r="F815" t="str">
            <v>Low Participation Case</v>
          </cell>
          <cell r="G815">
            <v>0</v>
          </cell>
          <cell r="H815">
            <v>0</v>
          </cell>
          <cell r="I815">
            <v>0</v>
          </cell>
          <cell r="J815">
            <v>0</v>
          </cell>
          <cell r="K815">
            <v>0</v>
          </cell>
          <cell r="L815">
            <v>0</v>
          </cell>
          <cell r="M815">
            <v>0</v>
          </cell>
          <cell r="N815">
            <v>0</v>
          </cell>
          <cell r="O815">
            <v>0</v>
          </cell>
          <cell r="P815">
            <v>0</v>
          </cell>
          <cell r="Q815">
            <v>0</v>
          </cell>
          <cell r="R815">
            <v>16746.686550000006</v>
          </cell>
          <cell r="S815">
            <v>51018.605550000015</v>
          </cell>
          <cell r="T815">
            <v>120852.27000000002</v>
          </cell>
          <cell r="U815">
            <v>157699.79775000006</v>
          </cell>
          <cell r="V815">
            <v>177800.38649999999</v>
          </cell>
          <cell r="W815">
            <v>180383.41200000001</v>
          </cell>
          <cell r="X815">
            <v>182969.12700000001</v>
          </cell>
          <cell r="Y815">
            <v>185554.33050000004</v>
          </cell>
          <cell r="Z815">
            <v>188138.90700000001</v>
          </cell>
          <cell r="AA815">
            <v>190723.30200000003</v>
          </cell>
          <cell r="AB815">
            <v>193308.027</v>
          </cell>
          <cell r="AC815">
            <v>195900.88650000002</v>
          </cell>
          <cell r="AD815">
            <v>198594.91865997191</v>
          </cell>
          <cell r="AE815">
            <v>201325.99919378545</v>
          </cell>
          <cell r="AF815">
            <v>204094.63759127702</v>
          </cell>
          <cell r="AG815">
            <v>206901.35034879539</v>
          </cell>
          <cell r="AH815">
            <v>209746.66106555553</v>
          </cell>
          <cell r="AI815">
            <v>212631.10054131731</v>
          </cell>
          <cell r="AJ815">
            <v>215555.20687540746</v>
          </cell>
          <cell r="AK815">
            <v>218519.52556710335</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row>
        <row r="816">
          <cell r="A816" t="str">
            <v>IDExtra Large C&amp;ICurtail AgreementsProgram Annual BenefitsLow Participation Case0</v>
          </cell>
          <cell r="B816" t="str">
            <v>ID</v>
          </cell>
          <cell r="C816" t="str">
            <v>Extra Large C&amp;I</v>
          </cell>
          <cell r="D816" t="str">
            <v>Curtail Agreements</v>
          </cell>
          <cell r="E816" t="str">
            <v>Program Annual Benefits</v>
          </cell>
          <cell r="F816" t="str">
            <v>Low Participation Case</v>
          </cell>
          <cell r="G816">
            <v>0</v>
          </cell>
          <cell r="H816">
            <v>0</v>
          </cell>
          <cell r="I816">
            <v>0</v>
          </cell>
          <cell r="J816">
            <v>0</v>
          </cell>
          <cell r="K816">
            <v>0</v>
          </cell>
          <cell r="L816">
            <v>0</v>
          </cell>
          <cell r="M816">
            <v>0</v>
          </cell>
          <cell r="N816">
            <v>0</v>
          </cell>
          <cell r="O816">
            <v>0</v>
          </cell>
          <cell r="P816">
            <v>0</v>
          </cell>
          <cell r="Q816">
            <v>0</v>
          </cell>
          <cell r="R816">
            <v>573231.01</v>
          </cell>
          <cell r="S816">
            <v>1745288.43</v>
          </cell>
          <cell r="T816">
            <v>4127886.26</v>
          </cell>
          <cell r="U816">
            <v>5388069.9000000004</v>
          </cell>
          <cell r="V816">
            <v>6066603.5300000003</v>
          </cell>
          <cell r="W816">
            <v>6146956.6100000003</v>
          </cell>
          <cell r="X816">
            <v>6226381.7599999998</v>
          </cell>
          <cell r="Y816">
            <v>6305886.3200000003</v>
          </cell>
          <cell r="Z816">
            <v>6389191.79</v>
          </cell>
          <cell r="AA816">
            <v>6482465.1100000003</v>
          </cell>
          <cell r="AB816">
            <v>6568214.9500000002</v>
          </cell>
          <cell r="AC816">
            <v>6654117.0800000001</v>
          </cell>
          <cell r="AD816">
            <v>6743128.8899999997</v>
          </cell>
          <cell r="AE816">
            <v>6833331.4100000001</v>
          </cell>
          <cell r="AF816">
            <v>6924740.5700000003</v>
          </cell>
          <cell r="AG816">
            <v>7017372.5</v>
          </cell>
          <cell r="AH816">
            <v>7111243.5700000003</v>
          </cell>
          <cell r="AI816">
            <v>7206370.3399999999</v>
          </cell>
          <cell r="AJ816">
            <v>7302769.6200000001</v>
          </cell>
          <cell r="AK816">
            <v>7400458.4299999997</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row>
        <row r="817">
          <cell r="A817" t="str">
            <v>IDExtra Large C&amp;ICurtail AgreementsProgram Annual CostsLow Participation Case0</v>
          </cell>
          <cell r="B817" t="str">
            <v>ID</v>
          </cell>
          <cell r="C817" t="str">
            <v>Extra Large C&amp;I</v>
          </cell>
          <cell r="D817" t="str">
            <v>Curtail Agreements</v>
          </cell>
          <cell r="E817" t="str">
            <v>Program Annual Costs</v>
          </cell>
          <cell r="F817" t="str">
            <v>Low Participation Case</v>
          </cell>
          <cell r="G817">
            <v>0</v>
          </cell>
          <cell r="H817">
            <v>0</v>
          </cell>
          <cell r="I817">
            <v>0</v>
          </cell>
          <cell r="J817">
            <v>0</v>
          </cell>
          <cell r="K817">
            <v>0</v>
          </cell>
          <cell r="L817">
            <v>0</v>
          </cell>
          <cell r="M817">
            <v>0</v>
          </cell>
          <cell r="N817">
            <v>0</v>
          </cell>
          <cell r="O817">
            <v>0</v>
          </cell>
          <cell r="P817">
            <v>0</v>
          </cell>
          <cell r="Q817">
            <v>0</v>
          </cell>
          <cell r="R817">
            <v>5834317.1500000004</v>
          </cell>
          <cell r="S817">
            <v>12509121.98</v>
          </cell>
          <cell r="T817">
            <v>26286343.199999999</v>
          </cell>
          <cell r="U817">
            <v>16130618.27</v>
          </cell>
          <cell r="V817">
            <v>10911310.720000001</v>
          </cell>
          <cell r="W817">
            <v>4823091.07</v>
          </cell>
          <cell r="X817">
            <v>4899046.41</v>
          </cell>
          <cell r="Y817">
            <v>4974249.76</v>
          </cell>
          <cell r="Z817">
            <v>5049879.66</v>
          </cell>
          <cell r="AA817">
            <v>5126289.05</v>
          </cell>
          <cell r="AB817">
            <v>5203203.5</v>
          </cell>
          <cell r="AC817">
            <v>5283869.59</v>
          </cell>
          <cell r="AD817">
            <v>5405233.1200000001</v>
          </cell>
          <cell r="AE817">
            <v>5502775.29</v>
          </cell>
          <cell r="AF817">
            <v>5602414.6799999997</v>
          </cell>
          <cell r="AG817">
            <v>5704204.7300000004</v>
          </cell>
          <cell r="AH817">
            <v>5808200.4400000004</v>
          </cell>
          <cell r="AI817">
            <v>5914458.3899999997</v>
          </cell>
          <cell r="AJ817">
            <v>6023036.7800000003</v>
          </cell>
          <cell r="AK817">
            <v>6133995.5099999998</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row>
        <row r="818">
          <cell r="A818" t="str">
            <v>IDExtra Large C&amp;ICurtail AgreementsNon-Incentive CostsLow Participation Case0</v>
          </cell>
          <cell r="B818" t="str">
            <v>ID</v>
          </cell>
          <cell r="C818" t="str">
            <v>Extra Large C&amp;I</v>
          </cell>
          <cell r="D818" t="str">
            <v>Curtail Agreements</v>
          </cell>
          <cell r="E818" t="str">
            <v>Non-Incentive Costs</v>
          </cell>
          <cell r="F818" t="str">
            <v>Low Participation Case</v>
          </cell>
          <cell r="G818">
            <v>0</v>
          </cell>
          <cell r="H818">
            <v>0</v>
          </cell>
          <cell r="I818">
            <v>0</v>
          </cell>
          <cell r="J818">
            <v>0</v>
          </cell>
          <cell r="K818">
            <v>0</v>
          </cell>
          <cell r="L818">
            <v>0</v>
          </cell>
          <cell r="M818">
            <v>0</v>
          </cell>
          <cell r="N818">
            <v>0</v>
          </cell>
          <cell r="O818">
            <v>0</v>
          </cell>
          <cell r="P818">
            <v>0</v>
          </cell>
          <cell r="Q818">
            <v>0</v>
          </cell>
          <cell r="R818">
            <v>5482636.7300000004</v>
          </cell>
          <cell r="S818">
            <v>11437731.27</v>
          </cell>
          <cell r="T818">
            <v>23748445.530000001</v>
          </cell>
          <cell r="U818">
            <v>12818922.52</v>
          </cell>
          <cell r="V818">
            <v>7177502.6100000003</v>
          </cell>
          <cell r="W818">
            <v>1035039.42</v>
          </cell>
          <cell r="X818">
            <v>1056694.75</v>
          </cell>
          <cell r="Y818">
            <v>1077608.81</v>
          </cell>
          <cell r="Z818">
            <v>1098962.6200000001</v>
          </cell>
          <cell r="AA818">
            <v>1121099.71</v>
          </cell>
          <cell r="AB818">
            <v>1143734.93</v>
          </cell>
          <cell r="AC818">
            <v>1169950.97</v>
          </cell>
          <cell r="AD818">
            <v>1234739.83</v>
          </cell>
          <cell r="AE818">
            <v>1274929.31</v>
          </cell>
          <cell r="AF818">
            <v>1316427.29</v>
          </cell>
          <cell r="AG818">
            <v>1359276.37</v>
          </cell>
          <cell r="AH818">
            <v>1403520.56</v>
          </cell>
          <cell r="AI818">
            <v>1449205.28</v>
          </cell>
          <cell r="AJ818">
            <v>1496377.44</v>
          </cell>
          <cell r="AK818">
            <v>1545085.48</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row>
        <row r="819">
          <cell r="A819" t="str">
            <v>IDExtra Large C&amp;ICurtail AgreementsSummer Peak Reduction @Meter  (MW)Low Participation Case0</v>
          </cell>
          <cell r="B819" t="str">
            <v>ID</v>
          </cell>
          <cell r="C819" t="str">
            <v>Extra Large C&amp;I</v>
          </cell>
          <cell r="D819" t="str">
            <v>Curtail Agreements</v>
          </cell>
          <cell r="E819" t="str">
            <v>Summer Peak Reduction @Meter  (MW)</v>
          </cell>
          <cell r="F819" t="str">
            <v>Low Participation Case</v>
          </cell>
          <cell r="G819">
            <v>0</v>
          </cell>
          <cell r="H819">
            <v>0</v>
          </cell>
          <cell r="I819">
            <v>0</v>
          </cell>
          <cell r="J819">
            <v>0</v>
          </cell>
          <cell r="K819">
            <v>0</v>
          </cell>
          <cell r="L819">
            <v>0</v>
          </cell>
          <cell r="M819">
            <v>0</v>
          </cell>
          <cell r="N819">
            <v>0</v>
          </cell>
          <cell r="O819">
            <v>0</v>
          </cell>
          <cell r="P819">
            <v>0</v>
          </cell>
          <cell r="Q819">
            <v>0</v>
          </cell>
          <cell r="R819">
            <v>5.1061481672101516</v>
          </cell>
          <cell r="S819">
            <v>15.546439584201273</v>
          </cell>
          <cell r="T819">
            <v>36.769815927493447</v>
          </cell>
          <cell r="U819">
            <v>47.99510590524666</v>
          </cell>
          <cell r="V819">
            <v>54.039254216657497</v>
          </cell>
          <cell r="W819">
            <v>54.75501228123791</v>
          </cell>
          <cell r="X819">
            <v>55.462504704051796</v>
          </cell>
          <cell r="Y819">
            <v>56.170704503007471</v>
          </cell>
          <cell r="Z819">
            <v>56.91276145592839</v>
          </cell>
          <cell r="AA819">
            <v>57.74360864977195</v>
          </cell>
          <cell r="AB819">
            <v>58.507439221742665</v>
          </cell>
          <cell r="AC819">
            <v>59.27262640549219</v>
          </cell>
          <cell r="AD819">
            <v>60.065513565673378</v>
          </cell>
          <cell r="AE819">
            <v>60.869007140432515</v>
          </cell>
          <cell r="AF819">
            <v>61.683249011282939</v>
          </cell>
          <cell r="AG819">
            <v>62.508382957680382</v>
          </cell>
          <cell r="AH819">
            <v>63.344554682411669</v>
          </cell>
          <cell r="AI819">
            <v>64.191911837323005</v>
          </cell>
          <cell r="AJ819">
            <v>65.050604049392433</v>
          </cell>
          <cell r="AK819">
            <v>65.920782947151125</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row>
        <row r="820">
          <cell r="A820" t="str">
            <v>IDExtra Large C&amp;ICurtail AgreementsSummer Peak Reduction @Generation (MW)Low Participation Case0</v>
          </cell>
          <cell r="B820" t="str">
            <v>ID</v>
          </cell>
          <cell r="C820" t="str">
            <v>Extra Large C&amp;I</v>
          </cell>
          <cell r="D820" t="str">
            <v>Curtail Agreements</v>
          </cell>
          <cell r="E820" t="str">
            <v>Summer Peak Reduction @Generation (MW)</v>
          </cell>
          <cell r="F820" t="str">
            <v>Low Participation Case</v>
          </cell>
          <cell r="G820">
            <v>0</v>
          </cell>
          <cell r="H820">
            <v>0</v>
          </cell>
          <cell r="I820">
            <v>0</v>
          </cell>
          <cell r="J820">
            <v>0</v>
          </cell>
          <cell r="K820">
            <v>0</v>
          </cell>
          <cell r="L820">
            <v>0</v>
          </cell>
          <cell r="M820">
            <v>0</v>
          </cell>
          <cell r="N820">
            <v>0</v>
          </cell>
          <cell r="O820">
            <v>0</v>
          </cell>
          <cell r="P820">
            <v>0</v>
          </cell>
          <cell r="Q820">
            <v>0</v>
          </cell>
          <cell r="R820">
            <v>5.6309529854545115</v>
          </cell>
          <cell r="S820">
            <v>17.1442871462299</v>
          </cell>
          <cell r="T820">
            <v>40.548980952242438</v>
          </cell>
          <cell r="U820">
            <v>52.92799504328039</v>
          </cell>
          <cell r="V820">
            <v>59.593354892652727</v>
          </cell>
          <cell r="W820">
            <v>60.382677857562754</v>
          </cell>
          <cell r="X820">
            <v>61.162885646285609</v>
          </cell>
          <cell r="Y820">
            <v>61.94387351456492</v>
          </cell>
          <cell r="Z820">
            <v>62.762198341341403</v>
          </cell>
          <cell r="AA820">
            <v>63.678439181486489</v>
          </cell>
          <cell r="AB820">
            <v>64.520775498172327</v>
          </cell>
          <cell r="AC820">
            <v>65.364607857843168</v>
          </cell>
          <cell r="AD820">
            <v>66.238987169908881</v>
          </cell>
          <cell r="AE820">
            <v>67.125063013269198</v>
          </cell>
          <cell r="AF820">
            <v>68.022991851877961</v>
          </cell>
          <cell r="AG820">
            <v>68.932932242700019</v>
          </cell>
          <cell r="AH820">
            <v>69.855044863709381</v>
          </cell>
          <cell r="AI820">
            <v>70.789492542261797</v>
          </cell>
          <cell r="AJ820">
            <v>71.73644028384696</v>
          </cell>
          <cell r="AK820">
            <v>72.696055301225314</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row>
        <row r="821">
          <cell r="A821" t="str">
            <v>IDExtra Large C&amp;ICurtail AgreementsWinter Peak Reduction @Meter  (MW)Low Participation Case0</v>
          </cell>
          <cell r="B821" t="str">
            <v>ID</v>
          </cell>
          <cell r="C821" t="str">
            <v>Extra Large C&amp;I</v>
          </cell>
          <cell r="D821" t="str">
            <v>Curtail Agreements</v>
          </cell>
          <cell r="E821" t="str">
            <v>Winter Peak Reduction @Meter  (MW)</v>
          </cell>
          <cell r="F821" t="str">
            <v>Low Participation Case</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row>
        <row r="822">
          <cell r="A822" t="str">
            <v>IDExtra Large C&amp;ICurtail AgreementsWinter Peak Reduction @Generation (MW)Low Participation Case0</v>
          </cell>
          <cell r="B822" t="str">
            <v>ID</v>
          </cell>
          <cell r="C822" t="str">
            <v>Extra Large C&amp;I</v>
          </cell>
          <cell r="D822" t="str">
            <v>Curtail Agreements</v>
          </cell>
          <cell r="E822" t="str">
            <v>Winter Peak Reduction @Generation (MW)</v>
          </cell>
          <cell r="F822" t="str">
            <v>Low Participation Case</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row>
        <row r="823">
          <cell r="A823" t="str">
            <v>IDExtra Large C&amp;ICurtail AgreementsProgram Annual BenefitsLow Participation Case0</v>
          </cell>
          <cell r="B823" t="str">
            <v>ID</v>
          </cell>
          <cell r="C823" t="str">
            <v>Extra Large C&amp;I</v>
          </cell>
          <cell r="D823" t="str">
            <v>Curtail Agreements</v>
          </cell>
          <cell r="E823" t="str">
            <v>Program Annual Benefits</v>
          </cell>
          <cell r="F823" t="str">
            <v>Low Participation Case</v>
          </cell>
          <cell r="G823">
            <v>0</v>
          </cell>
        </row>
        <row r="824">
          <cell r="A824" t="str">
            <v>IDExtra Large C&amp;ICurtail AgreementsNew ParticipantsLow Participation Case0</v>
          </cell>
          <cell r="B824" t="str">
            <v>ID</v>
          </cell>
          <cell r="C824" t="str">
            <v>Extra Large C&amp;I</v>
          </cell>
          <cell r="D824" t="str">
            <v>Curtail Agreements</v>
          </cell>
          <cell r="E824" t="str">
            <v>New Participants</v>
          </cell>
          <cell r="F824" t="str">
            <v>Low Participation Case</v>
          </cell>
          <cell r="G824">
            <v>0</v>
          </cell>
          <cell r="H824">
            <v>0</v>
          </cell>
          <cell r="I824">
            <v>0</v>
          </cell>
          <cell r="J824">
            <v>0</v>
          </cell>
          <cell r="K824">
            <v>0</v>
          </cell>
          <cell r="L824">
            <v>0</v>
          </cell>
          <cell r="M824">
            <v>0</v>
          </cell>
          <cell r="N824">
            <v>0</v>
          </cell>
          <cell r="O824">
            <v>0</v>
          </cell>
          <cell r="P824">
            <v>0</v>
          </cell>
          <cell r="Q824">
            <v>0</v>
          </cell>
          <cell r="R824">
            <v>16746.686550000006</v>
          </cell>
          <cell r="S824">
            <v>34271.919000000009</v>
          </cell>
          <cell r="T824">
            <v>69833.664450000011</v>
          </cell>
          <cell r="U824">
            <v>36847.527750000037</v>
          </cell>
          <cell r="V824">
            <v>20100.588749999937</v>
          </cell>
          <cell r="W824">
            <v>2583.0255000000179</v>
          </cell>
          <cell r="X824">
            <v>2585.7149999999965</v>
          </cell>
          <cell r="Y824">
            <v>2585.2035000000324</v>
          </cell>
          <cell r="Z824">
            <v>2584.5764999999665</v>
          </cell>
          <cell r="AA824">
            <v>2584.3950000000186</v>
          </cell>
          <cell r="AB824">
            <v>2584.7249999999767</v>
          </cell>
          <cell r="AC824">
            <v>2592.8595000000205</v>
          </cell>
          <cell r="AD824">
            <v>2694.0321599718882</v>
          </cell>
          <cell r="AE824">
            <v>2731.0805338135397</v>
          </cell>
          <cell r="AF824">
            <v>2768.6383974915661</v>
          </cell>
          <cell r="AG824">
            <v>2806.7127575183695</v>
          </cell>
          <cell r="AH824">
            <v>2845.3107167601411</v>
          </cell>
          <cell r="AI824">
            <v>2884.4394757617847</v>
          </cell>
          <cell r="AJ824">
            <v>2924.1063340901455</v>
          </cell>
          <cell r="AK824">
            <v>2964.3186916958948</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row>
        <row r="825">
          <cell r="A825" t="str">
            <v>IDExtra Large C&amp;ICurtail AgreementsIncentive CostsLow Participation Case0</v>
          </cell>
          <cell r="B825" t="str">
            <v>ID</v>
          </cell>
          <cell r="C825" t="str">
            <v>Extra Large C&amp;I</v>
          </cell>
          <cell r="D825" t="str">
            <v>Curtail Agreements</v>
          </cell>
          <cell r="E825" t="str">
            <v>Incentive Costs</v>
          </cell>
          <cell r="F825" t="str">
            <v>Low Participation Case</v>
          </cell>
          <cell r="G825">
            <v>0</v>
          </cell>
          <cell r="H825">
            <v>0</v>
          </cell>
          <cell r="I825">
            <v>0</v>
          </cell>
          <cell r="J825">
            <v>0</v>
          </cell>
          <cell r="K825">
            <v>0</v>
          </cell>
          <cell r="L825">
            <v>0</v>
          </cell>
          <cell r="M825">
            <v>0</v>
          </cell>
          <cell r="N825">
            <v>0</v>
          </cell>
          <cell r="O825">
            <v>0</v>
          </cell>
          <cell r="P825">
            <v>0</v>
          </cell>
          <cell r="Q825">
            <v>0</v>
          </cell>
          <cell r="R825">
            <v>351680.42</v>
          </cell>
          <cell r="S825">
            <v>1071390.72</v>
          </cell>
          <cell r="T825">
            <v>2537897.67</v>
          </cell>
          <cell r="U825">
            <v>3311695.75</v>
          </cell>
          <cell r="V825">
            <v>3733808.12</v>
          </cell>
          <cell r="W825">
            <v>3788051.65</v>
          </cell>
          <cell r="X825">
            <v>3842351.67</v>
          </cell>
          <cell r="Y825">
            <v>3896640.94</v>
          </cell>
          <cell r="Z825">
            <v>3950917.05</v>
          </cell>
          <cell r="AA825">
            <v>4005189.34</v>
          </cell>
          <cell r="AB825">
            <v>4059468.57</v>
          </cell>
          <cell r="AC825">
            <v>4113918.62</v>
          </cell>
          <cell r="AD825">
            <v>4170493.29</v>
          </cell>
          <cell r="AE825">
            <v>4227845.9800000004</v>
          </cell>
          <cell r="AF825">
            <v>4285987.3899999997</v>
          </cell>
          <cell r="AG825">
            <v>4344928.3600000003</v>
          </cell>
          <cell r="AH825">
            <v>4404679.88</v>
          </cell>
          <cell r="AI825">
            <v>4465253.1100000003</v>
          </cell>
          <cell r="AJ825">
            <v>4526659.34</v>
          </cell>
          <cell r="AK825">
            <v>4588910.04</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row>
        <row r="826">
          <cell r="A826" t="str">
            <v>IDExtra Large C&amp;ICurtail AgreementsParticipantsLow Participation Case0</v>
          </cell>
          <cell r="B826" t="str">
            <v>ID</v>
          </cell>
          <cell r="C826" t="str">
            <v>Extra Large C&amp;I</v>
          </cell>
          <cell r="D826" t="str">
            <v>Curtail Agreements</v>
          </cell>
          <cell r="E826" t="str">
            <v>Participants</v>
          </cell>
          <cell r="F826" t="str">
            <v>Low Participation Case</v>
          </cell>
          <cell r="G826">
            <v>0</v>
          </cell>
          <cell r="H826">
            <v>0</v>
          </cell>
          <cell r="I826">
            <v>0</v>
          </cell>
          <cell r="J826">
            <v>0</v>
          </cell>
          <cell r="K826">
            <v>0</v>
          </cell>
          <cell r="L826">
            <v>0</v>
          </cell>
          <cell r="M826">
            <v>0</v>
          </cell>
          <cell r="N826">
            <v>0</v>
          </cell>
          <cell r="O826">
            <v>0</v>
          </cell>
          <cell r="P826">
            <v>0</v>
          </cell>
          <cell r="Q826">
            <v>0</v>
          </cell>
          <cell r="R826">
            <v>16746.686550000006</v>
          </cell>
          <cell r="S826">
            <v>51018.605550000015</v>
          </cell>
          <cell r="T826">
            <v>120852.27000000002</v>
          </cell>
          <cell r="U826">
            <v>157699.79775000006</v>
          </cell>
          <cell r="V826">
            <v>177800.38649999999</v>
          </cell>
          <cell r="W826">
            <v>180383.41200000001</v>
          </cell>
          <cell r="X826">
            <v>182969.12700000001</v>
          </cell>
          <cell r="Y826">
            <v>185554.33050000004</v>
          </cell>
          <cell r="Z826">
            <v>188138.90700000001</v>
          </cell>
          <cell r="AA826">
            <v>190723.30200000003</v>
          </cell>
          <cell r="AB826">
            <v>193308.027</v>
          </cell>
          <cell r="AC826">
            <v>195900.88650000002</v>
          </cell>
          <cell r="AD826">
            <v>198594.91865997191</v>
          </cell>
          <cell r="AE826">
            <v>201325.99919378545</v>
          </cell>
          <cell r="AF826">
            <v>204094.63759127702</v>
          </cell>
          <cell r="AG826">
            <v>206901.35034879539</v>
          </cell>
          <cell r="AH826">
            <v>209746.66106555553</v>
          </cell>
          <cell r="AI826">
            <v>212631.10054131731</v>
          </cell>
          <cell r="AJ826">
            <v>215555.20687540746</v>
          </cell>
          <cell r="AK826">
            <v>218519.52556710335</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row>
        <row r="827">
          <cell r="A827" t="str">
            <v>IDLarge C&amp;ICurtail AgreementsProgram Annual BenefitsLow Participation Case0</v>
          </cell>
          <cell r="B827" t="str">
            <v>ID</v>
          </cell>
          <cell r="C827" t="str">
            <v>Large C&amp;I</v>
          </cell>
          <cell r="D827" t="str">
            <v>Curtail Agreements</v>
          </cell>
          <cell r="E827" t="str">
            <v>Program Annual Benefits</v>
          </cell>
          <cell r="F827" t="str">
            <v>Low Participation Case</v>
          </cell>
          <cell r="G827">
            <v>0</v>
          </cell>
          <cell r="H827">
            <v>0</v>
          </cell>
          <cell r="I827">
            <v>0</v>
          </cell>
          <cell r="J827">
            <v>0</v>
          </cell>
          <cell r="K827">
            <v>0</v>
          </cell>
          <cell r="L827">
            <v>0</v>
          </cell>
          <cell r="M827">
            <v>0</v>
          </cell>
          <cell r="N827">
            <v>0</v>
          </cell>
          <cell r="O827">
            <v>0</v>
          </cell>
          <cell r="P827">
            <v>0</v>
          </cell>
          <cell r="Q827">
            <v>0</v>
          </cell>
          <cell r="R827">
            <v>573231.01</v>
          </cell>
          <cell r="S827">
            <v>1745288.43</v>
          </cell>
          <cell r="T827">
            <v>4127886.26</v>
          </cell>
          <cell r="U827">
            <v>5388069.9000000004</v>
          </cell>
          <cell r="V827">
            <v>6066603.5300000003</v>
          </cell>
          <cell r="W827">
            <v>6146956.6100000003</v>
          </cell>
          <cell r="X827">
            <v>6226381.7599999998</v>
          </cell>
          <cell r="Y827">
            <v>6305886.3200000003</v>
          </cell>
          <cell r="Z827">
            <v>6389191.79</v>
          </cell>
          <cell r="AA827">
            <v>6482465.1100000003</v>
          </cell>
          <cell r="AB827">
            <v>6568214.9500000002</v>
          </cell>
          <cell r="AC827">
            <v>6654117.0800000001</v>
          </cell>
          <cell r="AD827">
            <v>6743128.8899999997</v>
          </cell>
          <cell r="AE827">
            <v>6833331.4100000001</v>
          </cell>
          <cell r="AF827">
            <v>6924740.5700000003</v>
          </cell>
          <cell r="AG827">
            <v>7017372.5</v>
          </cell>
          <cell r="AH827">
            <v>7111243.5700000003</v>
          </cell>
          <cell r="AI827">
            <v>7206370.3399999999</v>
          </cell>
          <cell r="AJ827">
            <v>7302769.6200000001</v>
          </cell>
          <cell r="AK827">
            <v>7400458.4299999997</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row>
        <row r="828">
          <cell r="A828" t="str">
            <v>IDLarge C&amp;ICurtail AgreementsProgram Annual CostsLow Participation Case0</v>
          </cell>
          <cell r="B828" t="str">
            <v>ID</v>
          </cell>
          <cell r="C828" t="str">
            <v>Large C&amp;I</v>
          </cell>
          <cell r="D828" t="str">
            <v>Curtail Agreements</v>
          </cell>
          <cell r="E828" t="str">
            <v>Program Annual Costs</v>
          </cell>
          <cell r="F828" t="str">
            <v>Low Participation Case</v>
          </cell>
          <cell r="G828">
            <v>0</v>
          </cell>
          <cell r="H828">
            <v>0</v>
          </cell>
          <cell r="I828">
            <v>0</v>
          </cell>
          <cell r="J828">
            <v>0</v>
          </cell>
          <cell r="K828">
            <v>0</v>
          </cell>
          <cell r="L828">
            <v>0</v>
          </cell>
          <cell r="M828">
            <v>0</v>
          </cell>
          <cell r="N828">
            <v>0</v>
          </cell>
          <cell r="O828">
            <v>0</v>
          </cell>
          <cell r="P828">
            <v>0</v>
          </cell>
          <cell r="Q828">
            <v>0</v>
          </cell>
          <cell r="R828">
            <v>5834317.1500000004</v>
          </cell>
          <cell r="S828">
            <v>12509121.98</v>
          </cell>
          <cell r="T828">
            <v>26286343.199999999</v>
          </cell>
          <cell r="U828">
            <v>16130618.27</v>
          </cell>
          <cell r="V828">
            <v>10911310.720000001</v>
          </cell>
          <cell r="W828">
            <v>4823091.07</v>
          </cell>
          <cell r="X828">
            <v>4899046.41</v>
          </cell>
          <cell r="Y828">
            <v>4974249.76</v>
          </cell>
          <cell r="Z828">
            <v>5049879.66</v>
          </cell>
          <cell r="AA828">
            <v>5126289.05</v>
          </cell>
          <cell r="AB828">
            <v>5203203.5</v>
          </cell>
          <cell r="AC828">
            <v>5283869.59</v>
          </cell>
          <cell r="AD828">
            <v>5405233.1200000001</v>
          </cell>
          <cell r="AE828">
            <v>5502775.29</v>
          </cell>
          <cell r="AF828">
            <v>5602414.6799999997</v>
          </cell>
          <cell r="AG828">
            <v>5704204.7300000004</v>
          </cell>
          <cell r="AH828">
            <v>5808200.4400000004</v>
          </cell>
          <cell r="AI828">
            <v>5914458.3899999997</v>
          </cell>
          <cell r="AJ828">
            <v>6023036.7800000003</v>
          </cell>
          <cell r="AK828">
            <v>6133995.5099999998</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row>
        <row r="829">
          <cell r="A829" t="str">
            <v>IDLarge C&amp;ICurtail AgreementsNon-Incentive CostsLow Participation Case0</v>
          </cell>
          <cell r="B829" t="str">
            <v>ID</v>
          </cell>
          <cell r="C829" t="str">
            <v>Large C&amp;I</v>
          </cell>
          <cell r="D829" t="str">
            <v>Curtail Agreements</v>
          </cell>
          <cell r="E829" t="str">
            <v>Non-Incentive Costs</v>
          </cell>
          <cell r="F829" t="str">
            <v>Low Participation Case</v>
          </cell>
          <cell r="G829">
            <v>0</v>
          </cell>
          <cell r="H829">
            <v>0</v>
          </cell>
          <cell r="I829">
            <v>0</v>
          </cell>
          <cell r="J829">
            <v>0</v>
          </cell>
          <cell r="K829">
            <v>0</v>
          </cell>
          <cell r="L829">
            <v>0</v>
          </cell>
          <cell r="M829">
            <v>0</v>
          </cell>
          <cell r="N829">
            <v>0</v>
          </cell>
          <cell r="O829">
            <v>0</v>
          </cell>
          <cell r="P829">
            <v>0</v>
          </cell>
          <cell r="Q829">
            <v>0</v>
          </cell>
          <cell r="R829">
            <v>5482636.7300000004</v>
          </cell>
          <cell r="S829">
            <v>11437731.27</v>
          </cell>
          <cell r="T829">
            <v>23748445.530000001</v>
          </cell>
          <cell r="U829">
            <v>12818922.52</v>
          </cell>
          <cell r="V829">
            <v>7177502.6100000003</v>
          </cell>
          <cell r="W829">
            <v>1035039.42</v>
          </cell>
          <cell r="X829">
            <v>1056694.75</v>
          </cell>
          <cell r="Y829">
            <v>1077608.81</v>
          </cell>
          <cell r="Z829">
            <v>1098962.6200000001</v>
          </cell>
          <cell r="AA829">
            <v>1121099.71</v>
          </cell>
          <cell r="AB829">
            <v>1143734.93</v>
          </cell>
          <cell r="AC829">
            <v>1169950.97</v>
          </cell>
          <cell r="AD829">
            <v>1234739.83</v>
          </cell>
          <cell r="AE829">
            <v>1274929.31</v>
          </cell>
          <cell r="AF829">
            <v>1316427.29</v>
          </cell>
          <cell r="AG829">
            <v>1359276.37</v>
          </cell>
          <cell r="AH829">
            <v>1403520.56</v>
          </cell>
          <cell r="AI829">
            <v>1449205.28</v>
          </cell>
          <cell r="AJ829">
            <v>1496377.44</v>
          </cell>
          <cell r="AK829">
            <v>1545085.48</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row>
        <row r="830">
          <cell r="A830" t="str">
            <v>IDLarge C&amp;ICurtail AgreementsSummer Peak Reduction @Meter  (MW)Low Participation Case0</v>
          </cell>
          <cell r="B830" t="str">
            <v>ID</v>
          </cell>
          <cell r="C830" t="str">
            <v>Large C&amp;I</v>
          </cell>
          <cell r="D830" t="str">
            <v>Curtail Agreements</v>
          </cell>
          <cell r="E830" t="str">
            <v>Summer Peak Reduction @Meter  (MW)</v>
          </cell>
          <cell r="F830" t="str">
            <v>Low Participation Case</v>
          </cell>
          <cell r="G830">
            <v>0</v>
          </cell>
          <cell r="H830">
            <v>0</v>
          </cell>
          <cell r="I830">
            <v>0</v>
          </cell>
          <cell r="J830">
            <v>0</v>
          </cell>
          <cell r="K830">
            <v>0</v>
          </cell>
          <cell r="L830">
            <v>0</v>
          </cell>
          <cell r="M830">
            <v>0</v>
          </cell>
          <cell r="N830">
            <v>0</v>
          </cell>
          <cell r="O830">
            <v>0</v>
          </cell>
          <cell r="P830">
            <v>0</v>
          </cell>
          <cell r="Q830">
            <v>0</v>
          </cell>
          <cell r="R830">
            <v>5.1061481672101516</v>
          </cell>
          <cell r="S830">
            <v>15.546439584201273</v>
          </cell>
          <cell r="T830">
            <v>36.769815927493447</v>
          </cell>
          <cell r="U830">
            <v>47.99510590524666</v>
          </cell>
          <cell r="V830">
            <v>54.039254216657497</v>
          </cell>
          <cell r="W830">
            <v>54.75501228123791</v>
          </cell>
          <cell r="X830">
            <v>55.462504704051796</v>
          </cell>
          <cell r="Y830">
            <v>56.170704503007471</v>
          </cell>
          <cell r="Z830">
            <v>56.91276145592839</v>
          </cell>
          <cell r="AA830">
            <v>57.74360864977195</v>
          </cell>
          <cell r="AB830">
            <v>58.507439221742665</v>
          </cell>
          <cell r="AC830">
            <v>59.27262640549219</v>
          </cell>
          <cell r="AD830">
            <v>60.065513565673378</v>
          </cell>
          <cell r="AE830">
            <v>60.869007140432515</v>
          </cell>
          <cell r="AF830">
            <v>61.683249011282939</v>
          </cell>
          <cell r="AG830">
            <v>62.508382957680382</v>
          </cell>
          <cell r="AH830">
            <v>63.344554682411669</v>
          </cell>
          <cell r="AI830">
            <v>64.191911837323005</v>
          </cell>
          <cell r="AJ830">
            <v>65.050604049392433</v>
          </cell>
          <cell r="AK830">
            <v>65.920782947151125</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row>
        <row r="831">
          <cell r="A831" t="str">
            <v>IDLarge C&amp;ICurtail AgreementsSummer Peak Reduction @Generation (MW)Low Participation Case0</v>
          </cell>
          <cell r="B831" t="str">
            <v>ID</v>
          </cell>
          <cell r="C831" t="str">
            <v>Large C&amp;I</v>
          </cell>
          <cell r="D831" t="str">
            <v>Curtail Agreements</v>
          </cell>
          <cell r="E831" t="str">
            <v>Summer Peak Reduction @Generation (MW)</v>
          </cell>
          <cell r="F831" t="str">
            <v>Low Participation Case</v>
          </cell>
          <cell r="G831">
            <v>0</v>
          </cell>
          <cell r="H831">
            <v>0</v>
          </cell>
          <cell r="I831">
            <v>0</v>
          </cell>
          <cell r="J831">
            <v>0</v>
          </cell>
          <cell r="K831">
            <v>0</v>
          </cell>
          <cell r="L831">
            <v>0</v>
          </cell>
          <cell r="M831">
            <v>0</v>
          </cell>
          <cell r="N831">
            <v>0</v>
          </cell>
          <cell r="O831">
            <v>0</v>
          </cell>
          <cell r="P831">
            <v>0</v>
          </cell>
          <cell r="Q831">
            <v>0</v>
          </cell>
          <cell r="R831">
            <v>5.6309529854545115</v>
          </cell>
          <cell r="S831">
            <v>17.1442871462299</v>
          </cell>
          <cell r="T831">
            <v>40.548980952242438</v>
          </cell>
          <cell r="U831">
            <v>52.92799504328039</v>
          </cell>
          <cell r="V831">
            <v>59.593354892652727</v>
          </cell>
          <cell r="W831">
            <v>60.382677857562754</v>
          </cell>
          <cell r="X831">
            <v>61.162885646285609</v>
          </cell>
          <cell r="Y831">
            <v>61.94387351456492</v>
          </cell>
          <cell r="Z831">
            <v>62.762198341341403</v>
          </cell>
          <cell r="AA831">
            <v>63.678439181486489</v>
          </cell>
          <cell r="AB831">
            <v>64.520775498172327</v>
          </cell>
          <cell r="AC831">
            <v>65.364607857843168</v>
          </cell>
          <cell r="AD831">
            <v>66.238987169908881</v>
          </cell>
          <cell r="AE831">
            <v>67.125063013269198</v>
          </cell>
          <cell r="AF831">
            <v>68.022991851877961</v>
          </cell>
          <cell r="AG831">
            <v>68.932932242700019</v>
          </cell>
          <cell r="AH831">
            <v>69.855044863709381</v>
          </cell>
          <cell r="AI831">
            <v>70.789492542261797</v>
          </cell>
          <cell r="AJ831">
            <v>71.73644028384696</v>
          </cell>
          <cell r="AK831">
            <v>72.696055301225314</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row>
        <row r="832">
          <cell r="A832" t="str">
            <v>IDLarge C&amp;ICurtail AgreementsWinter Peak Reduction @Meter  (MW)Low Participation Case0</v>
          </cell>
          <cell r="B832" t="str">
            <v>ID</v>
          </cell>
          <cell r="C832" t="str">
            <v>Large C&amp;I</v>
          </cell>
          <cell r="D832" t="str">
            <v>Curtail Agreements</v>
          </cell>
          <cell r="E832" t="str">
            <v>Winter Peak Reduction @Meter  (MW)</v>
          </cell>
          <cell r="F832" t="str">
            <v>Low Participation Case</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row>
        <row r="833">
          <cell r="A833" t="str">
            <v>IDLarge C&amp;ICurtail AgreementsWinter Peak Reduction @Generation (MW)Low Participation Case0</v>
          </cell>
          <cell r="B833" t="str">
            <v>ID</v>
          </cell>
          <cell r="C833" t="str">
            <v>Large C&amp;I</v>
          </cell>
          <cell r="D833" t="str">
            <v>Curtail Agreements</v>
          </cell>
          <cell r="E833" t="str">
            <v>Winter Peak Reduction @Generation (MW)</v>
          </cell>
          <cell r="F833" t="str">
            <v>Low Participation Case</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row>
        <row r="834">
          <cell r="A834" t="str">
            <v>IDLarge C&amp;ICurtail AgreementsProgram Annual BenefitsLow Participation Case0</v>
          </cell>
          <cell r="B834" t="str">
            <v>ID</v>
          </cell>
          <cell r="C834" t="str">
            <v>Large C&amp;I</v>
          </cell>
          <cell r="D834" t="str">
            <v>Curtail Agreements</v>
          </cell>
          <cell r="E834" t="str">
            <v>Program Annual Benefits</v>
          </cell>
          <cell r="F834" t="str">
            <v>Low Participation Case</v>
          </cell>
          <cell r="G834">
            <v>0</v>
          </cell>
        </row>
        <row r="835">
          <cell r="A835" t="str">
            <v>IDLarge C&amp;ICurtail AgreementsNew ParticipantsLow Participation Case0</v>
          </cell>
          <cell r="B835" t="str">
            <v>ID</v>
          </cell>
          <cell r="C835" t="str">
            <v>Large C&amp;I</v>
          </cell>
          <cell r="D835" t="str">
            <v>Curtail Agreements</v>
          </cell>
          <cell r="E835" t="str">
            <v>New Participants</v>
          </cell>
          <cell r="F835" t="str">
            <v>Low Participation Case</v>
          </cell>
          <cell r="G835">
            <v>0</v>
          </cell>
          <cell r="H835">
            <v>0</v>
          </cell>
          <cell r="I835">
            <v>0</v>
          </cell>
          <cell r="J835">
            <v>0</v>
          </cell>
          <cell r="K835">
            <v>0</v>
          </cell>
          <cell r="L835">
            <v>0</v>
          </cell>
          <cell r="M835">
            <v>0</v>
          </cell>
          <cell r="N835">
            <v>0</v>
          </cell>
          <cell r="O835">
            <v>0</v>
          </cell>
          <cell r="P835">
            <v>0</v>
          </cell>
          <cell r="Q835">
            <v>0</v>
          </cell>
          <cell r="R835">
            <v>16746.686550000006</v>
          </cell>
          <cell r="S835">
            <v>34271.919000000009</v>
          </cell>
          <cell r="T835">
            <v>69833.664450000011</v>
          </cell>
          <cell r="U835">
            <v>36847.527750000037</v>
          </cell>
          <cell r="V835">
            <v>20100.588749999937</v>
          </cell>
          <cell r="W835">
            <v>2583.0255000000179</v>
          </cell>
          <cell r="X835">
            <v>2585.7149999999965</v>
          </cell>
          <cell r="Y835">
            <v>2585.2035000000324</v>
          </cell>
          <cell r="Z835">
            <v>2584.5764999999665</v>
          </cell>
          <cell r="AA835">
            <v>2584.3950000000186</v>
          </cell>
          <cell r="AB835">
            <v>2584.7249999999767</v>
          </cell>
          <cell r="AC835">
            <v>2592.8595000000205</v>
          </cell>
          <cell r="AD835">
            <v>2694.0321599718882</v>
          </cell>
          <cell r="AE835">
            <v>2731.0805338135397</v>
          </cell>
          <cell r="AF835">
            <v>2768.6383974915661</v>
          </cell>
          <cell r="AG835">
            <v>2806.7127575183695</v>
          </cell>
          <cell r="AH835">
            <v>2845.3107167601411</v>
          </cell>
          <cell r="AI835">
            <v>2884.4394757617847</v>
          </cell>
          <cell r="AJ835">
            <v>2924.1063340901455</v>
          </cell>
          <cell r="AK835">
            <v>2964.3186916958948</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row>
        <row r="836">
          <cell r="A836" t="str">
            <v>IDLarge C&amp;ICurtail AgreementsIncentive CostsLow Participation Case0</v>
          </cell>
          <cell r="B836" t="str">
            <v>ID</v>
          </cell>
          <cell r="C836" t="str">
            <v>Large C&amp;I</v>
          </cell>
          <cell r="D836" t="str">
            <v>Curtail Agreements</v>
          </cell>
          <cell r="E836" t="str">
            <v>Incentive Costs</v>
          </cell>
          <cell r="F836" t="str">
            <v>Low Participation Case</v>
          </cell>
          <cell r="G836">
            <v>0</v>
          </cell>
          <cell r="H836">
            <v>0</v>
          </cell>
          <cell r="I836">
            <v>0</v>
          </cell>
          <cell r="J836">
            <v>0</v>
          </cell>
          <cell r="K836">
            <v>0</v>
          </cell>
          <cell r="L836">
            <v>0</v>
          </cell>
          <cell r="M836">
            <v>0</v>
          </cell>
          <cell r="N836">
            <v>0</v>
          </cell>
          <cell r="O836">
            <v>0</v>
          </cell>
          <cell r="P836">
            <v>0</v>
          </cell>
          <cell r="Q836">
            <v>0</v>
          </cell>
          <cell r="R836">
            <v>351680.42</v>
          </cell>
          <cell r="S836">
            <v>1071390.72</v>
          </cell>
          <cell r="T836">
            <v>2537897.67</v>
          </cell>
          <cell r="U836">
            <v>3311695.75</v>
          </cell>
          <cell r="V836">
            <v>3733808.12</v>
          </cell>
          <cell r="W836">
            <v>3788051.65</v>
          </cell>
          <cell r="X836">
            <v>3842351.67</v>
          </cell>
          <cell r="Y836">
            <v>3896640.94</v>
          </cell>
          <cell r="Z836">
            <v>3950917.05</v>
          </cell>
          <cell r="AA836">
            <v>4005189.34</v>
          </cell>
          <cell r="AB836">
            <v>4059468.57</v>
          </cell>
          <cell r="AC836">
            <v>4113918.62</v>
          </cell>
          <cell r="AD836">
            <v>4170493.29</v>
          </cell>
          <cell r="AE836">
            <v>4227845.9800000004</v>
          </cell>
          <cell r="AF836">
            <v>4285987.3899999997</v>
          </cell>
          <cell r="AG836">
            <v>4344928.3600000003</v>
          </cell>
          <cell r="AH836">
            <v>4404679.88</v>
          </cell>
          <cell r="AI836">
            <v>4465253.1100000003</v>
          </cell>
          <cell r="AJ836">
            <v>4526659.34</v>
          </cell>
          <cell r="AK836">
            <v>4588910.04</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row>
        <row r="837">
          <cell r="A837" t="str">
            <v>IDLarge C&amp;ICurtail AgreementsParticipantsLow Participation Case0</v>
          </cell>
          <cell r="B837" t="str">
            <v>ID</v>
          </cell>
          <cell r="C837" t="str">
            <v>Large C&amp;I</v>
          </cell>
          <cell r="D837" t="str">
            <v>Curtail Agreements</v>
          </cell>
          <cell r="E837" t="str">
            <v>Participants</v>
          </cell>
          <cell r="F837" t="str">
            <v>Low Participation Case</v>
          </cell>
          <cell r="G837">
            <v>0</v>
          </cell>
          <cell r="H837">
            <v>0</v>
          </cell>
          <cell r="I837">
            <v>0</v>
          </cell>
          <cell r="J837">
            <v>0</v>
          </cell>
          <cell r="K837">
            <v>0</v>
          </cell>
          <cell r="L837">
            <v>0</v>
          </cell>
          <cell r="M837">
            <v>0</v>
          </cell>
          <cell r="N837">
            <v>0</v>
          </cell>
          <cell r="O837">
            <v>0</v>
          </cell>
          <cell r="P837">
            <v>0</v>
          </cell>
          <cell r="Q837">
            <v>0</v>
          </cell>
          <cell r="R837">
            <v>16746.686550000006</v>
          </cell>
          <cell r="S837">
            <v>51018.605550000015</v>
          </cell>
          <cell r="T837">
            <v>120852.27000000002</v>
          </cell>
          <cell r="U837">
            <v>157699.79775000006</v>
          </cell>
          <cell r="V837">
            <v>177800.38649999999</v>
          </cell>
          <cell r="W837">
            <v>180383.41200000001</v>
          </cell>
          <cell r="X837">
            <v>182969.12700000001</v>
          </cell>
          <cell r="Y837">
            <v>185554.33050000004</v>
          </cell>
          <cell r="Z837">
            <v>188138.90700000001</v>
          </cell>
          <cell r="AA837">
            <v>190723.30200000003</v>
          </cell>
          <cell r="AB837">
            <v>193308.027</v>
          </cell>
          <cell r="AC837">
            <v>195900.88650000002</v>
          </cell>
          <cell r="AD837">
            <v>198594.91865997191</v>
          </cell>
          <cell r="AE837">
            <v>201325.99919378545</v>
          </cell>
          <cell r="AF837">
            <v>204094.63759127702</v>
          </cell>
          <cell r="AG837">
            <v>206901.35034879539</v>
          </cell>
          <cell r="AH837">
            <v>209746.66106555553</v>
          </cell>
          <cell r="AI837">
            <v>212631.10054131731</v>
          </cell>
          <cell r="AJ837">
            <v>215555.20687540746</v>
          </cell>
          <cell r="AK837">
            <v>218519.52556710335</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row>
        <row r="838">
          <cell r="A838" t="str">
            <v>IDExtra Large C&amp;ICurtail Agreements - Non-FirmProgram Annual BenefitsLow Participation Case0</v>
          </cell>
          <cell r="B838" t="str">
            <v>ID</v>
          </cell>
          <cell r="C838" t="str">
            <v>Extra Large C&amp;I</v>
          </cell>
          <cell r="D838" t="str">
            <v>Curtail Agreements - Non-Firm</v>
          </cell>
          <cell r="E838" t="str">
            <v>Program Annual Benefits</v>
          </cell>
          <cell r="F838" t="str">
            <v>Low Participation Case</v>
          </cell>
          <cell r="G838">
            <v>0</v>
          </cell>
          <cell r="H838">
            <v>0</v>
          </cell>
          <cell r="I838">
            <v>0</v>
          </cell>
          <cell r="J838">
            <v>0</v>
          </cell>
          <cell r="K838">
            <v>0</v>
          </cell>
          <cell r="L838">
            <v>0</v>
          </cell>
          <cell r="M838">
            <v>0</v>
          </cell>
          <cell r="N838">
            <v>0</v>
          </cell>
          <cell r="O838">
            <v>0</v>
          </cell>
          <cell r="P838">
            <v>0</v>
          </cell>
          <cell r="Q838">
            <v>0</v>
          </cell>
          <cell r="R838">
            <v>573231.01</v>
          </cell>
          <cell r="S838">
            <v>1745288.43</v>
          </cell>
          <cell r="T838">
            <v>4127886.26</v>
          </cell>
          <cell r="U838">
            <v>5388069.9000000004</v>
          </cell>
          <cell r="V838">
            <v>6066603.5300000003</v>
          </cell>
          <cell r="W838">
            <v>6146956.6100000003</v>
          </cell>
          <cell r="X838">
            <v>6226381.7599999998</v>
          </cell>
          <cell r="Y838">
            <v>6305886.3200000003</v>
          </cell>
          <cell r="Z838">
            <v>6389191.79</v>
          </cell>
          <cell r="AA838">
            <v>6482465.1100000003</v>
          </cell>
          <cell r="AB838">
            <v>6568214.9500000002</v>
          </cell>
          <cell r="AC838">
            <v>6654117.0800000001</v>
          </cell>
          <cell r="AD838">
            <v>6743128.8899999997</v>
          </cell>
          <cell r="AE838">
            <v>6833331.4100000001</v>
          </cell>
          <cell r="AF838">
            <v>6924740.5700000003</v>
          </cell>
          <cell r="AG838">
            <v>7017372.5</v>
          </cell>
          <cell r="AH838">
            <v>7111243.5700000003</v>
          </cell>
          <cell r="AI838">
            <v>7206370.3399999999</v>
          </cell>
          <cell r="AJ838">
            <v>7302769.6200000001</v>
          </cell>
          <cell r="AK838">
            <v>7400458.4299999997</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row>
        <row r="839">
          <cell r="A839" t="str">
            <v>IDExtra Large C&amp;ICurtail Agreements - Non-FirmProgram Annual CostsLow Participation Case0</v>
          </cell>
          <cell r="B839" t="str">
            <v>ID</v>
          </cell>
          <cell r="C839" t="str">
            <v>Extra Large C&amp;I</v>
          </cell>
          <cell r="D839" t="str">
            <v>Curtail Agreements - Non-Firm</v>
          </cell>
          <cell r="E839" t="str">
            <v>Program Annual Costs</v>
          </cell>
          <cell r="F839" t="str">
            <v>Low Participation Case</v>
          </cell>
          <cell r="G839">
            <v>0</v>
          </cell>
          <cell r="H839">
            <v>0</v>
          </cell>
          <cell r="I839">
            <v>0</v>
          </cell>
          <cell r="J839">
            <v>0</v>
          </cell>
          <cell r="K839">
            <v>0</v>
          </cell>
          <cell r="L839">
            <v>0</v>
          </cell>
          <cell r="M839">
            <v>0</v>
          </cell>
          <cell r="N839">
            <v>0</v>
          </cell>
          <cell r="O839">
            <v>0</v>
          </cell>
          <cell r="P839">
            <v>0</v>
          </cell>
          <cell r="Q839">
            <v>0</v>
          </cell>
          <cell r="R839">
            <v>5834317.1500000004</v>
          </cell>
          <cell r="S839">
            <v>12509121.98</v>
          </cell>
          <cell r="T839">
            <v>26286343.199999999</v>
          </cell>
          <cell r="U839">
            <v>16130618.27</v>
          </cell>
          <cell r="V839">
            <v>10911310.720000001</v>
          </cell>
          <cell r="W839">
            <v>4823091.07</v>
          </cell>
          <cell r="X839">
            <v>4899046.41</v>
          </cell>
          <cell r="Y839">
            <v>4974249.76</v>
          </cell>
          <cell r="Z839">
            <v>5049879.66</v>
          </cell>
          <cell r="AA839">
            <v>5126289.05</v>
          </cell>
          <cell r="AB839">
            <v>5203203.5</v>
          </cell>
          <cell r="AC839">
            <v>5283869.59</v>
          </cell>
          <cell r="AD839">
            <v>5405233.1200000001</v>
          </cell>
          <cell r="AE839">
            <v>5502775.29</v>
          </cell>
          <cell r="AF839">
            <v>5602414.6799999997</v>
          </cell>
          <cell r="AG839">
            <v>5704204.7300000004</v>
          </cell>
          <cell r="AH839">
            <v>5808200.4400000004</v>
          </cell>
          <cell r="AI839">
            <v>5914458.3899999997</v>
          </cell>
          <cell r="AJ839">
            <v>6023036.7800000003</v>
          </cell>
          <cell r="AK839">
            <v>6133995.5099999998</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row>
        <row r="840">
          <cell r="A840" t="str">
            <v>IDExtra Large C&amp;ICurtail Agreements - Non-FirmNon-Incentive CostsLow Participation Case0</v>
          </cell>
          <cell r="B840" t="str">
            <v>ID</v>
          </cell>
          <cell r="C840" t="str">
            <v>Extra Large C&amp;I</v>
          </cell>
          <cell r="D840" t="str">
            <v>Curtail Agreements - Non-Firm</v>
          </cell>
          <cell r="E840" t="str">
            <v>Non-Incentive Costs</v>
          </cell>
          <cell r="F840" t="str">
            <v>Low Participation Case</v>
          </cell>
          <cell r="G840">
            <v>0</v>
          </cell>
          <cell r="H840">
            <v>0</v>
          </cell>
          <cell r="I840">
            <v>0</v>
          </cell>
          <cell r="J840">
            <v>0</v>
          </cell>
          <cell r="K840">
            <v>0</v>
          </cell>
          <cell r="L840">
            <v>0</v>
          </cell>
          <cell r="M840">
            <v>0</v>
          </cell>
          <cell r="N840">
            <v>0</v>
          </cell>
          <cell r="O840">
            <v>0</v>
          </cell>
          <cell r="P840">
            <v>0</v>
          </cell>
          <cell r="Q840">
            <v>0</v>
          </cell>
          <cell r="R840">
            <v>5482636.7300000004</v>
          </cell>
          <cell r="S840">
            <v>11437731.27</v>
          </cell>
          <cell r="T840">
            <v>23748445.530000001</v>
          </cell>
          <cell r="U840">
            <v>12818922.52</v>
          </cell>
          <cell r="V840">
            <v>7177502.6100000003</v>
          </cell>
          <cell r="W840">
            <v>1035039.42</v>
          </cell>
          <cell r="X840">
            <v>1056694.75</v>
          </cell>
          <cell r="Y840">
            <v>1077608.81</v>
          </cell>
          <cell r="Z840">
            <v>1098962.6200000001</v>
          </cell>
          <cell r="AA840">
            <v>1121099.71</v>
          </cell>
          <cell r="AB840">
            <v>1143734.93</v>
          </cell>
          <cell r="AC840">
            <v>1169950.97</v>
          </cell>
          <cell r="AD840">
            <v>1234739.83</v>
          </cell>
          <cell r="AE840">
            <v>1274929.31</v>
          </cell>
          <cell r="AF840">
            <v>1316427.29</v>
          </cell>
          <cell r="AG840">
            <v>1359276.37</v>
          </cell>
          <cell r="AH840">
            <v>1403520.56</v>
          </cell>
          <cell r="AI840">
            <v>1449205.28</v>
          </cell>
          <cell r="AJ840">
            <v>1496377.44</v>
          </cell>
          <cell r="AK840">
            <v>1545085.48</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row>
        <row r="841">
          <cell r="A841" t="str">
            <v>IDExtra Large C&amp;ICurtail Agreements - Non-FirmSummer Peak Reduction @Meter  (MW)Low Participation Case0</v>
          </cell>
          <cell r="B841" t="str">
            <v>ID</v>
          </cell>
          <cell r="C841" t="str">
            <v>Extra Large C&amp;I</v>
          </cell>
          <cell r="D841" t="str">
            <v>Curtail Agreements - Non-Firm</v>
          </cell>
          <cell r="E841" t="str">
            <v>Summer Peak Reduction @Meter  (MW)</v>
          </cell>
          <cell r="F841" t="str">
            <v>Low Participation Case</v>
          </cell>
          <cell r="G841">
            <v>0</v>
          </cell>
          <cell r="H841">
            <v>0</v>
          </cell>
          <cell r="I841">
            <v>0</v>
          </cell>
          <cell r="J841">
            <v>0</v>
          </cell>
          <cell r="K841">
            <v>0</v>
          </cell>
          <cell r="L841">
            <v>0</v>
          </cell>
          <cell r="M841">
            <v>0</v>
          </cell>
          <cell r="N841">
            <v>0</v>
          </cell>
          <cell r="O841">
            <v>0</v>
          </cell>
          <cell r="P841">
            <v>0</v>
          </cell>
          <cell r="Q841">
            <v>0</v>
          </cell>
          <cell r="R841">
            <v>5.1061481672101516</v>
          </cell>
          <cell r="S841">
            <v>15.546439584201273</v>
          </cell>
          <cell r="T841">
            <v>36.769815927493447</v>
          </cell>
          <cell r="U841">
            <v>47.99510590524666</v>
          </cell>
          <cell r="V841">
            <v>54.039254216657497</v>
          </cell>
          <cell r="W841">
            <v>54.75501228123791</v>
          </cell>
          <cell r="X841">
            <v>55.462504704051796</v>
          </cell>
          <cell r="Y841">
            <v>56.170704503007471</v>
          </cell>
          <cell r="Z841">
            <v>56.91276145592839</v>
          </cell>
          <cell r="AA841">
            <v>57.74360864977195</v>
          </cell>
          <cell r="AB841">
            <v>58.507439221742665</v>
          </cell>
          <cell r="AC841">
            <v>59.27262640549219</v>
          </cell>
          <cell r="AD841">
            <v>60.065513565673378</v>
          </cell>
          <cell r="AE841">
            <v>60.869007140432515</v>
          </cell>
          <cell r="AF841">
            <v>61.683249011282939</v>
          </cell>
          <cell r="AG841">
            <v>62.508382957680382</v>
          </cell>
          <cell r="AH841">
            <v>63.344554682411669</v>
          </cell>
          <cell r="AI841">
            <v>64.191911837323005</v>
          </cell>
          <cell r="AJ841">
            <v>65.050604049392433</v>
          </cell>
          <cell r="AK841">
            <v>65.920782947151125</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row>
        <row r="842">
          <cell r="A842" t="str">
            <v>IDExtra Large C&amp;ICurtail Agreements - Non-FirmSummer Peak Reduction @Generation (MW)Low Participation Case0</v>
          </cell>
          <cell r="B842" t="str">
            <v>ID</v>
          </cell>
          <cell r="C842" t="str">
            <v>Extra Large C&amp;I</v>
          </cell>
          <cell r="D842" t="str">
            <v>Curtail Agreements - Non-Firm</v>
          </cell>
          <cell r="E842" t="str">
            <v>Summer Peak Reduction @Generation (MW)</v>
          </cell>
          <cell r="F842" t="str">
            <v>Low Participation Case</v>
          </cell>
          <cell r="G842">
            <v>0</v>
          </cell>
          <cell r="H842">
            <v>0</v>
          </cell>
          <cell r="I842">
            <v>0</v>
          </cell>
          <cell r="J842">
            <v>0</v>
          </cell>
          <cell r="K842">
            <v>0</v>
          </cell>
          <cell r="L842">
            <v>0</v>
          </cell>
          <cell r="M842">
            <v>0</v>
          </cell>
          <cell r="N842">
            <v>0</v>
          </cell>
          <cell r="O842">
            <v>0</v>
          </cell>
          <cell r="P842">
            <v>0</v>
          </cell>
          <cell r="Q842">
            <v>0</v>
          </cell>
          <cell r="R842">
            <v>5.6309529854545115</v>
          </cell>
          <cell r="S842">
            <v>17.1442871462299</v>
          </cell>
          <cell r="T842">
            <v>40.548980952242438</v>
          </cell>
          <cell r="U842">
            <v>52.92799504328039</v>
          </cell>
          <cell r="V842">
            <v>59.593354892652727</v>
          </cell>
          <cell r="W842">
            <v>60.382677857562754</v>
          </cell>
          <cell r="X842">
            <v>61.162885646285609</v>
          </cell>
          <cell r="Y842">
            <v>61.94387351456492</v>
          </cell>
          <cell r="Z842">
            <v>62.762198341341403</v>
          </cell>
          <cell r="AA842">
            <v>63.678439181486489</v>
          </cell>
          <cell r="AB842">
            <v>64.520775498172327</v>
          </cell>
          <cell r="AC842">
            <v>65.364607857843168</v>
          </cell>
          <cell r="AD842">
            <v>66.238987169908881</v>
          </cell>
          <cell r="AE842">
            <v>67.125063013269198</v>
          </cell>
          <cell r="AF842">
            <v>68.022991851877961</v>
          </cell>
          <cell r="AG842">
            <v>68.932932242700019</v>
          </cell>
          <cell r="AH842">
            <v>69.855044863709381</v>
          </cell>
          <cell r="AI842">
            <v>70.789492542261797</v>
          </cell>
          <cell r="AJ842">
            <v>71.73644028384696</v>
          </cell>
          <cell r="AK842">
            <v>72.696055301225314</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row>
        <row r="843">
          <cell r="A843" t="str">
            <v>IDExtra Large C&amp;ICurtail Agreements - Non-FirmWinter Peak Reduction @Meter  (MW)Low Participation Case0</v>
          </cell>
          <cell r="B843" t="str">
            <v>ID</v>
          </cell>
          <cell r="C843" t="str">
            <v>Extra Large C&amp;I</v>
          </cell>
          <cell r="D843" t="str">
            <v>Curtail Agreements - Non-Firm</v>
          </cell>
          <cell r="E843" t="str">
            <v>Winter Peak Reduction @Meter  (MW)</v>
          </cell>
          <cell r="F843" t="str">
            <v>Low Participation Case</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row>
        <row r="844">
          <cell r="A844" t="str">
            <v>IDExtra Large C&amp;ICurtail Agreements - Non-FirmWinter Peak Reduction @Generation (MW)Low Participation Case0</v>
          </cell>
          <cell r="B844" t="str">
            <v>ID</v>
          </cell>
          <cell r="C844" t="str">
            <v>Extra Large C&amp;I</v>
          </cell>
          <cell r="D844" t="str">
            <v>Curtail Agreements - Non-Firm</v>
          </cell>
          <cell r="E844" t="str">
            <v>Winter Peak Reduction @Generation (MW)</v>
          </cell>
          <cell r="F844" t="str">
            <v>Low Participation Case</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row>
        <row r="845">
          <cell r="A845" t="str">
            <v>IDExtra Large C&amp;ICurtail Agreements - Non-FirmProgram Annual BenefitsLow Participation Case0</v>
          </cell>
          <cell r="B845" t="str">
            <v>ID</v>
          </cell>
          <cell r="C845" t="str">
            <v>Extra Large C&amp;I</v>
          </cell>
          <cell r="D845" t="str">
            <v>Curtail Agreements - Non-Firm</v>
          </cell>
          <cell r="E845" t="str">
            <v>Program Annual Benefits</v>
          </cell>
          <cell r="F845" t="str">
            <v>Low Participation Case</v>
          </cell>
          <cell r="G845">
            <v>0</v>
          </cell>
        </row>
        <row r="846">
          <cell r="A846" t="str">
            <v>IDExtra Large C&amp;ICurtail Agreements - Non-FirmNew ParticipantsLow Participation Case0</v>
          </cell>
          <cell r="B846" t="str">
            <v>ID</v>
          </cell>
          <cell r="C846" t="str">
            <v>Extra Large C&amp;I</v>
          </cell>
          <cell r="D846" t="str">
            <v>Curtail Agreements - Non-Firm</v>
          </cell>
          <cell r="E846" t="str">
            <v>New Participants</v>
          </cell>
          <cell r="F846" t="str">
            <v>Low Participation Case</v>
          </cell>
          <cell r="G846">
            <v>0</v>
          </cell>
          <cell r="H846">
            <v>0</v>
          </cell>
          <cell r="I846">
            <v>0</v>
          </cell>
          <cell r="J846">
            <v>0</v>
          </cell>
          <cell r="K846">
            <v>0</v>
          </cell>
          <cell r="L846">
            <v>0</v>
          </cell>
          <cell r="M846">
            <v>0</v>
          </cell>
          <cell r="N846">
            <v>0</v>
          </cell>
          <cell r="O846">
            <v>0</v>
          </cell>
          <cell r="P846">
            <v>0</v>
          </cell>
          <cell r="Q846">
            <v>0</v>
          </cell>
          <cell r="R846">
            <v>16746.686550000006</v>
          </cell>
          <cell r="S846">
            <v>34271.919000000009</v>
          </cell>
          <cell r="T846">
            <v>69833.664450000011</v>
          </cell>
          <cell r="U846">
            <v>36847.527750000037</v>
          </cell>
          <cell r="V846">
            <v>20100.588749999937</v>
          </cell>
          <cell r="W846">
            <v>2583.0255000000179</v>
          </cell>
          <cell r="X846">
            <v>2585.7149999999965</v>
          </cell>
          <cell r="Y846">
            <v>2585.2035000000324</v>
          </cell>
          <cell r="Z846">
            <v>2584.5764999999665</v>
          </cell>
          <cell r="AA846">
            <v>2584.3950000000186</v>
          </cell>
          <cell r="AB846">
            <v>2584.7249999999767</v>
          </cell>
          <cell r="AC846">
            <v>2592.8595000000205</v>
          </cell>
          <cell r="AD846">
            <v>2694.0321599718882</v>
          </cell>
          <cell r="AE846">
            <v>2731.0805338135397</v>
          </cell>
          <cell r="AF846">
            <v>2768.6383974915661</v>
          </cell>
          <cell r="AG846">
            <v>2806.7127575183695</v>
          </cell>
          <cell r="AH846">
            <v>2845.3107167601411</v>
          </cell>
          <cell r="AI846">
            <v>2884.4394757617847</v>
          </cell>
          <cell r="AJ846">
            <v>2924.1063340901455</v>
          </cell>
          <cell r="AK846">
            <v>2964.3186916958948</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row>
        <row r="847">
          <cell r="A847" t="str">
            <v>IDExtra Large C&amp;ICurtail Agreements - Non-FirmIncentive CostsLow Participation Case0</v>
          </cell>
          <cell r="B847" t="str">
            <v>ID</v>
          </cell>
          <cell r="C847" t="str">
            <v>Extra Large C&amp;I</v>
          </cell>
          <cell r="D847" t="str">
            <v>Curtail Agreements - Non-Firm</v>
          </cell>
          <cell r="E847" t="str">
            <v>Incentive Costs</v>
          </cell>
          <cell r="F847" t="str">
            <v>Low Participation Case</v>
          </cell>
          <cell r="G847">
            <v>0</v>
          </cell>
          <cell r="H847">
            <v>0</v>
          </cell>
          <cell r="I847">
            <v>0</v>
          </cell>
          <cell r="J847">
            <v>0</v>
          </cell>
          <cell r="K847">
            <v>0</v>
          </cell>
          <cell r="L847">
            <v>0</v>
          </cell>
          <cell r="M847">
            <v>0</v>
          </cell>
          <cell r="N847">
            <v>0</v>
          </cell>
          <cell r="O847">
            <v>0</v>
          </cell>
          <cell r="P847">
            <v>0</v>
          </cell>
          <cell r="Q847">
            <v>0</v>
          </cell>
          <cell r="R847">
            <v>351680.42</v>
          </cell>
          <cell r="S847">
            <v>1071390.72</v>
          </cell>
          <cell r="T847">
            <v>2537897.67</v>
          </cell>
          <cell r="U847">
            <v>3311695.75</v>
          </cell>
          <cell r="V847">
            <v>3733808.12</v>
          </cell>
          <cell r="W847">
            <v>3788051.65</v>
          </cell>
          <cell r="X847">
            <v>3842351.67</v>
          </cell>
          <cell r="Y847">
            <v>3896640.94</v>
          </cell>
          <cell r="Z847">
            <v>3950917.05</v>
          </cell>
          <cell r="AA847">
            <v>4005189.34</v>
          </cell>
          <cell r="AB847">
            <v>4059468.57</v>
          </cell>
          <cell r="AC847">
            <v>4113918.62</v>
          </cell>
          <cell r="AD847">
            <v>4170493.29</v>
          </cell>
          <cell r="AE847">
            <v>4227845.9800000004</v>
          </cell>
          <cell r="AF847">
            <v>4285987.3899999997</v>
          </cell>
          <cell r="AG847">
            <v>4344928.3600000003</v>
          </cell>
          <cell r="AH847">
            <v>4404679.88</v>
          </cell>
          <cell r="AI847">
            <v>4465253.1100000003</v>
          </cell>
          <cell r="AJ847">
            <v>4526659.34</v>
          </cell>
          <cell r="AK847">
            <v>4588910.04</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row>
        <row r="848">
          <cell r="A848" t="str">
            <v>IDExtra Large C&amp;ICurtail Agreements - Non-FirmParticipantsLow Participation Case0</v>
          </cell>
          <cell r="B848" t="str">
            <v>ID</v>
          </cell>
          <cell r="C848" t="str">
            <v>Extra Large C&amp;I</v>
          </cell>
          <cell r="D848" t="str">
            <v>Curtail Agreements - Non-Firm</v>
          </cell>
          <cell r="E848" t="str">
            <v>Participants</v>
          </cell>
          <cell r="F848" t="str">
            <v>Low Participation Case</v>
          </cell>
          <cell r="G848">
            <v>0</v>
          </cell>
          <cell r="H848">
            <v>0</v>
          </cell>
          <cell r="I848">
            <v>0</v>
          </cell>
          <cell r="J848">
            <v>0</v>
          </cell>
          <cell r="K848">
            <v>0</v>
          </cell>
          <cell r="L848">
            <v>0</v>
          </cell>
          <cell r="M848">
            <v>0</v>
          </cell>
          <cell r="N848">
            <v>0</v>
          </cell>
          <cell r="O848">
            <v>0</v>
          </cell>
          <cell r="P848">
            <v>0</v>
          </cell>
          <cell r="Q848">
            <v>0</v>
          </cell>
          <cell r="R848">
            <v>16746.686550000006</v>
          </cell>
          <cell r="S848">
            <v>51018.605550000015</v>
          </cell>
          <cell r="T848">
            <v>120852.27000000002</v>
          </cell>
          <cell r="U848">
            <v>157699.79775000006</v>
          </cell>
          <cell r="V848">
            <v>177800.38649999999</v>
          </cell>
          <cell r="W848">
            <v>180383.41200000001</v>
          </cell>
          <cell r="X848">
            <v>182969.12700000001</v>
          </cell>
          <cell r="Y848">
            <v>185554.33050000004</v>
          </cell>
          <cell r="Z848">
            <v>188138.90700000001</v>
          </cell>
          <cell r="AA848">
            <v>190723.30200000003</v>
          </cell>
          <cell r="AB848">
            <v>193308.027</v>
          </cell>
          <cell r="AC848">
            <v>195900.88650000002</v>
          </cell>
          <cell r="AD848">
            <v>198594.91865997191</v>
          </cell>
          <cell r="AE848">
            <v>201325.99919378545</v>
          </cell>
          <cell r="AF848">
            <v>204094.63759127702</v>
          </cell>
          <cell r="AG848">
            <v>206901.35034879539</v>
          </cell>
          <cell r="AH848">
            <v>209746.66106555553</v>
          </cell>
          <cell r="AI848">
            <v>212631.10054131731</v>
          </cell>
          <cell r="AJ848">
            <v>215555.20687540746</v>
          </cell>
          <cell r="AK848">
            <v>218519.52556710335</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row>
        <row r="849">
          <cell r="A849" t="str">
            <v>IDLarge C&amp;ICurtail Agreements - Non-FirmProgram Annual BenefitsLow Participation Case0</v>
          </cell>
          <cell r="B849" t="str">
            <v>ID</v>
          </cell>
          <cell r="C849" t="str">
            <v>Large C&amp;I</v>
          </cell>
          <cell r="D849" t="str">
            <v>Curtail Agreements - Non-Firm</v>
          </cell>
          <cell r="E849" t="str">
            <v>Program Annual Benefits</v>
          </cell>
          <cell r="F849" t="str">
            <v>Low Participation Case</v>
          </cell>
          <cell r="G849">
            <v>0</v>
          </cell>
          <cell r="H849">
            <v>0</v>
          </cell>
          <cell r="I849">
            <v>0</v>
          </cell>
          <cell r="J849">
            <v>0</v>
          </cell>
          <cell r="K849">
            <v>0</v>
          </cell>
          <cell r="L849">
            <v>0</v>
          </cell>
          <cell r="M849">
            <v>0</v>
          </cell>
          <cell r="N849">
            <v>0</v>
          </cell>
          <cell r="O849">
            <v>0</v>
          </cell>
          <cell r="P849">
            <v>0</v>
          </cell>
          <cell r="Q849">
            <v>0</v>
          </cell>
          <cell r="R849">
            <v>573231.01</v>
          </cell>
          <cell r="S849">
            <v>1745288.43</v>
          </cell>
          <cell r="T849">
            <v>4127886.26</v>
          </cell>
          <cell r="U849">
            <v>5388069.9000000004</v>
          </cell>
          <cell r="V849">
            <v>6066603.5300000003</v>
          </cell>
          <cell r="W849">
            <v>6146956.6100000003</v>
          </cell>
          <cell r="X849">
            <v>6226381.7599999998</v>
          </cell>
          <cell r="Y849">
            <v>6305886.3200000003</v>
          </cell>
          <cell r="Z849">
            <v>6389191.79</v>
          </cell>
          <cell r="AA849">
            <v>6482465.1100000003</v>
          </cell>
          <cell r="AB849">
            <v>6568214.9500000002</v>
          </cell>
          <cell r="AC849">
            <v>6654117.0800000001</v>
          </cell>
          <cell r="AD849">
            <v>6743128.8899999997</v>
          </cell>
          <cell r="AE849">
            <v>6833331.4100000001</v>
          </cell>
          <cell r="AF849">
            <v>6924740.5700000003</v>
          </cell>
          <cell r="AG849">
            <v>7017372.5</v>
          </cell>
          <cell r="AH849">
            <v>7111243.5700000003</v>
          </cell>
          <cell r="AI849">
            <v>7206370.3399999999</v>
          </cell>
          <cell r="AJ849">
            <v>7302769.6200000001</v>
          </cell>
          <cell r="AK849">
            <v>7400458.4299999997</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row>
        <row r="850">
          <cell r="A850" t="str">
            <v>IDLarge C&amp;ICurtail Agreements - Non-FirmProgram Annual CostsLow Participation Case0</v>
          </cell>
          <cell r="B850" t="str">
            <v>ID</v>
          </cell>
          <cell r="C850" t="str">
            <v>Large C&amp;I</v>
          </cell>
          <cell r="D850" t="str">
            <v>Curtail Agreements - Non-Firm</v>
          </cell>
          <cell r="E850" t="str">
            <v>Program Annual Costs</v>
          </cell>
          <cell r="F850" t="str">
            <v>Low Participation Case</v>
          </cell>
          <cell r="G850">
            <v>0</v>
          </cell>
          <cell r="H850">
            <v>0</v>
          </cell>
          <cell r="I850">
            <v>0</v>
          </cell>
          <cell r="J850">
            <v>0</v>
          </cell>
          <cell r="K850">
            <v>0</v>
          </cell>
          <cell r="L850">
            <v>0</v>
          </cell>
          <cell r="M850">
            <v>0</v>
          </cell>
          <cell r="N850">
            <v>0</v>
          </cell>
          <cell r="O850">
            <v>0</v>
          </cell>
          <cell r="P850">
            <v>0</v>
          </cell>
          <cell r="Q850">
            <v>0</v>
          </cell>
          <cell r="R850">
            <v>5834317.1500000004</v>
          </cell>
          <cell r="S850">
            <v>12509121.98</v>
          </cell>
          <cell r="T850">
            <v>26286343.199999999</v>
          </cell>
          <cell r="U850">
            <v>16130618.27</v>
          </cell>
          <cell r="V850">
            <v>10911310.720000001</v>
          </cell>
          <cell r="W850">
            <v>4823091.07</v>
          </cell>
          <cell r="X850">
            <v>4899046.41</v>
          </cell>
          <cell r="Y850">
            <v>4974249.76</v>
          </cell>
          <cell r="Z850">
            <v>5049879.66</v>
          </cell>
          <cell r="AA850">
            <v>5126289.05</v>
          </cell>
          <cell r="AB850">
            <v>5203203.5</v>
          </cell>
          <cell r="AC850">
            <v>5283869.59</v>
          </cell>
          <cell r="AD850">
            <v>5405233.1200000001</v>
          </cell>
          <cell r="AE850">
            <v>5502775.29</v>
          </cell>
          <cell r="AF850">
            <v>5602414.6799999997</v>
          </cell>
          <cell r="AG850">
            <v>5704204.7300000004</v>
          </cell>
          <cell r="AH850">
            <v>5808200.4400000004</v>
          </cell>
          <cell r="AI850">
            <v>5914458.3899999997</v>
          </cell>
          <cell r="AJ850">
            <v>6023036.7800000003</v>
          </cell>
          <cell r="AK850">
            <v>6133995.5099999998</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row>
        <row r="851">
          <cell r="A851" t="str">
            <v>IDLarge C&amp;ICurtail Agreements - Non-FirmNon-Incentive CostsLow Participation Case0</v>
          </cell>
          <cell r="B851" t="str">
            <v>ID</v>
          </cell>
          <cell r="C851" t="str">
            <v>Large C&amp;I</v>
          </cell>
          <cell r="D851" t="str">
            <v>Curtail Agreements - Non-Firm</v>
          </cell>
          <cell r="E851" t="str">
            <v>Non-Incentive Costs</v>
          </cell>
          <cell r="F851" t="str">
            <v>Low Participation Case</v>
          </cell>
          <cell r="G851">
            <v>0</v>
          </cell>
          <cell r="H851">
            <v>0</v>
          </cell>
          <cell r="I851">
            <v>0</v>
          </cell>
          <cell r="J851">
            <v>0</v>
          </cell>
          <cell r="K851">
            <v>0</v>
          </cell>
          <cell r="L851">
            <v>0</v>
          </cell>
          <cell r="M851">
            <v>0</v>
          </cell>
          <cell r="N851">
            <v>0</v>
          </cell>
          <cell r="O851">
            <v>0</v>
          </cell>
          <cell r="P851">
            <v>0</v>
          </cell>
          <cell r="Q851">
            <v>0</v>
          </cell>
          <cell r="R851">
            <v>5482636.7300000004</v>
          </cell>
          <cell r="S851">
            <v>11437731.27</v>
          </cell>
          <cell r="T851">
            <v>23748445.530000001</v>
          </cell>
          <cell r="U851">
            <v>12818922.52</v>
          </cell>
          <cell r="V851">
            <v>7177502.6100000003</v>
          </cell>
          <cell r="W851">
            <v>1035039.42</v>
          </cell>
          <cell r="X851">
            <v>1056694.75</v>
          </cell>
          <cell r="Y851">
            <v>1077608.81</v>
          </cell>
          <cell r="Z851">
            <v>1098962.6200000001</v>
          </cell>
          <cell r="AA851">
            <v>1121099.71</v>
          </cell>
          <cell r="AB851">
            <v>1143734.93</v>
          </cell>
          <cell r="AC851">
            <v>1169950.97</v>
          </cell>
          <cell r="AD851">
            <v>1234739.83</v>
          </cell>
          <cell r="AE851">
            <v>1274929.31</v>
          </cell>
          <cell r="AF851">
            <v>1316427.29</v>
          </cell>
          <cell r="AG851">
            <v>1359276.37</v>
          </cell>
          <cell r="AH851">
            <v>1403520.56</v>
          </cell>
          <cell r="AI851">
            <v>1449205.28</v>
          </cell>
          <cell r="AJ851">
            <v>1496377.44</v>
          </cell>
          <cell r="AK851">
            <v>1545085.48</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row>
        <row r="852">
          <cell r="A852" t="str">
            <v>IDLarge C&amp;ICurtail Agreements - Non-FirmSummer Peak Reduction @Meter  (MW)Low Participation Case0</v>
          </cell>
          <cell r="B852" t="str">
            <v>ID</v>
          </cell>
          <cell r="C852" t="str">
            <v>Large C&amp;I</v>
          </cell>
          <cell r="D852" t="str">
            <v>Curtail Agreements - Non-Firm</v>
          </cell>
          <cell r="E852" t="str">
            <v>Summer Peak Reduction @Meter  (MW)</v>
          </cell>
          <cell r="F852" t="str">
            <v>Low Participation Case</v>
          </cell>
          <cell r="G852">
            <v>0</v>
          </cell>
          <cell r="H852">
            <v>0</v>
          </cell>
          <cell r="I852">
            <v>0</v>
          </cell>
          <cell r="J852">
            <v>0</v>
          </cell>
          <cell r="K852">
            <v>0</v>
          </cell>
          <cell r="L852">
            <v>0</v>
          </cell>
          <cell r="M852">
            <v>0</v>
          </cell>
          <cell r="N852">
            <v>0</v>
          </cell>
          <cell r="O852">
            <v>0</v>
          </cell>
          <cell r="P852">
            <v>0</v>
          </cell>
          <cell r="Q852">
            <v>0</v>
          </cell>
          <cell r="R852">
            <v>5.1061481672101516</v>
          </cell>
          <cell r="S852">
            <v>15.546439584201273</v>
          </cell>
          <cell r="T852">
            <v>36.769815927493447</v>
          </cell>
          <cell r="U852">
            <v>47.99510590524666</v>
          </cell>
          <cell r="V852">
            <v>54.039254216657497</v>
          </cell>
          <cell r="W852">
            <v>54.75501228123791</v>
          </cell>
          <cell r="X852">
            <v>55.462504704051796</v>
          </cell>
          <cell r="Y852">
            <v>56.170704503007471</v>
          </cell>
          <cell r="Z852">
            <v>56.91276145592839</v>
          </cell>
          <cell r="AA852">
            <v>57.74360864977195</v>
          </cell>
          <cell r="AB852">
            <v>58.507439221742665</v>
          </cell>
          <cell r="AC852">
            <v>59.27262640549219</v>
          </cell>
          <cell r="AD852">
            <v>60.065513565673378</v>
          </cell>
          <cell r="AE852">
            <v>60.869007140432515</v>
          </cell>
          <cell r="AF852">
            <v>61.683249011282939</v>
          </cell>
          <cell r="AG852">
            <v>62.508382957680382</v>
          </cell>
          <cell r="AH852">
            <v>63.344554682411669</v>
          </cell>
          <cell r="AI852">
            <v>64.191911837323005</v>
          </cell>
          <cell r="AJ852">
            <v>65.050604049392433</v>
          </cell>
          <cell r="AK852">
            <v>65.920782947151125</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row>
        <row r="853">
          <cell r="A853" t="str">
            <v>IDLarge C&amp;ICurtail Agreements - Non-FirmSummer Peak Reduction @Generation (MW)Low Participation Case0</v>
          </cell>
          <cell r="B853" t="str">
            <v>ID</v>
          </cell>
          <cell r="C853" t="str">
            <v>Large C&amp;I</v>
          </cell>
          <cell r="D853" t="str">
            <v>Curtail Agreements - Non-Firm</v>
          </cell>
          <cell r="E853" t="str">
            <v>Summer Peak Reduction @Generation (MW)</v>
          </cell>
          <cell r="F853" t="str">
            <v>Low Participation Case</v>
          </cell>
          <cell r="G853">
            <v>0</v>
          </cell>
          <cell r="H853">
            <v>0</v>
          </cell>
          <cell r="I853">
            <v>0</v>
          </cell>
          <cell r="J853">
            <v>0</v>
          </cell>
          <cell r="K853">
            <v>0</v>
          </cell>
          <cell r="L853">
            <v>0</v>
          </cell>
          <cell r="M853">
            <v>0</v>
          </cell>
          <cell r="N853">
            <v>0</v>
          </cell>
          <cell r="O853">
            <v>0</v>
          </cell>
          <cell r="P853">
            <v>0</v>
          </cell>
          <cell r="Q853">
            <v>0</v>
          </cell>
          <cell r="R853">
            <v>5.6309529854545115</v>
          </cell>
          <cell r="S853">
            <v>17.1442871462299</v>
          </cell>
          <cell r="T853">
            <v>40.548980952242438</v>
          </cell>
          <cell r="U853">
            <v>52.92799504328039</v>
          </cell>
          <cell r="V853">
            <v>59.593354892652727</v>
          </cell>
          <cell r="W853">
            <v>60.382677857562754</v>
          </cell>
          <cell r="X853">
            <v>61.162885646285609</v>
          </cell>
          <cell r="Y853">
            <v>61.94387351456492</v>
          </cell>
          <cell r="Z853">
            <v>62.762198341341403</v>
          </cell>
          <cell r="AA853">
            <v>63.678439181486489</v>
          </cell>
          <cell r="AB853">
            <v>64.520775498172327</v>
          </cell>
          <cell r="AC853">
            <v>65.364607857843168</v>
          </cell>
          <cell r="AD853">
            <v>66.238987169908881</v>
          </cell>
          <cell r="AE853">
            <v>67.125063013269198</v>
          </cell>
          <cell r="AF853">
            <v>68.022991851877961</v>
          </cell>
          <cell r="AG853">
            <v>68.932932242700019</v>
          </cell>
          <cell r="AH853">
            <v>69.855044863709381</v>
          </cell>
          <cell r="AI853">
            <v>70.789492542261797</v>
          </cell>
          <cell r="AJ853">
            <v>71.73644028384696</v>
          </cell>
          <cell r="AK853">
            <v>72.696055301225314</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row>
        <row r="854">
          <cell r="A854" t="str">
            <v>IDLarge C&amp;ICurtail Agreements - Non-FirmWinter Peak Reduction @Meter  (MW)Low Participation Case0</v>
          </cell>
          <cell r="B854" t="str">
            <v>ID</v>
          </cell>
          <cell r="C854" t="str">
            <v>Large C&amp;I</v>
          </cell>
          <cell r="D854" t="str">
            <v>Curtail Agreements - Non-Firm</v>
          </cell>
          <cell r="E854" t="str">
            <v>Winter Peak Reduction @Meter  (MW)</v>
          </cell>
          <cell r="F854" t="str">
            <v>Low Participation Case</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row>
        <row r="855">
          <cell r="A855" t="str">
            <v>IDLarge C&amp;ICurtail Agreements - Non-FirmWinter Peak Reduction @Generation (MW)Low Participation Case0</v>
          </cell>
          <cell r="B855" t="str">
            <v>ID</v>
          </cell>
          <cell r="C855" t="str">
            <v>Large C&amp;I</v>
          </cell>
          <cell r="D855" t="str">
            <v>Curtail Agreements - Non-Firm</v>
          </cell>
          <cell r="E855" t="str">
            <v>Winter Peak Reduction @Generation (MW)</v>
          </cell>
          <cell r="F855" t="str">
            <v>Low Participation Case</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row>
        <row r="856">
          <cell r="A856" t="str">
            <v>IDLarge C&amp;ICurtail Agreements - Non-FirmProgram Annual BenefitsLow Participation Case0</v>
          </cell>
          <cell r="B856" t="str">
            <v>ID</v>
          </cell>
          <cell r="C856" t="str">
            <v>Large C&amp;I</v>
          </cell>
          <cell r="D856" t="str">
            <v>Curtail Agreements - Non-Firm</v>
          </cell>
          <cell r="E856" t="str">
            <v>Program Annual Benefits</v>
          </cell>
          <cell r="F856" t="str">
            <v>Low Participation Case</v>
          </cell>
          <cell r="G856">
            <v>0</v>
          </cell>
        </row>
        <row r="857">
          <cell r="A857" t="str">
            <v>IDLarge C&amp;ICurtail Agreements - Non-FirmNew ParticipantsLow Participation Case0</v>
          </cell>
          <cell r="B857" t="str">
            <v>ID</v>
          </cell>
          <cell r="C857" t="str">
            <v>Large C&amp;I</v>
          </cell>
          <cell r="D857" t="str">
            <v>Curtail Agreements - Non-Firm</v>
          </cell>
          <cell r="E857" t="str">
            <v>New Participants</v>
          </cell>
          <cell r="F857" t="str">
            <v>Low Participation Case</v>
          </cell>
          <cell r="G857">
            <v>0</v>
          </cell>
          <cell r="H857">
            <v>0</v>
          </cell>
          <cell r="I857">
            <v>0</v>
          </cell>
          <cell r="J857">
            <v>0</v>
          </cell>
          <cell r="K857">
            <v>0</v>
          </cell>
          <cell r="L857">
            <v>0</v>
          </cell>
          <cell r="M857">
            <v>0</v>
          </cell>
          <cell r="N857">
            <v>0</v>
          </cell>
          <cell r="O857">
            <v>0</v>
          </cell>
          <cell r="P857">
            <v>0</v>
          </cell>
          <cell r="Q857">
            <v>0</v>
          </cell>
          <cell r="R857">
            <v>16746.686550000006</v>
          </cell>
          <cell r="S857">
            <v>34271.919000000009</v>
          </cell>
          <cell r="T857">
            <v>69833.664450000011</v>
          </cell>
          <cell r="U857">
            <v>36847.527750000037</v>
          </cell>
          <cell r="V857">
            <v>20100.588749999937</v>
          </cell>
          <cell r="W857">
            <v>2583.0255000000179</v>
          </cell>
          <cell r="X857">
            <v>2585.7149999999965</v>
          </cell>
          <cell r="Y857">
            <v>2585.2035000000324</v>
          </cell>
          <cell r="Z857">
            <v>2584.5764999999665</v>
          </cell>
          <cell r="AA857">
            <v>2584.3950000000186</v>
          </cell>
          <cell r="AB857">
            <v>2584.7249999999767</v>
          </cell>
          <cell r="AC857">
            <v>2592.8595000000205</v>
          </cell>
          <cell r="AD857">
            <v>2694.0321599718882</v>
          </cell>
          <cell r="AE857">
            <v>2731.0805338135397</v>
          </cell>
          <cell r="AF857">
            <v>2768.6383974915661</v>
          </cell>
          <cell r="AG857">
            <v>2806.7127575183695</v>
          </cell>
          <cell r="AH857">
            <v>2845.3107167601411</v>
          </cell>
          <cell r="AI857">
            <v>2884.4394757617847</v>
          </cell>
          <cell r="AJ857">
            <v>2924.1063340901455</v>
          </cell>
          <cell r="AK857">
            <v>2964.3186916958948</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row>
        <row r="858">
          <cell r="A858" t="str">
            <v>IDLarge C&amp;ICurtail Agreements - Non-FirmIncentive CostsLow Participation Case0</v>
          </cell>
          <cell r="B858" t="str">
            <v>ID</v>
          </cell>
          <cell r="C858" t="str">
            <v>Large C&amp;I</v>
          </cell>
          <cell r="D858" t="str">
            <v>Curtail Agreements - Non-Firm</v>
          </cell>
          <cell r="E858" t="str">
            <v>Incentive Costs</v>
          </cell>
          <cell r="F858" t="str">
            <v>Low Participation Case</v>
          </cell>
          <cell r="G858">
            <v>0</v>
          </cell>
          <cell r="H858">
            <v>0</v>
          </cell>
          <cell r="I858">
            <v>0</v>
          </cell>
          <cell r="J858">
            <v>0</v>
          </cell>
          <cell r="K858">
            <v>0</v>
          </cell>
          <cell r="L858">
            <v>0</v>
          </cell>
          <cell r="M858">
            <v>0</v>
          </cell>
          <cell r="N858">
            <v>0</v>
          </cell>
          <cell r="O858">
            <v>0</v>
          </cell>
          <cell r="P858">
            <v>0</v>
          </cell>
          <cell r="Q858">
            <v>0</v>
          </cell>
          <cell r="R858">
            <v>351680.42</v>
          </cell>
          <cell r="S858">
            <v>1071390.72</v>
          </cell>
          <cell r="T858">
            <v>2537897.67</v>
          </cell>
          <cell r="U858">
            <v>3311695.75</v>
          </cell>
          <cell r="V858">
            <v>3733808.12</v>
          </cell>
          <cell r="W858">
            <v>3788051.65</v>
          </cell>
          <cell r="X858">
            <v>3842351.67</v>
          </cell>
          <cell r="Y858">
            <v>3896640.94</v>
          </cell>
          <cell r="Z858">
            <v>3950917.05</v>
          </cell>
          <cell r="AA858">
            <v>4005189.34</v>
          </cell>
          <cell r="AB858">
            <v>4059468.57</v>
          </cell>
          <cell r="AC858">
            <v>4113918.62</v>
          </cell>
          <cell r="AD858">
            <v>4170493.29</v>
          </cell>
          <cell r="AE858">
            <v>4227845.9800000004</v>
          </cell>
          <cell r="AF858">
            <v>4285987.3899999997</v>
          </cell>
          <cell r="AG858">
            <v>4344928.3600000003</v>
          </cell>
          <cell r="AH858">
            <v>4404679.88</v>
          </cell>
          <cell r="AI858">
            <v>4465253.1100000003</v>
          </cell>
          <cell r="AJ858">
            <v>4526659.34</v>
          </cell>
          <cell r="AK858">
            <v>4588910.04</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row>
        <row r="859">
          <cell r="A859" t="str">
            <v>IDLarge C&amp;ICurtail Agreements - Non-FirmParticipantsLow Participation Case0</v>
          </cell>
          <cell r="B859" t="str">
            <v>ID</v>
          </cell>
          <cell r="C859" t="str">
            <v>Large C&amp;I</v>
          </cell>
          <cell r="D859" t="str">
            <v>Curtail Agreements - Non-Firm</v>
          </cell>
          <cell r="E859" t="str">
            <v>Participants</v>
          </cell>
          <cell r="F859" t="str">
            <v>Low Participation Case</v>
          </cell>
          <cell r="G859">
            <v>0</v>
          </cell>
          <cell r="H859">
            <v>0</v>
          </cell>
          <cell r="I859">
            <v>0</v>
          </cell>
          <cell r="J859">
            <v>0</v>
          </cell>
          <cell r="K859">
            <v>0</v>
          </cell>
          <cell r="L859">
            <v>0</v>
          </cell>
          <cell r="M859">
            <v>0</v>
          </cell>
          <cell r="N859">
            <v>0</v>
          </cell>
          <cell r="O859">
            <v>0</v>
          </cell>
          <cell r="P859">
            <v>0</v>
          </cell>
          <cell r="Q859">
            <v>0</v>
          </cell>
          <cell r="R859">
            <v>16746.686550000006</v>
          </cell>
          <cell r="S859">
            <v>51018.605550000015</v>
          </cell>
          <cell r="T859">
            <v>120852.27000000002</v>
          </cell>
          <cell r="U859">
            <v>157699.79775000006</v>
          </cell>
          <cell r="V859">
            <v>177800.38649999999</v>
          </cell>
          <cell r="W859">
            <v>180383.41200000001</v>
          </cell>
          <cell r="X859">
            <v>182969.12700000001</v>
          </cell>
          <cell r="Y859">
            <v>185554.33050000004</v>
          </cell>
          <cell r="Z859">
            <v>188138.90700000001</v>
          </cell>
          <cell r="AA859">
            <v>190723.30200000003</v>
          </cell>
          <cell r="AB859">
            <v>193308.027</v>
          </cell>
          <cell r="AC859">
            <v>195900.88650000002</v>
          </cell>
          <cell r="AD859">
            <v>198594.91865997191</v>
          </cell>
          <cell r="AE859">
            <v>201325.99919378545</v>
          </cell>
          <cell r="AF859">
            <v>204094.63759127702</v>
          </cell>
          <cell r="AG859">
            <v>206901.35034879539</v>
          </cell>
          <cell r="AH859">
            <v>209746.66106555553</v>
          </cell>
          <cell r="AI859">
            <v>212631.10054131731</v>
          </cell>
          <cell r="AJ859">
            <v>215555.20687540746</v>
          </cell>
          <cell r="AK859">
            <v>218519.52556710335</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row>
        <row r="860">
          <cell r="A860" t="str">
            <v>IDMedium C&amp;IDLC Central ACProgram Annual BenefitsLow Participation Case0</v>
          </cell>
          <cell r="B860" t="str">
            <v>ID</v>
          </cell>
          <cell r="C860" t="str">
            <v>Medium C&amp;I</v>
          </cell>
          <cell r="D860" t="str">
            <v>DLC Central AC</v>
          </cell>
          <cell r="E860" t="str">
            <v>Program Annual Benefits</v>
          </cell>
          <cell r="F860" t="str">
            <v>Low Participation Case</v>
          </cell>
          <cell r="G860">
            <v>0</v>
          </cell>
          <cell r="H860">
            <v>0</v>
          </cell>
          <cell r="I860">
            <v>0</v>
          </cell>
          <cell r="J860">
            <v>0</v>
          </cell>
          <cell r="K860">
            <v>0</v>
          </cell>
          <cell r="L860">
            <v>0</v>
          </cell>
          <cell r="M860">
            <v>0</v>
          </cell>
          <cell r="N860">
            <v>0</v>
          </cell>
          <cell r="O860">
            <v>0</v>
          </cell>
          <cell r="P860">
            <v>0</v>
          </cell>
          <cell r="Q860">
            <v>0</v>
          </cell>
          <cell r="R860">
            <v>573231.01</v>
          </cell>
          <cell r="S860">
            <v>1745288.43</v>
          </cell>
          <cell r="T860">
            <v>4127886.26</v>
          </cell>
          <cell r="U860">
            <v>5388069.9000000004</v>
          </cell>
          <cell r="V860">
            <v>6066603.5300000003</v>
          </cell>
          <cell r="W860">
            <v>6146956.6100000003</v>
          </cell>
          <cell r="X860">
            <v>6226381.7599999998</v>
          </cell>
          <cell r="Y860">
            <v>6305886.3200000003</v>
          </cell>
          <cell r="Z860">
            <v>6389191.79</v>
          </cell>
          <cell r="AA860">
            <v>6482465.1100000003</v>
          </cell>
          <cell r="AB860">
            <v>6568214.9500000002</v>
          </cell>
          <cell r="AC860">
            <v>6654117.0800000001</v>
          </cell>
          <cell r="AD860">
            <v>6743128.8899999997</v>
          </cell>
          <cell r="AE860">
            <v>6833331.4100000001</v>
          </cell>
          <cell r="AF860">
            <v>6924740.5700000003</v>
          </cell>
          <cell r="AG860">
            <v>7017372.5</v>
          </cell>
          <cell r="AH860">
            <v>7111243.5700000003</v>
          </cell>
          <cell r="AI860">
            <v>7206370.3399999999</v>
          </cell>
          <cell r="AJ860">
            <v>7302769.6200000001</v>
          </cell>
          <cell r="AK860">
            <v>7400458.4299999997</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row>
        <row r="861">
          <cell r="A861" t="str">
            <v>IDMedium C&amp;IDLC Central ACProgram Annual CostsLow Participation Case0</v>
          </cell>
          <cell r="B861" t="str">
            <v>ID</v>
          </cell>
          <cell r="C861" t="str">
            <v>Medium C&amp;I</v>
          </cell>
          <cell r="D861" t="str">
            <v>DLC Central AC</v>
          </cell>
          <cell r="E861" t="str">
            <v>Program Annual Costs</v>
          </cell>
          <cell r="F861" t="str">
            <v>Low Participation Case</v>
          </cell>
          <cell r="G861">
            <v>0</v>
          </cell>
          <cell r="H861">
            <v>0</v>
          </cell>
          <cell r="I861">
            <v>0</v>
          </cell>
          <cell r="J861">
            <v>0</v>
          </cell>
          <cell r="K861">
            <v>0</v>
          </cell>
          <cell r="L861">
            <v>0</v>
          </cell>
          <cell r="M861">
            <v>0</v>
          </cell>
          <cell r="N861">
            <v>0</v>
          </cell>
          <cell r="O861">
            <v>0</v>
          </cell>
          <cell r="P861">
            <v>0</v>
          </cell>
          <cell r="Q861">
            <v>0</v>
          </cell>
          <cell r="R861">
            <v>5834317.1500000004</v>
          </cell>
          <cell r="S861">
            <v>12509121.98</v>
          </cell>
          <cell r="T861">
            <v>26286343.199999999</v>
          </cell>
          <cell r="U861">
            <v>16130618.27</v>
          </cell>
          <cell r="V861">
            <v>10911310.720000001</v>
          </cell>
          <cell r="W861">
            <v>4823091.07</v>
          </cell>
          <cell r="X861">
            <v>4899046.41</v>
          </cell>
          <cell r="Y861">
            <v>4974249.76</v>
          </cell>
          <cell r="Z861">
            <v>5049879.66</v>
          </cell>
          <cell r="AA861">
            <v>5126289.05</v>
          </cell>
          <cell r="AB861">
            <v>5203203.5</v>
          </cell>
          <cell r="AC861">
            <v>5283869.59</v>
          </cell>
          <cell r="AD861">
            <v>5405233.1200000001</v>
          </cell>
          <cell r="AE861">
            <v>5502775.29</v>
          </cell>
          <cell r="AF861">
            <v>5602414.6799999997</v>
          </cell>
          <cell r="AG861">
            <v>5704204.7300000004</v>
          </cell>
          <cell r="AH861">
            <v>5808200.4400000004</v>
          </cell>
          <cell r="AI861">
            <v>5914458.3899999997</v>
          </cell>
          <cell r="AJ861">
            <v>6023036.7800000003</v>
          </cell>
          <cell r="AK861">
            <v>6133995.5099999998</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row>
        <row r="862">
          <cell r="A862" t="str">
            <v>IDMedium C&amp;IDLC Central ACNon-Incentive CostsLow Participation Case0</v>
          </cell>
          <cell r="B862" t="str">
            <v>ID</v>
          </cell>
          <cell r="C862" t="str">
            <v>Medium C&amp;I</v>
          </cell>
          <cell r="D862" t="str">
            <v>DLC Central AC</v>
          </cell>
          <cell r="E862" t="str">
            <v>Non-Incentive Costs</v>
          </cell>
          <cell r="F862" t="str">
            <v>Low Participation Case</v>
          </cell>
          <cell r="G862">
            <v>0</v>
          </cell>
          <cell r="H862">
            <v>0</v>
          </cell>
          <cell r="I862">
            <v>0</v>
          </cell>
          <cell r="J862">
            <v>0</v>
          </cell>
          <cell r="K862">
            <v>0</v>
          </cell>
          <cell r="L862">
            <v>0</v>
          </cell>
          <cell r="M862">
            <v>0</v>
          </cell>
          <cell r="N862">
            <v>0</v>
          </cell>
          <cell r="O862">
            <v>0</v>
          </cell>
          <cell r="P862">
            <v>0</v>
          </cell>
          <cell r="Q862">
            <v>0</v>
          </cell>
          <cell r="R862">
            <v>5482636.7300000004</v>
          </cell>
          <cell r="S862">
            <v>11437731.27</v>
          </cell>
          <cell r="T862">
            <v>23748445.530000001</v>
          </cell>
          <cell r="U862">
            <v>12818922.52</v>
          </cell>
          <cell r="V862">
            <v>7177502.6100000003</v>
          </cell>
          <cell r="W862">
            <v>1035039.42</v>
          </cell>
          <cell r="X862">
            <v>1056694.75</v>
          </cell>
          <cell r="Y862">
            <v>1077608.81</v>
          </cell>
          <cell r="Z862">
            <v>1098962.6200000001</v>
          </cell>
          <cell r="AA862">
            <v>1121099.71</v>
          </cell>
          <cell r="AB862">
            <v>1143734.93</v>
          </cell>
          <cell r="AC862">
            <v>1169950.97</v>
          </cell>
          <cell r="AD862">
            <v>1234739.83</v>
          </cell>
          <cell r="AE862">
            <v>1274929.31</v>
          </cell>
          <cell r="AF862">
            <v>1316427.29</v>
          </cell>
          <cell r="AG862">
            <v>1359276.37</v>
          </cell>
          <cell r="AH862">
            <v>1403520.56</v>
          </cell>
          <cell r="AI862">
            <v>1449205.28</v>
          </cell>
          <cell r="AJ862">
            <v>1496377.44</v>
          </cell>
          <cell r="AK862">
            <v>1545085.48</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row>
        <row r="863">
          <cell r="A863" t="str">
            <v>IDMedium C&amp;IDLC Central ACSummer Peak Reduction @Meter  (MW)Low Participation Case0</v>
          </cell>
          <cell r="B863" t="str">
            <v>ID</v>
          </cell>
          <cell r="C863" t="str">
            <v>Medium C&amp;I</v>
          </cell>
          <cell r="D863" t="str">
            <v>DLC Central AC</v>
          </cell>
          <cell r="E863" t="str">
            <v>Summer Peak Reduction @Meter  (MW)</v>
          </cell>
          <cell r="F863" t="str">
            <v>Low Participation Case</v>
          </cell>
          <cell r="G863">
            <v>0</v>
          </cell>
          <cell r="H863">
            <v>0</v>
          </cell>
          <cell r="I863">
            <v>0</v>
          </cell>
          <cell r="J863">
            <v>0</v>
          </cell>
          <cell r="K863">
            <v>0</v>
          </cell>
          <cell r="L863">
            <v>0</v>
          </cell>
          <cell r="M863">
            <v>0</v>
          </cell>
          <cell r="N863">
            <v>0</v>
          </cell>
          <cell r="O863">
            <v>0</v>
          </cell>
          <cell r="P863">
            <v>0</v>
          </cell>
          <cell r="Q863">
            <v>0</v>
          </cell>
          <cell r="R863">
            <v>5.1061481672101516</v>
          </cell>
          <cell r="S863">
            <v>15.546439584201273</v>
          </cell>
          <cell r="T863">
            <v>36.769815927493447</v>
          </cell>
          <cell r="U863">
            <v>47.99510590524666</v>
          </cell>
          <cell r="V863">
            <v>54.039254216657497</v>
          </cell>
          <cell r="W863">
            <v>54.75501228123791</v>
          </cell>
          <cell r="X863">
            <v>55.462504704051796</v>
          </cell>
          <cell r="Y863">
            <v>56.170704503007471</v>
          </cell>
          <cell r="Z863">
            <v>56.91276145592839</v>
          </cell>
          <cell r="AA863">
            <v>57.74360864977195</v>
          </cell>
          <cell r="AB863">
            <v>58.507439221742665</v>
          </cell>
          <cell r="AC863">
            <v>59.27262640549219</v>
          </cell>
          <cell r="AD863">
            <v>60.065513565673378</v>
          </cell>
          <cell r="AE863">
            <v>60.869007140432515</v>
          </cell>
          <cell r="AF863">
            <v>61.683249011282939</v>
          </cell>
          <cell r="AG863">
            <v>62.508382957680382</v>
          </cell>
          <cell r="AH863">
            <v>63.344554682411669</v>
          </cell>
          <cell r="AI863">
            <v>64.191911837323005</v>
          </cell>
          <cell r="AJ863">
            <v>65.050604049392433</v>
          </cell>
          <cell r="AK863">
            <v>65.920782947151125</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row>
        <row r="864">
          <cell r="A864" t="str">
            <v>IDMedium C&amp;IDLC Central ACSummer Peak Reduction @Generation (MW)Low Participation Case0</v>
          </cell>
          <cell r="B864" t="str">
            <v>ID</v>
          </cell>
          <cell r="C864" t="str">
            <v>Medium C&amp;I</v>
          </cell>
          <cell r="D864" t="str">
            <v>DLC Central AC</v>
          </cell>
          <cell r="E864" t="str">
            <v>Summer Peak Reduction @Generation (MW)</v>
          </cell>
          <cell r="F864" t="str">
            <v>Low Participation Case</v>
          </cell>
          <cell r="G864">
            <v>0</v>
          </cell>
          <cell r="H864">
            <v>0</v>
          </cell>
          <cell r="I864">
            <v>0</v>
          </cell>
          <cell r="J864">
            <v>0</v>
          </cell>
          <cell r="K864">
            <v>0</v>
          </cell>
          <cell r="L864">
            <v>0</v>
          </cell>
          <cell r="M864">
            <v>0</v>
          </cell>
          <cell r="N864">
            <v>0</v>
          </cell>
          <cell r="O864">
            <v>0</v>
          </cell>
          <cell r="P864">
            <v>0</v>
          </cell>
          <cell r="Q864">
            <v>0</v>
          </cell>
          <cell r="R864">
            <v>5.6309529854545115</v>
          </cell>
          <cell r="S864">
            <v>17.1442871462299</v>
          </cell>
          <cell r="T864">
            <v>40.548980952242438</v>
          </cell>
          <cell r="U864">
            <v>52.92799504328039</v>
          </cell>
          <cell r="V864">
            <v>59.593354892652727</v>
          </cell>
          <cell r="W864">
            <v>60.382677857562754</v>
          </cell>
          <cell r="X864">
            <v>61.162885646285609</v>
          </cell>
          <cell r="Y864">
            <v>61.94387351456492</v>
          </cell>
          <cell r="Z864">
            <v>62.762198341341403</v>
          </cell>
          <cell r="AA864">
            <v>63.678439181486489</v>
          </cell>
          <cell r="AB864">
            <v>64.520775498172327</v>
          </cell>
          <cell r="AC864">
            <v>65.364607857843168</v>
          </cell>
          <cell r="AD864">
            <v>66.238987169908881</v>
          </cell>
          <cell r="AE864">
            <v>67.125063013269198</v>
          </cell>
          <cell r="AF864">
            <v>68.022991851877961</v>
          </cell>
          <cell r="AG864">
            <v>68.932932242700019</v>
          </cell>
          <cell r="AH864">
            <v>69.855044863709381</v>
          </cell>
          <cell r="AI864">
            <v>70.789492542261797</v>
          </cell>
          <cell r="AJ864">
            <v>71.73644028384696</v>
          </cell>
          <cell r="AK864">
            <v>72.696055301225314</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row>
        <row r="865">
          <cell r="A865" t="str">
            <v>IDMedium C&amp;IDLC Central ACWinter Peak Reduction @Meter  (MW)Low Participation Case0</v>
          </cell>
          <cell r="B865" t="str">
            <v>ID</v>
          </cell>
          <cell r="C865" t="str">
            <v>Medium C&amp;I</v>
          </cell>
          <cell r="D865" t="str">
            <v>DLC Central AC</v>
          </cell>
          <cell r="E865" t="str">
            <v>Winter Peak Reduction @Meter  (MW)</v>
          </cell>
          <cell r="F865" t="str">
            <v>Low Participation Case</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row>
        <row r="866">
          <cell r="A866" t="str">
            <v>IDMedium C&amp;IDLC Central ACWinter Peak Reduction @Generation (MW)Low Participation Case0</v>
          </cell>
          <cell r="B866" t="str">
            <v>ID</v>
          </cell>
          <cell r="C866" t="str">
            <v>Medium C&amp;I</v>
          </cell>
          <cell r="D866" t="str">
            <v>DLC Central AC</v>
          </cell>
          <cell r="E866" t="str">
            <v>Winter Peak Reduction @Generation (MW)</v>
          </cell>
          <cell r="F866" t="str">
            <v>Low Participation Case</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row>
        <row r="867">
          <cell r="A867" t="str">
            <v>IDMedium C&amp;IDLC Central ACProgram Annual BenefitsLow Participation Case0</v>
          </cell>
          <cell r="B867" t="str">
            <v>ID</v>
          </cell>
          <cell r="C867" t="str">
            <v>Medium C&amp;I</v>
          </cell>
          <cell r="D867" t="str">
            <v>DLC Central AC</v>
          </cell>
          <cell r="E867" t="str">
            <v>Program Annual Benefits</v>
          </cell>
          <cell r="F867" t="str">
            <v>Low Participation Case</v>
          </cell>
          <cell r="G867">
            <v>0</v>
          </cell>
        </row>
        <row r="868">
          <cell r="A868" t="str">
            <v>IDMedium C&amp;IDLC Central ACNew ParticipantsLow Participation Case0</v>
          </cell>
          <cell r="B868" t="str">
            <v>ID</v>
          </cell>
          <cell r="C868" t="str">
            <v>Medium C&amp;I</v>
          </cell>
          <cell r="D868" t="str">
            <v>DLC Central AC</v>
          </cell>
          <cell r="E868" t="str">
            <v>New Participants</v>
          </cell>
          <cell r="F868" t="str">
            <v>Low Participation Case</v>
          </cell>
          <cell r="G868">
            <v>0</v>
          </cell>
          <cell r="H868">
            <v>0</v>
          </cell>
          <cell r="I868">
            <v>0</v>
          </cell>
          <cell r="J868">
            <v>0</v>
          </cell>
          <cell r="K868">
            <v>0</v>
          </cell>
          <cell r="L868">
            <v>0</v>
          </cell>
          <cell r="M868">
            <v>0</v>
          </cell>
          <cell r="N868">
            <v>0</v>
          </cell>
          <cell r="O868">
            <v>0</v>
          </cell>
          <cell r="P868">
            <v>0</v>
          </cell>
          <cell r="Q868">
            <v>0</v>
          </cell>
          <cell r="R868">
            <v>16746.686550000006</v>
          </cell>
          <cell r="S868">
            <v>34271.919000000009</v>
          </cell>
          <cell r="T868">
            <v>69833.664450000011</v>
          </cell>
          <cell r="U868">
            <v>36847.527750000037</v>
          </cell>
          <cell r="V868">
            <v>20100.588749999937</v>
          </cell>
          <cell r="W868">
            <v>2583.0255000000179</v>
          </cell>
          <cell r="X868">
            <v>2585.7149999999965</v>
          </cell>
          <cell r="Y868">
            <v>2585.2035000000324</v>
          </cell>
          <cell r="Z868">
            <v>2584.5764999999665</v>
          </cell>
          <cell r="AA868">
            <v>2584.3950000000186</v>
          </cell>
          <cell r="AB868">
            <v>2584.7249999999767</v>
          </cell>
          <cell r="AC868">
            <v>2592.8595000000205</v>
          </cell>
          <cell r="AD868">
            <v>2694.0321599718882</v>
          </cell>
          <cell r="AE868">
            <v>2731.0805338135397</v>
          </cell>
          <cell r="AF868">
            <v>2768.6383974915661</v>
          </cell>
          <cell r="AG868">
            <v>2806.7127575183695</v>
          </cell>
          <cell r="AH868">
            <v>2845.3107167601411</v>
          </cell>
          <cell r="AI868">
            <v>2884.4394757617847</v>
          </cell>
          <cell r="AJ868">
            <v>2924.1063340901455</v>
          </cell>
          <cell r="AK868">
            <v>2964.3186916958948</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row>
        <row r="869">
          <cell r="A869" t="str">
            <v>IDMedium C&amp;IDLC Central ACIncentive CostsLow Participation Case0</v>
          </cell>
          <cell r="B869" t="str">
            <v>ID</v>
          </cell>
          <cell r="C869" t="str">
            <v>Medium C&amp;I</v>
          </cell>
          <cell r="D869" t="str">
            <v>DLC Central AC</v>
          </cell>
          <cell r="E869" t="str">
            <v>Incentive Costs</v>
          </cell>
          <cell r="F869" t="str">
            <v>Low Participation Case</v>
          </cell>
          <cell r="G869">
            <v>0</v>
          </cell>
          <cell r="H869">
            <v>0</v>
          </cell>
          <cell r="I869">
            <v>0</v>
          </cell>
          <cell r="J869">
            <v>0</v>
          </cell>
          <cell r="K869">
            <v>0</v>
          </cell>
          <cell r="L869">
            <v>0</v>
          </cell>
          <cell r="M869">
            <v>0</v>
          </cell>
          <cell r="N869">
            <v>0</v>
          </cell>
          <cell r="O869">
            <v>0</v>
          </cell>
          <cell r="P869">
            <v>0</v>
          </cell>
          <cell r="Q869">
            <v>0</v>
          </cell>
          <cell r="R869">
            <v>351680.42</v>
          </cell>
          <cell r="S869">
            <v>1071390.72</v>
          </cell>
          <cell r="T869">
            <v>2537897.67</v>
          </cell>
          <cell r="U869">
            <v>3311695.75</v>
          </cell>
          <cell r="V869">
            <v>3733808.12</v>
          </cell>
          <cell r="W869">
            <v>3788051.65</v>
          </cell>
          <cell r="X869">
            <v>3842351.67</v>
          </cell>
          <cell r="Y869">
            <v>3896640.94</v>
          </cell>
          <cell r="Z869">
            <v>3950917.05</v>
          </cell>
          <cell r="AA869">
            <v>4005189.34</v>
          </cell>
          <cell r="AB869">
            <v>4059468.57</v>
          </cell>
          <cell r="AC869">
            <v>4113918.62</v>
          </cell>
          <cell r="AD869">
            <v>4170493.29</v>
          </cell>
          <cell r="AE869">
            <v>4227845.9800000004</v>
          </cell>
          <cell r="AF869">
            <v>4285987.3899999997</v>
          </cell>
          <cell r="AG869">
            <v>4344928.3600000003</v>
          </cell>
          <cell r="AH869">
            <v>4404679.88</v>
          </cell>
          <cell r="AI869">
            <v>4465253.1100000003</v>
          </cell>
          <cell r="AJ869">
            <v>4526659.34</v>
          </cell>
          <cell r="AK869">
            <v>4588910.04</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row>
        <row r="870">
          <cell r="A870" t="str">
            <v>IDMedium C&amp;IDLC Central ACParticipantsLow Participation Case0</v>
          </cell>
          <cell r="B870" t="str">
            <v>ID</v>
          </cell>
          <cell r="C870" t="str">
            <v>Medium C&amp;I</v>
          </cell>
          <cell r="D870" t="str">
            <v>DLC Central AC</v>
          </cell>
          <cell r="E870" t="str">
            <v>Participants</v>
          </cell>
          <cell r="F870" t="str">
            <v>Low Participation Case</v>
          </cell>
          <cell r="G870">
            <v>0</v>
          </cell>
          <cell r="H870">
            <v>0</v>
          </cell>
          <cell r="I870">
            <v>0</v>
          </cell>
          <cell r="J870">
            <v>0</v>
          </cell>
          <cell r="K870">
            <v>0</v>
          </cell>
          <cell r="L870">
            <v>0</v>
          </cell>
          <cell r="M870">
            <v>0</v>
          </cell>
          <cell r="N870">
            <v>0</v>
          </cell>
          <cell r="O870">
            <v>0</v>
          </cell>
          <cell r="P870">
            <v>0</v>
          </cell>
          <cell r="Q870">
            <v>0</v>
          </cell>
          <cell r="R870">
            <v>16746.686550000006</v>
          </cell>
          <cell r="S870">
            <v>51018.605550000015</v>
          </cell>
          <cell r="T870">
            <v>120852.27000000002</v>
          </cell>
          <cell r="U870">
            <v>157699.79775000006</v>
          </cell>
          <cell r="V870">
            <v>177800.38649999999</v>
          </cell>
          <cell r="W870">
            <v>180383.41200000001</v>
          </cell>
          <cell r="X870">
            <v>182969.12700000001</v>
          </cell>
          <cell r="Y870">
            <v>185554.33050000004</v>
          </cell>
          <cell r="Z870">
            <v>188138.90700000001</v>
          </cell>
          <cell r="AA870">
            <v>190723.30200000003</v>
          </cell>
          <cell r="AB870">
            <v>193308.027</v>
          </cell>
          <cell r="AC870">
            <v>195900.88650000002</v>
          </cell>
          <cell r="AD870">
            <v>198594.91865997191</v>
          </cell>
          <cell r="AE870">
            <v>201325.99919378545</v>
          </cell>
          <cell r="AF870">
            <v>204094.63759127702</v>
          </cell>
          <cell r="AG870">
            <v>206901.35034879539</v>
          </cell>
          <cell r="AH870">
            <v>209746.66106555553</v>
          </cell>
          <cell r="AI870">
            <v>212631.10054131731</v>
          </cell>
          <cell r="AJ870">
            <v>215555.20687540746</v>
          </cell>
          <cell r="AK870">
            <v>218519.52556710335</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row>
        <row r="871">
          <cell r="A871" t="str">
            <v>IDResidentialDLC Central ACProgram Annual BenefitsLow Participation Case0</v>
          </cell>
          <cell r="B871" t="str">
            <v>ID</v>
          </cell>
          <cell r="C871" t="str">
            <v>Residential</v>
          </cell>
          <cell r="D871" t="str">
            <v>DLC Central AC</v>
          </cell>
          <cell r="E871" t="str">
            <v>Program Annual Benefits</v>
          </cell>
          <cell r="F871" t="str">
            <v>Low Participation Case</v>
          </cell>
          <cell r="G871">
            <v>0</v>
          </cell>
          <cell r="H871">
            <v>0</v>
          </cell>
          <cell r="I871">
            <v>0</v>
          </cell>
          <cell r="J871">
            <v>0</v>
          </cell>
          <cell r="K871">
            <v>0</v>
          </cell>
          <cell r="L871">
            <v>0</v>
          </cell>
          <cell r="M871">
            <v>0</v>
          </cell>
          <cell r="N871">
            <v>0</v>
          </cell>
          <cell r="O871">
            <v>0</v>
          </cell>
          <cell r="P871">
            <v>0</v>
          </cell>
          <cell r="Q871">
            <v>0</v>
          </cell>
          <cell r="R871">
            <v>573231.01</v>
          </cell>
          <cell r="S871">
            <v>1745288.43</v>
          </cell>
          <cell r="T871">
            <v>4127886.26</v>
          </cell>
          <cell r="U871">
            <v>5388069.9000000004</v>
          </cell>
          <cell r="V871">
            <v>6066603.5300000003</v>
          </cell>
          <cell r="W871">
            <v>6146956.6100000003</v>
          </cell>
          <cell r="X871">
            <v>6226381.7599999998</v>
          </cell>
          <cell r="Y871">
            <v>6305886.3200000003</v>
          </cell>
          <cell r="Z871">
            <v>6389191.79</v>
          </cell>
          <cell r="AA871">
            <v>6482465.1100000003</v>
          </cell>
          <cell r="AB871">
            <v>6568214.9500000002</v>
          </cell>
          <cell r="AC871">
            <v>6654117.0800000001</v>
          </cell>
          <cell r="AD871">
            <v>6743128.8899999997</v>
          </cell>
          <cell r="AE871">
            <v>6833331.4100000001</v>
          </cell>
          <cell r="AF871">
            <v>6924740.5700000003</v>
          </cell>
          <cell r="AG871">
            <v>7017372.5</v>
          </cell>
          <cell r="AH871">
            <v>7111243.5700000003</v>
          </cell>
          <cell r="AI871">
            <v>7206370.3399999999</v>
          </cell>
          <cell r="AJ871">
            <v>7302769.6200000001</v>
          </cell>
          <cell r="AK871">
            <v>7400458.4299999997</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row>
        <row r="872">
          <cell r="A872" t="str">
            <v>IDResidentialDLC Central ACProgram Annual CostsLow Participation Case0</v>
          </cell>
          <cell r="B872" t="str">
            <v>ID</v>
          </cell>
          <cell r="C872" t="str">
            <v>Residential</v>
          </cell>
          <cell r="D872" t="str">
            <v>DLC Central AC</v>
          </cell>
          <cell r="E872" t="str">
            <v>Program Annual Costs</v>
          </cell>
          <cell r="F872" t="str">
            <v>Low Participation Case</v>
          </cell>
          <cell r="G872">
            <v>0</v>
          </cell>
          <cell r="H872">
            <v>0</v>
          </cell>
          <cell r="I872">
            <v>0</v>
          </cell>
          <cell r="J872">
            <v>0</v>
          </cell>
          <cell r="K872">
            <v>0</v>
          </cell>
          <cell r="L872">
            <v>0</v>
          </cell>
          <cell r="M872">
            <v>0</v>
          </cell>
          <cell r="N872">
            <v>0</v>
          </cell>
          <cell r="O872">
            <v>0</v>
          </cell>
          <cell r="P872">
            <v>0</v>
          </cell>
          <cell r="Q872">
            <v>0</v>
          </cell>
          <cell r="R872">
            <v>5834317.1500000004</v>
          </cell>
          <cell r="S872">
            <v>12509121.98</v>
          </cell>
          <cell r="T872">
            <v>26286343.199999999</v>
          </cell>
          <cell r="U872">
            <v>16130618.27</v>
          </cell>
          <cell r="V872">
            <v>10911310.720000001</v>
          </cell>
          <cell r="W872">
            <v>4823091.07</v>
          </cell>
          <cell r="X872">
            <v>4899046.41</v>
          </cell>
          <cell r="Y872">
            <v>4974249.76</v>
          </cell>
          <cell r="Z872">
            <v>5049879.66</v>
          </cell>
          <cell r="AA872">
            <v>5126289.05</v>
          </cell>
          <cell r="AB872">
            <v>5203203.5</v>
          </cell>
          <cell r="AC872">
            <v>5283869.59</v>
          </cell>
          <cell r="AD872">
            <v>5405233.1200000001</v>
          </cell>
          <cell r="AE872">
            <v>5502775.29</v>
          </cell>
          <cell r="AF872">
            <v>5602414.6799999997</v>
          </cell>
          <cell r="AG872">
            <v>5704204.7300000004</v>
          </cell>
          <cell r="AH872">
            <v>5808200.4400000004</v>
          </cell>
          <cell r="AI872">
            <v>5914458.3899999997</v>
          </cell>
          <cell r="AJ872">
            <v>6023036.7800000003</v>
          </cell>
          <cell r="AK872">
            <v>6133995.5099999998</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row>
        <row r="873">
          <cell r="A873" t="str">
            <v>IDResidentialDLC Central ACNon-Incentive CostsLow Participation Case0</v>
          </cell>
          <cell r="B873" t="str">
            <v>ID</v>
          </cell>
          <cell r="C873" t="str">
            <v>Residential</v>
          </cell>
          <cell r="D873" t="str">
            <v>DLC Central AC</v>
          </cell>
          <cell r="E873" t="str">
            <v>Non-Incentive Costs</v>
          </cell>
          <cell r="F873" t="str">
            <v>Low Participation Case</v>
          </cell>
          <cell r="G873">
            <v>0</v>
          </cell>
          <cell r="H873">
            <v>0</v>
          </cell>
          <cell r="I873">
            <v>0</v>
          </cell>
          <cell r="J873">
            <v>0</v>
          </cell>
          <cell r="K873">
            <v>0</v>
          </cell>
          <cell r="L873">
            <v>0</v>
          </cell>
          <cell r="M873">
            <v>0</v>
          </cell>
          <cell r="N873">
            <v>0</v>
          </cell>
          <cell r="O873">
            <v>0</v>
          </cell>
          <cell r="P873">
            <v>0</v>
          </cell>
          <cell r="Q873">
            <v>0</v>
          </cell>
          <cell r="R873">
            <v>5482636.7300000004</v>
          </cell>
          <cell r="S873">
            <v>11437731.27</v>
          </cell>
          <cell r="T873">
            <v>23748445.530000001</v>
          </cell>
          <cell r="U873">
            <v>12818922.52</v>
          </cell>
          <cell r="V873">
            <v>7177502.6100000003</v>
          </cell>
          <cell r="W873">
            <v>1035039.42</v>
          </cell>
          <cell r="X873">
            <v>1056694.75</v>
          </cell>
          <cell r="Y873">
            <v>1077608.81</v>
          </cell>
          <cell r="Z873">
            <v>1098962.6200000001</v>
          </cell>
          <cell r="AA873">
            <v>1121099.71</v>
          </cell>
          <cell r="AB873">
            <v>1143734.93</v>
          </cell>
          <cell r="AC873">
            <v>1169950.97</v>
          </cell>
          <cell r="AD873">
            <v>1234739.83</v>
          </cell>
          <cell r="AE873">
            <v>1274929.31</v>
          </cell>
          <cell r="AF873">
            <v>1316427.29</v>
          </cell>
          <cell r="AG873">
            <v>1359276.37</v>
          </cell>
          <cell r="AH873">
            <v>1403520.56</v>
          </cell>
          <cell r="AI873">
            <v>1449205.28</v>
          </cell>
          <cell r="AJ873">
            <v>1496377.44</v>
          </cell>
          <cell r="AK873">
            <v>1545085.48</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row>
        <row r="874">
          <cell r="A874" t="str">
            <v>IDResidentialDLC Central ACSummer Peak Reduction @Meter  (MW)Low Participation Case0</v>
          </cell>
          <cell r="B874" t="str">
            <v>ID</v>
          </cell>
          <cell r="C874" t="str">
            <v>Residential</v>
          </cell>
          <cell r="D874" t="str">
            <v>DLC Central AC</v>
          </cell>
          <cell r="E874" t="str">
            <v>Summer Peak Reduction @Meter  (MW)</v>
          </cell>
          <cell r="F874" t="str">
            <v>Low Participation Case</v>
          </cell>
          <cell r="G874">
            <v>0</v>
          </cell>
          <cell r="H874">
            <v>0</v>
          </cell>
          <cell r="I874">
            <v>0</v>
          </cell>
          <cell r="J874">
            <v>0</v>
          </cell>
          <cell r="K874">
            <v>0</v>
          </cell>
          <cell r="L874">
            <v>0</v>
          </cell>
          <cell r="M874">
            <v>0</v>
          </cell>
          <cell r="N874">
            <v>0</v>
          </cell>
          <cell r="O874">
            <v>0</v>
          </cell>
          <cell r="P874">
            <v>0</v>
          </cell>
          <cell r="Q874">
            <v>0</v>
          </cell>
          <cell r="R874">
            <v>5.1061481672101516</v>
          </cell>
          <cell r="S874">
            <v>15.546439584201273</v>
          </cell>
          <cell r="T874">
            <v>36.769815927493447</v>
          </cell>
          <cell r="U874">
            <v>47.99510590524666</v>
          </cell>
          <cell r="V874">
            <v>54.039254216657497</v>
          </cell>
          <cell r="W874">
            <v>54.75501228123791</v>
          </cell>
          <cell r="X874">
            <v>55.462504704051796</v>
          </cell>
          <cell r="Y874">
            <v>56.170704503007471</v>
          </cell>
          <cell r="Z874">
            <v>56.91276145592839</v>
          </cell>
          <cell r="AA874">
            <v>57.74360864977195</v>
          </cell>
          <cell r="AB874">
            <v>58.507439221742665</v>
          </cell>
          <cell r="AC874">
            <v>59.27262640549219</v>
          </cell>
          <cell r="AD874">
            <v>60.065513565673378</v>
          </cell>
          <cell r="AE874">
            <v>60.869007140432515</v>
          </cell>
          <cell r="AF874">
            <v>61.683249011282939</v>
          </cell>
          <cell r="AG874">
            <v>62.508382957680382</v>
          </cell>
          <cell r="AH874">
            <v>63.344554682411669</v>
          </cell>
          <cell r="AI874">
            <v>64.191911837323005</v>
          </cell>
          <cell r="AJ874">
            <v>65.050604049392433</v>
          </cell>
          <cell r="AK874">
            <v>65.920782947151125</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row>
        <row r="875">
          <cell r="A875" t="str">
            <v>IDResidentialDLC Central ACSummer Peak Reduction @Generation (MW)Low Participation Case0</v>
          </cell>
          <cell r="B875" t="str">
            <v>ID</v>
          </cell>
          <cell r="C875" t="str">
            <v>Residential</v>
          </cell>
          <cell r="D875" t="str">
            <v>DLC Central AC</v>
          </cell>
          <cell r="E875" t="str">
            <v>Summer Peak Reduction @Generation (MW)</v>
          </cell>
          <cell r="F875" t="str">
            <v>Low Participation Case</v>
          </cell>
          <cell r="G875">
            <v>0</v>
          </cell>
          <cell r="H875">
            <v>0</v>
          </cell>
          <cell r="I875">
            <v>0</v>
          </cell>
          <cell r="J875">
            <v>0</v>
          </cell>
          <cell r="K875">
            <v>0</v>
          </cell>
          <cell r="L875">
            <v>0</v>
          </cell>
          <cell r="M875">
            <v>0</v>
          </cell>
          <cell r="N875">
            <v>0</v>
          </cell>
          <cell r="O875">
            <v>0</v>
          </cell>
          <cell r="P875">
            <v>0</v>
          </cell>
          <cell r="Q875">
            <v>0</v>
          </cell>
          <cell r="R875">
            <v>5.6309529854545115</v>
          </cell>
          <cell r="S875">
            <v>17.1442871462299</v>
          </cell>
          <cell r="T875">
            <v>40.548980952242438</v>
          </cell>
          <cell r="U875">
            <v>52.92799504328039</v>
          </cell>
          <cell r="V875">
            <v>59.593354892652727</v>
          </cell>
          <cell r="W875">
            <v>60.382677857562754</v>
          </cell>
          <cell r="X875">
            <v>61.162885646285609</v>
          </cell>
          <cell r="Y875">
            <v>61.94387351456492</v>
          </cell>
          <cell r="Z875">
            <v>62.762198341341403</v>
          </cell>
          <cell r="AA875">
            <v>63.678439181486489</v>
          </cell>
          <cell r="AB875">
            <v>64.520775498172327</v>
          </cell>
          <cell r="AC875">
            <v>65.364607857843168</v>
          </cell>
          <cell r="AD875">
            <v>66.238987169908881</v>
          </cell>
          <cell r="AE875">
            <v>67.125063013269198</v>
          </cell>
          <cell r="AF875">
            <v>68.022991851877961</v>
          </cell>
          <cell r="AG875">
            <v>68.932932242700019</v>
          </cell>
          <cell r="AH875">
            <v>69.855044863709381</v>
          </cell>
          <cell r="AI875">
            <v>70.789492542261797</v>
          </cell>
          <cell r="AJ875">
            <v>71.73644028384696</v>
          </cell>
          <cell r="AK875">
            <v>72.696055301225314</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row>
        <row r="876">
          <cell r="A876" t="str">
            <v>IDResidentialDLC Central ACWinter Peak Reduction @Meter  (MW)Low Participation Case0</v>
          </cell>
          <cell r="B876" t="str">
            <v>ID</v>
          </cell>
          <cell r="C876" t="str">
            <v>Residential</v>
          </cell>
          <cell r="D876" t="str">
            <v>DLC Central AC</v>
          </cell>
          <cell r="E876" t="str">
            <v>Winter Peak Reduction @Meter  (MW)</v>
          </cell>
          <cell r="F876" t="str">
            <v>Low Participation Case</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row>
        <row r="877">
          <cell r="A877" t="str">
            <v>IDResidentialDLC Central ACWinter Peak Reduction @Generation (MW)Low Participation Case0</v>
          </cell>
          <cell r="B877" t="str">
            <v>ID</v>
          </cell>
          <cell r="C877" t="str">
            <v>Residential</v>
          </cell>
          <cell r="D877" t="str">
            <v>DLC Central AC</v>
          </cell>
          <cell r="E877" t="str">
            <v>Winter Peak Reduction @Generation (MW)</v>
          </cell>
          <cell r="F877" t="str">
            <v>Low Participation Case</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row>
        <row r="878">
          <cell r="A878" t="str">
            <v>IDResidentialDLC Central ACProgram Annual BenefitsLow Participation Case0</v>
          </cell>
          <cell r="B878" t="str">
            <v>ID</v>
          </cell>
          <cell r="C878" t="str">
            <v>Residential</v>
          </cell>
          <cell r="D878" t="str">
            <v>DLC Central AC</v>
          </cell>
          <cell r="E878" t="str">
            <v>Program Annual Benefits</v>
          </cell>
          <cell r="F878" t="str">
            <v>Low Participation Case</v>
          </cell>
          <cell r="G878">
            <v>0</v>
          </cell>
        </row>
        <row r="879">
          <cell r="A879" t="str">
            <v>IDResidentialDLC Central ACNew ParticipantsLow Participation Case0</v>
          </cell>
          <cell r="B879" t="str">
            <v>ID</v>
          </cell>
          <cell r="C879" t="str">
            <v>Residential</v>
          </cell>
          <cell r="D879" t="str">
            <v>DLC Central AC</v>
          </cell>
          <cell r="E879" t="str">
            <v>New Participants</v>
          </cell>
          <cell r="F879" t="str">
            <v>Low Participation Case</v>
          </cell>
          <cell r="G879">
            <v>0</v>
          </cell>
          <cell r="H879">
            <v>0</v>
          </cell>
          <cell r="I879">
            <v>0</v>
          </cell>
          <cell r="J879">
            <v>0</v>
          </cell>
          <cell r="K879">
            <v>0</v>
          </cell>
          <cell r="L879">
            <v>0</v>
          </cell>
          <cell r="M879">
            <v>0</v>
          </cell>
          <cell r="N879">
            <v>0</v>
          </cell>
          <cell r="O879">
            <v>0</v>
          </cell>
          <cell r="P879">
            <v>0</v>
          </cell>
          <cell r="Q879">
            <v>0</v>
          </cell>
          <cell r="R879">
            <v>16746.686550000006</v>
          </cell>
          <cell r="S879">
            <v>34271.919000000009</v>
          </cell>
          <cell r="T879">
            <v>69833.664450000011</v>
          </cell>
          <cell r="U879">
            <v>36847.527750000037</v>
          </cell>
          <cell r="V879">
            <v>20100.588749999937</v>
          </cell>
          <cell r="W879">
            <v>2583.0255000000179</v>
          </cell>
          <cell r="X879">
            <v>2585.7149999999965</v>
          </cell>
          <cell r="Y879">
            <v>2585.2035000000324</v>
          </cell>
          <cell r="Z879">
            <v>2584.5764999999665</v>
          </cell>
          <cell r="AA879">
            <v>2584.3950000000186</v>
          </cell>
          <cell r="AB879">
            <v>2584.7249999999767</v>
          </cell>
          <cell r="AC879">
            <v>2592.8595000000205</v>
          </cell>
          <cell r="AD879">
            <v>2694.0321599718882</v>
          </cell>
          <cell r="AE879">
            <v>2731.0805338135397</v>
          </cell>
          <cell r="AF879">
            <v>2768.6383974915661</v>
          </cell>
          <cell r="AG879">
            <v>2806.7127575183695</v>
          </cell>
          <cell r="AH879">
            <v>2845.3107167601411</v>
          </cell>
          <cell r="AI879">
            <v>2884.4394757617847</v>
          </cell>
          <cell r="AJ879">
            <v>2924.1063340901455</v>
          </cell>
          <cell r="AK879">
            <v>2964.3186916958948</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row>
        <row r="880">
          <cell r="A880" t="str">
            <v>IDResidentialDLC Central ACIncentive CostsLow Participation Case0</v>
          </cell>
          <cell r="B880" t="str">
            <v>ID</v>
          </cell>
          <cell r="C880" t="str">
            <v>Residential</v>
          </cell>
          <cell r="D880" t="str">
            <v>DLC Central AC</v>
          </cell>
          <cell r="E880" t="str">
            <v>Incentive Costs</v>
          </cell>
          <cell r="F880" t="str">
            <v>Low Participation Case</v>
          </cell>
          <cell r="G880">
            <v>0</v>
          </cell>
          <cell r="H880">
            <v>0</v>
          </cell>
          <cell r="I880">
            <v>0</v>
          </cell>
          <cell r="J880">
            <v>0</v>
          </cell>
          <cell r="K880">
            <v>0</v>
          </cell>
          <cell r="L880">
            <v>0</v>
          </cell>
          <cell r="M880">
            <v>0</v>
          </cell>
          <cell r="N880">
            <v>0</v>
          </cell>
          <cell r="O880">
            <v>0</v>
          </cell>
          <cell r="P880">
            <v>0</v>
          </cell>
          <cell r="Q880">
            <v>0</v>
          </cell>
          <cell r="R880">
            <v>351680.42</v>
          </cell>
          <cell r="S880">
            <v>1071390.72</v>
          </cell>
          <cell r="T880">
            <v>2537897.67</v>
          </cell>
          <cell r="U880">
            <v>3311695.75</v>
          </cell>
          <cell r="V880">
            <v>3733808.12</v>
          </cell>
          <cell r="W880">
            <v>3788051.65</v>
          </cell>
          <cell r="X880">
            <v>3842351.67</v>
          </cell>
          <cell r="Y880">
            <v>3896640.94</v>
          </cell>
          <cell r="Z880">
            <v>3950917.05</v>
          </cell>
          <cell r="AA880">
            <v>4005189.34</v>
          </cell>
          <cell r="AB880">
            <v>4059468.57</v>
          </cell>
          <cell r="AC880">
            <v>4113918.62</v>
          </cell>
          <cell r="AD880">
            <v>4170493.29</v>
          </cell>
          <cell r="AE880">
            <v>4227845.9800000004</v>
          </cell>
          <cell r="AF880">
            <v>4285987.3899999997</v>
          </cell>
          <cell r="AG880">
            <v>4344928.3600000003</v>
          </cell>
          <cell r="AH880">
            <v>4404679.88</v>
          </cell>
          <cell r="AI880">
            <v>4465253.1100000003</v>
          </cell>
          <cell r="AJ880">
            <v>4526659.34</v>
          </cell>
          <cell r="AK880">
            <v>4588910.04</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row>
        <row r="881">
          <cell r="A881" t="str">
            <v>IDResidentialDLC Central ACParticipantsLow Participation Case0</v>
          </cell>
          <cell r="B881" t="str">
            <v>ID</v>
          </cell>
          <cell r="C881" t="str">
            <v>Residential</v>
          </cell>
          <cell r="D881" t="str">
            <v>DLC Central AC</v>
          </cell>
          <cell r="E881" t="str">
            <v>Participants</v>
          </cell>
          <cell r="F881" t="str">
            <v>Low Participation Case</v>
          </cell>
          <cell r="G881">
            <v>0</v>
          </cell>
          <cell r="H881">
            <v>0</v>
          </cell>
          <cell r="I881">
            <v>0</v>
          </cell>
          <cell r="J881">
            <v>0</v>
          </cell>
          <cell r="K881">
            <v>0</v>
          </cell>
          <cell r="L881">
            <v>0</v>
          </cell>
          <cell r="M881">
            <v>0</v>
          </cell>
          <cell r="N881">
            <v>0</v>
          </cell>
          <cell r="O881">
            <v>0</v>
          </cell>
          <cell r="P881">
            <v>0</v>
          </cell>
          <cell r="Q881">
            <v>0</v>
          </cell>
          <cell r="R881">
            <v>16746.686550000006</v>
          </cell>
          <cell r="S881">
            <v>51018.605550000015</v>
          </cell>
          <cell r="T881">
            <v>120852.27000000002</v>
          </cell>
          <cell r="U881">
            <v>157699.79775000006</v>
          </cell>
          <cell r="V881">
            <v>177800.38649999999</v>
          </cell>
          <cell r="W881">
            <v>180383.41200000001</v>
          </cell>
          <cell r="X881">
            <v>182969.12700000001</v>
          </cell>
          <cell r="Y881">
            <v>185554.33050000004</v>
          </cell>
          <cell r="Z881">
            <v>188138.90700000001</v>
          </cell>
          <cell r="AA881">
            <v>190723.30200000003</v>
          </cell>
          <cell r="AB881">
            <v>193308.027</v>
          </cell>
          <cell r="AC881">
            <v>195900.88650000002</v>
          </cell>
          <cell r="AD881">
            <v>198594.91865997191</v>
          </cell>
          <cell r="AE881">
            <v>201325.99919378545</v>
          </cell>
          <cell r="AF881">
            <v>204094.63759127702</v>
          </cell>
          <cell r="AG881">
            <v>206901.35034879539</v>
          </cell>
          <cell r="AH881">
            <v>209746.66106555553</v>
          </cell>
          <cell r="AI881">
            <v>212631.10054131731</v>
          </cell>
          <cell r="AJ881">
            <v>215555.20687540746</v>
          </cell>
          <cell r="AK881">
            <v>218519.52556710335</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row>
        <row r="882">
          <cell r="A882" t="str">
            <v>IDSmall C&amp;IDLC Central ACProgram Annual BenefitsLow Participation Case0</v>
          </cell>
          <cell r="B882" t="str">
            <v>ID</v>
          </cell>
          <cell r="C882" t="str">
            <v>Small C&amp;I</v>
          </cell>
          <cell r="D882" t="str">
            <v>DLC Central AC</v>
          </cell>
          <cell r="E882" t="str">
            <v>Program Annual Benefits</v>
          </cell>
          <cell r="F882" t="str">
            <v>Low Participation Case</v>
          </cell>
          <cell r="G882">
            <v>0</v>
          </cell>
          <cell r="H882">
            <v>0</v>
          </cell>
          <cell r="I882">
            <v>0</v>
          </cell>
          <cell r="J882">
            <v>0</v>
          </cell>
          <cell r="K882">
            <v>0</v>
          </cell>
          <cell r="L882">
            <v>0</v>
          </cell>
          <cell r="M882">
            <v>0</v>
          </cell>
          <cell r="N882">
            <v>0</v>
          </cell>
          <cell r="O882">
            <v>0</v>
          </cell>
          <cell r="P882">
            <v>0</v>
          </cell>
          <cell r="Q882">
            <v>0</v>
          </cell>
          <cell r="R882">
            <v>573231.01</v>
          </cell>
          <cell r="S882">
            <v>1745288.43</v>
          </cell>
          <cell r="T882">
            <v>4127886.26</v>
          </cell>
          <cell r="U882">
            <v>5388069.9000000004</v>
          </cell>
          <cell r="V882">
            <v>6066603.5300000003</v>
          </cell>
          <cell r="W882">
            <v>6146956.6100000003</v>
          </cell>
          <cell r="X882">
            <v>6226381.7599999998</v>
          </cell>
          <cell r="Y882">
            <v>6305886.3200000003</v>
          </cell>
          <cell r="Z882">
            <v>6389191.79</v>
          </cell>
          <cell r="AA882">
            <v>6482465.1100000003</v>
          </cell>
          <cell r="AB882">
            <v>6568214.9500000002</v>
          </cell>
          <cell r="AC882">
            <v>6654117.0800000001</v>
          </cell>
          <cell r="AD882">
            <v>6743128.8899999997</v>
          </cell>
          <cell r="AE882">
            <v>6833331.4100000001</v>
          </cell>
          <cell r="AF882">
            <v>6924740.5700000003</v>
          </cell>
          <cell r="AG882">
            <v>7017372.5</v>
          </cell>
          <cell r="AH882">
            <v>7111243.5700000003</v>
          </cell>
          <cell r="AI882">
            <v>7206370.3399999999</v>
          </cell>
          <cell r="AJ882">
            <v>7302769.6200000001</v>
          </cell>
          <cell r="AK882">
            <v>7400458.4299999997</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row>
        <row r="883">
          <cell r="A883" t="str">
            <v>IDSmall C&amp;IDLC Central ACProgram Annual CostsLow Participation Case0</v>
          </cell>
          <cell r="B883" t="str">
            <v>ID</v>
          </cell>
          <cell r="C883" t="str">
            <v>Small C&amp;I</v>
          </cell>
          <cell r="D883" t="str">
            <v>DLC Central AC</v>
          </cell>
          <cell r="E883" t="str">
            <v>Program Annual Costs</v>
          </cell>
          <cell r="F883" t="str">
            <v>Low Participation Case</v>
          </cell>
          <cell r="G883">
            <v>0</v>
          </cell>
          <cell r="H883">
            <v>0</v>
          </cell>
          <cell r="I883">
            <v>0</v>
          </cell>
          <cell r="J883">
            <v>0</v>
          </cell>
          <cell r="K883">
            <v>0</v>
          </cell>
          <cell r="L883">
            <v>0</v>
          </cell>
          <cell r="M883">
            <v>0</v>
          </cell>
          <cell r="N883">
            <v>0</v>
          </cell>
          <cell r="O883">
            <v>0</v>
          </cell>
          <cell r="P883">
            <v>0</v>
          </cell>
          <cell r="Q883">
            <v>0</v>
          </cell>
          <cell r="R883">
            <v>5834317.1500000004</v>
          </cell>
          <cell r="S883">
            <v>12509121.98</v>
          </cell>
          <cell r="T883">
            <v>26286343.199999999</v>
          </cell>
          <cell r="U883">
            <v>16130618.27</v>
          </cell>
          <cell r="V883">
            <v>10911310.720000001</v>
          </cell>
          <cell r="W883">
            <v>4823091.07</v>
          </cell>
          <cell r="X883">
            <v>4899046.41</v>
          </cell>
          <cell r="Y883">
            <v>4974249.76</v>
          </cell>
          <cell r="Z883">
            <v>5049879.66</v>
          </cell>
          <cell r="AA883">
            <v>5126289.05</v>
          </cell>
          <cell r="AB883">
            <v>5203203.5</v>
          </cell>
          <cell r="AC883">
            <v>5283869.59</v>
          </cell>
          <cell r="AD883">
            <v>5405233.1200000001</v>
          </cell>
          <cell r="AE883">
            <v>5502775.29</v>
          </cell>
          <cell r="AF883">
            <v>5602414.6799999997</v>
          </cell>
          <cell r="AG883">
            <v>5704204.7300000004</v>
          </cell>
          <cell r="AH883">
            <v>5808200.4400000004</v>
          </cell>
          <cell r="AI883">
            <v>5914458.3899999997</v>
          </cell>
          <cell r="AJ883">
            <v>6023036.7800000003</v>
          </cell>
          <cell r="AK883">
            <v>6133995.5099999998</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row>
        <row r="884">
          <cell r="A884" t="str">
            <v>IDSmall C&amp;IDLC Central ACNon-Incentive CostsLow Participation Case0</v>
          </cell>
          <cell r="B884" t="str">
            <v>ID</v>
          </cell>
          <cell r="C884" t="str">
            <v>Small C&amp;I</v>
          </cell>
          <cell r="D884" t="str">
            <v>DLC Central AC</v>
          </cell>
          <cell r="E884" t="str">
            <v>Non-Incentive Costs</v>
          </cell>
          <cell r="F884" t="str">
            <v>Low Participation Case</v>
          </cell>
          <cell r="G884">
            <v>0</v>
          </cell>
          <cell r="H884">
            <v>0</v>
          </cell>
          <cell r="I884">
            <v>0</v>
          </cell>
          <cell r="J884">
            <v>0</v>
          </cell>
          <cell r="K884">
            <v>0</v>
          </cell>
          <cell r="L884">
            <v>0</v>
          </cell>
          <cell r="M884">
            <v>0</v>
          </cell>
          <cell r="N884">
            <v>0</v>
          </cell>
          <cell r="O884">
            <v>0</v>
          </cell>
          <cell r="P884">
            <v>0</v>
          </cell>
          <cell r="Q884">
            <v>0</v>
          </cell>
          <cell r="R884">
            <v>5482636.7300000004</v>
          </cell>
          <cell r="S884">
            <v>11437731.27</v>
          </cell>
          <cell r="T884">
            <v>23748445.530000001</v>
          </cell>
          <cell r="U884">
            <v>12818922.52</v>
          </cell>
          <cell r="V884">
            <v>7177502.6100000003</v>
          </cell>
          <cell r="W884">
            <v>1035039.42</v>
          </cell>
          <cell r="X884">
            <v>1056694.75</v>
          </cell>
          <cell r="Y884">
            <v>1077608.81</v>
          </cell>
          <cell r="Z884">
            <v>1098962.6200000001</v>
          </cell>
          <cell r="AA884">
            <v>1121099.71</v>
          </cell>
          <cell r="AB884">
            <v>1143734.93</v>
          </cell>
          <cell r="AC884">
            <v>1169950.97</v>
          </cell>
          <cell r="AD884">
            <v>1234739.83</v>
          </cell>
          <cell r="AE884">
            <v>1274929.31</v>
          </cell>
          <cell r="AF884">
            <v>1316427.29</v>
          </cell>
          <cell r="AG884">
            <v>1359276.37</v>
          </cell>
          <cell r="AH884">
            <v>1403520.56</v>
          </cell>
          <cell r="AI884">
            <v>1449205.28</v>
          </cell>
          <cell r="AJ884">
            <v>1496377.44</v>
          </cell>
          <cell r="AK884">
            <v>1545085.48</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row>
        <row r="885">
          <cell r="A885" t="str">
            <v>IDSmall C&amp;IDLC Central ACSummer Peak Reduction @Meter  (MW)Low Participation Case0</v>
          </cell>
          <cell r="B885" t="str">
            <v>ID</v>
          </cell>
          <cell r="C885" t="str">
            <v>Small C&amp;I</v>
          </cell>
          <cell r="D885" t="str">
            <v>DLC Central AC</v>
          </cell>
          <cell r="E885" t="str">
            <v>Summer Peak Reduction @Meter  (MW)</v>
          </cell>
          <cell r="F885" t="str">
            <v>Low Participation Case</v>
          </cell>
          <cell r="G885">
            <v>0</v>
          </cell>
          <cell r="H885">
            <v>0</v>
          </cell>
          <cell r="I885">
            <v>0</v>
          </cell>
          <cell r="J885">
            <v>0</v>
          </cell>
          <cell r="K885">
            <v>0</v>
          </cell>
          <cell r="L885">
            <v>0</v>
          </cell>
          <cell r="M885">
            <v>0</v>
          </cell>
          <cell r="N885">
            <v>0</v>
          </cell>
          <cell r="O885">
            <v>0</v>
          </cell>
          <cell r="P885">
            <v>0</v>
          </cell>
          <cell r="Q885">
            <v>0</v>
          </cell>
          <cell r="R885">
            <v>5.1061481672101516</v>
          </cell>
          <cell r="S885">
            <v>15.546439584201273</v>
          </cell>
          <cell r="T885">
            <v>36.769815927493447</v>
          </cell>
          <cell r="U885">
            <v>47.99510590524666</v>
          </cell>
          <cell r="V885">
            <v>54.039254216657497</v>
          </cell>
          <cell r="W885">
            <v>54.75501228123791</v>
          </cell>
          <cell r="X885">
            <v>55.462504704051796</v>
          </cell>
          <cell r="Y885">
            <v>56.170704503007471</v>
          </cell>
          <cell r="Z885">
            <v>56.91276145592839</v>
          </cell>
          <cell r="AA885">
            <v>57.74360864977195</v>
          </cell>
          <cell r="AB885">
            <v>58.507439221742665</v>
          </cell>
          <cell r="AC885">
            <v>59.27262640549219</v>
          </cell>
          <cell r="AD885">
            <v>60.065513565673378</v>
          </cell>
          <cell r="AE885">
            <v>60.869007140432515</v>
          </cell>
          <cell r="AF885">
            <v>61.683249011282939</v>
          </cell>
          <cell r="AG885">
            <v>62.508382957680382</v>
          </cell>
          <cell r="AH885">
            <v>63.344554682411669</v>
          </cell>
          <cell r="AI885">
            <v>64.191911837323005</v>
          </cell>
          <cell r="AJ885">
            <v>65.050604049392433</v>
          </cell>
          <cell r="AK885">
            <v>65.920782947151125</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row>
        <row r="886">
          <cell r="A886" t="str">
            <v>IDSmall C&amp;IDLC Central ACSummer Peak Reduction @Generation (MW)Low Participation Case0</v>
          </cell>
          <cell r="B886" t="str">
            <v>ID</v>
          </cell>
          <cell r="C886" t="str">
            <v>Small C&amp;I</v>
          </cell>
          <cell r="D886" t="str">
            <v>DLC Central AC</v>
          </cell>
          <cell r="E886" t="str">
            <v>Summer Peak Reduction @Generation (MW)</v>
          </cell>
          <cell r="F886" t="str">
            <v>Low Participation Case</v>
          </cell>
          <cell r="G886">
            <v>0</v>
          </cell>
          <cell r="H886">
            <v>0</v>
          </cell>
          <cell r="I886">
            <v>0</v>
          </cell>
          <cell r="J886">
            <v>0</v>
          </cell>
          <cell r="K886">
            <v>0</v>
          </cell>
          <cell r="L886">
            <v>0</v>
          </cell>
          <cell r="M886">
            <v>0</v>
          </cell>
          <cell r="N886">
            <v>0</v>
          </cell>
          <cell r="O886">
            <v>0</v>
          </cell>
          <cell r="P886">
            <v>0</v>
          </cell>
          <cell r="Q886">
            <v>0</v>
          </cell>
          <cell r="R886">
            <v>5.6309529854545115</v>
          </cell>
          <cell r="S886">
            <v>17.1442871462299</v>
          </cell>
          <cell r="T886">
            <v>40.548980952242438</v>
          </cell>
          <cell r="U886">
            <v>52.92799504328039</v>
          </cell>
          <cell r="V886">
            <v>59.593354892652727</v>
          </cell>
          <cell r="W886">
            <v>60.382677857562754</v>
          </cell>
          <cell r="X886">
            <v>61.162885646285609</v>
          </cell>
          <cell r="Y886">
            <v>61.94387351456492</v>
          </cell>
          <cell r="Z886">
            <v>62.762198341341403</v>
          </cell>
          <cell r="AA886">
            <v>63.678439181486489</v>
          </cell>
          <cell r="AB886">
            <v>64.520775498172327</v>
          </cell>
          <cell r="AC886">
            <v>65.364607857843168</v>
          </cell>
          <cell r="AD886">
            <v>66.238987169908881</v>
          </cell>
          <cell r="AE886">
            <v>67.125063013269198</v>
          </cell>
          <cell r="AF886">
            <v>68.022991851877961</v>
          </cell>
          <cell r="AG886">
            <v>68.932932242700019</v>
          </cell>
          <cell r="AH886">
            <v>69.855044863709381</v>
          </cell>
          <cell r="AI886">
            <v>70.789492542261797</v>
          </cell>
          <cell r="AJ886">
            <v>71.73644028384696</v>
          </cell>
          <cell r="AK886">
            <v>72.696055301225314</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row>
        <row r="887">
          <cell r="A887" t="str">
            <v>IDSmall C&amp;IDLC Central ACWinter Peak Reduction @Meter  (MW)Low Participation Case0</v>
          </cell>
          <cell r="B887" t="str">
            <v>ID</v>
          </cell>
          <cell r="C887" t="str">
            <v>Small C&amp;I</v>
          </cell>
          <cell r="D887" t="str">
            <v>DLC Central AC</v>
          </cell>
          <cell r="E887" t="str">
            <v>Winter Peak Reduction @Meter  (MW)</v>
          </cell>
          <cell r="F887" t="str">
            <v>Low Participation Case</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row>
        <row r="888">
          <cell r="A888" t="str">
            <v>IDSmall C&amp;IDLC Central ACWinter Peak Reduction @Generation (MW)Low Participation Case0</v>
          </cell>
          <cell r="B888" t="str">
            <v>ID</v>
          </cell>
          <cell r="C888" t="str">
            <v>Small C&amp;I</v>
          </cell>
          <cell r="D888" t="str">
            <v>DLC Central AC</v>
          </cell>
          <cell r="E888" t="str">
            <v>Winter Peak Reduction @Generation (MW)</v>
          </cell>
          <cell r="F888" t="str">
            <v>Low Participation Case</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row>
        <row r="889">
          <cell r="A889" t="str">
            <v>IDSmall C&amp;IDLC Central ACProgram Annual BenefitsLow Participation Case0</v>
          </cell>
          <cell r="B889" t="str">
            <v>ID</v>
          </cell>
          <cell r="C889" t="str">
            <v>Small C&amp;I</v>
          </cell>
          <cell r="D889" t="str">
            <v>DLC Central AC</v>
          </cell>
          <cell r="E889" t="str">
            <v>Program Annual Benefits</v>
          </cell>
          <cell r="F889" t="str">
            <v>Low Participation Case</v>
          </cell>
          <cell r="G889">
            <v>0</v>
          </cell>
        </row>
        <row r="890">
          <cell r="A890" t="str">
            <v>IDSmall C&amp;IDLC Central ACNew ParticipantsLow Participation Case0</v>
          </cell>
          <cell r="B890" t="str">
            <v>ID</v>
          </cell>
          <cell r="C890" t="str">
            <v>Small C&amp;I</v>
          </cell>
          <cell r="D890" t="str">
            <v>DLC Central AC</v>
          </cell>
          <cell r="E890" t="str">
            <v>New Participants</v>
          </cell>
          <cell r="F890" t="str">
            <v>Low Participation Case</v>
          </cell>
          <cell r="G890">
            <v>0</v>
          </cell>
          <cell r="H890">
            <v>0</v>
          </cell>
          <cell r="I890">
            <v>0</v>
          </cell>
          <cell r="J890">
            <v>0</v>
          </cell>
          <cell r="K890">
            <v>0</v>
          </cell>
          <cell r="L890">
            <v>0</v>
          </cell>
          <cell r="M890">
            <v>0</v>
          </cell>
          <cell r="N890">
            <v>0</v>
          </cell>
          <cell r="O890">
            <v>0</v>
          </cell>
          <cell r="P890">
            <v>0</v>
          </cell>
          <cell r="Q890">
            <v>0</v>
          </cell>
          <cell r="R890">
            <v>16746.686550000006</v>
          </cell>
          <cell r="S890">
            <v>34271.919000000009</v>
          </cell>
          <cell r="T890">
            <v>69833.664450000011</v>
          </cell>
          <cell r="U890">
            <v>36847.527750000037</v>
          </cell>
          <cell r="V890">
            <v>20100.588749999937</v>
          </cell>
          <cell r="W890">
            <v>2583.0255000000179</v>
          </cell>
          <cell r="X890">
            <v>2585.7149999999965</v>
          </cell>
          <cell r="Y890">
            <v>2585.2035000000324</v>
          </cell>
          <cell r="Z890">
            <v>2584.5764999999665</v>
          </cell>
          <cell r="AA890">
            <v>2584.3950000000186</v>
          </cell>
          <cell r="AB890">
            <v>2584.7249999999767</v>
          </cell>
          <cell r="AC890">
            <v>2592.8595000000205</v>
          </cell>
          <cell r="AD890">
            <v>2694.0321599718882</v>
          </cell>
          <cell r="AE890">
            <v>2731.0805338135397</v>
          </cell>
          <cell r="AF890">
            <v>2768.6383974915661</v>
          </cell>
          <cell r="AG890">
            <v>2806.7127575183695</v>
          </cell>
          <cell r="AH890">
            <v>2845.3107167601411</v>
          </cell>
          <cell r="AI890">
            <v>2884.4394757617847</v>
          </cell>
          <cell r="AJ890">
            <v>2924.1063340901455</v>
          </cell>
          <cell r="AK890">
            <v>2964.3186916958948</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row>
        <row r="891">
          <cell r="A891" t="str">
            <v>IDSmall C&amp;IDLC Central ACIncentive CostsLow Participation Case0</v>
          </cell>
          <cell r="B891" t="str">
            <v>ID</v>
          </cell>
          <cell r="C891" t="str">
            <v>Small C&amp;I</v>
          </cell>
          <cell r="D891" t="str">
            <v>DLC Central AC</v>
          </cell>
          <cell r="E891" t="str">
            <v>Incentive Costs</v>
          </cell>
          <cell r="F891" t="str">
            <v>Low Participation Case</v>
          </cell>
          <cell r="G891">
            <v>0</v>
          </cell>
          <cell r="H891">
            <v>0</v>
          </cell>
          <cell r="I891">
            <v>0</v>
          </cell>
          <cell r="J891">
            <v>0</v>
          </cell>
          <cell r="K891">
            <v>0</v>
          </cell>
          <cell r="L891">
            <v>0</v>
          </cell>
          <cell r="M891">
            <v>0</v>
          </cell>
          <cell r="N891">
            <v>0</v>
          </cell>
          <cell r="O891">
            <v>0</v>
          </cell>
          <cell r="P891">
            <v>0</v>
          </cell>
          <cell r="Q891">
            <v>0</v>
          </cell>
          <cell r="R891">
            <v>351680.42</v>
          </cell>
          <cell r="S891">
            <v>1071390.72</v>
          </cell>
          <cell r="T891">
            <v>2537897.67</v>
          </cell>
          <cell r="U891">
            <v>3311695.75</v>
          </cell>
          <cell r="V891">
            <v>3733808.12</v>
          </cell>
          <cell r="W891">
            <v>3788051.65</v>
          </cell>
          <cell r="X891">
            <v>3842351.67</v>
          </cell>
          <cell r="Y891">
            <v>3896640.94</v>
          </cell>
          <cell r="Z891">
            <v>3950917.05</v>
          </cell>
          <cell r="AA891">
            <v>4005189.34</v>
          </cell>
          <cell r="AB891">
            <v>4059468.57</v>
          </cell>
          <cell r="AC891">
            <v>4113918.62</v>
          </cell>
          <cell r="AD891">
            <v>4170493.29</v>
          </cell>
          <cell r="AE891">
            <v>4227845.9800000004</v>
          </cell>
          <cell r="AF891">
            <v>4285987.3899999997</v>
          </cell>
          <cell r="AG891">
            <v>4344928.3600000003</v>
          </cell>
          <cell r="AH891">
            <v>4404679.88</v>
          </cell>
          <cell r="AI891">
            <v>4465253.1100000003</v>
          </cell>
          <cell r="AJ891">
            <v>4526659.34</v>
          </cell>
          <cell r="AK891">
            <v>4588910.04</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row>
        <row r="892">
          <cell r="A892" t="str">
            <v>IDSmall C&amp;IDLC Central ACParticipantsLow Participation Case0</v>
          </cell>
          <cell r="B892" t="str">
            <v>ID</v>
          </cell>
          <cell r="C892" t="str">
            <v>Small C&amp;I</v>
          </cell>
          <cell r="D892" t="str">
            <v>DLC Central AC</v>
          </cell>
          <cell r="E892" t="str">
            <v>Participants</v>
          </cell>
          <cell r="F892" t="str">
            <v>Low Participation Case</v>
          </cell>
          <cell r="G892">
            <v>0</v>
          </cell>
          <cell r="H892">
            <v>0</v>
          </cell>
          <cell r="I892">
            <v>0</v>
          </cell>
          <cell r="J892">
            <v>0</v>
          </cell>
          <cell r="K892">
            <v>0</v>
          </cell>
          <cell r="L892">
            <v>0</v>
          </cell>
          <cell r="M892">
            <v>0</v>
          </cell>
          <cell r="N892">
            <v>0</v>
          </cell>
          <cell r="O892">
            <v>0</v>
          </cell>
          <cell r="P892">
            <v>0</v>
          </cell>
          <cell r="Q892">
            <v>0</v>
          </cell>
          <cell r="R892">
            <v>16746.686550000006</v>
          </cell>
          <cell r="S892">
            <v>51018.605550000015</v>
          </cell>
          <cell r="T892">
            <v>120852.27000000002</v>
          </cell>
          <cell r="U892">
            <v>157699.79775000006</v>
          </cell>
          <cell r="V892">
            <v>177800.38649999999</v>
          </cell>
          <cell r="W892">
            <v>180383.41200000001</v>
          </cell>
          <cell r="X892">
            <v>182969.12700000001</v>
          </cell>
          <cell r="Y892">
            <v>185554.33050000004</v>
          </cell>
          <cell r="Z892">
            <v>188138.90700000001</v>
          </cell>
          <cell r="AA892">
            <v>190723.30200000003</v>
          </cell>
          <cell r="AB892">
            <v>193308.027</v>
          </cell>
          <cell r="AC892">
            <v>195900.88650000002</v>
          </cell>
          <cell r="AD892">
            <v>198594.91865997191</v>
          </cell>
          <cell r="AE892">
            <v>201325.99919378545</v>
          </cell>
          <cell r="AF892">
            <v>204094.63759127702</v>
          </cell>
          <cell r="AG892">
            <v>206901.35034879539</v>
          </cell>
          <cell r="AH892">
            <v>209746.66106555553</v>
          </cell>
          <cell r="AI892">
            <v>212631.10054131731</v>
          </cell>
          <cell r="AJ892">
            <v>215555.20687540746</v>
          </cell>
          <cell r="AK892">
            <v>218519.52556710335</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row>
        <row r="893">
          <cell r="A893" t="str">
            <v>IDResidentialDLC Elec Vehicle ChargingProgram Annual BenefitsLow Participation Case0</v>
          </cell>
          <cell r="B893" t="str">
            <v>ID</v>
          </cell>
          <cell r="C893" t="str">
            <v>Residential</v>
          </cell>
          <cell r="D893" t="str">
            <v>DLC Elec Vehicle Charging</v>
          </cell>
          <cell r="E893" t="str">
            <v>Program Annual Benefits</v>
          </cell>
          <cell r="F893" t="str">
            <v>Low Participation Case</v>
          </cell>
          <cell r="G893">
            <v>0</v>
          </cell>
          <cell r="H893">
            <v>0</v>
          </cell>
          <cell r="I893">
            <v>0</v>
          </cell>
          <cell r="J893">
            <v>0</v>
          </cell>
          <cell r="K893">
            <v>0</v>
          </cell>
          <cell r="L893">
            <v>0</v>
          </cell>
          <cell r="M893">
            <v>0</v>
          </cell>
          <cell r="N893">
            <v>0</v>
          </cell>
          <cell r="O893">
            <v>0</v>
          </cell>
          <cell r="P893">
            <v>0</v>
          </cell>
          <cell r="Q893">
            <v>0</v>
          </cell>
          <cell r="R893">
            <v>573231.01</v>
          </cell>
          <cell r="S893">
            <v>1745288.43</v>
          </cell>
          <cell r="T893">
            <v>4127886.26</v>
          </cell>
          <cell r="U893">
            <v>5388069.9000000004</v>
          </cell>
          <cell r="V893">
            <v>6066603.5300000003</v>
          </cell>
          <cell r="W893">
            <v>6146956.6100000003</v>
          </cell>
          <cell r="X893">
            <v>6226381.7599999998</v>
          </cell>
          <cell r="Y893">
            <v>6305886.3200000003</v>
          </cell>
          <cell r="Z893">
            <v>6389191.79</v>
          </cell>
          <cell r="AA893">
            <v>6482465.1100000003</v>
          </cell>
          <cell r="AB893">
            <v>6568214.9500000002</v>
          </cell>
          <cell r="AC893">
            <v>6654117.0800000001</v>
          </cell>
          <cell r="AD893">
            <v>6743128.8899999997</v>
          </cell>
          <cell r="AE893">
            <v>6833331.4100000001</v>
          </cell>
          <cell r="AF893">
            <v>6924740.5700000003</v>
          </cell>
          <cell r="AG893">
            <v>7017372.5</v>
          </cell>
          <cell r="AH893">
            <v>7111243.5700000003</v>
          </cell>
          <cell r="AI893">
            <v>7206370.3399999999</v>
          </cell>
          <cell r="AJ893">
            <v>7302769.6200000001</v>
          </cell>
          <cell r="AK893">
            <v>7400458.4299999997</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row>
        <row r="894">
          <cell r="A894" t="str">
            <v>IDResidentialDLC Elec Vehicle ChargingProgram Annual CostsLow Participation Case0</v>
          </cell>
          <cell r="B894" t="str">
            <v>ID</v>
          </cell>
          <cell r="C894" t="str">
            <v>Residential</v>
          </cell>
          <cell r="D894" t="str">
            <v>DLC Elec Vehicle Charging</v>
          </cell>
          <cell r="E894" t="str">
            <v>Program Annual Costs</v>
          </cell>
          <cell r="F894" t="str">
            <v>Low Participation Case</v>
          </cell>
          <cell r="G894">
            <v>0</v>
          </cell>
          <cell r="H894">
            <v>0</v>
          </cell>
          <cell r="I894">
            <v>0</v>
          </cell>
          <cell r="J894">
            <v>0</v>
          </cell>
          <cell r="K894">
            <v>0</v>
          </cell>
          <cell r="L894">
            <v>0</v>
          </cell>
          <cell r="M894">
            <v>0</v>
          </cell>
          <cell r="N894">
            <v>0</v>
          </cell>
          <cell r="O894">
            <v>0</v>
          </cell>
          <cell r="P894">
            <v>0</v>
          </cell>
          <cell r="Q894">
            <v>0</v>
          </cell>
          <cell r="R894">
            <v>5834317.1500000004</v>
          </cell>
          <cell r="S894">
            <v>12509121.98</v>
          </cell>
          <cell r="T894">
            <v>26286343.199999999</v>
          </cell>
          <cell r="U894">
            <v>16130618.27</v>
          </cell>
          <cell r="V894">
            <v>10911310.720000001</v>
          </cell>
          <cell r="W894">
            <v>4823091.07</v>
          </cell>
          <cell r="X894">
            <v>4899046.41</v>
          </cell>
          <cell r="Y894">
            <v>4974249.76</v>
          </cell>
          <cell r="Z894">
            <v>5049879.66</v>
          </cell>
          <cell r="AA894">
            <v>5126289.05</v>
          </cell>
          <cell r="AB894">
            <v>5203203.5</v>
          </cell>
          <cell r="AC894">
            <v>5283869.59</v>
          </cell>
          <cell r="AD894">
            <v>5405233.1200000001</v>
          </cell>
          <cell r="AE894">
            <v>5502775.29</v>
          </cell>
          <cell r="AF894">
            <v>5602414.6799999997</v>
          </cell>
          <cell r="AG894">
            <v>5704204.7300000004</v>
          </cell>
          <cell r="AH894">
            <v>5808200.4400000004</v>
          </cell>
          <cell r="AI894">
            <v>5914458.3899999997</v>
          </cell>
          <cell r="AJ894">
            <v>6023036.7800000003</v>
          </cell>
          <cell r="AK894">
            <v>6133995.5099999998</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row>
        <row r="895">
          <cell r="A895" t="str">
            <v>IDResidentialDLC Elec Vehicle ChargingNon-Incentive CostsLow Participation Case0</v>
          </cell>
          <cell r="B895" t="str">
            <v>ID</v>
          </cell>
          <cell r="C895" t="str">
            <v>Residential</v>
          </cell>
          <cell r="D895" t="str">
            <v>DLC Elec Vehicle Charging</v>
          </cell>
          <cell r="E895" t="str">
            <v>Non-Incentive Costs</v>
          </cell>
          <cell r="F895" t="str">
            <v>Low Participation Case</v>
          </cell>
          <cell r="G895">
            <v>0</v>
          </cell>
          <cell r="H895">
            <v>0</v>
          </cell>
          <cell r="I895">
            <v>0</v>
          </cell>
          <cell r="J895">
            <v>0</v>
          </cell>
          <cell r="K895">
            <v>0</v>
          </cell>
          <cell r="L895">
            <v>0</v>
          </cell>
          <cell r="M895">
            <v>0</v>
          </cell>
          <cell r="N895">
            <v>0</v>
          </cell>
          <cell r="O895">
            <v>0</v>
          </cell>
          <cell r="P895">
            <v>0</v>
          </cell>
          <cell r="Q895">
            <v>0</v>
          </cell>
          <cell r="R895">
            <v>5482636.7300000004</v>
          </cell>
          <cell r="S895">
            <v>11437731.27</v>
          </cell>
          <cell r="T895">
            <v>23748445.530000001</v>
          </cell>
          <cell r="U895">
            <v>12818922.52</v>
          </cell>
          <cell r="V895">
            <v>7177502.6100000003</v>
          </cell>
          <cell r="W895">
            <v>1035039.42</v>
          </cell>
          <cell r="X895">
            <v>1056694.75</v>
          </cell>
          <cell r="Y895">
            <v>1077608.81</v>
          </cell>
          <cell r="Z895">
            <v>1098962.6200000001</v>
          </cell>
          <cell r="AA895">
            <v>1121099.71</v>
          </cell>
          <cell r="AB895">
            <v>1143734.93</v>
          </cell>
          <cell r="AC895">
            <v>1169950.97</v>
          </cell>
          <cell r="AD895">
            <v>1234739.83</v>
          </cell>
          <cell r="AE895">
            <v>1274929.31</v>
          </cell>
          <cell r="AF895">
            <v>1316427.29</v>
          </cell>
          <cell r="AG895">
            <v>1359276.37</v>
          </cell>
          <cell r="AH895">
            <v>1403520.56</v>
          </cell>
          <cell r="AI895">
            <v>1449205.28</v>
          </cell>
          <cell r="AJ895">
            <v>1496377.44</v>
          </cell>
          <cell r="AK895">
            <v>1545085.48</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row>
        <row r="896">
          <cell r="A896" t="str">
            <v>IDResidentialDLC Elec Vehicle ChargingSummer Peak Reduction @Meter  (MW)Low Participation Case0</v>
          </cell>
          <cell r="B896" t="str">
            <v>ID</v>
          </cell>
          <cell r="C896" t="str">
            <v>Residential</v>
          </cell>
          <cell r="D896" t="str">
            <v>DLC Elec Vehicle Charging</v>
          </cell>
          <cell r="E896" t="str">
            <v>Summer Peak Reduction @Meter  (MW)</v>
          </cell>
          <cell r="F896" t="str">
            <v>Low Participation Case</v>
          </cell>
          <cell r="G896">
            <v>0</v>
          </cell>
          <cell r="H896">
            <v>0</v>
          </cell>
          <cell r="I896">
            <v>0</v>
          </cell>
          <cell r="J896">
            <v>0</v>
          </cell>
          <cell r="K896">
            <v>0</v>
          </cell>
          <cell r="L896">
            <v>0</v>
          </cell>
          <cell r="M896">
            <v>0</v>
          </cell>
          <cell r="N896">
            <v>0</v>
          </cell>
          <cell r="O896">
            <v>0</v>
          </cell>
          <cell r="P896">
            <v>0</v>
          </cell>
          <cell r="Q896">
            <v>0</v>
          </cell>
          <cell r="R896">
            <v>5.1061481672101516</v>
          </cell>
          <cell r="S896">
            <v>15.546439584201273</v>
          </cell>
          <cell r="T896">
            <v>36.769815927493447</v>
          </cell>
          <cell r="U896">
            <v>47.99510590524666</v>
          </cell>
          <cell r="V896">
            <v>54.039254216657497</v>
          </cell>
          <cell r="W896">
            <v>54.75501228123791</v>
          </cell>
          <cell r="X896">
            <v>55.462504704051796</v>
          </cell>
          <cell r="Y896">
            <v>56.170704503007471</v>
          </cell>
          <cell r="Z896">
            <v>56.91276145592839</v>
          </cell>
          <cell r="AA896">
            <v>57.74360864977195</v>
          </cell>
          <cell r="AB896">
            <v>58.507439221742665</v>
          </cell>
          <cell r="AC896">
            <v>59.27262640549219</v>
          </cell>
          <cell r="AD896">
            <v>60.065513565673378</v>
          </cell>
          <cell r="AE896">
            <v>60.869007140432515</v>
          </cell>
          <cell r="AF896">
            <v>61.683249011282939</v>
          </cell>
          <cell r="AG896">
            <v>62.508382957680382</v>
          </cell>
          <cell r="AH896">
            <v>63.344554682411669</v>
          </cell>
          <cell r="AI896">
            <v>64.191911837323005</v>
          </cell>
          <cell r="AJ896">
            <v>65.050604049392433</v>
          </cell>
          <cell r="AK896">
            <v>65.920782947151125</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row>
        <row r="897">
          <cell r="A897" t="str">
            <v>IDResidentialDLC Elec Vehicle ChargingSummer Peak Reduction @Generation (MW)Low Participation Case0</v>
          </cell>
          <cell r="B897" t="str">
            <v>ID</v>
          </cell>
          <cell r="C897" t="str">
            <v>Residential</v>
          </cell>
          <cell r="D897" t="str">
            <v>DLC Elec Vehicle Charging</v>
          </cell>
          <cell r="E897" t="str">
            <v>Summer Peak Reduction @Generation (MW)</v>
          </cell>
          <cell r="F897" t="str">
            <v>Low Participation Case</v>
          </cell>
          <cell r="G897">
            <v>0</v>
          </cell>
          <cell r="H897">
            <v>0</v>
          </cell>
          <cell r="I897">
            <v>0</v>
          </cell>
          <cell r="J897">
            <v>0</v>
          </cell>
          <cell r="K897">
            <v>0</v>
          </cell>
          <cell r="L897">
            <v>0</v>
          </cell>
          <cell r="M897">
            <v>0</v>
          </cell>
          <cell r="N897">
            <v>0</v>
          </cell>
          <cell r="O897">
            <v>0</v>
          </cell>
          <cell r="P897">
            <v>0</v>
          </cell>
          <cell r="Q897">
            <v>0</v>
          </cell>
          <cell r="R897">
            <v>5.6309529854545115</v>
          </cell>
          <cell r="S897">
            <v>17.1442871462299</v>
          </cell>
          <cell r="T897">
            <v>40.548980952242438</v>
          </cell>
          <cell r="U897">
            <v>52.92799504328039</v>
          </cell>
          <cell r="V897">
            <v>59.593354892652727</v>
          </cell>
          <cell r="W897">
            <v>60.382677857562754</v>
          </cell>
          <cell r="X897">
            <v>61.162885646285609</v>
          </cell>
          <cell r="Y897">
            <v>61.94387351456492</v>
          </cell>
          <cell r="Z897">
            <v>62.762198341341403</v>
          </cell>
          <cell r="AA897">
            <v>63.678439181486489</v>
          </cell>
          <cell r="AB897">
            <v>64.520775498172327</v>
          </cell>
          <cell r="AC897">
            <v>65.364607857843168</v>
          </cell>
          <cell r="AD897">
            <v>66.238987169908881</v>
          </cell>
          <cell r="AE897">
            <v>67.125063013269198</v>
          </cell>
          <cell r="AF897">
            <v>68.022991851877961</v>
          </cell>
          <cell r="AG897">
            <v>68.932932242700019</v>
          </cell>
          <cell r="AH897">
            <v>69.855044863709381</v>
          </cell>
          <cell r="AI897">
            <v>70.789492542261797</v>
          </cell>
          <cell r="AJ897">
            <v>71.73644028384696</v>
          </cell>
          <cell r="AK897">
            <v>72.696055301225314</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row>
        <row r="898">
          <cell r="A898" t="str">
            <v>IDResidentialDLC Elec Vehicle ChargingWinter Peak Reduction @Meter  (MW)Low Participation Case0</v>
          </cell>
          <cell r="B898" t="str">
            <v>ID</v>
          </cell>
          <cell r="C898" t="str">
            <v>Residential</v>
          </cell>
          <cell r="D898" t="str">
            <v>DLC Elec Vehicle Charging</v>
          </cell>
          <cell r="E898" t="str">
            <v>Winter Peak Reduction @Meter  (MW)</v>
          </cell>
          <cell r="F898" t="str">
            <v>Low Participation Case</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row>
        <row r="899">
          <cell r="A899" t="str">
            <v>IDResidentialDLC Elec Vehicle ChargingWinter Peak Reduction @Generation (MW)Low Participation Case0</v>
          </cell>
          <cell r="B899" t="str">
            <v>ID</v>
          </cell>
          <cell r="C899" t="str">
            <v>Residential</v>
          </cell>
          <cell r="D899" t="str">
            <v>DLC Elec Vehicle Charging</v>
          </cell>
          <cell r="E899" t="str">
            <v>Winter Peak Reduction @Generation (MW)</v>
          </cell>
          <cell r="F899" t="str">
            <v>Low Participation Case</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row>
        <row r="900">
          <cell r="A900" t="str">
            <v>IDResidentialDLC Elec Vehicle ChargingProgram Annual BenefitsLow Participation Case0</v>
          </cell>
          <cell r="B900" t="str">
            <v>ID</v>
          </cell>
          <cell r="C900" t="str">
            <v>Residential</v>
          </cell>
          <cell r="D900" t="str">
            <v>DLC Elec Vehicle Charging</v>
          </cell>
          <cell r="E900" t="str">
            <v>Program Annual Benefits</v>
          </cell>
          <cell r="F900" t="str">
            <v>Low Participation Case</v>
          </cell>
          <cell r="G900">
            <v>0</v>
          </cell>
        </row>
        <row r="901">
          <cell r="A901" t="str">
            <v>IDResidentialDLC Elec Vehicle ChargingNew ParticipantsLow Participation Case0</v>
          </cell>
          <cell r="B901" t="str">
            <v>ID</v>
          </cell>
          <cell r="C901" t="str">
            <v>Residential</v>
          </cell>
          <cell r="D901" t="str">
            <v>DLC Elec Vehicle Charging</v>
          </cell>
          <cell r="E901" t="str">
            <v>New Participants</v>
          </cell>
          <cell r="F901" t="str">
            <v>Low Participation Case</v>
          </cell>
          <cell r="G901">
            <v>0</v>
          </cell>
          <cell r="H901">
            <v>0</v>
          </cell>
          <cell r="I901">
            <v>0</v>
          </cell>
          <cell r="J901">
            <v>0</v>
          </cell>
          <cell r="K901">
            <v>0</v>
          </cell>
          <cell r="L901">
            <v>0</v>
          </cell>
          <cell r="M901">
            <v>0</v>
          </cell>
          <cell r="N901">
            <v>0</v>
          </cell>
          <cell r="O901">
            <v>0</v>
          </cell>
          <cell r="P901">
            <v>0</v>
          </cell>
          <cell r="Q901">
            <v>0</v>
          </cell>
          <cell r="R901">
            <v>16746.686550000006</v>
          </cell>
          <cell r="S901">
            <v>34271.919000000009</v>
          </cell>
          <cell r="T901">
            <v>69833.664450000011</v>
          </cell>
          <cell r="U901">
            <v>36847.527750000037</v>
          </cell>
          <cell r="V901">
            <v>20100.588749999937</v>
          </cell>
          <cell r="W901">
            <v>2583.0255000000179</v>
          </cell>
          <cell r="X901">
            <v>2585.7149999999965</v>
          </cell>
          <cell r="Y901">
            <v>2585.2035000000324</v>
          </cell>
          <cell r="Z901">
            <v>2584.5764999999665</v>
          </cell>
          <cell r="AA901">
            <v>2584.3950000000186</v>
          </cell>
          <cell r="AB901">
            <v>2584.7249999999767</v>
          </cell>
          <cell r="AC901">
            <v>2592.8595000000205</v>
          </cell>
          <cell r="AD901">
            <v>2694.0321599718882</v>
          </cell>
          <cell r="AE901">
            <v>2731.0805338135397</v>
          </cell>
          <cell r="AF901">
            <v>2768.6383974915661</v>
          </cell>
          <cell r="AG901">
            <v>2806.7127575183695</v>
          </cell>
          <cell r="AH901">
            <v>2845.3107167601411</v>
          </cell>
          <cell r="AI901">
            <v>2884.4394757617847</v>
          </cell>
          <cell r="AJ901">
            <v>2924.1063340901455</v>
          </cell>
          <cell r="AK901">
            <v>2964.3186916958948</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row>
        <row r="902">
          <cell r="A902" t="str">
            <v>IDResidentialDLC Elec Vehicle ChargingIncentive CostsLow Participation Case0</v>
          </cell>
          <cell r="B902" t="str">
            <v>ID</v>
          </cell>
          <cell r="C902" t="str">
            <v>Residential</v>
          </cell>
          <cell r="D902" t="str">
            <v>DLC Elec Vehicle Charging</v>
          </cell>
          <cell r="E902" t="str">
            <v>Incentive Costs</v>
          </cell>
          <cell r="F902" t="str">
            <v>Low Participation Case</v>
          </cell>
          <cell r="G902">
            <v>0</v>
          </cell>
          <cell r="H902">
            <v>0</v>
          </cell>
          <cell r="I902">
            <v>0</v>
          </cell>
          <cell r="J902">
            <v>0</v>
          </cell>
          <cell r="K902">
            <v>0</v>
          </cell>
          <cell r="L902">
            <v>0</v>
          </cell>
          <cell r="M902">
            <v>0</v>
          </cell>
          <cell r="N902">
            <v>0</v>
          </cell>
          <cell r="O902">
            <v>0</v>
          </cell>
          <cell r="P902">
            <v>0</v>
          </cell>
          <cell r="Q902">
            <v>0</v>
          </cell>
          <cell r="R902">
            <v>351680.42</v>
          </cell>
          <cell r="S902">
            <v>1071390.72</v>
          </cell>
          <cell r="T902">
            <v>2537897.67</v>
          </cell>
          <cell r="U902">
            <v>3311695.75</v>
          </cell>
          <cell r="V902">
            <v>3733808.12</v>
          </cell>
          <cell r="W902">
            <v>3788051.65</v>
          </cell>
          <cell r="X902">
            <v>3842351.67</v>
          </cell>
          <cell r="Y902">
            <v>3896640.94</v>
          </cell>
          <cell r="Z902">
            <v>3950917.05</v>
          </cell>
          <cell r="AA902">
            <v>4005189.34</v>
          </cell>
          <cell r="AB902">
            <v>4059468.57</v>
          </cell>
          <cell r="AC902">
            <v>4113918.62</v>
          </cell>
          <cell r="AD902">
            <v>4170493.29</v>
          </cell>
          <cell r="AE902">
            <v>4227845.9800000004</v>
          </cell>
          <cell r="AF902">
            <v>4285987.3899999997</v>
          </cell>
          <cell r="AG902">
            <v>4344928.3600000003</v>
          </cell>
          <cell r="AH902">
            <v>4404679.88</v>
          </cell>
          <cell r="AI902">
            <v>4465253.1100000003</v>
          </cell>
          <cell r="AJ902">
            <v>4526659.34</v>
          </cell>
          <cell r="AK902">
            <v>4588910.04</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row>
        <row r="903">
          <cell r="A903" t="str">
            <v>IDResidentialDLC Elec Vehicle ChargingParticipantsLow Participation Case0</v>
          </cell>
          <cell r="B903" t="str">
            <v>ID</v>
          </cell>
          <cell r="C903" t="str">
            <v>Residential</v>
          </cell>
          <cell r="D903" t="str">
            <v>DLC Elec Vehicle Charging</v>
          </cell>
          <cell r="E903" t="str">
            <v>Participants</v>
          </cell>
          <cell r="F903" t="str">
            <v>Low Participation Case</v>
          </cell>
          <cell r="G903">
            <v>0</v>
          </cell>
          <cell r="H903">
            <v>0</v>
          </cell>
          <cell r="I903">
            <v>0</v>
          </cell>
          <cell r="J903">
            <v>0</v>
          </cell>
          <cell r="K903">
            <v>0</v>
          </cell>
          <cell r="L903">
            <v>0</v>
          </cell>
          <cell r="M903">
            <v>0</v>
          </cell>
          <cell r="N903">
            <v>0</v>
          </cell>
          <cell r="O903">
            <v>0</v>
          </cell>
          <cell r="P903">
            <v>0</v>
          </cell>
          <cell r="Q903">
            <v>0</v>
          </cell>
          <cell r="R903">
            <v>16746.686550000006</v>
          </cell>
          <cell r="S903">
            <v>51018.605550000015</v>
          </cell>
          <cell r="T903">
            <v>120852.27000000002</v>
          </cell>
          <cell r="U903">
            <v>157699.79775000006</v>
          </cell>
          <cell r="V903">
            <v>177800.38649999999</v>
          </cell>
          <cell r="W903">
            <v>180383.41200000001</v>
          </cell>
          <cell r="X903">
            <v>182969.12700000001</v>
          </cell>
          <cell r="Y903">
            <v>185554.33050000004</v>
          </cell>
          <cell r="Z903">
            <v>188138.90700000001</v>
          </cell>
          <cell r="AA903">
            <v>190723.30200000003</v>
          </cell>
          <cell r="AB903">
            <v>193308.027</v>
          </cell>
          <cell r="AC903">
            <v>195900.88650000002</v>
          </cell>
          <cell r="AD903">
            <v>198594.91865997191</v>
          </cell>
          <cell r="AE903">
            <v>201325.99919378545</v>
          </cell>
          <cell r="AF903">
            <v>204094.63759127702</v>
          </cell>
          <cell r="AG903">
            <v>206901.35034879539</v>
          </cell>
          <cell r="AH903">
            <v>209746.66106555553</v>
          </cell>
          <cell r="AI903">
            <v>212631.10054131731</v>
          </cell>
          <cell r="AJ903">
            <v>215555.20687540746</v>
          </cell>
          <cell r="AK903">
            <v>218519.52556710335</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row>
        <row r="904">
          <cell r="A904" t="str">
            <v>IDIrrigationDLC IrrigationProgram Annual BenefitsLow Participation Case0</v>
          </cell>
          <cell r="B904" t="str">
            <v>ID</v>
          </cell>
          <cell r="C904" t="str">
            <v>Irrigation</v>
          </cell>
          <cell r="D904" t="str">
            <v>DLC Irrigation</v>
          </cell>
          <cell r="E904" t="str">
            <v>Program Annual Benefits</v>
          </cell>
          <cell r="F904" t="str">
            <v>Low Participation Case</v>
          </cell>
          <cell r="G904">
            <v>0</v>
          </cell>
          <cell r="H904">
            <v>0</v>
          </cell>
          <cell r="I904">
            <v>0</v>
          </cell>
          <cell r="J904">
            <v>0</v>
          </cell>
          <cell r="K904">
            <v>0</v>
          </cell>
          <cell r="L904">
            <v>0</v>
          </cell>
          <cell r="M904">
            <v>0</v>
          </cell>
          <cell r="N904">
            <v>0</v>
          </cell>
          <cell r="O904">
            <v>0</v>
          </cell>
          <cell r="P904">
            <v>0</v>
          </cell>
          <cell r="Q904">
            <v>0</v>
          </cell>
          <cell r="R904">
            <v>573231.01</v>
          </cell>
          <cell r="S904">
            <v>1745288.43</v>
          </cell>
          <cell r="T904">
            <v>4127886.26</v>
          </cell>
          <cell r="U904">
            <v>5388069.9000000004</v>
          </cell>
          <cell r="V904">
            <v>6066603.5300000003</v>
          </cell>
          <cell r="W904">
            <v>6146956.6100000003</v>
          </cell>
          <cell r="X904">
            <v>6226381.7599999998</v>
          </cell>
          <cell r="Y904">
            <v>6305886.3200000003</v>
          </cell>
          <cell r="Z904">
            <v>6389191.79</v>
          </cell>
          <cell r="AA904">
            <v>6482465.1100000003</v>
          </cell>
          <cell r="AB904">
            <v>6568214.9500000002</v>
          </cell>
          <cell r="AC904">
            <v>6654117.0800000001</v>
          </cell>
          <cell r="AD904">
            <v>6743128.8899999997</v>
          </cell>
          <cell r="AE904">
            <v>6833331.4100000001</v>
          </cell>
          <cell r="AF904">
            <v>6924740.5700000003</v>
          </cell>
          <cell r="AG904">
            <v>7017372.5</v>
          </cell>
          <cell r="AH904">
            <v>7111243.5700000003</v>
          </cell>
          <cell r="AI904">
            <v>7206370.3399999999</v>
          </cell>
          <cell r="AJ904">
            <v>7302769.6200000001</v>
          </cell>
          <cell r="AK904">
            <v>7400458.4299999997</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row>
        <row r="905">
          <cell r="A905" t="str">
            <v>IDIrrigationDLC IrrigationProgram Annual CostsLow Participation Case0</v>
          </cell>
          <cell r="B905" t="str">
            <v>ID</v>
          </cell>
          <cell r="C905" t="str">
            <v>Irrigation</v>
          </cell>
          <cell r="D905" t="str">
            <v>DLC Irrigation</v>
          </cell>
          <cell r="E905" t="str">
            <v>Program Annual Costs</v>
          </cell>
          <cell r="F905" t="str">
            <v>Low Participation Case</v>
          </cell>
          <cell r="G905">
            <v>0</v>
          </cell>
          <cell r="H905">
            <v>0</v>
          </cell>
          <cell r="I905">
            <v>0</v>
          </cell>
          <cell r="J905">
            <v>0</v>
          </cell>
          <cell r="K905">
            <v>0</v>
          </cell>
          <cell r="L905">
            <v>0</v>
          </cell>
          <cell r="M905">
            <v>0</v>
          </cell>
          <cell r="N905">
            <v>0</v>
          </cell>
          <cell r="O905">
            <v>0</v>
          </cell>
          <cell r="P905">
            <v>0</v>
          </cell>
          <cell r="Q905">
            <v>0</v>
          </cell>
          <cell r="R905">
            <v>5834317.1500000004</v>
          </cell>
          <cell r="S905">
            <v>12509121.98</v>
          </cell>
          <cell r="T905">
            <v>26286343.199999999</v>
          </cell>
          <cell r="U905">
            <v>16130618.27</v>
          </cell>
          <cell r="V905">
            <v>10911310.720000001</v>
          </cell>
          <cell r="W905">
            <v>4823091.07</v>
          </cell>
          <cell r="X905">
            <v>4899046.41</v>
          </cell>
          <cell r="Y905">
            <v>4974249.76</v>
          </cell>
          <cell r="Z905">
            <v>5049879.66</v>
          </cell>
          <cell r="AA905">
            <v>5126289.05</v>
          </cell>
          <cell r="AB905">
            <v>5203203.5</v>
          </cell>
          <cell r="AC905">
            <v>5283869.59</v>
          </cell>
          <cell r="AD905">
            <v>5405233.1200000001</v>
          </cell>
          <cell r="AE905">
            <v>5502775.29</v>
          </cell>
          <cell r="AF905">
            <v>5602414.6799999997</v>
          </cell>
          <cell r="AG905">
            <v>5704204.7300000004</v>
          </cell>
          <cell r="AH905">
            <v>5808200.4400000004</v>
          </cell>
          <cell r="AI905">
            <v>5914458.3899999997</v>
          </cell>
          <cell r="AJ905">
            <v>6023036.7800000003</v>
          </cell>
          <cell r="AK905">
            <v>6133995.5099999998</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row>
        <row r="906">
          <cell r="A906" t="str">
            <v>IDIrrigationDLC IrrigationNon-Incentive CostsLow Participation Case0</v>
          </cell>
          <cell r="B906" t="str">
            <v>ID</v>
          </cell>
          <cell r="C906" t="str">
            <v>Irrigation</v>
          </cell>
          <cell r="D906" t="str">
            <v>DLC Irrigation</v>
          </cell>
          <cell r="E906" t="str">
            <v>Non-Incentive Costs</v>
          </cell>
          <cell r="F906" t="str">
            <v>Low Participation Case</v>
          </cell>
          <cell r="G906">
            <v>0</v>
          </cell>
          <cell r="H906">
            <v>0</v>
          </cell>
          <cell r="I906">
            <v>0</v>
          </cell>
          <cell r="J906">
            <v>0</v>
          </cell>
          <cell r="K906">
            <v>0</v>
          </cell>
          <cell r="L906">
            <v>0</v>
          </cell>
          <cell r="M906">
            <v>0</v>
          </cell>
          <cell r="N906">
            <v>0</v>
          </cell>
          <cell r="O906">
            <v>0</v>
          </cell>
          <cell r="P906">
            <v>0</v>
          </cell>
          <cell r="Q906">
            <v>0</v>
          </cell>
          <cell r="R906">
            <v>5482636.7300000004</v>
          </cell>
          <cell r="S906">
            <v>11437731.27</v>
          </cell>
          <cell r="T906">
            <v>23748445.530000001</v>
          </cell>
          <cell r="U906">
            <v>12818922.52</v>
          </cell>
          <cell r="V906">
            <v>7177502.6100000003</v>
          </cell>
          <cell r="W906">
            <v>1035039.42</v>
          </cell>
          <cell r="X906">
            <v>1056694.75</v>
          </cell>
          <cell r="Y906">
            <v>1077608.81</v>
          </cell>
          <cell r="Z906">
            <v>1098962.6200000001</v>
          </cell>
          <cell r="AA906">
            <v>1121099.71</v>
          </cell>
          <cell r="AB906">
            <v>1143734.93</v>
          </cell>
          <cell r="AC906">
            <v>1169950.97</v>
          </cell>
          <cell r="AD906">
            <v>1234739.83</v>
          </cell>
          <cell r="AE906">
            <v>1274929.31</v>
          </cell>
          <cell r="AF906">
            <v>1316427.29</v>
          </cell>
          <cell r="AG906">
            <v>1359276.37</v>
          </cell>
          <cell r="AH906">
            <v>1403520.56</v>
          </cell>
          <cell r="AI906">
            <v>1449205.28</v>
          </cell>
          <cell r="AJ906">
            <v>1496377.44</v>
          </cell>
          <cell r="AK906">
            <v>1545085.48</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row>
        <row r="907">
          <cell r="A907" t="str">
            <v>IDIrrigationDLC IrrigationSummer Peak Reduction @Meter  (MW)Low Participation Case0</v>
          </cell>
          <cell r="B907" t="str">
            <v>ID</v>
          </cell>
          <cell r="C907" t="str">
            <v>Irrigation</v>
          </cell>
          <cell r="D907" t="str">
            <v>DLC Irrigation</v>
          </cell>
          <cell r="E907" t="str">
            <v>Summer Peak Reduction @Meter  (MW)</v>
          </cell>
          <cell r="F907" t="str">
            <v>Low Participation Case</v>
          </cell>
          <cell r="G907">
            <v>0</v>
          </cell>
          <cell r="H907">
            <v>0</v>
          </cell>
          <cell r="I907">
            <v>0</v>
          </cell>
          <cell r="J907">
            <v>0</v>
          </cell>
          <cell r="K907">
            <v>0</v>
          </cell>
          <cell r="L907">
            <v>0</v>
          </cell>
          <cell r="M907">
            <v>0</v>
          </cell>
          <cell r="N907">
            <v>0</v>
          </cell>
          <cell r="O907">
            <v>0</v>
          </cell>
          <cell r="P907">
            <v>0</v>
          </cell>
          <cell r="Q907">
            <v>0</v>
          </cell>
          <cell r="R907">
            <v>5.1061481672101516</v>
          </cell>
          <cell r="S907">
            <v>15.546439584201273</v>
          </cell>
          <cell r="T907">
            <v>36.769815927493447</v>
          </cell>
          <cell r="U907">
            <v>47.99510590524666</v>
          </cell>
          <cell r="V907">
            <v>54.039254216657497</v>
          </cell>
          <cell r="W907">
            <v>54.75501228123791</v>
          </cell>
          <cell r="X907">
            <v>55.462504704051796</v>
          </cell>
          <cell r="Y907">
            <v>56.170704503007471</v>
          </cell>
          <cell r="Z907">
            <v>56.91276145592839</v>
          </cell>
          <cell r="AA907">
            <v>57.74360864977195</v>
          </cell>
          <cell r="AB907">
            <v>58.507439221742665</v>
          </cell>
          <cell r="AC907">
            <v>59.27262640549219</v>
          </cell>
          <cell r="AD907">
            <v>60.065513565673378</v>
          </cell>
          <cell r="AE907">
            <v>60.869007140432515</v>
          </cell>
          <cell r="AF907">
            <v>61.683249011282939</v>
          </cell>
          <cell r="AG907">
            <v>62.508382957680382</v>
          </cell>
          <cell r="AH907">
            <v>63.344554682411669</v>
          </cell>
          <cell r="AI907">
            <v>64.191911837323005</v>
          </cell>
          <cell r="AJ907">
            <v>65.050604049392433</v>
          </cell>
          <cell r="AK907">
            <v>65.920782947151125</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row>
        <row r="908">
          <cell r="A908" t="str">
            <v>IDIrrigationDLC IrrigationSummer Peak Reduction @Generation (MW)Low Participation Case0</v>
          </cell>
          <cell r="B908" t="str">
            <v>ID</v>
          </cell>
          <cell r="C908" t="str">
            <v>Irrigation</v>
          </cell>
          <cell r="D908" t="str">
            <v>DLC Irrigation</v>
          </cell>
          <cell r="E908" t="str">
            <v>Summer Peak Reduction @Generation (MW)</v>
          </cell>
          <cell r="F908" t="str">
            <v>Low Participation Case</v>
          </cell>
          <cell r="G908">
            <v>0</v>
          </cell>
          <cell r="H908">
            <v>0</v>
          </cell>
          <cell r="I908">
            <v>0</v>
          </cell>
          <cell r="J908">
            <v>0</v>
          </cell>
          <cell r="K908">
            <v>0</v>
          </cell>
          <cell r="L908">
            <v>0</v>
          </cell>
          <cell r="M908">
            <v>0</v>
          </cell>
          <cell r="N908">
            <v>0</v>
          </cell>
          <cell r="O908">
            <v>0</v>
          </cell>
          <cell r="P908">
            <v>0</v>
          </cell>
          <cell r="Q908">
            <v>0</v>
          </cell>
          <cell r="R908">
            <v>5.6309529854545115</v>
          </cell>
          <cell r="S908">
            <v>17.1442871462299</v>
          </cell>
          <cell r="T908">
            <v>40.548980952242438</v>
          </cell>
          <cell r="U908">
            <v>52.92799504328039</v>
          </cell>
          <cell r="V908">
            <v>59.593354892652727</v>
          </cell>
          <cell r="W908">
            <v>60.382677857562754</v>
          </cell>
          <cell r="X908">
            <v>61.162885646285609</v>
          </cell>
          <cell r="Y908">
            <v>61.94387351456492</v>
          </cell>
          <cell r="Z908">
            <v>62.762198341341403</v>
          </cell>
          <cell r="AA908">
            <v>63.678439181486489</v>
          </cell>
          <cell r="AB908">
            <v>64.520775498172327</v>
          </cell>
          <cell r="AC908">
            <v>65.364607857843168</v>
          </cell>
          <cell r="AD908">
            <v>66.238987169908881</v>
          </cell>
          <cell r="AE908">
            <v>67.125063013269198</v>
          </cell>
          <cell r="AF908">
            <v>68.022991851877961</v>
          </cell>
          <cell r="AG908">
            <v>68.932932242700019</v>
          </cell>
          <cell r="AH908">
            <v>69.855044863709381</v>
          </cell>
          <cell r="AI908">
            <v>70.789492542261797</v>
          </cell>
          <cell r="AJ908">
            <v>71.73644028384696</v>
          </cell>
          <cell r="AK908">
            <v>72.696055301225314</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row>
        <row r="909">
          <cell r="A909" t="str">
            <v>IDIrrigationDLC IrrigationWinter Peak Reduction @Meter  (MW)Low Participation Case0</v>
          </cell>
          <cell r="B909" t="str">
            <v>ID</v>
          </cell>
          <cell r="C909" t="str">
            <v>Irrigation</v>
          </cell>
          <cell r="D909" t="str">
            <v>DLC Irrigation</v>
          </cell>
          <cell r="E909" t="str">
            <v>Winter Peak Reduction @Meter  (MW)</v>
          </cell>
          <cell r="F909" t="str">
            <v>Low Participation Case</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row>
        <row r="910">
          <cell r="A910" t="str">
            <v>IDIrrigationDLC IrrigationWinter Peak Reduction @Generation (MW)Low Participation Case0</v>
          </cell>
          <cell r="B910" t="str">
            <v>ID</v>
          </cell>
          <cell r="C910" t="str">
            <v>Irrigation</v>
          </cell>
          <cell r="D910" t="str">
            <v>DLC Irrigation</v>
          </cell>
          <cell r="E910" t="str">
            <v>Winter Peak Reduction @Generation (MW)</v>
          </cell>
          <cell r="F910" t="str">
            <v>Low Participation Case</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row>
        <row r="911">
          <cell r="A911" t="str">
            <v>IDIrrigationDLC IrrigationProgram Annual BenefitsLow Participation Case0</v>
          </cell>
          <cell r="B911" t="str">
            <v>ID</v>
          </cell>
          <cell r="C911" t="str">
            <v>Irrigation</v>
          </cell>
          <cell r="D911" t="str">
            <v>DLC Irrigation</v>
          </cell>
          <cell r="E911" t="str">
            <v>Program Annual Benefits</v>
          </cell>
          <cell r="F911" t="str">
            <v>Low Participation Case</v>
          </cell>
          <cell r="G911">
            <v>0</v>
          </cell>
        </row>
        <row r="912">
          <cell r="A912" t="str">
            <v>IDIrrigationDLC IrrigationNew ParticipantsLow Participation Case0</v>
          </cell>
          <cell r="B912" t="str">
            <v>ID</v>
          </cell>
          <cell r="C912" t="str">
            <v>Irrigation</v>
          </cell>
          <cell r="D912" t="str">
            <v>DLC Irrigation</v>
          </cell>
          <cell r="E912" t="str">
            <v>New Participants</v>
          </cell>
          <cell r="F912" t="str">
            <v>Low Participation Case</v>
          </cell>
          <cell r="G912">
            <v>0</v>
          </cell>
          <cell r="H912">
            <v>0</v>
          </cell>
          <cell r="I912">
            <v>0</v>
          </cell>
          <cell r="J912">
            <v>0</v>
          </cell>
          <cell r="K912">
            <v>0</v>
          </cell>
          <cell r="L912">
            <v>0</v>
          </cell>
          <cell r="M912">
            <v>0</v>
          </cell>
          <cell r="N912">
            <v>0</v>
          </cell>
          <cell r="O912">
            <v>0</v>
          </cell>
          <cell r="P912">
            <v>0</v>
          </cell>
          <cell r="Q912">
            <v>0</v>
          </cell>
          <cell r="R912">
            <v>16746.686550000006</v>
          </cell>
          <cell r="S912">
            <v>34271.919000000009</v>
          </cell>
          <cell r="T912">
            <v>69833.664450000011</v>
          </cell>
          <cell r="U912">
            <v>36847.527750000037</v>
          </cell>
          <cell r="V912">
            <v>20100.588749999937</v>
          </cell>
          <cell r="W912">
            <v>2583.0255000000179</v>
          </cell>
          <cell r="X912">
            <v>2585.7149999999965</v>
          </cell>
          <cell r="Y912">
            <v>2585.2035000000324</v>
          </cell>
          <cell r="Z912">
            <v>2584.5764999999665</v>
          </cell>
          <cell r="AA912">
            <v>2584.3950000000186</v>
          </cell>
          <cell r="AB912">
            <v>2584.7249999999767</v>
          </cell>
          <cell r="AC912">
            <v>2592.8595000000205</v>
          </cell>
          <cell r="AD912">
            <v>2694.0321599718882</v>
          </cell>
          <cell r="AE912">
            <v>2731.0805338135397</v>
          </cell>
          <cell r="AF912">
            <v>2768.6383974915661</v>
          </cell>
          <cell r="AG912">
            <v>2806.7127575183695</v>
          </cell>
          <cell r="AH912">
            <v>2845.3107167601411</v>
          </cell>
          <cell r="AI912">
            <v>2884.4394757617847</v>
          </cell>
          <cell r="AJ912">
            <v>2924.1063340901455</v>
          </cell>
          <cell r="AK912">
            <v>2964.3186916958948</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row>
        <row r="913">
          <cell r="A913" t="str">
            <v>IDIrrigationDLC IrrigationIncentive CostsLow Participation Case0</v>
          </cell>
          <cell r="B913" t="str">
            <v>ID</v>
          </cell>
          <cell r="C913" t="str">
            <v>Irrigation</v>
          </cell>
          <cell r="D913" t="str">
            <v>DLC Irrigation</v>
          </cell>
          <cell r="E913" t="str">
            <v>Incentive Costs</v>
          </cell>
          <cell r="F913" t="str">
            <v>Low Participation Case</v>
          </cell>
          <cell r="G913">
            <v>0</v>
          </cell>
          <cell r="H913">
            <v>0</v>
          </cell>
          <cell r="I913">
            <v>0</v>
          </cell>
          <cell r="J913">
            <v>0</v>
          </cell>
          <cell r="K913">
            <v>0</v>
          </cell>
          <cell r="L913">
            <v>0</v>
          </cell>
          <cell r="M913">
            <v>0</v>
          </cell>
          <cell r="N913">
            <v>0</v>
          </cell>
          <cell r="O913">
            <v>0</v>
          </cell>
          <cell r="P913">
            <v>0</v>
          </cell>
          <cell r="Q913">
            <v>0</v>
          </cell>
          <cell r="R913">
            <v>351680.42</v>
          </cell>
          <cell r="S913">
            <v>1071390.72</v>
          </cell>
          <cell r="T913">
            <v>2537897.67</v>
          </cell>
          <cell r="U913">
            <v>3311695.75</v>
          </cell>
          <cell r="V913">
            <v>3733808.12</v>
          </cell>
          <cell r="W913">
            <v>3788051.65</v>
          </cell>
          <cell r="X913">
            <v>3842351.67</v>
          </cell>
          <cell r="Y913">
            <v>3896640.94</v>
          </cell>
          <cell r="Z913">
            <v>3950917.05</v>
          </cell>
          <cell r="AA913">
            <v>4005189.34</v>
          </cell>
          <cell r="AB913">
            <v>4059468.57</v>
          </cell>
          <cell r="AC913">
            <v>4113918.62</v>
          </cell>
          <cell r="AD913">
            <v>4170493.29</v>
          </cell>
          <cell r="AE913">
            <v>4227845.9800000004</v>
          </cell>
          <cell r="AF913">
            <v>4285987.3899999997</v>
          </cell>
          <cell r="AG913">
            <v>4344928.3600000003</v>
          </cell>
          <cell r="AH913">
            <v>4404679.88</v>
          </cell>
          <cell r="AI913">
            <v>4465253.1100000003</v>
          </cell>
          <cell r="AJ913">
            <v>4526659.34</v>
          </cell>
          <cell r="AK913">
            <v>4588910.04</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row>
        <row r="914">
          <cell r="A914" t="str">
            <v>IDIrrigationDLC IrrigationParticipantsLow Participation Case0</v>
          </cell>
          <cell r="B914" t="str">
            <v>ID</v>
          </cell>
          <cell r="C914" t="str">
            <v>Irrigation</v>
          </cell>
          <cell r="D914" t="str">
            <v>DLC Irrigation</v>
          </cell>
          <cell r="E914" t="str">
            <v>Participants</v>
          </cell>
          <cell r="F914" t="str">
            <v>Low Participation Case</v>
          </cell>
          <cell r="G914">
            <v>0</v>
          </cell>
          <cell r="H914">
            <v>0</v>
          </cell>
          <cell r="I914">
            <v>0</v>
          </cell>
          <cell r="J914">
            <v>0</v>
          </cell>
          <cell r="K914">
            <v>0</v>
          </cell>
          <cell r="L914">
            <v>0</v>
          </cell>
          <cell r="M914">
            <v>0</v>
          </cell>
          <cell r="N914">
            <v>0</v>
          </cell>
          <cell r="O914">
            <v>0</v>
          </cell>
          <cell r="P914">
            <v>0</v>
          </cell>
          <cell r="Q914">
            <v>0</v>
          </cell>
          <cell r="R914">
            <v>16746.686550000006</v>
          </cell>
          <cell r="S914">
            <v>51018.605550000015</v>
          </cell>
          <cell r="T914">
            <v>120852.27000000002</v>
          </cell>
          <cell r="U914">
            <v>157699.79775000006</v>
          </cell>
          <cell r="V914">
            <v>177800.38649999999</v>
          </cell>
          <cell r="W914">
            <v>180383.41200000001</v>
          </cell>
          <cell r="X914">
            <v>182969.12700000001</v>
          </cell>
          <cell r="Y914">
            <v>185554.33050000004</v>
          </cell>
          <cell r="Z914">
            <v>188138.90700000001</v>
          </cell>
          <cell r="AA914">
            <v>190723.30200000003</v>
          </cell>
          <cell r="AB914">
            <v>193308.027</v>
          </cell>
          <cell r="AC914">
            <v>195900.88650000002</v>
          </cell>
          <cell r="AD914">
            <v>198594.91865997191</v>
          </cell>
          <cell r="AE914">
            <v>201325.99919378545</v>
          </cell>
          <cell r="AF914">
            <v>204094.63759127702</v>
          </cell>
          <cell r="AG914">
            <v>206901.35034879539</v>
          </cell>
          <cell r="AH914">
            <v>209746.66106555553</v>
          </cell>
          <cell r="AI914">
            <v>212631.10054131731</v>
          </cell>
          <cell r="AJ914">
            <v>215555.20687540746</v>
          </cell>
          <cell r="AK914">
            <v>218519.52556710335</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row>
        <row r="915">
          <cell r="A915" t="str">
            <v>IDResidentialDLC Room ACProgram Annual BenefitsLow Participation Case0</v>
          </cell>
          <cell r="B915" t="str">
            <v>ID</v>
          </cell>
          <cell r="C915" t="str">
            <v>Residential</v>
          </cell>
          <cell r="D915" t="str">
            <v>DLC Room AC</v>
          </cell>
          <cell r="E915" t="str">
            <v>Program Annual Benefits</v>
          </cell>
          <cell r="F915" t="str">
            <v>Low Participation Case</v>
          </cell>
          <cell r="G915">
            <v>0</v>
          </cell>
          <cell r="H915">
            <v>0</v>
          </cell>
          <cell r="I915">
            <v>0</v>
          </cell>
          <cell r="J915">
            <v>0</v>
          </cell>
          <cell r="K915">
            <v>0</v>
          </cell>
          <cell r="L915">
            <v>0</v>
          </cell>
          <cell r="M915">
            <v>0</v>
          </cell>
          <cell r="N915">
            <v>0</v>
          </cell>
          <cell r="O915">
            <v>0</v>
          </cell>
          <cell r="P915">
            <v>0</v>
          </cell>
          <cell r="Q915">
            <v>0</v>
          </cell>
          <cell r="R915">
            <v>573231.01</v>
          </cell>
          <cell r="S915">
            <v>1745288.43</v>
          </cell>
          <cell r="T915">
            <v>4127886.26</v>
          </cell>
          <cell r="U915">
            <v>5388069.9000000004</v>
          </cell>
          <cell r="V915">
            <v>6066603.5300000003</v>
          </cell>
          <cell r="W915">
            <v>6146956.6100000003</v>
          </cell>
          <cell r="X915">
            <v>6226381.7599999998</v>
          </cell>
          <cell r="Y915">
            <v>6305886.3200000003</v>
          </cell>
          <cell r="Z915">
            <v>6389191.79</v>
          </cell>
          <cell r="AA915">
            <v>6482465.1100000003</v>
          </cell>
          <cell r="AB915">
            <v>6568214.9500000002</v>
          </cell>
          <cell r="AC915">
            <v>6654117.0800000001</v>
          </cell>
          <cell r="AD915">
            <v>6743128.8899999997</v>
          </cell>
          <cell r="AE915">
            <v>6833331.4100000001</v>
          </cell>
          <cell r="AF915">
            <v>6924740.5700000003</v>
          </cell>
          <cell r="AG915">
            <v>7017372.5</v>
          </cell>
          <cell r="AH915">
            <v>7111243.5700000003</v>
          </cell>
          <cell r="AI915">
            <v>7206370.3399999999</v>
          </cell>
          <cell r="AJ915">
            <v>7302769.6200000001</v>
          </cell>
          <cell r="AK915">
            <v>7400458.4299999997</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row>
        <row r="916">
          <cell r="A916" t="str">
            <v>IDResidentialDLC Room ACProgram Annual CostsLow Participation Case0</v>
          </cell>
          <cell r="B916" t="str">
            <v>ID</v>
          </cell>
          <cell r="C916" t="str">
            <v>Residential</v>
          </cell>
          <cell r="D916" t="str">
            <v>DLC Room AC</v>
          </cell>
          <cell r="E916" t="str">
            <v>Program Annual Costs</v>
          </cell>
          <cell r="F916" t="str">
            <v>Low Participation Case</v>
          </cell>
          <cell r="G916">
            <v>0</v>
          </cell>
          <cell r="H916">
            <v>0</v>
          </cell>
          <cell r="I916">
            <v>0</v>
          </cell>
          <cell r="J916">
            <v>0</v>
          </cell>
          <cell r="K916">
            <v>0</v>
          </cell>
          <cell r="L916">
            <v>0</v>
          </cell>
          <cell r="M916">
            <v>0</v>
          </cell>
          <cell r="N916">
            <v>0</v>
          </cell>
          <cell r="O916">
            <v>0</v>
          </cell>
          <cell r="P916">
            <v>0</v>
          </cell>
          <cell r="Q916">
            <v>0</v>
          </cell>
          <cell r="R916">
            <v>5834317.1500000004</v>
          </cell>
          <cell r="S916">
            <v>12509121.98</v>
          </cell>
          <cell r="T916">
            <v>26286343.199999999</v>
          </cell>
          <cell r="U916">
            <v>16130618.27</v>
          </cell>
          <cell r="V916">
            <v>10911310.720000001</v>
          </cell>
          <cell r="W916">
            <v>4823091.07</v>
          </cell>
          <cell r="X916">
            <v>4899046.41</v>
          </cell>
          <cell r="Y916">
            <v>4974249.76</v>
          </cell>
          <cell r="Z916">
            <v>5049879.66</v>
          </cell>
          <cell r="AA916">
            <v>5126289.05</v>
          </cell>
          <cell r="AB916">
            <v>5203203.5</v>
          </cell>
          <cell r="AC916">
            <v>5283869.59</v>
          </cell>
          <cell r="AD916">
            <v>5405233.1200000001</v>
          </cell>
          <cell r="AE916">
            <v>5502775.29</v>
          </cell>
          <cell r="AF916">
            <v>5602414.6799999997</v>
          </cell>
          <cell r="AG916">
            <v>5704204.7300000004</v>
          </cell>
          <cell r="AH916">
            <v>5808200.4400000004</v>
          </cell>
          <cell r="AI916">
            <v>5914458.3899999997</v>
          </cell>
          <cell r="AJ916">
            <v>6023036.7800000003</v>
          </cell>
          <cell r="AK916">
            <v>6133995.5099999998</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row>
        <row r="917">
          <cell r="A917" t="str">
            <v>IDResidentialDLC Room ACNon-Incentive CostsLow Participation Case0</v>
          </cell>
          <cell r="B917" t="str">
            <v>ID</v>
          </cell>
          <cell r="C917" t="str">
            <v>Residential</v>
          </cell>
          <cell r="D917" t="str">
            <v>DLC Room AC</v>
          </cell>
          <cell r="E917" t="str">
            <v>Non-Incentive Costs</v>
          </cell>
          <cell r="F917" t="str">
            <v>Low Participation Case</v>
          </cell>
          <cell r="G917">
            <v>0</v>
          </cell>
          <cell r="H917">
            <v>0</v>
          </cell>
          <cell r="I917">
            <v>0</v>
          </cell>
          <cell r="J917">
            <v>0</v>
          </cell>
          <cell r="K917">
            <v>0</v>
          </cell>
          <cell r="L917">
            <v>0</v>
          </cell>
          <cell r="M917">
            <v>0</v>
          </cell>
          <cell r="N917">
            <v>0</v>
          </cell>
          <cell r="O917">
            <v>0</v>
          </cell>
          <cell r="P917">
            <v>0</v>
          </cell>
          <cell r="Q917">
            <v>0</v>
          </cell>
          <cell r="R917">
            <v>5482636.7300000004</v>
          </cell>
          <cell r="S917">
            <v>11437731.27</v>
          </cell>
          <cell r="T917">
            <v>23748445.530000001</v>
          </cell>
          <cell r="U917">
            <v>12818922.52</v>
          </cell>
          <cell r="V917">
            <v>7177502.6100000003</v>
          </cell>
          <cell r="W917">
            <v>1035039.42</v>
          </cell>
          <cell r="X917">
            <v>1056694.75</v>
          </cell>
          <cell r="Y917">
            <v>1077608.81</v>
          </cell>
          <cell r="Z917">
            <v>1098962.6200000001</v>
          </cell>
          <cell r="AA917">
            <v>1121099.71</v>
          </cell>
          <cell r="AB917">
            <v>1143734.93</v>
          </cell>
          <cell r="AC917">
            <v>1169950.97</v>
          </cell>
          <cell r="AD917">
            <v>1234739.83</v>
          </cell>
          <cell r="AE917">
            <v>1274929.31</v>
          </cell>
          <cell r="AF917">
            <v>1316427.29</v>
          </cell>
          <cell r="AG917">
            <v>1359276.37</v>
          </cell>
          <cell r="AH917">
            <v>1403520.56</v>
          </cell>
          <cell r="AI917">
            <v>1449205.28</v>
          </cell>
          <cell r="AJ917">
            <v>1496377.44</v>
          </cell>
          <cell r="AK917">
            <v>1545085.48</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row>
        <row r="918">
          <cell r="A918" t="str">
            <v>IDResidentialDLC Room ACSummer Peak Reduction @Meter  (MW)Low Participation Case0</v>
          </cell>
          <cell r="B918" t="str">
            <v>ID</v>
          </cell>
          <cell r="C918" t="str">
            <v>Residential</v>
          </cell>
          <cell r="D918" t="str">
            <v>DLC Room AC</v>
          </cell>
          <cell r="E918" t="str">
            <v>Summer Peak Reduction @Meter  (MW)</v>
          </cell>
          <cell r="F918" t="str">
            <v>Low Participation Case</v>
          </cell>
          <cell r="G918">
            <v>0</v>
          </cell>
          <cell r="H918">
            <v>0</v>
          </cell>
          <cell r="I918">
            <v>0</v>
          </cell>
          <cell r="J918">
            <v>0</v>
          </cell>
          <cell r="K918">
            <v>0</v>
          </cell>
          <cell r="L918">
            <v>0</v>
          </cell>
          <cell r="M918">
            <v>0</v>
          </cell>
          <cell r="N918">
            <v>0</v>
          </cell>
          <cell r="O918">
            <v>0</v>
          </cell>
          <cell r="P918">
            <v>0</v>
          </cell>
          <cell r="Q918">
            <v>0</v>
          </cell>
          <cell r="R918">
            <v>5.1061481672101516</v>
          </cell>
          <cell r="S918">
            <v>15.546439584201273</v>
          </cell>
          <cell r="T918">
            <v>36.769815927493447</v>
          </cell>
          <cell r="U918">
            <v>47.99510590524666</v>
          </cell>
          <cell r="V918">
            <v>54.039254216657497</v>
          </cell>
          <cell r="W918">
            <v>54.75501228123791</v>
          </cell>
          <cell r="X918">
            <v>55.462504704051796</v>
          </cell>
          <cell r="Y918">
            <v>56.170704503007471</v>
          </cell>
          <cell r="Z918">
            <v>56.91276145592839</v>
          </cell>
          <cell r="AA918">
            <v>57.74360864977195</v>
          </cell>
          <cell r="AB918">
            <v>58.507439221742665</v>
          </cell>
          <cell r="AC918">
            <v>59.27262640549219</v>
          </cell>
          <cell r="AD918">
            <v>60.065513565673378</v>
          </cell>
          <cell r="AE918">
            <v>60.869007140432515</v>
          </cell>
          <cell r="AF918">
            <v>61.683249011282939</v>
          </cell>
          <cell r="AG918">
            <v>62.508382957680382</v>
          </cell>
          <cell r="AH918">
            <v>63.344554682411669</v>
          </cell>
          <cell r="AI918">
            <v>64.191911837323005</v>
          </cell>
          <cell r="AJ918">
            <v>65.050604049392433</v>
          </cell>
          <cell r="AK918">
            <v>65.920782947151125</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row>
        <row r="919">
          <cell r="A919" t="str">
            <v>IDResidentialDLC Room ACSummer Peak Reduction @Generation (MW)Low Participation Case0</v>
          </cell>
          <cell r="B919" t="str">
            <v>ID</v>
          </cell>
          <cell r="C919" t="str">
            <v>Residential</v>
          </cell>
          <cell r="D919" t="str">
            <v>DLC Room AC</v>
          </cell>
          <cell r="E919" t="str">
            <v>Summer Peak Reduction @Generation (MW)</v>
          </cell>
          <cell r="F919" t="str">
            <v>Low Participation Case</v>
          </cell>
          <cell r="G919">
            <v>0</v>
          </cell>
          <cell r="H919">
            <v>0</v>
          </cell>
          <cell r="I919">
            <v>0</v>
          </cell>
          <cell r="J919">
            <v>0</v>
          </cell>
          <cell r="K919">
            <v>0</v>
          </cell>
          <cell r="L919">
            <v>0</v>
          </cell>
          <cell r="M919">
            <v>0</v>
          </cell>
          <cell r="N919">
            <v>0</v>
          </cell>
          <cell r="O919">
            <v>0</v>
          </cell>
          <cell r="P919">
            <v>0</v>
          </cell>
          <cell r="Q919">
            <v>0</v>
          </cell>
          <cell r="R919">
            <v>5.6309529854545115</v>
          </cell>
          <cell r="S919">
            <v>17.1442871462299</v>
          </cell>
          <cell r="T919">
            <v>40.548980952242438</v>
          </cell>
          <cell r="U919">
            <v>52.92799504328039</v>
          </cell>
          <cell r="V919">
            <v>59.593354892652727</v>
          </cell>
          <cell r="W919">
            <v>60.382677857562754</v>
          </cell>
          <cell r="X919">
            <v>61.162885646285609</v>
          </cell>
          <cell r="Y919">
            <v>61.94387351456492</v>
          </cell>
          <cell r="Z919">
            <v>62.762198341341403</v>
          </cell>
          <cell r="AA919">
            <v>63.678439181486489</v>
          </cell>
          <cell r="AB919">
            <v>64.520775498172327</v>
          </cell>
          <cell r="AC919">
            <v>65.364607857843168</v>
          </cell>
          <cell r="AD919">
            <v>66.238987169908881</v>
          </cell>
          <cell r="AE919">
            <v>67.125063013269198</v>
          </cell>
          <cell r="AF919">
            <v>68.022991851877961</v>
          </cell>
          <cell r="AG919">
            <v>68.932932242700019</v>
          </cell>
          <cell r="AH919">
            <v>69.855044863709381</v>
          </cell>
          <cell r="AI919">
            <v>70.789492542261797</v>
          </cell>
          <cell r="AJ919">
            <v>71.73644028384696</v>
          </cell>
          <cell r="AK919">
            <v>72.696055301225314</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row>
        <row r="920">
          <cell r="A920" t="str">
            <v>IDResidentialDLC Room ACWinter Peak Reduction @Meter  (MW)Low Participation Case0</v>
          </cell>
          <cell r="B920" t="str">
            <v>ID</v>
          </cell>
          <cell r="C920" t="str">
            <v>Residential</v>
          </cell>
          <cell r="D920" t="str">
            <v>DLC Room AC</v>
          </cell>
          <cell r="E920" t="str">
            <v>Winter Peak Reduction @Meter  (MW)</v>
          </cell>
          <cell r="F920" t="str">
            <v>Low Participation Case</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row>
        <row r="921">
          <cell r="A921" t="str">
            <v>IDResidentialDLC Room ACWinter Peak Reduction @Generation (MW)Low Participation Case0</v>
          </cell>
          <cell r="B921" t="str">
            <v>ID</v>
          </cell>
          <cell r="C921" t="str">
            <v>Residential</v>
          </cell>
          <cell r="D921" t="str">
            <v>DLC Room AC</v>
          </cell>
          <cell r="E921" t="str">
            <v>Winter Peak Reduction @Generation (MW)</v>
          </cell>
          <cell r="F921" t="str">
            <v>Low Participation Case</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row>
        <row r="922">
          <cell r="A922" t="str">
            <v>IDResidentialDLC Room ACProgram Annual BenefitsLow Participation Case0</v>
          </cell>
          <cell r="B922" t="str">
            <v>ID</v>
          </cell>
          <cell r="C922" t="str">
            <v>Residential</v>
          </cell>
          <cell r="D922" t="str">
            <v>DLC Room AC</v>
          </cell>
          <cell r="E922" t="str">
            <v>Program Annual Benefits</v>
          </cell>
          <cell r="F922" t="str">
            <v>Low Participation Case</v>
          </cell>
          <cell r="G922">
            <v>0</v>
          </cell>
        </row>
        <row r="923">
          <cell r="A923" t="str">
            <v>IDResidentialDLC Room ACNew ParticipantsLow Participation Case0</v>
          </cell>
          <cell r="B923" t="str">
            <v>ID</v>
          </cell>
          <cell r="C923" t="str">
            <v>Residential</v>
          </cell>
          <cell r="D923" t="str">
            <v>DLC Room AC</v>
          </cell>
          <cell r="E923" t="str">
            <v>New Participants</v>
          </cell>
          <cell r="F923" t="str">
            <v>Low Participation Case</v>
          </cell>
          <cell r="G923">
            <v>0</v>
          </cell>
          <cell r="H923">
            <v>0</v>
          </cell>
          <cell r="I923">
            <v>0</v>
          </cell>
          <cell r="J923">
            <v>0</v>
          </cell>
          <cell r="K923">
            <v>0</v>
          </cell>
          <cell r="L923">
            <v>0</v>
          </cell>
          <cell r="M923">
            <v>0</v>
          </cell>
          <cell r="N923">
            <v>0</v>
          </cell>
          <cell r="O923">
            <v>0</v>
          </cell>
          <cell r="P923">
            <v>0</v>
          </cell>
          <cell r="Q923">
            <v>0</v>
          </cell>
          <cell r="R923">
            <v>16746.686550000006</v>
          </cell>
          <cell r="S923">
            <v>34271.919000000009</v>
          </cell>
          <cell r="T923">
            <v>69833.664450000011</v>
          </cell>
          <cell r="U923">
            <v>36847.527750000037</v>
          </cell>
          <cell r="V923">
            <v>20100.588749999937</v>
          </cell>
          <cell r="W923">
            <v>2583.0255000000179</v>
          </cell>
          <cell r="X923">
            <v>2585.7149999999965</v>
          </cell>
          <cell r="Y923">
            <v>2585.2035000000324</v>
          </cell>
          <cell r="Z923">
            <v>2584.5764999999665</v>
          </cell>
          <cell r="AA923">
            <v>2584.3950000000186</v>
          </cell>
          <cell r="AB923">
            <v>2584.7249999999767</v>
          </cell>
          <cell r="AC923">
            <v>2592.8595000000205</v>
          </cell>
          <cell r="AD923">
            <v>2694.0321599718882</v>
          </cell>
          <cell r="AE923">
            <v>2731.0805338135397</v>
          </cell>
          <cell r="AF923">
            <v>2768.6383974915661</v>
          </cell>
          <cell r="AG923">
            <v>2806.7127575183695</v>
          </cell>
          <cell r="AH923">
            <v>2845.3107167601411</v>
          </cell>
          <cell r="AI923">
            <v>2884.4394757617847</v>
          </cell>
          <cell r="AJ923">
            <v>2924.1063340901455</v>
          </cell>
          <cell r="AK923">
            <v>2964.3186916958948</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row>
        <row r="924">
          <cell r="A924" t="str">
            <v>IDResidentialDLC Room ACIncentive CostsLow Participation Case0</v>
          </cell>
          <cell r="B924" t="str">
            <v>ID</v>
          </cell>
          <cell r="C924" t="str">
            <v>Residential</v>
          </cell>
          <cell r="D924" t="str">
            <v>DLC Room AC</v>
          </cell>
          <cell r="E924" t="str">
            <v>Incentive Costs</v>
          </cell>
          <cell r="F924" t="str">
            <v>Low Participation Case</v>
          </cell>
          <cell r="G924">
            <v>0</v>
          </cell>
          <cell r="H924">
            <v>0</v>
          </cell>
          <cell r="I924">
            <v>0</v>
          </cell>
          <cell r="J924">
            <v>0</v>
          </cell>
          <cell r="K924">
            <v>0</v>
          </cell>
          <cell r="L924">
            <v>0</v>
          </cell>
          <cell r="M924">
            <v>0</v>
          </cell>
          <cell r="N924">
            <v>0</v>
          </cell>
          <cell r="O924">
            <v>0</v>
          </cell>
          <cell r="P924">
            <v>0</v>
          </cell>
          <cell r="Q924">
            <v>0</v>
          </cell>
          <cell r="R924">
            <v>351680.42</v>
          </cell>
          <cell r="S924">
            <v>1071390.72</v>
          </cell>
          <cell r="T924">
            <v>2537897.67</v>
          </cell>
          <cell r="U924">
            <v>3311695.75</v>
          </cell>
          <cell r="V924">
            <v>3733808.12</v>
          </cell>
          <cell r="W924">
            <v>3788051.65</v>
          </cell>
          <cell r="X924">
            <v>3842351.67</v>
          </cell>
          <cell r="Y924">
            <v>3896640.94</v>
          </cell>
          <cell r="Z924">
            <v>3950917.05</v>
          </cell>
          <cell r="AA924">
            <v>4005189.34</v>
          </cell>
          <cell r="AB924">
            <v>4059468.57</v>
          </cell>
          <cell r="AC924">
            <v>4113918.62</v>
          </cell>
          <cell r="AD924">
            <v>4170493.29</v>
          </cell>
          <cell r="AE924">
            <v>4227845.9800000004</v>
          </cell>
          <cell r="AF924">
            <v>4285987.3899999997</v>
          </cell>
          <cell r="AG924">
            <v>4344928.3600000003</v>
          </cell>
          <cell r="AH924">
            <v>4404679.88</v>
          </cell>
          <cell r="AI924">
            <v>4465253.1100000003</v>
          </cell>
          <cell r="AJ924">
            <v>4526659.34</v>
          </cell>
          <cell r="AK924">
            <v>4588910.04</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row>
        <row r="925">
          <cell r="A925" t="str">
            <v>IDResidentialDLC Room ACParticipantsLow Participation Case0</v>
          </cell>
          <cell r="B925" t="str">
            <v>ID</v>
          </cell>
          <cell r="C925" t="str">
            <v>Residential</v>
          </cell>
          <cell r="D925" t="str">
            <v>DLC Room AC</v>
          </cell>
          <cell r="E925" t="str">
            <v>Participants</v>
          </cell>
          <cell r="F925" t="str">
            <v>Low Participation Case</v>
          </cell>
          <cell r="G925">
            <v>0</v>
          </cell>
          <cell r="H925">
            <v>0</v>
          </cell>
          <cell r="I925">
            <v>0</v>
          </cell>
          <cell r="J925">
            <v>0</v>
          </cell>
          <cell r="K925">
            <v>0</v>
          </cell>
          <cell r="L925">
            <v>0</v>
          </cell>
          <cell r="M925">
            <v>0</v>
          </cell>
          <cell r="N925">
            <v>0</v>
          </cell>
          <cell r="O925">
            <v>0</v>
          </cell>
          <cell r="P925">
            <v>0</v>
          </cell>
          <cell r="Q925">
            <v>0</v>
          </cell>
          <cell r="R925">
            <v>16746.686550000006</v>
          </cell>
          <cell r="S925">
            <v>51018.605550000015</v>
          </cell>
          <cell r="T925">
            <v>120852.27000000002</v>
          </cell>
          <cell r="U925">
            <v>157699.79775000006</v>
          </cell>
          <cell r="V925">
            <v>177800.38649999999</v>
          </cell>
          <cell r="W925">
            <v>180383.41200000001</v>
          </cell>
          <cell r="X925">
            <v>182969.12700000001</v>
          </cell>
          <cell r="Y925">
            <v>185554.33050000004</v>
          </cell>
          <cell r="Z925">
            <v>188138.90700000001</v>
          </cell>
          <cell r="AA925">
            <v>190723.30200000003</v>
          </cell>
          <cell r="AB925">
            <v>193308.027</v>
          </cell>
          <cell r="AC925">
            <v>195900.88650000002</v>
          </cell>
          <cell r="AD925">
            <v>198594.91865997191</v>
          </cell>
          <cell r="AE925">
            <v>201325.99919378545</v>
          </cell>
          <cell r="AF925">
            <v>204094.63759127702</v>
          </cell>
          <cell r="AG925">
            <v>206901.35034879539</v>
          </cell>
          <cell r="AH925">
            <v>209746.66106555553</v>
          </cell>
          <cell r="AI925">
            <v>212631.10054131731</v>
          </cell>
          <cell r="AJ925">
            <v>215555.20687540746</v>
          </cell>
          <cell r="AK925">
            <v>218519.52556710335</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row>
        <row r="926">
          <cell r="A926" t="str">
            <v>IDResidentialDLC Smart AppliancesProgram Annual BenefitsLow Participation Case0</v>
          </cell>
          <cell r="B926" t="str">
            <v>ID</v>
          </cell>
          <cell r="C926" t="str">
            <v>Residential</v>
          </cell>
          <cell r="D926" t="str">
            <v>DLC Smart Appliances</v>
          </cell>
          <cell r="E926" t="str">
            <v>Program Annual Benefits</v>
          </cell>
          <cell r="F926" t="str">
            <v>Low Participation Case</v>
          </cell>
          <cell r="G926">
            <v>0</v>
          </cell>
          <cell r="H926">
            <v>0</v>
          </cell>
          <cell r="I926">
            <v>0</v>
          </cell>
          <cell r="J926">
            <v>0</v>
          </cell>
          <cell r="K926">
            <v>0</v>
          </cell>
          <cell r="L926">
            <v>0</v>
          </cell>
          <cell r="M926">
            <v>0</v>
          </cell>
          <cell r="N926">
            <v>0</v>
          </cell>
          <cell r="O926">
            <v>0</v>
          </cell>
          <cell r="P926">
            <v>0</v>
          </cell>
          <cell r="Q926">
            <v>0</v>
          </cell>
          <cell r="R926">
            <v>573231.01</v>
          </cell>
          <cell r="S926">
            <v>1745288.43</v>
          </cell>
          <cell r="T926">
            <v>4127886.26</v>
          </cell>
          <cell r="U926">
            <v>5388069.9000000004</v>
          </cell>
          <cell r="V926">
            <v>6066603.5300000003</v>
          </cell>
          <cell r="W926">
            <v>6146956.6100000003</v>
          </cell>
          <cell r="X926">
            <v>6226381.7599999998</v>
          </cell>
          <cell r="Y926">
            <v>6305886.3200000003</v>
          </cell>
          <cell r="Z926">
            <v>6389191.79</v>
          </cell>
          <cell r="AA926">
            <v>6482465.1100000003</v>
          </cell>
          <cell r="AB926">
            <v>6568214.9500000002</v>
          </cell>
          <cell r="AC926">
            <v>6654117.0800000001</v>
          </cell>
          <cell r="AD926">
            <v>6743128.8899999997</v>
          </cell>
          <cell r="AE926">
            <v>6833331.4100000001</v>
          </cell>
          <cell r="AF926">
            <v>6924740.5700000003</v>
          </cell>
          <cell r="AG926">
            <v>7017372.5</v>
          </cell>
          <cell r="AH926">
            <v>7111243.5700000003</v>
          </cell>
          <cell r="AI926">
            <v>7206370.3399999999</v>
          </cell>
          <cell r="AJ926">
            <v>7302769.6200000001</v>
          </cell>
          <cell r="AK926">
            <v>7400458.4299999997</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row>
        <row r="927">
          <cell r="A927" t="str">
            <v>IDResidentialDLC Smart AppliancesProgram Annual CostsLow Participation Case0</v>
          </cell>
          <cell r="B927" t="str">
            <v>ID</v>
          </cell>
          <cell r="C927" t="str">
            <v>Residential</v>
          </cell>
          <cell r="D927" t="str">
            <v>DLC Smart Appliances</v>
          </cell>
          <cell r="E927" t="str">
            <v>Program Annual Costs</v>
          </cell>
          <cell r="F927" t="str">
            <v>Low Participation Case</v>
          </cell>
          <cell r="G927">
            <v>0</v>
          </cell>
          <cell r="H927">
            <v>0</v>
          </cell>
          <cell r="I927">
            <v>0</v>
          </cell>
          <cell r="J927">
            <v>0</v>
          </cell>
          <cell r="K927">
            <v>0</v>
          </cell>
          <cell r="L927">
            <v>0</v>
          </cell>
          <cell r="M927">
            <v>0</v>
          </cell>
          <cell r="N927">
            <v>0</v>
          </cell>
          <cell r="O927">
            <v>0</v>
          </cell>
          <cell r="P927">
            <v>0</v>
          </cell>
          <cell r="Q927">
            <v>0</v>
          </cell>
          <cell r="R927">
            <v>5834317.1500000004</v>
          </cell>
          <cell r="S927">
            <v>12509121.98</v>
          </cell>
          <cell r="T927">
            <v>26286343.199999999</v>
          </cell>
          <cell r="U927">
            <v>16130618.27</v>
          </cell>
          <cell r="V927">
            <v>10911310.720000001</v>
          </cell>
          <cell r="W927">
            <v>4823091.07</v>
          </cell>
          <cell r="X927">
            <v>4899046.41</v>
          </cell>
          <cell r="Y927">
            <v>4974249.76</v>
          </cell>
          <cell r="Z927">
            <v>5049879.66</v>
          </cell>
          <cell r="AA927">
            <v>5126289.05</v>
          </cell>
          <cell r="AB927">
            <v>5203203.5</v>
          </cell>
          <cell r="AC927">
            <v>5283869.59</v>
          </cell>
          <cell r="AD927">
            <v>5405233.1200000001</v>
          </cell>
          <cell r="AE927">
            <v>5502775.29</v>
          </cell>
          <cell r="AF927">
            <v>5602414.6799999997</v>
          </cell>
          <cell r="AG927">
            <v>5704204.7300000004</v>
          </cell>
          <cell r="AH927">
            <v>5808200.4400000004</v>
          </cell>
          <cell r="AI927">
            <v>5914458.3899999997</v>
          </cell>
          <cell r="AJ927">
            <v>6023036.7800000003</v>
          </cell>
          <cell r="AK927">
            <v>6133995.5099999998</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row>
        <row r="928">
          <cell r="A928" t="str">
            <v>IDResidentialDLC Smart AppliancesNon-Incentive CostsLow Participation Case0</v>
          </cell>
          <cell r="B928" t="str">
            <v>ID</v>
          </cell>
          <cell r="C928" t="str">
            <v>Residential</v>
          </cell>
          <cell r="D928" t="str">
            <v>DLC Smart Appliances</v>
          </cell>
          <cell r="E928" t="str">
            <v>Non-Incentive Costs</v>
          </cell>
          <cell r="F928" t="str">
            <v>Low Participation Case</v>
          </cell>
          <cell r="G928">
            <v>0</v>
          </cell>
          <cell r="H928">
            <v>0</v>
          </cell>
          <cell r="I928">
            <v>0</v>
          </cell>
          <cell r="J928">
            <v>0</v>
          </cell>
          <cell r="K928">
            <v>0</v>
          </cell>
          <cell r="L928">
            <v>0</v>
          </cell>
          <cell r="M928">
            <v>0</v>
          </cell>
          <cell r="N928">
            <v>0</v>
          </cell>
          <cell r="O928">
            <v>0</v>
          </cell>
          <cell r="P928">
            <v>0</v>
          </cell>
          <cell r="Q928">
            <v>0</v>
          </cell>
          <cell r="R928">
            <v>5482636.7300000004</v>
          </cell>
          <cell r="S928">
            <v>11437731.27</v>
          </cell>
          <cell r="T928">
            <v>23748445.530000001</v>
          </cell>
          <cell r="U928">
            <v>12818922.52</v>
          </cell>
          <cell r="V928">
            <v>7177502.6100000003</v>
          </cell>
          <cell r="W928">
            <v>1035039.42</v>
          </cell>
          <cell r="X928">
            <v>1056694.75</v>
          </cell>
          <cell r="Y928">
            <v>1077608.81</v>
          </cell>
          <cell r="Z928">
            <v>1098962.6200000001</v>
          </cell>
          <cell r="AA928">
            <v>1121099.71</v>
          </cell>
          <cell r="AB928">
            <v>1143734.93</v>
          </cell>
          <cell r="AC928">
            <v>1169950.97</v>
          </cell>
          <cell r="AD928">
            <v>1234739.83</v>
          </cell>
          <cell r="AE928">
            <v>1274929.31</v>
          </cell>
          <cell r="AF928">
            <v>1316427.29</v>
          </cell>
          <cell r="AG928">
            <v>1359276.37</v>
          </cell>
          <cell r="AH928">
            <v>1403520.56</v>
          </cell>
          <cell r="AI928">
            <v>1449205.28</v>
          </cell>
          <cell r="AJ928">
            <v>1496377.44</v>
          </cell>
          <cell r="AK928">
            <v>1545085.48</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row>
        <row r="929">
          <cell r="A929" t="str">
            <v>IDResidentialDLC Smart AppliancesSummer Peak Reduction @Meter  (MW)Low Participation Case0</v>
          </cell>
          <cell r="B929" t="str">
            <v>ID</v>
          </cell>
          <cell r="C929" t="str">
            <v>Residential</v>
          </cell>
          <cell r="D929" t="str">
            <v>DLC Smart Appliances</v>
          </cell>
          <cell r="E929" t="str">
            <v>Summer Peak Reduction @Meter  (MW)</v>
          </cell>
          <cell r="F929" t="str">
            <v>Low Participation Case</v>
          </cell>
          <cell r="G929">
            <v>0</v>
          </cell>
          <cell r="H929">
            <v>0</v>
          </cell>
          <cell r="I929">
            <v>0</v>
          </cell>
          <cell r="J929">
            <v>0</v>
          </cell>
          <cell r="K929">
            <v>0</v>
          </cell>
          <cell r="L929">
            <v>0</v>
          </cell>
          <cell r="M929">
            <v>0</v>
          </cell>
          <cell r="N929">
            <v>0</v>
          </cell>
          <cell r="O929">
            <v>0</v>
          </cell>
          <cell r="P929">
            <v>0</v>
          </cell>
          <cell r="Q929">
            <v>0</v>
          </cell>
          <cell r="R929">
            <v>5.1061481672101516</v>
          </cell>
          <cell r="S929">
            <v>15.546439584201273</v>
          </cell>
          <cell r="T929">
            <v>36.769815927493447</v>
          </cell>
          <cell r="U929">
            <v>47.99510590524666</v>
          </cell>
          <cell r="V929">
            <v>54.039254216657497</v>
          </cell>
          <cell r="W929">
            <v>54.75501228123791</v>
          </cell>
          <cell r="X929">
            <v>55.462504704051796</v>
          </cell>
          <cell r="Y929">
            <v>56.170704503007471</v>
          </cell>
          <cell r="Z929">
            <v>56.91276145592839</v>
          </cell>
          <cell r="AA929">
            <v>57.74360864977195</v>
          </cell>
          <cell r="AB929">
            <v>58.507439221742665</v>
          </cell>
          <cell r="AC929">
            <v>59.27262640549219</v>
          </cell>
          <cell r="AD929">
            <v>60.065513565673378</v>
          </cell>
          <cell r="AE929">
            <v>60.869007140432515</v>
          </cell>
          <cell r="AF929">
            <v>61.683249011282939</v>
          </cell>
          <cell r="AG929">
            <v>62.508382957680382</v>
          </cell>
          <cell r="AH929">
            <v>63.344554682411669</v>
          </cell>
          <cell r="AI929">
            <v>64.191911837323005</v>
          </cell>
          <cell r="AJ929">
            <v>65.050604049392433</v>
          </cell>
          <cell r="AK929">
            <v>65.920782947151125</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row>
        <row r="930">
          <cell r="A930" t="str">
            <v>IDResidentialDLC Smart AppliancesSummer Peak Reduction @Generation (MW)Low Participation Case0</v>
          </cell>
          <cell r="B930" t="str">
            <v>ID</v>
          </cell>
          <cell r="C930" t="str">
            <v>Residential</v>
          </cell>
          <cell r="D930" t="str">
            <v>DLC Smart Appliances</v>
          </cell>
          <cell r="E930" t="str">
            <v>Summer Peak Reduction @Generation (MW)</v>
          </cell>
          <cell r="F930" t="str">
            <v>Low Participation Case</v>
          </cell>
          <cell r="G930">
            <v>0</v>
          </cell>
          <cell r="H930">
            <v>0</v>
          </cell>
          <cell r="I930">
            <v>0</v>
          </cell>
          <cell r="J930">
            <v>0</v>
          </cell>
          <cell r="K930">
            <v>0</v>
          </cell>
          <cell r="L930">
            <v>0</v>
          </cell>
          <cell r="M930">
            <v>0</v>
          </cell>
          <cell r="N930">
            <v>0</v>
          </cell>
          <cell r="O930">
            <v>0</v>
          </cell>
          <cell r="P930">
            <v>0</v>
          </cell>
          <cell r="Q930">
            <v>0</v>
          </cell>
          <cell r="R930">
            <v>5.6309529854545115</v>
          </cell>
          <cell r="S930">
            <v>17.1442871462299</v>
          </cell>
          <cell r="T930">
            <v>40.548980952242438</v>
          </cell>
          <cell r="U930">
            <v>52.92799504328039</v>
          </cell>
          <cell r="V930">
            <v>59.593354892652727</v>
          </cell>
          <cell r="W930">
            <v>60.382677857562754</v>
          </cell>
          <cell r="X930">
            <v>61.162885646285609</v>
          </cell>
          <cell r="Y930">
            <v>61.94387351456492</v>
          </cell>
          <cell r="Z930">
            <v>62.762198341341403</v>
          </cell>
          <cell r="AA930">
            <v>63.678439181486489</v>
          </cell>
          <cell r="AB930">
            <v>64.520775498172327</v>
          </cell>
          <cell r="AC930">
            <v>65.364607857843168</v>
          </cell>
          <cell r="AD930">
            <v>66.238987169908881</v>
          </cell>
          <cell r="AE930">
            <v>67.125063013269198</v>
          </cell>
          <cell r="AF930">
            <v>68.022991851877961</v>
          </cell>
          <cell r="AG930">
            <v>68.932932242700019</v>
          </cell>
          <cell r="AH930">
            <v>69.855044863709381</v>
          </cell>
          <cell r="AI930">
            <v>70.789492542261797</v>
          </cell>
          <cell r="AJ930">
            <v>71.73644028384696</v>
          </cell>
          <cell r="AK930">
            <v>72.696055301225314</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row>
        <row r="931">
          <cell r="A931" t="str">
            <v>IDResidentialDLC Smart AppliancesWinter Peak Reduction @Meter  (MW)Low Participation Case0</v>
          </cell>
          <cell r="B931" t="str">
            <v>ID</v>
          </cell>
          <cell r="C931" t="str">
            <v>Residential</v>
          </cell>
          <cell r="D931" t="str">
            <v>DLC Smart Appliances</v>
          </cell>
          <cell r="E931" t="str">
            <v>Winter Peak Reduction @Meter  (MW)</v>
          </cell>
          <cell r="F931" t="str">
            <v>Low Participation Case</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row>
        <row r="932">
          <cell r="A932" t="str">
            <v>IDResidentialDLC Smart AppliancesWinter Peak Reduction @Generation (MW)Low Participation Case0</v>
          </cell>
          <cell r="B932" t="str">
            <v>ID</v>
          </cell>
          <cell r="C932" t="str">
            <v>Residential</v>
          </cell>
          <cell r="D932" t="str">
            <v>DLC Smart Appliances</v>
          </cell>
          <cell r="E932" t="str">
            <v>Winter Peak Reduction @Generation (MW)</v>
          </cell>
          <cell r="F932" t="str">
            <v>Low Participation Case</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row>
        <row r="933">
          <cell r="A933" t="str">
            <v>IDResidentialDLC Smart AppliancesProgram Annual BenefitsLow Participation Case0</v>
          </cell>
          <cell r="B933" t="str">
            <v>ID</v>
          </cell>
          <cell r="C933" t="str">
            <v>Residential</v>
          </cell>
          <cell r="D933" t="str">
            <v>DLC Smart Appliances</v>
          </cell>
          <cell r="E933" t="str">
            <v>Program Annual Benefits</v>
          </cell>
          <cell r="F933" t="str">
            <v>Low Participation Case</v>
          </cell>
          <cell r="G933">
            <v>0</v>
          </cell>
        </row>
        <row r="934">
          <cell r="A934" t="str">
            <v>IDResidentialDLC Smart AppliancesNew ParticipantsLow Participation Case0</v>
          </cell>
          <cell r="B934" t="str">
            <v>ID</v>
          </cell>
          <cell r="C934" t="str">
            <v>Residential</v>
          </cell>
          <cell r="D934" t="str">
            <v>DLC Smart Appliances</v>
          </cell>
          <cell r="E934" t="str">
            <v>New Participants</v>
          </cell>
          <cell r="F934" t="str">
            <v>Low Participation Case</v>
          </cell>
          <cell r="G934">
            <v>0</v>
          </cell>
          <cell r="H934">
            <v>0</v>
          </cell>
          <cell r="I934">
            <v>0</v>
          </cell>
          <cell r="J934">
            <v>0</v>
          </cell>
          <cell r="K934">
            <v>0</v>
          </cell>
          <cell r="L934">
            <v>0</v>
          </cell>
          <cell r="M934">
            <v>0</v>
          </cell>
          <cell r="N934">
            <v>0</v>
          </cell>
          <cell r="O934">
            <v>0</v>
          </cell>
          <cell r="P934">
            <v>0</v>
          </cell>
          <cell r="Q934">
            <v>0</v>
          </cell>
          <cell r="R934">
            <v>16746.686550000006</v>
          </cell>
          <cell r="S934">
            <v>34271.919000000009</v>
          </cell>
          <cell r="T934">
            <v>69833.664450000011</v>
          </cell>
          <cell r="U934">
            <v>36847.527750000037</v>
          </cell>
          <cell r="V934">
            <v>20100.588749999937</v>
          </cell>
          <cell r="W934">
            <v>2583.0255000000179</v>
          </cell>
          <cell r="X934">
            <v>2585.7149999999965</v>
          </cell>
          <cell r="Y934">
            <v>2585.2035000000324</v>
          </cell>
          <cell r="Z934">
            <v>2584.5764999999665</v>
          </cell>
          <cell r="AA934">
            <v>2584.3950000000186</v>
          </cell>
          <cell r="AB934">
            <v>2584.7249999999767</v>
          </cell>
          <cell r="AC934">
            <v>2592.8595000000205</v>
          </cell>
          <cell r="AD934">
            <v>2694.0321599718882</v>
          </cell>
          <cell r="AE934">
            <v>2731.0805338135397</v>
          </cell>
          <cell r="AF934">
            <v>2768.6383974915661</v>
          </cell>
          <cell r="AG934">
            <v>2806.7127575183695</v>
          </cell>
          <cell r="AH934">
            <v>2845.3107167601411</v>
          </cell>
          <cell r="AI934">
            <v>2884.4394757617847</v>
          </cell>
          <cell r="AJ934">
            <v>2924.1063340901455</v>
          </cell>
          <cell r="AK934">
            <v>2964.3186916958948</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row>
        <row r="935">
          <cell r="A935" t="str">
            <v>IDResidentialDLC Smart AppliancesIncentive CostsLow Participation Case0</v>
          </cell>
          <cell r="B935" t="str">
            <v>ID</v>
          </cell>
          <cell r="C935" t="str">
            <v>Residential</v>
          </cell>
          <cell r="D935" t="str">
            <v>DLC Smart Appliances</v>
          </cell>
          <cell r="E935" t="str">
            <v>Incentive Costs</v>
          </cell>
          <cell r="F935" t="str">
            <v>Low Participation Case</v>
          </cell>
          <cell r="G935">
            <v>0</v>
          </cell>
          <cell r="H935">
            <v>0</v>
          </cell>
          <cell r="I935">
            <v>0</v>
          </cell>
          <cell r="J935">
            <v>0</v>
          </cell>
          <cell r="K935">
            <v>0</v>
          </cell>
          <cell r="L935">
            <v>0</v>
          </cell>
          <cell r="M935">
            <v>0</v>
          </cell>
          <cell r="N935">
            <v>0</v>
          </cell>
          <cell r="O935">
            <v>0</v>
          </cell>
          <cell r="P935">
            <v>0</v>
          </cell>
          <cell r="Q935">
            <v>0</v>
          </cell>
          <cell r="R935">
            <v>351680.42</v>
          </cell>
          <cell r="S935">
            <v>1071390.72</v>
          </cell>
          <cell r="T935">
            <v>2537897.67</v>
          </cell>
          <cell r="U935">
            <v>3311695.75</v>
          </cell>
          <cell r="V935">
            <v>3733808.12</v>
          </cell>
          <cell r="W935">
            <v>3788051.65</v>
          </cell>
          <cell r="X935">
            <v>3842351.67</v>
          </cell>
          <cell r="Y935">
            <v>3896640.94</v>
          </cell>
          <cell r="Z935">
            <v>3950917.05</v>
          </cell>
          <cell r="AA935">
            <v>4005189.34</v>
          </cell>
          <cell r="AB935">
            <v>4059468.57</v>
          </cell>
          <cell r="AC935">
            <v>4113918.62</v>
          </cell>
          <cell r="AD935">
            <v>4170493.29</v>
          </cell>
          <cell r="AE935">
            <v>4227845.9800000004</v>
          </cell>
          <cell r="AF935">
            <v>4285987.3899999997</v>
          </cell>
          <cell r="AG935">
            <v>4344928.3600000003</v>
          </cell>
          <cell r="AH935">
            <v>4404679.88</v>
          </cell>
          <cell r="AI935">
            <v>4465253.1100000003</v>
          </cell>
          <cell r="AJ935">
            <v>4526659.34</v>
          </cell>
          <cell r="AK935">
            <v>4588910.04</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row>
        <row r="936">
          <cell r="A936" t="str">
            <v>IDResidentialDLC Smart AppliancesParticipantsLow Participation Case0</v>
          </cell>
          <cell r="B936" t="str">
            <v>ID</v>
          </cell>
          <cell r="C936" t="str">
            <v>Residential</v>
          </cell>
          <cell r="D936" t="str">
            <v>DLC Smart Appliances</v>
          </cell>
          <cell r="E936" t="str">
            <v>Participants</v>
          </cell>
          <cell r="F936" t="str">
            <v>Low Participation Case</v>
          </cell>
          <cell r="G936">
            <v>0</v>
          </cell>
          <cell r="H936">
            <v>0</v>
          </cell>
          <cell r="I936">
            <v>0</v>
          </cell>
          <cell r="J936">
            <v>0</v>
          </cell>
          <cell r="K936">
            <v>0</v>
          </cell>
          <cell r="L936">
            <v>0</v>
          </cell>
          <cell r="M936">
            <v>0</v>
          </cell>
          <cell r="N936">
            <v>0</v>
          </cell>
          <cell r="O936">
            <v>0</v>
          </cell>
          <cell r="P936">
            <v>0</v>
          </cell>
          <cell r="Q936">
            <v>0</v>
          </cell>
          <cell r="R936">
            <v>16746.686550000006</v>
          </cell>
          <cell r="S936">
            <v>51018.605550000015</v>
          </cell>
          <cell r="T936">
            <v>120852.27000000002</v>
          </cell>
          <cell r="U936">
            <v>157699.79775000006</v>
          </cell>
          <cell r="V936">
            <v>177800.38649999999</v>
          </cell>
          <cell r="W936">
            <v>180383.41200000001</v>
          </cell>
          <cell r="X936">
            <v>182969.12700000001</v>
          </cell>
          <cell r="Y936">
            <v>185554.33050000004</v>
          </cell>
          <cell r="Z936">
            <v>188138.90700000001</v>
          </cell>
          <cell r="AA936">
            <v>190723.30200000003</v>
          </cell>
          <cell r="AB936">
            <v>193308.027</v>
          </cell>
          <cell r="AC936">
            <v>195900.88650000002</v>
          </cell>
          <cell r="AD936">
            <v>198594.91865997191</v>
          </cell>
          <cell r="AE936">
            <v>201325.99919378545</v>
          </cell>
          <cell r="AF936">
            <v>204094.63759127702</v>
          </cell>
          <cell r="AG936">
            <v>206901.35034879539</v>
          </cell>
          <cell r="AH936">
            <v>209746.66106555553</v>
          </cell>
          <cell r="AI936">
            <v>212631.10054131731</v>
          </cell>
          <cell r="AJ936">
            <v>215555.20687540746</v>
          </cell>
          <cell r="AK936">
            <v>218519.52556710335</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row>
        <row r="937">
          <cell r="A937" t="str">
            <v>IDResidentialDLC Smart ThermostatsProgram Annual BenefitsLow Participation Case0</v>
          </cell>
          <cell r="B937" t="str">
            <v>ID</v>
          </cell>
          <cell r="C937" t="str">
            <v>Residential</v>
          </cell>
          <cell r="D937" t="str">
            <v>DLC Smart Thermostats</v>
          </cell>
          <cell r="E937" t="str">
            <v>Program Annual Benefits</v>
          </cell>
          <cell r="F937" t="str">
            <v>Low Participation Case</v>
          </cell>
          <cell r="G937">
            <v>0</v>
          </cell>
          <cell r="H937">
            <v>0</v>
          </cell>
          <cell r="I937">
            <v>0</v>
          </cell>
          <cell r="J937">
            <v>0</v>
          </cell>
          <cell r="K937">
            <v>0</v>
          </cell>
          <cell r="L937">
            <v>0</v>
          </cell>
          <cell r="M937">
            <v>0</v>
          </cell>
          <cell r="N937">
            <v>0</v>
          </cell>
          <cell r="O937">
            <v>0</v>
          </cell>
          <cell r="P937">
            <v>0</v>
          </cell>
          <cell r="Q937">
            <v>0</v>
          </cell>
          <cell r="R937">
            <v>573231.01</v>
          </cell>
          <cell r="S937">
            <v>1745288.43</v>
          </cell>
          <cell r="T937">
            <v>4127886.26</v>
          </cell>
          <cell r="U937">
            <v>5388069.9000000004</v>
          </cell>
          <cell r="V937">
            <v>6066603.5300000003</v>
          </cell>
          <cell r="W937">
            <v>6146956.6100000003</v>
          </cell>
          <cell r="X937">
            <v>6226381.7599999998</v>
          </cell>
          <cell r="Y937">
            <v>6305886.3200000003</v>
          </cell>
          <cell r="Z937">
            <v>6389191.79</v>
          </cell>
          <cell r="AA937">
            <v>6482465.1100000003</v>
          </cell>
          <cell r="AB937">
            <v>6568214.9500000002</v>
          </cell>
          <cell r="AC937">
            <v>6654117.0800000001</v>
          </cell>
          <cell r="AD937">
            <v>6743128.8899999997</v>
          </cell>
          <cell r="AE937">
            <v>6833331.4100000001</v>
          </cell>
          <cell r="AF937">
            <v>6924740.5700000003</v>
          </cell>
          <cell r="AG937">
            <v>7017372.5</v>
          </cell>
          <cell r="AH937">
            <v>7111243.5700000003</v>
          </cell>
          <cell r="AI937">
            <v>7206370.3399999999</v>
          </cell>
          <cell r="AJ937">
            <v>7302769.6200000001</v>
          </cell>
          <cell r="AK937">
            <v>7400458.4299999997</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row>
        <row r="938">
          <cell r="A938" t="str">
            <v>IDResidentialDLC Smart ThermostatsProgram Annual CostsLow Participation Case0</v>
          </cell>
          <cell r="B938" t="str">
            <v>ID</v>
          </cell>
          <cell r="C938" t="str">
            <v>Residential</v>
          </cell>
          <cell r="D938" t="str">
            <v>DLC Smart Thermostats</v>
          </cell>
          <cell r="E938" t="str">
            <v>Program Annual Costs</v>
          </cell>
          <cell r="F938" t="str">
            <v>Low Participation Case</v>
          </cell>
          <cell r="G938">
            <v>0</v>
          </cell>
          <cell r="H938">
            <v>0</v>
          </cell>
          <cell r="I938">
            <v>0</v>
          </cell>
          <cell r="J938">
            <v>0</v>
          </cell>
          <cell r="K938">
            <v>0</v>
          </cell>
          <cell r="L938">
            <v>0</v>
          </cell>
          <cell r="M938">
            <v>0</v>
          </cell>
          <cell r="N938">
            <v>0</v>
          </cell>
          <cell r="O938">
            <v>0</v>
          </cell>
          <cell r="P938">
            <v>0</v>
          </cell>
          <cell r="Q938">
            <v>0</v>
          </cell>
          <cell r="R938">
            <v>5834317.1500000004</v>
          </cell>
          <cell r="S938">
            <v>12509121.98</v>
          </cell>
          <cell r="T938">
            <v>26286343.199999999</v>
          </cell>
          <cell r="U938">
            <v>16130618.27</v>
          </cell>
          <cell r="V938">
            <v>10911310.720000001</v>
          </cell>
          <cell r="W938">
            <v>4823091.07</v>
          </cell>
          <cell r="X938">
            <v>4899046.41</v>
          </cell>
          <cell r="Y938">
            <v>4974249.76</v>
          </cell>
          <cell r="Z938">
            <v>5049879.66</v>
          </cell>
          <cell r="AA938">
            <v>5126289.05</v>
          </cell>
          <cell r="AB938">
            <v>5203203.5</v>
          </cell>
          <cell r="AC938">
            <v>5283869.59</v>
          </cell>
          <cell r="AD938">
            <v>5405233.1200000001</v>
          </cell>
          <cell r="AE938">
            <v>5502775.29</v>
          </cell>
          <cell r="AF938">
            <v>5602414.6799999997</v>
          </cell>
          <cell r="AG938">
            <v>5704204.7300000004</v>
          </cell>
          <cell r="AH938">
            <v>5808200.4400000004</v>
          </cell>
          <cell r="AI938">
            <v>5914458.3899999997</v>
          </cell>
          <cell r="AJ938">
            <v>6023036.7800000003</v>
          </cell>
          <cell r="AK938">
            <v>6133995.5099999998</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row>
        <row r="939">
          <cell r="A939" t="str">
            <v>IDResidentialDLC Smart ThermostatsNon-Incentive CostsLow Participation Case0</v>
          </cell>
          <cell r="B939" t="str">
            <v>ID</v>
          </cell>
          <cell r="C939" t="str">
            <v>Residential</v>
          </cell>
          <cell r="D939" t="str">
            <v>DLC Smart Thermostats</v>
          </cell>
          <cell r="E939" t="str">
            <v>Non-Incentive Costs</v>
          </cell>
          <cell r="F939" t="str">
            <v>Low Participation Case</v>
          </cell>
          <cell r="G939">
            <v>0</v>
          </cell>
          <cell r="H939">
            <v>0</v>
          </cell>
          <cell r="I939">
            <v>0</v>
          </cell>
          <cell r="J939">
            <v>0</v>
          </cell>
          <cell r="K939">
            <v>0</v>
          </cell>
          <cell r="L939">
            <v>0</v>
          </cell>
          <cell r="M939">
            <v>0</v>
          </cell>
          <cell r="N939">
            <v>0</v>
          </cell>
          <cell r="O939">
            <v>0</v>
          </cell>
          <cell r="P939">
            <v>0</v>
          </cell>
          <cell r="Q939">
            <v>0</v>
          </cell>
          <cell r="R939">
            <v>5482636.7300000004</v>
          </cell>
          <cell r="S939">
            <v>11437731.27</v>
          </cell>
          <cell r="T939">
            <v>23748445.530000001</v>
          </cell>
          <cell r="U939">
            <v>12818922.52</v>
          </cell>
          <cell r="V939">
            <v>7177502.6100000003</v>
          </cell>
          <cell r="W939">
            <v>1035039.42</v>
          </cell>
          <cell r="X939">
            <v>1056694.75</v>
          </cell>
          <cell r="Y939">
            <v>1077608.81</v>
          </cell>
          <cell r="Z939">
            <v>1098962.6200000001</v>
          </cell>
          <cell r="AA939">
            <v>1121099.71</v>
          </cell>
          <cell r="AB939">
            <v>1143734.93</v>
          </cell>
          <cell r="AC939">
            <v>1169950.97</v>
          </cell>
          <cell r="AD939">
            <v>1234739.83</v>
          </cell>
          <cell r="AE939">
            <v>1274929.31</v>
          </cell>
          <cell r="AF939">
            <v>1316427.29</v>
          </cell>
          <cell r="AG939">
            <v>1359276.37</v>
          </cell>
          <cell r="AH939">
            <v>1403520.56</v>
          </cell>
          <cell r="AI939">
            <v>1449205.28</v>
          </cell>
          <cell r="AJ939">
            <v>1496377.44</v>
          </cell>
          <cell r="AK939">
            <v>1545085.48</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row>
        <row r="940">
          <cell r="A940" t="str">
            <v>IDResidentialDLC Smart ThermostatsSummer Peak Reduction @Meter  (MW)Low Participation Case0</v>
          </cell>
          <cell r="B940" t="str">
            <v>ID</v>
          </cell>
          <cell r="C940" t="str">
            <v>Residential</v>
          </cell>
          <cell r="D940" t="str">
            <v>DLC Smart Thermostats</v>
          </cell>
          <cell r="E940" t="str">
            <v>Summer Peak Reduction @Meter  (MW)</v>
          </cell>
          <cell r="F940" t="str">
            <v>Low Participation Case</v>
          </cell>
          <cell r="G940">
            <v>0</v>
          </cell>
          <cell r="H940">
            <v>0</v>
          </cell>
          <cell r="I940">
            <v>0</v>
          </cell>
          <cell r="J940">
            <v>0</v>
          </cell>
          <cell r="K940">
            <v>0</v>
          </cell>
          <cell r="L940">
            <v>0</v>
          </cell>
          <cell r="M940">
            <v>0</v>
          </cell>
          <cell r="N940">
            <v>0</v>
          </cell>
          <cell r="O940">
            <v>0</v>
          </cell>
          <cell r="P940">
            <v>0</v>
          </cell>
          <cell r="Q940">
            <v>0</v>
          </cell>
          <cell r="R940">
            <v>5.1061481672101516</v>
          </cell>
          <cell r="S940">
            <v>15.546439584201273</v>
          </cell>
          <cell r="T940">
            <v>36.769815927493447</v>
          </cell>
          <cell r="U940">
            <v>47.99510590524666</v>
          </cell>
          <cell r="V940">
            <v>54.039254216657497</v>
          </cell>
          <cell r="W940">
            <v>54.75501228123791</v>
          </cell>
          <cell r="X940">
            <v>55.462504704051796</v>
          </cell>
          <cell r="Y940">
            <v>56.170704503007471</v>
          </cell>
          <cell r="Z940">
            <v>56.91276145592839</v>
          </cell>
          <cell r="AA940">
            <v>57.74360864977195</v>
          </cell>
          <cell r="AB940">
            <v>58.507439221742665</v>
          </cell>
          <cell r="AC940">
            <v>59.27262640549219</v>
          </cell>
          <cell r="AD940">
            <v>60.065513565673378</v>
          </cell>
          <cell r="AE940">
            <v>60.869007140432515</v>
          </cell>
          <cell r="AF940">
            <v>61.683249011282939</v>
          </cell>
          <cell r="AG940">
            <v>62.508382957680382</v>
          </cell>
          <cell r="AH940">
            <v>63.344554682411669</v>
          </cell>
          <cell r="AI940">
            <v>64.191911837323005</v>
          </cell>
          <cell r="AJ940">
            <v>65.050604049392433</v>
          </cell>
          <cell r="AK940">
            <v>65.920782947151125</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row>
        <row r="941">
          <cell r="A941" t="str">
            <v>IDResidentialDLC Smart ThermostatsSummer Peak Reduction @Generation (MW)Low Participation Case0</v>
          </cell>
          <cell r="B941" t="str">
            <v>ID</v>
          </cell>
          <cell r="C941" t="str">
            <v>Residential</v>
          </cell>
          <cell r="D941" t="str">
            <v>DLC Smart Thermostats</v>
          </cell>
          <cell r="E941" t="str">
            <v>Summer Peak Reduction @Generation (MW)</v>
          </cell>
          <cell r="F941" t="str">
            <v>Low Participation Case</v>
          </cell>
          <cell r="G941">
            <v>0</v>
          </cell>
          <cell r="H941">
            <v>0</v>
          </cell>
          <cell r="I941">
            <v>0</v>
          </cell>
          <cell r="J941">
            <v>0</v>
          </cell>
          <cell r="K941">
            <v>0</v>
          </cell>
          <cell r="L941">
            <v>0</v>
          </cell>
          <cell r="M941">
            <v>0</v>
          </cell>
          <cell r="N941">
            <v>0</v>
          </cell>
          <cell r="O941">
            <v>0</v>
          </cell>
          <cell r="P941">
            <v>0</v>
          </cell>
          <cell r="Q941">
            <v>0</v>
          </cell>
          <cell r="R941">
            <v>5.6309529854545115</v>
          </cell>
          <cell r="S941">
            <v>17.1442871462299</v>
          </cell>
          <cell r="T941">
            <v>40.548980952242438</v>
          </cell>
          <cell r="U941">
            <v>52.92799504328039</v>
          </cell>
          <cell r="V941">
            <v>59.593354892652727</v>
          </cell>
          <cell r="W941">
            <v>60.382677857562754</v>
          </cell>
          <cell r="X941">
            <v>61.162885646285609</v>
          </cell>
          <cell r="Y941">
            <v>61.94387351456492</v>
          </cell>
          <cell r="Z941">
            <v>62.762198341341403</v>
          </cell>
          <cell r="AA941">
            <v>63.678439181486489</v>
          </cell>
          <cell r="AB941">
            <v>64.520775498172327</v>
          </cell>
          <cell r="AC941">
            <v>65.364607857843168</v>
          </cell>
          <cell r="AD941">
            <v>66.238987169908881</v>
          </cell>
          <cell r="AE941">
            <v>67.125063013269198</v>
          </cell>
          <cell r="AF941">
            <v>68.022991851877961</v>
          </cell>
          <cell r="AG941">
            <v>68.932932242700019</v>
          </cell>
          <cell r="AH941">
            <v>69.855044863709381</v>
          </cell>
          <cell r="AI941">
            <v>70.789492542261797</v>
          </cell>
          <cell r="AJ941">
            <v>71.73644028384696</v>
          </cell>
          <cell r="AK941">
            <v>72.696055301225314</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row>
        <row r="942">
          <cell r="A942" t="str">
            <v>IDResidentialDLC Smart ThermostatsWinter Peak Reduction @Meter  (MW)Low Participation Case0</v>
          </cell>
          <cell r="B942" t="str">
            <v>ID</v>
          </cell>
          <cell r="C942" t="str">
            <v>Residential</v>
          </cell>
          <cell r="D942" t="str">
            <v>DLC Smart Thermostats</v>
          </cell>
          <cell r="E942" t="str">
            <v>Winter Peak Reduction @Meter  (MW)</v>
          </cell>
          <cell r="F942" t="str">
            <v>Low Participation Case</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row>
        <row r="943">
          <cell r="A943" t="str">
            <v>IDResidentialDLC Smart ThermostatsWinter Peak Reduction @Generation (MW)Low Participation Case0</v>
          </cell>
          <cell r="B943" t="str">
            <v>ID</v>
          </cell>
          <cell r="C943" t="str">
            <v>Residential</v>
          </cell>
          <cell r="D943" t="str">
            <v>DLC Smart Thermostats</v>
          </cell>
          <cell r="E943" t="str">
            <v>Winter Peak Reduction @Generation (MW)</v>
          </cell>
          <cell r="F943" t="str">
            <v>Low Participation Case</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row>
        <row r="944">
          <cell r="A944" t="str">
            <v>IDResidentialDLC Smart ThermostatsProgram Annual BenefitsLow Participation Case0</v>
          </cell>
          <cell r="B944" t="str">
            <v>ID</v>
          </cell>
          <cell r="C944" t="str">
            <v>Residential</v>
          </cell>
          <cell r="D944" t="str">
            <v>DLC Smart Thermostats</v>
          </cell>
          <cell r="E944" t="str">
            <v>Program Annual Benefits</v>
          </cell>
          <cell r="F944" t="str">
            <v>Low Participation Case</v>
          </cell>
          <cell r="G944">
            <v>0</v>
          </cell>
        </row>
        <row r="945">
          <cell r="A945" t="str">
            <v>IDResidentialDLC Smart ThermostatsNew ParticipantsLow Participation Case0</v>
          </cell>
          <cell r="B945" t="str">
            <v>ID</v>
          </cell>
          <cell r="C945" t="str">
            <v>Residential</v>
          </cell>
          <cell r="D945" t="str">
            <v>DLC Smart Thermostats</v>
          </cell>
          <cell r="E945" t="str">
            <v>New Participants</v>
          </cell>
          <cell r="F945" t="str">
            <v>Low Participation Case</v>
          </cell>
          <cell r="G945">
            <v>0</v>
          </cell>
          <cell r="H945">
            <v>0</v>
          </cell>
          <cell r="I945">
            <v>0</v>
          </cell>
          <cell r="J945">
            <v>0</v>
          </cell>
          <cell r="K945">
            <v>0</v>
          </cell>
          <cell r="L945">
            <v>0</v>
          </cell>
          <cell r="M945">
            <v>0</v>
          </cell>
          <cell r="N945">
            <v>0</v>
          </cell>
          <cell r="O945">
            <v>0</v>
          </cell>
          <cell r="P945">
            <v>0</v>
          </cell>
          <cell r="Q945">
            <v>0</v>
          </cell>
          <cell r="R945">
            <v>16746.686550000006</v>
          </cell>
          <cell r="S945">
            <v>34271.919000000009</v>
          </cell>
          <cell r="T945">
            <v>69833.664450000011</v>
          </cell>
          <cell r="U945">
            <v>36847.527750000037</v>
          </cell>
          <cell r="V945">
            <v>20100.588749999937</v>
          </cell>
          <cell r="W945">
            <v>2583.0255000000179</v>
          </cell>
          <cell r="X945">
            <v>2585.7149999999965</v>
          </cell>
          <cell r="Y945">
            <v>2585.2035000000324</v>
          </cell>
          <cell r="Z945">
            <v>2584.5764999999665</v>
          </cell>
          <cell r="AA945">
            <v>2584.3950000000186</v>
          </cell>
          <cell r="AB945">
            <v>2584.7249999999767</v>
          </cell>
          <cell r="AC945">
            <v>2592.8595000000205</v>
          </cell>
          <cell r="AD945">
            <v>2694.0321599718882</v>
          </cell>
          <cell r="AE945">
            <v>2731.0805338135397</v>
          </cell>
          <cell r="AF945">
            <v>2768.6383974915661</v>
          </cell>
          <cell r="AG945">
            <v>2806.7127575183695</v>
          </cell>
          <cell r="AH945">
            <v>2845.3107167601411</v>
          </cell>
          <cell r="AI945">
            <v>2884.4394757617847</v>
          </cell>
          <cell r="AJ945">
            <v>2924.1063340901455</v>
          </cell>
          <cell r="AK945">
            <v>2964.3186916958948</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row>
        <row r="946">
          <cell r="A946" t="str">
            <v>IDResidentialDLC Smart ThermostatsIncentive CostsLow Participation Case0</v>
          </cell>
          <cell r="B946" t="str">
            <v>ID</v>
          </cell>
          <cell r="C946" t="str">
            <v>Residential</v>
          </cell>
          <cell r="D946" t="str">
            <v>DLC Smart Thermostats</v>
          </cell>
          <cell r="E946" t="str">
            <v>Incentive Costs</v>
          </cell>
          <cell r="F946" t="str">
            <v>Low Participation Case</v>
          </cell>
          <cell r="G946">
            <v>0</v>
          </cell>
          <cell r="H946">
            <v>0</v>
          </cell>
          <cell r="I946">
            <v>0</v>
          </cell>
          <cell r="J946">
            <v>0</v>
          </cell>
          <cell r="K946">
            <v>0</v>
          </cell>
          <cell r="L946">
            <v>0</v>
          </cell>
          <cell r="M946">
            <v>0</v>
          </cell>
          <cell r="N946">
            <v>0</v>
          </cell>
          <cell r="O946">
            <v>0</v>
          </cell>
          <cell r="P946">
            <v>0</v>
          </cell>
          <cell r="Q946">
            <v>0</v>
          </cell>
          <cell r="R946">
            <v>351680.42</v>
          </cell>
          <cell r="S946">
            <v>1071390.72</v>
          </cell>
          <cell r="T946">
            <v>2537897.67</v>
          </cell>
          <cell r="U946">
            <v>3311695.75</v>
          </cell>
          <cell r="V946">
            <v>3733808.12</v>
          </cell>
          <cell r="W946">
            <v>3788051.65</v>
          </cell>
          <cell r="X946">
            <v>3842351.67</v>
          </cell>
          <cell r="Y946">
            <v>3896640.94</v>
          </cell>
          <cell r="Z946">
            <v>3950917.05</v>
          </cell>
          <cell r="AA946">
            <v>4005189.34</v>
          </cell>
          <cell r="AB946">
            <v>4059468.57</v>
          </cell>
          <cell r="AC946">
            <v>4113918.62</v>
          </cell>
          <cell r="AD946">
            <v>4170493.29</v>
          </cell>
          <cell r="AE946">
            <v>4227845.9800000004</v>
          </cell>
          <cell r="AF946">
            <v>4285987.3899999997</v>
          </cell>
          <cell r="AG946">
            <v>4344928.3600000003</v>
          </cell>
          <cell r="AH946">
            <v>4404679.88</v>
          </cell>
          <cell r="AI946">
            <v>4465253.1100000003</v>
          </cell>
          <cell r="AJ946">
            <v>4526659.34</v>
          </cell>
          <cell r="AK946">
            <v>4588910.04</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row>
        <row r="947">
          <cell r="A947" t="str">
            <v>IDResidentialDLC Smart ThermostatsParticipantsLow Participation Case0</v>
          </cell>
          <cell r="B947" t="str">
            <v>ID</v>
          </cell>
          <cell r="C947" t="str">
            <v>Residential</v>
          </cell>
          <cell r="D947" t="str">
            <v>DLC Smart Thermostats</v>
          </cell>
          <cell r="E947" t="str">
            <v>Participants</v>
          </cell>
          <cell r="F947" t="str">
            <v>Low Participation Case</v>
          </cell>
          <cell r="G947">
            <v>0</v>
          </cell>
          <cell r="H947">
            <v>0</v>
          </cell>
          <cell r="I947">
            <v>0</v>
          </cell>
          <cell r="J947">
            <v>0</v>
          </cell>
          <cell r="K947">
            <v>0</v>
          </cell>
          <cell r="L947">
            <v>0</v>
          </cell>
          <cell r="M947">
            <v>0</v>
          </cell>
          <cell r="N947">
            <v>0</v>
          </cell>
          <cell r="O947">
            <v>0</v>
          </cell>
          <cell r="P947">
            <v>0</v>
          </cell>
          <cell r="Q947">
            <v>0</v>
          </cell>
          <cell r="R947">
            <v>16746.686550000006</v>
          </cell>
          <cell r="S947">
            <v>51018.605550000015</v>
          </cell>
          <cell r="T947">
            <v>120852.27000000002</v>
          </cell>
          <cell r="U947">
            <v>157699.79775000006</v>
          </cell>
          <cell r="V947">
            <v>177800.38649999999</v>
          </cell>
          <cell r="W947">
            <v>180383.41200000001</v>
          </cell>
          <cell r="X947">
            <v>182969.12700000001</v>
          </cell>
          <cell r="Y947">
            <v>185554.33050000004</v>
          </cell>
          <cell r="Z947">
            <v>188138.90700000001</v>
          </cell>
          <cell r="AA947">
            <v>190723.30200000003</v>
          </cell>
          <cell r="AB947">
            <v>193308.027</v>
          </cell>
          <cell r="AC947">
            <v>195900.88650000002</v>
          </cell>
          <cell r="AD947">
            <v>198594.91865997191</v>
          </cell>
          <cell r="AE947">
            <v>201325.99919378545</v>
          </cell>
          <cell r="AF947">
            <v>204094.63759127702</v>
          </cell>
          <cell r="AG947">
            <v>206901.35034879539</v>
          </cell>
          <cell r="AH947">
            <v>209746.66106555553</v>
          </cell>
          <cell r="AI947">
            <v>212631.10054131731</v>
          </cell>
          <cell r="AJ947">
            <v>215555.20687540746</v>
          </cell>
          <cell r="AK947">
            <v>218519.52556710335</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row>
        <row r="948">
          <cell r="A948" t="str">
            <v>IDMedium C&amp;IDLC Space HeatingProgram Annual BenefitsLow Participation Case0</v>
          </cell>
          <cell r="B948" t="str">
            <v>ID</v>
          </cell>
          <cell r="C948" t="str">
            <v>Medium C&amp;I</v>
          </cell>
          <cell r="D948" t="str">
            <v>DLC Space Heating</v>
          </cell>
          <cell r="E948" t="str">
            <v>Program Annual Benefits</v>
          </cell>
          <cell r="F948" t="str">
            <v>Low Participation Case</v>
          </cell>
          <cell r="G948">
            <v>0</v>
          </cell>
          <cell r="H948">
            <v>0</v>
          </cell>
          <cell r="I948">
            <v>0</v>
          </cell>
          <cell r="J948">
            <v>0</v>
          </cell>
          <cell r="K948">
            <v>0</v>
          </cell>
          <cell r="L948">
            <v>0</v>
          </cell>
          <cell r="M948">
            <v>0</v>
          </cell>
          <cell r="N948">
            <v>0</v>
          </cell>
          <cell r="O948">
            <v>0</v>
          </cell>
          <cell r="P948">
            <v>0</v>
          </cell>
          <cell r="Q948">
            <v>0</v>
          </cell>
          <cell r="R948">
            <v>573231.01</v>
          </cell>
          <cell r="S948">
            <v>1745288.43</v>
          </cell>
          <cell r="T948">
            <v>4127886.26</v>
          </cell>
          <cell r="U948">
            <v>5388069.9000000004</v>
          </cell>
          <cell r="V948">
            <v>6066603.5300000003</v>
          </cell>
          <cell r="W948">
            <v>6146956.6100000003</v>
          </cell>
          <cell r="X948">
            <v>6226381.7599999998</v>
          </cell>
          <cell r="Y948">
            <v>6305886.3200000003</v>
          </cell>
          <cell r="Z948">
            <v>6389191.79</v>
          </cell>
          <cell r="AA948">
            <v>6482465.1100000003</v>
          </cell>
          <cell r="AB948">
            <v>6568214.9500000002</v>
          </cell>
          <cell r="AC948">
            <v>6654117.0800000001</v>
          </cell>
          <cell r="AD948">
            <v>6743128.8899999997</v>
          </cell>
          <cell r="AE948">
            <v>6833331.4100000001</v>
          </cell>
          <cell r="AF948">
            <v>6924740.5700000003</v>
          </cell>
          <cell r="AG948">
            <v>7017372.5</v>
          </cell>
          <cell r="AH948">
            <v>7111243.5700000003</v>
          </cell>
          <cell r="AI948">
            <v>7206370.3399999999</v>
          </cell>
          <cell r="AJ948">
            <v>7302769.6200000001</v>
          </cell>
          <cell r="AK948">
            <v>7400458.4299999997</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row>
        <row r="949">
          <cell r="A949" t="str">
            <v>IDMedium C&amp;IDLC Space HeatingProgram Annual CostsLow Participation Case0</v>
          </cell>
          <cell r="B949" t="str">
            <v>ID</v>
          </cell>
          <cell r="C949" t="str">
            <v>Medium C&amp;I</v>
          </cell>
          <cell r="D949" t="str">
            <v>DLC Space Heating</v>
          </cell>
          <cell r="E949" t="str">
            <v>Program Annual Costs</v>
          </cell>
          <cell r="F949" t="str">
            <v>Low Participation Case</v>
          </cell>
          <cell r="G949">
            <v>0</v>
          </cell>
          <cell r="H949">
            <v>0</v>
          </cell>
          <cell r="I949">
            <v>0</v>
          </cell>
          <cell r="J949">
            <v>0</v>
          </cell>
          <cell r="K949">
            <v>0</v>
          </cell>
          <cell r="L949">
            <v>0</v>
          </cell>
          <cell r="M949">
            <v>0</v>
          </cell>
          <cell r="N949">
            <v>0</v>
          </cell>
          <cell r="O949">
            <v>0</v>
          </cell>
          <cell r="P949">
            <v>0</v>
          </cell>
          <cell r="Q949">
            <v>0</v>
          </cell>
          <cell r="R949">
            <v>5834317.1500000004</v>
          </cell>
          <cell r="S949">
            <v>12509121.98</v>
          </cell>
          <cell r="T949">
            <v>26286343.199999999</v>
          </cell>
          <cell r="U949">
            <v>16130618.27</v>
          </cell>
          <cell r="V949">
            <v>10911310.720000001</v>
          </cell>
          <cell r="W949">
            <v>4823091.07</v>
          </cell>
          <cell r="X949">
            <v>4899046.41</v>
          </cell>
          <cell r="Y949">
            <v>4974249.76</v>
          </cell>
          <cell r="Z949">
            <v>5049879.66</v>
          </cell>
          <cell r="AA949">
            <v>5126289.05</v>
          </cell>
          <cell r="AB949">
            <v>5203203.5</v>
          </cell>
          <cell r="AC949">
            <v>5283869.59</v>
          </cell>
          <cell r="AD949">
            <v>5405233.1200000001</v>
          </cell>
          <cell r="AE949">
            <v>5502775.29</v>
          </cell>
          <cell r="AF949">
            <v>5602414.6799999997</v>
          </cell>
          <cell r="AG949">
            <v>5704204.7300000004</v>
          </cell>
          <cell r="AH949">
            <v>5808200.4400000004</v>
          </cell>
          <cell r="AI949">
            <v>5914458.3899999997</v>
          </cell>
          <cell r="AJ949">
            <v>6023036.7800000003</v>
          </cell>
          <cell r="AK949">
            <v>6133995.5099999998</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row>
        <row r="950">
          <cell r="A950" t="str">
            <v>IDMedium C&amp;IDLC Space HeatingNon-Incentive CostsLow Participation Case0</v>
          </cell>
          <cell r="B950" t="str">
            <v>ID</v>
          </cell>
          <cell r="C950" t="str">
            <v>Medium C&amp;I</v>
          </cell>
          <cell r="D950" t="str">
            <v>DLC Space Heating</v>
          </cell>
          <cell r="E950" t="str">
            <v>Non-Incentive Costs</v>
          </cell>
          <cell r="F950" t="str">
            <v>Low Participation Case</v>
          </cell>
          <cell r="G950">
            <v>0</v>
          </cell>
          <cell r="H950">
            <v>0</v>
          </cell>
          <cell r="I950">
            <v>0</v>
          </cell>
          <cell r="J950">
            <v>0</v>
          </cell>
          <cell r="K950">
            <v>0</v>
          </cell>
          <cell r="L950">
            <v>0</v>
          </cell>
          <cell r="M950">
            <v>0</v>
          </cell>
          <cell r="N950">
            <v>0</v>
          </cell>
          <cell r="O950">
            <v>0</v>
          </cell>
          <cell r="P950">
            <v>0</v>
          </cell>
          <cell r="Q950">
            <v>0</v>
          </cell>
          <cell r="R950">
            <v>5482636.7300000004</v>
          </cell>
          <cell r="S950">
            <v>11437731.27</v>
          </cell>
          <cell r="T950">
            <v>23748445.530000001</v>
          </cell>
          <cell r="U950">
            <v>12818922.52</v>
          </cell>
          <cell r="V950">
            <v>7177502.6100000003</v>
          </cell>
          <cell r="W950">
            <v>1035039.42</v>
          </cell>
          <cell r="X950">
            <v>1056694.75</v>
          </cell>
          <cell r="Y950">
            <v>1077608.81</v>
          </cell>
          <cell r="Z950">
            <v>1098962.6200000001</v>
          </cell>
          <cell r="AA950">
            <v>1121099.71</v>
          </cell>
          <cell r="AB950">
            <v>1143734.93</v>
          </cell>
          <cell r="AC950">
            <v>1169950.97</v>
          </cell>
          <cell r="AD950">
            <v>1234739.83</v>
          </cell>
          <cell r="AE950">
            <v>1274929.31</v>
          </cell>
          <cell r="AF950">
            <v>1316427.29</v>
          </cell>
          <cell r="AG950">
            <v>1359276.37</v>
          </cell>
          <cell r="AH950">
            <v>1403520.56</v>
          </cell>
          <cell r="AI950">
            <v>1449205.28</v>
          </cell>
          <cell r="AJ950">
            <v>1496377.44</v>
          </cell>
          <cell r="AK950">
            <v>1545085.48</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row>
        <row r="951">
          <cell r="A951" t="str">
            <v>IDMedium C&amp;IDLC Space HeatingSummer Peak Reduction @Meter  (MW)Low Participation Case0</v>
          </cell>
          <cell r="B951" t="str">
            <v>ID</v>
          </cell>
          <cell r="C951" t="str">
            <v>Medium C&amp;I</v>
          </cell>
          <cell r="D951" t="str">
            <v>DLC Space Heating</v>
          </cell>
          <cell r="E951" t="str">
            <v>Summer Peak Reduction @Meter  (MW)</v>
          </cell>
          <cell r="F951" t="str">
            <v>Low Participation Case</v>
          </cell>
          <cell r="G951">
            <v>0</v>
          </cell>
          <cell r="H951">
            <v>0</v>
          </cell>
          <cell r="I951">
            <v>0</v>
          </cell>
          <cell r="J951">
            <v>0</v>
          </cell>
          <cell r="K951">
            <v>0</v>
          </cell>
          <cell r="L951">
            <v>0</v>
          </cell>
          <cell r="M951">
            <v>0</v>
          </cell>
          <cell r="N951">
            <v>0</v>
          </cell>
          <cell r="O951">
            <v>0</v>
          </cell>
          <cell r="P951">
            <v>0</v>
          </cell>
          <cell r="Q951">
            <v>0</v>
          </cell>
          <cell r="R951">
            <v>5.1061481672101516</v>
          </cell>
          <cell r="S951">
            <v>15.546439584201273</v>
          </cell>
          <cell r="T951">
            <v>36.769815927493447</v>
          </cell>
          <cell r="U951">
            <v>47.99510590524666</v>
          </cell>
          <cell r="V951">
            <v>54.039254216657497</v>
          </cell>
          <cell r="W951">
            <v>54.75501228123791</v>
          </cell>
          <cell r="X951">
            <v>55.462504704051796</v>
          </cell>
          <cell r="Y951">
            <v>56.170704503007471</v>
          </cell>
          <cell r="Z951">
            <v>56.91276145592839</v>
          </cell>
          <cell r="AA951">
            <v>57.74360864977195</v>
          </cell>
          <cell r="AB951">
            <v>58.507439221742665</v>
          </cell>
          <cell r="AC951">
            <v>59.27262640549219</v>
          </cell>
          <cell r="AD951">
            <v>60.065513565673378</v>
          </cell>
          <cell r="AE951">
            <v>60.869007140432515</v>
          </cell>
          <cell r="AF951">
            <v>61.683249011282939</v>
          </cell>
          <cell r="AG951">
            <v>62.508382957680382</v>
          </cell>
          <cell r="AH951">
            <v>63.344554682411669</v>
          </cell>
          <cell r="AI951">
            <v>64.191911837323005</v>
          </cell>
          <cell r="AJ951">
            <v>65.050604049392433</v>
          </cell>
          <cell r="AK951">
            <v>65.920782947151125</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row>
        <row r="952">
          <cell r="A952" t="str">
            <v>IDMedium C&amp;IDLC Space HeatingSummer Peak Reduction @Generation (MW)Low Participation Case0</v>
          </cell>
          <cell r="B952" t="str">
            <v>ID</v>
          </cell>
          <cell r="C952" t="str">
            <v>Medium C&amp;I</v>
          </cell>
          <cell r="D952" t="str">
            <v>DLC Space Heating</v>
          </cell>
          <cell r="E952" t="str">
            <v>Summer Peak Reduction @Generation (MW)</v>
          </cell>
          <cell r="F952" t="str">
            <v>Low Participation Case</v>
          </cell>
          <cell r="G952">
            <v>0</v>
          </cell>
          <cell r="H952">
            <v>0</v>
          </cell>
          <cell r="I952">
            <v>0</v>
          </cell>
          <cell r="J952">
            <v>0</v>
          </cell>
          <cell r="K952">
            <v>0</v>
          </cell>
          <cell r="L952">
            <v>0</v>
          </cell>
          <cell r="M952">
            <v>0</v>
          </cell>
          <cell r="N952">
            <v>0</v>
          </cell>
          <cell r="O952">
            <v>0</v>
          </cell>
          <cell r="P952">
            <v>0</v>
          </cell>
          <cell r="Q952">
            <v>0</v>
          </cell>
          <cell r="R952">
            <v>5.6309529854545115</v>
          </cell>
          <cell r="S952">
            <v>17.1442871462299</v>
          </cell>
          <cell r="T952">
            <v>40.548980952242438</v>
          </cell>
          <cell r="U952">
            <v>52.92799504328039</v>
          </cell>
          <cell r="V952">
            <v>59.593354892652727</v>
          </cell>
          <cell r="W952">
            <v>60.382677857562754</v>
          </cell>
          <cell r="X952">
            <v>61.162885646285609</v>
          </cell>
          <cell r="Y952">
            <v>61.94387351456492</v>
          </cell>
          <cell r="Z952">
            <v>62.762198341341403</v>
          </cell>
          <cell r="AA952">
            <v>63.678439181486489</v>
          </cell>
          <cell r="AB952">
            <v>64.520775498172327</v>
          </cell>
          <cell r="AC952">
            <v>65.364607857843168</v>
          </cell>
          <cell r="AD952">
            <v>66.238987169908881</v>
          </cell>
          <cell r="AE952">
            <v>67.125063013269198</v>
          </cell>
          <cell r="AF952">
            <v>68.022991851877961</v>
          </cell>
          <cell r="AG952">
            <v>68.932932242700019</v>
          </cell>
          <cell r="AH952">
            <v>69.855044863709381</v>
          </cell>
          <cell r="AI952">
            <v>70.789492542261797</v>
          </cell>
          <cell r="AJ952">
            <v>71.73644028384696</v>
          </cell>
          <cell r="AK952">
            <v>72.696055301225314</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row>
        <row r="953">
          <cell r="A953" t="str">
            <v>IDMedium C&amp;IDLC Space HeatingWinter Peak Reduction @Meter  (MW)Low Participation Case0</v>
          </cell>
          <cell r="B953" t="str">
            <v>ID</v>
          </cell>
          <cell r="C953" t="str">
            <v>Medium C&amp;I</v>
          </cell>
          <cell r="D953" t="str">
            <v>DLC Space Heating</v>
          </cell>
          <cell r="E953" t="str">
            <v>Winter Peak Reduction @Meter  (MW)</v>
          </cell>
          <cell r="F953" t="str">
            <v>Low Participation Case</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row>
        <row r="954">
          <cell r="A954" t="str">
            <v>IDMedium C&amp;IDLC Space HeatingWinter Peak Reduction @Generation (MW)Low Participation Case0</v>
          </cell>
          <cell r="B954" t="str">
            <v>ID</v>
          </cell>
          <cell r="C954" t="str">
            <v>Medium C&amp;I</v>
          </cell>
          <cell r="D954" t="str">
            <v>DLC Space Heating</v>
          </cell>
          <cell r="E954" t="str">
            <v>Winter Peak Reduction @Generation (MW)</v>
          </cell>
          <cell r="F954" t="str">
            <v>Low Participation Case</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row>
        <row r="955">
          <cell r="A955" t="str">
            <v>IDMedium C&amp;IDLC Space HeatingProgram Annual BenefitsLow Participation Case0</v>
          </cell>
          <cell r="B955" t="str">
            <v>ID</v>
          </cell>
          <cell r="C955" t="str">
            <v>Medium C&amp;I</v>
          </cell>
          <cell r="D955" t="str">
            <v>DLC Space Heating</v>
          </cell>
          <cell r="E955" t="str">
            <v>Program Annual Benefits</v>
          </cell>
          <cell r="F955" t="str">
            <v>Low Participation Case</v>
          </cell>
          <cell r="G955">
            <v>0</v>
          </cell>
        </row>
        <row r="956">
          <cell r="A956" t="str">
            <v>IDMedium C&amp;IDLC Space HeatingNew ParticipantsLow Participation Case0</v>
          </cell>
          <cell r="B956" t="str">
            <v>ID</v>
          </cell>
          <cell r="C956" t="str">
            <v>Medium C&amp;I</v>
          </cell>
          <cell r="D956" t="str">
            <v>DLC Space Heating</v>
          </cell>
          <cell r="E956" t="str">
            <v>New Participants</v>
          </cell>
          <cell r="F956" t="str">
            <v>Low Participation Case</v>
          </cell>
          <cell r="G956">
            <v>0</v>
          </cell>
          <cell r="H956">
            <v>0</v>
          </cell>
          <cell r="I956">
            <v>0</v>
          </cell>
          <cell r="J956">
            <v>0</v>
          </cell>
          <cell r="K956">
            <v>0</v>
          </cell>
          <cell r="L956">
            <v>0</v>
          </cell>
          <cell r="M956">
            <v>0</v>
          </cell>
          <cell r="N956">
            <v>0</v>
          </cell>
          <cell r="O956">
            <v>0</v>
          </cell>
          <cell r="P956">
            <v>0</v>
          </cell>
          <cell r="Q956">
            <v>0</v>
          </cell>
          <cell r="R956">
            <v>16746.686550000006</v>
          </cell>
          <cell r="S956">
            <v>34271.919000000009</v>
          </cell>
          <cell r="T956">
            <v>69833.664450000011</v>
          </cell>
          <cell r="U956">
            <v>36847.527750000037</v>
          </cell>
          <cell r="V956">
            <v>20100.588749999937</v>
          </cell>
          <cell r="W956">
            <v>2583.0255000000179</v>
          </cell>
          <cell r="X956">
            <v>2585.7149999999965</v>
          </cell>
          <cell r="Y956">
            <v>2585.2035000000324</v>
          </cell>
          <cell r="Z956">
            <v>2584.5764999999665</v>
          </cell>
          <cell r="AA956">
            <v>2584.3950000000186</v>
          </cell>
          <cell r="AB956">
            <v>2584.7249999999767</v>
          </cell>
          <cell r="AC956">
            <v>2592.8595000000205</v>
          </cell>
          <cell r="AD956">
            <v>2694.0321599718882</v>
          </cell>
          <cell r="AE956">
            <v>2731.0805338135397</v>
          </cell>
          <cell r="AF956">
            <v>2768.6383974915661</v>
          </cell>
          <cell r="AG956">
            <v>2806.7127575183695</v>
          </cell>
          <cell r="AH956">
            <v>2845.3107167601411</v>
          </cell>
          <cell r="AI956">
            <v>2884.4394757617847</v>
          </cell>
          <cell r="AJ956">
            <v>2924.1063340901455</v>
          </cell>
          <cell r="AK956">
            <v>2964.3186916958948</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row>
        <row r="957">
          <cell r="A957" t="str">
            <v>IDMedium C&amp;IDLC Space HeatingIncentive CostsLow Participation Case0</v>
          </cell>
          <cell r="B957" t="str">
            <v>ID</v>
          </cell>
          <cell r="C957" t="str">
            <v>Medium C&amp;I</v>
          </cell>
          <cell r="D957" t="str">
            <v>DLC Space Heating</v>
          </cell>
          <cell r="E957" t="str">
            <v>Incentive Costs</v>
          </cell>
          <cell r="F957" t="str">
            <v>Low Participation Case</v>
          </cell>
          <cell r="G957">
            <v>0</v>
          </cell>
          <cell r="H957">
            <v>0</v>
          </cell>
          <cell r="I957">
            <v>0</v>
          </cell>
          <cell r="J957">
            <v>0</v>
          </cell>
          <cell r="K957">
            <v>0</v>
          </cell>
          <cell r="L957">
            <v>0</v>
          </cell>
          <cell r="M957">
            <v>0</v>
          </cell>
          <cell r="N957">
            <v>0</v>
          </cell>
          <cell r="O957">
            <v>0</v>
          </cell>
          <cell r="P957">
            <v>0</v>
          </cell>
          <cell r="Q957">
            <v>0</v>
          </cell>
          <cell r="R957">
            <v>351680.42</v>
          </cell>
          <cell r="S957">
            <v>1071390.72</v>
          </cell>
          <cell r="T957">
            <v>2537897.67</v>
          </cell>
          <cell r="U957">
            <v>3311695.75</v>
          </cell>
          <cell r="V957">
            <v>3733808.12</v>
          </cell>
          <cell r="W957">
            <v>3788051.65</v>
          </cell>
          <cell r="X957">
            <v>3842351.67</v>
          </cell>
          <cell r="Y957">
            <v>3896640.94</v>
          </cell>
          <cell r="Z957">
            <v>3950917.05</v>
          </cell>
          <cell r="AA957">
            <v>4005189.34</v>
          </cell>
          <cell r="AB957">
            <v>4059468.57</v>
          </cell>
          <cell r="AC957">
            <v>4113918.62</v>
          </cell>
          <cell r="AD957">
            <v>4170493.29</v>
          </cell>
          <cell r="AE957">
            <v>4227845.9800000004</v>
          </cell>
          <cell r="AF957">
            <v>4285987.3899999997</v>
          </cell>
          <cell r="AG957">
            <v>4344928.3600000003</v>
          </cell>
          <cell r="AH957">
            <v>4404679.88</v>
          </cell>
          <cell r="AI957">
            <v>4465253.1100000003</v>
          </cell>
          <cell r="AJ957">
            <v>4526659.34</v>
          </cell>
          <cell r="AK957">
            <v>4588910.04</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row>
        <row r="958">
          <cell r="A958" t="str">
            <v>IDMedium C&amp;IDLC Space HeatingParticipantsLow Participation Case0</v>
          </cell>
          <cell r="B958" t="str">
            <v>ID</v>
          </cell>
          <cell r="C958" t="str">
            <v>Medium C&amp;I</v>
          </cell>
          <cell r="D958" t="str">
            <v>DLC Space Heating</v>
          </cell>
          <cell r="E958" t="str">
            <v>Participants</v>
          </cell>
          <cell r="F958" t="str">
            <v>Low Participation Case</v>
          </cell>
          <cell r="G958">
            <v>0</v>
          </cell>
          <cell r="H958">
            <v>0</v>
          </cell>
          <cell r="I958">
            <v>0</v>
          </cell>
          <cell r="J958">
            <v>0</v>
          </cell>
          <cell r="K958">
            <v>0</v>
          </cell>
          <cell r="L958">
            <v>0</v>
          </cell>
          <cell r="M958">
            <v>0</v>
          </cell>
          <cell r="N958">
            <v>0</v>
          </cell>
          <cell r="O958">
            <v>0</v>
          </cell>
          <cell r="P958">
            <v>0</v>
          </cell>
          <cell r="Q958">
            <v>0</v>
          </cell>
          <cell r="R958">
            <v>16746.686550000006</v>
          </cell>
          <cell r="S958">
            <v>51018.605550000015</v>
          </cell>
          <cell r="T958">
            <v>120852.27000000002</v>
          </cell>
          <cell r="U958">
            <v>157699.79775000006</v>
          </cell>
          <cell r="V958">
            <v>177800.38649999999</v>
          </cell>
          <cell r="W958">
            <v>180383.41200000001</v>
          </cell>
          <cell r="X958">
            <v>182969.12700000001</v>
          </cell>
          <cell r="Y958">
            <v>185554.33050000004</v>
          </cell>
          <cell r="Z958">
            <v>188138.90700000001</v>
          </cell>
          <cell r="AA958">
            <v>190723.30200000003</v>
          </cell>
          <cell r="AB958">
            <v>193308.027</v>
          </cell>
          <cell r="AC958">
            <v>195900.88650000002</v>
          </cell>
          <cell r="AD958">
            <v>198594.91865997191</v>
          </cell>
          <cell r="AE958">
            <v>201325.99919378545</v>
          </cell>
          <cell r="AF958">
            <v>204094.63759127702</v>
          </cell>
          <cell r="AG958">
            <v>206901.35034879539</v>
          </cell>
          <cell r="AH958">
            <v>209746.66106555553</v>
          </cell>
          <cell r="AI958">
            <v>212631.10054131731</v>
          </cell>
          <cell r="AJ958">
            <v>215555.20687540746</v>
          </cell>
          <cell r="AK958">
            <v>218519.52556710335</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row>
        <row r="959">
          <cell r="A959" t="str">
            <v>IDResidentialDLC Space HeatingProgram Annual BenefitsLow Participation Case0</v>
          </cell>
          <cell r="B959" t="str">
            <v>ID</v>
          </cell>
          <cell r="C959" t="str">
            <v>Residential</v>
          </cell>
          <cell r="D959" t="str">
            <v>DLC Space Heating</v>
          </cell>
          <cell r="E959" t="str">
            <v>Program Annual Benefits</v>
          </cell>
          <cell r="F959" t="str">
            <v>Low Participation Case</v>
          </cell>
          <cell r="G959">
            <v>0</v>
          </cell>
          <cell r="H959">
            <v>0</v>
          </cell>
          <cell r="I959">
            <v>0</v>
          </cell>
          <cell r="J959">
            <v>0</v>
          </cell>
          <cell r="K959">
            <v>0</v>
          </cell>
          <cell r="L959">
            <v>0</v>
          </cell>
          <cell r="M959">
            <v>0</v>
          </cell>
          <cell r="N959">
            <v>0</v>
          </cell>
          <cell r="O959">
            <v>0</v>
          </cell>
          <cell r="P959">
            <v>0</v>
          </cell>
          <cell r="Q959">
            <v>0</v>
          </cell>
          <cell r="R959">
            <v>573231.01</v>
          </cell>
          <cell r="S959">
            <v>1745288.43</v>
          </cell>
          <cell r="T959">
            <v>4127886.26</v>
          </cell>
          <cell r="U959">
            <v>5388069.9000000004</v>
          </cell>
          <cell r="V959">
            <v>6066603.5300000003</v>
          </cell>
          <cell r="W959">
            <v>6146956.6100000003</v>
          </cell>
          <cell r="X959">
            <v>6226381.7599999998</v>
          </cell>
          <cell r="Y959">
            <v>6305886.3200000003</v>
          </cell>
          <cell r="Z959">
            <v>6389191.79</v>
          </cell>
          <cell r="AA959">
            <v>6482465.1100000003</v>
          </cell>
          <cell r="AB959">
            <v>6568214.9500000002</v>
          </cell>
          <cell r="AC959">
            <v>6654117.0800000001</v>
          </cell>
          <cell r="AD959">
            <v>6743128.8899999997</v>
          </cell>
          <cell r="AE959">
            <v>6833331.4100000001</v>
          </cell>
          <cell r="AF959">
            <v>6924740.5700000003</v>
          </cell>
          <cell r="AG959">
            <v>7017372.5</v>
          </cell>
          <cell r="AH959">
            <v>7111243.5700000003</v>
          </cell>
          <cell r="AI959">
            <v>7206370.3399999999</v>
          </cell>
          <cell r="AJ959">
            <v>7302769.6200000001</v>
          </cell>
          <cell r="AK959">
            <v>7400458.4299999997</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row>
        <row r="960">
          <cell r="A960" t="str">
            <v>IDResidentialDLC Space HeatingProgram Annual CostsLow Participation Case0</v>
          </cell>
          <cell r="B960" t="str">
            <v>ID</v>
          </cell>
          <cell r="C960" t="str">
            <v>Residential</v>
          </cell>
          <cell r="D960" t="str">
            <v>DLC Space Heating</v>
          </cell>
          <cell r="E960" t="str">
            <v>Program Annual Costs</v>
          </cell>
          <cell r="F960" t="str">
            <v>Low Participation Case</v>
          </cell>
          <cell r="G960">
            <v>0</v>
          </cell>
          <cell r="H960">
            <v>0</v>
          </cell>
          <cell r="I960">
            <v>0</v>
          </cell>
          <cell r="J960">
            <v>0</v>
          </cell>
          <cell r="K960">
            <v>0</v>
          </cell>
          <cell r="L960">
            <v>0</v>
          </cell>
          <cell r="M960">
            <v>0</v>
          </cell>
          <cell r="N960">
            <v>0</v>
          </cell>
          <cell r="O960">
            <v>0</v>
          </cell>
          <cell r="P960">
            <v>0</v>
          </cell>
          <cell r="Q960">
            <v>0</v>
          </cell>
          <cell r="R960">
            <v>5834317.1500000004</v>
          </cell>
          <cell r="S960">
            <v>12509121.98</v>
          </cell>
          <cell r="T960">
            <v>26286343.199999999</v>
          </cell>
          <cell r="U960">
            <v>16130618.27</v>
          </cell>
          <cell r="V960">
            <v>10911310.720000001</v>
          </cell>
          <cell r="W960">
            <v>4823091.07</v>
          </cell>
          <cell r="X960">
            <v>4899046.41</v>
          </cell>
          <cell r="Y960">
            <v>4974249.76</v>
          </cell>
          <cell r="Z960">
            <v>5049879.66</v>
          </cell>
          <cell r="AA960">
            <v>5126289.05</v>
          </cell>
          <cell r="AB960">
            <v>5203203.5</v>
          </cell>
          <cell r="AC960">
            <v>5283869.59</v>
          </cell>
          <cell r="AD960">
            <v>5405233.1200000001</v>
          </cell>
          <cell r="AE960">
            <v>5502775.29</v>
          </cell>
          <cell r="AF960">
            <v>5602414.6799999997</v>
          </cell>
          <cell r="AG960">
            <v>5704204.7300000004</v>
          </cell>
          <cell r="AH960">
            <v>5808200.4400000004</v>
          </cell>
          <cell r="AI960">
            <v>5914458.3899999997</v>
          </cell>
          <cell r="AJ960">
            <v>6023036.7800000003</v>
          </cell>
          <cell r="AK960">
            <v>6133995.5099999998</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row>
        <row r="961">
          <cell r="A961" t="str">
            <v>IDResidentialDLC Space HeatingNon-Incentive CostsLow Participation Case0</v>
          </cell>
          <cell r="B961" t="str">
            <v>ID</v>
          </cell>
          <cell r="C961" t="str">
            <v>Residential</v>
          </cell>
          <cell r="D961" t="str">
            <v>DLC Space Heating</v>
          </cell>
          <cell r="E961" t="str">
            <v>Non-Incentive Costs</v>
          </cell>
          <cell r="F961" t="str">
            <v>Low Participation Case</v>
          </cell>
          <cell r="G961">
            <v>0</v>
          </cell>
          <cell r="H961">
            <v>0</v>
          </cell>
          <cell r="I961">
            <v>0</v>
          </cell>
          <cell r="J961">
            <v>0</v>
          </cell>
          <cell r="K961">
            <v>0</v>
          </cell>
          <cell r="L961">
            <v>0</v>
          </cell>
          <cell r="M961">
            <v>0</v>
          </cell>
          <cell r="N961">
            <v>0</v>
          </cell>
          <cell r="O961">
            <v>0</v>
          </cell>
          <cell r="P961">
            <v>0</v>
          </cell>
          <cell r="Q961">
            <v>0</v>
          </cell>
          <cell r="R961">
            <v>5482636.7300000004</v>
          </cell>
          <cell r="S961">
            <v>11437731.27</v>
          </cell>
          <cell r="T961">
            <v>23748445.530000001</v>
          </cell>
          <cell r="U961">
            <v>12818922.52</v>
          </cell>
          <cell r="V961">
            <v>7177502.6100000003</v>
          </cell>
          <cell r="W961">
            <v>1035039.42</v>
          </cell>
          <cell r="X961">
            <v>1056694.75</v>
          </cell>
          <cell r="Y961">
            <v>1077608.81</v>
          </cell>
          <cell r="Z961">
            <v>1098962.6200000001</v>
          </cell>
          <cell r="AA961">
            <v>1121099.71</v>
          </cell>
          <cell r="AB961">
            <v>1143734.93</v>
          </cell>
          <cell r="AC961">
            <v>1169950.97</v>
          </cell>
          <cell r="AD961">
            <v>1234739.83</v>
          </cell>
          <cell r="AE961">
            <v>1274929.31</v>
          </cell>
          <cell r="AF961">
            <v>1316427.29</v>
          </cell>
          <cell r="AG961">
            <v>1359276.37</v>
          </cell>
          <cell r="AH961">
            <v>1403520.56</v>
          </cell>
          <cell r="AI961">
            <v>1449205.28</v>
          </cell>
          <cell r="AJ961">
            <v>1496377.44</v>
          </cell>
          <cell r="AK961">
            <v>1545085.48</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row>
        <row r="962">
          <cell r="A962" t="str">
            <v>IDResidentialDLC Space HeatingSummer Peak Reduction @Meter  (MW)Low Participation Case0</v>
          </cell>
          <cell r="B962" t="str">
            <v>ID</v>
          </cell>
          <cell r="C962" t="str">
            <v>Residential</v>
          </cell>
          <cell r="D962" t="str">
            <v>DLC Space Heating</v>
          </cell>
          <cell r="E962" t="str">
            <v>Summer Peak Reduction @Meter  (MW)</v>
          </cell>
          <cell r="F962" t="str">
            <v>Low Participation Case</v>
          </cell>
          <cell r="G962">
            <v>0</v>
          </cell>
          <cell r="H962">
            <v>0</v>
          </cell>
          <cell r="I962">
            <v>0</v>
          </cell>
          <cell r="J962">
            <v>0</v>
          </cell>
          <cell r="K962">
            <v>0</v>
          </cell>
          <cell r="L962">
            <v>0</v>
          </cell>
          <cell r="M962">
            <v>0</v>
          </cell>
          <cell r="N962">
            <v>0</v>
          </cell>
          <cell r="O962">
            <v>0</v>
          </cell>
          <cell r="P962">
            <v>0</v>
          </cell>
          <cell r="Q962">
            <v>0</v>
          </cell>
          <cell r="R962">
            <v>5.1061481672101516</v>
          </cell>
          <cell r="S962">
            <v>15.546439584201273</v>
          </cell>
          <cell r="T962">
            <v>36.769815927493447</v>
          </cell>
          <cell r="U962">
            <v>47.99510590524666</v>
          </cell>
          <cell r="V962">
            <v>54.039254216657497</v>
          </cell>
          <cell r="W962">
            <v>54.75501228123791</v>
          </cell>
          <cell r="X962">
            <v>55.462504704051796</v>
          </cell>
          <cell r="Y962">
            <v>56.170704503007471</v>
          </cell>
          <cell r="Z962">
            <v>56.91276145592839</v>
          </cell>
          <cell r="AA962">
            <v>57.74360864977195</v>
          </cell>
          <cell r="AB962">
            <v>58.507439221742665</v>
          </cell>
          <cell r="AC962">
            <v>59.27262640549219</v>
          </cell>
          <cell r="AD962">
            <v>60.065513565673378</v>
          </cell>
          <cell r="AE962">
            <v>60.869007140432515</v>
          </cell>
          <cell r="AF962">
            <v>61.683249011282939</v>
          </cell>
          <cell r="AG962">
            <v>62.508382957680382</v>
          </cell>
          <cell r="AH962">
            <v>63.344554682411669</v>
          </cell>
          <cell r="AI962">
            <v>64.191911837323005</v>
          </cell>
          <cell r="AJ962">
            <v>65.050604049392433</v>
          </cell>
          <cell r="AK962">
            <v>65.920782947151125</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row>
        <row r="963">
          <cell r="A963" t="str">
            <v>IDResidentialDLC Space HeatingSummer Peak Reduction @Generation (MW)Low Participation Case0</v>
          </cell>
          <cell r="B963" t="str">
            <v>ID</v>
          </cell>
          <cell r="C963" t="str">
            <v>Residential</v>
          </cell>
          <cell r="D963" t="str">
            <v>DLC Space Heating</v>
          </cell>
          <cell r="E963" t="str">
            <v>Summer Peak Reduction @Generation (MW)</v>
          </cell>
          <cell r="F963" t="str">
            <v>Low Participation Case</v>
          </cell>
          <cell r="G963">
            <v>0</v>
          </cell>
          <cell r="H963">
            <v>0</v>
          </cell>
          <cell r="I963">
            <v>0</v>
          </cell>
          <cell r="J963">
            <v>0</v>
          </cell>
          <cell r="K963">
            <v>0</v>
          </cell>
          <cell r="L963">
            <v>0</v>
          </cell>
          <cell r="M963">
            <v>0</v>
          </cell>
          <cell r="N963">
            <v>0</v>
          </cell>
          <cell r="O963">
            <v>0</v>
          </cell>
          <cell r="P963">
            <v>0</v>
          </cell>
          <cell r="Q963">
            <v>0</v>
          </cell>
          <cell r="R963">
            <v>5.6309529854545115</v>
          </cell>
          <cell r="S963">
            <v>17.1442871462299</v>
          </cell>
          <cell r="T963">
            <v>40.548980952242438</v>
          </cell>
          <cell r="U963">
            <v>52.92799504328039</v>
          </cell>
          <cell r="V963">
            <v>59.593354892652727</v>
          </cell>
          <cell r="W963">
            <v>60.382677857562754</v>
          </cell>
          <cell r="X963">
            <v>61.162885646285609</v>
          </cell>
          <cell r="Y963">
            <v>61.94387351456492</v>
          </cell>
          <cell r="Z963">
            <v>62.762198341341403</v>
          </cell>
          <cell r="AA963">
            <v>63.678439181486489</v>
          </cell>
          <cell r="AB963">
            <v>64.520775498172327</v>
          </cell>
          <cell r="AC963">
            <v>65.364607857843168</v>
          </cell>
          <cell r="AD963">
            <v>66.238987169908881</v>
          </cell>
          <cell r="AE963">
            <v>67.125063013269198</v>
          </cell>
          <cell r="AF963">
            <v>68.022991851877961</v>
          </cell>
          <cell r="AG963">
            <v>68.932932242700019</v>
          </cell>
          <cell r="AH963">
            <v>69.855044863709381</v>
          </cell>
          <cell r="AI963">
            <v>70.789492542261797</v>
          </cell>
          <cell r="AJ963">
            <v>71.73644028384696</v>
          </cell>
          <cell r="AK963">
            <v>72.696055301225314</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row>
        <row r="964">
          <cell r="A964" t="str">
            <v>IDResidentialDLC Space HeatingWinter Peak Reduction @Meter  (MW)Low Participation Case0</v>
          </cell>
          <cell r="B964" t="str">
            <v>ID</v>
          </cell>
          <cell r="C964" t="str">
            <v>Residential</v>
          </cell>
          <cell r="D964" t="str">
            <v>DLC Space Heating</v>
          </cell>
          <cell r="E964" t="str">
            <v>Winter Peak Reduction @Meter  (MW)</v>
          </cell>
          <cell r="F964" t="str">
            <v>Low Participation Case</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row>
        <row r="965">
          <cell r="A965" t="str">
            <v>IDResidentialDLC Space HeatingWinter Peak Reduction @Generation (MW)Low Participation Case0</v>
          </cell>
          <cell r="B965" t="str">
            <v>ID</v>
          </cell>
          <cell r="C965" t="str">
            <v>Residential</v>
          </cell>
          <cell r="D965" t="str">
            <v>DLC Space Heating</v>
          </cell>
          <cell r="E965" t="str">
            <v>Winter Peak Reduction @Generation (MW)</v>
          </cell>
          <cell r="F965" t="str">
            <v>Low Participation Case</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row>
        <row r="966">
          <cell r="A966" t="str">
            <v>IDResidentialDLC Space HeatingProgram Annual BenefitsLow Participation Case0</v>
          </cell>
          <cell r="B966" t="str">
            <v>ID</v>
          </cell>
          <cell r="C966" t="str">
            <v>Residential</v>
          </cell>
          <cell r="D966" t="str">
            <v>DLC Space Heating</v>
          </cell>
          <cell r="E966" t="str">
            <v>Program Annual Benefits</v>
          </cell>
          <cell r="F966" t="str">
            <v>Low Participation Case</v>
          </cell>
          <cell r="G966">
            <v>0</v>
          </cell>
        </row>
        <row r="967">
          <cell r="A967" t="str">
            <v>IDResidentialDLC Space HeatingNew ParticipantsLow Participation Case0</v>
          </cell>
          <cell r="B967" t="str">
            <v>ID</v>
          </cell>
          <cell r="C967" t="str">
            <v>Residential</v>
          </cell>
          <cell r="D967" t="str">
            <v>DLC Space Heating</v>
          </cell>
          <cell r="E967" t="str">
            <v>New Participants</v>
          </cell>
          <cell r="F967" t="str">
            <v>Low Participation Case</v>
          </cell>
          <cell r="G967">
            <v>0</v>
          </cell>
          <cell r="H967">
            <v>0</v>
          </cell>
          <cell r="I967">
            <v>0</v>
          </cell>
          <cell r="J967">
            <v>0</v>
          </cell>
          <cell r="K967">
            <v>0</v>
          </cell>
          <cell r="L967">
            <v>0</v>
          </cell>
          <cell r="M967">
            <v>0</v>
          </cell>
          <cell r="N967">
            <v>0</v>
          </cell>
          <cell r="O967">
            <v>0</v>
          </cell>
          <cell r="P967">
            <v>0</v>
          </cell>
          <cell r="Q967">
            <v>0</v>
          </cell>
          <cell r="R967">
            <v>16746.686550000006</v>
          </cell>
          <cell r="S967">
            <v>34271.919000000009</v>
          </cell>
          <cell r="T967">
            <v>69833.664450000011</v>
          </cell>
          <cell r="U967">
            <v>36847.527750000037</v>
          </cell>
          <cell r="V967">
            <v>20100.588749999937</v>
          </cell>
          <cell r="W967">
            <v>2583.0255000000179</v>
          </cell>
          <cell r="X967">
            <v>2585.7149999999965</v>
          </cell>
          <cell r="Y967">
            <v>2585.2035000000324</v>
          </cell>
          <cell r="Z967">
            <v>2584.5764999999665</v>
          </cell>
          <cell r="AA967">
            <v>2584.3950000000186</v>
          </cell>
          <cell r="AB967">
            <v>2584.7249999999767</v>
          </cell>
          <cell r="AC967">
            <v>2592.8595000000205</v>
          </cell>
          <cell r="AD967">
            <v>2694.0321599718882</v>
          </cell>
          <cell r="AE967">
            <v>2731.0805338135397</v>
          </cell>
          <cell r="AF967">
            <v>2768.6383974915661</v>
          </cell>
          <cell r="AG967">
            <v>2806.7127575183695</v>
          </cell>
          <cell r="AH967">
            <v>2845.3107167601411</v>
          </cell>
          <cell r="AI967">
            <v>2884.4394757617847</v>
          </cell>
          <cell r="AJ967">
            <v>2924.1063340901455</v>
          </cell>
          <cell r="AK967">
            <v>2964.3186916958948</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row>
        <row r="968">
          <cell r="A968" t="str">
            <v>IDResidentialDLC Space HeatingIncentive CostsLow Participation Case0</v>
          </cell>
          <cell r="B968" t="str">
            <v>ID</v>
          </cell>
          <cell r="C968" t="str">
            <v>Residential</v>
          </cell>
          <cell r="D968" t="str">
            <v>DLC Space Heating</v>
          </cell>
          <cell r="E968" t="str">
            <v>Incentive Costs</v>
          </cell>
          <cell r="F968" t="str">
            <v>Low Participation Case</v>
          </cell>
          <cell r="G968">
            <v>0</v>
          </cell>
          <cell r="H968">
            <v>0</v>
          </cell>
          <cell r="I968">
            <v>0</v>
          </cell>
          <cell r="J968">
            <v>0</v>
          </cell>
          <cell r="K968">
            <v>0</v>
          </cell>
          <cell r="L968">
            <v>0</v>
          </cell>
          <cell r="M968">
            <v>0</v>
          </cell>
          <cell r="N968">
            <v>0</v>
          </cell>
          <cell r="O968">
            <v>0</v>
          </cell>
          <cell r="P968">
            <v>0</v>
          </cell>
          <cell r="Q968">
            <v>0</v>
          </cell>
          <cell r="R968">
            <v>351680.42</v>
          </cell>
          <cell r="S968">
            <v>1071390.72</v>
          </cell>
          <cell r="T968">
            <v>2537897.67</v>
          </cell>
          <cell r="U968">
            <v>3311695.75</v>
          </cell>
          <cell r="V968">
            <v>3733808.12</v>
          </cell>
          <cell r="W968">
            <v>3788051.65</v>
          </cell>
          <cell r="X968">
            <v>3842351.67</v>
          </cell>
          <cell r="Y968">
            <v>3896640.94</v>
          </cell>
          <cell r="Z968">
            <v>3950917.05</v>
          </cell>
          <cell r="AA968">
            <v>4005189.34</v>
          </cell>
          <cell r="AB968">
            <v>4059468.57</v>
          </cell>
          <cell r="AC968">
            <v>4113918.62</v>
          </cell>
          <cell r="AD968">
            <v>4170493.29</v>
          </cell>
          <cell r="AE968">
            <v>4227845.9800000004</v>
          </cell>
          <cell r="AF968">
            <v>4285987.3899999997</v>
          </cell>
          <cell r="AG968">
            <v>4344928.3600000003</v>
          </cell>
          <cell r="AH968">
            <v>4404679.88</v>
          </cell>
          <cell r="AI968">
            <v>4465253.1100000003</v>
          </cell>
          <cell r="AJ968">
            <v>4526659.34</v>
          </cell>
          <cell r="AK968">
            <v>4588910.04</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row>
        <row r="969">
          <cell r="A969" t="str">
            <v>IDResidentialDLC Space HeatingParticipantsLow Participation Case0</v>
          </cell>
          <cell r="B969" t="str">
            <v>ID</v>
          </cell>
          <cell r="C969" t="str">
            <v>Residential</v>
          </cell>
          <cell r="D969" t="str">
            <v>DLC Space Heating</v>
          </cell>
          <cell r="E969" t="str">
            <v>Participants</v>
          </cell>
          <cell r="F969" t="str">
            <v>Low Participation Case</v>
          </cell>
          <cell r="G969">
            <v>0</v>
          </cell>
          <cell r="H969">
            <v>0</v>
          </cell>
          <cell r="I969">
            <v>0</v>
          </cell>
          <cell r="J969">
            <v>0</v>
          </cell>
          <cell r="K969">
            <v>0</v>
          </cell>
          <cell r="L969">
            <v>0</v>
          </cell>
          <cell r="M969">
            <v>0</v>
          </cell>
          <cell r="N969">
            <v>0</v>
          </cell>
          <cell r="O969">
            <v>0</v>
          </cell>
          <cell r="P969">
            <v>0</v>
          </cell>
          <cell r="Q969">
            <v>0</v>
          </cell>
          <cell r="R969">
            <v>16746.686550000006</v>
          </cell>
          <cell r="S969">
            <v>51018.605550000015</v>
          </cell>
          <cell r="T969">
            <v>120852.27000000002</v>
          </cell>
          <cell r="U969">
            <v>157699.79775000006</v>
          </cell>
          <cell r="V969">
            <v>177800.38649999999</v>
          </cell>
          <cell r="W969">
            <v>180383.41200000001</v>
          </cell>
          <cell r="X969">
            <v>182969.12700000001</v>
          </cell>
          <cell r="Y969">
            <v>185554.33050000004</v>
          </cell>
          <cell r="Z969">
            <v>188138.90700000001</v>
          </cell>
          <cell r="AA969">
            <v>190723.30200000003</v>
          </cell>
          <cell r="AB969">
            <v>193308.027</v>
          </cell>
          <cell r="AC969">
            <v>195900.88650000002</v>
          </cell>
          <cell r="AD969">
            <v>198594.91865997191</v>
          </cell>
          <cell r="AE969">
            <v>201325.99919378545</v>
          </cell>
          <cell r="AF969">
            <v>204094.63759127702</v>
          </cell>
          <cell r="AG969">
            <v>206901.35034879539</v>
          </cell>
          <cell r="AH969">
            <v>209746.66106555553</v>
          </cell>
          <cell r="AI969">
            <v>212631.10054131731</v>
          </cell>
          <cell r="AJ969">
            <v>215555.20687540746</v>
          </cell>
          <cell r="AK969">
            <v>218519.52556710335</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row>
        <row r="970">
          <cell r="A970" t="str">
            <v>IDSmall C&amp;IDLC Space HeatingProgram Annual BenefitsLow Participation Case0</v>
          </cell>
          <cell r="B970" t="str">
            <v>ID</v>
          </cell>
          <cell r="C970" t="str">
            <v>Small C&amp;I</v>
          </cell>
          <cell r="D970" t="str">
            <v>DLC Space Heating</v>
          </cell>
          <cell r="E970" t="str">
            <v>Program Annual Benefits</v>
          </cell>
          <cell r="F970" t="str">
            <v>Low Participation Case</v>
          </cell>
          <cell r="G970">
            <v>0</v>
          </cell>
          <cell r="H970">
            <v>0</v>
          </cell>
          <cell r="I970">
            <v>0</v>
          </cell>
          <cell r="J970">
            <v>0</v>
          </cell>
          <cell r="K970">
            <v>0</v>
          </cell>
          <cell r="L970">
            <v>0</v>
          </cell>
          <cell r="M970">
            <v>0</v>
          </cell>
          <cell r="N970">
            <v>0</v>
          </cell>
          <cell r="O970">
            <v>0</v>
          </cell>
          <cell r="P970">
            <v>0</v>
          </cell>
          <cell r="Q970">
            <v>0</v>
          </cell>
          <cell r="R970">
            <v>573231.01</v>
          </cell>
          <cell r="S970">
            <v>1745288.43</v>
          </cell>
          <cell r="T970">
            <v>4127886.26</v>
          </cell>
          <cell r="U970">
            <v>5388069.9000000004</v>
          </cell>
          <cell r="V970">
            <v>6066603.5300000003</v>
          </cell>
          <cell r="W970">
            <v>6146956.6100000003</v>
          </cell>
          <cell r="X970">
            <v>6226381.7599999998</v>
          </cell>
          <cell r="Y970">
            <v>6305886.3200000003</v>
          </cell>
          <cell r="Z970">
            <v>6389191.79</v>
          </cell>
          <cell r="AA970">
            <v>6482465.1100000003</v>
          </cell>
          <cell r="AB970">
            <v>6568214.9500000002</v>
          </cell>
          <cell r="AC970">
            <v>6654117.0800000001</v>
          </cell>
          <cell r="AD970">
            <v>6743128.8899999997</v>
          </cell>
          <cell r="AE970">
            <v>6833331.4100000001</v>
          </cell>
          <cell r="AF970">
            <v>6924740.5700000003</v>
          </cell>
          <cell r="AG970">
            <v>7017372.5</v>
          </cell>
          <cell r="AH970">
            <v>7111243.5700000003</v>
          </cell>
          <cell r="AI970">
            <v>7206370.3399999999</v>
          </cell>
          <cell r="AJ970">
            <v>7302769.6200000001</v>
          </cell>
          <cell r="AK970">
            <v>7400458.4299999997</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row>
        <row r="971">
          <cell r="A971" t="str">
            <v>IDSmall C&amp;IDLC Space HeatingProgram Annual CostsLow Participation Case0</v>
          </cell>
          <cell r="B971" t="str">
            <v>ID</v>
          </cell>
          <cell r="C971" t="str">
            <v>Small C&amp;I</v>
          </cell>
          <cell r="D971" t="str">
            <v>DLC Space Heating</v>
          </cell>
          <cell r="E971" t="str">
            <v>Program Annual Costs</v>
          </cell>
          <cell r="F971" t="str">
            <v>Low Participation Case</v>
          </cell>
          <cell r="G971">
            <v>0</v>
          </cell>
          <cell r="H971">
            <v>0</v>
          </cell>
          <cell r="I971">
            <v>0</v>
          </cell>
          <cell r="J971">
            <v>0</v>
          </cell>
          <cell r="K971">
            <v>0</v>
          </cell>
          <cell r="L971">
            <v>0</v>
          </cell>
          <cell r="M971">
            <v>0</v>
          </cell>
          <cell r="N971">
            <v>0</v>
          </cell>
          <cell r="O971">
            <v>0</v>
          </cell>
          <cell r="P971">
            <v>0</v>
          </cell>
          <cell r="Q971">
            <v>0</v>
          </cell>
          <cell r="R971">
            <v>5834317.1500000004</v>
          </cell>
          <cell r="S971">
            <v>12509121.98</v>
          </cell>
          <cell r="T971">
            <v>26286343.199999999</v>
          </cell>
          <cell r="U971">
            <v>16130618.27</v>
          </cell>
          <cell r="V971">
            <v>10911310.720000001</v>
          </cell>
          <cell r="W971">
            <v>4823091.07</v>
          </cell>
          <cell r="X971">
            <v>4899046.41</v>
          </cell>
          <cell r="Y971">
            <v>4974249.76</v>
          </cell>
          <cell r="Z971">
            <v>5049879.66</v>
          </cell>
          <cell r="AA971">
            <v>5126289.05</v>
          </cell>
          <cell r="AB971">
            <v>5203203.5</v>
          </cell>
          <cell r="AC971">
            <v>5283869.59</v>
          </cell>
          <cell r="AD971">
            <v>5405233.1200000001</v>
          </cell>
          <cell r="AE971">
            <v>5502775.29</v>
          </cell>
          <cell r="AF971">
            <v>5602414.6799999997</v>
          </cell>
          <cell r="AG971">
            <v>5704204.7300000004</v>
          </cell>
          <cell r="AH971">
            <v>5808200.4400000004</v>
          </cell>
          <cell r="AI971">
            <v>5914458.3899999997</v>
          </cell>
          <cell r="AJ971">
            <v>6023036.7800000003</v>
          </cell>
          <cell r="AK971">
            <v>6133995.5099999998</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row>
        <row r="972">
          <cell r="A972" t="str">
            <v>IDSmall C&amp;IDLC Space HeatingNon-Incentive CostsLow Participation Case0</v>
          </cell>
          <cell r="B972" t="str">
            <v>ID</v>
          </cell>
          <cell r="C972" t="str">
            <v>Small C&amp;I</v>
          </cell>
          <cell r="D972" t="str">
            <v>DLC Space Heating</v>
          </cell>
          <cell r="E972" t="str">
            <v>Non-Incentive Costs</v>
          </cell>
          <cell r="F972" t="str">
            <v>Low Participation Case</v>
          </cell>
          <cell r="G972">
            <v>0</v>
          </cell>
          <cell r="H972">
            <v>0</v>
          </cell>
          <cell r="I972">
            <v>0</v>
          </cell>
          <cell r="J972">
            <v>0</v>
          </cell>
          <cell r="K972">
            <v>0</v>
          </cell>
          <cell r="L972">
            <v>0</v>
          </cell>
          <cell r="M972">
            <v>0</v>
          </cell>
          <cell r="N972">
            <v>0</v>
          </cell>
          <cell r="O972">
            <v>0</v>
          </cell>
          <cell r="P972">
            <v>0</v>
          </cell>
          <cell r="Q972">
            <v>0</v>
          </cell>
          <cell r="R972">
            <v>5482636.7300000004</v>
          </cell>
          <cell r="S972">
            <v>11437731.27</v>
          </cell>
          <cell r="T972">
            <v>23748445.530000001</v>
          </cell>
          <cell r="U972">
            <v>12818922.52</v>
          </cell>
          <cell r="V972">
            <v>7177502.6100000003</v>
          </cell>
          <cell r="W972">
            <v>1035039.42</v>
          </cell>
          <cell r="X972">
            <v>1056694.75</v>
          </cell>
          <cell r="Y972">
            <v>1077608.81</v>
          </cell>
          <cell r="Z972">
            <v>1098962.6200000001</v>
          </cell>
          <cell r="AA972">
            <v>1121099.71</v>
          </cell>
          <cell r="AB972">
            <v>1143734.93</v>
          </cell>
          <cell r="AC972">
            <v>1169950.97</v>
          </cell>
          <cell r="AD972">
            <v>1234739.83</v>
          </cell>
          <cell r="AE972">
            <v>1274929.31</v>
          </cell>
          <cell r="AF972">
            <v>1316427.29</v>
          </cell>
          <cell r="AG972">
            <v>1359276.37</v>
          </cell>
          <cell r="AH972">
            <v>1403520.56</v>
          </cell>
          <cell r="AI972">
            <v>1449205.28</v>
          </cell>
          <cell r="AJ972">
            <v>1496377.44</v>
          </cell>
          <cell r="AK972">
            <v>1545085.48</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row>
        <row r="973">
          <cell r="A973" t="str">
            <v>IDSmall C&amp;IDLC Space HeatingSummer Peak Reduction @Meter  (MW)Low Participation Case0</v>
          </cell>
          <cell r="B973" t="str">
            <v>ID</v>
          </cell>
          <cell r="C973" t="str">
            <v>Small C&amp;I</v>
          </cell>
          <cell r="D973" t="str">
            <v>DLC Space Heating</v>
          </cell>
          <cell r="E973" t="str">
            <v>Summer Peak Reduction @Meter  (MW)</v>
          </cell>
          <cell r="F973" t="str">
            <v>Low Participation Case</v>
          </cell>
          <cell r="G973">
            <v>0</v>
          </cell>
          <cell r="H973">
            <v>0</v>
          </cell>
          <cell r="I973">
            <v>0</v>
          </cell>
          <cell r="J973">
            <v>0</v>
          </cell>
          <cell r="K973">
            <v>0</v>
          </cell>
          <cell r="L973">
            <v>0</v>
          </cell>
          <cell r="M973">
            <v>0</v>
          </cell>
          <cell r="N973">
            <v>0</v>
          </cell>
          <cell r="O973">
            <v>0</v>
          </cell>
          <cell r="P973">
            <v>0</v>
          </cell>
          <cell r="Q973">
            <v>0</v>
          </cell>
          <cell r="R973">
            <v>5.1061481672101516</v>
          </cell>
          <cell r="S973">
            <v>15.546439584201273</v>
          </cell>
          <cell r="T973">
            <v>36.769815927493447</v>
          </cell>
          <cell r="U973">
            <v>47.99510590524666</v>
          </cell>
          <cell r="V973">
            <v>54.039254216657497</v>
          </cell>
          <cell r="W973">
            <v>54.75501228123791</v>
          </cell>
          <cell r="X973">
            <v>55.462504704051796</v>
          </cell>
          <cell r="Y973">
            <v>56.170704503007471</v>
          </cell>
          <cell r="Z973">
            <v>56.91276145592839</v>
          </cell>
          <cell r="AA973">
            <v>57.74360864977195</v>
          </cell>
          <cell r="AB973">
            <v>58.507439221742665</v>
          </cell>
          <cell r="AC973">
            <v>59.27262640549219</v>
          </cell>
          <cell r="AD973">
            <v>60.065513565673378</v>
          </cell>
          <cell r="AE973">
            <v>60.869007140432515</v>
          </cell>
          <cell r="AF973">
            <v>61.683249011282939</v>
          </cell>
          <cell r="AG973">
            <v>62.508382957680382</v>
          </cell>
          <cell r="AH973">
            <v>63.344554682411669</v>
          </cell>
          <cell r="AI973">
            <v>64.191911837323005</v>
          </cell>
          <cell r="AJ973">
            <v>65.050604049392433</v>
          </cell>
          <cell r="AK973">
            <v>65.920782947151125</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row>
        <row r="974">
          <cell r="A974" t="str">
            <v>IDSmall C&amp;IDLC Space HeatingSummer Peak Reduction @Generation (MW)Low Participation Case0</v>
          </cell>
          <cell r="B974" t="str">
            <v>ID</v>
          </cell>
          <cell r="C974" t="str">
            <v>Small C&amp;I</v>
          </cell>
          <cell r="D974" t="str">
            <v>DLC Space Heating</v>
          </cell>
          <cell r="E974" t="str">
            <v>Summer Peak Reduction @Generation (MW)</v>
          </cell>
          <cell r="F974" t="str">
            <v>Low Participation Case</v>
          </cell>
          <cell r="G974">
            <v>0</v>
          </cell>
          <cell r="H974">
            <v>0</v>
          </cell>
          <cell r="I974">
            <v>0</v>
          </cell>
          <cell r="J974">
            <v>0</v>
          </cell>
          <cell r="K974">
            <v>0</v>
          </cell>
          <cell r="L974">
            <v>0</v>
          </cell>
          <cell r="M974">
            <v>0</v>
          </cell>
          <cell r="N974">
            <v>0</v>
          </cell>
          <cell r="O974">
            <v>0</v>
          </cell>
          <cell r="P974">
            <v>0</v>
          </cell>
          <cell r="Q974">
            <v>0</v>
          </cell>
          <cell r="R974">
            <v>5.6309529854545115</v>
          </cell>
          <cell r="S974">
            <v>17.1442871462299</v>
          </cell>
          <cell r="T974">
            <v>40.548980952242438</v>
          </cell>
          <cell r="U974">
            <v>52.92799504328039</v>
          </cell>
          <cell r="V974">
            <v>59.593354892652727</v>
          </cell>
          <cell r="W974">
            <v>60.382677857562754</v>
          </cell>
          <cell r="X974">
            <v>61.162885646285609</v>
          </cell>
          <cell r="Y974">
            <v>61.94387351456492</v>
          </cell>
          <cell r="Z974">
            <v>62.762198341341403</v>
          </cell>
          <cell r="AA974">
            <v>63.678439181486489</v>
          </cell>
          <cell r="AB974">
            <v>64.520775498172327</v>
          </cell>
          <cell r="AC974">
            <v>65.364607857843168</v>
          </cell>
          <cell r="AD974">
            <v>66.238987169908881</v>
          </cell>
          <cell r="AE974">
            <v>67.125063013269198</v>
          </cell>
          <cell r="AF974">
            <v>68.022991851877961</v>
          </cell>
          <cell r="AG974">
            <v>68.932932242700019</v>
          </cell>
          <cell r="AH974">
            <v>69.855044863709381</v>
          </cell>
          <cell r="AI974">
            <v>70.789492542261797</v>
          </cell>
          <cell r="AJ974">
            <v>71.73644028384696</v>
          </cell>
          <cell r="AK974">
            <v>72.696055301225314</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row>
        <row r="975">
          <cell r="A975" t="str">
            <v>IDSmall C&amp;IDLC Space HeatingWinter Peak Reduction @Meter  (MW)Low Participation Case0</v>
          </cell>
          <cell r="B975" t="str">
            <v>ID</v>
          </cell>
          <cell r="C975" t="str">
            <v>Small C&amp;I</v>
          </cell>
          <cell r="D975" t="str">
            <v>DLC Space Heating</v>
          </cell>
          <cell r="E975" t="str">
            <v>Winter Peak Reduction @Meter  (MW)</v>
          </cell>
          <cell r="F975" t="str">
            <v>Low Participation Case</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row>
        <row r="976">
          <cell r="A976" t="str">
            <v>IDSmall C&amp;IDLC Space HeatingWinter Peak Reduction @Generation (MW)Low Participation Case0</v>
          </cell>
          <cell r="B976" t="str">
            <v>ID</v>
          </cell>
          <cell r="C976" t="str">
            <v>Small C&amp;I</v>
          </cell>
          <cell r="D976" t="str">
            <v>DLC Space Heating</v>
          </cell>
          <cell r="E976" t="str">
            <v>Winter Peak Reduction @Generation (MW)</v>
          </cell>
          <cell r="F976" t="str">
            <v>Low Participation Case</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row>
        <row r="977">
          <cell r="A977" t="str">
            <v>IDSmall C&amp;IDLC Space HeatingProgram Annual BenefitsLow Participation Case0</v>
          </cell>
          <cell r="B977" t="str">
            <v>ID</v>
          </cell>
          <cell r="C977" t="str">
            <v>Small C&amp;I</v>
          </cell>
          <cell r="D977" t="str">
            <v>DLC Space Heating</v>
          </cell>
          <cell r="E977" t="str">
            <v>Program Annual Benefits</v>
          </cell>
          <cell r="F977" t="str">
            <v>Low Participation Case</v>
          </cell>
          <cell r="G977">
            <v>0</v>
          </cell>
        </row>
        <row r="978">
          <cell r="A978" t="str">
            <v>IDSmall C&amp;IDLC Space HeatingNew ParticipantsLow Participation Case0</v>
          </cell>
          <cell r="B978" t="str">
            <v>ID</v>
          </cell>
          <cell r="C978" t="str">
            <v>Small C&amp;I</v>
          </cell>
          <cell r="D978" t="str">
            <v>DLC Space Heating</v>
          </cell>
          <cell r="E978" t="str">
            <v>New Participants</v>
          </cell>
          <cell r="F978" t="str">
            <v>Low Participation Case</v>
          </cell>
          <cell r="G978">
            <v>0</v>
          </cell>
          <cell r="H978">
            <v>0</v>
          </cell>
          <cell r="I978">
            <v>0</v>
          </cell>
          <cell r="J978">
            <v>0</v>
          </cell>
          <cell r="K978">
            <v>0</v>
          </cell>
          <cell r="L978">
            <v>0</v>
          </cell>
          <cell r="M978">
            <v>0</v>
          </cell>
          <cell r="N978">
            <v>0</v>
          </cell>
          <cell r="O978">
            <v>0</v>
          </cell>
          <cell r="P978">
            <v>0</v>
          </cell>
          <cell r="Q978">
            <v>0</v>
          </cell>
          <cell r="R978">
            <v>16746.686550000006</v>
          </cell>
          <cell r="S978">
            <v>34271.919000000009</v>
          </cell>
          <cell r="T978">
            <v>69833.664450000011</v>
          </cell>
          <cell r="U978">
            <v>36847.527750000037</v>
          </cell>
          <cell r="V978">
            <v>20100.588749999937</v>
          </cell>
          <cell r="W978">
            <v>2583.0255000000179</v>
          </cell>
          <cell r="X978">
            <v>2585.7149999999965</v>
          </cell>
          <cell r="Y978">
            <v>2585.2035000000324</v>
          </cell>
          <cell r="Z978">
            <v>2584.5764999999665</v>
          </cell>
          <cell r="AA978">
            <v>2584.3950000000186</v>
          </cell>
          <cell r="AB978">
            <v>2584.7249999999767</v>
          </cell>
          <cell r="AC978">
            <v>2592.8595000000205</v>
          </cell>
          <cell r="AD978">
            <v>2694.0321599718882</v>
          </cell>
          <cell r="AE978">
            <v>2731.0805338135397</v>
          </cell>
          <cell r="AF978">
            <v>2768.6383974915661</v>
          </cell>
          <cell r="AG978">
            <v>2806.7127575183695</v>
          </cell>
          <cell r="AH978">
            <v>2845.3107167601411</v>
          </cell>
          <cell r="AI978">
            <v>2884.4394757617847</v>
          </cell>
          <cell r="AJ978">
            <v>2924.1063340901455</v>
          </cell>
          <cell r="AK978">
            <v>2964.3186916958948</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row>
        <row r="979">
          <cell r="A979" t="str">
            <v>IDSmall C&amp;IDLC Space HeatingIncentive CostsLow Participation Case0</v>
          </cell>
          <cell r="B979" t="str">
            <v>ID</v>
          </cell>
          <cell r="C979" t="str">
            <v>Small C&amp;I</v>
          </cell>
          <cell r="D979" t="str">
            <v>DLC Space Heating</v>
          </cell>
          <cell r="E979" t="str">
            <v>Incentive Costs</v>
          </cell>
          <cell r="F979" t="str">
            <v>Low Participation Case</v>
          </cell>
          <cell r="G979">
            <v>0</v>
          </cell>
          <cell r="H979">
            <v>0</v>
          </cell>
          <cell r="I979">
            <v>0</v>
          </cell>
          <cell r="J979">
            <v>0</v>
          </cell>
          <cell r="K979">
            <v>0</v>
          </cell>
          <cell r="L979">
            <v>0</v>
          </cell>
          <cell r="M979">
            <v>0</v>
          </cell>
          <cell r="N979">
            <v>0</v>
          </cell>
          <cell r="O979">
            <v>0</v>
          </cell>
          <cell r="P979">
            <v>0</v>
          </cell>
          <cell r="Q979">
            <v>0</v>
          </cell>
          <cell r="R979">
            <v>351680.42</v>
          </cell>
          <cell r="S979">
            <v>1071390.72</v>
          </cell>
          <cell r="T979">
            <v>2537897.67</v>
          </cell>
          <cell r="U979">
            <v>3311695.75</v>
          </cell>
          <cell r="V979">
            <v>3733808.12</v>
          </cell>
          <cell r="W979">
            <v>3788051.65</v>
          </cell>
          <cell r="X979">
            <v>3842351.67</v>
          </cell>
          <cell r="Y979">
            <v>3896640.94</v>
          </cell>
          <cell r="Z979">
            <v>3950917.05</v>
          </cell>
          <cell r="AA979">
            <v>4005189.34</v>
          </cell>
          <cell r="AB979">
            <v>4059468.57</v>
          </cell>
          <cell r="AC979">
            <v>4113918.62</v>
          </cell>
          <cell r="AD979">
            <v>4170493.29</v>
          </cell>
          <cell r="AE979">
            <v>4227845.9800000004</v>
          </cell>
          <cell r="AF979">
            <v>4285987.3899999997</v>
          </cell>
          <cell r="AG979">
            <v>4344928.3600000003</v>
          </cell>
          <cell r="AH979">
            <v>4404679.88</v>
          </cell>
          <cell r="AI979">
            <v>4465253.1100000003</v>
          </cell>
          <cell r="AJ979">
            <v>4526659.34</v>
          </cell>
          <cell r="AK979">
            <v>4588910.04</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row>
        <row r="980">
          <cell r="A980" t="str">
            <v>IDSmall C&amp;IDLC Space HeatingParticipantsLow Participation Case0</v>
          </cell>
          <cell r="B980" t="str">
            <v>ID</v>
          </cell>
          <cell r="C980" t="str">
            <v>Small C&amp;I</v>
          </cell>
          <cell r="D980" t="str">
            <v>DLC Space Heating</v>
          </cell>
          <cell r="E980" t="str">
            <v>Participants</v>
          </cell>
          <cell r="F980" t="str">
            <v>Low Participation Case</v>
          </cell>
          <cell r="G980">
            <v>0</v>
          </cell>
          <cell r="H980">
            <v>0</v>
          </cell>
          <cell r="I980">
            <v>0</v>
          </cell>
          <cell r="J980">
            <v>0</v>
          </cell>
          <cell r="K980">
            <v>0</v>
          </cell>
          <cell r="L980">
            <v>0</v>
          </cell>
          <cell r="M980">
            <v>0</v>
          </cell>
          <cell r="N980">
            <v>0</v>
          </cell>
          <cell r="O980">
            <v>0</v>
          </cell>
          <cell r="P980">
            <v>0</v>
          </cell>
          <cell r="Q980">
            <v>0</v>
          </cell>
          <cell r="R980">
            <v>16746.686550000006</v>
          </cell>
          <cell r="S980">
            <v>51018.605550000015</v>
          </cell>
          <cell r="T980">
            <v>120852.27000000002</v>
          </cell>
          <cell r="U980">
            <v>157699.79775000006</v>
          </cell>
          <cell r="V980">
            <v>177800.38649999999</v>
          </cell>
          <cell r="W980">
            <v>180383.41200000001</v>
          </cell>
          <cell r="X980">
            <v>182969.12700000001</v>
          </cell>
          <cell r="Y980">
            <v>185554.33050000004</v>
          </cell>
          <cell r="Z980">
            <v>188138.90700000001</v>
          </cell>
          <cell r="AA980">
            <v>190723.30200000003</v>
          </cell>
          <cell r="AB980">
            <v>193308.027</v>
          </cell>
          <cell r="AC980">
            <v>195900.88650000002</v>
          </cell>
          <cell r="AD980">
            <v>198594.91865997191</v>
          </cell>
          <cell r="AE980">
            <v>201325.99919378545</v>
          </cell>
          <cell r="AF980">
            <v>204094.63759127702</v>
          </cell>
          <cell r="AG980">
            <v>206901.35034879539</v>
          </cell>
          <cell r="AH980">
            <v>209746.66106555553</v>
          </cell>
          <cell r="AI980">
            <v>212631.10054131731</v>
          </cell>
          <cell r="AJ980">
            <v>215555.20687540746</v>
          </cell>
          <cell r="AK980">
            <v>218519.52556710335</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row>
        <row r="981">
          <cell r="A981" t="str">
            <v>IDMedium C&amp;IDLC Water HeatingProgram Annual BenefitsLow Participation Case0</v>
          </cell>
          <cell r="B981" t="str">
            <v>ID</v>
          </cell>
          <cell r="C981" t="str">
            <v>Medium C&amp;I</v>
          </cell>
          <cell r="D981" t="str">
            <v>DLC Water Heating</v>
          </cell>
          <cell r="E981" t="str">
            <v>Program Annual Benefits</v>
          </cell>
          <cell r="F981" t="str">
            <v>Low Participation Case</v>
          </cell>
          <cell r="G981">
            <v>0</v>
          </cell>
          <cell r="H981">
            <v>0</v>
          </cell>
          <cell r="I981">
            <v>0</v>
          </cell>
          <cell r="J981">
            <v>0</v>
          </cell>
          <cell r="K981">
            <v>0</v>
          </cell>
          <cell r="L981">
            <v>0</v>
          </cell>
          <cell r="M981">
            <v>0</v>
          </cell>
          <cell r="N981">
            <v>0</v>
          </cell>
          <cell r="O981">
            <v>0</v>
          </cell>
          <cell r="P981">
            <v>0</v>
          </cell>
          <cell r="Q981">
            <v>0</v>
          </cell>
          <cell r="R981">
            <v>573231.01</v>
          </cell>
          <cell r="S981">
            <v>1745288.43</v>
          </cell>
          <cell r="T981">
            <v>4127886.26</v>
          </cell>
          <cell r="U981">
            <v>5388069.9000000004</v>
          </cell>
          <cell r="V981">
            <v>6066603.5300000003</v>
          </cell>
          <cell r="W981">
            <v>6146956.6100000003</v>
          </cell>
          <cell r="X981">
            <v>6226381.7599999998</v>
          </cell>
          <cell r="Y981">
            <v>6305886.3200000003</v>
          </cell>
          <cell r="Z981">
            <v>6389191.79</v>
          </cell>
          <cell r="AA981">
            <v>6482465.1100000003</v>
          </cell>
          <cell r="AB981">
            <v>6568214.9500000002</v>
          </cell>
          <cell r="AC981">
            <v>6654117.0800000001</v>
          </cell>
          <cell r="AD981">
            <v>6743128.8899999997</v>
          </cell>
          <cell r="AE981">
            <v>6833331.4100000001</v>
          </cell>
          <cell r="AF981">
            <v>6924740.5700000003</v>
          </cell>
          <cell r="AG981">
            <v>7017372.5</v>
          </cell>
          <cell r="AH981">
            <v>7111243.5700000003</v>
          </cell>
          <cell r="AI981">
            <v>7206370.3399999999</v>
          </cell>
          <cell r="AJ981">
            <v>7302769.6200000001</v>
          </cell>
          <cell r="AK981">
            <v>7400458.4299999997</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row>
        <row r="982">
          <cell r="A982" t="str">
            <v>IDMedium C&amp;IDLC Water HeatingProgram Annual CostsLow Participation Case0</v>
          </cell>
          <cell r="B982" t="str">
            <v>ID</v>
          </cell>
          <cell r="C982" t="str">
            <v>Medium C&amp;I</v>
          </cell>
          <cell r="D982" t="str">
            <v>DLC Water Heating</v>
          </cell>
          <cell r="E982" t="str">
            <v>Program Annual Costs</v>
          </cell>
          <cell r="F982" t="str">
            <v>Low Participation Case</v>
          </cell>
          <cell r="G982">
            <v>0</v>
          </cell>
          <cell r="H982">
            <v>0</v>
          </cell>
          <cell r="I982">
            <v>0</v>
          </cell>
          <cell r="J982">
            <v>0</v>
          </cell>
          <cell r="K982">
            <v>0</v>
          </cell>
          <cell r="L982">
            <v>0</v>
          </cell>
          <cell r="M982">
            <v>0</v>
          </cell>
          <cell r="N982">
            <v>0</v>
          </cell>
          <cell r="O982">
            <v>0</v>
          </cell>
          <cell r="P982">
            <v>0</v>
          </cell>
          <cell r="Q982">
            <v>0</v>
          </cell>
          <cell r="R982">
            <v>5834317.1500000004</v>
          </cell>
          <cell r="S982">
            <v>12509121.98</v>
          </cell>
          <cell r="T982">
            <v>26286343.199999999</v>
          </cell>
          <cell r="U982">
            <v>16130618.27</v>
          </cell>
          <cell r="V982">
            <v>10911310.720000001</v>
          </cell>
          <cell r="W982">
            <v>4823091.07</v>
          </cell>
          <cell r="X982">
            <v>4899046.41</v>
          </cell>
          <cell r="Y982">
            <v>4974249.76</v>
          </cell>
          <cell r="Z982">
            <v>5049879.66</v>
          </cell>
          <cell r="AA982">
            <v>5126289.05</v>
          </cell>
          <cell r="AB982">
            <v>5203203.5</v>
          </cell>
          <cell r="AC982">
            <v>5283869.59</v>
          </cell>
          <cell r="AD982">
            <v>5405233.1200000001</v>
          </cell>
          <cell r="AE982">
            <v>5502775.29</v>
          </cell>
          <cell r="AF982">
            <v>5602414.6799999997</v>
          </cell>
          <cell r="AG982">
            <v>5704204.7300000004</v>
          </cell>
          <cell r="AH982">
            <v>5808200.4400000004</v>
          </cell>
          <cell r="AI982">
            <v>5914458.3899999997</v>
          </cell>
          <cell r="AJ982">
            <v>6023036.7800000003</v>
          </cell>
          <cell r="AK982">
            <v>6133995.5099999998</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row>
        <row r="983">
          <cell r="A983" t="str">
            <v>IDMedium C&amp;IDLC Water HeatingNon-Incentive CostsLow Participation Case0</v>
          </cell>
          <cell r="B983" t="str">
            <v>ID</v>
          </cell>
          <cell r="C983" t="str">
            <v>Medium C&amp;I</v>
          </cell>
          <cell r="D983" t="str">
            <v>DLC Water Heating</v>
          </cell>
          <cell r="E983" t="str">
            <v>Non-Incentive Costs</v>
          </cell>
          <cell r="F983" t="str">
            <v>Low Participation Case</v>
          </cell>
          <cell r="G983">
            <v>0</v>
          </cell>
          <cell r="H983">
            <v>0</v>
          </cell>
          <cell r="I983">
            <v>0</v>
          </cell>
          <cell r="J983">
            <v>0</v>
          </cell>
          <cell r="K983">
            <v>0</v>
          </cell>
          <cell r="L983">
            <v>0</v>
          </cell>
          <cell r="M983">
            <v>0</v>
          </cell>
          <cell r="N983">
            <v>0</v>
          </cell>
          <cell r="O983">
            <v>0</v>
          </cell>
          <cell r="P983">
            <v>0</v>
          </cell>
          <cell r="Q983">
            <v>0</v>
          </cell>
          <cell r="R983">
            <v>5482636.7300000004</v>
          </cell>
          <cell r="S983">
            <v>11437731.27</v>
          </cell>
          <cell r="T983">
            <v>23748445.530000001</v>
          </cell>
          <cell r="U983">
            <v>12818922.52</v>
          </cell>
          <cell r="V983">
            <v>7177502.6100000003</v>
          </cell>
          <cell r="W983">
            <v>1035039.42</v>
          </cell>
          <cell r="X983">
            <v>1056694.75</v>
          </cell>
          <cell r="Y983">
            <v>1077608.81</v>
          </cell>
          <cell r="Z983">
            <v>1098962.6200000001</v>
          </cell>
          <cell r="AA983">
            <v>1121099.71</v>
          </cell>
          <cell r="AB983">
            <v>1143734.93</v>
          </cell>
          <cell r="AC983">
            <v>1169950.97</v>
          </cell>
          <cell r="AD983">
            <v>1234739.83</v>
          </cell>
          <cell r="AE983">
            <v>1274929.31</v>
          </cell>
          <cell r="AF983">
            <v>1316427.29</v>
          </cell>
          <cell r="AG983">
            <v>1359276.37</v>
          </cell>
          <cell r="AH983">
            <v>1403520.56</v>
          </cell>
          <cell r="AI983">
            <v>1449205.28</v>
          </cell>
          <cell r="AJ983">
            <v>1496377.44</v>
          </cell>
          <cell r="AK983">
            <v>1545085.48</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row>
        <row r="984">
          <cell r="A984" t="str">
            <v>IDMedium C&amp;IDLC Water HeatingSummer Peak Reduction @Meter  (MW)Low Participation Case0</v>
          </cell>
          <cell r="B984" t="str">
            <v>ID</v>
          </cell>
          <cell r="C984" t="str">
            <v>Medium C&amp;I</v>
          </cell>
          <cell r="D984" t="str">
            <v>DLC Water Heating</v>
          </cell>
          <cell r="E984" t="str">
            <v>Summer Peak Reduction @Meter  (MW)</v>
          </cell>
          <cell r="F984" t="str">
            <v>Low Participation Case</v>
          </cell>
          <cell r="G984">
            <v>0</v>
          </cell>
          <cell r="H984">
            <v>0</v>
          </cell>
          <cell r="I984">
            <v>0</v>
          </cell>
          <cell r="J984">
            <v>0</v>
          </cell>
          <cell r="K984">
            <v>0</v>
          </cell>
          <cell r="L984">
            <v>0</v>
          </cell>
          <cell r="M984">
            <v>0</v>
          </cell>
          <cell r="N984">
            <v>0</v>
          </cell>
          <cell r="O984">
            <v>0</v>
          </cell>
          <cell r="P984">
            <v>0</v>
          </cell>
          <cell r="Q984">
            <v>0</v>
          </cell>
          <cell r="R984">
            <v>5.1061481672101516</v>
          </cell>
          <cell r="S984">
            <v>15.546439584201273</v>
          </cell>
          <cell r="T984">
            <v>36.769815927493447</v>
          </cell>
          <cell r="U984">
            <v>47.99510590524666</v>
          </cell>
          <cell r="V984">
            <v>54.039254216657497</v>
          </cell>
          <cell r="W984">
            <v>54.75501228123791</v>
          </cell>
          <cell r="X984">
            <v>55.462504704051796</v>
          </cell>
          <cell r="Y984">
            <v>56.170704503007471</v>
          </cell>
          <cell r="Z984">
            <v>56.91276145592839</v>
          </cell>
          <cell r="AA984">
            <v>57.74360864977195</v>
          </cell>
          <cell r="AB984">
            <v>58.507439221742665</v>
          </cell>
          <cell r="AC984">
            <v>59.27262640549219</v>
          </cell>
          <cell r="AD984">
            <v>60.065513565673378</v>
          </cell>
          <cell r="AE984">
            <v>60.869007140432515</v>
          </cell>
          <cell r="AF984">
            <v>61.683249011282939</v>
          </cell>
          <cell r="AG984">
            <v>62.508382957680382</v>
          </cell>
          <cell r="AH984">
            <v>63.344554682411669</v>
          </cell>
          <cell r="AI984">
            <v>64.191911837323005</v>
          </cell>
          <cell r="AJ984">
            <v>65.050604049392433</v>
          </cell>
          <cell r="AK984">
            <v>65.920782947151125</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row>
        <row r="985">
          <cell r="A985" t="str">
            <v>IDMedium C&amp;IDLC Water HeatingSummer Peak Reduction @Generation (MW)Low Participation Case0</v>
          </cell>
          <cell r="B985" t="str">
            <v>ID</v>
          </cell>
          <cell r="C985" t="str">
            <v>Medium C&amp;I</v>
          </cell>
          <cell r="D985" t="str">
            <v>DLC Water Heating</v>
          </cell>
          <cell r="E985" t="str">
            <v>Summer Peak Reduction @Generation (MW)</v>
          </cell>
          <cell r="F985" t="str">
            <v>Low Participation Case</v>
          </cell>
          <cell r="G985">
            <v>0</v>
          </cell>
          <cell r="H985">
            <v>0</v>
          </cell>
          <cell r="I985">
            <v>0</v>
          </cell>
          <cell r="J985">
            <v>0</v>
          </cell>
          <cell r="K985">
            <v>0</v>
          </cell>
          <cell r="L985">
            <v>0</v>
          </cell>
          <cell r="M985">
            <v>0</v>
          </cell>
          <cell r="N985">
            <v>0</v>
          </cell>
          <cell r="O985">
            <v>0</v>
          </cell>
          <cell r="P985">
            <v>0</v>
          </cell>
          <cell r="Q985">
            <v>0</v>
          </cell>
          <cell r="R985">
            <v>5.6309529854545115</v>
          </cell>
          <cell r="S985">
            <v>17.1442871462299</v>
          </cell>
          <cell r="T985">
            <v>40.548980952242438</v>
          </cell>
          <cell r="U985">
            <v>52.92799504328039</v>
          </cell>
          <cell r="V985">
            <v>59.593354892652727</v>
          </cell>
          <cell r="W985">
            <v>60.382677857562754</v>
          </cell>
          <cell r="X985">
            <v>61.162885646285609</v>
          </cell>
          <cell r="Y985">
            <v>61.94387351456492</v>
          </cell>
          <cell r="Z985">
            <v>62.762198341341403</v>
          </cell>
          <cell r="AA985">
            <v>63.678439181486489</v>
          </cell>
          <cell r="AB985">
            <v>64.520775498172327</v>
          </cell>
          <cell r="AC985">
            <v>65.364607857843168</v>
          </cell>
          <cell r="AD985">
            <v>66.238987169908881</v>
          </cell>
          <cell r="AE985">
            <v>67.125063013269198</v>
          </cell>
          <cell r="AF985">
            <v>68.022991851877961</v>
          </cell>
          <cell r="AG985">
            <v>68.932932242700019</v>
          </cell>
          <cell r="AH985">
            <v>69.855044863709381</v>
          </cell>
          <cell r="AI985">
            <v>70.789492542261797</v>
          </cell>
          <cell r="AJ985">
            <v>71.73644028384696</v>
          </cell>
          <cell r="AK985">
            <v>72.696055301225314</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row>
        <row r="986">
          <cell r="A986" t="str">
            <v>IDMedium C&amp;IDLC Water HeatingWinter Peak Reduction @Meter  (MW)Low Participation Case0</v>
          </cell>
          <cell r="B986" t="str">
            <v>ID</v>
          </cell>
          <cell r="C986" t="str">
            <v>Medium C&amp;I</v>
          </cell>
          <cell r="D986" t="str">
            <v>DLC Water Heating</v>
          </cell>
          <cell r="E986" t="str">
            <v>Winter Peak Reduction @Meter  (MW)</v>
          </cell>
          <cell r="F986" t="str">
            <v>Low Participation Case</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row>
        <row r="987">
          <cell r="A987" t="str">
            <v>IDMedium C&amp;IDLC Water HeatingWinter Peak Reduction @Generation (MW)Low Participation Case0</v>
          </cell>
          <cell r="B987" t="str">
            <v>ID</v>
          </cell>
          <cell r="C987" t="str">
            <v>Medium C&amp;I</v>
          </cell>
          <cell r="D987" t="str">
            <v>DLC Water Heating</v>
          </cell>
          <cell r="E987" t="str">
            <v>Winter Peak Reduction @Generation (MW)</v>
          </cell>
          <cell r="F987" t="str">
            <v>Low Participation Case</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row>
        <row r="988">
          <cell r="A988" t="str">
            <v>IDMedium C&amp;IDLC Water HeatingProgram Annual BenefitsLow Participation Case0</v>
          </cell>
          <cell r="B988" t="str">
            <v>ID</v>
          </cell>
          <cell r="C988" t="str">
            <v>Medium C&amp;I</v>
          </cell>
          <cell r="D988" t="str">
            <v>DLC Water Heating</v>
          </cell>
          <cell r="E988" t="str">
            <v>Program Annual Benefits</v>
          </cell>
          <cell r="F988" t="str">
            <v>Low Participation Case</v>
          </cell>
          <cell r="G988">
            <v>0</v>
          </cell>
        </row>
        <row r="989">
          <cell r="A989" t="str">
            <v>IDMedium C&amp;IDLC Water HeatingNew ParticipantsLow Participation Case0</v>
          </cell>
          <cell r="B989" t="str">
            <v>ID</v>
          </cell>
          <cell r="C989" t="str">
            <v>Medium C&amp;I</v>
          </cell>
          <cell r="D989" t="str">
            <v>DLC Water Heating</v>
          </cell>
          <cell r="E989" t="str">
            <v>New Participants</v>
          </cell>
          <cell r="F989" t="str">
            <v>Low Participation Case</v>
          </cell>
          <cell r="G989">
            <v>0</v>
          </cell>
          <cell r="H989">
            <v>0</v>
          </cell>
          <cell r="I989">
            <v>0</v>
          </cell>
          <cell r="J989">
            <v>0</v>
          </cell>
          <cell r="K989">
            <v>0</v>
          </cell>
          <cell r="L989">
            <v>0</v>
          </cell>
          <cell r="M989">
            <v>0</v>
          </cell>
          <cell r="N989">
            <v>0</v>
          </cell>
          <cell r="O989">
            <v>0</v>
          </cell>
          <cell r="P989">
            <v>0</v>
          </cell>
          <cell r="Q989">
            <v>0</v>
          </cell>
          <cell r="R989">
            <v>16746.686550000006</v>
          </cell>
          <cell r="S989">
            <v>34271.919000000009</v>
          </cell>
          <cell r="T989">
            <v>69833.664450000011</v>
          </cell>
          <cell r="U989">
            <v>36847.527750000037</v>
          </cell>
          <cell r="V989">
            <v>20100.588749999937</v>
          </cell>
          <cell r="W989">
            <v>2583.0255000000179</v>
          </cell>
          <cell r="X989">
            <v>2585.7149999999965</v>
          </cell>
          <cell r="Y989">
            <v>2585.2035000000324</v>
          </cell>
          <cell r="Z989">
            <v>2584.5764999999665</v>
          </cell>
          <cell r="AA989">
            <v>2584.3950000000186</v>
          </cell>
          <cell r="AB989">
            <v>2584.7249999999767</v>
          </cell>
          <cell r="AC989">
            <v>2592.8595000000205</v>
          </cell>
          <cell r="AD989">
            <v>2694.0321599718882</v>
          </cell>
          <cell r="AE989">
            <v>2731.0805338135397</v>
          </cell>
          <cell r="AF989">
            <v>2768.6383974915661</v>
          </cell>
          <cell r="AG989">
            <v>2806.7127575183695</v>
          </cell>
          <cell r="AH989">
            <v>2845.3107167601411</v>
          </cell>
          <cell r="AI989">
            <v>2884.4394757617847</v>
          </cell>
          <cell r="AJ989">
            <v>2924.1063340901455</v>
          </cell>
          <cell r="AK989">
            <v>2964.3186916958948</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row>
        <row r="990">
          <cell r="A990" t="str">
            <v>IDMedium C&amp;IDLC Water HeatingIncentive CostsLow Participation Case0</v>
          </cell>
          <cell r="B990" t="str">
            <v>ID</v>
          </cell>
          <cell r="C990" t="str">
            <v>Medium C&amp;I</v>
          </cell>
          <cell r="D990" t="str">
            <v>DLC Water Heating</v>
          </cell>
          <cell r="E990" t="str">
            <v>Incentive Costs</v>
          </cell>
          <cell r="F990" t="str">
            <v>Low Participation Case</v>
          </cell>
          <cell r="G990">
            <v>0</v>
          </cell>
          <cell r="H990">
            <v>0</v>
          </cell>
          <cell r="I990">
            <v>0</v>
          </cell>
          <cell r="J990">
            <v>0</v>
          </cell>
          <cell r="K990">
            <v>0</v>
          </cell>
          <cell r="L990">
            <v>0</v>
          </cell>
          <cell r="M990">
            <v>0</v>
          </cell>
          <cell r="N990">
            <v>0</v>
          </cell>
          <cell r="O990">
            <v>0</v>
          </cell>
          <cell r="P990">
            <v>0</v>
          </cell>
          <cell r="Q990">
            <v>0</v>
          </cell>
          <cell r="R990">
            <v>351680.42</v>
          </cell>
          <cell r="S990">
            <v>1071390.72</v>
          </cell>
          <cell r="T990">
            <v>2537897.67</v>
          </cell>
          <cell r="U990">
            <v>3311695.75</v>
          </cell>
          <cell r="V990">
            <v>3733808.12</v>
          </cell>
          <cell r="W990">
            <v>3788051.65</v>
          </cell>
          <cell r="X990">
            <v>3842351.67</v>
          </cell>
          <cell r="Y990">
            <v>3896640.94</v>
          </cell>
          <cell r="Z990">
            <v>3950917.05</v>
          </cell>
          <cell r="AA990">
            <v>4005189.34</v>
          </cell>
          <cell r="AB990">
            <v>4059468.57</v>
          </cell>
          <cell r="AC990">
            <v>4113918.62</v>
          </cell>
          <cell r="AD990">
            <v>4170493.29</v>
          </cell>
          <cell r="AE990">
            <v>4227845.9800000004</v>
          </cell>
          <cell r="AF990">
            <v>4285987.3899999997</v>
          </cell>
          <cell r="AG990">
            <v>4344928.3600000003</v>
          </cell>
          <cell r="AH990">
            <v>4404679.88</v>
          </cell>
          <cell r="AI990">
            <v>4465253.1100000003</v>
          </cell>
          <cell r="AJ990">
            <v>4526659.34</v>
          </cell>
          <cell r="AK990">
            <v>4588910.04</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row>
        <row r="991">
          <cell r="A991" t="str">
            <v>IDMedium C&amp;IDLC Water HeatingParticipantsLow Participation Case0</v>
          </cell>
          <cell r="B991" t="str">
            <v>ID</v>
          </cell>
          <cell r="C991" t="str">
            <v>Medium C&amp;I</v>
          </cell>
          <cell r="D991" t="str">
            <v>DLC Water Heating</v>
          </cell>
          <cell r="E991" t="str">
            <v>Participants</v>
          </cell>
          <cell r="F991" t="str">
            <v>Low Participation Case</v>
          </cell>
          <cell r="G991">
            <v>0</v>
          </cell>
          <cell r="H991">
            <v>0</v>
          </cell>
          <cell r="I991">
            <v>0</v>
          </cell>
          <cell r="J991">
            <v>0</v>
          </cell>
          <cell r="K991">
            <v>0</v>
          </cell>
          <cell r="L991">
            <v>0</v>
          </cell>
          <cell r="M991">
            <v>0</v>
          </cell>
          <cell r="N991">
            <v>0</v>
          </cell>
          <cell r="O991">
            <v>0</v>
          </cell>
          <cell r="P991">
            <v>0</v>
          </cell>
          <cell r="Q991">
            <v>0</v>
          </cell>
          <cell r="R991">
            <v>16746.686550000006</v>
          </cell>
          <cell r="S991">
            <v>51018.605550000015</v>
          </cell>
          <cell r="T991">
            <v>120852.27000000002</v>
          </cell>
          <cell r="U991">
            <v>157699.79775000006</v>
          </cell>
          <cell r="V991">
            <v>177800.38649999999</v>
          </cell>
          <cell r="W991">
            <v>180383.41200000001</v>
          </cell>
          <cell r="X991">
            <v>182969.12700000001</v>
          </cell>
          <cell r="Y991">
            <v>185554.33050000004</v>
          </cell>
          <cell r="Z991">
            <v>188138.90700000001</v>
          </cell>
          <cell r="AA991">
            <v>190723.30200000003</v>
          </cell>
          <cell r="AB991">
            <v>193308.027</v>
          </cell>
          <cell r="AC991">
            <v>195900.88650000002</v>
          </cell>
          <cell r="AD991">
            <v>198594.91865997191</v>
          </cell>
          <cell r="AE991">
            <v>201325.99919378545</v>
          </cell>
          <cell r="AF991">
            <v>204094.63759127702</v>
          </cell>
          <cell r="AG991">
            <v>206901.35034879539</v>
          </cell>
          <cell r="AH991">
            <v>209746.66106555553</v>
          </cell>
          <cell r="AI991">
            <v>212631.10054131731</v>
          </cell>
          <cell r="AJ991">
            <v>215555.20687540746</v>
          </cell>
          <cell r="AK991">
            <v>218519.52556710335</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row>
        <row r="992">
          <cell r="A992" t="str">
            <v>IDResidentialDLC Water HeatingProgram Annual BenefitsLow Participation Case0</v>
          </cell>
          <cell r="B992" t="str">
            <v>ID</v>
          </cell>
          <cell r="C992" t="str">
            <v>Residential</v>
          </cell>
          <cell r="D992" t="str">
            <v>DLC Water Heating</v>
          </cell>
          <cell r="E992" t="str">
            <v>Program Annual Benefits</v>
          </cell>
          <cell r="F992" t="str">
            <v>Low Participation Case</v>
          </cell>
          <cell r="G992">
            <v>0</v>
          </cell>
          <cell r="H992">
            <v>0</v>
          </cell>
          <cell r="I992">
            <v>0</v>
          </cell>
          <cell r="J992">
            <v>0</v>
          </cell>
          <cell r="K992">
            <v>0</v>
          </cell>
          <cell r="L992">
            <v>0</v>
          </cell>
          <cell r="M992">
            <v>0</v>
          </cell>
          <cell r="N992">
            <v>0</v>
          </cell>
          <cell r="O992">
            <v>0</v>
          </cell>
          <cell r="P992">
            <v>0</v>
          </cell>
          <cell r="Q992">
            <v>0</v>
          </cell>
          <cell r="R992">
            <v>573231.01</v>
          </cell>
          <cell r="S992">
            <v>1745288.43</v>
          </cell>
          <cell r="T992">
            <v>4127886.26</v>
          </cell>
          <cell r="U992">
            <v>5388069.9000000004</v>
          </cell>
          <cell r="V992">
            <v>6066603.5300000003</v>
          </cell>
          <cell r="W992">
            <v>6146956.6100000003</v>
          </cell>
          <cell r="X992">
            <v>6226381.7599999998</v>
          </cell>
          <cell r="Y992">
            <v>6305886.3200000003</v>
          </cell>
          <cell r="Z992">
            <v>6389191.79</v>
          </cell>
          <cell r="AA992">
            <v>6482465.1100000003</v>
          </cell>
          <cell r="AB992">
            <v>6568214.9500000002</v>
          </cell>
          <cell r="AC992">
            <v>6654117.0800000001</v>
          </cell>
          <cell r="AD992">
            <v>6743128.8899999997</v>
          </cell>
          <cell r="AE992">
            <v>6833331.4100000001</v>
          </cell>
          <cell r="AF992">
            <v>6924740.5700000003</v>
          </cell>
          <cell r="AG992">
            <v>7017372.5</v>
          </cell>
          <cell r="AH992">
            <v>7111243.5700000003</v>
          </cell>
          <cell r="AI992">
            <v>7206370.3399999999</v>
          </cell>
          <cell r="AJ992">
            <v>7302769.6200000001</v>
          </cell>
          <cell r="AK992">
            <v>7400458.4299999997</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row>
        <row r="993">
          <cell r="A993" t="str">
            <v>IDResidentialDLC Water HeatingProgram Annual CostsLow Participation Case0</v>
          </cell>
          <cell r="B993" t="str">
            <v>ID</v>
          </cell>
          <cell r="C993" t="str">
            <v>Residential</v>
          </cell>
          <cell r="D993" t="str">
            <v>DLC Water Heating</v>
          </cell>
          <cell r="E993" t="str">
            <v>Program Annual Costs</v>
          </cell>
          <cell r="F993" t="str">
            <v>Low Participation Case</v>
          </cell>
          <cell r="G993">
            <v>0</v>
          </cell>
          <cell r="H993">
            <v>0</v>
          </cell>
          <cell r="I993">
            <v>0</v>
          </cell>
          <cell r="J993">
            <v>0</v>
          </cell>
          <cell r="K993">
            <v>0</v>
          </cell>
          <cell r="L993">
            <v>0</v>
          </cell>
          <cell r="M993">
            <v>0</v>
          </cell>
          <cell r="N993">
            <v>0</v>
          </cell>
          <cell r="O993">
            <v>0</v>
          </cell>
          <cell r="P993">
            <v>0</v>
          </cell>
          <cell r="Q993">
            <v>0</v>
          </cell>
          <cell r="R993">
            <v>5834317.1500000004</v>
          </cell>
          <cell r="S993">
            <v>12509121.98</v>
          </cell>
          <cell r="T993">
            <v>26286343.199999999</v>
          </cell>
          <cell r="U993">
            <v>16130618.27</v>
          </cell>
          <cell r="V993">
            <v>10911310.720000001</v>
          </cell>
          <cell r="W993">
            <v>4823091.07</v>
          </cell>
          <cell r="X993">
            <v>4899046.41</v>
          </cell>
          <cell r="Y993">
            <v>4974249.76</v>
          </cell>
          <cell r="Z993">
            <v>5049879.66</v>
          </cell>
          <cell r="AA993">
            <v>5126289.05</v>
          </cell>
          <cell r="AB993">
            <v>5203203.5</v>
          </cell>
          <cell r="AC993">
            <v>5283869.59</v>
          </cell>
          <cell r="AD993">
            <v>5405233.1200000001</v>
          </cell>
          <cell r="AE993">
            <v>5502775.29</v>
          </cell>
          <cell r="AF993">
            <v>5602414.6799999997</v>
          </cell>
          <cell r="AG993">
            <v>5704204.7300000004</v>
          </cell>
          <cell r="AH993">
            <v>5808200.4400000004</v>
          </cell>
          <cell r="AI993">
            <v>5914458.3899999997</v>
          </cell>
          <cell r="AJ993">
            <v>6023036.7800000003</v>
          </cell>
          <cell r="AK993">
            <v>6133995.5099999998</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row>
        <row r="994">
          <cell r="A994" t="str">
            <v>IDResidentialDLC Water HeatingNon-Incentive CostsLow Participation Case0</v>
          </cell>
          <cell r="B994" t="str">
            <v>ID</v>
          </cell>
          <cell r="C994" t="str">
            <v>Residential</v>
          </cell>
          <cell r="D994" t="str">
            <v>DLC Water Heating</v>
          </cell>
          <cell r="E994" t="str">
            <v>Non-Incentive Costs</v>
          </cell>
          <cell r="F994" t="str">
            <v>Low Participation Case</v>
          </cell>
          <cell r="G994">
            <v>0</v>
          </cell>
          <cell r="H994">
            <v>0</v>
          </cell>
          <cell r="I994">
            <v>0</v>
          </cell>
          <cell r="J994">
            <v>0</v>
          </cell>
          <cell r="K994">
            <v>0</v>
          </cell>
          <cell r="L994">
            <v>0</v>
          </cell>
          <cell r="M994">
            <v>0</v>
          </cell>
          <cell r="N994">
            <v>0</v>
          </cell>
          <cell r="O994">
            <v>0</v>
          </cell>
          <cell r="P994">
            <v>0</v>
          </cell>
          <cell r="Q994">
            <v>0</v>
          </cell>
          <cell r="R994">
            <v>5482636.7300000004</v>
          </cell>
          <cell r="S994">
            <v>11437731.27</v>
          </cell>
          <cell r="T994">
            <v>23748445.530000001</v>
          </cell>
          <cell r="U994">
            <v>12818922.52</v>
          </cell>
          <cell r="V994">
            <v>7177502.6100000003</v>
          </cell>
          <cell r="W994">
            <v>1035039.42</v>
          </cell>
          <cell r="X994">
            <v>1056694.75</v>
          </cell>
          <cell r="Y994">
            <v>1077608.81</v>
          </cell>
          <cell r="Z994">
            <v>1098962.6200000001</v>
          </cell>
          <cell r="AA994">
            <v>1121099.71</v>
          </cell>
          <cell r="AB994">
            <v>1143734.93</v>
          </cell>
          <cell r="AC994">
            <v>1169950.97</v>
          </cell>
          <cell r="AD994">
            <v>1234739.83</v>
          </cell>
          <cell r="AE994">
            <v>1274929.31</v>
          </cell>
          <cell r="AF994">
            <v>1316427.29</v>
          </cell>
          <cell r="AG994">
            <v>1359276.37</v>
          </cell>
          <cell r="AH994">
            <v>1403520.56</v>
          </cell>
          <cell r="AI994">
            <v>1449205.28</v>
          </cell>
          <cell r="AJ994">
            <v>1496377.44</v>
          </cell>
          <cell r="AK994">
            <v>1545085.48</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row>
        <row r="995">
          <cell r="A995" t="str">
            <v>IDResidentialDLC Water HeatingSummer Peak Reduction @Meter  (MW)Low Participation Case0</v>
          </cell>
          <cell r="B995" t="str">
            <v>ID</v>
          </cell>
          <cell r="C995" t="str">
            <v>Residential</v>
          </cell>
          <cell r="D995" t="str">
            <v>DLC Water Heating</v>
          </cell>
          <cell r="E995" t="str">
            <v>Summer Peak Reduction @Meter  (MW)</v>
          </cell>
          <cell r="F995" t="str">
            <v>Low Participation Case</v>
          </cell>
          <cell r="G995">
            <v>0</v>
          </cell>
          <cell r="H995">
            <v>0</v>
          </cell>
          <cell r="I995">
            <v>0</v>
          </cell>
          <cell r="J995">
            <v>0</v>
          </cell>
          <cell r="K995">
            <v>0</v>
          </cell>
          <cell r="L995">
            <v>0</v>
          </cell>
          <cell r="M995">
            <v>0</v>
          </cell>
          <cell r="N995">
            <v>0</v>
          </cell>
          <cell r="O995">
            <v>0</v>
          </cell>
          <cell r="P995">
            <v>0</v>
          </cell>
          <cell r="Q995">
            <v>0</v>
          </cell>
          <cell r="R995">
            <v>5.1061481672101516</v>
          </cell>
          <cell r="S995">
            <v>15.546439584201273</v>
          </cell>
          <cell r="T995">
            <v>36.769815927493447</v>
          </cell>
          <cell r="U995">
            <v>47.99510590524666</v>
          </cell>
          <cell r="V995">
            <v>54.039254216657497</v>
          </cell>
          <cell r="W995">
            <v>54.75501228123791</v>
          </cell>
          <cell r="X995">
            <v>55.462504704051796</v>
          </cell>
          <cell r="Y995">
            <v>56.170704503007471</v>
          </cell>
          <cell r="Z995">
            <v>56.91276145592839</v>
          </cell>
          <cell r="AA995">
            <v>57.74360864977195</v>
          </cell>
          <cell r="AB995">
            <v>58.507439221742665</v>
          </cell>
          <cell r="AC995">
            <v>59.27262640549219</v>
          </cell>
          <cell r="AD995">
            <v>60.065513565673378</v>
          </cell>
          <cell r="AE995">
            <v>60.869007140432515</v>
          </cell>
          <cell r="AF995">
            <v>61.683249011282939</v>
          </cell>
          <cell r="AG995">
            <v>62.508382957680382</v>
          </cell>
          <cell r="AH995">
            <v>63.344554682411669</v>
          </cell>
          <cell r="AI995">
            <v>64.191911837323005</v>
          </cell>
          <cell r="AJ995">
            <v>65.050604049392433</v>
          </cell>
          <cell r="AK995">
            <v>65.920782947151125</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row>
        <row r="996">
          <cell r="A996" t="str">
            <v>IDResidentialDLC Water HeatingSummer Peak Reduction @Generation (MW)Low Participation Case0</v>
          </cell>
          <cell r="B996" t="str">
            <v>ID</v>
          </cell>
          <cell r="C996" t="str">
            <v>Residential</v>
          </cell>
          <cell r="D996" t="str">
            <v>DLC Water Heating</v>
          </cell>
          <cell r="E996" t="str">
            <v>Summer Peak Reduction @Generation (MW)</v>
          </cell>
          <cell r="F996" t="str">
            <v>Low Participation Case</v>
          </cell>
          <cell r="G996">
            <v>0</v>
          </cell>
          <cell r="H996">
            <v>0</v>
          </cell>
          <cell r="I996">
            <v>0</v>
          </cell>
          <cell r="J996">
            <v>0</v>
          </cell>
          <cell r="K996">
            <v>0</v>
          </cell>
          <cell r="L996">
            <v>0</v>
          </cell>
          <cell r="M996">
            <v>0</v>
          </cell>
          <cell r="N996">
            <v>0</v>
          </cell>
          <cell r="O996">
            <v>0</v>
          </cell>
          <cell r="P996">
            <v>0</v>
          </cell>
          <cell r="Q996">
            <v>0</v>
          </cell>
          <cell r="R996">
            <v>5.6309529854545115</v>
          </cell>
          <cell r="S996">
            <v>17.1442871462299</v>
          </cell>
          <cell r="T996">
            <v>40.548980952242438</v>
          </cell>
          <cell r="U996">
            <v>52.92799504328039</v>
          </cell>
          <cell r="V996">
            <v>59.593354892652727</v>
          </cell>
          <cell r="W996">
            <v>60.382677857562754</v>
          </cell>
          <cell r="X996">
            <v>61.162885646285609</v>
          </cell>
          <cell r="Y996">
            <v>61.94387351456492</v>
          </cell>
          <cell r="Z996">
            <v>62.762198341341403</v>
          </cell>
          <cell r="AA996">
            <v>63.678439181486489</v>
          </cell>
          <cell r="AB996">
            <v>64.520775498172327</v>
          </cell>
          <cell r="AC996">
            <v>65.364607857843168</v>
          </cell>
          <cell r="AD996">
            <v>66.238987169908881</v>
          </cell>
          <cell r="AE996">
            <v>67.125063013269198</v>
          </cell>
          <cell r="AF996">
            <v>68.022991851877961</v>
          </cell>
          <cell r="AG996">
            <v>68.932932242700019</v>
          </cell>
          <cell r="AH996">
            <v>69.855044863709381</v>
          </cell>
          <cell r="AI996">
            <v>70.789492542261797</v>
          </cell>
          <cell r="AJ996">
            <v>71.73644028384696</v>
          </cell>
          <cell r="AK996">
            <v>72.696055301225314</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row>
        <row r="997">
          <cell r="A997" t="str">
            <v>IDResidentialDLC Water HeatingWinter Peak Reduction @Meter  (MW)Low Participation Case0</v>
          </cell>
          <cell r="B997" t="str">
            <v>ID</v>
          </cell>
          <cell r="C997" t="str">
            <v>Residential</v>
          </cell>
          <cell r="D997" t="str">
            <v>DLC Water Heating</v>
          </cell>
          <cell r="E997" t="str">
            <v>Winter Peak Reduction @Meter  (MW)</v>
          </cell>
          <cell r="F997" t="str">
            <v>Low Participation Case</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row>
        <row r="998">
          <cell r="A998" t="str">
            <v>IDResidentialDLC Water HeatingWinter Peak Reduction @Generation (MW)Low Participation Case0</v>
          </cell>
          <cell r="B998" t="str">
            <v>ID</v>
          </cell>
          <cell r="C998" t="str">
            <v>Residential</v>
          </cell>
          <cell r="D998" t="str">
            <v>DLC Water Heating</v>
          </cell>
          <cell r="E998" t="str">
            <v>Winter Peak Reduction @Generation (MW)</v>
          </cell>
          <cell r="F998" t="str">
            <v>Low Participation Case</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row>
        <row r="999">
          <cell r="A999" t="str">
            <v>IDResidentialDLC Water HeatingProgram Annual BenefitsLow Participation Case0</v>
          </cell>
          <cell r="B999" t="str">
            <v>ID</v>
          </cell>
          <cell r="C999" t="str">
            <v>Residential</v>
          </cell>
          <cell r="D999" t="str">
            <v>DLC Water Heating</v>
          </cell>
          <cell r="E999" t="str">
            <v>Program Annual Benefits</v>
          </cell>
          <cell r="F999" t="str">
            <v>Low Participation Case</v>
          </cell>
          <cell r="G999">
            <v>0</v>
          </cell>
        </row>
        <row r="1000">
          <cell r="A1000" t="str">
            <v>IDResidentialDLC Water HeatingNew ParticipantsLow Participation Case0</v>
          </cell>
          <cell r="B1000" t="str">
            <v>ID</v>
          </cell>
          <cell r="C1000" t="str">
            <v>Residential</v>
          </cell>
          <cell r="D1000" t="str">
            <v>DLC Water Heating</v>
          </cell>
          <cell r="E1000" t="str">
            <v>New Participants</v>
          </cell>
          <cell r="F1000" t="str">
            <v>Low Participation Case</v>
          </cell>
          <cell r="G1000">
            <v>0</v>
          </cell>
          <cell r="H1000">
            <v>0</v>
          </cell>
          <cell r="I1000">
            <v>0</v>
          </cell>
          <cell r="J1000">
            <v>0</v>
          </cell>
          <cell r="K1000">
            <v>0</v>
          </cell>
          <cell r="L1000">
            <v>0</v>
          </cell>
          <cell r="M1000">
            <v>0</v>
          </cell>
          <cell r="N1000">
            <v>0</v>
          </cell>
          <cell r="O1000">
            <v>0</v>
          </cell>
          <cell r="P1000">
            <v>0</v>
          </cell>
          <cell r="Q1000">
            <v>0</v>
          </cell>
          <cell r="R1000">
            <v>16746.686550000006</v>
          </cell>
          <cell r="S1000">
            <v>34271.919000000009</v>
          </cell>
          <cell r="T1000">
            <v>69833.664450000011</v>
          </cell>
          <cell r="U1000">
            <v>36847.527750000037</v>
          </cell>
          <cell r="V1000">
            <v>20100.588749999937</v>
          </cell>
          <cell r="W1000">
            <v>2583.0255000000179</v>
          </cell>
          <cell r="X1000">
            <v>2585.7149999999965</v>
          </cell>
          <cell r="Y1000">
            <v>2585.2035000000324</v>
          </cell>
          <cell r="Z1000">
            <v>2584.5764999999665</v>
          </cell>
          <cell r="AA1000">
            <v>2584.3950000000186</v>
          </cell>
          <cell r="AB1000">
            <v>2584.7249999999767</v>
          </cell>
          <cell r="AC1000">
            <v>2592.8595000000205</v>
          </cell>
          <cell r="AD1000">
            <v>2694.0321599718882</v>
          </cell>
          <cell r="AE1000">
            <v>2731.0805338135397</v>
          </cell>
          <cell r="AF1000">
            <v>2768.6383974915661</v>
          </cell>
          <cell r="AG1000">
            <v>2806.7127575183695</v>
          </cell>
          <cell r="AH1000">
            <v>2845.3107167601411</v>
          </cell>
          <cell r="AI1000">
            <v>2884.4394757617847</v>
          </cell>
          <cell r="AJ1000">
            <v>2924.1063340901455</v>
          </cell>
          <cell r="AK1000">
            <v>2964.3186916958948</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row>
        <row r="1001">
          <cell r="A1001" t="str">
            <v>IDResidentialDLC Water HeatingIncentive CostsLow Participation Case0</v>
          </cell>
          <cell r="B1001" t="str">
            <v>ID</v>
          </cell>
          <cell r="C1001" t="str">
            <v>Residential</v>
          </cell>
          <cell r="D1001" t="str">
            <v>DLC Water Heating</v>
          </cell>
          <cell r="E1001" t="str">
            <v>Incentive Costs</v>
          </cell>
          <cell r="F1001" t="str">
            <v>Low Participation Case</v>
          </cell>
          <cell r="G1001">
            <v>0</v>
          </cell>
          <cell r="H1001">
            <v>0</v>
          </cell>
          <cell r="I1001">
            <v>0</v>
          </cell>
          <cell r="J1001">
            <v>0</v>
          </cell>
          <cell r="K1001">
            <v>0</v>
          </cell>
          <cell r="L1001">
            <v>0</v>
          </cell>
          <cell r="M1001">
            <v>0</v>
          </cell>
          <cell r="N1001">
            <v>0</v>
          </cell>
          <cell r="O1001">
            <v>0</v>
          </cell>
          <cell r="P1001">
            <v>0</v>
          </cell>
          <cell r="Q1001">
            <v>0</v>
          </cell>
          <cell r="R1001">
            <v>351680.42</v>
          </cell>
          <cell r="S1001">
            <v>1071390.72</v>
          </cell>
          <cell r="T1001">
            <v>2537897.67</v>
          </cell>
          <cell r="U1001">
            <v>3311695.75</v>
          </cell>
          <cell r="V1001">
            <v>3733808.12</v>
          </cell>
          <cell r="W1001">
            <v>3788051.65</v>
          </cell>
          <cell r="X1001">
            <v>3842351.67</v>
          </cell>
          <cell r="Y1001">
            <v>3896640.94</v>
          </cell>
          <cell r="Z1001">
            <v>3950917.05</v>
          </cell>
          <cell r="AA1001">
            <v>4005189.34</v>
          </cell>
          <cell r="AB1001">
            <v>4059468.57</v>
          </cell>
          <cell r="AC1001">
            <v>4113918.62</v>
          </cell>
          <cell r="AD1001">
            <v>4170493.29</v>
          </cell>
          <cell r="AE1001">
            <v>4227845.9800000004</v>
          </cell>
          <cell r="AF1001">
            <v>4285987.3899999997</v>
          </cell>
          <cell r="AG1001">
            <v>4344928.3600000003</v>
          </cell>
          <cell r="AH1001">
            <v>4404679.88</v>
          </cell>
          <cell r="AI1001">
            <v>4465253.1100000003</v>
          </cell>
          <cell r="AJ1001">
            <v>4526659.34</v>
          </cell>
          <cell r="AK1001">
            <v>4588910.04</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row>
        <row r="1002">
          <cell r="A1002" t="str">
            <v>IDResidentialDLC Water HeatingParticipantsLow Participation Case0</v>
          </cell>
          <cell r="B1002" t="str">
            <v>ID</v>
          </cell>
          <cell r="C1002" t="str">
            <v>Residential</v>
          </cell>
          <cell r="D1002" t="str">
            <v>DLC Water Heating</v>
          </cell>
          <cell r="E1002" t="str">
            <v>Participants</v>
          </cell>
          <cell r="F1002" t="str">
            <v>Low Participation Case</v>
          </cell>
          <cell r="G1002">
            <v>0</v>
          </cell>
          <cell r="H1002">
            <v>0</v>
          </cell>
          <cell r="I1002">
            <v>0</v>
          </cell>
          <cell r="J1002">
            <v>0</v>
          </cell>
          <cell r="K1002">
            <v>0</v>
          </cell>
          <cell r="L1002">
            <v>0</v>
          </cell>
          <cell r="M1002">
            <v>0</v>
          </cell>
          <cell r="N1002">
            <v>0</v>
          </cell>
          <cell r="O1002">
            <v>0</v>
          </cell>
          <cell r="P1002">
            <v>0</v>
          </cell>
          <cell r="Q1002">
            <v>0</v>
          </cell>
          <cell r="R1002">
            <v>16746.686550000006</v>
          </cell>
          <cell r="S1002">
            <v>51018.605550000015</v>
          </cell>
          <cell r="T1002">
            <v>120852.27000000002</v>
          </cell>
          <cell r="U1002">
            <v>157699.79775000006</v>
          </cell>
          <cell r="V1002">
            <v>177800.38649999999</v>
          </cell>
          <cell r="W1002">
            <v>180383.41200000001</v>
          </cell>
          <cell r="X1002">
            <v>182969.12700000001</v>
          </cell>
          <cell r="Y1002">
            <v>185554.33050000004</v>
          </cell>
          <cell r="Z1002">
            <v>188138.90700000001</v>
          </cell>
          <cell r="AA1002">
            <v>190723.30200000003</v>
          </cell>
          <cell r="AB1002">
            <v>193308.027</v>
          </cell>
          <cell r="AC1002">
            <v>195900.88650000002</v>
          </cell>
          <cell r="AD1002">
            <v>198594.91865997191</v>
          </cell>
          <cell r="AE1002">
            <v>201325.99919378545</v>
          </cell>
          <cell r="AF1002">
            <v>204094.63759127702</v>
          </cell>
          <cell r="AG1002">
            <v>206901.35034879539</v>
          </cell>
          <cell r="AH1002">
            <v>209746.66106555553</v>
          </cell>
          <cell r="AI1002">
            <v>212631.10054131731</v>
          </cell>
          <cell r="AJ1002">
            <v>215555.20687540746</v>
          </cell>
          <cell r="AK1002">
            <v>218519.52556710335</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row>
        <row r="1003">
          <cell r="A1003" t="str">
            <v>IDSmall C&amp;IDLC Water HeatingProgram Annual BenefitsLow Participation Case0</v>
          </cell>
          <cell r="B1003" t="str">
            <v>ID</v>
          </cell>
          <cell r="C1003" t="str">
            <v>Small C&amp;I</v>
          </cell>
          <cell r="D1003" t="str">
            <v>DLC Water Heating</v>
          </cell>
          <cell r="E1003" t="str">
            <v>Program Annual Benefits</v>
          </cell>
          <cell r="F1003" t="str">
            <v>Low Participation Case</v>
          </cell>
          <cell r="G1003">
            <v>0</v>
          </cell>
          <cell r="H1003">
            <v>0</v>
          </cell>
          <cell r="I1003">
            <v>0</v>
          </cell>
          <cell r="J1003">
            <v>0</v>
          </cell>
          <cell r="K1003">
            <v>0</v>
          </cell>
          <cell r="L1003">
            <v>0</v>
          </cell>
          <cell r="M1003">
            <v>0</v>
          </cell>
          <cell r="N1003">
            <v>0</v>
          </cell>
          <cell r="O1003">
            <v>0</v>
          </cell>
          <cell r="P1003">
            <v>0</v>
          </cell>
          <cell r="Q1003">
            <v>0</v>
          </cell>
          <cell r="R1003">
            <v>573231.01</v>
          </cell>
          <cell r="S1003">
            <v>1745288.43</v>
          </cell>
          <cell r="T1003">
            <v>4127886.26</v>
          </cell>
          <cell r="U1003">
            <v>5388069.9000000004</v>
          </cell>
          <cell r="V1003">
            <v>6066603.5300000003</v>
          </cell>
          <cell r="W1003">
            <v>6146956.6100000003</v>
          </cell>
          <cell r="X1003">
            <v>6226381.7599999998</v>
          </cell>
          <cell r="Y1003">
            <v>6305886.3200000003</v>
          </cell>
          <cell r="Z1003">
            <v>6389191.79</v>
          </cell>
          <cell r="AA1003">
            <v>6482465.1100000003</v>
          </cell>
          <cell r="AB1003">
            <v>6568214.9500000002</v>
          </cell>
          <cell r="AC1003">
            <v>6654117.0800000001</v>
          </cell>
          <cell r="AD1003">
            <v>6743128.8899999997</v>
          </cell>
          <cell r="AE1003">
            <v>6833331.4100000001</v>
          </cell>
          <cell r="AF1003">
            <v>6924740.5700000003</v>
          </cell>
          <cell r="AG1003">
            <v>7017372.5</v>
          </cell>
          <cell r="AH1003">
            <v>7111243.5700000003</v>
          </cell>
          <cell r="AI1003">
            <v>7206370.3399999999</v>
          </cell>
          <cell r="AJ1003">
            <v>7302769.6200000001</v>
          </cell>
          <cell r="AK1003">
            <v>7400458.4299999997</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row>
        <row r="1004">
          <cell r="A1004" t="str">
            <v>IDSmall C&amp;IDLC Water HeatingProgram Annual CostsLow Participation Case0</v>
          </cell>
          <cell r="B1004" t="str">
            <v>ID</v>
          </cell>
          <cell r="C1004" t="str">
            <v>Small C&amp;I</v>
          </cell>
          <cell r="D1004" t="str">
            <v>DLC Water Heating</v>
          </cell>
          <cell r="E1004" t="str">
            <v>Program Annual Costs</v>
          </cell>
          <cell r="F1004" t="str">
            <v>Low Participation Case</v>
          </cell>
          <cell r="G1004">
            <v>0</v>
          </cell>
          <cell r="H1004">
            <v>0</v>
          </cell>
          <cell r="I1004">
            <v>0</v>
          </cell>
          <cell r="J1004">
            <v>0</v>
          </cell>
          <cell r="K1004">
            <v>0</v>
          </cell>
          <cell r="L1004">
            <v>0</v>
          </cell>
          <cell r="M1004">
            <v>0</v>
          </cell>
          <cell r="N1004">
            <v>0</v>
          </cell>
          <cell r="O1004">
            <v>0</v>
          </cell>
          <cell r="P1004">
            <v>0</v>
          </cell>
          <cell r="Q1004">
            <v>0</v>
          </cell>
          <cell r="R1004">
            <v>5834317.1500000004</v>
          </cell>
          <cell r="S1004">
            <v>12509121.98</v>
          </cell>
          <cell r="T1004">
            <v>26286343.199999999</v>
          </cell>
          <cell r="U1004">
            <v>16130618.27</v>
          </cell>
          <cell r="V1004">
            <v>10911310.720000001</v>
          </cell>
          <cell r="W1004">
            <v>4823091.07</v>
          </cell>
          <cell r="X1004">
            <v>4899046.41</v>
          </cell>
          <cell r="Y1004">
            <v>4974249.76</v>
          </cell>
          <cell r="Z1004">
            <v>5049879.66</v>
          </cell>
          <cell r="AA1004">
            <v>5126289.05</v>
          </cell>
          <cell r="AB1004">
            <v>5203203.5</v>
          </cell>
          <cell r="AC1004">
            <v>5283869.59</v>
          </cell>
          <cell r="AD1004">
            <v>5405233.1200000001</v>
          </cell>
          <cell r="AE1004">
            <v>5502775.29</v>
          </cell>
          <cell r="AF1004">
            <v>5602414.6799999997</v>
          </cell>
          <cell r="AG1004">
            <v>5704204.7300000004</v>
          </cell>
          <cell r="AH1004">
            <v>5808200.4400000004</v>
          </cell>
          <cell r="AI1004">
            <v>5914458.3899999997</v>
          </cell>
          <cell r="AJ1004">
            <v>6023036.7800000003</v>
          </cell>
          <cell r="AK1004">
            <v>6133995.5099999998</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row>
        <row r="1005">
          <cell r="A1005" t="str">
            <v>IDSmall C&amp;IDLC Water HeatingNon-Incentive CostsLow Participation Case0</v>
          </cell>
          <cell r="B1005" t="str">
            <v>ID</v>
          </cell>
          <cell r="C1005" t="str">
            <v>Small C&amp;I</v>
          </cell>
          <cell r="D1005" t="str">
            <v>DLC Water Heating</v>
          </cell>
          <cell r="E1005" t="str">
            <v>Non-Incentive Costs</v>
          </cell>
          <cell r="F1005" t="str">
            <v>Low Participation Case</v>
          </cell>
          <cell r="G1005">
            <v>0</v>
          </cell>
          <cell r="H1005">
            <v>0</v>
          </cell>
          <cell r="I1005">
            <v>0</v>
          </cell>
          <cell r="J1005">
            <v>0</v>
          </cell>
          <cell r="K1005">
            <v>0</v>
          </cell>
          <cell r="L1005">
            <v>0</v>
          </cell>
          <cell r="M1005">
            <v>0</v>
          </cell>
          <cell r="N1005">
            <v>0</v>
          </cell>
          <cell r="O1005">
            <v>0</v>
          </cell>
          <cell r="P1005">
            <v>0</v>
          </cell>
          <cell r="Q1005">
            <v>0</v>
          </cell>
          <cell r="R1005">
            <v>5482636.7300000004</v>
          </cell>
          <cell r="S1005">
            <v>11437731.27</v>
          </cell>
          <cell r="T1005">
            <v>23748445.530000001</v>
          </cell>
          <cell r="U1005">
            <v>12818922.52</v>
          </cell>
          <cell r="V1005">
            <v>7177502.6100000003</v>
          </cell>
          <cell r="W1005">
            <v>1035039.42</v>
          </cell>
          <cell r="X1005">
            <v>1056694.75</v>
          </cell>
          <cell r="Y1005">
            <v>1077608.81</v>
          </cell>
          <cell r="Z1005">
            <v>1098962.6200000001</v>
          </cell>
          <cell r="AA1005">
            <v>1121099.71</v>
          </cell>
          <cell r="AB1005">
            <v>1143734.93</v>
          </cell>
          <cell r="AC1005">
            <v>1169950.97</v>
          </cell>
          <cell r="AD1005">
            <v>1234739.83</v>
          </cell>
          <cell r="AE1005">
            <v>1274929.31</v>
          </cell>
          <cell r="AF1005">
            <v>1316427.29</v>
          </cell>
          <cell r="AG1005">
            <v>1359276.37</v>
          </cell>
          <cell r="AH1005">
            <v>1403520.56</v>
          </cell>
          <cell r="AI1005">
            <v>1449205.28</v>
          </cell>
          <cell r="AJ1005">
            <v>1496377.44</v>
          </cell>
          <cell r="AK1005">
            <v>1545085.48</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row>
        <row r="1006">
          <cell r="A1006" t="str">
            <v>IDSmall C&amp;IDLC Water HeatingSummer Peak Reduction @Meter  (MW)Low Participation Case0</v>
          </cell>
          <cell r="B1006" t="str">
            <v>ID</v>
          </cell>
          <cell r="C1006" t="str">
            <v>Small C&amp;I</v>
          </cell>
          <cell r="D1006" t="str">
            <v>DLC Water Heating</v>
          </cell>
          <cell r="E1006" t="str">
            <v>Summer Peak Reduction @Meter  (MW)</v>
          </cell>
          <cell r="F1006" t="str">
            <v>Low Participation Case</v>
          </cell>
          <cell r="G1006">
            <v>0</v>
          </cell>
          <cell r="H1006">
            <v>0</v>
          </cell>
          <cell r="I1006">
            <v>0</v>
          </cell>
          <cell r="J1006">
            <v>0</v>
          </cell>
          <cell r="K1006">
            <v>0</v>
          </cell>
          <cell r="L1006">
            <v>0</v>
          </cell>
          <cell r="M1006">
            <v>0</v>
          </cell>
          <cell r="N1006">
            <v>0</v>
          </cell>
          <cell r="O1006">
            <v>0</v>
          </cell>
          <cell r="P1006">
            <v>0</v>
          </cell>
          <cell r="Q1006">
            <v>0</v>
          </cell>
          <cell r="R1006">
            <v>5.1061481672101516</v>
          </cell>
          <cell r="S1006">
            <v>15.546439584201273</v>
          </cell>
          <cell r="T1006">
            <v>36.769815927493447</v>
          </cell>
          <cell r="U1006">
            <v>47.99510590524666</v>
          </cell>
          <cell r="V1006">
            <v>54.039254216657497</v>
          </cell>
          <cell r="W1006">
            <v>54.75501228123791</v>
          </cell>
          <cell r="X1006">
            <v>55.462504704051796</v>
          </cell>
          <cell r="Y1006">
            <v>56.170704503007471</v>
          </cell>
          <cell r="Z1006">
            <v>56.91276145592839</v>
          </cell>
          <cell r="AA1006">
            <v>57.74360864977195</v>
          </cell>
          <cell r="AB1006">
            <v>58.507439221742665</v>
          </cell>
          <cell r="AC1006">
            <v>59.27262640549219</v>
          </cell>
          <cell r="AD1006">
            <v>60.065513565673378</v>
          </cell>
          <cell r="AE1006">
            <v>60.869007140432515</v>
          </cell>
          <cell r="AF1006">
            <v>61.683249011282939</v>
          </cell>
          <cell r="AG1006">
            <v>62.508382957680382</v>
          </cell>
          <cell r="AH1006">
            <v>63.344554682411669</v>
          </cell>
          <cell r="AI1006">
            <v>64.191911837323005</v>
          </cell>
          <cell r="AJ1006">
            <v>65.050604049392433</v>
          </cell>
          <cell r="AK1006">
            <v>65.920782947151125</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row>
        <row r="1007">
          <cell r="A1007" t="str">
            <v>IDSmall C&amp;IDLC Water HeatingSummer Peak Reduction @Generation (MW)Low Participation Case0</v>
          </cell>
          <cell r="B1007" t="str">
            <v>ID</v>
          </cell>
          <cell r="C1007" t="str">
            <v>Small C&amp;I</v>
          </cell>
          <cell r="D1007" t="str">
            <v>DLC Water Heating</v>
          </cell>
          <cell r="E1007" t="str">
            <v>Summer Peak Reduction @Generation (MW)</v>
          </cell>
          <cell r="F1007" t="str">
            <v>Low Participation Case</v>
          </cell>
          <cell r="G1007">
            <v>0</v>
          </cell>
          <cell r="H1007">
            <v>0</v>
          </cell>
          <cell r="I1007">
            <v>0</v>
          </cell>
          <cell r="J1007">
            <v>0</v>
          </cell>
          <cell r="K1007">
            <v>0</v>
          </cell>
          <cell r="L1007">
            <v>0</v>
          </cell>
          <cell r="M1007">
            <v>0</v>
          </cell>
          <cell r="N1007">
            <v>0</v>
          </cell>
          <cell r="O1007">
            <v>0</v>
          </cell>
          <cell r="P1007">
            <v>0</v>
          </cell>
          <cell r="Q1007">
            <v>0</v>
          </cell>
          <cell r="R1007">
            <v>5.6309529854545115</v>
          </cell>
          <cell r="S1007">
            <v>17.1442871462299</v>
          </cell>
          <cell r="T1007">
            <v>40.548980952242438</v>
          </cell>
          <cell r="U1007">
            <v>52.92799504328039</v>
          </cell>
          <cell r="V1007">
            <v>59.593354892652727</v>
          </cell>
          <cell r="W1007">
            <v>60.382677857562754</v>
          </cell>
          <cell r="X1007">
            <v>61.162885646285609</v>
          </cell>
          <cell r="Y1007">
            <v>61.94387351456492</v>
          </cell>
          <cell r="Z1007">
            <v>62.762198341341403</v>
          </cell>
          <cell r="AA1007">
            <v>63.678439181486489</v>
          </cell>
          <cell r="AB1007">
            <v>64.520775498172327</v>
          </cell>
          <cell r="AC1007">
            <v>65.364607857843168</v>
          </cell>
          <cell r="AD1007">
            <v>66.238987169908881</v>
          </cell>
          <cell r="AE1007">
            <v>67.125063013269198</v>
          </cell>
          <cell r="AF1007">
            <v>68.022991851877961</v>
          </cell>
          <cell r="AG1007">
            <v>68.932932242700019</v>
          </cell>
          <cell r="AH1007">
            <v>69.855044863709381</v>
          </cell>
          <cell r="AI1007">
            <v>70.789492542261797</v>
          </cell>
          <cell r="AJ1007">
            <v>71.73644028384696</v>
          </cell>
          <cell r="AK1007">
            <v>72.696055301225314</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row>
        <row r="1008">
          <cell r="A1008" t="str">
            <v>IDSmall C&amp;IDLC Water HeatingWinter Peak Reduction @Meter  (MW)Low Participation Case0</v>
          </cell>
          <cell r="B1008" t="str">
            <v>ID</v>
          </cell>
          <cell r="C1008" t="str">
            <v>Small C&amp;I</v>
          </cell>
          <cell r="D1008" t="str">
            <v>DLC Water Heating</v>
          </cell>
          <cell r="E1008" t="str">
            <v>Winter Peak Reduction @Meter  (MW)</v>
          </cell>
          <cell r="F1008" t="str">
            <v>Low Participation Case</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row>
        <row r="1009">
          <cell r="A1009" t="str">
            <v>IDSmall C&amp;IDLC Water HeatingWinter Peak Reduction @Generation (MW)Low Participation Case0</v>
          </cell>
          <cell r="B1009" t="str">
            <v>ID</v>
          </cell>
          <cell r="C1009" t="str">
            <v>Small C&amp;I</v>
          </cell>
          <cell r="D1009" t="str">
            <v>DLC Water Heating</v>
          </cell>
          <cell r="E1009" t="str">
            <v>Winter Peak Reduction @Generation (MW)</v>
          </cell>
          <cell r="F1009" t="str">
            <v>Low Participation Case</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row>
        <row r="1010">
          <cell r="A1010" t="str">
            <v>IDSmall C&amp;IDLC Water HeatingProgram Annual BenefitsLow Participation Case0</v>
          </cell>
          <cell r="B1010" t="str">
            <v>ID</v>
          </cell>
          <cell r="C1010" t="str">
            <v>Small C&amp;I</v>
          </cell>
          <cell r="D1010" t="str">
            <v>DLC Water Heating</v>
          </cell>
          <cell r="E1010" t="str">
            <v>Program Annual Benefits</v>
          </cell>
          <cell r="F1010" t="str">
            <v>Low Participation Case</v>
          </cell>
          <cell r="G1010">
            <v>0</v>
          </cell>
        </row>
        <row r="1011">
          <cell r="A1011" t="str">
            <v>IDSmall C&amp;IDLC Water HeatingNew ParticipantsLow Participation Case0</v>
          </cell>
          <cell r="B1011" t="str">
            <v>ID</v>
          </cell>
          <cell r="C1011" t="str">
            <v>Small C&amp;I</v>
          </cell>
          <cell r="D1011" t="str">
            <v>DLC Water Heating</v>
          </cell>
          <cell r="E1011" t="str">
            <v>New Participants</v>
          </cell>
          <cell r="F1011" t="str">
            <v>Low Participation Case</v>
          </cell>
          <cell r="G1011">
            <v>0</v>
          </cell>
          <cell r="H1011">
            <v>0</v>
          </cell>
          <cell r="I1011">
            <v>0</v>
          </cell>
          <cell r="J1011">
            <v>0</v>
          </cell>
          <cell r="K1011">
            <v>0</v>
          </cell>
          <cell r="L1011">
            <v>0</v>
          </cell>
          <cell r="M1011">
            <v>0</v>
          </cell>
          <cell r="N1011">
            <v>0</v>
          </cell>
          <cell r="O1011">
            <v>0</v>
          </cell>
          <cell r="P1011">
            <v>0</v>
          </cell>
          <cell r="Q1011">
            <v>0</v>
          </cell>
          <cell r="R1011">
            <v>16746.686550000006</v>
          </cell>
          <cell r="S1011">
            <v>34271.919000000009</v>
          </cell>
          <cell r="T1011">
            <v>69833.664450000011</v>
          </cell>
          <cell r="U1011">
            <v>36847.527750000037</v>
          </cell>
          <cell r="V1011">
            <v>20100.588749999937</v>
          </cell>
          <cell r="W1011">
            <v>2583.0255000000179</v>
          </cell>
          <cell r="X1011">
            <v>2585.7149999999965</v>
          </cell>
          <cell r="Y1011">
            <v>2585.2035000000324</v>
          </cell>
          <cell r="Z1011">
            <v>2584.5764999999665</v>
          </cell>
          <cell r="AA1011">
            <v>2584.3950000000186</v>
          </cell>
          <cell r="AB1011">
            <v>2584.7249999999767</v>
          </cell>
          <cell r="AC1011">
            <v>2592.8595000000205</v>
          </cell>
          <cell r="AD1011">
            <v>2694.0321599718882</v>
          </cell>
          <cell r="AE1011">
            <v>2731.0805338135397</v>
          </cell>
          <cell r="AF1011">
            <v>2768.6383974915661</v>
          </cell>
          <cell r="AG1011">
            <v>2806.7127575183695</v>
          </cell>
          <cell r="AH1011">
            <v>2845.3107167601411</v>
          </cell>
          <cell r="AI1011">
            <v>2884.4394757617847</v>
          </cell>
          <cell r="AJ1011">
            <v>2924.1063340901455</v>
          </cell>
          <cell r="AK1011">
            <v>2964.3186916958948</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row>
        <row r="1012">
          <cell r="A1012" t="str">
            <v>IDSmall C&amp;IDLC Water HeatingIncentive CostsLow Participation Case0</v>
          </cell>
          <cell r="B1012" t="str">
            <v>ID</v>
          </cell>
          <cell r="C1012" t="str">
            <v>Small C&amp;I</v>
          </cell>
          <cell r="D1012" t="str">
            <v>DLC Water Heating</v>
          </cell>
          <cell r="E1012" t="str">
            <v>Incentive Costs</v>
          </cell>
          <cell r="F1012" t="str">
            <v>Low Participation Case</v>
          </cell>
          <cell r="G1012">
            <v>0</v>
          </cell>
          <cell r="H1012">
            <v>0</v>
          </cell>
          <cell r="I1012">
            <v>0</v>
          </cell>
          <cell r="J1012">
            <v>0</v>
          </cell>
          <cell r="K1012">
            <v>0</v>
          </cell>
          <cell r="L1012">
            <v>0</v>
          </cell>
          <cell r="M1012">
            <v>0</v>
          </cell>
          <cell r="N1012">
            <v>0</v>
          </cell>
          <cell r="O1012">
            <v>0</v>
          </cell>
          <cell r="P1012">
            <v>0</v>
          </cell>
          <cell r="Q1012">
            <v>0</v>
          </cell>
          <cell r="R1012">
            <v>351680.42</v>
          </cell>
          <cell r="S1012">
            <v>1071390.72</v>
          </cell>
          <cell r="T1012">
            <v>2537897.67</v>
          </cell>
          <cell r="U1012">
            <v>3311695.75</v>
          </cell>
          <cell r="V1012">
            <v>3733808.12</v>
          </cell>
          <cell r="W1012">
            <v>3788051.65</v>
          </cell>
          <cell r="X1012">
            <v>3842351.67</v>
          </cell>
          <cell r="Y1012">
            <v>3896640.94</v>
          </cell>
          <cell r="Z1012">
            <v>3950917.05</v>
          </cell>
          <cell r="AA1012">
            <v>4005189.34</v>
          </cell>
          <cell r="AB1012">
            <v>4059468.57</v>
          </cell>
          <cell r="AC1012">
            <v>4113918.62</v>
          </cell>
          <cell r="AD1012">
            <v>4170493.29</v>
          </cell>
          <cell r="AE1012">
            <v>4227845.9800000004</v>
          </cell>
          <cell r="AF1012">
            <v>4285987.3899999997</v>
          </cell>
          <cell r="AG1012">
            <v>4344928.3600000003</v>
          </cell>
          <cell r="AH1012">
            <v>4404679.88</v>
          </cell>
          <cell r="AI1012">
            <v>4465253.1100000003</v>
          </cell>
          <cell r="AJ1012">
            <v>4526659.34</v>
          </cell>
          <cell r="AK1012">
            <v>4588910.04</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row>
        <row r="1013">
          <cell r="A1013" t="str">
            <v>IDSmall C&amp;IDLC Water HeatingParticipantsLow Participation Case0</v>
          </cell>
          <cell r="B1013" t="str">
            <v>ID</v>
          </cell>
          <cell r="C1013" t="str">
            <v>Small C&amp;I</v>
          </cell>
          <cell r="D1013" t="str">
            <v>DLC Water Heating</v>
          </cell>
          <cell r="E1013" t="str">
            <v>Participants</v>
          </cell>
          <cell r="F1013" t="str">
            <v>Low Participation Case</v>
          </cell>
          <cell r="G1013">
            <v>0</v>
          </cell>
          <cell r="H1013">
            <v>0</v>
          </cell>
          <cell r="I1013">
            <v>0</v>
          </cell>
          <cell r="J1013">
            <v>0</v>
          </cell>
          <cell r="K1013">
            <v>0</v>
          </cell>
          <cell r="L1013">
            <v>0</v>
          </cell>
          <cell r="M1013">
            <v>0</v>
          </cell>
          <cell r="N1013">
            <v>0</v>
          </cell>
          <cell r="O1013">
            <v>0</v>
          </cell>
          <cell r="P1013">
            <v>0</v>
          </cell>
          <cell r="Q1013">
            <v>0</v>
          </cell>
          <cell r="R1013">
            <v>16746.686550000006</v>
          </cell>
          <cell r="S1013">
            <v>51018.605550000015</v>
          </cell>
          <cell r="T1013">
            <v>120852.27000000002</v>
          </cell>
          <cell r="U1013">
            <v>157699.79775000006</v>
          </cell>
          <cell r="V1013">
            <v>177800.38649999999</v>
          </cell>
          <cell r="W1013">
            <v>180383.41200000001</v>
          </cell>
          <cell r="X1013">
            <v>182969.12700000001</v>
          </cell>
          <cell r="Y1013">
            <v>185554.33050000004</v>
          </cell>
          <cell r="Z1013">
            <v>188138.90700000001</v>
          </cell>
          <cell r="AA1013">
            <v>190723.30200000003</v>
          </cell>
          <cell r="AB1013">
            <v>193308.027</v>
          </cell>
          <cell r="AC1013">
            <v>195900.88650000002</v>
          </cell>
          <cell r="AD1013">
            <v>198594.91865997191</v>
          </cell>
          <cell r="AE1013">
            <v>201325.99919378545</v>
          </cell>
          <cell r="AF1013">
            <v>204094.63759127702</v>
          </cell>
          <cell r="AG1013">
            <v>206901.35034879539</v>
          </cell>
          <cell r="AH1013">
            <v>209746.66106555553</v>
          </cell>
          <cell r="AI1013">
            <v>212631.10054131731</v>
          </cell>
          <cell r="AJ1013">
            <v>215555.20687540746</v>
          </cell>
          <cell r="AK1013">
            <v>218519.52556710335</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row>
        <row r="1014">
          <cell r="A1014" t="str">
            <v>IDExtra Large C&amp;IReal Time PricingProgram Annual BenefitsLow Participation Case0</v>
          </cell>
          <cell r="B1014" t="str">
            <v>ID</v>
          </cell>
          <cell r="C1014" t="str">
            <v>Extra Large C&amp;I</v>
          </cell>
          <cell r="D1014" t="str">
            <v>Real Time Pricing</v>
          </cell>
          <cell r="E1014" t="str">
            <v>Program Annual Benefits</v>
          </cell>
          <cell r="F1014" t="str">
            <v>Low Participation Case</v>
          </cell>
          <cell r="G1014">
            <v>0</v>
          </cell>
          <cell r="H1014">
            <v>0</v>
          </cell>
          <cell r="I1014">
            <v>0</v>
          </cell>
          <cell r="J1014">
            <v>0</v>
          </cell>
          <cell r="K1014">
            <v>0</v>
          </cell>
          <cell r="L1014">
            <v>0</v>
          </cell>
          <cell r="M1014">
            <v>0</v>
          </cell>
          <cell r="N1014">
            <v>0</v>
          </cell>
          <cell r="O1014">
            <v>0</v>
          </cell>
          <cell r="P1014">
            <v>0</v>
          </cell>
          <cell r="Q1014">
            <v>0</v>
          </cell>
          <cell r="R1014">
            <v>573231.01</v>
          </cell>
          <cell r="S1014">
            <v>1745288.43</v>
          </cell>
          <cell r="T1014">
            <v>4127886.26</v>
          </cell>
          <cell r="U1014">
            <v>5388069.9000000004</v>
          </cell>
          <cell r="V1014">
            <v>6066603.5300000003</v>
          </cell>
          <cell r="W1014">
            <v>6146956.6100000003</v>
          </cell>
          <cell r="X1014">
            <v>6226381.7599999998</v>
          </cell>
          <cell r="Y1014">
            <v>6305886.3200000003</v>
          </cell>
          <cell r="Z1014">
            <v>6389191.79</v>
          </cell>
          <cell r="AA1014">
            <v>6482465.1100000003</v>
          </cell>
          <cell r="AB1014">
            <v>6568214.9500000002</v>
          </cell>
          <cell r="AC1014">
            <v>6654117.0800000001</v>
          </cell>
          <cell r="AD1014">
            <v>6743128.8899999997</v>
          </cell>
          <cell r="AE1014">
            <v>6833331.4100000001</v>
          </cell>
          <cell r="AF1014">
            <v>6924740.5700000003</v>
          </cell>
          <cell r="AG1014">
            <v>7017372.5</v>
          </cell>
          <cell r="AH1014">
            <v>7111243.5700000003</v>
          </cell>
          <cell r="AI1014">
            <v>7206370.3399999999</v>
          </cell>
          <cell r="AJ1014">
            <v>7302769.6200000001</v>
          </cell>
          <cell r="AK1014">
            <v>7400458.4299999997</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row>
        <row r="1015">
          <cell r="A1015" t="str">
            <v>IDExtra Large C&amp;IReal Time PricingProgram Annual CostsLow Participation Case0</v>
          </cell>
          <cell r="B1015" t="str">
            <v>ID</v>
          </cell>
          <cell r="C1015" t="str">
            <v>Extra Large C&amp;I</v>
          </cell>
          <cell r="D1015" t="str">
            <v>Real Time Pricing</v>
          </cell>
          <cell r="E1015" t="str">
            <v>Program Annual Costs</v>
          </cell>
          <cell r="F1015" t="str">
            <v>Low Participation Case</v>
          </cell>
          <cell r="G1015">
            <v>0</v>
          </cell>
          <cell r="H1015">
            <v>0</v>
          </cell>
          <cell r="I1015">
            <v>0</v>
          </cell>
          <cell r="J1015">
            <v>0</v>
          </cell>
          <cell r="K1015">
            <v>0</v>
          </cell>
          <cell r="L1015">
            <v>0</v>
          </cell>
          <cell r="M1015">
            <v>0</v>
          </cell>
          <cell r="N1015">
            <v>0</v>
          </cell>
          <cell r="O1015">
            <v>0</v>
          </cell>
          <cell r="P1015">
            <v>0</v>
          </cell>
          <cell r="Q1015">
            <v>0</v>
          </cell>
          <cell r="R1015">
            <v>5834317.1500000004</v>
          </cell>
          <cell r="S1015">
            <v>12509121.98</v>
          </cell>
          <cell r="T1015">
            <v>26286343.199999999</v>
          </cell>
          <cell r="U1015">
            <v>16130618.27</v>
          </cell>
          <cell r="V1015">
            <v>10911310.720000001</v>
          </cell>
          <cell r="W1015">
            <v>4823091.07</v>
          </cell>
          <cell r="X1015">
            <v>4899046.41</v>
          </cell>
          <cell r="Y1015">
            <v>4974249.76</v>
          </cell>
          <cell r="Z1015">
            <v>5049879.66</v>
          </cell>
          <cell r="AA1015">
            <v>5126289.05</v>
          </cell>
          <cell r="AB1015">
            <v>5203203.5</v>
          </cell>
          <cell r="AC1015">
            <v>5283869.59</v>
          </cell>
          <cell r="AD1015">
            <v>5405233.1200000001</v>
          </cell>
          <cell r="AE1015">
            <v>5502775.29</v>
          </cell>
          <cell r="AF1015">
            <v>5602414.6799999997</v>
          </cell>
          <cell r="AG1015">
            <v>5704204.7300000004</v>
          </cell>
          <cell r="AH1015">
            <v>5808200.4400000004</v>
          </cell>
          <cell r="AI1015">
            <v>5914458.3899999997</v>
          </cell>
          <cell r="AJ1015">
            <v>6023036.7800000003</v>
          </cell>
          <cell r="AK1015">
            <v>6133995.5099999998</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row>
        <row r="1016">
          <cell r="A1016" t="str">
            <v>IDExtra Large C&amp;IReal Time PricingNon-Incentive CostsLow Participation Case0</v>
          </cell>
          <cell r="B1016" t="str">
            <v>ID</v>
          </cell>
          <cell r="C1016" t="str">
            <v>Extra Large C&amp;I</v>
          </cell>
          <cell r="D1016" t="str">
            <v>Real Time Pricing</v>
          </cell>
          <cell r="E1016" t="str">
            <v>Non-Incentive Costs</v>
          </cell>
          <cell r="F1016" t="str">
            <v>Low Participation Case</v>
          </cell>
          <cell r="G1016">
            <v>0</v>
          </cell>
          <cell r="H1016">
            <v>0</v>
          </cell>
          <cell r="I1016">
            <v>0</v>
          </cell>
          <cell r="J1016">
            <v>0</v>
          </cell>
          <cell r="K1016">
            <v>0</v>
          </cell>
          <cell r="L1016">
            <v>0</v>
          </cell>
          <cell r="M1016">
            <v>0</v>
          </cell>
          <cell r="N1016">
            <v>0</v>
          </cell>
          <cell r="O1016">
            <v>0</v>
          </cell>
          <cell r="P1016">
            <v>0</v>
          </cell>
          <cell r="Q1016">
            <v>0</v>
          </cell>
          <cell r="R1016">
            <v>5482636.7300000004</v>
          </cell>
          <cell r="S1016">
            <v>11437731.27</v>
          </cell>
          <cell r="T1016">
            <v>23748445.530000001</v>
          </cell>
          <cell r="U1016">
            <v>12818922.52</v>
          </cell>
          <cell r="V1016">
            <v>7177502.6100000003</v>
          </cell>
          <cell r="W1016">
            <v>1035039.42</v>
          </cell>
          <cell r="X1016">
            <v>1056694.75</v>
          </cell>
          <cell r="Y1016">
            <v>1077608.81</v>
          </cell>
          <cell r="Z1016">
            <v>1098962.6200000001</v>
          </cell>
          <cell r="AA1016">
            <v>1121099.71</v>
          </cell>
          <cell r="AB1016">
            <v>1143734.93</v>
          </cell>
          <cell r="AC1016">
            <v>1169950.97</v>
          </cell>
          <cell r="AD1016">
            <v>1234739.83</v>
          </cell>
          <cell r="AE1016">
            <v>1274929.31</v>
          </cell>
          <cell r="AF1016">
            <v>1316427.29</v>
          </cell>
          <cell r="AG1016">
            <v>1359276.37</v>
          </cell>
          <cell r="AH1016">
            <v>1403520.56</v>
          </cell>
          <cell r="AI1016">
            <v>1449205.28</v>
          </cell>
          <cell r="AJ1016">
            <v>1496377.44</v>
          </cell>
          <cell r="AK1016">
            <v>1545085.48</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row>
        <row r="1017">
          <cell r="A1017" t="str">
            <v>IDExtra Large C&amp;IReal Time PricingSummer Peak Reduction @Meter  (MW)Low Participation Case0</v>
          </cell>
          <cell r="B1017" t="str">
            <v>ID</v>
          </cell>
          <cell r="C1017" t="str">
            <v>Extra Large C&amp;I</v>
          </cell>
          <cell r="D1017" t="str">
            <v>Real Time Pricing</v>
          </cell>
          <cell r="E1017" t="str">
            <v>Summer Peak Reduction @Meter  (MW)</v>
          </cell>
          <cell r="F1017" t="str">
            <v>Low Participation Case</v>
          </cell>
          <cell r="G1017">
            <v>0</v>
          </cell>
          <cell r="H1017">
            <v>0</v>
          </cell>
          <cell r="I1017">
            <v>0</v>
          </cell>
          <cell r="J1017">
            <v>0</v>
          </cell>
          <cell r="K1017">
            <v>0</v>
          </cell>
          <cell r="L1017">
            <v>0</v>
          </cell>
          <cell r="M1017">
            <v>0</v>
          </cell>
          <cell r="N1017">
            <v>0</v>
          </cell>
          <cell r="O1017">
            <v>0</v>
          </cell>
          <cell r="P1017">
            <v>0</v>
          </cell>
          <cell r="Q1017">
            <v>0</v>
          </cell>
          <cell r="R1017">
            <v>5.1061481672101516</v>
          </cell>
          <cell r="S1017">
            <v>15.546439584201273</v>
          </cell>
          <cell r="T1017">
            <v>36.769815927493447</v>
          </cell>
          <cell r="U1017">
            <v>47.99510590524666</v>
          </cell>
          <cell r="V1017">
            <v>54.039254216657497</v>
          </cell>
          <cell r="W1017">
            <v>54.75501228123791</v>
          </cell>
          <cell r="X1017">
            <v>55.462504704051796</v>
          </cell>
          <cell r="Y1017">
            <v>56.170704503007471</v>
          </cell>
          <cell r="Z1017">
            <v>56.91276145592839</v>
          </cell>
          <cell r="AA1017">
            <v>57.74360864977195</v>
          </cell>
          <cell r="AB1017">
            <v>58.507439221742665</v>
          </cell>
          <cell r="AC1017">
            <v>59.27262640549219</v>
          </cell>
          <cell r="AD1017">
            <v>60.065513565673378</v>
          </cell>
          <cell r="AE1017">
            <v>60.869007140432515</v>
          </cell>
          <cell r="AF1017">
            <v>61.683249011282939</v>
          </cell>
          <cell r="AG1017">
            <v>62.508382957680382</v>
          </cell>
          <cell r="AH1017">
            <v>63.344554682411669</v>
          </cell>
          <cell r="AI1017">
            <v>64.191911837323005</v>
          </cell>
          <cell r="AJ1017">
            <v>65.050604049392433</v>
          </cell>
          <cell r="AK1017">
            <v>65.920782947151125</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row>
        <row r="1018">
          <cell r="A1018" t="str">
            <v>IDExtra Large C&amp;IReal Time PricingSummer Peak Reduction @Generation (MW)Low Participation Case0</v>
          </cell>
          <cell r="B1018" t="str">
            <v>ID</v>
          </cell>
          <cell r="C1018" t="str">
            <v>Extra Large C&amp;I</v>
          </cell>
          <cell r="D1018" t="str">
            <v>Real Time Pricing</v>
          </cell>
          <cell r="E1018" t="str">
            <v>Summer Peak Reduction @Generation (MW)</v>
          </cell>
          <cell r="F1018" t="str">
            <v>Low Participation Case</v>
          </cell>
          <cell r="G1018">
            <v>0</v>
          </cell>
          <cell r="H1018">
            <v>0</v>
          </cell>
          <cell r="I1018">
            <v>0</v>
          </cell>
          <cell r="J1018">
            <v>0</v>
          </cell>
          <cell r="K1018">
            <v>0</v>
          </cell>
          <cell r="L1018">
            <v>0</v>
          </cell>
          <cell r="M1018">
            <v>0</v>
          </cell>
          <cell r="N1018">
            <v>0</v>
          </cell>
          <cell r="O1018">
            <v>0</v>
          </cell>
          <cell r="P1018">
            <v>0</v>
          </cell>
          <cell r="Q1018">
            <v>0</v>
          </cell>
          <cell r="R1018">
            <v>5.6309529854545115</v>
          </cell>
          <cell r="S1018">
            <v>17.1442871462299</v>
          </cell>
          <cell r="T1018">
            <v>40.548980952242438</v>
          </cell>
          <cell r="U1018">
            <v>52.92799504328039</v>
          </cell>
          <cell r="V1018">
            <v>59.593354892652727</v>
          </cell>
          <cell r="W1018">
            <v>60.382677857562754</v>
          </cell>
          <cell r="X1018">
            <v>61.162885646285609</v>
          </cell>
          <cell r="Y1018">
            <v>61.94387351456492</v>
          </cell>
          <cell r="Z1018">
            <v>62.762198341341403</v>
          </cell>
          <cell r="AA1018">
            <v>63.678439181486489</v>
          </cell>
          <cell r="AB1018">
            <v>64.520775498172327</v>
          </cell>
          <cell r="AC1018">
            <v>65.364607857843168</v>
          </cell>
          <cell r="AD1018">
            <v>66.238987169908881</v>
          </cell>
          <cell r="AE1018">
            <v>67.125063013269198</v>
          </cell>
          <cell r="AF1018">
            <v>68.022991851877961</v>
          </cell>
          <cell r="AG1018">
            <v>68.932932242700019</v>
          </cell>
          <cell r="AH1018">
            <v>69.855044863709381</v>
          </cell>
          <cell r="AI1018">
            <v>70.789492542261797</v>
          </cell>
          <cell r="AJ1018">
            <v>71.73644028384696</v>
          </cell>
          <cell r="AK1018">
            <v>72.696055301225314</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row>
        <row r="1019">
          <cell r="A1019" t="str">
            <v>IDExtra Large C&amp;IReal Time PricingWinter Peak Reduction @Meter  (MW)Low Participation Case0</v>
          </cell>
          <cell r="B1019" t="str">
            <v>ID</v>
          </cell>
          <cell r="C1019" t="str">
            <v>Extra Large C&amp;I</v>
          </cell>
          <cell r="D1019" t="str">
            <v>Real Time Pricing</v>
          </cell>
          <cell r="E1019" t="str">
            <v>Winter Peak Reduction @Meter  (MW)</v>
          </cell>
          <cell r="F1019" t="str">
            <v>Low Participation Case</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row>
        <row r="1020">
          <cell r="A1020" t="str">
            <v>IDExtra Large C&amp;IReal Time PricingWinter Peak Reduction @Generation (MW)Low Participation Case0</v>
          </cell>
          <cell r="B1020" t="str">
            <v>ID</v>
          </cell>
          <cell r="C1020" t="str">
            <v>Extra Large C&amp;I</v>
          </cell>
          <cell r="D1020" t="str">
            <v>Real Time Pricing</v>
          </cell>
          <cell r="E1020" t="str">
            <v>Winter Peak Reduction @Generation (MW)</v>
          </cell>
          <cell r="F1020" t="str">
            <v>Low Participation Case</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row>
        <row r="1021">
          <cell r="A1021" t="str">
            <v>IDExtra Large C&amp;IReal Time PricingProgram Annual BenefitsLow Participation Case0</v>
          </cell>
          <cell r="B1021" t="str">
            <v>ID</v>
          </cell>
          <cell r="C1021" t="str">
            <v>Extra Large C&amp;I</v>
          </cell>
          <cell r="D1021" t="str">
            <v>Real Time Pricing</v>
          </cell>
          <cell r="E1021" t="str">
            <v>Program Annual Benefits</v>
          </cell>
          <cell r="F1021" t="str">
            <v>Low Participation Case</v>
          </cell>
          <cell r="G1021">
            <v>0</v>
          </cell>
        </row>
        <row r="1022">
          <cell r="A1022" t="str">
            <v>IDExtra Large C&amp;IReal Time PricingNew ParticipantsLow Participation Case0</v>
          </cell>
          <cell r="B1022" t="str">
            <v>ID</v>
          </cell>
          <cell r="C1022" t="str">
            <v>Extra Large C&amp;I</v>
          </cell>
          <cell r="D1022" t="str">
            <v>Real Time Pricing</v>
          </cell>
          <cell r="E1022" t="str">
            <v>New Participants</v>
          </cell>
          <cell r="F1022" t="str">
            <v>Low Participation Case</v>
          </cell>
          <cell r="G1022">
            <v>0</v>
          </cell>
          <cell r="H1022">
            <v>0</v>
          </cell>
          <cell r="I1022">
            <v>0</v>
          </cell>
          <cell r="J1022">
            <v>0</v>
          </cell>
          <cell r="K1022">
            <v>0</v>
          </cell>
          <cell r="L1022">
            <v>0</v>
          </cell>
          <cell r="M1022">
            <v>0</v>
          </cell>
          <cell r="N1022">
            <v>0</v>
          </cell>
          <cell r="O1022">
            <v>0</v>
          </cell>
          <cell r="P1022">
            <v>0</v>
          </cell>
          <cell r="Q1022">
            <v>0</v>
          </cell>
          <cell r="R1022">
            <v>16746.686550000006</v>
          </cell>
          <cell r="S1022">
            <v>34271.919000000009</v>
          </cell>
          <cell r="T1022">
            <v>69833.664450000011</v>
          </cell>
          <cell r="U1022">
            <v>36847.527750000037</v>
          </cell>
          <cell r="V1022">
            <v>20100.588749999937</v>
          </cell>
          <cell r="W1022">
            <v>2583.0255000000179</v>
          </cell>
          <cell r="X1022">
            <v>2585.7149999999965</v>
          </cell>
          <cell r="Y1022">
            <v>2585.2035000000324</v>
          </cell>
          <cell r="Z1022">
            <v>2584.5764999999665</v>
          </cell>
          <cell r="AA1022">
            <v>2584.3950000000186</v>
          </cell>
          <cell r="AB1022">
            <v>2584.7249999999767</v>
          </cell>
          <cell r="AC1022">
            <v>2592.8595000000205</v>
          </cell>
          <cell r="AD1022">
            <v>2694.0321599718882</v>
          </cell>
          <cell r="AE1022">
            <v>2731.0805338135397</v>
          </cell>
          <cell r="AF1022">
            <v>2768.6383974915661</v>
          </cell>
          <cell r="AG1022">
            <v>2806.7127575183695</v>
          </cell>
          <cell r="AH1022">
            <v>2845.3107167601411</v>
          </cell>
          <cell r="AI1022">
            <v>2884.4394757617847</v>
          </cell>
          <cell r="AJ1022">
            <v>2924.1063340901455</v>
          </cell>
          <cell r="AK1022">
            <v>2964.3186916958948</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row>
        <row r="1023">
          <cell r="A1023" t="str">
            <v>IDExtra Large C&amp;IReal Time PricingIncentive CostsLow Participation Case0</v>
          </cell>
          <cell r="B1023" t="str">
            <v>ID</v>
          </cell>
          <cell r="C1023" t="str">
            <v>Extra Large C&amp;I</v>
          </cell>
          <cell r="D1023" t="str">
            <v>Real Time Pricing</v>
          </cell>
          <cell r="E1023" t="str">
            <v>Incentive Costs</v>
          </cell>
          <cell r="F1023" t="str">
            <v>Low Participation Case</v>
          </cell>
          <cell r="G1023">
            <v>0</v>
          </cell>
          <cell r="H1023">
            <v>0</v>
          </cell>
          <cell r="I1023">
            <v>0</v>
          </cell>
          <cell r="J1023">
            <v>0</v>
          </cell>
          <cell r="K1023">
            <v>0</v>
          </cell>
          <cell r="L1023">
            <v>0</v>
          </cell>
          <cell r="M1023">
            <v>0</v>
          </cell>
          <cell r="N1023">
            <v>0</v>
          </cell>
          <cell r="O1023">
            <v>0</v>
          </cell>
          <cell r="P1023">
            <v>0</v>
          </cell>
          <cell r="Q1023">
            <v>0</v>
          </cell>
          <cell r="R1023">
            <v>351680.42</v>
          </cell>
          <cell r="S1023">
            <v>1071390.72</v>
          </cell>
          <cell r="T1023">
            <v>2537897.67</v>
          </cell>
          <cell r="U1023">
            <v>3311695.75</v>
          </cell>
          <cell r="V1023">
            <v>3733808.12</v>
          </cell>
          <cell r="W1023">
            <v>3788051.65</v>
          </cell>
          <cell r="X1023">
            <v>3842351.67</v>
          </cell>
          <cell r="Y1023">
            <v>3896640.94</v>
          </cell>
          <cell r="Z1023">
            <v>3950917.05</v>
          </cell>
          <cell r="AA1023">
            <v>4005189.34</v>
          </cell>
          <cell r="AB1023">
            <v>4059468.57</v>
          </cell>
          <cell r="AC1023">
            <v>4113918.62</v>
          </cell>
          <cell r="AD1023">
            <v>4170493.29</v>
          </cell>
          <cell r="AE1023">
            <v>4227845.9800000004</v>
          </cell>
          <cell r="AF1023">
            <v>4285987.3899999997</v>
          </cell>
          <cell r="AG1023">
            <v>4344928.3600000003</v>
          </cell>
          <cell r="AH1023">
            <v>4404679.88</v>
          </cell>
          <cell r="AI1023">
            <v>4465253.1100000003</v>
          </cell>
          <cell r="AJ1023">
            <v>4526659.34</v>
          </cell>
          <cell r="AK1023">
            <v>4588910.04</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row>
        <row r="1024">
          <cell r="A1024" t="str">
            <v>IDExtra Large C&amp;IReal Time PricingParticipantsLow Participation Case0</v>
          </cell>
          <cell r="B1024" t="str">
            <v>ID</v>
          </cell>
          <cell r="C1024" t="str">
            <v>Extra Large C&amp;I</v>
          </cell>
          <cell r="D1024" t="str">
            <v>Real Time Pricing</v>
          </cell>
          <cell r="E1024" t="str">
            <v>Participants</v>
          </cell>
          <cell r="F1024" t="str">
            <v>Low Participation Case</v>
          </cell>
          <cell r="G1024">
            <v>0</v>
          </cell>
          <cell r="H1024">
            <v>0</v>
          </cell>
          <cell r="I1024">
            <v>0</v>
          </cell>
          <cell r="J1024">
            <v>0</v>
          </cell>
          <cell r="K1024">
            <v>0</v>
          </cell>
          <cell r="L1024">
            <v>0</v>
          </cell>
          <cell r="M1024">
            <v>0</v>
          </cell>
          <cell r="N1024">
            <v>0</v>
          </cell>
          <cell r="O1024">
            <v>0</v>
          </cell>
          <cell r="P1024">
            <v>0</v>
          </cell>
          <cell r="Q1024">
            <v>0</v>
          </cell>
          <cell r="R1024">
            <v>16746.686550000006</v>
          </cell>
          <cell r="S1024">
            <v>51018.605550000015</v>
          </cell>
          <cell r="T1024">
            <v>120852.27000000002</v>
          </cell>
          <cell r="U1024">
            <v>157699.79775000006</v>
          </cell>
          <cell r="V1024">
            <v>177800.38649999999</v>
          </cell>
          <cell r="W1024">
            <v>180383.41200000001</v>
          </cell>
          <cell r="X1024">
            <v>182969.12700000001</v>
          </cell>
          <cell r="Y1024">
            <v>185554.33050000004</v>
          </cell>
          <cell r="Z1024">
            <v>188138.90700000001</v>
          </cell>
          <cell r="AA1024">
            <v>190723.30200000003</v>
          </cell>
          <cell r="AB1024">
            <v>193308.027</v>
          </cell>
          <cell r="AC1024">
            <v>195900.88650000002</v>
          </cell>
          <cell r="AD1024">
            <v>198594.91865997191</v>
          </cell>
          <cell r="AE1024">
            <v>201325.99919378545</v>
          </cell>
          <cell r="AF1024">
            <v>204094.63759127702</v>
          </cell>
          <cell r="AG1024">
            <v>206901.35034879539</v>
          </cell>
          <cell r="AH1024">
            <v>209746.66106555553</v>
          </cell>
          <cell r="AI1024">
            <v>212631.10054131731</v>
          </cell>
          <cell r="AJ1024">
            <v>215555.20687540746</v>
          </cell>
          <cell r="AK1024">
            <v>218519.52556710335</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row>
        <row r="1025">
          <cell r="A1025" t="str">
            <v>IDLarge C&amp;IReal Time PricingProgram Annual BenefitsLow Participation Case0</v>
          </cell>
          <cell r="B1025" t="str">
            <v>ID</v>
          </cell>
          <cell r="C1025" t="str">
            <v>Large C&amp;I</v>
          </cell>
          <cell r="D1025" t="str">
            <v>Real Time Pricing</v>
          </cell>
          <cell r="E1025" t="str">
            <v>Program Annual Benefits</v>
          </cell>
          <cell r="F1025" t="str">
            <v>Low Participation Case</v>
          </cell>
          <cell r="G1025">
            <v>0</v>
          </cell>
          <cell r="H1025">
            <v>0</v>
          </cell>
          <cell r="I1025">
            <v>0</v>
          </cell>
          <cell r="J1025">
            <v>0</v>
          </cell>
          <cell r="K1025">
            <v>0</v>
          </cell>
          <cell r="L1025">
            <v>0</v>
          </cell>
          <cell r="M1025">
            <v>0</v>
          </cell>
          <cell r="N1025">
            <v>0</v>
          </cell>
          <cell r="O1025">
            <v>0</v>
          </cell>
          <cell r="P1025">
            <v>0</v>
          </cell>
          <cell r="Q1025">
            <v>0</v>
          </cell>
          <cell r="R1025">
            <v>573231.01</v>
          </cell>
          <cell r="S1025">
            <v>1745288.43</v>
          </cell>
          <cell r="T1025">
            <v>4127886.26</v>
          </cell>
          <cell r="U1025">
            <v>5388069.9000000004</v>
          </cell>
          <cell r="V1025">
            <v>6066603.5300000003</v>
          </cell>
          <cell r="W1025">
            <v>6146956.6100000003</v>
          </cell>
          <cell r="X1025">
            <v>6226381.7599999998</v>
          </cell>
          <cell r="Y1025">
            <v>6305886.3200000003</v>
          </cell>
          <cell r="Z1025">
            <v>6389191.79</v>
          </cell>
          <cell r="AA1025">
            <v>6482465.1100000003</v>
          </cell>
          <cell r="AB1025">
            <v>6568214.9500000002</v>
          </cell>
          <cell r="AC1025">
            <v>6654117.0800000001</v>
          </cell>
          <cell r="AD1025">
            <v>6743128.8899999997</v>
          </cell>
          <cell r="AE1025">
            <v>6833331.4100000001</v>
          </cell>
          <cell r="AF1025">
            <v>6924740.5700000003</v>
          </cell>
          <cell r="AG1025">
            <v>7017372.5</v>
          </cell>
          <cell r="AH1025">
            <v>7111243.5700000003</v>
          </cell>
          <cell r="AI1025">
            <v>7206370.3399999999</v>
          </cell>
          <cell r="AJ1025">
            <v>7302769.6200000001</v>
          </cell>
          <cell r="AK1025">
            <v>7400458.4299999997</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row>
        <row r="1026">
          <cell r="A1026" t="str">
            <v>IDLarge C&amp;IReal Time PricingProgram Annual CostsLow Participation Case0</v>
          </cell>
          <cell r="B1026" t="str">
            <v>ID</v>
          </cell>
          <cell r="C1026" t="str">
            <v>Large C&amp;I</v>
          </cell>
          <cell r="D1026" t="str">
            <v>Real Time Pricing</v>
          </cell>
          <cell r="E1026" t="str">
            <v>Program Annual Costs</v>
          </cell>
          <cell r="F1026" t="str">
            <v>Low Participation Case</v>
          </cell>
          <cell r="G1026">
            <v>0</v>
          </cell>
          <cell r="H1026">
            <v>0</v>
          </cell>
          <cell r="I1026">
            <v>0</v>
          </cell>
          <cell r="J1026">
            <v>0</v>
          </cell>
          <cell r="K1026">
            <v>0</v>
          </cell>
          <cell r="L1026">
            <v>0</v>
          </cell>
          <cell r="M1026">
            <v>0</v>
          </cell>
          <cell r="N1026">
            <v>0</v>
          </cell>
          <cell r="O1026">
            <v>0</v>
          </cell>
          <cell r="P1026">
            <v>0</v>
          </cell>
          <cell r="Q1026">
            <v>0</v>
          </cell>
          <cell r="R1026">
            <v>5834317.1500000004</v>
          </cell>
          <cell r="S1026">
            <v>12509121.98</v>
          </cell>
          <cell r="T1026">
            <v>26286343.199999999</v>
          </cell>
          <cell r="U1026">
            <v>16130618.27</v>
          </cell>
          <cell r="V1026">
            <v>10911310.720000001</v>
          </cell>
          <cell r="W1026">
            <v>4823091.07</v>
          </cell>
          <cell r="X1026">
            <v>4899046.41</v>
          </cell>
          <cell r="Y1026">
            <v>4974249.76</v>
          </cell>
          <cell r="Z1026">
            <v>5049879.66</v>
          </cell>
          <cell r="AA1026">
            <v>5126289.05</v>
          </cell>
          <cell r="AB1026">
            <v>5203203.5</v>
          </cell>
          <cell r="AC1026">
            <v>5283869.59</v>
          </cell>
          <cell r="AD1026">
            <v>5405233.1200000001</v>
          </cell>
          <cell r="AE1026">
            <v>5502775.29</v>
          </cell>
          <cell r="AF1026">
            <v>5602414.6799999997</v>
          </cell>
          <cell r="AG1026">
            <v>5704204.7300000004</v>
          </cell>
          <cell r="AH1026">
            <v>5808200.4400000004</v>
          </cell>
          <cell r="AI1026">
            <v>5914458.3899999997</v>
          </cell>
          <cell r="AJ1026">
            <v>6023036.7800000003</v>
          </cell>
          <cell r="AK1026">
            <v>6133995.5099999998</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row>
        <row r="1027">
          <cell r="A1027" t="str">
            <v>IDLarge C&amp;IReal Time PricingNon-Incentive CostsLow Participation Case0</v>
          </cell>
          <cell r="B1027" t="str">
            <v>ID</v>
          </cell>
          <cell r="C1027" t="str">
            <v>Large C&amp;I</v>
          </cell>
          <cell r="D1027" t="str">
            <v>Real Time Pricing</v>
          </cell>
          <cell r="E1027" t="str">
            <v>Non-Incentive Costs</v>
          </cell>
          <cell r="F1027" t="str">
            <v>Low Participation Case</v>
          </cell>
          <cell r="G1027">
            <v>0</v>
          </cell>
          <cell r="H1027">
            <v>0</v>
          </cell>
          <cell r="I1027">
            <v>0</v>
          </cell>
          <cell r="J1027">
            <v>0</v>
          </cell>
          <cell r="K1027">
            <v>0</v>
          </cell>
          <cell r="L1027">
            <v>0</v>
          </cell>
          <cell r="M1027">
            <v>0</v>
          </cell>
          <cell r="N1027">
            <v>0</v>
          </cell>
          <cell r="O1027">
            <v>0</v>
          </cell>
          <cell r="P1027">
            <v>0</v>
          </cell>
          <cell r="Q1027">
            <v>0</v>
          </cell>
          <cell r="R1027">
            <v>5482636.7300000004</v>
          </cell>
          <cell r="S1027">
            <v>11437731.27</v>
          </cell>
          <cell r="T1027">
            <v>23748445.530000001</v>
          </cell>
          <cell r="U1027">
            <v>12818922.52</v>
          </cell>
          <cell r="V1027">
            <v>7177502.6100000003</v>
          </cell>
          <cell r="W1027">
            <v>1035039.42</v>
          </cell>
          <cell r="X1027">
            <v>1056694.75</v>
          </cell>
          <cell r="Y1027">
            <v>1077608.81</v>
          </cell>
          <cell r="Z1027">
            <v>1098962.6200000001</v>
          </cell>
          <cell r="AA1027">
            <v>1121099.71</v>
          </cell>
          <cell r="AB1027">
            <v>1143734.93</v>
          </cell>
          <cell r="AC1027">
            <v>1169950.97</v>
          </cell>
          <cell r="AD1027">
            <v>1234739.83</v>
          </cell>
          <cell r="AE1027">
            <v>1274929.31</v>
          </cell>
          <cell r="AF1027">
            <v>1316427.29</v>
          </cell>
          <cell r="AG1027">
            <v>1359276.37</v>
          </cell>
          <cell r="AH1027">
            <v>1403520.56</v>
          </cell>
          <cell r="AI1027">
            <v>1449205.28</v>
          </cell>
          <cell r="AJ1027">
            <v>1496377.44</v>
          </cell>
          <cell r="AK1027">
            <v>1545085.48</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row>
        <row r="1028">
          <cell r="A1028" t="str">
            <v>IDLarge C&amp;IReal Time PricingSummer Peak Reduction @Meter  (MW)Low Participation Case0</v>
          </cell>
          <cell r="B1028" t="str">
            <v>ID</v>
          </cell>
          <cell r="C1028" t="str">
            <v>Large C&amp;I</v>
          </cell>
          <cell r="D1028" t="str">
            <v>Real Time Pricing</v>
          </cell>
          <cell r="E1028" t="str">
            <v>Summer Peak Reduction @Meter  (MW)</v>
          </cell>
          <cell r="F1028" t="str">
            <v>Low Participation Case</v>
          </cell>
          <cell r="G1028">
            <v>0</v>
          </cell>
          <cell r="H1028">
            <v>0</v>
          </cell>
          <cell r="I1028">
            <v>0</v>
          </cell>
          <cell r="J1028">
            <v>0</v>
          </cell>
          <cell r="K1028">
            <v>0</v>
          </cell>
          <cell r="L1028">
            <v>0</v>
          </cell>
          <cell r="M1028">
            <v>0</v>
          </cell>
          <cell r="N1028">
            <v>0</v>
          </cell>
          <cell r="O1028">
            <v>0</v>
          </cell>
          <cell r="P1028">
            <v>0</v>
          </cell>
          <cell r="Q1028">
            <v>0</v>
          </cell>
          <cell r="R1028">
            <v>5.1061481672101516</v>
          </cell>
          <cell r="S1028">
            <v>15.546439584201273</v>
          </cell>
          <cell r="T1028">
            <v>36.769815927493447</v>
          </cell>
          <cell r="U1028">
            <v>47.99510590524666</v>
          </cell>
          <cell r="V1028">
            <v>54.039254216657497</v>
          </cell>
          <cell r="W1028">
            <v>54.75501228123791</v>
          </cell>
          <cell r="X1028">
            <v>55.462504704051796</v>
          </cell>
          <cell r="Y1028">
            <v>56.170704503007471</v>
          </cell>
          <cell r="Z1028">
            <v>56.91276145592839</v>
          </cell>
          <cell r="AA1028">
            <v>57.74360864977195</v>
          </cell>
          <cell r="AB1028">
            <v>58.507439221742665</v>
          </cell>
          <cell r="AC1028">
            <v>59.27262640549219</v>
          </cell>
          <cell r="AD1028">
            <v>60.065513565673378</v>
          </cell>
          <cell r="AE1028">
            <v>60.869007140432515</v>
          </cell>
          <cell r="AF1028">
            <v>61.683249011282939</v>
          </cell>
          <cell r="AG1028">
            <v>62.508382957680382</v>
          </cell>
          <cell r="AH1028">
            <v>63.344554682411669</v>
          </cell>
          <cell r="AI1028">
            <v>64.191911837323005</v>
          </cell>
          <cell r="AJ1028">
            <v>65.050604049392433</v>
          </cell>
          <cell r="AK1028">
            <v>65.920782947151125</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row>
        <row r="1029">
          <cell r="A1029" t="str">
            <v>IDLarge C&amp;IReal Time PricingSummer Peak Reduction @Generation (MW)Low Participation Case0</v>
          </cell>
          <cell r="B1029" t="str">
            <v>ID</v>
          </cell>
          <cell r="C1029" t="str">
            <v>Large C&amp;I</v>
          </cell>
          <cell r="D1029" t="str">
            <v>Real Time Pricing</v>
          </cell>
          <cell r="E1029" t="str">
            <v>Summer Peak Reduction @Generation (MW)</v>
          </cell>
          <cell r="F1029" t="str">
            <v>Low Participation Case</v>
          </cell>
          <cell r="G1029">
            <v>0</v>
          </cell>
          <cell r="H1029">
            <v>0</v>
          </cell>
          <cell r="I1029">
            <v>0</v>
          </cell>
          <cell r="J1029">
            <v>0</v>
          </cell>
          <cell r="K1029">
            <v>0</v>
          </cell>
          <cell r="L1029">
            <v>0</v>
          </cell>
          <cell r="M1029">
            <v>0</v>
          </cell>
          <cell r="N1029">
            <v>0</v>
          </cell>
          <cell r="O1029">
            <v>0</v>
          </cell>
          <cell r="P1029">
            <v>0</v>
          </cell>
          <cell r="Q1029">
            <v>0</v>
          </cell>
          <cell r="R1029">
            <v>5.6309529854545115</v>
          </cell>
          <cell r="S1029">
            <v>17.1442871462299</v>
          </cell>
          <cell r="T1029">
            <v>40.548980952242438</v>
          </cell>
          <cell r="U1029">
            <v>52.92799504328039</v>
          </cell>
          <cell r="V1029">
            <v>59.593354892652727</v>
          </cell>
          <cell r="W1029">
            <v>60.382677857562754</v>
          </cell>
          <cell r="X1029">
            <v>61.162885646285609</v>
          </cell>
          <cell r="Y1029">
            <v>61.94387351456492</v>
          </cell>
          <cell r="Z1029">
            <v>62.762198341341403</v>
          </cell>
          <cell r="AA1029">
            <v>63.678439181486489</v>
          </cell>
          <cell r="AB1029">
            <v>64.520775498172327</v>
          </cell>
          <cell r="AC1029">
            <v>65.364607857843168</v>
          </cell>
          <cell r="AD1029">
            <v>66.238987169908881</v>
          </cell>
          <cell r="AE1029">
            <v>67.125063013269198</v>
          </cell>
          <cell r="AF1029">
            <v>68.022991851877961</v>
          </cell>
          <cell r="AG1029">
            <v>68.932932242700019</v>
          </cell>
          <cell r="AH1029">
            <v>69.855044863709381</v>
          </cell>
          <cell r="AI1029">
            <v>70.789492542261797</v>
          </cell>
          <cell r="AJ1029">
            <v>71.73644028384696</v>
          </cell>
          <cell r="AK1029">
            <v>72.696055301225314</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row>
        <row r="1030">
          <cell r="A1030" t="str">
            <v>IDLarge C&amp;IReal Time PricingWinter Peak Reduction @Meter  (MW)Low Participation Case0</v>
          </cell>
          <cell r="B1030" t="str">
            <v>ID</v>
          </cell>
          <cell r="C1030" t="str">
            <v>Large C&amp;I</v>
          </cell>
          <cell r="D1030" t="str">
            <v>Real Time Pricing</v>
          </cell>
          <cell r="E1030" t="str">
            <v>Winter Peak Reduction @Meter  (MW)</v>
          </cell>
          <cell r="F1030" t="str">
            <v>Low Participation Case</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row>
        <row r="1031">
          <cell r="A1031" t="str">
            <v>IDLarge C&amp;IReal Time PricingWinter Peak Reduction @Generation (MW)Low Participation Case0</v>
          </cell>
          <cell r="B1031" t="str">
            <v>ID</v>
          </cell>
          <cell r="C1031" t="str">
            <v>Large C&amp;I</v>
          </cell>
          <cell r="D1031" t="str">
            <v>Real Time Pricing</v>
          </cell>
          <cell r="E1031" t="str">
            <v>Winter Peak Reduction @Generation (MW)</v>
          </cell>
          <cell r="F1031" t="str">
            <v>Low Participation Case</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row>
        <row r="1032">
          <cell r="A1032" t="str">
            <v>IDLarge C&amp;IReal Time PricingProgram Annual BenefitsLow Participation Case0</v>
          </cell>
          <cell r="B1032" t="str">
            <v>ID</v>
          </cell>
          <cell r="C1032" t="str">
            <v>Large C&amp;I</v>
          </cell>
          <cell r="D1032" t="str">
            <v>Real Time Pricing</v>
          </cell>
          <cell r="E1032" t="str">
            <v>Program Annual Benefits</v>
          </cell>
          <cell r="F1032" t="str">
            <v>Low Participation Case</v>
          </cell>
          <cell r="G1032">
            <v>0</v>
          </cell>
        </row>
        <row r="1033">
          <cell r="A1033" t="str">
            <v>IDLarge C&amp;IReal Time PricingNew ParticipantsLow Participation Case0</v>
          </cell>
          <cell r="B1033" t="str">
            <v>ID</v>
          </cell>
          <cell r="C1033" t="str">
            <v>Large C&amp;I</v>
          </cell>
          <cell r="D1033" t="str">
            <v>Real Time Pricing</v>
          </cell>
          <cell r="E1033" t="str">
            <v>New Participants</v>
          </cell>
          <cell r="F1033" t="str">
            <v>Low Participation Case</v>
          </cell>
          <cell r="G1033">
            <v>0</v>
          </cell>
          <cell r="H1033">
            <v>0</v>
          </cell>
          <cell r="I1033">
            <v>0</v>
          </cell>
          <cell r="J1033">
            <v>0</v>
          </cell>
          <cell r="K1033">
            <v>0</v>
          </cell>
          <cell r="L1033">
            <v>0</v>
          </cell>
          <cell r="M1033">
            <v>0</v>
          </cell>
          <cell r="N1033">
            <v>0</v>
          </cell>
          <cell r="O1033">
            <v>0</v>
          </cell>
          <cell r="P1033">
            <v>0</v>
          </cell>
          <cell r="Q1033">
            <v>0</v>
          </cell>
          <cell r="R1033">
            <v>16746.686550000006</v>
          </cell>
          <cell r="S1033">
            <v>34271.919000000009</v>
          </cell>
          <cell r="T1033">
            <v>69833.664450000011</v>
          </cell>
          <cell r="U1033">
            <v>36847.527750000037</v>
          </cell>
          <cell r="V1033">
            <v>20100.588749999937</v>
          </cell>
          <cell r="W1033">
            <v>2583.0255000000179</v>
          </cell>
          <cell r="X1033">
            <v>2585.7149999999965</v>
          </cell>
          <cell r="Y1033">
            <v>2585.2035000000324</v>
          </cell>
          <cell r="Z1033">
            <v>2584.5764999999665</v>
          </cell>
          <cell r="AA1033">
            <v>2584.3950000000186</v>
          </cell>
          <cell r="AB1033">
            <v>2584.7249999999767</v>
          </cell>
          <cell r="AC1033">
            <v>2592.8595000000205</v>
          </cell>
          <cell r="AD1033">
            <v>2694.0321599718882</v>
          </cell>
          <cell r="AE1033">
            <v>2731.0805338135397</v>
          </cell>
          <cell r="AF1033">
            <v>2768.6383974915661</v>
          </cell>
          <cell r="AG1033">
            <v>2806.7127575183695</v>
          </cell>
          <cell r="AH1033">
            <v>2845.3107167601411</v>
          </cell>
          <cell r="AI1033">
            <v>2884.4394757617847</v>
          </cell>
          <cell r="AJ1033">
            <v>2924.1063340901455</v>
          </cell>
          <cell r="AK1033">
            <v>2964.3186916958948</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row>
        <row r="1034">
          <cell r="A1034" t="str">
            <v>IDLarge C&amp;IReal Time PricingIncentive CostsLow Participation Case0</v>
          </cell>
          <cell r="B1034" t="str">
            <v>ID</v>
          </cell>
          <cell r="C1034" t="str">
            <v>Large C&amp;I</v>
          </cell>
          <cell r="D1034" t="str">
            <v>Real Time Pricing</v>
          </cell>
          <cell r="E1034" t="str">
            <v>Incentive Costs</v>
          </cell>
          <cell r="F1034" t="str">
            <v>Low Participation Case</v>
          </cell>
          <cell r="G1034">
            <v>0</v>
          </cell>
          <cell r="H1034">
            <v>0</v>
          </cell>
          <cell r="I1034">
            <v>0</v>
          </cell>
          <cell r="J1034">
            <v>0</v>
          </cell>
          <cell r="K1034">
            <v>0</v>
          </cell>
          <cell r="L1034">
            <v>0</v>
          </cell>
          <cell r="M1034">
            <v>0</v>
          </cell>
          <cell r="N1034">
            <v>0</v>
          </cell>
          <cell r="O1034">
            <v>0</v>
          </cell>
          <cell r="P1034">
            <v>0</v>
          </cell>
          <cell r="Q1034">
            <v>0</v>
          </cell>
          <cell r="R1034">
            <v>351680.42</v>
          </cell>
          <cell r="S1034">
            <v>1071390.72</v>
          </cell>
          <cell r="T1034">
            <v>2537897.67</v>
          </cell>
          <cell r="U1034">
            <v>3311695.75</v>
          </cell>
          <cell r="V1034">
            <v>3733808.12</v>
          </cell>
          <cell r="W1034">
            <v>3788051.65</v>
          </cell>
          <cell r="X1034">
            <v>3842351.67</v>
          </cell>
          <cell r="Y1034">
            <v>3896640.94</v>
          </cell>
          <cell r="Z1034">
            <v>3950917.05</v>
          </cell>
          <cell r="AA1034">
            <v>4005189.34</v>
          </cell>
          <cell r="AB1034">
            <v>4059468.57</v>
          </cell>
          <cell r="AC1034">
            <v>4113918.62</v>
          </cell>
          <cell r="AD1034">
            <v>4170493.29</v>
          </cell>
          <cell r="AE1034">
            <v>4227845.9800000004</v>
          </cell>
          <cell r="AF1034">
            <v>4285987.3899999997</v>
          </cell>
          <cell r="AG1034">
            <v>4344928.3600000003</v>
          </cell>
          <cell r="AH1034">
            <v>4404679.88</v>
          </cell>
          <cell r="AI1034">
            <v>4465253.1100000003</v>
          </cell>
          <cell r="AJ1034">
            <v>4526659.34</v>
          </cell>
          <cell r="AK1034">
            <v>4588910.04</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row>
        <row r="1035">
          <cell r="A1035" t="str">
            <v>IDLarge C&amp;IReal Time PricingParticipantsLow Participation Case0</v>
          </cell>
          <cell r="B1035" t="str">
            <v>ID</v>
          </cell>
          <cell r="C1035" t="str">
            <v>Large C&amp;I</v>
          </cell>
          <cell r="D1035" t="str">
            <v>Real Time Pricing</v>
          </cell>
          <cell r="E1035" t="str">
            <v>Participants</v>
          </cell>
          <cell r="F1035" t="str">
            <v>Low Participation Case</v>
          </cell>
          <cell r="G1035">
            <v>0</v>
          </cell>
          <cell r="H1035">
            <v>0</v>
          </cell>
          <cell r="I1035">
            <v>0</v>
          </cell>
          <cell r="J1035">
            <v>0</v>
          </cell>
          <cell r="K1035">
            <v>0</v>
          </cell>
          <cell r="L1035">
            <v>0</v>
          </cell>
          <cell r="M1035">
            <v>0</v>
          </cell>
          <cell r="N1035">
            <v>0</v>
          </cell>
          <cell r="O1035">
            <v>0</v>
          </cell>
          <cell r="P1035">
            <v>0</v>
          </cell>
          <cell r="Q1035">
            <v>0</v>
          </cell>
          <cell r="R1035">
            <v>16746.686550000006</v>
          </cell>
          <cell r="S1035">
            <v>51018.605550000015</v>
          </cell>
          <cell r="T1035">
            <v>120852.27000000002</v>
          </cell>
          <cell r="U1035">
            <v>157699.79775000006</v>
          </cell>
          <cell r="V1035">
            <v>177800.38649999999</v>
          </cell>
          <cell r="W1035">
            <v>180383.41200000001</v>
          </cell>
          <cell r="X1035">
            <v>182969.12700000001</v>
          </cell>
          <cell r="Y1035">
            <v>185554.33050000004</v>
          </cell>
          <cell r="Z1035">
            <v>188138.90700000001</v>
          </cell>
          <cell r="AA1035">
            <v>190723.30200000003</v>
          </cell>
          <cell r="AB1035">
            <v>193308.027</v>
          </cell>
          <cell r="AC1035">
            <v>195900.88650000002</v>
          </cell>
          <cell r="AD1035">
            <v>198594.91865997191</v>
          </cell>
          <cell r="AE1035">
            <v>201325.99919378545</v>
          </cell>
          <cell r="AF1035">
            <v>204094.63759127702</v>
          </cell>
          <cell r="AG1035">
            <v>206901.35034879539</v>
          </cell>
          <cell r="AH1035">
            <v>209746.66106555553</v>
          </cell>
          <cell r="AI1035">
            <v>212631.10054131731</v>
          </cell>
          <cell r="AJ1035">
            <v>215555.20687540746</v>
          </cell>
          <cell r="AK1035">
            <v>218519.52556710335</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row>
        <row r="1036">
          <cell r="A1036" t="str">
            <v>IDExtra Large C&amp;ITime-Of-UseProgram Annual BenefitsLow Participation Case0</v>
          </cell>
          <cell r="B1036" t="str">
            <v>ID</v>
          </cell>
          <cell r="C1036" t="str">
            <v>Extra Large C&amp;I</v>
          </cell>
          <cell r="D1036" t="str">
            <v>Time-Of-Use</v>
          </cell>
          <cell r="E1036" t="str">
            <v>Program Annual Benefits</v>
          </cell>
          <cell r="F1036" t="str">
            <v>Low Participation Case</v>
          </cell>
          <cell r="G1036">
            <v>0</v>
          </cell>
          <cell r="H1036">
            <v>0</v>
          </cell>
          <cell r="I1036">
            <v>0</v>
          </cell>
          <cell r="J1036">
            <v>0</v>
          </cell>
          <cell r="K1036">
            <v>0</v>
          </cell>
          <cell r="L1036">
            <v>0</v>
          </cell>
          <cell r="M1036">
            <v>0</v>
          </cell>
          <cell r="N1036">
            <v>0</v>
          </cell>
          <cell r="O1036">
            <v>0</v>
          </cell>
          <cell r="P1036">
            <v>0</v>
          </cell>
          <cell r="Q1036">
            <v>0</v>
          </cell>
          <cell r="R1036">
            <v>573231.01</v>
          </cell>
          <cell r="S1036">
            <v>1745288.43</v>
          </cell>
          <cell r="T1036">
            <v>4127886.26</v>
          </cell>
          <cell r="U1036">
            <v>5388069.9000000004</v>
          </cell>
          <cell r="V1036">
            <v>6066603.5300000003</v>
          </cell>
          <cell r="W1036">
            <v>6146956.6100000003</v>
          </cell>
          <cell r="X1036">
            <v>6226381.7599999998</v>
          </cell>
          <cell r="Y1036">
            <v>6305886.3200000003</v>
          </cell>
          <cell r="Z1036">
            <v>6389191.79</v>
          </cell>
          <cell r="AA1036">
            <v>6482465.1100000003</v>
          </cell>
          <cell r="AB1036">
            <v>6568214.9500000002</v>
          </cell>
          <cell r="AC1036">
            <v>6654117.0800000001</v>
          </cell>
          <cell r="AD1036">
            <v>6743128.8899999997</v>
          </cell>
          <cell r="AE1036">
            <v>6833331.4100000001</v>
          </cell>
          <cell r="AF1036">
            <v>6924740.5700000003</v>
          </cell>
          <cell r="AG1036">
            <v>7017372.5</v>
          </cell>
          <cell r="AH1036">
            <v>7111243.5700000003</v>
          </cell>
          <cell r="AI1036">
            <v>7206370.3399999999</v>
          </cell>
          <cell r="AJ1036">
            <v>7302769.6200000001</v>
          </cell>
          <cell r="AK1036">
            <v>7400458.4299999997</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row>
        <row r="1037">
          <cell r="A1037" t="str">
            <v>IDExtra Large C&amp;ITime-Of-UseProgram Annual CostsLow Participation Case0</v>
          </cell>
          <cell r="B1037" t="str">
            <v>ID</v>
          </cell>
          <cell r="C1037" t="str">
            <v>Extra Large C&amp;I</v>
          </cell>
          <cell r="D1037" t="str">
            <v>Time-Of-Use</v>
          </cell>
          <cell r="E1037" t="str">
            <v>Program Annual Costs</v>
          </cell>
          <cell r="F1037" t="str">
            <v>Low Participation Case</v>
          </cell>
          <cell r="G1037">
            <v>0</v>
          </cell>
          <cell r="H1037">
            <v>0</v>
          </cell>
          <cell r="I1037">
            <v>0</v>
          </cell>
          <cell r="J1037">
            <v>0</v>
          </cell>
          <cell r="K1037">
            <v>0</v>
          </cell>
          <cell r="L1037">
            <v>0</v>
          </cell>
          <cell r="M1037">
            <v>0</v>
          </cell>
          <cell r="N1037">
            <v>0</v>
          </cell>
          <cell r="O1037">
            <v>0</v>
          </cell>
          <cell r="P1037">
            <v>0</v>
          </cell>
          <cell r="Q1037">
            <v>0</v>
          </cell>
          <cell r="R1037">
            <v>5834317.1500000004</v>
          </cell>
          <cell r="S1037">
            <v>12509121.98</v>
          </cell>
          <cell r="T1037">
            <v>26286343.199999999</v>
          </cell>
          <cell r="U1037">
            <v>16130618.27</v>
          </cell>
          <cell r="V1037">
            <v>10911310.720000001</v>
          </cell>
          <cell r="W1037">
            <v>4823091.07</v>
          </cell>
          <cell r="X1037">
            <v>4899046.41</v>
          </cell>
          <cell r="Y1037">
            <v>4974249.76</v>
          </cell>
          <cell r="Z1037">
            <v>5049879.66</v>
          </cell>
          <cell r="AA1037">
            <v>5126289.05</v>
          </cell>
          <cell r="AB1037">
            <v>5203203.5</v>
          </cell>
          <cell r="AC1037">
            <v>5283869.59</v>
          </cell>
          <cell r="AD1037">
            <v>5405233.1200000001</v>
          </cell>
          <cell r="AE1037">
            <v>5502775.29</v>
          </cell>
          <cell r="AF1037">
            <v>5602414.6799999997</v>
          </cell>
          <cell r="AG1037">
            <v>5704204.7300000004</v>
          </cell>
          <cell r="AH1037">
            <v>5808200.4400000004</v>
          </cell>
          <cell r="AI1037">
            <v>5914458.3899999997</v>
          </cell>
          <cell r="AJ1037">
            <v>6023036.7800000003</v>
          </cell>
          <cell r="AK1037">
            <v>6133995.5099999998</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row>
        <row r="1038">
          <cell r="A1038" t="str">
            <v>IDExtra Large C&amp;ITime-Of-UseNon-Incentive CostsLow Participation Case0</v>
          </cell>
          <cell r="B1038" t="str">
            <v>ID</v>
          </cell>
          <cell r="C1038" t="str">
            <v>Extra Large C&amp;I</v>
          </cell>
          <cell r="D1038" t="str">
            <v>Time-Of-Use</v>
          </cell>
          <cell r="E1038" t="str">
            <v>Non-Incentive Costs</v>
          </cell>
          <cell r="F1038" t="str">
            <v>Low Participation Case</v>
          </cell>
          <cell r="G1038">
            <v>0</v>
          </cell>
          <cell r="H1038">
            <v>0</v>
          </cell>
          <cell r="I1038">
            <v>0</v>
          </cell>
          <cell r="J1038">
            <v>0</v>
          </cell>
          <cell r="K1038">
            <v>0</v>
          </cell>
          <cell r="L1038">
            <v>0</v>
          </cell>
          <cell r="M1038">
            <v>0</v>
          </cell>
          <cell r="N1038">
            <v>0</v>
          </cell>
          <cell r="O1038">
            <v>0</v>
          </cell>
          <cell r="P1038">
            <v>0</v>
          </cell>
          <cell r="Q1038">
            <v>0</v>
          </cell>
          <cell r="R1038">
            <v>5482636.7300000004</v>
          </cell>
          <cell r="S1038">
            <v>11437731.27</v>
          </cell>
          <cell r="T1038">
            <v>23748445.530000001</v>
          </cell>
          <cell r="U1038">
            <v>12818922.52</v>
          </cell>
          <cell r="V1038">
            <v>7177502.6100000003</v>
          </cell>
          <cell r="W1038">
            <v>1035039.42</v>
          </cell>
          <cell r="X1038">
            <v>1056694.75</v>
          </cell>
          <cell r="Y1038">
            <v>1077608.81</v>
          </cell>
          <cell r="Z1038">
            <v>1098962.6200000001</v>
          </cell>
          <cell r="AA1038">
            <v>1121099.71</v>
          </cell>
          <cell r="AB1038">
            <v>1143734.93</v>
          </cell>
          <cell r="AC1038">
            <v>1169950.97</v>
          </cell>
          <cell r="AD1038">
            <v>1234739.83</v>
          </cell>
          <cell r="AE1038">
            <v>1274929.31</v>
          </cell>
          <cell r="AF1038">
            <v>1316427.29</v>
          </cell>
          <cell r="AG1038">
            <v>1359276.37</v>
          </cell>
          <cell r="AH1038">
            <v>1403520.56</v>
          </cell>
          <cell r="AI1038">
            <v>1449205.28</v>
          </cell>
          <cell r="AJ1038">
            <v>1496377.44</v>
          </cell>
          <cell r="AK1038">
            <v>1545085.48</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row>
        <row r="1039">
          <cell r="A1039" t="str">
            <v>IDExtra Large C&amp;ITime-Of-UseSummer Peak Reduction @Meter  (MW)Low Participation Case0</v>
          </cell>
          <cell r="B1039" t="str">
            <v>ID</v>
          </cell>
          <cell r="C1039" t="str">
            <v>Extra Large C&amp;I</v>
          </cell>
          <cell r="D1039" t="str">
            <v>Time-Of-Use</v>
          </cell>
          <cell r="E1039" t="str">
            <v>Summer Peak Reduction @Meter  (MW)</v>
          </cell>
          <cell r="F1039" t="str">
            <v>Low Participation Case</v>
          </cell>
          <cell r="G1039">
            <v>0</v>
          </cell>
          <cell r="H1039">
            <v>0</v>
          </cell>
          <cell r="I1039">
            <v>0</v>
          </cell>
          <cell r="J1039">
            <v>0</v>
          </cell>
          <cell r="K1039">
            <v>0</v>
          </cell>
          <cell r="L1039">
            <v>0</v>
          </cell>
          <cell r="M1039">
            <v>0</v>
          </cell>
          <cell r="N1039">
            <v>0</v>
          </cell>
          <cell r="O1039">
            <v>0</v>
          </cell>
          <cell r="P1039">
            <v>0</v>
          </cell>
          <cell r="Q1039">
            <v>0</v>
          </cell>
          <cell r="R1039">
            <v>5.1061481672101516</v>
          </cell>
          <cell r="S1039">
            <v>15.546439584201273</v>
          </cell>
          <cell r="T1039">
            <v>36.769815927493447</v>
          </cell>
          <cell r="U1039">
            <v>47.99510590524666</v>
          </cell>
          <cell r="V1039">
            <v>54.039254216657497</v>
          </cell>
          <cell r="W1039">
            <v>54.75501228123791</v>
          </cell>
          <cell r="X1039">
            <v>55.462504704051796</v>
          </cell>
          <cell r="Y1039">
            <v>56.170704503007471</v>
          </cell>
          <cell r="Z1039">
            <v>56.91276145592839</v>
          </cell>
          <cell r="AA1039">
            <v>57.74360864977195</v>
          </cell>
          <cell r="AB1039">
            <v>58.507439221742665</v>
          </cell>
          <cell r="AC1039">
            <v>59.27262640549219</v>
          </cell>
          <cell r="AD1039">
            <v>60.065513565673378</v>
          </cell>
          <cell r="AE1039">
            <v>60.869007140432515</v>
          </cell>
          <cell r="AF1039">
            <v>61.683249011282939</v>
          </cell>
          <cell r="AG1039">
            <v>62.508382957680382</v>
          </cell>
          <cell r="AH1039">
            <v>63.344554682411669</v>
          </cell>
          <cell r="AI1039">
            <v>64.191911837323005</v>
          </cell>
          <cell r="AJ1039">
            <v>65.050604049392433</v>
          </cell>
          <cell r="AK1039">
            <v>65.920782947151125</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row>
        <row r="1040">
          <cell r="A1040" t="str">
            <v>IDExtra Large C&amp;ITime-Of-UseSummer Peak Reduction @Generation (MW)Low Participation Case0</v>
          </cell>
          <cell r="B1040" t="str">
            <v>ID</v>
          </cell>
          <cell r="C1040" t="str">
            <v>Extra Large C&amp;I</v>
          </cell>
          <cell r="D1040" t="str">
            <v>Time-Of-Use</v>
          </cell>
          <cell r="E1040" t="str">
            <v>Summer Peak Reduction @Generation (MW)</v>
          </cell>
          <cell r="F1040" t="str">
            <v>Low Participation Case</v>
          </cell>
          <cell r="G1040">
            <v>0</v>
          </cell>
          <cell r="H1040">
            <v>0</v>
          </cell>
          <cell r="I1040">
            <v>0</v>
          </cell>
          <cell r="J1040">
            <v>0</v>
          </cell>
          <cell r="K1040">
            <v>0</v>
          </cell>
          <cell r="L1040">
            <v>0</v>
          </cell>
          <cell r="M1040">
            <v>0</v>
          </cell>
          <cell r="N1040">
            <v>0</v>
          </cell>
          <cell r="O1040">
            <v>0</v>
          </cell>
          <cell r="P1040">
            <v>0</v>
          </cell>
          <cell r="Q1040">
            <v>0</v>
          </cell>
          <cell r="R1040">
            <v>5.6309529854545115</v>
          </cell>
          <cell r="S1040">
            <v>17.1442871462299</v>
          </cell>
          <cell r="T1040">
            <v>40.548980952242438</v>
          </cell>
          <cell r="U1040">
            <v>52.92799504328039</v>
          </cell>
          <cell r="V1040">
            <v>59.593354892652727</v>
          </cell>
          <cell r="W1040">
            <v>60.382677857562754</v>
          </cell>
          <cell r="X1040">
            <v>61.162885646285609</v>
          </cell>
          <cell r="Y1040">
            <v>61.94387351456492</v>
          </cell>
          <cell r="Z1040">
            <v>62.762198341341403</v>
          </cell>
          <cell r="AA1040">
            <v>63.678439181486489</v>
          </cell>
          <cell r="AB1040">
            <v>64.520775498172327</v>
          </cell>
          <cell r="AC1040">
            <v>65.364607857843168</v>
          </cell>
          <cell r="AD1040">
            <v>66.238987169908881</v>
          </cell>
          <cell r="AE1040">
            <v>67.125063013269198</v>
          </cell>
          <cell r="AF1040">
            <v>68.022991851877961</v>
          </cell>
          <cell r="AG1040">
            <v>68.932932242700019</v>
          </cell>
          <cell r="AH1040">
            <v>69.855044863709381</v>
          </cell>
          <cell r="AI1040">
            <v>70.789492542261797</v>
          </cell>
          <cell r="AJ1040">
            <v>71.73644028384696</v>
          </cell>
          <cell r="AK1040">
            <v>72.696055301225314</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row>
        <row r="1041">
          <cell r="A1041" t="str">
            <v>IDExtra Large C&amp;ITime-Of-UseWinter Peak Reduction @Meter  (MW)Low Participation Case0</v>
          </cell>
          <cell r="B1041" t="str">
            <v>ID</v>
          </cell>
          <cell r="C1041" t="str">
            <v>Extra Large C&amp;I</v>
          </cell>
          <cell r="D1041" t="str">
            <v>Time-Of-Use</v>
          </cell>
          <cell r="E1041" t="str">
            <v>Winter Peak Reduction @Meter  (MW)</v>
          </cell>
          <cell r="F1041" t="str">
            <v>Low Participation Case</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row>
        <row r="1042">
          <cell r="A1042" t="str">
            <v>IDExtra Large C&amp;ITime-Of-UseWinter Peak Reduction @Generation (MW)Low Participation Case0</v>
          </cell>
          <cell r="B1042" t="str">
            <v>ID</v>
          </cell>
          <cell r="C1042" t="str">
            <v>Extra Large C&amp;I</v>
          </cell>
          <cell r="D1042" t="str">
            <v>Time-Of-Use</v>
          </cell>
          <cell r="E1042" t="str">
            <v>Winter Peak Reduction @Generation (MW)</v>
          </cell>
          <cell r="F1042" t="str">
            <v>Low Participation Case</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row>
        <row r="1043">
          <cell r="A1043" t="str">
            <v>IDExtra Large C&amp;ITime-Of-UseProgram Annual BenefitsLow Participation Case0</v>
          </cell>
          <cell r="B1043" t="str">
            <v>ID</v>
          </cell>
          <cell r="C1043" t="str">
            <v>Extra Large C&amp;I</v>
          </cell>
          <cell r="D1043" t="str">
            <v>Time-Of-Use</v>
          </cell>
          <cell r="E1043" t="str">
            <v>Program Annual Benefits</v>
          </cell>
          <cell r="F1043" t="str">
            <v>Low Participation Case</v>
          </cell>
          <cell r="G1043">
            <v>0</v>
          </cell>
        </row>
        <row r="1044">
          <cell r="A1044" t="str">
            <v>IDExtra Large C&amp;ITime-Of-UseNew ParticipantsLow Participation Case0</v>
          </cell>
          <cell r="B1044" t="str">
            <v>ID</v>
          </cell>
          <cell r="C1044" t="str">
            <v>Extra Large C&amp;I</v>
          </cell>
          <cell r="D1044" t="str">
            <v>Time-Of-Use</v>
          </cell>
          <cell r="E1044" t="str">
            <v>New Participants</v>
          </cell>
          <cell r="F1044" t="str">
            <v>Low Participation Case</v>
          </cell>
          <cell r="G1044">
            <v>0</v>
          </cell>
          <cell r="H1044">
            <v>0</v>
          </cell>
          <cell r="I1044">
            <v>0</v>
          </cell>
          <cell r="J1044">
            <v>0</v>
          </cell>
          <cell r="K1044">
            <v>0</v>
          </cell>
          <cell r="L1044">
            <v>0</v>
          </cell>
          <cell r="M1044">
            <v>0</v>
          </cell>
          <cell r="N1044">
            <v>0</v>
          </cell>
          <cell r="O1044">
            <v>0</v>
          </cell>
          <cell r="P1044">
            <v>0</v>
          </cell>
          <cell r="Q1044">
            <v>0</v>
          </cell>
          <cell r="R1044">
            <v>16746.686550000006</v>
          </cell>
          <cell r="S1044">
            <v>34271.919000000009</v>
          </cell>
          <cell r="T1044">
            <v>69833.664450000011</v>
          </cell>
          <cell r="U1044">
            <v>36847.527750000037</v>
          </cell>
          <cell r="V1044">
            <v>20100.588749999937</v>
          </cell>
          <cell r="W1044">
            <v>2583.0255000000179</v>
          </cell>
          <cell r="X1044">
            <v>2585.7149999999965</v>
          </cell>
          <cell r="Y1044">
            <v>2585.2035000000324</v>
          </cell>
          <cell r="Z1044">
            <v>2584.5764999999665</v>
          </cell>
          <cell r="AA1044">
            <v>2584.3950000000186</v>
          </cell>
          <cell r="AB1044">
            <v>2584.7249999999767</v>
          </cell>
          <cell r="AC1044">
            <v>2592.8595000000205</v>
          </cell>
          <cell r="AD1044">
            <v>2694.0321599718882</v>
          </cell>
          <cell r="AE1044">
            <v>2731.0805338135397</v>
          </cell>
          <cell r="AF1044">
            <v>2768.6383974915661</v>
          </cell>
          <cell r="AG1044">
            <v>2806.7127575183695</v>
          </cell>
          <cell r="AH1044">
            <v>2845.3107167601411</v>
          </cell>
          <cell r="AI1044">
            <v>2884.4394757617847</v>
          </cell>
          <cell r="AJ1044">
            <v>2924.1063340901455</v>
          </cell>
          <cell r="AK1044">
            <v>2964.3186916958948</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row>
        <row r="1045">
          <cell r="A1045" t="str">
            <v>IDExtra Large C&amp;ITime-Of-UseIncentive CostsLow Participation Case0</v>
          </cell>
          <cell r="B1045" t="str">
            <v>ID</v>
          </cell>
          <cell r="C1045" t="str">
            <v>Extra Large C&amp;I</v>
          </cell>
          <cell r="D1045" t="str">
            <v>Time-Of-Use</v>
          </cell>
          <cell r="E1045" t="str">
            <v>Incentive Costs</v>
          </cell>
          <cell r="F1045" t="str">
            <v>Low Participation Case</v>
          </cell>
          <cell r="G1045">
            <v>0</v>
          </cell>
          <cell r="H1045">
            <v>0</v>
          </cell>
          <cell r="I1045">
            <v>0</v>
          </cell>
          <cell r="J1045">
            <v>0</v>
          </cell>
          <cell r="K1045">
            <v>0</v>
          </cell>
          <cell r="L1045">
            <v>0</v>
          </cell>
          <cell r="M1045">
            <v>0</v>
          </cell>
          <cell r="N1045">
            <v>0</v>
          </cell>
          <cell r="O1045">
            <v>0</v>
          </cell>
          <cell r="P1045">
            <v>0</v>
          </cell>
          <cell r="Q1045">
            <v>0</v>
          </cell>
          <cell r="R1045">
            <v>351680.42</v>
          </cell>
          <cell r="S1045">
            <v>1071390.72</v>
          </cell>
          <cell r="T1045">
            <v>2537897.67</v>
          </cell>
          <cell r="U1045">
            <v>3311695.75</v>
          </cell>
          <cell r="V1045">
            <v>3733808.12</v>
          </cell>
          <cell r="W1045">
            <v>3788051.65</v>
          </cell>
          <cell r="X1045">
            <v>3842351.67</v>
          </cell>
          <cell r="Y1045">
            <v>3896640.94</v>
          </cell>
          <cell r="Z1045">
            <v>3950917.05</v>
          </cell>
          <cell r="AA1045">
            <v>4005189.34</v>
          </cell>
          <cell r="AB1045">
            <v>4059468.57</v>
          </cell>
          <cell r="AC1045">
            <v>4113918.62</v>
          </cell>
          <cell r="AD1045">
            <v>4170493.29</v>
          </cell>
          <cell r="AE1045">
            <v>4227845.9800000004</v>
          </cell>
          <cell r="AF1045">
            <v>4285987.3899999997</v>
          </cell>
          <cell r="AG1045">
            <v>4344928.3600000003</v>
          </cell>
          <cell r="AH1045">
            <v>4404679.88</v>
          </cell>
          <cell r="AI1045">
            <v>4465253.1100000003</v>
          </cell>
          <cell r="AJ1045">
            <v>4526659.34</v>
          </cell>
          <cell r="AK1045">
            <v>4588910.04</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row>
        <row r="1046">
          <cell r="A1046" t="str">
            <v>IDExtra Large C&amp;ITime-Of-UseParticipantsLow Participation Case0</v>
          </cell>
          <cell r="B1046" t="str">
            <v>ID</v>
          </cell>
          <cell r="C1046" t="str">
            <v>Extra Large C&amp;I</v>
          </cell>
          <cell r="D1046" t="str">
            <v>Time-Of-Use</v>
          </cell>
          <cell r="E1046" t="str">
            <v>Participants</v>
          </cell>
          <cell r="F1046" t="str">
            <v>Low Participation Case</v>
          </cell>
          <cell r="G1046">
            <v>0</v>
          </cell>
          <cell r="H1046">
            <v>0</v>
          </cell>
          <cell r="I1046">
            <v>0</v>
          </cell>
          <cell r="J1046">
            <v>0</v>
          </cell>
          <cell r="K1046">
            <v>0</v>
          </cell>
          <cell r="L1046">
            <v>0</v>
          </cell>
          <cell r="M1046">
            <v>0</v>
          </cell>
          <cell r="N1046">
            <v>0</v>
          </cell>
          <cell r="O1046">
            <v>0</v>
          </cell>
          <cell r="P1046">
            <v>0</v>
          </cell>
          <cell r="Q1046">
            <v>0</v>
          </cell>
          <cell r="R1046">
            <v>16746.686550000006</v>
          </cell>
          <cell r="S1046">
            <v>51018.605550000015</v>
          </cell>
          <cell r="T1046">
            <v>120852.27000000002</v>
          </cell>
          <cell r="U1046">
            <v>157699.79775000006</v>
          </cell>
          <cell r="V1046">
            <v>177800.38649999999</v>
          </cell>
          <cell r="W1046">
            <v>180383.41200000001</v>
          </cell>
          <cell r="X1046">
            <v>182969.12700000001</v>
          </cell>
          <cell r="Y1046">
            <v>185554.33050000004</v>
          </cell>
          <cell r="Z1046">
            <v>188138.90700000001</v>
          </cell>
          <cell r="AA1046">
            <v>190723.30200000003</v>
          </cell>
          <cell r="AB1046">
            <v>193308.027</v>
          </cell>
          <cell r="AC1046">
            <v>195900.88650000002</v>
          </cell>
          <cell r="AD1046">
            <v>198594.91865997191</v>
          </cell>
          <cell r="AE1046">
            <v>201325.99919378545</v>
          </cell>
          <cell r="AF1046">
            <v>204094.63759127702</v>
          </cell>
          <cell r="AG1046">
            <v>206901.35034879539</v>
          </cell>
          <cell r="AH1046">
            <v>209746.66106555553</v>
          </cell>
          <cell r="AI1046">
            <v>212631.10054131731</v>
          </cell>
          <cell r="AJ1046">
            <v>215555.20687540746</v>
          </cell>
          <cell r="AK1046">
            <v>218519.52556710335</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row>
        <row r="1047">
          <cell r="A1047" t="str">
            <v>IDIrrigationTime-Of-UseProgram Annual BenefitsLow Participation Case0</v>
          </cell>
          <cell r="B1047" t="str">
            <v>ID</v>
          </cell>
          <cell r="C1047" t="str">
            <v>Irrigation</v>
          </cell>
          <cell r="D1047" t="str">
            <v>Time-Of-Use</v>
          </cell>
          <cell r="E1047" t="str">
            <v>Program Annual Benefits</v>
          </cell>
          <cell r="F1047" t="str">
            <v>Low Participation Case</v>
          </cell>
          <cell r="G1047">
            <v>0</v>
          </cell>
          <cell r="H1047">
            <v>0</v>
          </cell>
          <cell r="I1047">
            <v>0</v>
          </cell>
          <cell r="J1047">
            <v>0</v>
          </cell>
          <cell r="K1047">
            <v>0</v>
          </cell>
          <cell r="L1047">
            <v>0</v>
          </cell>
          <cell r="M1047">
            <v>0</v>
          </cell>
          <cell r="N1047">
            <v>0</v>
          </cell>
          <cell r="O1047">
            <v>0</v>
          </cell>
          <cell r="P1047">
            <v>0</v>
          </cell>
          <cell r="Q1047">
            <v>0</v>
          </cell>
          <cell r="R1047">
            <v>573231.01</v>
          </cell>
          <cell r="S1047">
            <v>1745288.43</v>
          </cell>
          <cell r="T1047">
            <v>4127886.26</v>
          </cell>
          <cell r="U1047">
            <v>5388069.9000000004</v>
          </cell>
          <cell r="V1047">
            <v>6066603.5300000003</v>
          </cell>
          <cell r="W1047">
            <v>6146956.6100000003</v>
          </cell>
          <cell r="X1047">
            <v>6226381.7599999998</v>
          </cell>
          <cell r="Y1047">
            <v>6305886.3200000003</v>
          </cell>
          <cell r="Z1047">
            <v>6389191.79</v>
          </cell>
          <cell r="AA1047">
            <v>6482465.1100000003</v>
          </cell>
          <cell r="AB1047">
            <v>6568214.9500000002</v>
          </cell>
          <cell r="AC1047">
            <v>6654117.0800000001</v>
          </cell>
          <cell r="AD1047">
            <v>6743128.8899999997</v>
          </cell>
          <cell r="AE1047">
            <v>6833331.4100000001</v>
          </cell>
          <cell r="AF1047">
            <v>6924740.5700000003</v>
          </cell>
          <cell r="AG1047">
            <v>7017372.5</v>
          </cell>
          <cell r="AH1047">
            <v>7111243.5700000003</v>
          </cell>
          <cell r="AI1047">
            <v>7206370.3399999999</v>
          </cell>
          <cell r="AJ1047">
            <v>7302769.6200000001</v>
          </cell>
          <cell r="AK1047">
            <v>7400458.4299999997</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row>
        <row r="1048">
          <cell r="A1048" t="str">
            <v>IDIrrigationTime-Of-UseProgram Annual CostsLow Participation Case0</v>
          </cell>
          <cell r="B1048" t="str">
            <v>ID</v>
          </cell>
          <cell r="C1048" t="str">
            <v>Irrigation</v>
          </cell>
          <cell r="D1048" t="str">
            <v>Time-Of-Use</v>
          </cell>
          <cell r="E1048" t="str">
            <v>Program Annual Costs</v>
          </cell>
          <cell r="F1048" t="str">
            <v>Low Participation Case</v>
          </cell>
          <cell r="G1048">
            <v>0</v>
          </cell>
          <cell r="H1048">
            <v>0</v>
          </cell>
          <cell r="I1048">
            <v>0</v>
          </cell>
          <cell r="J1048">
            <v>0</v>
          </cell>
          <cell r="K1048">
            <v>0</v>
          </cell>
          <cell r="L1048">
            <v>0</v>
          </cell>
          <cell r="M1048">
            <v>0</v>
          </cell>
          <cell r="N1048">
            <v>0</v>
          </cell>
          <cell r="O1048">
            <v>0</v>
          </cell>
          <cell r="P1048">
            <v>0</v>
          </cell>
          <cell r="Q1048">
            <v>0</v>
          </cell>
          <cell r="R1048">
            <v>5834317.1500000004</v>
          </cell>
          <cell r="S1048">
            <v>12509121.98</v>
          </cell>
          <cell r="T1048">
            <v>26286343.199999999</v>
          </cell>
          <cell r="U1048">
            <v>16130618.27</v>
          </cell>
          <cell r="V1048">
            <v>10911310.720000001</v>
          </cell>
          <cell r="W1048">
            <v>4823091.07</v>
          </cell>
          <cell r="X1048">
            <v>4899046.41</v>
          </cell>
          <cell r="Y1048">
            <v>4974249.76</v>
          </cell>
          <cell r="Z1048">
            <v>5049879.66</v>
          </cell>
          <cell r="AA1048">
            <v>5126289.05</v>
          </cell>
          <cell r="AB1048">
            <v>5203203.5</v>
          </cell>
          <cell r="AC1048">
            <v>5283869.59</v>
          </cell>
          <cell r="AD1048">
            <v>5405233.1200000001</v>
          </cell>
          <cell r="AE1048">
            <v>5502775.29</v>
          </cell>
          <cell r="AF1048">
            <v>5602414.6799999997</v>
          </cell>
          <cell r="AG1048">
            <v>5704204.7300000004</v>
          </cell>
          <cell r="AH1048">
            <v>5808200.4400000004</v>
          </cell>
          <cell r="AI1048">
            <v>5914458.3899999997</v>
          </cell>
          <cell r="AJ1048">
            <v>6023036.7800000003</v>
          </cell>
          <cell r="AK1048">
            <v>6133995.5099999998</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row>
        <row r="1049">
          <cell r="A1049" t="str">
            <v>IDIrrigationTime-Of-UseNon-Incentive CostsLow Participation Case0</v>
          </cell>
          <cell r="B1049" t="str">
            <v>ID</v>
          </cell>
          <cell r="C1049" t="str">
            <v>Irrigation</v>
          </cell>
          <cell r="D1049" t="str">
            <v>Time-Of-Use</v>
          </cell>
          <cell r="E1049" t="str">
            <v>Non-Incentive Costs</v>
          </cell>
          <cell r="F1049" t="str">
            <v>Low Participation Case</v>
          </cell>
          <cell r="G1049">
            <v>0</v>
          </cell>
          <cell r="H1049">
            <v>0</v>
          </cell>
          <cell r="I1049">
            <v>0</v>
          </cell>
          <cell r="J1049">
            <v>0</v>
          </cell>
          <cell r="K1049">
            <v>0</v>
          </cell>
          <cell r="L1049">
            <v>0</v>
          </cell>
          <cell r="M1049">
            <v>0</v>
          </cell>
          <cell r="N1049">
            <v>0</v>
          </cell>
          <cell r="O1049">
            <v>0</v>
          </cell>
          <cell r="P1049">
            <v>0</v>
          </cell>
          <cell r="Q1049">
            <v>0</v>
          </cell>
          <cell r="R1049">
            <v>5482636.7300000004</v>
          </cell>
          <cell r="S1049">
            <v>11437731.27</v>
          </cell>
          <cell r="T1049">
            <v>23748445.530000001</v>
          </cell>
          <cell r="U1049">
            <v>12818922.52</v>
          </cell>
          <cell r="V1049">
            <v>7177502.6100000003</v>
          </cell>
          <cell r="W1049">
            <v>1035039.42</v>
          </cell>
          <cell r="X1049">
            <v>1056694.75</v>
          </cell>
          <cell r="Y1049">
            <v>1077608.81</v>
          </cell>
          <cell r="Z1049">
            <v>1098962.6200000001</v>
          </cell>
          <cell r="AA1049">
            <v>1121099.71</v>
          </cell>
          <cell r="AB1049">
            <v>1143734.93</v>
          </cell>
          <cell r="AC1049">
            <v>1169950.97</v>
          </cell>
          <cell r="AD1049">
            <v>1234739.83</v>
          </cell>
          <cell r="AE1049">
            <v>1274929.31</v>
          </cell>
          <cell r="AF1049">
            <v>1316427.29</v>
          </cell>
          <cell r="AG1049">
            <v>1359276.37</v>
          </cell>
          <cell r="AH1049">
            <v>1403520.56</v>
          </cell>
          <cell r="AI1049">
            <v>1449205.28</v>
          </cell>
          <cell r="AJ1049">
            <v>1496377.44</v>
          </cell>
          <cell r="AK1049">
            <v>1545085.48</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row>
        <row r="1050">
          <cell r="A1050" t="str">
            <v>IDIrrigationTime-Of-UseSummer Peak Reduction @Meter  (MW)Low Participation Case0</v>
          </cell>
          <cell r="B1050" t="str">
            <v>ID</v>
          </cell>
          <cell r="C1050" t="str">
            <v>Irrigation</v>
          </cell>
          <cell r="D1050" t="str">
            <v>Time-Of-Use</v>
          </cell>
          <cell r="E1050" t="str">
            <v>Summer Peak Reduction @Meter  (MW)</v>
          </cell>
          <cell r="F1050" t="str">
            <v>Low Participation Case</v>
          </cell>
          <cell r="G1050">
            <v>0</v>
          </cell>
          <cell r="H1050">
            <v>0</v>
          </cell>
          <cell r="I1050">
            <v>0</v>
          </cell>
          <cell r="J1050">
            <v>0</v>
          </cell>
          <cell r="K1050">
            <v>0</v>
          </cell>
          <cell r="L1050">
            <v>0</v>
          </cell>
          <cell r="M1050">
            <v>0</v>
          </cell>
          <cell r="N1050">
            <v>0</v>
          </cell>
          <cell r="O1050">
            <v>0</v>
          </cell>
          <cell r="P1050">
            <v>0</v>
          </cell>
          <cell r="Q1050">
            <v>0</v>
          </cell>
          <cell r="R1050">
            <v>5.1061481672101516</v>
          </cell>
          <cell r="S1050">
            <v>15.546439584201273</v>
          </cell>
          <cell r="T1050">
            <v>36.769815927493447</v>
          </cell>
          <cell r="U1050">
            <v>47.99510590524666</v>
          </cell>
          <cell r="V1050">
            <v>54.039254216657497</v>
          </cell>
          <cell r="W1050">
            <v>54.75501228123791</v>
          </cell>
          <cell r="X1050">
            <v>55.462504704051796</v>
          </cell>
          <cell r="Y1050">
            <v>56.170704503007471</v>
          </cell>
          <cell r="Z1050">
            <v>56.91276145592839</v>
          </cell>
          <cell r="AA1050">
            <v>57.74360864977195</v>
          </cell>
          <cell r="AB1050">
            <v>58.507439221742665</v>
          </cell>
          <cell r="AC1050">
            <v>59.27262640549219</v>
          </cell>
          <cell r="AD1050">
            <v>60.065513565673378</v>
          </cell>
          <cell r="AE1050">
            <v>60.869007140432515</v>
          </cell>
          <cell r="AF1050">
            <v>61.683249011282939</v>
          </cell>
          <cell r="AG1050">
            <v>62.508382957680382</v>
          </cell>
          <cell r="AH1050">
            <v>63.344554682411669</v>
          </cell>
          <cell r="AI1050">
            <v>64.191911837323005</v>
          </cell>
          <cell r="AJ1050">
            <v>65.050604049392433</v>
          </cell>
          <cell r="AK1050">
            <v>65.920782947151125</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row>
        <row r="1051">
          <cell r="A1051" t="str">
            <v>IDIrrigationTime-Of-UseSummer Peak Reduction @Generation (MW)Low Participation Case0</v>
          </cell>
          <cell r="B1051" t="str">
            <v>ID</v>
          </cell>
          <cell r="C1051" t="str">
            <v>Irrigation</v>
          </cell>
          <cell r="D1051" t="str">
            <v>Time-Of-Use</v>
          </cell>
          <cell r="E1051" t="str">
            <v>Summer Peak Reduction @Generation (MW)</v>
          </cell>
          <cell r="F1051" t="str">
            <v>Low Participation Case</v>
          </cell>
          <cell r="G1051">
            <v>0</v>
          </cell>
          <cell r="H1051">
            <v>0</v>
          </cell>
          <cell r="I1051">
            <v>0</v>
          </cell>
          <cell r="J1051">
            <v>0</v>
          </cell>
          <cell r="K1051">
            <v>0</v>
          </cell>
          <cell r="L1051">
            <v>0</v>
          </cell>
          <cell r="M1051">
            <v>0</v>
          </cell>
          <cell r="N1051">
            <v>0</v>
          </cell>
          <cell r="O1051">
            <v>0</v>
          </cell>
          <cell r="P1051">
            <v>0</v>
          </cell>
          <cell r="Q1051">
            <v>0</v>
          </cell>
          <cell r="R1051">
            <v>5.6309529854545115</v>
          </cell>
          <cell r="S1051">
            <v>17.1442871462299</v>
          </cell>
          <cell r="T1051">
            <v>40.548980952242438</v>
          </cell>
          <cell r="U1051">
            <v>52.92799504328039</v>
          </cell>
          <cell r="V1051">
            <v>59.593354892652727</v>
          </cell>
          <cell r="W1051">
            <v>60.382677857562754</v>
          </cell>
          <cell r="X1051">
            <v>61.162885646285609</v>
          </cell>
          <cell r="Y1051">
            <v>61.94387351456492</v>
          </cell>
          <cell r="Z1051">
            <v>62.762198341341403</v>
          </cell>
          <cell r="AA1051">
            <v>63.678439181486489</v>
          </cell>
          <cell r="AB1051">
            <v>64.520775498172327</v>
          </cell>
          <cell r="AC1051">
            <v>65.364607857843168</v>
          </cell>
          <cell r="AD1051">
            <v>66.238987169908881</v>
          </cell>
          <cell r="AE1051">
            <v>67.125063013269198</v>
          </cell>
          <cell r="AF1051">
            <v>68.022991851877961</v>
          </cell>
          <cell r="AG1051">
            <v>68.932932242700019</v>
          </cell>
          <cell r="AH1051">
            <v>69.855044863709381</v>
          </cell>
          <cell r="AI1051">
            <v>70.789492542261797</v>
          </cell>
          <cell r="AJ1051">
            <v>71.73644028384696</v>
          </cell>
          <cell r="AK1051">
            <v>72.696055301225314</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row>
        <row r="1052">
          <cell r="A1052" t="str">
            <v>IDIrrigationTime-Of-UseWinter Peak Reduction @Meter  (MW)Low Participation Case0</v>
          </cell>
          <cell r="B1052" t="str">
            <v>ID</v>
          </cell>
          <cell r="C1052" t="str">
            <v>Irrigation</v>
          </cell>
          <cell r="D1052" t="str">
            <v>Time-Of-Use</v>
          </cell>
          <cell r="E1052" t="str">
            <v>Winter Peak Reduction @Meter  (MW)</v>
          </cell>
          <cell r="F1052" t="str">
            <v>Low Participation Case</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row>
        <row r="1053">
          <cell r="A1053" t="str">
            <v>IDIrrigationTime-Of-UseWinter Peak Reduction @Generation (MW)Low Participation Case0</v>
          </cell>
          <cell r="B1053" t="str">
            <v>ID</v>
          </cell>
          <cell r="C1053" t="str">
            <v>Irrigation</v>
          </cell>
          <cell r="D1053" t="str">
            <v>Time-Of-Use</v>
          </cell>
          <cell r="E1053" t="str">
            <v>Winter Peak Reduction @Generation (MW)</v>
          </cell>
          <cell r="F1053" t="str">
            <v>Low Participation Case</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row>
        <row r="1054">
          <cell r="A1054" t="str">
            <v>IDIrrigationTime-Of-UseProgram Annual BenefitsLow Participation Case0</v>
          </cell>
          <cell r="B1054" t="str">
            <v>ID</v>
          </cell>
          <cell r="C1054" t="str">
            <v>Irrigation</v>
          </cell>
          <cell r="D1054" t="str">
            <v>Time-Of-Use</v>
          </cell>
          <cell r="E1054" t="str">
            <v>Program Annual Benefits</v>
          </cell>
          <cell r="F1054" t="str">
            <v>Low Participation Case</v>
          </cell>
          <cell r="G1054">
            <v>0</v>
          </cell>
        </row>
        <row r="1055">
          <cell r="A1055" t="str">
            <v>IDIrrigationTime-Of-UseNew ParticipantsLow Participation Case0</v>
          </cell>
          <cell r="B1055" t="str">
            <v>ID</v>
          </cell>
          <cell r="C1055" t="str">
            <v>Irrigation</v>
          </cell>
          <cell r="D1055" t="str">
            <v>Time-Of-Use</v>
          </cell>
          <cell r="E1055" t="str">
            <v>New Participants</v>
          </cell>
          <cell r="F1055" t="str">
            <v>Low Participation Case</v>
          </cell>
          <cell r="G1055">
            <v>0</v>
          </cell>
          <cell r="H1055">
            <v>0</v>
          </cell>
          <cell r="I1055">
            <v>0</v>
          </cell>
          <cell r="J1055">
            <v>0</v>
          </cell>
          <cell r="K1055">
            <v>0</v>
          </cell>
          <cell r="L1055">
            <v>0</v>
          </cell>
          <cell r="M1055">
            <v>0</v>
          </cell>
          <cell r="N1055">
            <v>0</v>
          </cell>
          <cell r="O1055">
            <v>0</v>
          </cell>
          <cell r="P1055">
            <v>0</v>
          </cell>
          <cell r="Q1055">
            <v>0</v>
          </cell>
          <cell r="R1055">
            <v>16746.686550000006</v>
          </cell>
          <cell r="S1055">
            <v>34271.919000000009</v>
          </cell>
          <cell r="T1055">
            <v>69833.664450000011</v>
          </cell>
          <cell r="U1055">
            <v>36847.527750000037</v>
          </cell>
          <cell r="V1055">
            <v>20100.588749999937</v>
          </cell>
          <cell r="W1055">
            <v>2583.0255000000179</v>
          </cell>
          <cell r="X1055">
            <v>2585.7149999999965</v>
          </cell>
          <cell r="Y1055">
            <v>2585.2035000000324</v>
          </cell>
          <cell r="Z1055">
            <v>2584.5764999999665</v>
          </cell>
          <cell r="AA1055">
            <v>2584.3950000000186</v>
          </cell>
          <cell r="AB1055">
            <v>2584.7249999999767</v>
          </cell>
          <cell r="AC1055">
            <v>2592.8595000000205</v>
          </cell>
          <cell r="AD1055">
            <v>2694.0321599718882</v>
          </cell>
          <cell r="AE1055">
            <v>2731.0805338135397</v>
          </cell>
          <cell r="AF1055">
            <v>2768.6383974915661</v>
          </cell>
          <cell r="AG1055">
            <v>2806.7127575183695</v>
          </cell>
          <cell r="AH1055">
            <v>2845.3107167601411</v>
          </cell>
          <cell r="AI1055">
            <v>2884.4394757617847</v>
          </cell>
          <cell r="AJ1055">
            <v>2924.1063340901455</v>
          </cell>
          <cell r="AK1055">
            <v>2964.3186916958948</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row>
        <row r="1056">
          <cell r="A1056" t="str">
            <v>IDIrrigationTime-Of-UseIncentive CostsLow Participation Case0</v>
          </cell>
          <cell r="B1056" t="str">
            <v>ID</v>
          </cell>
          <cell r="C1056" t="str">
            <v>Irrigation</v>
          </cell>
          <cell r="D1056" t="str">
            <v>Time-Of-Use</v>
          </cell>
          <cell r="E1056" t="str">
            <v>Incentive Costs</v>
          </cell>
          <cell r="F1056" t="str">
            <v>Low Participation Case</v>
          </cell>
          <cell r="G1056">
            <v>0</v>
          </cell>
          <cell r="H1056">
            <v>0</v>
          </cell>
          <cell r="I1056">
            <v>0</v>
          </cell>
          <cell r="J1056">
            <v>0</v>
          </cell>
          <cell r="K1056">
            <v>0</v>
          </cell>
          <cell r="L1056">
            <v>0</v>
          </cell>
          <cell r="M1056">
            <v>0</v>
          </cell>
          <cell r="N1056">
            <v>0</v>
          </cell>
          <cell r="O1056">
            <v>0</v>
          </cell>
          <cell r="P1056">
            <v>0</v>
          </cell>
          <cell r="Q1056">
            <v>0</v>
          </cell>
          <cell r="R1056">
            <v>351680.42</v>
          </cell>
          <cell r="S1056">
            <v>1071390.72</v>
          </cell>
          <cell r="T1056">
            <v>2537897.67</v>
          </cell>
          <cell r="U1056">
            <v>3311695.75</v>
          </cell>
          <cell r="V1056">
            <v>3733808.12</v>
          </cell>
          <cell r="W1056">
            <v>3788051.65</v>
          </cell>
          <cell r="X1056">
            <v>3842351.67</v>
          </cell>
          <cell r="Y1056">
            <v>3896640.94</v>
          </cell>
          <cell r="Z1056">
            <v>3950917.05</v>
          </cell>
          <cell r="AA1056">
            <v>4005189.34</v>
          </cell>
          <cell r="AB1056">
            <v>4059468.57</v>
          </cell>
          <cell r="AC1056">
            <v>4113918.62</v>
          </cell>
          <cell r="AD1056">
            <v>4170493.29</v>
          </cell>
          <cell r="AE1056">
            <v>4227845.9800000004</v>
          </cell>
          <cell r="AF1056">
            <v>4285987.3899999997</v>
          </cell>
          <cell r="AG1056">
            <v>4344928.3600000003</v>
          </cell>
          <cell r="AH1056">
            <v>4404679.88</v>
          </cell>
          <cell r="AI1056">
            <v>4465253.1100000003</v>
          </cell>
          <cell r="AJ1056">
            <v>4526659.34</v>
          </cell>
          <cell r="AK1056">
            <v>4588910.04</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row>
        <row r="1057">
          <cell r="A1057" t="str">
            <v>IDIrrigationTime-Of-UseParticipantsLow Participation Case0</v>
          </cell>
          <cell r="B1057" t="str">
            <v>ID</v>
          </cell>
          <cell r="C1057" t="str">
            <v>Irrigation</v>
          </cell>
          <cell r="D1057" t="str">
            <v>Time-Of-Use</v>
          </cell>
          <cell r="E1057" t="str">
            <v>Participants</v>
          </cell>
          <cell r="F1057" t="str">
            <v>Low Participation Case</v>
          </cell>
          <cell r="G1057">
            <v>0</v>
          </cell>
          <cell r="H1057">
            <v>0</v>
          </cell>
          <cell r="I1057">
            <v>0</v>
          </cell>
          <cell r="J1057">
            <v>0</v>
          </cell>
          <cell r="K1057">
            <v>0</v>
          </cell>
          <cell r="L1057">
            <v>0</v>
          </cell>
          <cell r="M1057">
            <v>0</v>
          </cell>
          <cell r="N1057">
            <v>0</v>
          </cell>
          <cell r="O1057">
            <v>0</v>
          </cell>
          <cell r="P1057">
            <v>0</v>
          </cell>
          <cell r="Q1057">
            <v>0</v>
          </cell>
          <cell r="R1057">
            <v>16746.686550000006</v>
          </cell>
          <cell r="S1057">
            <v>51018.605550000015</v>
          </cell>
          <cell r="T1057">
            <v>120852.27000000002</v>
          </cell>
          <cell r="U1057">
            <v>157699.79775000006</v>
          </cell>
          <cell r="V1057">
            <v>177800.38649999999</v>
          </cell>
          <cell r="W1057">
            <v>180383.41200000001</v>
          </cell>
          <cell r="X1057">
            <v>182969.12700000001</v>
          </cell>
          <cell r="Y1057">
            <v>185554.33050000004</v>
          </cell>
          <cell r="Z1057">
            <v>188138.90700000001</v>
          </cell>
          <cell r="AA1057">
            <v>190723.30200000003</v>
          </cell>
          <cell r="AB1057">
            <v>193308.027</v>
          </cell>
          <cell r="AC1057">
            <v>195900.88650000002</v>
          </cell>
          <cell r="AD1057">
            <v>198594.91865997191</v>
          </cell>
          <cell r="AE1057">
            <v>201325.99919378545</v>
          </cell>
          <cell r="AF1057">
            <v>204094.63759127702</v>
          </cell>
          <cell r="AG1057">
            <v>206901.35034879539</v>
          </cell>
          <cell r="AH1057">
            <v>209746.66106555553</v>
          </cell>
          <cell r="AI1057">
            <v>212631.10054131731</v>
          </cell>
          <cell r="AJ1057">
            <v>215555.20687540746</v>
          </cell>
          <cell r="AK1057">
            <v>218519.52556710335</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row>
        <row r="1058">
          <cell r="A1058" t="str">
            <v>IDLarge C&amp;ITime-Of-UseProgram Annual BenefitsLow Participation Case0</v>
          </cell>
          <cell r="B1058" t="str">
            <v>ID</v>
          </cell>
          <cell r="C1058" t="str">
            <v>Large C&amp;I</v>
          </cell>
          <cell r="D1058" t="str">
            <v>Time-Of-Use</v>
          </cell>
          <cell r="E1058" t="str">
            <v>Program Annual Benefits</v>
          </cell>
          <cell r="F1058" t="str">
            <v>Low Participation Case</v>
          </cell>
          <cell r="G1058">
            <v>0</v>
          </cell>
          <cell r="H1058">
            <v>0</v>
          </cell>
          <cell r="I1058">
            <v>0</v>
          </cell>
          <cell r="J1058">
            <v>0</v>
          </cell>
          <cell r="K1058">
            <v>0</v>
          </cell>
          <cell r="L1058">
            <v>0</v>
          </cell>
          <cell r="M1058">
            <v>0</v>
          </cell>
          <cell r="N1058">
            <v>0</v>
          </cell>
          <cell r="O1058">
            <v>0</v>
          </cell>
          <cell r="P1058">
            <v>0</v>
          </cell>
          <cell r="Q1058">
            <v>0</v>
          </cell>
          <cell r="R1058">
            <v>573231.01</v>
          </cell>
          <cell r="S1058">
            <v>1745288.43</v>
          </cell>
          <cell r="T1058">
            <v>4127886.26</v>
          </cell>
          <cell r="U1058">
            <v>5388069.9000000004</v>
          </cell>
          <cell r="V1058">
            <v>6066603.5300000003</v>
          </cell>
          <cell r="W1058">
            <v>6146956.6100000003</v>
          </cell>
          <cell r="X1058">
            <v>6226381.7599999998</v>
          </cell>
          <cell r="Y1058">
            <v>6305886.3200000003</v>
          </cell>
          <cell r="Z1058">
            <v>6389191.79</v>
          </cell>
          <cell r="AA1058">
            <v>6482465.1100000003</v>
          </cell>
          <cell r="AB1058">
            <v>6568214.9500000002</v>
          </cell>
          <cell r="AC1058">
            <v>6654117.0800000001</v>
          </cell>
          <cell r="AD1058">
            <v>6743128.8899999997</v>
          </cell>
          <cell r="AE1058">
            <v>6833331.4100000001</v>
          </cell>
          <cell r="AF1058">
            <v>6924740.5700000003</v>
          </cell>
          <cell r="AG1058">
            <v>7017372.5</v>
          </cell>
          <cell r="AH1058">
            <v>7111243.5700000003</v>
          </cell>
          <cell r="AI1058">
            <v>7206370.3399999999</v>
          </cell>
          <cell r="AJ1058">
            <v>7302769.6200000001</v>
          </cell>
          <cell r="AK1058">
            <v>7400458.4299999997</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row>
        <row r="1059">
          <cell r="A1059" t="str">
            <v>IDLarge C&amp;ITime-Of-UseProgram Annual CostsLow Participation Case0</v>
          </cell>
          <cell r="B1059" t="str">
            <v>ID</v>
          </cell>
          <cell r="C1059" t="str">
            <v>Large C&amp;I</v>
          </cell>
          <cell r="D1059" t="str">
            <v>Time-Of-Use</v>
          </cell>
          <cell r="E1059" t="str">
            <v>Program Annual Costs</v>
          </cell>
          <cell r="F1059" t="str">
            <v>Low Participation Case</v>
          </cell>
          <cell r="G1059">
            <v>0</v>
          </cell>
          <cell r="H1059">
            <v>0</v>
          </cell>
          <cell r="I1059">
            <v>0</v>
          </cell>
          <cell r="J1059">
            <v>0</v>
          </cell>
          <cell r="K1059">
            <v>0</v>
          </cell>
          <cell r="L1059">
            <v>0</v>
          </cell>
          <cell r="M1059">
            <v>0</v>
          </cell>
          <cell r="N1059">
            <v>0</v>
          </cell>
          <cell r="O1059">
            <v>0</v>
          </cell>
          <cell r="P1059">
            <v>0</v>
          </cell>
          <cell r="Q1059">
            <v>0</v>
          </cell>
          <cell r="R1059">
            <v>5834317.1500000004</v>
          </cell>
          <cell r="S1059">
            <v>12509121.98</v>
          </cell>
          <cell r="T1059">
            <v>26286343.199999999</v>
          </cell>
          <cell r="U1059">
            <v>16130618.27</v>
          </cell>
          <cell r="V1059">
            <v>10911310.720000001</v>
          </cell>
          <cell r="W1059">
            <v>4823091.07</v>
          </cell>
          <cell r="X1059">
            <v>4899046.41</v>
          </cell>
          <cell r="Y1059">
            <v>4974249.76</v>
          </cell>
          <cell r="Z1059">
            <v>5049879.66</v>
          </cell>
          <cell r="AA1059">
            <v>5126289.05</v>
          </cell>
          <cell r="AB1059">
            <v>5203203.5</v>
          </cell>
          <cell r="AC1059">
            <v>5283869.59</v>
          </cell>
          <cell r="AD1059">
            <v>5405233.1200000001</v>
          </cell>
          <cell r="AE1059">
            <v>5502775.29</v>
          </cell>
          <cell r="AF1059">
            <v>5602414.6799999997</v>
          </cell>
          <cell r="AG1059">
            <v>5704204.7300000004</v>
          </cell>
          <cell r="AH1059">
            <v>5808200.4400000004</v>
          </cell>
          <cell r="AI1059">
            <v>5914458.3899999997</v>
          </cell>
          <cell r="AJ1059">
            <v>6023036.7800000003</v>
          </cell>
          <cell r="AK1059">
            <v>6133995.5099999998</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row>
        <row r="1060">
          <cell r="A1060" t="str">
            <v>IDLarge C&amp;ITime-Of-UseNon-Incentive CostsLow Participation Case0</v>
          </cell>
          <cell r="B1060" t="str">
            <v>ID</v>
          </cell>
          <cell r="C1060" t="str">
            <v>Large C&amp;I</v>
          </cell>
          <cell r="D1060" t="str">
            <v>Time-Of-Use</v>
          </cell>
          <cell r="E1060" t="str">
            <v>Non-Incentive Costs</v>
          </cell>
          <cell r="F1060" t="str">
            <v>Low Participation Case</v>
          </cell>
          <cell r="G1060">
            <v>0</v>
          </cell>
          <cell r="H1060">
            <v>0</v>
          </cell>
          <cell r="I1060">
            <v>0</v>
          </cell>
          <cell r="J1060">
            <v>0</v>
          </cell>
          <cell r="K1060">
            <v>0</v>
          </cell>
          <cell r="L1060">
            <v>0</v>
          </cell>
          <cell r="M1060">
            <v>0</v>
          </cell>
          <cell r="N1060">
            <v>0</v>
          </cell>
          <cell r="O1060">
            <v>0</v>
          </cell>
          <cell r="P1060">
            <v>0</v>
          </cell>
          <cell r="Q1060">
            <v>0</v>
          </cell>
          <cell r="R1060">
            <v>5482636.7300000004</v>
          </cell>
          <cell r="S1060">
            <v>11437731.27</v>
          </cell>
          <cell r="T1060">
            <v>23748445.530000001</v>
          </cell>
          <cell r="U1060">
            <v>12818922.52</v>
          </cell>
          <cell r="V1060">
            <v>7177502.6100000003</v>
          </cell>
          <cell r="W1060">
            <v>1035039.42</v>
          </cell>
          <cell r="X1060">
            <v>1056694.75</v>
          </cell>
          <cell r="Y1060">
            <v>1077608.81</v>
          </cell>
          <cell r="Z1060">
            <v>1098962.6200000001</v>
          </cell>
          <cell r="AA1060">
            <v>1121099.71</v>
          </cell>
          <cell r="AB1060">
            <v>1143734.93</v>
          </cell>
          <cell r="AC1060">
            <v>1169950.97</v>
          </cell>
          <cell r="AD1060">
            <v>1234739.83</v>
          </cell>
          <cell r="AE1060">
            <v>1274929.31</v>
          </cell>
          <cell r="AF1060">
            <v>1316427.29</v>
          </cell>
          <cell r="AG1060">
            <v>1359276.37</v>
          </cell>
          <cell r="AH1060">
            <v>1403520.56</v>
          </cell>
          <cell r="AI1060">
            <v>1449205.28</v>
          </cell>
          <cell r="AJ1060">
            <v>1496377.44</v>
          </cell>
          <cell r="AK1060">
            <v>1545085.48</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row>
        <row r="1061">
          <cell r="A1061" t="str">
            <v>IDLarge C&amp;ITime-Of-UseSummer Peak Reduction @Meter  (MW)Low Participation Case0</v>
          </cell>
          <cell r="B1061" t="str">
            <v>ID</v>
          </cell>
          <cell r="C1061" t="str">
            <v>Large C&amp;I</v>
          </cell>
          <cell r="D1061" t="str">
            <v>Time-Of-Use</v>
          </cell>
          <cell r="E1061" t="str">
            <v>Summer Peak Reduction @Meter  (MW)</v>
          </cell>
          <cell r="F1061" t="str">
            <v>Low Participation Case</v>
          </cell>
          <cell r="G1061">
            <v>0</v>
          </cell>
          <cell r="H1061">
            <v>0</v>
          </cell>
          <cell r="I1061">
            <v>0</v>
          </cell>
          <cell r="J1061">
            <v>0</v>
          </cell>
          <cell r="K1061">
            <v>0</v>
          </cell>
          <cell r="L1061">
            <v>0</v>
          </cell>
          <cell r="M1061">
            <v>0</v>
          </cell>
          <cell r="N1061">
            <v>0</v>
          </cell>
          <cell r="O1061">
            <v>0</v>
          </cell>
          <cell r="P1061">
            <v>0</v>
          </cell>
          <cell r="Q1061">
            <v>0</v>
          </cell>
          <cell r="R1061">
            <v>5.1061481672101516</v>
          </cell>
          <cell r="S1061">
            <v>15.546439584201273</v>
          </cell>
          <cell r="T1061">
            <v>36.769815927493447</v>
          </cell>
          <cell r="U1061">
            <v>47.99510590524666</v>
          </cell>
          <cell r="V1061">
            <v>54.039254216657497</v>
          </cell>
          <cell r="W1061">
            <v>54.75501228123791</v>
          </cell>
          <cell r="X1061">
            <v>55.462504704051796</v>
          </cell>
          <cell r="Y1061">
            <v>56.170704503007471</v>
          </cell>
          <cell r="Z1061">
            <v>56.91276145592839</v>
          </cell>
          <cell r="AA1061">
            <v>57.74360864977195</v>
          </cell>
          <cell r="AB1061">
            <v>58.507439221742665</v>
          </cell>
          <cell r="AC1061">
            <v>59.27262640549219</v>
          </cell>
          <cell r="AD1061">
            <v>60.065513565673378</v>
          </cell>
          <cell r="AE1061">
            <v>60.869007140432515</v>
          </cell>
          <cell r="AF1061">
            <v>61.683249011282939</v>
          </cell>
          <cell r="AG1061">
            <v>62.508382957680382</v>
          </cell>
          <cell r="AH1061">
            <v>63.344554682411669</v>
          </cell>
          <cell r="AI1061">
            <v>64.191911837323005</v>
          </cell>
          <cell r="AJ1061">
            <v>65.050604049392433</v>
          </cell>
          <cell r="AK1061">
            <v>65.920782947151125</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row>
        <row r="1062">
          <cell r="A1062" t="str">
            <v>IDLarge C&amp;ITime-Of-UseSummer Peak Reduction @Generation (MW)Low Participation Case0</v>
          </cell>
          <cell r="B1062" t="str">
            <v>ID</v>
          </cell>
          <cell r="C1062" t="str">
            <v>Large C&amp;I</v>
          </cell>
          <cell r="D1062" t="str">
            <v>Time-Of-Use</v>
          </cell>
          <cell r="E1062" t="str">
            <v>Summer Peak Reduction @Generation (MW)</v>
          </cell>
          <cell r="F1062" t="str">
            <v>Low Participation Case</v>
          </cell>
          <cell r="G1062">
            <v>0</v>
          </cell>
          <cell r="H1062">
            <v>0</v>
          </cell>
          <cell r="I1062">
            <v>0</v>
          </cell>
          <cell r="J1062">
            <v>0</v>
          </cell>
          <cell r="K1062">
            <v>0</v>
          </cell>
          <cell r="L1062">
            <v>0</v>
          </cell>
          <cell r="M1062">
            <v>0</v>
          </cell>
          <cell r="N1062">
            <v>0</v>
          </cell>
          <cell r="O1062">
            <v>0</v>
          </cell>
          <cell r="P1062">
            <v>0</v>
          </cell>
          <cell r="Q1062">
            <v>0</v>
          </cell>
          <cell r="R1062">
            <v>5.6309529854545115</v>
          </cell>
          <cell r="S1062">
            <v>17.1442871462299</v>
          </cell>
          <cell r="T1062">
            <v>40.548980952242438</v>
          </cell>
          <cell r="U1062">
            <v>52.92799504328039</v>
          </cell>
          <cell r="V1062">
            <v>59.593354892652727</v>
          </cell>
          <cell r="W1062">
            <v>60.382677857562754</v>
          </cell>
          <cell r="X1062">
            <v>61.162885646285609</v>
          </cell>
          <cell r="Y1062">
            <v>61.94387351456492</v>
          </cell>
          <cell r="Z1062">
            <v>62.762198341341403</v>
          </cell>
          <cell r="AA1062">
            <v>63.678439181486489</v>
          </cell>
          <cell r="AB1062">
            <v>64.520775498172327</v>
          </cell>
          <cell r="AC1062">
            <v>65.364607857843168</v>
          </cell>
          <cell r="AD1062">
            <v>66.238987169908881</v>
          </cell>
          <cell r="AE1062">
            <v>67.125063013269198</v>
          </cell>
          <cell r="AF1062">
            <v>68.022991851877961</v>
          </cell>
          <cell r="AG1062">
            <v>68.932932242700019</v>
          </cell>
          <cell r="AH1062">
            <v>69.855044863709381</v>
          </cell>
          <cell r="AI1062">
            <v>70.789492542261797</v>
          </cell>
          <cell r="AJ1062">
            <v>71.73644028384696</v>
          </cell>
          <cell r="AK1062">
            <v>72.696055301225314</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row>
        <row r="1063">
          <cell r="A1063" t="str">
            <v>IDLarge C&amp;ITime-Of-UseWinter Peak Reduction @Meter  (MW)Low Participation Case0</v>
          </cell>
          <cell r="B1063" t="str">
            <v>ID</v>
          </cell>
          <cell r="C1063" t="str">
            <v>Large C&amp;I</v>
          </cell>
          <cell r="D1063" t="str">
            <v>Time-Of-Use</v>
          </cell>
          <cell r="E1063" t="str">
            <v>Winter Peak Reduction @Meter  (MW)</v>
          </cell>
          <cell r="F1063" t="str">
            <v>Low Participation Case</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row>
        <row r="1064">
          <cell r="A1064" t="str">
            <v>IDLarge C&amp;ITime-Of-UseWinter Peak Reduction @Generation (MW)Low Participation Case0</v>
          </cell>
          <cell r="B1064" t="str">
            <v>ID</v>
          </cell>
          <cell r="C1064" t="str">
            <v>Large C&amp;I</v>
          </cell>
          <cell r="D1064" t="str">
            <v>Time-Of-Use</v>
          </cell>
          <cell r="E1064" t="str">
            <v>Winter Peak Reduction @Generation (MW)</v>
          </cell>
          <cell r="F1064" t="str">
            <v>Low Participation Case</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row>
        <row r="1065">
          <cell r="A1065" t="str">
            <v>IDLarge C&amp;ITime-Of-UseProgram Annual BenefitsLow Participation Case0</v>
          </cell>
          <cell r="B1065" t="str">
            <v>ID</v>
          </cell>
          <cell r="C1065" t="str">
            <v>Large C&amp;I</v>
          </cell>
          <cell r="D1065" t="str">
            <v>Time-Of-Use</v>
          </cell>
          <cell r="E1065" t="str">
            <v>Program Annual Benefits</v>
          </cell>
          <cell r="F1065" t="str">
            <v>Low Participation Case</v>
          </cell>
          <cell r="G1065">
            <v>0</v>
          </cell>
        </row>
        <row r="1066">
          <cell r="A1066" t="str">
            <v>IDLarge C&amp;ITime-Of-UseNew ParticipantsLow Participation Case0</v>
          </cell>
          <cell r="B1066" t="str">
            <v>ID</v>
          </cell>
          <cell r="C1066" t="str">
            <v>Large C&amp;I</v>
          </cell>
          <cell r="D1066" t="str">
            <v>Time-Of-Use</v>
          </cell>
          <cell r="E1066" t="str">
            <v>New Participants</v>
          </cell>
          <cell r="F1066" t="str">
            <v>Low Participation Case</v>
          </cell>
          <cell r="G1066">
            <v>0</v>
          </cell>
          <cell r="H1066">
            <v>0</v>
          </cell>
          <cell r="I1066">
            <v>0</v>
          </cell>
          <cell r="J1066">
            <v>0</v>
          </cell>
          <cell r="K1066">
            <v>0</v>
          </cell>
          <cell r="L1066">
            <v>0</v>
          </cell>
          <cell r="M1066">
            <v>0</v>
          </cell>
          <cell r="N1066">
            <v>0</v>
          </cell>
          <cell r="O1066">
            <v>0</v>
          </cell>
          <cell r="P1066">
            <v>0</v>
          </cell>
          <cell r="Q1066">
            <v>0</v>
          </cell>
          <cell r="R1066">
            <v>16746.686550000006</v>
          </cell>
          <cell r="S1066">
            <v>34271.919000000009</v>
          </cell>
          <cell r="T1066">
            <v>69833.664450000011</v>
          </cell>
          <cell r="U1066">
            <v>36847.527750000037</v>
          </cell>
          <cell r="V1066">
            <v>20100.588749999937</v>
          </cell>
          <cell r="W1066">
            <v>2583.0255000000179</v>
          </cell>
          <cell r="X1066">
            <v>2585.7149999999965</v>
          </cell>
          <cell r="Y1066">
            <v>2585.2035000000324</v>
          </cell>
          <cell r="Z1066">
            <v>2584.5764999999665</v>
          </cell>
          <cell r="AA1066">
            <v>2584.3950000000186</v>
          </cell>
          <cell r="AB1066">
            <v>2584.7249999999767</v>
          </cell>
          <cell r="AC1066">
            <v>2592.8595000000205</v>
          </cell>
          <cell r="AD1066">
            <v>2694.0321599718882</v>
          </cell>
          <cell r="AE1066">
            <v>2731.0805338135397</v>
          </cell>
          <cell r="AF1066">
            <v>2768.6383974915661</v>
          </cell>
          <cell r="AG1066">
            <v>2806.7127575183695</v>
          </cell>
          <cell r="AH1066">
            <v>2845.3107167601411</v>
          </cell>
          <cell r="AI1066">
            <v>2884.4394757617847</v>
          </cell>
          <cell r="AJ1066">
            <v>2924.1063340901455</v>
          </cell>
          <cell r="AK1066">
            <v>2964.3186916958948</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row>
        <row r="1067">
          <cell r="A1067" t="str">
            <v>IDLarge C&amp;ITime-Of-UseIncentive CostsLow Participation Case0</v>
          </cell>
          <cell r="B1067" t="str">
            <v>ID</v>
          </cell>
          <cell r="C1067" t="str">
            <v>Large C&amp;I</v>
          </cell>
          <cell r="D1067" t="str">
            <v>Time-Of-Use</v>
          </cell>
          <cell r="E1067" t="str">
            <v>Incentive Costs</v>
          </cell>
          <cell r="F1067" t="str">
            <v>Low Participation Case</v>
          </cell>
          <cell r="G1067">
            <v>0</v>
          </cell>
          <cell r="H1067">
            <v>0</v>
          </cell>
          <cell r="I1067">
            <v>0</v>
          </cell>
          <cell r="J1067">
            <v>0</v>
          </cell>
          <cell r="K1067">
            <v>0</v>
          </cell>
          <cell r="L1067">
            <v>0</v>
          </cell>
          <cell r="M1067">
            <v>0</v>
          </cell>
          <cell r="N1067">
            <v>0</v>
          </cell>
          <cell r="O1067">
            <v>0</v>
          </cell>
          <cell r="P1067">
            <v>0</v>
          </cell>
          <cell r="Q1067">
            <v>0</v>
          </cell>
          <cell r="R1067">
            <v>351680.42</v>
          </cell>
          <cell r="S1067">
            <v>1071390.72</v>
          </cell>
          <cell r="T1067">
            <v>2537897.67</v>
          </cell>
          <cell r="U1067">
            <v>3311695.75</v>
          </cell>
          <cell r="V1067">
            <v>3733808.12</v>
          </cell>
          <cell r="W1067">
            <v>3788051.65</v>
          </cell>
          <cell r="X1067">
            <v>3842351.67</v>
          </cell>
          <cell r="Y1067">
            <v>3896640.94</v>
          </cell>
          <cell r="Z1067">
            <v>3950917.05</v>
          </cell>
          <cell r="AA1067">
            <v>4005189.34</v>
          </cell>
          <cell r="AB1067">
            <v>4059468.57</v>
          </cell>
          <cell r="AC1067">
            <v>4113918.62</v>
          </cell>
          <cell r="AD1067">
            <v>4170493.29</v>
          </cell>
          <cell r="AE1067">
            <v>4227845.9800000004</v>
          </cell>
          <cell r="AF1067">
            <v>4285987.3899999997</v>
          </cell>
          <cell r="AG1067">
            <v>4344928.3600000003</v>
          </cell>
          <cell r="AH1067">
            <v>4404679.88</v>
          </cell>
          <cell r="AI1067">
            <v>4465253.1100000003</v>
          </cell>
          <cell r="AJ1067">
            <v>4526659.34</v>
          </cell>
          <cell r="AK1067">
            <v>4588910.04</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row>
        <row r="1068">
          <cell r="A1068" t="str">
            <v>IDLarge C&amp;ITime-Of-UseParticipantsLow Participation Case0</v>
          </cell>
          <cell r="B1068" t="str">
            <v>ID</v>
          </cell>
          <cell r="C1068" t="str">
            <v>Large C&amp;I</v>
          </cell>
          <cell r="D1068" t="str">
            <v>Time-Of-Use</v>
          </cell>
          <cell r="E1068" t="str">
            <v>Participants</v>
          </cell>
          <cell r="F1068" t="str">
            <v>Low Participation Case</v>
          </cell>
          <cell r="G1068">
            <v>0</v>
          </cell>
          <cell r="H1068">
            <v>0</v>
          </cell>
          <cell r="I1068">
            <v>0</v>
          </cell>
          <cell r="J1068">
            <v>0</v>
          </cell>
          <cell r="K1068">
            <v>0</v>
          </cell>
          <cell r="L1068">
            <v>0</v>
          </cell>
          <cell r="M1068">
            <v>0</v>
          </cell>
          <cell r="N1068">
            <v>0</v>
          </cell>
          <cell r="O1068">
            <v>0</v>
          </cell>
          <cell r="P1068">
            <v>0</v>
          </cell>
          <cell r="Q1068">
            <v>0</v>
          </cell>
          <cell r="R1068">
            <v>16746.686550000006</v>
          </cell>
          <cell r="S1068">
            <v>51018.605550000015</v>
          </cell>
          <cell r="T1068">
            <v>120852.27000000002</v>
          </cell>
          <cell r="U1068">
            <v>157699.79775000006</v>
          </cell>
          <cell r="V1068">
            <v>177800.38649999999</v>
          </cell>
          <cell r="W1068">
            <v>180383.41200000001</v>
          </cell>
          <cell r="X1068">
            <v>182969.12700000001</v>
          </cell>
          <cell r="Y1068">
            <v>185554.33050000004</v>
          </cell>
          <cell r="Z1068">
            <v>188138.90700000001</v>
          </cell>
          <cell r="AA1068">
            <v>190723.30200000003</v>
          </cell>
          <cell r="AB1068">
            <v>193308.027</v>
          </cell>
          <cell r="AC1068">
            <v>195900.88650000002</v>
          </cell>
          <cell r="AD1068">
            <v>198594.91865997191</v>
          </cell>
          <cell r="AE1068">
            <v>201325.99919378545</v>
          </cell>
          <cell r="AF1068">
            <v>204094.63759127702</v>
          </cell>
          <cell r="AG1068">
            <v>206901.35034879539</v>
          </cell>
          <cell r="AH1068">
            <v>209746.66106555553</v>
          </cell>
          <cell r="AI1068">
            <v>212631.10054131731</v>
          </cell>
          <cell r="AJ1068">
            <v>215555.20687540746</v>
          </cell>
          <cell r="AK1068">
            <v>218519.52556710335</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row>
        <row r="1069">
          <cell r="A1069" t="str">
            <v>IDMedium C&amp;ITime-Of-UseProgram Annual BenefitsLow Participation Case0</v>
          </cell>
          <cell r="B1069" t="str">
            <v>ID</v>
          </cell>
          <cell r="C1069" t="str">
            <v>Medium C&amp;I</v>
          </cell>
          <cell r="D1069" t="str">
            <v>Time-Of-Use</v>
          </cell>
          <cell r="E1069" t="str">
            <v>Program Annual Benefits</v>
          </cell>
          <cell r="F1069" t="str">
            <v>Low Participation Case</v>
          </cell>
          <cell r="G1069">
            <v>0</v>
          </cell>
          <cell r="H1069">
            <v>0</v>
          </cell>
          <cell r="I1069">
            <v>0</v>
          </cell>
          <cell r="J1069">
            <v>0</v>
          </cell>
          <cell r="K1069">
            <v>0</v>
          </cell>
          <cell r="L1069">
            <v>0</v>
          </cell>
          <cell r="M1069">
            <v>0</v>
          </cell>
          <cell r="N1069">
            <v>0</v>
          </cell>
          <cell r="O1069">
            <v>0</v>
          </cell>
          <cell r="P1069">
            <v>0</v>
          </cell>
          <cell r="Q1069">
            <v>0</v>
          </cell>
          <cell r="R1069">
            <v>573231.01</v>
          </cell>
          <cell r="S1069">
            <v>1745288.43</v>
          </cell>
          <cell r="T1069">
            <v>4127886.26</v>
          </cell>
          <cell r="U1069">
            <v>5388069.9000000004</v>
          </cell>
          <cell r="V1069">
            <v>6066603.5300000003</v>
          </cell>
          <cell r="W1069">
            <v>6146956.6100000003</v>
          </cell>
          <cell r="X1069">
            <v>6226381.7599999998</v>
          </cell>
          <cell r="Y1069">
            <v>6305886.3200000003</v>
          </cell>
          <cell r="Z1069">
            <v>6389191.79</v>
          </cell>
          <cell r="AA1069">
            <v>6482465.1100000003</v>
          </cell>
          <cell r="AB1069">
            <v>6568214.9500000002</v>
          </cell>
          <cell r="AC1069">
            <v>6654117.0800000001</v>
          </cell>
          <cell r="AD1069">
            <v>6743128.8899999997</v>
          </cell>
          <cell r="AE1069">
            <v>6833331.4100000001</v>
          </cell>
          <cell r="AF1069">
            <v>6924740.5700000003</v>
          </cell>
          <cell r="AG1069">
            <v>7017372.5</v>
          </cell>
          <cell r="AH1069">
            <v>7111243.5700000003</v>
          </cell>
          <cell r="AI1069">
            <v>7206370.3399999999</v>
          </cell>
          <cell r="AJ1069">
            <v>7302769.6200000001</v>
          </cell>
          <cell r="AK1069">
            <v>7400458.4299999997</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row>
        <row r="1070">
          <cell r="A1070" t="str">
            <v>IDMedium C&amp;ITime-Of-UseProgram Annual CostsLow Participation Case0</v>
          </cell>
          <cell r="B1070" t="str">
            <v>ID</v>
          </cell>
          <cell r="C1070" t="str">
            <v>Medium C&amp;I</v>
          </cell>
          <cell r="D1070" t="str">
            <v>Time-Of-Use</v>
          </cell>
          <cell r="E1070" t="str">
            <v>Program Annual Costs</v>
          </cell>
          <cell r="F1070" t="str">
            <v>Low Participation Case</v>
          </cell>
          <cell r="G1070">
            <v>0</v>
          </cell>
          <cell r="H1070">
            <v>0</v>
          </cell>
          <cell r="I1070">
            <v>0</v>
          </cell>
          <cell r="J1070">
            <v>0</v>
          </cell>
          <cell r="K1070">
            <v>0</v>
          </cell>
          <cell r="L1070">
            <v>0</v>
          </cell>
          <cell r="M1070">
            <v>0</v>
          </cell>
          <cell r="N1070">
            <v>0</v>
          </cell>
          <cell r="O1070">
            <v>0</v>
          </cell>
          <cell r="P1070">
            <v>0</v>
          </cell>
          <cell r="Q1070">
            <v>0</v>
          </cell>
          <cell r="R1070">
            <v>5834317.1500000004</v>
          </cell>
          <cell r="S1070">
            <v>12509121.98</v>
          </cell>
          <cell r="T1070">
            <v>26286343.199999999</v>
          </cell>
          <cell r="U1070">
            <v>16130618.27</v>
          </cell>
          <cell r="V1070">
            <v>10911310.720000001</v>
          </cell>
          <cell r="W1070">
            <v>4823091.07</v>
          </cell>
          <cell r="X1070">
            <v>4899046.41</v>
          </cell>
          <cell r="Y1070">
            <v>4974249.76</v>
          </cell>
          <cell r="Z1070">
            <v>5049879.66</v>
          </cell>
          <cell r="AA1070">
            <v>5126289.05</v>
          </cell>
          <cell r="AB1070">
            <v>5203203.5</v>
          </cell>
          <cell r="AC1070">
            <v>5283869.59</v>
          </cell>
          <cell r="AD1070">
            <v>5405233.1200000001</v>
          </cell>
          <cell r="AE1070">
            <v>5502775.29</v>
          </cell>
          <cell r="AF1070">
            <v>5602414.6799999997</v>
          </cell>
          <cell r="AG1070">
            <v>5704204.7300000004</v>
          </cell>
          <cell r="AH1070">
            <v>5808200.4400000004</v>
          </cell>
          <cell r="AI1070">
            <v>5914458.3899999997</v>
          </cell>
          <cell r="AJ1070">
            <v>6023036.7800000003</v>
          </cell>
          <cell r="AK1070">
            <v>6133995.5099999998</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row>
        <row r="1071">
          <cell r="A1071" t="str">
            <v>IDMedium C&amp;ITime-Of-UseNon-Incentive CostsLow Participation Case0</v>
          </cell>
          <cell r="B1071" t="str">
            <v>ID</v>
          </cell>
          <cell r="C1071" t="str">
            <v>Medium C&amp;I</v>
          </cell>
          <cell r="D1071" t="str">
            <v>Time-Of-Use</v>
          </cell>
          <cell r="E1071" t="str">
            <v>Non-Incentive Costs</v>
          </cell>
          <cell r="F1071" t="str">
            <v>Low Participation Case</v>
          </cell>
          <cell r="G1071">
            <v>0</v>
          </cell>
          <cell r="H1071">
            <v>0</v>
          </cell>
          <cell r="I1071">
            <v>0</v>
          </cell>
          <cell r="J1071">
            <v>0</v>
          </cell>
          <cell r="K1071">
            <v>0</v>
          </cell>
          <cell r="L1071">
            <v>0</v>
          </cell>
          <cell r="M1071">
            <v>0</v>
          </cell>
          <cell r="N1071">
            <v>0</v>
          </cell>
          <cell r="O1071">
            <v>0</v>
          </cell>
          <cell r="P1071">
            <v>0</v>
          </cell>
          <cell r="Q1071">
            <v>0</v>
          </cell>
          <cell r="R1071">
            <v>5482636.7300000004</v>
          </cell>
          <cell r="S1071">
            <v>11437731.27</v>
          </cell>
          <cell r="T1071">
            <v>23748445.530000001</v>
          </cell>
          <cell r="U1071">
            <v>12818922.52</v>
          </cell>
          <cell r="V1071">
            <v>7177502.6100000003</v>
          </cell>
          <cell r="W1071">
            <v>1035039.42</v>
          </cell>
          <cell r="X1071">
            <v>1056694.75</v>
          </cell>
          <cell r="Y1071">
            <v>1077608.81</v>
          </cell>
          <cell r="Z1071">
            <v>1098962.6200000001</v>
          </cell>
          <cell r="AA1071">
            <v>1121099.71</v>
          </cell>
          <cell r="AB1071">
            <v>1143734.93</v>
          </cell>
          <cell r="AC1071">
            <v>1169950.97</v>
          </cell>
          <cell r="AD1071">
            <v>1234739.83</v>
          </cell>
          <cell r="AE1071">
            <v>1274929.31</v>
          </cell>
          <cell r="AF1071">
            <v>1316427.29</v>
          </cell>
          <cell r="AG1071">
            <v>1359276.37</v>
          </cell>
          <cell r="AH1071">
            <v>1403520.56</v>
          </cell>
          <cell r="AI1071">
            <v>1449205.28</v>
          </cell>
          <cell r="AJ1071">
            <v>1496377.44</v>
          </cell>
          <cell r="AK1071">
            <v>1545085.48</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row>
        <row r="1072">
          <cell r="A1072" t="str">
            <v>IDMedium C&amp;ITime-Of-UseSummer Peak Reduction @Meter  (MW)Low Participation Case0</v>
          </cell>
          <cell r="B1072" t="str">
            <v>ID</v>
          </cell>
          <cell r="C1072" t="str">
            <v>Medium C&amp;I</v>
          </cell>
          <cell r="D1072" t="str">
            <v>Time-Of-Use</v>
          </cell>
          <cell r="E1072" t="str">
            <v>Summer Peak Reduction @Meter  (MW)</v>
          </cell>
          <cell r="F1072" t="str">
            <v>Low Participation Case</v>
          </cell>
          <cell r="G1072">
            <v>0</v>
          </cell>
          <cell r="H1072">
            <v>0</v>
          </cell>
          <cell r="I1072">
            <v>0</v>
          </cell>
          <cell r="J1072">
            <v>0</v>
          </cell>
          <cell r="K1072">
            <v>0</v>
          </cell>
          <cell r="L1072">
            <v>0</v>
          </cell>
          <cell r="M1072">
            <v>0</v>
          </cell>
          <cell r="N1072">
            <v>0</v>
          </cell>
          <cell r="O1072">
            <v>0</v>
          </cell>
          <cell r="P1072">
            <v>0</v>
          </cell>
          <cell r="Q1072">
            <v>0</v>
          </cell>
          <cell r="R1072">
            <v>5.1061481672101516</v>
          </cell>
          <cell r="S1072">
            <v>15.546439584201273</v>
          </cell>
          <cell r="T1072">
            <v>36.769815927493447</v>
          </cell>
          <cell r="U1072">
            <v>47.99510590524666</v>
          </cell>
          <cell r="V1072">
            <v>54.039254216657497</v>
          </cell>
          <cell r="W1072">
            <v>54.75501228123791</v>
          </cell>
          <cell r="X1072">
            <v>55.462504704051796</v>
          </cell>
          <cell r="Y1072">
            <v>56.170704503007471</v>
          </cell>
          <cell r="Z1072">
            <v>56.91276145592839</v>
          </cell>
          <cell r="AA1072">
            <v>57.74360864977195</v>
          </cell>
          <cell r="AB1072">
            <v>58.507439221742665</v>
          </cell>
          <cell r="AC1072">
            <v>59.27262640549219</v>
          </cell>
          <cell r="AD1072">
            <v>60.065513565673378</v>
          </cell>
          <cell r="AE1072">
            <v>60.869007140432515</v>
          </cell>
          <cell r="AF1072">
            <v>61.683249011282939</v>
          </cell>
          <cell r="AG1072">
            <v>62.508382957680382</v>
          </cell>
          <cell r="AH1072">
            <v>63.344554682411669</v>
          </cell>
          <cell r="AI1072">
            <v>64.191911837323005</v>
          </cell>
          <cell r="AJ1072">
            <v>65.050604049392433</v>
          </cell>
          <cell r="AK1072">
            <v>65.920782947151125</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row>
        <row r="1073">
          <cell r="A1073" t="str">
            <v>IDMedium C&amp;ITime-Of-UseSummer Peak Reduction @Generation (MW)Low Participation Case0</v>
          </cell>
          <cell r="B1073" t="str">
            <v>ID</v>
          </cell>
          <cell r="C1073" t="str">
            <v>Medium C&amp;I</v>
          </cell>
          <cell r="D1073" t="str">
            <v>Time-Of-Use</v>
          </cell>
          <cell r="E1073" t="str">
            <v>Summer Peak Reduction @Generation (MW)</v>
          </cell>
          <cell r="F1073" t="str">
            <v>Low Participation Case</v>
          </cell>
          <cell r="G1073">
            <v>0</v>
          </cell>
          <cell r="H1073">
            <v>0</v>
          </cell>
          <cell r="I1073">
            <v>0</v>
          </cell>
          <cell r="J1073">
            <v>0</v>
          </cell>
          <cell r="K1073">
            <v>0</v>
          </cell>
          <cell r="L1073">
            <v>0</v>
          </cell>
          <cell r="M1073">
            <v>0</v>
          </cell>
          <cell r="N1073">
            <v>0</v>
          </cell>
          <cell r="O1073">
            <v>0</v>
          </cell>
          <cell r="P1073">
            <v>0</v>
          </cell>
          <cell r="Q1073">
            <v>0</v>
          </cell>
          <cell r="R1073">
            <v>5.6309529854545115</v>
          </cell>
          <cell r="S1073">
            <v>17.1442871462299</v>
          </cell>
          <cell r="T1073">
            <v>40.548980952242438</v>
          </cell>
          <cell r="U1073">
            <v>52.92799504328039</v>
          </cell>
          <cell r="V1073">
            <v>59.593354892652727</v>
          </cell>
          <cell r="W1073">
            <v>60.382677857562754</v>
          </cell>
          <cell r="X1073">
            <v>61.162885646285609</v>
          </cell>
          <cell r="Y1073">
            <v>61.94387351456492</v>
          </cell>
          <cell r="Z1073">
            <v>62.762198341341403</v>
          </cell>
          <cell r="AA1073">
            <v>63.678439181486489</v>
          </cell>
          <cell r="AB1073">
            <v>64.520775498172327</v>
          </cell>
          <cell r="AC1073">
            <v>65.364607857843168</v>
          </cell>
          <cell r="AD1073">
            <v>66.238987169908881</v>
          </cell>
          <cell r="AE1073">
            <v>67.125063013269198</v>
          </cell>
          <cell r="AF1073">
            <v>68.022991851877961</v>
          </cell>
          <cell r="AG1073">
            <v>68.932932242700019</v>
          </cell>
          <cell r="AH1073">
            <v>69.855044863709381</v>
          </cell>
          <cell r="AI1073">
            <v>70.789492542261797</v>
          </cell>
          <cell r="AJ1073">
            <v>71.73644028384696</v>
          </cell>
          <cell r="AK1073">
            <v>72.696055301225314</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row>
        <row r="1074">
          <cell r="A1074" t="str">
            <v>IDMedium C&amp;ITime-Of-UseWinter Peak Reduction @Meter  (MW)Low Participation Case0</v>
          </cell>
          <cell r="B1074" t="str">
            <v>ID</v>
          </cell>
          <cell r="C1074" t="str">
            <v>Medium C&amp;I</v>
          </cell>
          <cell r="D1074" t="str">
            <v>Time-Of-Use</v>
          </cell>
          <cell r="E1074" t="str">
            <v>Winter Peak Reduction @Meter  (MW)</v>
          </cell>
          <cell r="F1074" t="str">
            <v>Low Participation Case</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row>
        <row r="1075">
          <cell r="A1075" t="str">
            <v>IDMedium C&amp;ITime-Of-UseWinter Peak Reduction @Generation (MW)Low Participation Case0</v>
          </cell>
          <cell r="B1075" t="str">
            <v>ID</v>
          </cell>
          <cell r="C1075" t="str">
            <v>Medium C&amp;I</v>
          </cell>
          <cell r="D1075" t="str">
            <v>Time-Of-Use</v>
          </cell>
          <cell r="E1075" t="str">
            <v>Winter Peak Reduction @Generation (MW)</v>
          </cell>
          <cell r="F1075" t="str">
            <v>Low Participation Case</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row>
        <row r="1076">
          <cell r="A1076" t="str">
            <v>IDMedium C&amp;ITime-Of-UseProgram Annual BenefitsLow Participation Case0</v>
          </cell>
          <cell r="B1076" t="str">
            <v>ID</v>
          </cell>
          <cell r="C1076" t="str">
            <v>Medium C&amp;I</v>
          </cell>
          <cell r="D1076" t="str">
            <v>Time-Of-Use</v>
          </cell>
          <cell r="E1076" t="str">
            <v>Program Annual Benefits</v>
          </cell>
          <cell r="F1076" t="str">
            <v>Low Participation Case</v>
          </cell>
          <cell r="G1076">
            <v>0</v>
          </cell>
        </row>
        <row r="1077">
          <cell r="A1077" t="str">
            <v>IDMedium C&amp;ITime-Of-UseNew ParticipantsLow Participation Case0</v>
          </cell>
          <cell r="B1077" t="str">
            <v>ID</v>
          </cell>
          <cell r="C1077" t="str">
            <v>Medium C&amp;I</v>
          </cell>
          <cell r="D1077" t="str">
            <v>Time-Of-Use</v>
          </cell>
          <cell r="E1077" t="str">
            <v>New Participants</v>
          </cell>
          <cell r="F1077" t="str">
            <v>Low Participation Case</v>
          </cell>
          <cell r="G1077">
            <v>0</v>
          </cell>
          <cell r="H1077">
            <v>0</v>
          </cell>
          <cell r="I1077">
            <v>0</v>
          </cell>
          <cell r="J1077">
            <v>0</v>
          </cell>
          <cell r="K1077">
            <v>0</v>
          </cell>
          <cell r="L1077">
            <v>0</v>
          </cell>
          <cell r="M1077">
            <v>0</v>
          </cell>
          <cell r="N1077">
            <v>0</v>
          </cell>
          <cell r="O1077">
            <v>0</v>
          </cell>
          <cell r="P1077">
            <v>0</v>
          </cell>
          <cell r="Q1077">
            <v>0</v>
          </cell>
          <cell r="R1077">
            <v>16746.686550000006</v>
          </cell>
          <cell r="S1077">
            <v>34271.919000000009</v>
          </cell>
          <cell r="T1077">
            <v>69833.664450000011</v>
          </cell>
          <cell r="U1077">
            <v>36847.527750000037</v>
          </cell>
          <cell r="V1077">
            <v>20100.588749999937</v>
          </cell>
          <cell r="W1077">
            <v>2583.0255000000179</v>
          </cell>
          <cell r="X1077">
            <v>2585.7149999999965</v>
          </cell>
          <cell r="Y1077">
            <v>2585.2035000000324</v>
          </cell>
          <cell r="Z1077">
            <v>2584.5764999999665</v>
          </cell>
          <cell r="AA1077">
            <v>2584.3950000000186</v>
          </cell>
          <cell r="AB1077">
            <v>2584.7249999999767</v>
          </cell>
          <cell r="AC1077">
            <v>2592.8595000000205</v>
          </cell>
          <cell r="AD1077">
            <v>2694.0321599718882</v>
          </cell>
          <cell r="AE1077">
            <v>2731.0805338135397</v>
          </cell>
          <cell r="AF1077">
            <v>2768.6383974915661</v>
          </cell>
          <cell r="AG1077">
            <v>2806.7127575183695</v>
          </cell>
          <cell r="AH1077">
            <v>2845.3107167601411</v>
          </cell>
          <cell r="AI1077">
            <v>2884.4394757617847</v>
          </cell>
          <cell r="AJ1077">
            <v>2924.1063340901455</v>
          </cell>
          <cell r="AK1077">
            <v>2964.3186916958948</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row>
        <row r="1078">
          <cell r="A1078" t="str">
            <v>IDMedium C&amp;ITime-Of-UseIncentive CostsLow Participation Case0</v>
          </cell>
          <cell r="B1078" t="str">
            <v>ID</v>
          </cell>
          <cell r="C1078" t="str">
            <v>Medium C&amp;I</v>
          </cell>
          <cell r="D1078" t="str">
            <v>Time-Of-Use</v>
          </cell>
          <cell r="E1078" t="str">
            <v>Incentive Costs</v>
          </cell>
          <cell r="F1078" t="str">
            <v>Low Participation Case</v>
          </cell>
          <cell r="G1078">
            <v>0</v>
          </cell>
          <cell r="H1078">
            <v>0</v>
          </cell>
          <cell r="I1078">
            <v>0</v>
          </cell>
          <cell r="J1078">
            <v>0</v>
          </cell>
          <cell r="K1078">
            <v>0</v>
          </cell>
          <cell r="L1078">
            <v>0</v>
          </cell>
          <cell r="M1078">
            <v>0</v>
          </cell>
          <cell r="N1078">
            <v>0</v>
          </cell>
          <cell r="O1078">
            <v>0</v>
          </cell>
          <cell r="P1078">
            <v>0</v>
          </cell>
          <cell r="Q1078">
            <v>0</v>
          </cell>
          <cell r="R1078">
            <v>351680.42</v>
          </cell>
          <cell r="S1078">
            <v>1071390.72</v>
          </cell>
          <cell r="T1078">
            <v>2537897.67</v>
          </cell>
          <cell r="U1078">
            <v>3311695.75</v>
          </cell>
          <cell r="V1078">
            <v>3733808.12</v>
          </cell>
          <cell r="W1078">
            <v>3788051.65</v>
          </cell>
          <cell r="X1078">
            <v>3842351.67</v>
          </cell>
          <cell r="Y1078">
            <v>3896640.94</v>
          </cell>
          <cell r="Z1078">
            <v>3950917.05</v>
          </cell>
          <cell r="AA1078">
            <v>4005189.34</v>
          </cell>
          <cell r="AB1078">
            <v>4059468.57</v>
          </cell>
          <cell r="AC1078">
            <v>4113918.62</v>
          </cell>
          <cell r="AD1078">
            <v>4170493.29</v>
          </cell>
          <cell r="AE1078">
            <v>4227845.9800000004</v>
          </cell>
          <cell r="AF1078">
            <v>4285987.3899999997</v>
          </cell>
          <cell r="AG1078">
            <v>4344928.3600000003</v>
          </cell>
          <cell r="AH1078">
            <v>4404679.88</v>
          </cell>
          <cell r="AI1078">
            <v>4465253.1100000003</v>
          </cell>
          <cell r="AJ1078">
            <v>4526659.34</v>
          </cell>
          <cell r="AK1078">
            <v>4588910.04</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row>
        <row r="1079">
          <cell r="A1079" t="str">
            <v>IDMedium C&amp;ITime-Of-UseParticipantsLow Participation Case0</v>
          </cell>
          <cell r="B1079" t="str">
            <v>ID</v>
          </cell>
          <cell r="C1079" t="str">
            <v>Medium C&amp;I</v>
          </cell>
          <cell r="D1079" t="str">
            <v>Time-Of-Use</v>
          </cell>
          <cell r="E1079" t="str">
            <v>Participants</v>
          </cell>
          <cell r="F1079" t="str">
            <v>Low Participation Case</v>
          </cell>
          <cell r="G1079">
            <v>0</v>
          </cell>
          <cell r="H1079">
            <v>0</v>
          </cell>
          <cell r="I1079">
            <v>0</v>
          </cell>
          <cell r="J1079">
            <v>0</v>
          </cell>
          <cell r="K1079">
            <v>0</v>
          </cell>
          <cell r="L1079">
            <v>0</v>
          </cell>
          <cell r="M1079">
            <v>0</v>
          </cell>
          <cell r="N1079">
            <v>0</v>
          </cell>
          <cell r="O1079">
            <v>0</v>
          </cell>
          <cell r="P1079">
            <v>0</v>
          </cell>
          <cell r="Q1079">
            <v>0</v>
          </cell>
          <cell r="R1079">
            <v>16746.686550000006</v>
          </cell>
          <cell r="S1079">
            <v>51018.605550000015</v>
          </cell>
          <cell r="T1079">
            <v>120852.27000000002</v>
          </cell>
          <cell r="U1079">
            <v>157699.79775000006</v>
          </cell>
          <cell r="V1079">
            <v>177800.38649999999</v>
          </cell>
          <cell r="W1079">
            <v>180383.41200000001</v>
          </cell>
          <cell r="X1079">
            <v>182969.12700000001</v>
          </cell>
          <cell r="Y1079">
            <v>185554.33050000004</v>
          </cell>
          <cell r="Z1079">
            <v>188138.90700000001</v>
          </cell>
          <cell r="AA1079">
            <v>190723.30200000003</v>
          </cell>
          <cell r="AB1079">
            <v>193308.027</v>
          </cell>
          <cell r="AC1079">
            <v>195900.88650000002</v>
          </cell>
          <cell r="AD1079">
            <v>198594.91865997191</v>
          </cell>
          <cell r="AE1079">
            <v>201325.99919378545</v>
          </cell>
          <cell r="AF1079">
            <v>204094.63759127702</v>
          </cell>
          <cell r="AG1079">
            <v>206901.35034879539</v>
          </cell>
          <cell r="AH1079">
            <v>209746.66106555553</v>
          </cell>
          <cell r="AI1079">
            <v>212631.10054131731</v>
          </cell>
          <cell r="AJ1079">
            <v>215555.20687540746</v>
          </cell>
          <cell r="AK1079">
            <v>218519.52556710335</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row>
        <row r="1080">
          <cell r="A1080" t="str">
            <v>IDResidentialTime-Of-UseProgram Annual BenefitsLow Participation Case0</v>
          </cell>
          <cell r="B1080" t="str">
            <v>ID</v>
          </cell>
          <cell r="C1080" t="str">
            <v>Residential</v>
          </cell>
          <cell r="D1080" t="str">
            <v>Time-Of-Use</v>
          </cell>
          <cell r="E1080" t="str">
            <v>Program Annual Benefits</v>
          </cell>
          <cell r="F1080" t="str">
            <v>Low Participation Case</v>
          </cell>
          <cell r="G1080">
            <v>0</v>
          </cell>
          <cell r="H1080">
            <v>0</v>
          </cell>
          <cell r="I1080">
            <v>0</v>
          </cell>
          <cell r="J1080">
            <v>0</v>
          </cell>
          <cell r="K1080">
            <v>0</v>
          </cell>
          <cell r="L1080">
            <v>0</v>
          </cell>
          <cell r="M1080">
            <v>0</v>
          </cell>
          <cell r="N1080">
            <v>0</v>
          </cell>
          <cell r="O1080">
            <v>0</v>
          </cell>
          <cell r="P1080">
            <v>0</v>
          </cell>
          <cell r="Q1080">
            <v>0</v>
          </cell>
          <cell r="R1080">
            <v>573231.01</v>
          </cell>
          <cell r="S1080">
            <v>1745288.43</v>
          </cell>
          <cell r="T1080">
            <v>4127886.26</v>
          </cell>
          <cell r="U1080">
            <v>5388069.9000000004</v>
          </cell>
          <cell r="V1080">
            <v>6066603.5300000003</v>
          </cell>
          <cell r="W1080">
            <v>6146956.6100000003</v>
          </cell>
          <cell r="X1080">
            <v>6226381.7599999998</v>
          </cell>
          <cell r="Y1080">
            <v>6305886.3200000003</v>
          </cell>
          <cell r="Z1080">
            <v>6389191.79</v>
          </cell>
          <cell r="AA1080">
            <v>6482465.1100000003</v>
          </cell>
          <cell r="AB1080">
            <v>6568214.9500000002</v>
          </cell>
          <cell r="AC1080">
            <v>6654117.0800000001</v>
          </cell>
          <cell r="AD1080">
            <v>6743128.8899999997</v>
          </cell>
          <cell r="AE1080">
            <v>6833331.4100000001</v>
          </cell>
          <cell r="AF1080">
            <v>6924740.5700000003</v>
          </cell>
          <cell r="AG1080">
            <v>7017372.5</v>
          </cell>
          <cell r="AH1080">
            <v>7111243.5700000003</v>
          </cell>
          <cell r="AI1080">
            <v>7206370.3399999999</v>
          </cell>
          <cell r="AJ1080">
            <v>7302769.6200000001</v>
          </cell>
          <cell r="AK1080">
            <v>7400458.4299999997</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row>
        <row r="1081">
          <cell r="A1081" t="str">
            <v>IDResidentialTime-Of-UseProgram Annual CostsLow Participation Case0</v>
          </cell>
          <cell r="B1081" t="str">
            <v>ID</v>
          </cell>
          <cell r="C1081" t="str">
            <v>Residential</v>
          </cell>
          <cell r="D1081" t="str">
            <v>Time-Of-Use</v>
          </cell>
          <cell r="E1081" t="str">
            <v>Program Annual Costs</v>
          </cell>
          <cell r="F1081" t="str">
            <v>Low Participation Case</v>
          </cell>
          <cell r="G1081">
            <v>0</v>
          </cell>
          <cell r="H1081">
            <v>0</v>
          </cell>
          <cell r="I1081">
            <v>0</v>
          </cell>
          <cell r="J1081">
            <v>0</v>
          </cell>
          <cell r="K1081">
            <v>0</v>
          </cell>
          <cell r="L1081">
            <v>0</v>
          </cell>
          <cell r="M1081">
            <v>0</v>
          </cell>
          <cell r="N1081">
            <v>0</v>
          </cell>
          <cell r="O1081">
            <v>0</v>
          </cell>
          <cell r="P1081">
            <v>0</v>
          </cell>
          <cell r="Q1081">
            <v>0</v>
          </cell>
          <cell r="R1081">
            <v>5834317.1500000004</v>
          </cell>
          <cell r="S1081">
            <v>12509121.98</v>
          </cell>
          <cell r="T1081">
            <v>26286343.199999999</v>
          </cell>
          <cell r="U1081">
            <v>16130618.27</v>
          </cell>
          <cell r="V1081">
            <v>10911310.720000001</v>
          </cell>
          <cell r="W1081">
            <v>4823091.07</v>
          </cell>
          <cell r="X1081">
            <v>4899046.41</v>
          </cell>
          <cell r="Y1081">
            <v>4974249.76</v>
          </cell>
          <cell r="Z1081">
            <v>5049879.66</v>
          </cell>
          <cell r="AA1081">
            <v>5126289.05</v>
          </cell>
          <cell r="AB1081">
            <v>5203203.5</v>
          </cell>
          <cell r="AC1081">
            <v>5283869.59</v>
          </cell>
          <cell r="AD1081">
            <v>5405233.1200000001</v>
          </cell>
          <cell r="AE1081">
            <v>5502775.29</v>
          </cell>
          <cell r="AF1081">
            <v>5602414.6799999997</v>
          </cell>
          <cell r="AG1081">
            <v>5704204.7300000004</v>
          </cell>
          <cell r="AH1081">
            <v>5808200.4400000004</v>
          </cell>
          <cell r="AI1081">
            <v>5914458.3899999997</v>
          </cell>
          <cell r="AJ1081">
            <v>6023036.7800000003</v>
          </cell>
          <cell r="AK1081">
            <v>6133995.5099999998</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row>
        <row r="1082">
          <cell r="A1082" t="str">
            <v>IDResidentialTime-Of-UseNon-Incentive CostsLow Participation Case0</v>
          </cell>
          <cell r="B1082" t="str">
            <v>ID</v>
          </cell>
          <cell r="C1082" t="str">
            <v>Residential</v>
          </cell>
          <cell r="D1082" t="str">
            <v>Time-Of-Use</v>
          </cell>
          <cell r="E1082" t="str">
            <v>Non-Incentive Costs</v>
          </cell>
          <cell r="F1082" t="str">
            <v>Low Participation Case</v>
          </cell>
          <cell r="G1082">
            <v>0</v>
          </cell>
          <cell r="H1082">
            <v>0</v>
          </cell>
          <cell r="I1082">
            <v>0</v>
          </cell>
          <cell r="J1082">
            <v>0</v>
          </cell>
          <cell r="K1082">
            <v>0</v>
          </cell>
          <cell r="L1082">
            <v>0</v>
          </cell>
          <cell r="M1082">
            <v>0</v>
          </cell>
          <cell r="N1082">
            <v>0</v>
          </cell>
          <cell r="O1082">
            <v>0</v>
          </cell>
          <cell r="P1082">
            <v>0</v>
          </cell>
          <cell r="Q1082">
            <v>0</v>
          </cell>
          <cell r="R1082">
            <v>5482636.7300000004</v>
          </cell>
          <cell r="S1082">
            <v>11437731.27</v>
          </cell>
          <cell r="T1082">
            <v>23748445.530000001</v>
          </cell>
          <cell r="U1082">
            <v>12818922.52</v>
          </cell>
          <cell r="V1082">
            <v>7177502.6100000003</v>
          </cell>
          <cell r="W1082">
            <v>1035039.42</v>
          </cell>
          <cell r="X1082">
            <v>1056694.75</v>
          </cell>
          <cell r="Y1082">
            <v>1077608.81</v>
          </cell>
          <cell r="Z1082">
            <v>1098962.6200000001</v>
          </cell>
          <cell r="AA1082">
            <v>1121099.71</v>
          </cell>
          <cell r="AB1082">
            <v>1143734.93</v>
          </cell>
          <cell r="AC1082">
            <v>1169950.97</v>
          </cell>
          <cell r="AD1082">
            <v>1234739.83</v>
          </cell>
          <cell r="AE1082">
            <v>1274929.31</v>
          </cell>
          <cell r="AF1082">
            <v>1316427.29</v>
          </cell>
          <cell r="AG1082">
            <v>1359276.37</v>
          </cell>
          <cell r="AH1082">
            <v>1403520.56</v>
          </cell>
          <cell r="AI1082">
            <v>1449205.28</v>
          </cell>
          <cell r="AJ1082">
            <v>1496377.44</v>
          </cell>
          <cell r="AK1082">
            <v>1545085.48</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row>
        <row r="1083">
          <cell r="A1083" t="str">
            <v>IDResidentialTime-Of-UseSummer Peak Reduction @Meter  (MW)Low Participation Case0</v>
          </cell>
          <cell r="B1083" t="str">
            <v>ID</v>
          </cell>
          <cell r="C1083" t="str">
            <v>Residential</v>
          </cell>
          <cell r="D1083" t="str">
            <v>Time-Of-Use</v>
          </cell>
          <cell r="E1083" t="str">
            <v>Summer Peak Reduction @Meter  (MW)</v>
          </cell>
          <cell r="F1083" t="str">
            <v>Low Participation Case</v>
          </cell>
          <cell r="G1083">
            <v>0</v>
          </cell>
          <cell r="H1083">
            <v>0</v>
          </cell>
          <cell r="I1083">
            <v>0</v>
          </cell>
          <cell r="J1083">
            <v>0</v>
          </cell>
          <cell r="K1083">
            <v>0</v>
          </cell>
          <cell r="L1083">
            <v>0</v>
          </cell>
          <cell r="M1083">
            <v>0</v>
          </cell>
          <cell r="N1083">
            <v>0</v>
          </cell>
          <cell r="O1083">
            <v>0</v>
          </cell>
          <cell r="P1083">
            <v>0</v>
          </cell>
          <cell r="Q1083">
            <v>0</v>
          </cell>
          <cell r="R1083">
            <v>5.1061481672101516</v>
          </cell>
          <cell r="S1083">
            <v>15.546439584201273</v>
          </cell>
          <cell r="T1083">
            <v>36.769815927493447</v>
          </cell>
          <cell r="U1083">
            <v>47.99510590524666</v>
          </cell>
          <cell r="V1083">
            <v>54.039254216657497</v>
          </cell>
          <cell r="W1083">
            <v>54.75501228123791</v>
          </cell>
          <cell r="X1083">
            <v>55.462504704051796</v>
          </cell>
          <cell r="Y1083">
            <v>56.170704503007471</v>
          </cell>
          <cell r="Z1083">
            <v>56.91276145592839</v>
          </cell>
          <cell r="AA1083">
            <v>57.74360864977195</v>
          </cell>
          <cell r="AB1083">
            <v>58.507439221742665</v>
          </cell>
          <cell r="AC1083">
            <v>59.27262640549219</v>
          </cell>
          <cell r="AD1083">
            <v>60.065513565673378</v>
          </cell>
          <cell r="AE1083">
            <v>60.869007140432515</v>
          </cell>
          <cell r="AF1083">
            <v>61.683249011282939</v>
          </cell>
          <cell r="AG1083">
            <v>62.508382957680382</v>
          </cell>
          <cell r="AH1083">
            <v>63.344554682411669</v>
          </cell>
          <cell r="AI1083">
            <v>64.191911837323005</v>
          </cell>
          <cell r="AJ1083">
            <v>65.050604049392433</v>
          </cell>
          <cell r="AK1083">
            <v>65.920782947151125</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row>
        <row r="1084">
          <cell r="A1084" t="str">
            <v>IDResidentialTime-Of-UseSummer Peak Reduction @Generation (MW)Low Participation Case0</v>
          </cell>
          <cell r="B1084" t="str">
            <v>ID</v>
          </cell>
          <cell r="C1084" t="str">
            <v>Residential</v>
          </cell>
          <cell r="D1084" t="str">
            <v>Time-Of-Use</v>
          </cell>
          <cell r="E1084" t="str">
            <v>Summer Peak Reduction @Generation (MW)</v>
          </cell>
          <cell r="F1084" t="str">
            <v>Low Participation Case</v>
          </cell>
          <cell r="G1084">
            <v>0</v>
          </cell>
          <cell r="H1084">
            <v>0</v>
          </cell>
          <cell r="I1084">
            <v>0</v>
          </cell>
          <cell r="J1084">
            <v>0</v>
          </cell>
          <cell r="K1084">
            <v>0</v>
          </cell>
          <cell r="L1084">
            <v>0</v>
          </cell>
          <cell r="M1084">
            <v>0</v>
          </cell>
          <cell r="N1084">
            <v>0</v>
          </cell>
          <cell r="O1084">
            <v>0</v>
          </cell>
          <cell r="P1084">
            <v>0</v>
          </cell>
          <cell r="Q1084">
            <v>0</v>
          </cell>
          <cell r="R1084">
            <v>5.6309529854545115</v>
          </cell>
          <cell r="S1084">
            <v>17.1442871462299</v>
          </cell>
          <cell r="T1084">
            <v>40.548980952242438</v>
          </cell>
          <cell r="U1084">
            <v>52.92799504328039</v>
          </cell>
          <cell r="V1084">
            <v>59.593354892652727</v>
          </cell>
          <cell r="W1084">
            <v>60.382677857562754</v>
          </cell>
          <cell r="X1084">
            <v>61.162885646285609</v>
          </cell>
          <cell r="Y1084">
            <v>61.94387351456492</v>
          </cell>
          <cell r="Z1084">
            <v>62.762198341341403</v>
          </cell>
          <cell r="AA1084">
            <v>63.678439181486489</v>
          </cell>
          <cell r="AB1084">
            <v>64.520775498172327</v>
          </cell>
          <cell r="AC1084">
            <v>65.364607857843168</v>
          </cell>
          <cell r="AD1084">
            <v>66.238987169908881</v>
          </cell>
          <cell r="AE1084">
            <v>67.125063013269198</v>
          </cell>
          <cell r="AF1084">
            <v>68.022991851877961</v>
          </cell>
          <cell r="AG1084">
            <v>68.932932242700019</v>
          </cell>
          <cell r="AH1084">
            <v>69.855044863709381</v>
          </cell>
          <cell r="AI1084">
            <v>70.789492542261797</v>
          </cell>
          <cell r="AJ1084">
            <v>71.73644028384696</v>
          </cell>
          <cell r="AK1084">
            <v>72.696055301225314</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row>
        <row r="1085">
          <cell r="A1085" t="str">
            <v>IDResidentialTime-Of-UseWinter Peak Reduction @Meter  (MW)Low Participation Case0</v>
          </cell>
          <cell r="B1085" t="str">
            <v>ID</v>
          </cell>
          <cell r="C1085" t="str">
            <v>Residential</v>
          </cell>
          <cell r="D1085" t="str">
            <v>Time-Of-Use</v>
          </cell>
          <cell r="E1085" t="str">
            <v>Winter Peak Reduction @Meter  (MW)</v>
          </cell>
          <cell r="F1085" t="str">
            <v>Low Participation Case</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row>
        <row r="1086">
          <cell r="A1086" t="str">
            <v>IDResidentialTime-Of-UseWinter Peak Reduction @Generation (MW)Low Participation Case0</v>
          </cell>
          <cell r="B1086" t="str">
            <v>ID</v>
          </cell>
          <cell r="C1086" t="str">
            <v>Residential</v>
          </cell>
          <cell r="D1086" t="str">
            <v>Time-Of-Use</v>
          </cell>
          <cell r="E1086" t="str">
            <v>Winter Peak Reduction @Generation (MW)</v>
          </cell>
          <cell r="F1086" t="str">
            <v>Low Participation Case</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row>
        <row r="1087">
          <cell r="A1087" t="str">
            <v>IDResidentialTime-Of-UseProgram Annual BenefitsLow Participation Case0</v>
          </cell>
          <cell r="B1087" t="str">
            <v>ID</v>
          </cell>
          <cell r="C1087" t="str">
            <v>Residential</v>
          </cell>
          <cell r="D1087" t="str">
            <v>Time-Of-Use</v>
          </cell>
          <cell r="E1087" t="str">
            <v>Program Annual Benefits</v>
          </cell>
          <cell r="F1087" t="str">
            <v>Low Participation Case</v>
          </cell>
          <cell r="G1087">
            <v>0</v>
          </cell>
        </row>
        <row r="1088">
          <cell r="A1088" t="str">
            <v>IDResidentialTime-Of-UseNew ParticipantsLow Participation Case0</v>
          </cell>
          <cell r="B1088" t="str">
            <v>ID</v>
          </cell>
          <cell r="C1088" t="str">
            <v>Residential</v>
          </cell>
          <cell r="D1088" t="str">
            <v>Time-Of-Use</v>
          </cell>
          <cell r="E1088" t="str">
            <v>New Participants</v>
          </cell>
          <cell r="F1088" t="str">
            <v>Low Participation Case</v>
          </cell>
          <cell r="G1088">
            <v>0</v>
          </cell>
          <cell r="H1088">
            <v>0</v>
          </cell>
          <cell r="I1088">
            <v>0</v>
          </cell>
          <cell r="J1088">
            <v>0</v>
          </cell>
          <cell r="K1088">
            <v>0</v>
          </cell>
          <cell r="L1088">
            <v>0</v>
          </cell>
          <cell r="M1088">
            <v>0</v>
          </cell>
          <cell r="N1088">
            <v>0</v>
          </cell>
          <cell r="O1088">
            <v>0</v>
          </cell>
          <cell r="P1088">
            <v>0</v>
          </cell>
          <cell r="Q1088">
            <v>0</v>
          </cell>
          <cell r="R1088">
            <v>16746.686550000006</v>
          </cell>
          <cell r="S1088">
            <v>34271.919000000009</v>
          </cell>
          <cell r="T1088">
            <v>69833.664450000011</v>
          </cell>
          <cell r="U1088">
            <v>36847.527750000037</v>
          </cell>
          <cell r="V1088">
            <v>20100.588749999937</v>
          </cell>
          <cell r="W1088">
            <v>2583.0255000000179</v>
          </cell>
          <cell r="X1088">
            <v>2585.7149999999965</v>
          </cell>
          <cell r="Y1088">
            <v>2585.2035000000324</v>
          </cell>
          <cell r="Z1088">
            <v>2584.5764999999665</v>
          </cell>
          <cell r="AA1088">
            <v>2584.3950000000186</v>
          </cell>
          <cell r="AB1088">
            <v>2584.7249999999767</v>
          </cell>
          <cell r="AC1088">
            <v>2592.8595000000205</v>
          </cell>
          <cell r="AD1088">
            <v>2694.0321599718882</v>
          </cell>
          <cell r="AE1088">
            <v>2731.0805338135397</v>
          </cell>
          <cell r="AF1088">
            <v>2768.6383974915661</v>
          </cell>
          <cell r="AG1088">
            <v>2806.7127575183695</v>
          </cell>
          <cell r="AH1088">
            <v>2845.3107167601411</v>
          </cell>
          <cell r="AI1088">
            <v>2884.4394757617847</v>
          </cell>
          <cell r="AJ1088">
            <v>2924.1063340901455</v>
          </cell>
          <cell r="AK1088">
            <v>2964.3186916958948</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row>
        <row r="1089">
          <cell r="A1089" t="str">
            <v>IDResidentialTime-Of-UseIncentive CostsLow Participation Case0</v>
          </cell>
          <cell r="B1089" t="str">
            <v>ID</v>
          </cell>
          <cell r="C1089" t="str">
            <v>Residential</v>
          </cell>
          <cell r="D1089" t="str">
            <v>Time-Of-Use</v>
          </cell>
          <cell r="E1089" t="str">
            <v>Incentive Costs</v>
          </cell>
          <cell r="F1089" t="str">
            <v>Low Participation Case</v>
          </cell>
          <cell r="G1089">
            <v>0</v>
          </cell>
          <cell r="H1089">
            <v>0</v>
          </cell>
          <cell r="I1089">
            <v>0</v>
          </cell>
          <cell r="J1089">
            <v>0</v>
          </cell>
          <cell r="K1089">
            <v>0</v>
          </cell>
          <cell r="L1089">
            <v>0</v>
          </cell>
          <cell r="M1089">
            <v>0</v>
          </cell>
          <cell r="N1089">
            <v>0</v>
          </cell>
          <cell r="O1089">
            <v>0</v>
          </cell>
          <cell r="P1089">
            <v>0</v>
          </cell>
          <cell r="Q1089">
            <v>0</v>
          </cell>
          <cell r="R1089">
            <v>351680.42</v>
          </cell>
          <cell r="S1089">
            <v>1071390.72</v>
          </cell>
          <cell r="T1089">
            <v>2537897.67</v>
          </cell>
          <cell r="U1089">
            <v>3311695.75</v>
          </cell>
          <cell r="V1089">
            <v>3733808.12</v>
          </cell>
          <cell r="W1089">
            <v>3788051.65</v>
          </cell>
          <cell r="X1089">
            <v>3842351.67</v>
          </cell>
          <cell r="Y1089">
            <v>3896640.94</v>
          </cell>
          <cell r="Z1089">
            <v>3950917.05</v>
          </cell>
          <cell r="AA1089">
            <v>4005189.34</v>
          </cell>
          <cell r="AB1089">
            <v>4059468.57</v>
          </cell>
          <cell r="AC1089">
            <v>4113918.62</v>
          </cell>
          <cell r="AD1089">
            <v>4170493.29</v>
          </cell>
          <cell r="AE1089">
            <v>4227845.9800000004</v>
          </cell>
          <cell r="AF1089">
            <v>4285987.3899999997</v>
          </cell>
          <cell r="AG1089">
            <v>4344928.3600000003</v>
          </cell>
          <cell r="AH1089">
            <v>4404679.88</v>
          </cell>
          <cell r="AI1089">
            <v>4465253.1100000003</v>
          </cell>
          <cell r="AJ1089">
            <v>4526659.34</v>
          </cell>
          <cell r="AK1089">
            <v>4588910.04</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row>
        <row r="1090">
          <cell r="A1090" t="str">
            <v>IDResidentialTime-Of-UseParticipantsLow Participation Case0</v>
          </cell>
          <cell r="B1090" t="str">
            <v>ID</v>
          </cell>
          <cell r="C1090" t="str">
            <v>Residential</v>
          </cell>
          <cell r="D1090" t="str">
            <v>Time-Of-Use</v>
          </cell>
          <cell r="E1090" t="str">
            <v>Participants</v>
          </cell>
          <cell r="F1090" t="str">
            <v>Low Participation Case</v>
          </cell>
          <cell r="G1090">
            <v>0</v>
          </cell>
          <cell r="H1090">
            <v>0</v>
          </cell>
          <cell r="I1090">
            <v>0</v>
          </cell>
          <cell r="J1090">
            <v>0</v>
          </cell>
          <cell r="K1090">
            <v>0</v>
          </cell>
          <cell r="L1090">
            <v>0</v>
          </cell>
          <cell r="M1090">
            <v>0</v>
          </cell>
          <cell r="N1090">
            <v>0</v>
          </cell>
          <cell r="O1090">
            <v>0</v>
          </cell>
          <cell r="P1090">
            <v>0</v>
          </cell>
          <cell r="Q1090">
            <v>0</v>
          </cell>
          <cell r="R1090">
            <v>16746.686550000006</v>
          </cell>
          <cell r="S1090">
            <v>51018.605550000015</v>
          </cell>
          <cell r="T1090">
            <v>120852.27000000002</v>
          </cell>
          <cell r="U1090">
            <v>157699.79775000006</v>
          </cell>
          <cell r="V1090">
            <v>177800.38649999999</v>
          </cell>
          <cell r="W1090">
            <v>180383.41200000001</v>
          </cell>
          <cell r="X1090">
            <v>182969.12700000001</v>
          </cell>
          <cell r="Y1090">
            <v>185554.33050000004</v>
          </cell>
          <cell r="Z1090">
            <v>188138.90700000001</v>
          </cell>
          <cell r="AA1090">
            <v>190723.30200000003</v>
          </cell>
          <cell r="AB1090">
            <v>193308.027</v>
          </cell>
          <cell r="AC1090">
            <v>195900.88650000002</v>
          </cell>
          <cell r="AD1090">
            <v>198594.91865997191</v>
          </cell>
          <cell r="AE1090">
            <v>201325.99919378545</v>
          </cell>
          <cell r="AF1090">
            <v>204094.63759127702</v>
          </cell>
          <cell r="AG1090">
            <v>206901.35034879539</v>
          </cell>
          <cell r="AH1090">
            <v>209746.66106555553</v>
          </cell>
          <cell r="AI1090">
            <v>212631.10054131731</v>
          </cell>
          <cell r="AJ1090">
            <v>215555.20687540746</v>
          </cell>
          <cell r="AK1090">
            <v>218519.52556710335</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row>
        <row r="1091">
          <cell r="A1091" t="str">
            <v>IDSmall C&amp;ITime-Of-UseProgram Annual BenefitsLow Participation Case0</v>
          </cell>
          <cell r="B1091" t="str">
            <v>ID</v>
          </cell>
          <cell r="C1091" t="str">
            <v>Small C&amp;I</v>
          </cell>
          <cell r="D1091" t="str">
            <v>Time-Of-Use</v>
          </cell>
          <cell r="E1091" t="str">
            <v>Program Annual Benefits</v>
          </cell>
          <cell r="F1091" t="str">
            <v>Low Participation Case</v>
          </cell>
          <cell r="G1091">
            <v>0</v>
          </cell>
          <cell r="H1091">
            <v>0</v>
          </cell>
          <cell r="I1091">
            <v>0</v>
          </cell>
          <cell r="J1091">
            <v>0</v>
          </cell>
          <cell r="K1091">
            <v>0</v>
          </cell>
          <cell r="L1091">
            <v>0</v>
          </cell>
          <cell r="M1091">
            <v>0</v>
          </cell>
          <cell r="N1091">
            <v>0</v>
          </cell>
          <cell r="O1091">
            <v>0</v>
          </cell>
          <cell r="P1091">
            <v>0</v>
          </cell>
          <cell r="Q1091">
            <v>0</v>
          </cell>
          <cell r="R1091">
            <v>573231.01</v>
          </cell>
          <cell r="S1091">
            <v>1745288.43</v>
          </cell>
          <cell r="T1091">
            <v>4127886.26</v>
          </cell>
          <cell r="U1091">
            <v>5388069.9000000004</v>
          </cell>
          <cell r="V1091">
            <v>6066603.5300000003</v>
          </cell>
          <cell r="W1091">
            <v>6146956.6100000003</v>
          </cell>
          <cell r="X1091">
            <v>6226381.7599999998</v>
          </cell>
          <cell r="Y1091">
            <v>6305886.3200000003</v>
          </cell>
          <cell r="Z1091">
            <v>6389191.79</v>
          </cell>
          <cell r="AA1091">
            <v>6482465.1100000003</v>
          </cell>
          <cell r="AB1091">
            <v>6568214.9500000002</v>
          </cell>
          <cell r="AC1091">
            <v>6654117.0800000001</v>
          </cell>
          <cell r="AD1091">
            <v>6743128.8899999997</v>
          </cell>
          <cell r="AE1091">
            <v>6833331.4100000001</v>
          </cell>
          <cell r="AF1091">
            <v>6924740.5700000003</v>
          </cell>
          <cell r="AG1091">
            <v>7017372.5</v>
          </cell>
          <cell r="AH1091">
            <v>7111243.5700000003</v>
          </cell>
          <cell r="AI1091">
            <v>7206370.3399999999</v>
          </cell>
          <cell r="AJ1091">
            <v>7302769.6200000001</v>
          </cell>
          <cell r="AK1091">
            <v>7400458.4299999997</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row>
        <row r="1092">
          <cell r="A1092" t="str">
            <v>IDSmall C&amp;ITime-Of-UseProgram Annual CostsLow Participation Case0</v>
          </cell>
          <cell r="B1092" t="str">
            <v>ID</v>
          </cell>
          <cell r="C1092" t="str">
            <v>Small C&amp;I</v>
          </cell>
          <cell r="D1092" t="str">
            <v>Time-Of-Use</v>
          </cell>
          <cell r="E1092" t="str">
            <v>Program Annual Costs</v>
          </cell>
          <cell r="F1092" t="str">
            <v>Low Participation Case</v>
          </cell>
          <cell r="G1092">
            <v>0</v>
          </cell>
          <cell r="H1092">
            <v>0</v>
          </cell>
          <cell r="I1092">
            <v>0</v>
          </cell>
          <cell r="J1092">
            <v>0</v>
          </cell>
          <cell r="K1092">
            <v>0</v>
          </cell>
          <cell r="L1092">
            <v>0</v>
          </cell>
          <cell r="M1092">
            <v>0</v>
          </cell>
          <cell r="N1092">
            <v>0</v>
          </cell>
          <cell r="O1092">
            <v>0</v>
          </cell>
          <cell r="P1092">
            <v>0</v>
          </cell>
          <cell r="Q1092">
            <v>0</v>
          </cell>
          <cell r="R1092">
            <v>5834317.1500000004</v>
          </cell>
          <cell r="S1092">
            <v>12509121.98</v>
          </cell>
          <cell r="T1092">
            <v>26286343.199999999</v>
          </cell>
          <cell r="U1092">
            <v>16130618.27</v>
          </cell>
          <cell r="V1092">
            <v>10911310.720000001</v>
          </cell>
          <cell r="W1092">
            <v>4823091.07</v>
          </cell>
          <cell r="X1092">
            <v>4899046.41</v>
          </cell>
          <cell r="Y1092">
            <v>4974249.76</v>
          </cell>
          <cell r="Z1092">
            <v>5049879.66</v>
          </cell>
          <cell r="AA1092">
            <v>5126289.05</v>
          </cell>
          <cell r="AB1092">
            <v>5203203.5</v>
          </cell>
          <cell r="AC1092">
            <v>5283869.59</v>
          </cell>
          <cell r="AD1092">
            <v>5405233.1200000001</v>
          </cell>
          <cell r="AE1092">
            <v>5502775.29</v>
          </cell>
          <cell r="AF1092">
            <v>5602414.6799999997</v>
          </cell>
          <cell r="AG1092">
            <v>5704204.7300000004</v>
          </cell>
          <cell r="AH1092">
            <v>5808200.4400000004</v>
          </cell>
          <cell r="AI1092">
            <v>5914458.3899999997</v>
          </cell>
          <cell r="AJ1092">
            <v>6023036.7800000003</v>
          </cell>
          <cell r="AK1092">
            <v>6133995.5099999998</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row>
        <row r="1093">
          <cell r="A1093" t="str">
            <v>IDSmall C&amp;ITime-Of-UseNon-Incentive CostsLow Participation Case0</v>
          </cell>
          <cell r="B1093" t="str">
            <v>ID</v>
          </cell>
          <cell r="C1093" t="str">
            <v>Small C&amp;I</v>
          </cell>
          <cell r="D1093" t="str">
            <v>Time-Of-Use</v>
          </cell>
          <cell r="E1093" t="str">
            <v>Non-Incentive Costs</v>
          </cell>
          <cell r="F1093" t="str">
            <v>Low Participation Case</v>
          </cell>
          <cell r="G1093">
            <v>0</v>
          </cell>
          <cell r="H1093">
            <v>0</v>
          </cell>
          <cell r="I1093">
            <v>0</v>
          </cell>
          <cell r="J1093">
            <v>0</v>
          </cell>
          <cell r="K1093">
            <v>0</v>
          </cell>
          <cell r="L1093">
            <v>0</v>
          </cell>
          <cell r="M1093">
            <v>0</v>
          </cell>
          <cell r="N1093">
            <v>0</v>
          </cell>
          <cell r="O1093">
            <v>0</v>
          </cell>
          <cell r="P1093">
            <v>0</v>
          </cell>
          <cell r="Q1093">
            <v>0</v>
          </cell>
          <cell r="R1093">
            <v>5482636.7300000004</v>
          </cell>
          <cell r="S1093">
            <v>11437731.27</v>
          </cell>
          <cell r="T1093">
            <v>23748445.530000001</v>
          </cell>
          <cell r="U1093">
            <v>12818922.52</v>
          </cell>
          <cell r="V1093">
            <v>7177502.6100000003</v>
          </cell>
          <cell r="W1093">
            <v>1035039.42</v>
          </cell>
          <cell r="X1093">
            <v>1056694.75</v>
          </cell>
          <cell r="Y1093">
            <v>1077608.81</v>
          </cell>
          <cell r="Z1093">
            <v>1098962.6200000001</v>
          </cell>
          <cell r="AA1093">
            <v>1121099.71</v>
          </cell>
          <cell r="AB1093">
            <v>1143734.93</v>
          </cell>
          <cell r="AC1093">
            <v>1169950.97</v>
          </cell>
          <cell r="AD1093">
            <v>1234739.83</v>
          </cell>
          <cell r="AE1093">
            <v>1274929.31</v>
          </cell>
          <cell r="AF1093">
            <v>1316427.29</v>
          </cell>
          <cell r="AG1093">
            <v>1359276.37</v>
          </cell>
          <cell r="AH1093">
            <v>1403520.56</v>
          </cell>
          <cell r="AI1093">
            <v>1449205.28</v>
          </cell>
          <cell r="AJ1093">
            <v>1496377.44</v>
          </cell>
          <cell r="AK1093">
            <v>1545085.48</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row>
        <row r="1094">
          <cell r="A1094" t="str">
            <v>IDSmall C&amp;ITime-Of-UseSummer Peak Reduction @Meter  (MW)Low Participation Case0</v>
          </cell>
          <cell r="B1094" t="str">
            <v>ID</v>
          </cell>
          <cell r="C1094" t="str">
            <v>Small C&amp;I</v>
          </cell>
          <cell r="D1094" t="str">
            <v>Time-Of-Use</v>
          </cell>
          <cell r="E1094" t="str">
            <v>Summer Peak Reduction @Meter  (MW)</v>
          </cell>
          <cell r="F1094" t="str">
            <v>Low Participation Case</v>
          </cell>
          <cell r="G1094">
            <v>0</v>
          </cell>
          <cell r="H1094">
            <v>0</v>
          </cell>
          <cell r="I1094">
            <v>0</v>
          </cell>
          <cell r="J1094">
            <v>0</v>
          </cell>
          <cell r="K1094">
            <v>0</v>
          </cell>
          <cell r="L1094">
            <v>0</v>
          </cell>
          <cell r="M1094">
            <v>0</v>
          </cell>
          <cell r="N1094">
            <v>0</v>
          </cell>
          <cell r="O1094">
            <v>0</v>
          </cell>
          <cell r="P1094">
            <v>0</v>
          </cell>
          <cell r="Q1094">
            <v>0</v>
          </cell>
          <cell r="R1094">
            <v>5.1061481672101516</v>
          </cell>
          <cell r="S1094">
            <v>15.546439584201273</v>
          </cell>
          <cell r="T1094">
            <v>36.769815927493447</v>
          </cell>
          <cell r="U1094">
            <v>47.99510590524666</v>
          </cell>
          <cell r="V1094">
            <v>54.039254216657497</v>
          </cell>
          <cell r="W1094">
            <v>54.75501228123791</v>
          </cell>
          <cell r="X1094">
            <v>55.462504704051796</v>
          </cell>
          <cell r="Y1094">
            <v>56.170704503007471</v>
          </cell>
          <cell r="Z1094">
            <v>56.91276145592839</v>
          </cell>
          <cell r="AA1094">
            <v>57.74360864977195</v>
          </cell>
          <cell r="AB1094">
            <v>58.507439221742665</v>
          </cell>
          <cell r="AC1094">
            <v>59.27262640549219</v>
          </cell>
          <cell r="AD1094">
            <v>60.065513565673378</v>
          </cell>
          <cell r="AE1094">
            <v>60.869007140432515</v>
          </cell>
          <cell r="AF1094">
            <v>61.683249011282939</v>
          </cell>
          <cell r="AG1094">
            <v>62.508382957680382</v>
          </cell>
          <cell r="AH1094">
            <v>63.344554682411669</v>
          </cell>
          <cell r="AI1094">
            <v>64.191911837323005</v>
          </cell>
          <cell r="AJ1094">
            <v>65.050604049392433</v>
          </cell>
          <cell r="AK1094">
            <v>65.920782947151125</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row>
        <row r="1095">
          <cell r="A1095" t="str">
            <v>IDSmall C&amp;ITime-Of-UseSummer Peak Reduction @Generation (MW)Low Participation Case0</v>
          </cell>
          <cell r="B1095" t="str">
            <v>ID</v>
          </cell>
          <cell r="C1095" t="str">
            <v>Small C&amp;I</v>
          </cell>
          <cell r="D1095" t="str">
            <v>Time-Of-Use</v>
          </cell>
          <cell r="E1095" t="str">
            <v>Summer Peak Reduction @Generation (MW)</v>
          </cell>
          <cell r="F1095" t="str">
            <v>Low Participation Case</v>
          </cell>
          <cell r="G1095">
            <v>0</v>
          </cell>
          <cell r="H1095">
            <v>0</v>
          </cell>
          <cell r="I1095">
            <v>0</v>
          </cell>
          <cell r="J1095">
            <v>0</v>
          </cell>
          <cell r="K1095">
            <v>0</v>
          </cell>
          <cell r="L1095">
            <v>0</v>
          </cell>
          <cell r="M1095">
            <v>0</v>
          </cell>
          <cell r="N1095">
            <v>0</v>
          </cell>
          <cell r="O1095">
            <v>0</v>
          </cell>
          <cell r="P1095">
            <v>0</v>
          </cell>
          <cell r="Q1095">
            <v>0</v>
          </cell>
          <cell r="R1095">
            <v>5.6309529854545115</v>
          </cell>
          <cell r="S1095">
            <v>17.1442871462299</v>
          </cell>
          <cell r="T1095">
            <v>40.548980952242438</v>
          </cell>
          <cell r="U1095">
            <v>52.92799504328039</v>
          </cell>
          <cell r="V1095">
            <v>59.593354892652727</v>
          </cell>
          <cell r="W1095">
            <v>60.382677857562754</v>
          </cell>
          <cell r="X1095">
            <v>61.162885646285609</v>
          </cell>
          <cell r="Y1095">
            <v>61.94387351456492</v>
          </cell>
          <cell r="Z1095">
            <v>62.762198341341403</v>
          </cell>
          <cell r="AA1095">
            <v>63.678439181486489</v>
          </cell>
          <cell r="AB1095">
            <v>64.520775498172327</v>
          </cell>
          <cell r="AC1095">
            <v>65.364607857843168</v>
          </cell>
          <cell r="AD1095">
            <v>66.238987169908881</v>
          </cell>
          <cell r="AE1095">
            <v>67.125063013269198</v>
          </cell>
          <cell r="AF1095">
            <v>68.022991851877961</v>
          </cell>
          <cell r="AG1095">
            <v>68.932932242700019</v>
          </cell>
          <cell r="AH1095">
            <v>69.855044863709381</v>
          </cell>
          <cell r="AI1095">
            <v>70.789492542261797</v>
          </cell>
          <cell r="AJ1095">
            <v>71.73644028384696</v>
          </cell>
          <cell r="AK1095">
            <v>72.696055301225314</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row>
        <row r="1096">
          <cell r="A1096" t="str">
            <v>IDSmall C&amp;ITime-Of-UseWinter Peak Reduction @Meter  (MW)Low Participation Case0</v>
          </cell>
          <cell r="B1096" t="str">
            <v>ID</v>
          </cell>
          <cell r="C1096" t="str">
            <v>Small C&amp;I</v>
          </cell>
          <cell r="D1096" t="str">
            <v>Time-Of-Use</v>
          </cell>
          <cell r="E1096" t="str">
            <v>Winter Peak Reduction @Meter  (MW)</v>
          </cell>
          <cell r="F1096" t="str">
            <v>Low Participation Case</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row>
        <row r="1097">
          <cell r="A1097" t="str">
            <v>IDSmall C&amp;ITime-Of-UseWinter Peak Reduction @Generation (MW)Low Participation Case0</v>
          </cell>
          <cell r="B1097" t="str">
            <v>ID</v>
          </cell>
          <cell r="C1097" t="str">
            <v>Small C&amp;I</v>
          </cell>
          <cell r="D1097" t="str">
            <v>Time-Of-Use</v>
          </cell>
          <cell r="E1097" t="str">
            <v>Winter Peak Reduction @Generation (MW)</v>
          </cell>
          <cell r="F1097" t="str">
            <v>Low Participation Case</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row>
        <row r="1098">
          <cell r="A1098" t="str">
            <v>IDSmall C&amp;ITime-Of-UseProgram Annual BenefitsLow Participation Case0</v>
          </cell>
          <cell r="B1098" t="str">
            <v>ID</v>
          </cell>
          <cell r="C1098" t="str">
            <v>Small C&amp;I</v>
          </cell>
          <cell r="D1098" t="str">
            <v>Time-Of-Use</v>
          </cell>
          <cell r="E1098" t="str">
            <v>Program Annual Benefits</v>
          </cell>
          <cell r="F1098" t="str">
            <v>Low Participation Case</v>
          </cell>
          <cell r="G1098">
            <v>0</v>
          </cell>
        </row>
        <row r="1099">
          <cell r="A1099" t="str">
            <v>IDSmall C&amp;ITime-Of-UseNew ParticipantsLow Participation Case0</v>
          </cell>
          <cell r="B1099" t="str">
            <v>ID</v>
          </cell>
          <cell r="C1099" t="str">
            <v>Small C&amp;I</v>
          </cell>
          <cell r="D1099" t="str">
            <v>Time-Of-Use</v>
          </cell>
          <cell r="E1099" t="str">
            <v>New Participants</v>
          </cell>
          <cell r="F1099" t="str">
            <v>Low Participation Case</v>
          </cell>
          <cell r="G1099">
            <v>0</v>
          </cell>
          <cell r="H1099">
            <v>0</v>
          </cell>
          <cell r="I1099">
            <v>0</v>
          </cell>
          <cell r="J1099">
            <v>0</v>
          </cell>
          <cell r="K1099">
            <v>0</v>
          </cell>
          <cell r="L1099">
            <v>0</v>
          </cell>
          <cell r="M1099">
            <v>0</v>
          </cell>
          <cell r="N1099">
            <v>0</v>
          </cell>
          <cell r="O1099">
            <v>0</v>
          </cell>
          <cell r="P1099">
            <v>0</v>
          </cell>
          <cell r="Q1099">
            <v>0</v>
          </cell>
          <cell r="R1099">
            <v>16746.686550000006</v>
          </cell>
          <cell r="S1099">
            <v>34271.919000000009</v>
          </cell>
          <cell r="T1099">
            <v>69833.664450000011</v>
          </cell>
          <cell r="U1099">
            <v>36847.527750000037</v>
          </cell>
          <cell r="V1099">
            <v>20100.588749999937</v>
          </cell>
          <cell r="W1099">
            <v>2583.0255000000179</v>
          </cell>
          <cell r="X1099">
            <v>2585.7149999999965</v>
          </cell>
          <cell r="Y1099">
            <v>2585.2035000000324</v>
          </cell>
          <cell r="Z1099">
            <v>2584.5764999999665</v>
          </cell>
          <cell r="AA1099">
            <v>2584.3950000000186</v>
          </cell>
          <cell r="AB1099">
            <v>2584.7249999999767</v>
          </cell>
          <cell r="AC1099">
            <v>2592.8595000000205</v>
          </cell>
          <cell r="AD1099">
            <v>2694.0321599718882</v>
          </cell>
          <cell r="AE1099">
            <v>2731.0805338135397</v>
          </cell>
          <cell r="AF1099">
            <v>2768.6383974915661</v>
          </cell>
          <cell r="AG1099">
            <v>2806.7127575183695</v>
          </cell>
          <cell r="AH1099">
            <v>2845.3107167601411</v>
          </cell>
          <cell r="AI1099">
            <v>2884.4394757617847</v>
          </cell>
          <cell r="AJ1099">
            <v>2924.1063340901455</v>
          </cell>
          <cell r="AK1099">
            <v>2964.3186916958948</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row>
        <row r="1100">
          <cell r="A1100" t="str">
            <v>IDSmall C&amp;ITime-Of-UseIncentive CostsLow Participation Case0</v>
          </cell>
          <cell r="B1100" t="str">
            <v>ID</v>
          </cell>
          <cell r="C1100" t="str">
            <v>Small C&amp;I</v>
          </cell>
          <cell r="D1100" t="str">
            <v>Time-Of-Use</v>
          </cell>
          <cell r="E1100" t="str">
            <v>Incentive Costs</v>
          </cell>
          <cell r="F1100" t="str">
            <v>Low Participation Case</v>
          </cell>
          <cell r="G1100">
            <v>0</v>
          </cell>
          <cell r="H1100">
            <v>0</v>
          </cell>
          <cell r="I1100">
            <v>0</v>
          </cell>
          <cell r="J1100">
            <v>0</v>
          </cell>
          <cell r="K1100">
            <v>0</v>
          </cell>
          <cell r="L1100">
            <v>0</v>
          </cell>
          <cell r="M1100">
            <v>0</v>
          </cell>
          <cell r="N1100">
            <v>0</v>
          </cell>
          <cell r="O1100">
            <v>0</v>
          </cell>
          <cell r="P1100">
            <v>0</v>
          </cell>
          <cell r="Q1100">
            <v>0</v>
          </cell>
          <cell r="R1100">
            <v>351680.42</v>
          </cell>
          <cell r="S1100">
            <v>1071390.72</v>
          </cell>
          <cell r="T1100">
            <v>2537897.67</v>
          </cell>
          <cell r="U1100">
            <v>3311695.75</v>
          </cell>
          <cell r="V1100">
            <v>3733808.12</v>
          </cell>
          <cell r="W1100">
            <v>3788051.65</v>
          </cell>
          <cell r="X1100">
            <v>3842351.67</v>
          </cell>
          <cell r="Y1100">
            <v>3896640.94</v>
          </cell>
          <cell r="Z1100">
            <v>3950917.05</v>
          </cell>
          <cell r="AA1100">
            <v>4005189.34</v>
          </cell>
          <cell r="AB1100">
            <v>4059468.57</v>
          </cell>
          <cell r="AC1100">
            <v>4113918.62</v>
          </cell>
          <cell r="AD1100">
            <v>4170493.29</v>
          </cell>
          <cell r="AE1100">
            <v>4227845.9800000004</v>
          </cell>
          <cell r="AF1100">
            <v>4285987.3899999997</v>
          </cell>
          <cell r="AG1100">
            <v>4344928.3600000003</v>
          </cell>
          <cell r="AH1100">
            <v>4404679.88</v>
          </cell>
          <cell r="AI1100">
            <v>4465253.1100000003</v>
          </cell>
          <cell r="AJ1100">
            <v>4526659.34</v>
          </cell>
          <cell r="AK1100">
            <v>4588910.04</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row>
        <row r="1101">
          <cell r="A1101" t="str">
            <v>IDSmall C&amp;ITime-Of-UseParticipantsLow Participation Case0</v>
          </cell>
          <cell r="B1101" t="str">
            <v>ID</v>
          </cell>
          <cell r="C1101" t="str">
            <v>Small C&amp;I</v>
          </cell>
          <cell r="D1101" t="str">
            <v>Time-Of-Use</v>
          </cell>
          <cell r="E1101" t="str">
            <v>Participants</v>
          </cell>
          <cell r="F1101" t="str">
            <v>Low Participation Case</v>
          </cell>
          <cell r="G1101">
            <v>0</v>
          </cell>
          <cell r="H1101">
            <v>0</v>
          </cell>
          <cell r="I1101">
            <v>0</v>
          </cell>
          <cell r="J1101">
            <v>0</v>
          </cell>
          <cell r="K1101">
            <v>0</v>
          </cell>
          <cell r="L1101">
            <v>0</v>
          </cell>
          <cell r="M1101">
            <v>0</v>
          </cell>
          <cell r="N1101">
            <v>0</v>
          </cell>
          <cell r="O1101">
            <v>0</v>
          </cell>
          <cell r="P1101">
            <v>0</v>
          </cell>
          <cell r="Q1101">
            <v>0</v>
          </cell>
          <cell r="R1101">
            <v>16746.686550000006</v>
          </cell>
          <cell r="S1101">
            <v>51018.605550000015</v>
          </cell>
          <cell r="T1101">
            <v>120852.27000000002</v>
          </cell>
          <cell r="U1101">
            <v>157699.79775000006</v>
          </cell>
          <cell r="V1101">
            <v>177800.38649999999</v>
          </cell>
          <cell r="W1101">
            <v>180383.41200000001</v>
          </cell>
          <cell r="X1101">
            <v>182969.12700000001</v>
          </cell>
          <cell r="Y1101">
            <v>185554.33050000004</v>
          </cell>
          <cell r="Z1101">
            <v>188138.90700000001</v>
          </cell>
          <cell r="AA1101">
            <v>190723.30200000003</v>
          </cell>
          <cell r="AB1101">
            <v>193308.027</v>
          </cell>
          <cell r="AC1101">
            <v>195900.88650000002</v>
          </cell>
          <cell r="AD1101">
            <v>198594.91865997191</v>
          </cell>
          <cell r="AE1101">
            <v>201325.99919378545</v>
          </cell>
          <cell r="AF1101">
            <v>204094.63759127702</v>
          </cell>
          <cell r="AG1101">
            <v>206901.35034879539</v>
          </cell>
          <cell r="AH1101">
            <v>209746.66106555553</v>
          </cell>
          <cell r="AI1101">
            <v>212631.10054131731</v>
          </cell>
          <cell r="AJ1101">
            <v>215555.20687540746</v>
          </cell>
          <cell r="AK1101">
            <v>218519.52556710335</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row>
        <row r="1102">
          <cell r="A1102" t="str">
            <v>IDResidentialDemand ChargeProgram Annual BenefitsLow Participation Case0</v>
          </cell>
          <cell r="B1102" t="str">
            <v>ID</v>
          </cell>
          <cell r="C1102" t="str">
            <v>Residential</v>
          </cell>
          <cell r="D1102" t="str">
            <v>Demand Charge</v>
          </cell>
          <cell r="E1102" t="str">
            <v>Program Annual Benefits</v>
          </cell>
          <cell r="F1102" t="str">
            <v>Low Participation Case</v>
          </cell>
          <cell r="G1102">
            <v>0</v>
          </cell>
          <cell r="H1102">
            <v>0</v>
          </cell>
          <cell r="I1102">
            <v>0</v>
          </cell>
          <cell r="J1102">
            <v>0</v>
          </cell>
          <cell r="K1102">
            <v>0</v>
          </cell>
          <cell r="L1102">
            <v>0</v>
          </cell>
          <cell r="M1102">
            <v>0</v>
          </cell>
          <cell r="N1102">
            <v>0</v>
          </cell>
          <cell r="O1102">
            <v>0</v>
          </cell>
          <cell r="P1102">
            <v>0</v>
          </cell>
          <cell r="Q1102">
            <v>0</v>
          </cell>
          <cell r="R1102">
            <v>573231.01</v>
          </cell>
          <cell r="S1102">
            <v>1745288.43</v>
          </cell>
          <cell r="T1102">
            <v>4127886.26</v>
          </cell>
          <cell r="U1102">
            <v>5388069.9000000004</v>
          </cell>
          <cell r="V1102">
            <v>6066603.5300000003</v>
          </cell>
          <cell r="W1102">
            <v>6146956.6100000003</v>
          </cell>
          <cell r="X1102">
            <v>6226381.7599999998</v>
          </cell>
          <cell r="Y1102">
            <v>6305886.3200000003</v>
          </cell>
          <cell r="Z1102">
            <v>6389191.79</v>
          </cell>
          <cell r="AA1102">
            <v>6482465.1100000003</v>
          </cell>
          <cell r="AB1102">
            <v>6568214.9500000002</v>
          </cell>
          <cell r="AC1102">
            <v>6654117.0800000001</v>
          </cell>
          <cell r="AD1102">
            <v>6743128.8899999997</v>
          </cell>
          <cell r="AE1102">
            <v>6833331.4100000001</v>
          </cell>
          <cell r="AF1102">
            <v>6924740.5700000003</v>
          </cell>
          <cell r="AG1102">
            <v>7017372.5</v>
          </cell>
          <cell r="AH1102">
            <v>7111243.5700000003</v>
          </cell>
          <cell r="AI1102">
            <v>7206370.3399999999</v>
          </cell>
          <cell r="AJ1102">
            <v>7302769.6200000001</v>
          </cell>
          <cell r="AK1102">
            <v>7400458.4299999997</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row>
        <row r="1103">
          <cell r="A1103" t="str">
            <v>IDResidentialDemand ChargeProgram Annual CostsLow Participation Case0</v>
          </cell>
          <cell r="B1103" t="str">
            <v>ID</v>
          </cell>
          <cell r="C1103" t="str">
            <v>Residential</v>
          </cell>
          <cell r="D1103" t="str">
            <v>Demand Charge</v>
          </cell>
          <cell r="E1103" t="str">
            <v>Program Annual Costs</v>
          </cell>
          <cell r="F1103" t="str">
            <v>Low Participation Case</v>
          </cell>
          <cell r="G1103">
            <v>0</v>
          </cell>
          <cell r="H1103">
            <v>0</v>
          </cell>
          <cell r="I1103">
            <v>0</v>
          </cell>
          <cell r="J1103">
            <v>0</v>
          </cell>
          <cell r="K1103">
            <v>0</v>
          </cell>
          <cell r="L1103">
            <v>0</v>
          </cell>
          <cell r="M1103">
            <v>0</v>
          </cell>
          <cell r="N1103">
            <v>0</v>
          </cell>
          <cell r="O1103">
            <v>0</v>
          </cell>
          <cell r="P1103">
            <v>0</v>
          </cell>
          <cell r="Q1103">
            <v>0</v>
          </cell>
          <cell r="R1103">
            <v>5834317.1500000004</v>
          </cell>
          <cell r="S1103">
            <v>12509121.98</v>
          </cell>
          <cell r="T1103">
            <v>26286343.199999999</v>
          </cell>
          <cell r="U1103">
            <v>16130618.27</v>
          </cell>
          <cell r="V1103">
            <v>10911310.720000001</v>
          </cell>
          <cell r="W1103">
            <v>4823091.07</v>
          </cell>
          <cell r="X1103">
            <v>4899046.41</v>
          </cell>
          <cell r="Y1103">
            <v>4974249.76</v>
          </cell>
          <cell r="Z1103">
            <v>5049879.66</v>
          </cell>
          <cell r="AA1103">
            <v>5126289.05</v>
          </cell>
          <cell r="AB1103">
            <v>5203203.5</v>
          </cell>
          <cell r="AC1103">
            <v>5283869.59</v>
          </cell>
          <cell r="AD1103">
            <v>5405233.1200000001</v>
          </cell>
          <cell r="AE1103">
            <v>5502775.29</v>
          </cell>
          <cell r="AF1103">
            <v>5602414.6799999997</v>
          </cell>
          <cell r="AG1103">
            <v>5704204.7300000004</v>
          </cell>
          <cell r="AH1103">
            <v>5808200.4400000004</v>
          </cell>
          <cell r="AI1103">
            <v>5914458.3899999997</v>
          </cell>
          <cell r="AJ1103">
            <v>6023036.7800000003</v>
          </cell>
          <cell r="AK1103">
            <v>6133995.5099999998</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row>
        <row r="1104">
          <cell r="A1104" t="str">
            <v>IDResidentialDemand ChargeNon-Incentive CostsLow Participation Case0</v>
          </cell>
          <cell r="B1104" t="str">
            <v>ID</v>
          </cell>
          <cell r="C1104" t="str">
            <v>Residential</v>
          </cell>
          <cell r="D1104" t="str">
            <v>Demand Charge</v>
          </cell>
          <cell r="E1104" t="str">
            <v>Non-Incentive Costs</v>
          </cell>
          <cell r="F1104" t="str">
            <v>Low Participation Case</v>
          </cell>
          <cell r="G1104">
            <v>0</v>
          </cell>
          <cell r="H1104">
            <v>0</v>
          </cell>
          <cell r="I1104">
            <v>0</v>
          </cell>
          <cell r="J1104">
            <v>0</v>
          </cell>
          <cell r="K1104">
            <v>0</v>
          </cell>
          <cell r="L1104">
            <v>0</v>
          </cell>
          <cell r="M1104">
            <v>0</v>
          </cell>
          <cell r="N1104">
            <v>0</v>
          </cell>
          <cell r="O1104">
            <v>0</v>
          </cell>
          <cell r="P1104">
            <v>0</v>
          </cell>
          <cell r="Q1104">
            <v>0</v>
          </cell>
          <cell r="R1104">
            <v>5482636.7300000004</v>
          </cell>
          <cell r="S1104">
            <v>11437731.27</v>
          </cell>
          <cell r="T1104">
            <v>23748445.530000001</v>
          </cell>
          <cell r="U1104">
            <v>12818922.52</v>
          </cell>
          <cell r="V1104">
            <v>7177502.6100000003</v>
          </cell>
          <cell r="W1104">
            <v>1035039.42</v>
          </cell>
          <cell r="X1104">
            <v>1056694.75</v>
          </cell>
          <cell r="Y1104">
            <v>1077608.81</v>
          </cell>
          <cell r="Z1104">
            <v>1098962.6200000001</v>
          </cell>
          <cell r="AA1104">
            <v>1121099.71</v>
          </cell>
          <cell r="AB1104">
            <v>1143734.93</v>
          </cell>
          <cell r="AC1104">
            <v>1169950.97</v>
          </cell>
          <cell r="AD1104">
            <v>1234739.83</v>
          </cell>
          <cell r="AE1104">
            <v>1274929.31</v>
          </cell>
          <cell r="AF1104">
            <v>1316427.29</v>
          </cell>
          <cell r="AG1104">
            <v>1359276.37</v>
          </cell>
          <cell r="AH1104">
            <v>1403520.56</v>
          </cell>
          <cell r="AI1104">
            <v>1449205.28</v>
          </cell>
          <cell r="AJ1104">
            <v>1496377.44</v>
          </cell>
          <cell r="AK1104">
            <v>1545085.48</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row>
        <row r="1105">
          <cell r="A1105" t="str">
            <v>IDResidentialDemand ChargeSummer Peak Reduction @Meter  (MW)Low Participation Case0</v>
          </cell>
          <cell r="B1105" t="str">
            <v>ID</v>
          </cell>
          <cell r="C1105" t="str">
            <v>Residential</v>
          </cell>
          <cell r="D1105" t="str">
            <v>Demand Charge</v>
          </cell>
          <cell r="E1105" t="str">
            <v>Summer Peak Reduction @Meter  (MW)</v>
          </cell>
          <cell r="F1105" t="str">
            <v>Low Participation Case</v>
          </cell>
          <cell r="G1105">
            <v>0</v>
          </cell>
          <cell r="H1105">
            <v>0</v>
          </cell>
          <cell r="I1105">
            <v>0</v>
          </cell>
          <cell r="J1105">
            <v>0</v>
          </cell>
          <cell r="K1105">
            <v>0</v>
          </cell>
          <cell r="L1105">
            <v>0</v>
          </cell>
          <cell r="M1105">
            <v>0</v>
          </cell>
          <cell r="N1105">
            <v>0</v>
          </cell>
          <cell r="O1105">
            <v>0</v>
          </cell>
          <cell r="P1105">
            <v>0</v>
          </cell>
          <cell r="Q1105">
            <v>0</v>
          </cell>
          <cell r="R1105">
            <v>5.1061481672101516</v>
          </cell>
          <cell r="S1105">
            <v>15.546439584201273</v>
          </cell>
          <cell r="T1105">
            <v>36.769815927493447</v>
          </cell>
          <cell r="U1105">
            <v>47.99510590524666</v>
          </cell>
          <cell r="V1105">
            <v>54.039254216657497</v>
          </cell>
          <cell r="W1105">
            <v>54.75501228123791</v>
          </cell>
          <cell r="X1105">
            <v>55.462504704051796</v>
          </cell>
          <cell r="Y1105">
            <v>56.170704503007471</v>
          </cell>
          <cell r="Z1105">
            <v>56.91276145592839</v>
          </cell>
          <cell r="AA1105">
            <v>57.74360864977195</v>
          </cell>
          <cell r="AB1105">
            <v>58.507439221742665</v>
          </cell>
          <cell r="AC1105">
            <v>59.27262640549219</v>
          </cell>
          <cell r="AD1105">
            <v>60.065513565673378</v>
          </cell>
          <cell r="AE1105">
            <v>60.869007140432515</v>
          </cell>
          <cell r="AF1105">
            <v>61.683249011282939</v>
          </cell>
          <cell r="AG1105">
            <v>62.508382957680382</v>
          </cell>
          <cell r="AH1105">
            <v>63.344554682411669</v>
          </cell>
          <cell r="AI1105">
            <v>64.191911837323005</v>
          </cell>
          <cell r="AJ1105">
            <v>65.050604049392433</v>
          </cell>
          <cell r="AK1105">
            <v>65.920782947151125</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row>
        <row r="1106">
          <cell r="A1106" t="str">
            <v>IDResidentialDemand ChargeSummer Peak Reduction @Generation (MW)Low Participation Case0</v>
          </cell>
          <cell r="B1106" t="str">
            <v>ID</v>
          </cell>
          <cell r="C1106" t="str">
            <v>Residential</v>
          </cell>
          <cell r="D1106" t="str">
            <v>Demand Charge</v>
          </cell>
          <cell r="E1106" t="str">
            <v>Summer Peak Reduction @Generation (MW)</v>
          </cell>
          <cell r="F1106" t="str">
            <v>Low Participation Case</v>
          </cell>
          <cell r="G1106">
            <v>0</v>
          </cell>
          <cell r="H1106">
            <v>0</v>
          </cell>
          <cell r="I1106">
            <v>0</v>
          </cell>
          <cell r="J1106">
            <v>0</v>
          </cell>
          <cell r="K1106">
            <v>0</v>
          </cell>
          <cell r="L1106">
            <v>0</v>
          </cell>
          <cell r="M1106">
            <v>0</v>
          </cell>
          <cell r="N1106">
            <v>0</v>
          </cell>
          <cell r="O1106">
            <v>0</v>
          </cell>
          <cell r="P1106">
            <v>0</v>
          </cell>
          <cell r="Q1106">
            <v>0</v>
          </cell>
          <cell r="R1106">
            <v>5.6309529854545115</v>
          </cell>
          <cell r="S1106">
            <v>17.1442871462299</v>
          </cell>
          <cell r="T1106">
            <v>40.548980952242438</v>
          </cell>
          <cell r="U1106">
            <v>52.92799504328039</v>
          </cell>
          <cell r="V1106">
            <v>59.593354892652727</v>
          </cell>
          <cell r="W1106">
            <v>60.382677857562754</v>
          </cell>
          <cell r="X1106">
            <v>61.162885646285609</v>
          </cell>
          <cell r="Y1106">
            <v>61.94387351456492</v>
          </cell>
          <cell r="Z1106">
            <v>62.762198341341403</v>
          </cell>
          <cell r="AA1106">
            <v>63.678439181486489</v>
          </cell>
          <cell r="AB1106">
            <v>64.520775498172327</v>
          </cell>
          <cell r="AC1106">
            <v>65.364607857843168</v>
          </cell>
          <cell r="AD1106">
            <v>66.238987169908881</v>
          </cell>
          <cell r="AE1106">
            <v>67.125063013269198</v>
          </cell>
          <cell r="AF1106">
            <v>68.022991851877961</v>
          </cell>
          <cell r="AG1106">
            <v>68.932932242700019</v>
          </cell>
          <cell r="AH1106">
            <v>69.855044863709381</v>
          </cell>
          <cell r="AI1106">
            <v>70.789492542261797</v>
          </cell>
          <cell r="AJ1106">
            <v>71.73644028384696</v>
          </cell>
          <cell r="AK1106">
            <v>72.696055301225314</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row>
        <row r="1107">
          <cell r="A1107" t="str">
            <v>IDResidentialDemand ChargeWinter Peak Reduction @Meter  (MW)Low Participation Case0</v>
          </cell>
          <cell r="B1107" t="str">
            <v>ID</v>
          </cell>
          <cell r="C1107" t="str">
            <v>Residential</v>
          </cell>
          <cell r="D1107" t="str">
            <v>Demand Charge</v>
          </cell>
          <cell r="E1107" t="str">
            <v>Winter Peak Reduction @Meter  (MW)</v>
          </cell>
          <cell r="F1107" t="str">
            <v>Low Participation Case</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row>
        <row r="1108">
          <cell r="A1108" t="str">
            <v>IDResidentialDemand ChargeWinter Peak Reduction @Generation (MW)Low Participation Case0</v>
          </cell>
          <cell r="B1108" t="str">
            <v>ID</v>
          </cell>
          <cell r="C1108" t="str">
            <v>Residential</v>
          </cell>
          <cell r="D1108" t="str">
            <v>Demand Charge</v>
          </cell>
          <cell r="E1108" t="str">
            <v>Winter Peak Reduction @Generation (MW)</v>
          </cell>
          <cell r="F1108" t="str">
            <v>Low Participation Case</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row>
        <row r="1109">
          <cell r="A1109" t="str">
            <v>IDResidentialDemand ChargeProgram Annual BenefitsLow Participation Case0</v>
          </cell>
          <cell r="B1109" t="str">
            <v>ID</v>
          </cell>
          <cell r="C1109" t="str">
            <v>Residential</v>
          </cell>
          <cell r="D1109" t="str">
            <v>Demand Charge</v>
          </cell>
          <cell r="E1109" t="str">
            <v>Program Annual Benefits</v>
          </cell>
          <cell r="F1109" t="str">
            <v>Low Participation Case</v>
          </cell>
          <cell r="G1109">
            <v>0</v>
          </cell>
        </row>
        <row r="1110">
          <cell r="A1110" t="str">
            <v>IDResidentialDemand ChargeNew ParticipantsLow Participation Case0</v>
          </cell>
          <cell r="B1110" t="str">
            <v>ID</v>
          </cell>
          <cell r="C1110" t="str">
            <v>Residential</v>
          </cell>
          <cell r="D1110" t="str">
            <v>Demand Charge</v>
          </cell>
          <cell r="E1110" t="str">
            <v>New Participants</v>
          </cell>
          <cell r="F1110" t="str">
            <v>Low Participation Case</v>
          </cell>
          <cell r="G1110">
            <v>0</v>
          </cell>
          <cell r="H1110">
            <v>0</v>
          </cell>
          <cell r="I1110">
            <v>0</v>
          </cell>
          <cell r="J1110">
            <v>0</v>
          </cell>
          <cell r="K1110">
            <v>0</v>
          </cell>
          <cell r="L1110">
            <v>0</v>
          </cell>
          <cell r="M1110">
            <v>0</v>
          </cell>
          <cell r="N1110">
            <v>0</v>
          </cell>
          <cell r="O1110">
            <v>0</v>
          </cell>
          <cell r="P1110">
            <v>0</v>
          </cell>
          <cell r="Q1110">
            <v>0</v>
          </cell>
          <cell r="R1110">
            <v>16746.686550000006</v>
          </cell>
          <cell r="S1110">
            <v>34271.919000000009</v>
          </cell>
          <cell r="T1110">
            <v>69833.664450000011</v>
          </cell>
          <cell r="U1110">
            <v>36847.527750000037</v>
          </cell>
          <cell r="V1110">
            <v>20100.588749999937</v>
          </cell>
          <cell r="W1110">
            <v>2583.0255000000179</v>
          </cell>
          <cell r="X1110">
            <v>2585.7149999999965</v>
          </cell>
          <cell r="Y1110">
            <v>2585.2035000000324</v>
          </cell>
          <cell r="Z1110">
            <v>2584.5764999999665</v>
          </cell>
          <cell r="AA1110">
            <v>2584.3950000000186</v>
          </cell>
          <cell r="AB1110">
            <v>2584.7249999999767</v>
          </cell>
          <cell r="AC1110">
            <v>2592.8595000000205</v>
          </cell>
          <cell r="AD1110">
            <v>2694.0321599718882</v>
          </cell>
          <cell r="AE1110">
            <v>2731.0805338135397</v>
          </cell>
          <cell r="AF1110">
            <v>2768.6383974915661</v>
          </cell>
          <cell r="AG1110">
            <v>2806.7127575183695</v>
          </cell>
          <cell r="AH1110">
            <v>2845.3107167601411</v>
          </cell>
          <cell r="AI1110">
            <v>2884.4394757617847</v>
          </cell>
          <cell r="AJ1110">
            <v>2924.1063340901455</v>
          </cell>
          <cell r="AK1110">
            <v>2964.3186916958948</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row>
        <row r="1111">
          <cell r="A1111" t="str">
            <v>IDResidentialDemand ChargeIncentive CostsLow Participation Case0</v>
          </cell>
          <cell r="B1111" t="str">
            <v>ID</v>
          </cell>
          <cell r="C1111" t="str">
            <v>Residential</v>
          </cell>
          <cell r="D1111" t="str">
            <v>Demand Charge</v>
          </cell>
          <cell r="E1111" t="str">
            <v>Incentive Costs</v>
          </cell>
          <cell r="F1111" t="str">
            <v>Low Participation Case</v>
          </cell>
          <cell r="G1111">
            <v>0</v>
          </cell>
          <cell r="H1111">
            <v>0</v>
          </cell>
          <cell r="I1111">
            <v>0</v>
          </cell>
          <cell r="J1111">
            <v>0</v>
          </cell>
          <cell r="K1111">
            <v>0</v>
          </cell>
          <cell r="L1111">
            <v>0</v>
          </cell>
          <cell r="M1111">
            <v>0</v>
          </cell>
          <cell r="N1111">
            <v>0</v>
          </cell>
          <cell r="O1111">
            <v>0</v>
          </cell>
          <cell r="P1111">
            <v>0</v>
          </cell>
          <cell r="Q1111">
            <v>0</v>
          </cell>
          <cell r="R1111">
            <v>351680.42</v>
          </cell>
          <cell r="S1111">
            <v>1071390.72</v>
          </cell>
          <cell r="T1111">
            <v>2537897.67</v>
          </cell>
          <cell r="U1111">
            <v>3311695.75</v>
          </cell>
          <cell r="V1111">
            <v>3733808.12</v>
          </cell>
          <cell r="W1111">
            <v>3788051.65</v>
          </cell>
          <cell r="X1111">
            <v>3842351.67</v>
          </cell>
          <cell r="Y1111">
            <v>3896640.94</v>
          </cell>
          <cell r="Z1111">
            <v>3950917.05</v>
          </cell>
          <cell r="AA1111">
            <v>4005189.34</v>
          </cell>
          <cell r="AB1111">
            <v>4059468.57</v>
          </cell>
          <cell r="AC1111">
            <v>4113918.62</v>
          </cell>
          <cell r="AD1111">
            <v>4170493.29</v>
          </cell>
          <cell r="AE1111">
            <v>4227845.9800000004</v>
          </cell>
          <cell r="AF1111">
            <v>4285987.3899999997</v>
          </cell>
          <cell r="AG1111">
            <v>4344928.3600000003</v>
          </cell>
          <cell r="AH1111">
            <v>4404679.88</v>
          </cell>
          <cell r="AI1111">
            <v>4465253.1100000003</v>
          </cell>
          <cell r="AJ1111">
            <v>4526659.34</v>
          </cell>
          <cell r="AK1111">
            <v>4588910.04</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row>
        <row r="1112">
          <cell r="A1112" t="str">
            <v>IDResidentialDemand ChargeParticipantsLow Participation Case0</v>
          </cell>
          <cell r="B1112" t="str">
            <v>ID</v>
          </cell>
          <cell r="C1112" t="str">
            <v>Residential</v>
          </cell>
          <cell r="D1112" t="str">
            <v>Demand Charge</v>
          </cell>
          <cell r="E1112" t="str">
            <v>Participants</v>
          </cell>
          <cell r="F1112" t="str">
            <v>Low Participation Case</v>
          </cell>
          <cell r="G1112">
            <v>0</v>
          </cell>
          <cell r="H1112">
            <v>0</v>
          </cell>
          <cell r="I1112">
            <v>0</v>
          </cell>
          <cell r="J1112">
            <v>0</v>
          </cell>
          <cell r="K1112">
            <v>0</v>
          </cell>
          <cell r="L1112">
            <v>0</v>
          </cell>
          <cell r="M1112">
            <v>0</v>
          </cell>
          <cell r="N1112">
            <v>0</v>
          </cell>
          <cell r="O1112">
            <v>0</v>
          </cell>
          <cell r="P1112">
            <v>0</v>
          </cell>
          <cell r="Q1112">
            <v>0</v>
          </cell>
          <cell r="R1112">
            <v>16746.686550000006</v>
          </cell>
          <cell r="S1112">
            <v>51018.605550000015</v>
          </cell>
          <cell r="T1112">
            <v>120852.27000000002</v>
          </cell>
          <cell r="U1112">
            <v>157699.79775000006</v>
          </cell>
          <cell r="V1112">
            <v>177800.38649999999</v>
          </cell>
          <cell r="W1112">
            <v>180383.41200000001</v>
          </cell>
          <cell r="X1112">
            <v>182969.12700000001</v>
          </cell>
          <cell r="Y1112">
            <v>185554.33050000004</v>
          </cell>
          <cell r="Z1112">
            <v>188138.90700000001</v>
          </cell>
          <cell r="AA1112">
            <v>190723.30200000003</v>
          </cell>
          <cell r="AB1112">
            <v>193308.027</v>
          </cell>
          <cell r="AC1112">
            <v>195900.88650000002</v>
          </cell>
          <cell r="AD1112">
            <v>198594.91865997191</v>
          </cell>
          <cell r="AE1112">
            <v>201325.99919378545</v>
          </cell>
          <cell r="AF1112">
            <v>204094.63759127702</v>
          </cell>
          <cell r="AG1112">
            <v>206901.35034879539</v>
          </cell>
          <cell r="AH1112">
            <v>209746.66106555553</v>
          </cell>
          <cell r="AI1112">
            <v>212631.10054131731</v>
          </cell>
          <cell r="AJ1112">
            <v>215555.20687540746</v>
          </cell>
          <cell r="AK1112">
            <v>218519.52556710335</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row>
        <row r="1113">
          <cell r="A1113" t="str">
            <v>IDResidentialTime-Of-Use EV ChargingProgram Annual BenefitsLow Participation Case0</v>
          </cell>
          <cell r="B1113" t="str">
            <v>ID</v>
          </cell>
          <cell r="C1113" t="str">
            <v>Residential</v>
          </cell>
          <cell r="D1113" t="str">
            <v>Time-Of-Use EV Charging</v>
          </cell>
          <cell r="E1113" t="str">
            <v>Program Annual Benefits</v>
          </cell>
          <cell r="F1113" t="str">
            <v>Low Participation Case</v>
          </cell>
          <cell r="G1113">
            <v>0</v>
          </cell>
          <cell r="H1113">
            <v>0</v>
          </cell>
          <cell r="I1113">
            <v>0</v>
          </cell>
          <cell r="J1113">
            <v>0</v>
          </cell>
          <cell r="K1113">
            <v>0</v>
          </cell>
          <cell r="L1113">
            <v>0</v>
          </cell>
          <cell r="M1113">
            <v>0</v>
          </cell>
          <cell r="N1113">
            <v>0</v>
          </cell>
          <cell r="O1113">
            <v>0</v>
          </cell>
          <cell r="P1113">
            <v>0</v>
          </cell>
          <cell r="Q1113">
            <v>0</v>
          </cell>
          <cell r="R1113">
            <v>573231.01</v>
          </cell>
          <cell r="S1113">
            <v>1745288.43</v>
          </cell>
          <cell r="T1113">
            <v>4127886.26</v>
          </cell>
          <cell r="U1113">
            <v>5388069.9000000004</v>
          </cell>
          <cell r="V1113">
            <v>6066603.5300000003</v>
          </cell>
          <cell r="W1113">
            <v>6146956.6100000003</v>
          </cell>
          <cell r="X1113">
            <v>6226381.7599999998</v>
          </cell>
          <cell r="Y1113">
            <v>6305886.3200000003</v>
          </cell>
          <cell r="Z1113">
            <v>6389191.79</v>
          </cell>
          <cell r="AA1113">
            <v>6482465.1100000003</v>
          </cell>
          <cell r="AB1113">
            <v>6568214.9500000002</v>
          </cell>
          <cell r="AC1113">
            <v>6654117.0800000001</v>
          </cell>
          <cell r="AD1113">
            <v>6743128.8899999997</v>
          </cell>
          <cell r="AE1113">
            <v>6833331.4100000001</v>
          </cell>
          <cell r="AF1113">
            <v>6924740.5700000003</v>
          </cell>
          <cell r="AG1113">
            <v>7017372.5</v>
          </cell>
          <cell r="AH1113">
            <v>7111243.5700000003</v>
          </cell>
          <cell r="AI1113">
            <v>7206370.3399999999</v>
          </cell>
          <cell r="AJ1113">
            <v>7302769.6200000001</v>
          </cell>
          <cell r="AK1113">
            <v>7400458.4299999997</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row>
        <row r="1114">
          <cell r="A1114" t="str">
            <v>IDResidentialTime-Of-Use EV ChargingProgram Annual CostsLow Participation Case0</v>
          </cell>
          <cell r="B1114" t="str">
            <v>ID</v>
          </cell>
          <cell r="C1114" t="str">
            <v>Residential</v>
          </cell>
          <cell r="D1114" t="str">
            <v>Time-Of-Use EV Charging</v>
          </cell>
          <cell r="E1114" t="str">
            <v>Program Annual Costs</v>
          </cell>
          <cell r="F1114" t="str">
            <v>Low Participation Case</v>
          </cell>
          <cell r="G1114">
            <v>0</v>
          </cell>
          <cell r="H1114">
            <v>0</v>
          </cell>
          <cell r="I1114">
            <v>0</v>
          </cell>
          <cell r="J1114">
            <v>0</v>
          </cell>
          <cell r="K1114">
            <v>0</v>
          </cell>
          <cell r="L1114">
            <v>0</v>
          </cell>
          <cell r="M1114">
            <v>0</v>
          </cell>
          <cell r="N1114">
            <v>0</v>
          </cell>
          <cell r="O1114">
            <v>0</v>
          </cell>
          <cell r="P1114">
            <v>0</v>
          </cell>
          <cell r="Q1114">
            <v>0</v>
          </cell>
          <cell r="R1114">
            <v>5834317.1500000004</v>
          </cell>
          <cell r="S1114">
            <v>12509121.98</v>
          </cell>
          <cell r="T1114">
            <v>26286343.199999999</v>
          </cell>
          <cell r="U1114">
            <v>16130618.27</v>
          </cell>
          <cell r="V1114">
            <v>10911310.720000001</v>
          </cell>
          <cell r="W1114">
            <v>4823091.07</v>
          </cell>
          <cell r="X1114">
            <v>4899046.41</v>
          </cell>
          <cell r="Y1114">
            <v>4974249.76</v>
          </cell>
          <cell r="Z1114">
            <v>5049879.66</v>
          </cell>
          <cell r="AA1114">
            <v>5126289.05</v>
          </cell>
          <cell r="AB1114">
            <v>5203203.5</v>
          </cell>
          <cell r="AC1114">
            <v>5283869.59</v>
          </cell>
          <cell r="AD1114">
            <v>5405233.1200000001</v>
          </cell>
          <cell r="AE1114">
            <v>5502775.29</v>
          </cell>
          <cell r="AF1114">
            <v>5602414.6799999997</v>
          </cell>
          <cell r="AG1114">
            <v>5704204.7300000004</v>
          </cell>
          <cell r="AH1114">
            <v>5808200.4400000004</v>
          </cell>
          <cell r="AI1114">
            <v>5914458.3899999997</v>
          </cell>
          <cell r="AJ1114">
            <v>6023036.7800000003</v>
          </cell>
          <cell r="AK1114">
            <v>6133995.5099999998</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row>
        <row r="1115">
          <cell r="A1115" t="str">
            <v>IDResidentialTime-Of-Use EV ChargingNon-Incentive CostsLow Participation Case0</v>
          </cell>
          <cell r="B1115" t="str">
            <v>ID</v>
          </cell>
          <cell r="C1115" t="str">
            <v>Residential</v>
          </cell>
          <cell r="D1115" t="str">
            <v>Time-Of-Use EV Charging</v>
          </cell>
          <cell r="E1115" t="str">
            <v>Non-Incentive Costs</v>
          </cell>
          <cell r="F1115" t="str">
            <v>Low Participation Case</v>
          </cell>
          <cell r="G1115">
            <v>0</v>
          </cell>
          <cell r="H1115">
            <v>0</v>
          </cell>
          <cell r="I1115">
            <v>0</v>
          </cell>
          <cell r="J1115">
            <v>0</v>
          </cell>
          <cell r="K1115">
            <v>0</v>
          </cell>
          <cell r="L1115">
            <v>0</v>
          </cell>
          <cell r="M1115">
            <v>0</v>
          </cell>
          <cell r="N1115">
            <v>0</v>
          </cell>
          <cell r="O1115">
            <v>0</v>
          </cell>
          <cell r="P1115">
            <v>0</v>
          </cell>
          <cell r="Q1115">
            <v>0</v>
          </cell>
          <cell r="R1115">
            <v>5482636.7300000004</v>
          </cell>
          <cell r="S1115">
            <v>11437731.27</v>
          </cell>
          <cell r="T1115">
            <v>23748445.530000001</v>
          </cell>
          <cell r="U1115">
            <v>12818922.52</v>
          </cell>
          <cell r="V1115">
            <v>7177502.6100000003</v>
          </cell>
          <cell r="W1115">
            <v>1035039.42</v>
          </cell>
          <cell r="X1115">
            <v>1056694.75</v>
          </cell>
          <cell r="Y1115">
            <v>1077608.81</v>
          </cell>
          <cell r="Z1115">
            <v>1098962.6200000001</v>
          </cell>
          <cell r="AA1115">
            <v>1121099.71</v>
          </cell>
          <cell r="AB1115">
            <v>1143734.93</v>
          </cell>
          <cell r="AC1115">
            <v>1169950.97</v>
          </cell>
          <cell r="AD1115">
            <v>1234739.83</v>
          </cell>
          <cell r="AE1115">
            <v>1274929.31</v>
          </cell>
          <cell r="AF1115">
            <v>1316427.29</v>
          </cell>
          <cell r="AG1115">
            <v>1359276.37</v>
          </cell>
          <cell r="AH1115">
            <v>1403520.56</v>
          </cell>
          <cell r="AI1115">
            <v>1449205.28</v>
          </cell>
          <cell r="AJ1115">
            <v>1496377.44</v>
          </cell>
          <cell r="AK1115">
            <v>1545085.48</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row>
        <row r="1116">
          <cell r="A1116" t="str">
            <v>IDResidentialTime-Of-Use EV ChargingSummer Peak Reduction @Meter  (MW)Low Participation Case0</v>
          </cell>
          <cell r="B1116" t="str">
            <v>ID</v>
          </cell>
          <cell r="C1116" t="str">
            <v>Residential</v>
          </cell>
          <cell r="D1116" t="str">
            <v>Time-Of-Use EV Charging</v>
          </cell>
          <cell r="E1116" t="str">
            <v>Summer Peak Reduction @Meter  (MW)</v>
          </cell>
          <cell r="F1116" t="str">
            <v>Low Participation Case</v>
          </cell>
          <cell r="G1116">
            <v>0</v>
          </cell>
          <cell r="H1116">
            <v>0</v>
          </cell>
          <cell r="I1116">
            <v>0</v>
          </cell>
          <cell r="J1116">
            <v>0</v>
          </cell>
          <cell r="K1116">
            <v>0</v>
          </cell>
          <cell r="L1116">
            <v>0</v>
          </cell>
          <cell r="M1116">
            <v>0</v>
          </cell>
          <cell r="N1116">
            <v>0</v>
          </cell>
          <cell r="O1116">
            <v>0</v>
          </cell>
          <cell r="P1116">
            <v>0</v>
          </cell>
          <cell r="Q1116">
            <v>0</v>
          </cell>
          <cell r="R1116">
            <v>5.1061481672101516</v>
          </cell>
          <cell r="S1116">
            <v>15.546439584201273</v>
          </cell>
          <cell r="T1116">
            <v>36.769815927493447</v>
          </cell>
          <cell r="U1116">
            <v>47.99510590524666</v>
          </cell>
          <cell r="V1116">
            <v>54.039254216657497</v>
          </cell>
          <cell r="W1116">
            <v>54.75501228123791</v>
          </cell>
          <cell r="X1116">
            <v>55.462504704051796</v>
          </cell>
          <cell r="Y1116">
            <v>56.170704503007471</v>
          </cell>
          <cell r="Z1116">
            <v>56.91276145592839</v>
          </cell>
          <cell r="AA1116">
            <v>57.74360864977195</v>
          </cell>
          <cell r="AB1116">
            <v>58.507439221742665</v>
          </cell>
          <cell r="AC1116">
            <v>59.27262640549219</v>
          </cell>
          <cell r="AD1116">
            <v>60.065513565673378</v>
          </cell>
          <cell r="AE1116">
            <v>60.869007140432515</v>
          </cell>
          <cell r="AF1116">
            <v>61.683249011282939</v>
          </cell>
          <cell r="AG1116">
            <v>62.508382957680382</v>
          </cell>
          <cell r="AH1116">
            <v>63.344554682411669</v>
          </cell>
          <cell r="AI1116">
            <v>64.191911837323005</v>
          </cell>
          <cell r="AJ1116">
            <v>65.050604049392433</v>
          </cell>
          <cell r="AK1116">
            <v>65.920782947151125</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row>
        <row r="1117">
          <cell r="A1117" t="str">
            <v>IDResidentialTime-Of-Use EV ChargingSummer Peak Reduction @Generation (MW)Low Participation Case0</v>
          </cell>
          <cell r="B1117" t="str">
            <v>ID</v>
          </cell>
          <cell r="C1117" t="str">
            <v>Residential</v>
          </cell>
          <cell r="D1117" t="str">
            <v>Time-Of-Use EV Charging</v>
          </cell>
          <cell r="E1117" t="str">
            <v>Summer Peak Reduction @Generation (MW)</v>
          </cell>
          <cell r="F1117" t="str">
            <v>Low Participation Case</v>
          </cell>
          <cell r="G1117">
            <v>0</v>
          </cell>
          <cell r="H1117">
            <v>0</v>
          </cell>
          <cell r="I1117">
            <v>0</v>
          </cell>
          <cell r="J1117">
            <v>0</v>
          </cell>
          <cell r="K1117">
            <v>0</v>
          </cell>
          <cell r="L1117">
            <v>0</v>
          </cell>
          <cell r="M1117">
            <v>0</v>
          </cell>
          <cell r="N1117">
            <v>0</v>
          </cell>
          <cell r="O1117">
            <v>0</v>
          </cell>
          <cell r="P1117">
            <v>0</v>
          </cell>
          <cell r="Q1117">
            <v>0</v>
          </cell>
          <cell r="R1117">
            <v>5.6309529854545115</v>
          </cell>
          <cell r="S1117">
            <v>17.1442871462299</v>
          </cell>
          <cell r="T1117">
            <v>40.548980952242438</v>
          </cell>
          <cell r="U1117">
            <v>52.92799504328039</v>
          </cell>
          <cell r="V1117">
            <v>59.593354892652727</v>
          </cell>
          <cell r="W1117">
            <v>60.382677857562754</v>
          </cell>
          <cell r="X1117">
            <v>61.162885646285609</v>
          </cell>
          <cell r="Y1117">
            <v>61.94387351456492</v>
          </cell>
          <cell r="Z1117">
            <v>62.762198341341403</v>
          </cell>
          <cell r="AA1117">
            <v>63.678439181486489</v>
          </cell>
          <cell r="AB1117">
            <v>64.520775498172327</v>
          </cell>
          <cell r="AC1117">
            <v>65.364607857843168</v>
          </cell>
          <cell r="AD1117">
            <v>66.238987169908881</v>
          </cell>
          <cell r="AE1117">
            <v>67.125063013269198</v>
          </cell>
          <cell r="AF1117">
            <v>68.022991851877961</v>
          </cell>
          <cell r="AG1117">
            <v>68.932932242700019</v>
          </cell>
          <cell r="AH1117">
            <v>69.855044863709381</v>
          </cell>
          <cell r="AI1117">
            <v>70.789492542261797</v>
          </cell>
          <cell r="AJ1117">
            <v>71.73644028384696</v>
          </cell>
          <cell r="AK1117">
            <v>72.696055301225314</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row>
        <row r="1118">
          <cell r="A1118" t="str">
            <v>IDResidentialTime-Of-Use EV ChargingWinter Peak Reduction @Meter  (MW)Low Participation Case0</v>
          </cell>
          <cell r="B1118" t="str">
            <v>ID</v>
          </cell>
          <cell r="C1118" t="str">
            <v>Residential</v>
          </cell>
          <cell r="D1118" t="str">
            <v>Time-Of-Use EV Charging</v>
          </cell>
          <cell r="E1118" t="str">
            <v>Winter Peak Reduction @Meter  (MW)</v>
          </cell>
          <cell r="F1118" t="str">
            <v>Low Participation Case</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row>
        <row r="1119">
          <cell r="A1119" t="str">
            <v>IDResidentialTime-Of-Use EV ChargingWinter Peak Reduction @Generation (MW)Low Participation Case0</v>
          </cell>
          <cell r="B1119" t="str">
            <v>ID</v>
          </cell>
          <cell r="C1119" t="str">
            <v>Residential</v>
          </cell>
          <cell r="D1119" t="str">
            <v>Time-Of-Use EV Charging</v>
          </cell>
          <cell r="E1119" t="str">
            <v>Winter Peak Reduction @Generation (MW)</v>
          </cell>
          <cell r="F1119" t="str">
            <v>Low Participation Case</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row>
        <row r="1120">
          <cell r="A1120" t="str">
            <v>IDResidentialTime-Of-Use EV ChargingProgram Annual BenefitsLow Participation Case0</v>
          </cell>
          <cell r="B1120" t="str">
            <v>ID</v>
          </cell>
          <cell r="C1120" t="str">
            <v>Residential</v>
          </cell>
          <cell r="D1120" t="str">
            <v>Time-Of-Use EV Charging</v>
          </cell>
          <cell r="E1120" t="str">
            <v>Program Annual Benefits</v>
          </cell>
          <cell r="F1120" t="str">
            <v>Low Participation Case</v>
          </cell>
          <cell r="G1120">
            <v>0</v>
          </cell>
        </row>
        <row r="1121">
          <cell r="A1121" t="str">
            <v>IDResidentialTime-Of-Use EV ChargingNew ParticipantsLow Participation Case0</v>
          </cell>
          <cell r="B1121" t="str">
            <v>ID</v>
          </cell>
          <cell r="C1121" t="str">
            <v>Residential</v>
          </cell>
          <cell r="D1121" t="str">
            <v>Time-Of-Use EV Charging</v>
          </cell>
          <cell r="E1121" t="str">
            <v>New Participants</v>
          </cell>
          <cell r="F1121" t="str">
            <v>Low Participation Case</v>
          </cell>
          <cell r="G1121">
            <v>0</v>
          </cell>
          <cell r="H1121">
            <v>0</v>
          </cell>
          <cell r="I1121">
            <v>0</v>
          </cell>
          <cell r="J1121">
            <v>0</v>
          </cell>
          <cell r="K1121">
            <v>0</v>
          </cell>
          <cell r="L1121">
            <v>0</v>
          </cell>
          <cell r="M1121">
            <v>0</v>
          </cell>
          <cell r="N1121">
            <v>0</v>
          </cell>
          <cell r="O1121">
            <v>0</v>
          </cell>
          <cell r="P1121">
            <v>0</v>
          </cell>
          <cell r="Q1121">
            <v>0</v>
          </cell>
          <cell r="R1121">
            <v>16746.686550000006</v>
          </cell>
          <cell r="S1121">
            <v>34271.919000000009</v>
          </cell>
          <cell r="T1121">
            <v>69833.664450000011</v>
          </cell>
          <cell r="U1121">
            <v>36847.527750000037</v>
          </cell>
          <cell r="V1121">
            <v>20100.588749999937</v>
          </cell>
          <cell r="W1121">
            <v>2583.0255000000179</v>
          </cell>
          <cell r="X1121">
            <v>2585.7149999999965</v>
          </cell>
          <cell r="Y1121">
            <v>2585.2035000000324</v>
          </cell>
          <cell r="Z1121">
            <v>2584.5764999999665</v>
          </cell>
          <cell r="AA1121">
            <v>2584.3950000000186</v>
          </cell>
          <cell r="AB1121">
            <v>2584.7249999999767</v>
          </cell>
          <cell r="AC1121">
            <v>2592.8595000000205</v>
          </cell>
          <cell r="AD1121">
            <v>2694.0321599718882</v>
          </cell>
          <cell r="AE1121">
            <v>2731.0805338135397</v>
          </cell>
          <cell r="AF1121">
            <v>2768.6383974915661</v>
          </cell>
          <cell r="AG1121">
            <v>2806.7127575183695</v>
          </cell>
          <cell r="AH1121">
            <v>2845.3107167601411</v>
          </cell>
          <cell r="AI1121">
            <v>2884.4394757617847</v>
          </cell>
          <cell r="AJ1121">
            <v>2924.1063340901455</v>
          </cell>
          <cell r="AK1121">
            <v>2964.3186916958948</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row>
        <row r="1122">
          <cell r="A1122" t="str">
            <v>IDResidentialTime-Of-Use EV ChargingIncentive CostsLow Participation Case0</v>
          </cell>
          <cell r="B1122" t="str">
            <v>ID</v>
          </cell>
          <cell r="C1122" t="str">
            <v>Residential</v>
          </cell>
          <cell r="D1122" t="str">
            <v>Time-Of-Use EV Charging</v>
          </cell>
          <cell r="E1122" t="str">
            <v>Incentive Costs</v>
          </cell>
          <cell r="F1122" t="str">
            <v>Low Participation Case</v>
          </cell>
          <cell r="G1122">
            <v>0</v>
          </cell>
          <cell r="H1122">
            <v>0</v>
          </cell>
          <cell r="I1122">
            <v>0</v>
          </cell>
          <cell r="J1122">
            <v>0</v>
          </cell>
          <cell r="K1122">
            <v>0</v>
          </cell>
          <cell r="L1122">
            <v>0</v>
          </cell>
          <cell r="M1122">
            <v>0</v>
          </cell>
          <cell r="N1122">
            <v>0</v>
          </cell>
          <cell r="O1122">
            <v>0</v>
          </cell>
          <cell r="P1122">
            <v>0</v>
          </cell>
          <cell r="Q1122">
            <v>0</v>
          </cell>
          <cell r="R1122">
            <v>351680.42</v>
          </cell>
          <cell r="S1122">
            <v>1071390.72</v>
          </cell>
          <cell r="T1122">
            <v>2537897.67</v>
          </cell>
          <cell r="U1122">
            <v>3311695.75</v>
          </cell>
          <cell r="V1122">
            <v>3733808.12</v>
          </cell>
          <cell r="W1122">
            <v>3788051.65</v>
          </cell>
          <cell r="X1122">
            <v>3842351.67</v>
          </cell>
          <cell r="Y1122">
            <v>3896640.94</v>
          </cell>
          <cell r="Z1122">
            <v>3950917.05</v>
          </cell>
          <cell r="AA1122">
            <v>4005189.34</v>
          </cell>
          <cell r="AB1122">
            <v>4059468.57</v>
          </cell>
          <cell r="AC1122">
            <v>4113918.62</v>
          </cell>
          <cell r="AD1122">
            <v>4170493.29</v>
          </cell>
          <cell r="AE1122">
            <v>4227845.9800000004</v>
          </cell>
          <cell r="AF1122">
            <v>4285987.3899999997</v>
          </cell>
          <cell r="AG1122">
            <v>4344928.3600000003</v>
          </cell>
          <cell r="AH1122">
            <v>4404679.88</v>
          </cell>
          <cell r="AI1122">
            <v>4465253.1100000003</v>
          </cell>
          <cell r="AJ1122">
            <v>4526659.34</v>
          </cell>
          <cell r="AK1122">
            <v>4588910.04</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row>
        <row r="1123">
          <cell r="A1123" t="str">
            <v>IDResidentialTime-Of-Use EV ChargingParticipantsLow Participation Case0</v>
          </cell>
          <cell r="B1123" t="str">
            <v>ID</v>
          </cell>
          <cell r="C1123" t="str">
            <v>Residential</v>
          </cell>
          <cell r="D1123" t="str">
            <v>Time-Of-Use EV Charging</v>
          </cell>
          <cell r="E1123" t="str">
            <v>Participants</v>
          </cell>
          <cell r="F1123" t="str">
            <v>Low Participation Case</v>
          </cell>
          <cell r="G1123">
            <v>0</v>
          </cell>
          <cell r="H1123">
            <v>0</v>
          </cell>
          <cell r="I1123">
            <v>0</v>
          </cell>
          <cell r="J1123">
            <v>0</v>
          </cell>
          <cell r="K1123">
            <v>0</v>
          </cell>
          <cell r="L1123">
            <v>0</v>
          </cell>
          <cell r="M1123">
            <v>0</v>
          </cell>
          <cell r="N1123">
            <v>0</v>
          </cell>
          <cell r="O1123">
            <v>0</v>
          </cell>
          <cell r="P1123">
            <v>0</v>
          </cell>
          <cell r="Q1123">
            <v>0</v>
          </cell>
          <cell r="R1123">
            <v>16746.686550000006</v>
          </cell>
          <cell r="S1123">
            <v>51018.605550000015</v>
          </cell>
          <cell r="T1123">
            <v>120852.27000000002</v>
          </cell>
          <cell r="U1123">
            <v>157699.79775000006</v>
          </cell>
          <cell r="V1123">
            <v>177800.38649999999</v>
          </cell>
          <cell r="W1123">
            <v>180383.41200000001</v>
          </cell>
          <cell r="X1123">
            <v>182969.12700000001</v>
          </cell>
          <cell r="Y1123">
            <v>185554.33050000004</v>
          </cell>
          <cell r="Z1123">
            <v>188138.90700000001</v>
          </cell>
          <cell r="AA1123">
            <v>190723.30200000003</v>
          </cell>
          <cell r="AB1123">
            <v>193308.027</v>
          </cell>
          <cell r="AC1123">
            <v>195900.88650000002</v>
          </cell>
          <cell r="AD1123">
            <v>198594.91865997191</v>
          </cell>
          <cell r="AE1123">
            <v>201325.99919378545</v>
          </cell>
          <cell r="AF1123">
            <v>204094.63759127702</v>
          </cell>
          <cell r="AG1123">
            <v>206901.35034879539</v>
          </cell>
          <cell r="AH1123">
            <v>209746.66106555553</v>
          </cell>
          <cell r="AI1123">
            <v>212631.10054131731</v>
          </cell>
          <cell r="AJ1123">
            <v>215555.20687540746</v>
          </cell>
          <cell r="AK1123">
            <v>218519.52556710335</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row>
        <row r="1124">
          <cell r="A1124" t="str">
            <v>IDExtra Large C&amp;ICritical Peak PricingProgram Annual BenefitsHigh Participation Case0</v>
          </cell>
          <cell r="B1124" t="str">
            <v>ID</v>
          </cell>
          <cell r="C1124" t="str">
            <v>Extra Large C&amp;I</v>
          </cell>
          <cell r="D1124" t="str">
            <v>Critical Peak Pricing</v>
          </cell>
          <cell r="E1124" t="str">
            <v>Program Annual Benefits</v>
          </cell>
          <cell r="F1124" t="str">
            <v>High Participation Case</v>
          </cell>
          <cell r="G1124">
            <v>0</v>
          </cell>
          <cell r="H1124">
            <v>0</v>
          </cell>
          <cell r="I1124">
            <v>0</v>
          </cell>
          <cell r="J1124">
            <v>0</v>
          </cell>
          <cell r="K1124">
            <v>0</v>
          </cell>
          <cell r="L1124">
            <v>0</v>
          </cell>
          <cell r="M1124">
            <v>0</v>
          </cell>
          <cell r="N1124">
            <v>0</v>
          </cell>
          <cell r="O1124">
            <v>0</v>
          </cell>
          <cell r="P1124">
            <v>0</v>
          </cell>
          <cell r="Q1124">
            <v>0</v>
          </cell>
          <cell r="R1124">
            <v>573231.01</v>
          </cell>
          <cell r="S1124">
            <v>1745288.43</v>
          </cell>
          <cell r="T1124">
            <v>4127886.26</v>
          </cell>
          <cell r="U1124">
            <v>5388069.9000000004</v>
          </cell>
          <cell r="V1124">
            <v>6066603.5300000003</v>
          </cell>
          <cell r="W1124">
            <v>6146956.6100000003</v>
          </cell>
          <cell r="X1124">
            <v>6226381.7599999998</v>
          </cell>
          <cell r="Y1124">
            <v>6305886.3200000003</v>
          </cell>
          <cell r="Z1124">
            <v>6389191.79</v>
          </cell>
          <cell r="AA1124">
            <v>6482465.1100000003</v>
          </cell>
          <cell r="AB1124">
            <v>6568214.9500000002</v>
          </cell>
          <cell r="AC1124">
            <v>6654117.0800000001</v>
          </cell>
          <cell r="AD1124">
            <v>6743128.8899999997</v>
          </cell>
          <cell r="AE1124">
            <v>6833331.4100000001</v>
          </cell>
          <cell r="AF1124">
            <v>6924740.5700000003</v>
          </cell>
          <cell r="AG1124">
            <v>7017372.5</v>
          </cell>
          <cell r="AH1124">
            <v>7111243.5700000003</v>
          </cell>
          <cell r="AI1124">
            <v>7206370.3399999999</v>
          </cell>
          <cell r="AJ1124">
            <v>7302769.6200000001</v>
          </cell>
          <cell r="AK1124">
            <v>7400458.4299999997</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row>
        <row r="1125">
          <cell r="A1125" t="str">
            <v>IDExtra Large C&amp;ICritical Peak PricingProgram Annual CostsHigh Participation Case0</v>
          </cell>
          <cell r="B1125" t="str">
            <v>ID</v>
          </cell>
          <cell r="C1125" t="str">
            <v>Extra Large C&amp;I</v>
          </cell>
          <cell r="D1125" t="str">
            <v>Critical Peak Pricing</v>
          </cell>
          <cell r="E1125" t="str">
            <v>Program Annual Costs</v>
          </cell>
          <cell r="F1125" t="str">
            <v>High Participation Case</v>
          </cell>
          <cell r="G1125">
            <v>0</v>
          </cell>
          <cell r="H1125">
            <v>0</v>
          </cell>
          <cell r="I1125">
            <v>0</v>
          </cell>
          <cell r="J1125">
            <v>0</v>
          </cell>
          <cell r="K1125">
            <v>0</v>
          </cell>
          <cell r="L1125">
            <v>0</v>
          </cell>
          <cell r="M1125">
            <v>0</v>
          </cell>
          <cell r="N1125">
            <v>0</v>
          </cell>
          <cell r="O1125">
            <v>0</v>
          </cell>
          <cell r="P1125">
            <v>0</v>
          </cell>
          <cell r="Q1125">
            <v>0</v>
          </cell>
          <cell r="R1125">
            <v>5834317.1500000004</v>
          </cell>
          <cell r="S1125">
            <v>12509121.98</v>
          </cell>
          <cell r="T1125">
            <v>26286343.199999999</v>
          </cell>
          <cell r="U1125">
            <v>16130618.27</v>
          </cell>
          <cell r="V1125">
            <v>10911310.720000001</v>
          </cell>
          <cell r="W1125">
            <v>4823091.07</v>
          </cell>
          <cell r="X1125">
            <v>4899046.41</v>
          </cell>
          <cell r="Y1125">
            <v>4974249.76</v>
          </cell>
          <cell r="Z1125">
            <v>5049879.66</v>
          </cell>
          <cell r="AA1125">
            <v>5126289.05</v>
          </cell>
          <cell r="AB1125">
            <v>5203203.5</v>
          </cell>
          <cell r="AC1125">
            <v>5283869.59</v>
          </cell>
          <cell r="AD1125">
            <v>5405233.1200000001</v>
          </cell>
          <cell r="AE1125">
            <v>5502775.29</v>
          </cell>
          <cell r="AF1125">
            <v>5602414.6799999997</v>
          </cell>
          <cell r="AG1125">
            <v>5704204.7300000004</v>
          </cell>
          <cell r="AH1125">
            <v>5808200.4400000004</v>
          </cell>
          <cell r="AI1125">
            <v>5914458.3899999997</v>
          </cell>
          <cell r="AJ1125">
            <v>6023036.7800000003</v>
          </cell>
          <cell r="AK1125">
            <v>6133995.5099999998</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row>
        <row r="1126">
          <cell r="A1126" t="str">
            <v>IDExtra Large C&amp;ICritical Peak PricingNon-Incentive CostsHigh Participation Case0</v>
          </cell>
          <cell r="B1126" t="str">
            <v>ID</v>
          </cell>
          <cell r="C1126" t="str">
            <v>Extra Large C&amp;I</v>
          </cell>
          <cell r="D1126" t="str">
            <v>Critical Peak Pricing</v>
          </cell>
          <cell r="E1126" t="str">
            <v>Non-Incentive Costs</v>
          </cell>
          <cell r="F1126" t="str">
            <v>High Participation Case</v>
          </cell>
          <cell r="G1126">
            <v>0</v>
          </cell>
          <cell r="H1126">
            <v>0</v>
          </cell>
          <cell r="I1126">
            <v>0</v>
          </cell>
          <cell r="J1126">
            <v>0</v>
          </cell>
          <cell r="K1126">
            <v>0</v>
          </cell>
          <cell r="L1126">
            <v>0</v>
          </cell>
          <cell r="M1126">
            <v>0</v>
          </cell>
          <cell r="N1126">
            <v>0</v>
          </cell>
          <cell r="O1126">
            <v>0</v>
          </cell>
          <cell r="P1126">
            <v>0</v>
          </cell>
          <cell r="Q1126">
            <v>0</v>
          </cell>
          <cell r="R1126">
            <v>5482636.7300000004</v>
          </cell>
          <cell r="S1126">
            <v>11437731.27</v>
          </cell>
          <cell r="T1126">
            <v>23748445.530000001</v>
          </cell>
          <cell r="U1126">
            <v>12818922.52</v>
          </cell>
          <cell r="V1126">
            <v>7177502.6100000003</v>
          </cell>
          <cell r="W1126">
            <v>1035039.42</v>
          </cell>
          <cell r="X1126">
            <v>1056694.75</v>
          </cell>
          <cell r="Y1126">
            <v>1077608.81</v>
          </cell>
          <cell r="Z1126">
            <v>1098962.6200000001</v>
          </cell>
          <cell r="AA1126">
            <v>1121099.71</v>
          </cell>
          <cell r="AB1126">
            <v>1143734.93</v>
          </cell>
          <cell r="AC1126">
            <v>1169950.97</v>
          </cell>
          <cell r="AD1126">
            <v>1234739.83</v>
          </cell>
          <cell r="AE1126">
            <v>1274929.31</v>
          </cell>
          <cell r="AF1126">
            <v>1316427.29</v>
          </cell>
          <cell r="AG1126">
            <v>1359276.37</v>
          </cell>
          <cell r="AH1126">
            <v>1403520.56</v>
          </cell>
          <cell r="AI1126">
            <v>1449205.28</v>
          </cell>
          <cell r="AJ1126">
            <v>1496377.44</v>
          </cell>
          <cell r="AK1126">
            <v>1545085.48</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row>
        <row r="1127">
          <cell r="A1127" t="str">
            <v>IDExtra Large C&amp;ICritical Peak PricingSummer Peak Reduction @Meter  (MW)High Participation Case0</v>
          </cell>
          <cell r="B1127" t="str">
            <v>ID</v>
          </cell>
          <cell r="C1127" t="str">
            <v>Extra Large C&amp;I</v>
          </cell>
          <cell r="D1127" t="str">
            <v>Critical Peak Pricing</v>
          </cell>
          <cell r="E1127" t="str">
            <v>Summer Peak Reduction @Meter  (MW)</v>
          </cell>
          <cell r="F1127" t="str">
            <v>High Participation Case</v>
          </cell>
          <cell r="G1127">
            <v>0</v>
          </cell>
          <cell r="H1127">
            <v>0</v>
          </cell>
          <cell r="I1127">
            <v>0</v>
          </cell>
          <cell r="J1127">
            <v>0</v>
          </cell>
          <cell r="K1127">
            <v>0</v>
          </cell>
          <cell r="L1127">
            <v>0</v>
          </cell>
          <cell r="M1127">
            <v>0</v>
          </cell>
          <cell r="N1127">
            <v>0</v>
          </cell>
          <cell r="O1127">
            <v>0</v>
          </cell>
          <cell r="P1127">
            <v>0</v>
          </cell>
          <cell r="Q1127">
            <v>0</v>
          </cell>
          <cell r="R1127">
            <v>5.1061481672101516</v>
          </cell>
          <cell r="S1127">
            <v>15.546439584201273</v>
          </cell>
          <cell r="T1127">
            <v>36.769815927493447</v>
          </cell>
          <cell r="U1127">
            <v>47.99510590524666</v>
          </cell>
          <cell r="V1127">
            <v>54.039254216657497</v>
          </cell>
          <cell r="W1127">
            <v>54.75501228123791</v>
          </cell>
          <cell r="X1127">
            <v>55.462504704051796</v>
          </cell>
          <cell r="Y1127">
            <v>56.170704503007471</v>
          </cell>
          <cell r="Z1127">
            <v>56.91276145592839</v>
          </cell>
          <cell r="AA1127">
            <v>57.74360864977195</v>
          </cell>
          <cell r="AB1127">
            <v>58.507439221742665</v>
          </cell>
          <cell r="AC1127">
            <v>59.27262640549219</v>
          </cell>
          <cell r="AD1127">
            <v>60.065513565673378</v>
          </cell>
          <cell r="AE1127">
            <v>60.869007140432515</v>
          </cell>
          <cell r="AF1127">
            <v>61.683249011282939</v>
          </cell>
          <cell r="AG1127">
            <v>62.508382957680382</v>
          </cell>
          <cell r="AH1127">
            <v>63.344554682411669</v>
          </cell>
          <cell r="AI1127">
            <v>64.191911837323005</v>
          </cell>
          <cell r="AJ1127">
            <v>65.050604049392433</v>
          </cell>
          <cell r="AK1127">
            <v>65.920782947151125</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row>
        <row r="1128">
          <cell r="A1128" t="str">
            <v>IDExtra Large C&amp;ICritical Peak PricingSummer Peak Reduction @Generation (MW)High Participation Case0</v>
          </cell>
          <cell r="B1128" t="str">
            <v>ID</v>
          </cell>
          <cell r="C1128" t="str">
            <v>Extra Large C&amp;I</v>
          </cell>
          <cell r="D1128" t="str">
            <v>Critical Peak Pricing</v>
          </cell>
          <cell r="E1128" t="str">
            <v>Summer Peak Reduction @Generation (MW)</v>
          </cell>
          <cell r="F1128" t="str">
            <v>High Participation Case</v>
          </cell>
          <cell r="G1128">
            <v>0</v>
          </cell>
          <cell r="H1128">
            <v>0</v>
          </cell>
          <cell r="I1128">
            <v>0</v>
          </cell>
          <cell r="J1128">
            <v>0</v>
          </cell>
          <cell r="K1128">
            <v>0</v>
          </cell>
          <cell r="L1128">
            <v>0</v>
          </cell>
          <cell r="M1128">
            <v>0</v>
          </cell>
          <cell r="N1128">
            <v>0</v>
          </cell>
          <cell r="O1128">
            <v>0</v>
          </cell>
          <cell r="P1128">
            <v>0</v>
          </cell>
          <cell r="Q1128">
            <v>0</v>
          </cell>
          <cell r="R1128">
            <v>5.6309529854545115</v>
          </cell>
          <cell r="S1128">
            <v>17.1442871462299</v>
          </cell>
          <cell r="T1128">
            <v>40.548980952242438</v>
          </cell>
          <cell r="U1128">
            <v>52.92799504328039</v>
          </cell>
          <cell r="V1128">
            <v>59.593354892652727</v>
          </cell>
          <cell r="W1128">
            <v>60.382677857562754</v>
          </cell>
          <cell r="X1128">
            <v>61.162885646285609</v>
          </cell>
          <cell r="Y1128">
            <v>61.94387351456492</v>
          </cell>
          <cell r="Z1128">
            <v>62.762198341341403</v>
          </cell>
          <cell r="AA1128">
            <v>63.678439181486489</v>
          </cell>
          <cell r="AB1128">
            <v>64.520775498172327</v>
          </cell>
          <cell r="AC1128">
            <v>65.364607857843168</v>
          </cell>
          <cell r="AD1128">
            <v>66.238987169908881</v>
          </cell>
          <cell r="AE1128">
            <v>67.125063013269198</v>
          </cell>
          <cell r="AF1128">
            <v>68.022991851877961</v>
          </cell>
          <cell r="AG1128">
            <v>68.932932242700019</v>
          </cell>
          <cell r="AH1128">
            <v>69.855044863709381</v>
          </cell>
          <cell r="AI1128">
            <v>70.789492542261797</v>
          </cell>
          <cell r="AJ1128">
            <v>71.73644028384696</v>
          </cell>
          <cell r="AK1128">
            <v>72.696055301225314</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row>
        <row r="1129">
          <cell r="A1129" t="str">
            <v>IDExtra Large C&amp;ICritical Peak PricingWinter Peak Reduction @Meter  (MW)High Participation Case0</v>
          </cell>
          <cell r="B1129" t="str">
            <v>ID</v>
          </cell>
          <cell r="C1129" t="str">
            <v>Extra Large C&amp;I</v>
          </cell>
          <cell r="D1129" t="str">
            <v>Critical Peak Pricing</v>
          </cell>
          <cell r="E1129" t="str">
            <v>Winter Peak Reduction @Meter  (MW)</v>
          </cell>
          <cell r="F1129" t="str">
            <v>High Participation Case</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row>
        <row r="1130">
          <cell r="A1130" t="str">
            <v>IDExtra Large C&amp;ICritical Peak PricingWinter Peak Reduction @Generation (MW)High Participation Case0</v>
          </cell>
          <cell r="B1130" t="str">
            <v>ID</v>
          </cell>
          <cell r="C1130" t="str">
            <v>Extra Large C&amp;I</v>
          </cell>
          <cell r="D1130" t="str">
            <v>Critical Peak Pricing</v>
          </cell>
          <cell r="E1130" t="str">
            <v>Winter Peak Reduction @Generation (MW)</v>
          </cell>
          <cell r="F1130" t="str">
            <v>High Participation Case</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row>
        <row r="1131">
          <cell r="A1131" t="str">
            <v>IDExtra Large C&amp;ICritical Peak PricingProgram Annual BenefitsHigh Participation Case0</v>
          </cell>
          <cell r="B1131" t="str">
            <v>ID</v>
          </cell>
          <cell r="C1131" t="str">
            <v>Extra Large C&amp;I</v>
          </cell>
          <cell r="D1131" t="str">
            <v>Critical Peak Pricing</v>
          </cell>
          <cell r="E1131" t="str">
            <v>Program Annual Benefits</v>
          </cell>
          <cell r="F1131" t="str">
            <v>High Participation Case</v>
          </cell>
          <cell r="G1131">
            <v>0</v>
          </cell>
        </row>
        <row r="1132">
          <cell r="A1132" t="str">
            <v>IDExtra Large C&amp;ICritical Peak PricingNew ParticipantsHigh Participation Case0</v>
          </cell>
          <cell r="B1132" t="str">
            <v>ID</v>
          </cell>
          <cell r="C1132" t="str">
            <v>Extra Large C&amp;I</v>
          </cell>
          <cell r="D1132" t="str">
            <v>Critical Peak Pricing</v>
          </cell>
          <cell r="E1132" t="str">
            <v>New Participants</v>
          </cell>
          <cell r="F1132" t="str">
            <v>High Participation Case</v>
          </cell>
          <cell r="G1132">
            <v>0</v>
          </cell>
          <cell r="H1132">
            <v>0</v>
          </cell>
          <cell r="I1132">
            <v>0</v>
          </cell>
          <cell r="J1132">
            <v>0</v>
          </cell>
          <cell r="K1132">
            <v>0</v>
          </cell>
          <cell r="L1132">
            <v>0</v>
          </cell>
          <cell r="M1132">
            <v>0</v>
          </cell>
          <cell r="N1132">
            <v>0</v>
          </cell>
          <cell r="O1132">
            <v>0</v>
          </cell>
          <cell r="P1132">
            <v>0</v>
          </cell>
          <cell r="Q1132">
            <v>0</v>
          </cell>
          <cell r="R1132">
            <v>16746.686550000006</v>
          </cell>
          <cell r="S1132">
            <v>34271.919000000009</v>
          </cell>
          <cell r="T1132">
            <v>69833.664450000011</v>
          </cell>
          <cell r="U1132">
            <v>36847.527750000037</v>
          </cell>
          <cell r="V1132">
            <v>20100.588749999937</v>
          </cell>
          <cell r="W1132">
            <v>2583.0255000000179</v>
          </cell>
          <cell r="X1132">
            <v>2585.7149999999965</v>
          </cell>
          <cell r="Y1132">
            <v>2585.2035000000324</v>
          </cell>
          <cell r="Z1132">
            <v>2584.5764999999665</v>
          </cell>
          <cell r="AA1132">
            <v>2584.3950000000186</v>
          </cell>
          <cell r="AB1132">
            <v>2584.7249999999767</v>
          </cell>
          <cell r="AC1132">
            <v>2592.8595000000205</v>
          </cell>
          <cell r="AD1132">
            <v>2694.0321599718882</v>
          </cell>
          <cell r="AE1132">
            <v>2731.0805338135397</v>
          </cell>
          <cell r="AF1132">
            <v>2768.6383974915661</v>
          </cell>
          <cell r="AG1132">
            <v>2806.7127575183695</v>
          </cell>
          <cell r="AH1132">
            <v>2845.3107167601411</v>
          </cell>
          <cell r="AI1132">
            <v>2884.4394757617847</v>
          </cell>
          <cell r="AJ1132">
            <v>2924.1063340901455</v>
          </cell>
          <cell r="AK1132">
            <v>2964.3186916958948</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row>
        <row r="1133">
          <cell r="A1133" t="str">
            <v>IDExtra Large C&amp;ICritical Peak PricingIncentive CostsHigh Participation Case0</v>
          </cell>
          <cell r="B1133" t="str">
            <v>ID</v>
          </cell>
          <cell r="C1133" t="str">
            <v>Extra Large C&amp;I</v>
          </cell>
          <cell r="D1133" t="str">
            <v>Critical Peak Pricing</v>
          </cell>
          <cell r="E1133" t="str">
            <v>Incentive Costs</v>
          </cell>
          <cell r="F1133" t="str">
            <v>High Participation Case</v>
          </cell>
          <cell r="G1133">
            <v>0</v>
          </cell>
          <cell r="H1133">
            <v>0</v>
          </cell>
          <cell r="I1133">
            <v>0</v>
          </cell>
          <cell r="J1133">
            <v>0</v>
          </cell>
          <cell r="K1133">
            <v>0</v>
          </cell>
          <cell r="L1133">
            <v>0</v>
          </cell>
          <cell r="M1133">
            <v>0</v>
          </cell>
          <cell r="N1133">
            <v>0</v>
          </cell>
          <cell r="O1133">
            <v>0</v>
          </cell>
          <cell r="P1133">
            <v>0</v>
          </cell>
          <cell r="Q1133">
            <v>0</v>
          </cell>
          <cell r="R1133">
            <v>351680.42</v>
          </cell>
          <cell r="S1133">
            <v>1071390.72</v>
          </cell>
          <cell r="T1133">
            <v>2537897.67</v>
          </cell>
          <cell r="U1133">
            <v>3311695.75</v>
          </cell>
          <cell r="V1133">
            <v>3733808.12</v>
          </cell>
          <cell r="W1133">
            <v>3788051.65</v>
          </cell>
          <cell r="X1133">
            <v>3842351.67</v>
          </cell>
          <cell r="Y1133">
            <v>3896640.94</v>
          </cell>
          <cell r="Z1133">
            <v>3950917.05</v>
          </cell>
          <cell r="AA1133">
            <v>4005189.34</v>
          </cell>
          <cell r="AB1133">
            <v>4059468.57</v>
          </cell>
          <cell r="AC1133">
            <v>4113918.62</v>
          </cell>
          <cell r="AD1133">
            <v>4170493.29</v>
          </cell>
          <cell r="AE1133">
            <v>4227845.9800000004</v>
          </cell>
          <cell r="AF1133">
            <v>4285987.3899999997</v>
          </cell>
          <cell r="AG1133">
            <v>4344928.3600000003</v>
          </cell>
          <cell r="AH1133">
            <v>4404679.88</v>
          </cell>
          <cell r="AI1133">
            <v>4465253.1100000003</v>
          </cell>
          <cell r="AJ1133">
            <v>4526659.34</v>
          </cell>
          <cell r="AK1133">
            <v>4588910.04</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row>
        <row r="1134">
          <cell r="A1134" t="str">
            <v>IDExtra Large C&amp;ICritical Peak PricingParticipantsHigh Participation Case0</v>
          </cell>
          <cell r="B1134" t="str">
            <v>ID</v>
          </cell>
          <cell r="C1134" t="str">
            <v>Extra Large C&amp;I</v>
          </cell>
          <cell r="D1134" t="str">
            <v>Critical Peak Pricing</v>
          </cell>
          <cell r="E1134" t="str">
            <v>Participants</v>
          </cell>
          <cell r="F1134" t="str">
            <v>High Participation Case</v>
          </cell>
          <cell r="G1134">
            <v>0</v>
          </cell>
          <cell r="H1134">
            <v>0</v>
          </cell>
          <cell r="I1134">
            <v>0</v>
          </cell>
          <cell r="J1134">
            <v>0</v>
          </cell>
          <cell r="K1134">
            <v>0</v>
          </cell>
          <cell r="L1134">
            <v>0</v>
          </cell>
          <cell r="M1134">
            <v>0</v>
          </cell>
          <cell r="N1134">
            <v>0</v>
          </cell>
          <cell r="O1134">
            <v>0</v>
          </cell>
          <cell r="P1134">
            <v>0</v>
          </cell>
          <cell r="Q1134">
            <v>0</v>
          </cell>
          <cell r="R1134">
            <v>16746.686550000006</v>
          </cell>
          <cell r="S1134">
            <v>51018.605550000015</v>
          </cell>
          <cell r="T1134">
            <v>120852.27000000002</v>
          </cell>
          <cell r="U1134">
            <v>157699.79775000006</v>
          </cell>
          <cell r="V1134">
            <v>177800.38649999999</v>
          </cell>
          <cell r="W1134">
            <v>180383.41200000001</v>
          </cell>
          <cell r="X1134">
            <v>182969.12700000001</v>
          </cell>
          <cell r="Y1134">
            <v>185554.33050000004</v>
          </cell>
          <cell r="Z1134">
            <v>188138.90700000001</v>
          </cell>
          <cell r="AA1134">
            <v>190723.30200000003</v>
          </cell>
          <cell r="AB1134">
            <v>193308.027</v>
          </cell>
          <cell r="AC1134">
            <v>195900.88650000002</v>
          </cell>
          <cell r="AD1134">
            <v>198594.91865997191</v>
          </cell>
          <cell r="AE1134">
            <v>201325.99919378545</v>
          </cell>
          <cell r="AF1134">
            <v>204094.63759127702</v>
          </cell>
          <cell r="AG1134">
            <v>206901.35034879539</v>
          </cell>
          <cell r="AH1134">
            <v>209746.66106555553</v>
          </cell>
          <cell r="AI1134">
            <v>212631.10054131731</v>
          </cell>
          <cell r="AJ1134">
            <v>215555.20687540746</v>
          </cell>
          <cell r="AK1134">
            <v>218519.52556710335</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row>
        <row r="1135">
          <cell r="A1135" t="str">
            <v>IDIrrigationCritical Peak PricingProgram Annual BenefitsHigh Participation Case0</v>
          </cell>
          <cell r="B1135" t="str">
            <v>ID</v>
          </cell>
          <cell r="C1135" t="str">
            <v>Irrigation</v>
          </cell>
          <cell r="D1135" t="str">
            <v>Critical Peak Pricing</v>
          </cell>
          <cell r="E1135" t="str">
            <v>Program Annual Benefits</v>
          </cell>
          <cell r="F1135" t="str">
            <v>High Participation Case</v>
          </cell>
          <cell r="G1135">
            <v>0</v>
          </cell>
          <cell r="H1135">
            <v>0</v>
          </cell>
          <cell r="I1135">
            <v>0</v>
          </cell>
          <cell r="J1135">
            <v>0</v>
          </cell>
          <cell r="K1135">
            <v>0</v>
          </cell>
          <cell r="L1135">
            <v>0</v>
          </cell>
          <cell r="M1135">
            <v>0</v>
          </cell>
          <cell r="N1135">
            <v>0</v>
          </cell>
          <cell r="O1135">
            <v>0</v>
          </cell>
          <cell r="P1135">
            <v>0</v>
          </cell>
          <cell r="Q1135">
            <v>0</v>
          </cell>
          <cell r="R1135">
            <v>573231.01</v>
          </cell>
          <cell r="S1135">
            <v>1745288.43</v>
          </cell>
          <cell r="T1135">
            <v>4127886.26</v>
          </cell>
          <cell r="U1135">
            <v>5388069.9000000004</v>
          </cell>
          <cell r="V1135">
            <v>6066603.5300000003</v>
          </cell>
          <cell r="W1135">
            <v>6146956.6100000003</v>
          </cell>
          <cell r="X1135">
            <v>6226381.7599999998</v>
          </cell>
          <cell r="Y1135">
            <v>6305886.3200000003</v>
          </cell>
          <cell r="Z1135">
            <v>6389191.79</v>
          </cell>
          <cell r="AA1135">
            <v>6482465.1100000003</v>
          </cell>
          <cell r="AB1135">
            <v>6568214.9500000002</v>
          </cell>
          <cell r="AC1135">
            <v>6654117.0800000001</v>
          </cell>
          <cell r="AD1135">
            <v>6743128.8899999997</v>
          </cell>
          <cell r="AE1135">
            <v>6833331.4100000001</v>
          </cell>
          <cell r="AF1135">
            <v>6924740.5700000003</v>
          </cell>
          <cell r="AG1135">
            <v>7017372.5</v>
          </cell>
          <cell r="AH1135">
            <v>7111243.5700000003</v>
          </cell>
          <cell r="AI1135">
            <v>7206370.3399999999</v>
          </cell>
          <cell r="AJ1135">
            <v>7302769.6200000001</v>
          </cell>
          <cell r="AK1135">
            <v>7400458.4299999997</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row>
        <row r="1136">
          <cell r="A1136" t="str">
            <v>IDIrrigationCritical Peak PricingProgram Annual CostsHigh Participation Case0</v>
          </cell>
          <cell r="B1136" t="str">
            <v>ID</v>
          </cell>
          <cell r="C1136" t="str">
            <v>Irrigation</v>
          </cell>
          <cell r="D1136" t="str">
            <v>Critical Peak Pricing</v>
          </cell>
          <cell r="E1136" t="str">
            <v>Program Annual Costs</v>
          </cell>
          <cell r="F1136" t="str">
            <v>High Participation Case</v>
          </cell>
          <cell r="G1136">
            <v>0</v>
          </cell>
          <cell r="H1136">
            <v>0</v>
          </cell>
          <cell r="I1136">
            <v>0</v>
          </cell>
          <cell r="J1136">
            <v>0</v>
          </cell>
          <cell r="K1136">
            <v>0</v>
          </cell>
          <cell r="L1136">
            <v>0</v>
          </cell>
          <cell r="M1136">
            <v>0</v>
          </cell>
          <cell r="N1136">
            <v>0</v>
          </cell>
          <cell r="O1136">
            <v>0</v>
          </cell>
          <cell r="P1136">
            <v>0</v>
          </cell>
          <cell r="Q1136">
            <v>0</v>
          </cell>
          <cell r="R1136">
            <v>5834317.1500000004</v>
          </cell>
          <cell r="S1136">
            <v>12509121.98</v>
          </cell>
          <cell r="T1136">
            <v>26286343.199999999</v>
          </cell>
          <cell r="U1136">
            <v>16130618.27</v>
          </cell>
          <cell r="V1136">
            <v>10911310.720000001</v>
          </cell>
          <cell r="W1136">
            <v>4823091.07</v>
          </cell>
          <cell r="X1136">
            <v>4899046.41</v>
          </cell>
          <cell r="Y1136">
            <v>4974249.76</v>
          </cell>
          <cell r="Z1136">
            <v>5049879.66</v>
          </cell>
          <cell r="AA1136">
            <v>5126289.05</v>
          </cell>
          <cell r="AB1136">
            <v>5203203.5</v>
          </cell>
          <cell r="AC1136">
            <v>5283869.59</v>
          </cell>
          <cell r="AD1136">
            <v>5405233.1200000001</v>
          </cell>
          <cell r="AE1136">
            <v>5502775.29</v>
          </cell>
          <cell r="AF1136">
            <v>5602414.6799999997</v>
          </cell>
          <cell r="AG1136">
            <v>5704204.7300000004</v>
          </cell>
          <cell r="AH1136">
            <v>5808200.4400000004</v>
          </cell>
          <cell r="AI1136">
            <v>5914458.3899999997</v>
          </cell>
          <cell r="AJ1136">
            <v>6023036.7800000003</v>
          </cell>
          <cell r="AK1136">
            <v>6133995.5099999998</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row>
        <row r="1137">
          <cell r="A1137" t="str">
            <v>IDIrrigationCritical Peak PricingNon-Incentive CostsHigh Participation Case0</v>
          </cell>
          <cell r="B1137" t="str">
            <v>ID</v>
          </cell>
          <cell r="C1137" t="str">
            <v>Irrigation</v>
          </cell>
          <cell r="D1137" t="str">
            <v>Critical Peak Pricing</v>
          </cell>
          <cell r="E1137" t="str">
            <v>Non-Incentive Costs</v>
          </cell>
          <cell r="F1137" t="str">
            <v>High Participation Case</v>
          </cell>
          <cell r="G1137">
            <v>0</v>
          </cell>
          <cell r="H1137">
            <v>0</v>
          </cell>
          <cell r="I1137">
            <v>0</v>
          </cell>
          <cell r="J1137">
            <v>0</v>
          </cell>
          <cell r="K1137">
            <v>0</v>
          </cell>
          <cell r="L1137">
            <v>0</v>
          </cell>
          <cell r="M1137">
            <v>0</v>
          </cell>
          <cell r="N1137">
            <v>0</v>
          </cell>
          <cell r="O1137">
            <v>0</v>
          </cell>
          <cell r="P1137">
            <v>0</v>
          </cell>
          <cell r="Q1137">
            <v>0</v>
          </cell>
          <cell r="R1137">
            <v>5482636.7300000004</v>
          </cell>
          <cell r="S1137">
            <v>11437731.27</v>
          </cell>
          <cell r="T1137">
            <v>23748445.530000001</v>
          </cell>
          <cell r="U1137">
            <v>12818922.52</v>
          </cell>
          <cell r="V1137">
            <v>7177502.6100000003</v>
          </cell>
          <cell r="W1137">
            <v>1035039.42</v>
          </cell>
          <cell r="X1137">
            <v>1056694.75</v>
          </cell>
          <cell r="Y1137">
            <v>1077608.81</v>
          </cell>
          <cell r="Z1137">
            <v>1098962.6200000001</v>
          </cell>
          <cell r="AA1137">
            <v>1121099.71</v>
          </cell>
          <cell r="AB1137">
            <v>1143734.93</v>
          </cell>
          <cell r="AC1137">
            <v>1169950.97</v>
          </cell>
          <cell r="AD1137">
            <v>1234739.83</v>
          </cell>
          <cell r="AE1137">
            <v>1274929.31</v>
          </cell>
          <cell r="AF1137">
            <v>1316427.29</v>
          </cell>
          <cell r="AG1137">
            <v>1359276.37</v>
          </cell>
          <cell r="AH1137">
            <v>1403520.56</v>
          </cell>
          <cell r="AI1137">
            <v>1449205.28</v>
          </cell>
          <cell r="AJ1137">
            <v>1496377.44</v>
          </cell>
          <cell r="AK1137">
            <v>1545085.48</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row>
        <row r="1138">
          <cell r="A1138" t="str">
            <v>IDIrrigationCritical Peak PricingSummer Peak Reduction @Meter  (MW)High Participation Case0</v>
          </cell>
          <cell r="B1138" t="str">
            <v>ID</v>
          </cell>
          <cell r="C1138" t="str">
            <v>Irrigation</v>
          </cell>
          <cell r="D1138" t="str">
            <v>Critical Peak Pricing</v>
          </cell>
          <cell r="E1138" t="str">
            <v>Summer Peak Reduction @Meter  (MW)</v>
          </cell>
          <cell r="F1138" t="str">
            <v>High Participation Case</v>
          </cell>
          <cell r="G1138">
            <v>0</v>
          </cell>
          <cell r="H1138">
            <v>0</v>
          </cell>
          <cell r="I1138">
            <v>0</v>
          </cell>
          <cell r="J1138">
            <v>0</v>
          </cell>
          <cell r="K1138">
            <v>0</v>
          </cell>
          <cell r="L1138">
            <v>0</v>
          </cell>
          <cell r="M1138">
            <v>0</v>
          </cell>
          <cell r="N1138">
            <v>0</v>
          </cell>
          <cell r="O1138">
            <v>0</v>
          </cell>
          <cell r="P1138">
            <v>0</v>
          </cell>
          <cell r="Q1138">
            <v>0</v>
          </cell>
          <cell r="R1138">
            <v>5.1061481672101516</v>
          </cell>
          <cell r="S1138">
            <v>15.546439584201273</v>
          </cell>
          <cell r="T1138">
            <v>36.769815927493447</v>
          </cell>
          <cell r="U1138">
            <v>47.99510590524666</v>
          </cell>
          <cell r="V1138">
            <v>54.039254216657497</v>
          </cell>
          <cell r="W1138">
            <v>54.75501228123791</v>
          </cell>
          <cell r="X1138">
            <v>55.462504704051796</v>
          </cell>
          <cell r="Y1138">
            <v>56.170704503007471</v>
          </cell>
          <cell r="Z1138">
            <v>56.91276145592839</v>
          </cell>
          <cell r="AA1138">
            <v>57.74360864977195</v>
          </cell>
          <cell r="AB1138">
            <v>58.507439221742665</v>
          </cell>
          <cell r="AC1138">
            <v>59.27262640549219</v>
          </cell>
          <cell r="AD1138">
            <v>60.065513565673378</v>
          </cell>
          <cell r="AE1138">
            <v>60.869007140432515</v>
          </cell>
          <cell r="AF1138">
            <v>61.683249011282939</v>
          </cell>
          <cell r="AG1138">
            <v>62.508382957680382</v>
          </cell>
          <cell r="AH1138">
            <v>63.344554682411669</v>
          </cell>
          <cell r="AI1138">
            <v>64.191911837323005</v>
          </cell>
          <cell r="AJ1138">
            <v>65.050604049392433</v>
          </cell>
          <cell r="AK1138">
            <v>65.920782947151125</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row>
        <row r="1139">
          <cell r="A1139" t="str">
            <v>IDIrrigationCritical Peak PricingSummer Peak Reduction @Generation (MW)High Participation Case0</v>
          </cell>
          <cell r="B1139" t="str">
            <v>ID</v>
          </cell>
          <cell r="C1139" t="str">
            <v>Irrigation</v>
          </cell>
          <cell r="D1139" t="str">
            <v>Critical Peak Pricing</v>
          </cell>
          <cell r="E1139" t="str">
            <v>Summer Peak Reduction @Generation (MW)</v>
          </cell>
          <cell r="F1139" t="str">
            <v>High Participation Case</v>
          </cell>
          <cell r="G1139">
            <v>0</v>
          </cell>
          <cell r="H1139">
            <v>0</v>
          </cell>
          <cell r="I1139">
            <v>0</v>
          </cell>
          <cell r="J1139">
            <v>0</v>
          </cell>
          <cell r="K1139">
            <v>0</v>
          </cell>
          <cell r="L1139">
            <v>0</v>
          </cell>
          <cell r="M1139">
            <v>0</v>
          </cell>
          <cell r="N1139">
            <v>0</v>
          </cell>
          <cell r="O1139">
            <v>0</v>
          </cell>
          <cell r="P1139">
            <v>0</v>
          </cell>
          <cell r="Q1139">
            <v>0</v>
          </cell>
          <cell r="R1139">
            <v>5.6309529854545115</v>
          </cell>
          <cell r="S1139">
            <v>17.1442871462299</v>
          </cell>
          <cell r="T1139">
            <v>40.548980952242438</v>
          </cell>
          <cell r="U1139">
            <v>52.92799504328039</v>
          </cell>
          <cell r="V1139">
            <v>59.593354892652727</v>
          </cell>
          <cell r="W1139">
            <v>60.382677857562754</v>
          </cell>
          <cell r="X1139">
            <v>61.162885646285609</v>
          </cell>
          <cell r="Y1139">
            <v>61.94387351456492</v>
          </cell>
          <cell r="Z1139">
            <v>62.762198341341403</v>
          </cell>
          <cell r="AA1139">
            <v>63.678439181486489</v>
          </cell>
          <cell r="AB1139">
            <v>64.520775498172327</v>
          </cell>
          <cell r="AC1139">
            <v>65.364607857843168</v>
          </cell>
          <cell r="AD1139">
            <v>66.238987169908881</v>
          </cell>
          <cell r="AE1139">
            <v>67.125063013269198</v>
          </cell>
          <cell r="AF1139">
            <v>68.022991851877961</v>
          </cell>
          <cell r="AG1139">
            <v>68.932932242700019</v>
          </cell>
          <cell r="AH1139">
            <v>69.855044863709381</v>
          </cell>
          <cell r="AI1139">
            <v>70.789492542261797</v>
          </cell>
          <cell r="AJ1139">
            <v>71.73644028384696</v>
          </cell>
          <cell r="AK1139">
            <v>72.696055301225314</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row>
        <row r="1140">
          <cell r="A1140" t="str">
            <v>IDIrrigationCritical Peak PricingWinter Peak Reduction @Meter  (MW)High Participation Case0</v>
          </cell>
          <cell r="B1140" t="str">
            <v>ID</v>
          </cell>
          <cell r="C1140" t="str">
            <v>Irrigation</v>
          </cell>
          <cell r="D1140" t="str">
            <v>Critical Peak Pricing</v>
          </cell>
          <cell r="E1140" t="str">
            <v>Winter Peak Reduction @Meter  (MW)</v>
          </cell>
          <cell r="F1140" t="str">
            <v>High Participation Case</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row>
        <row r="1141">
          <cell r="A1141" t="str">
            <v>IDIrrigationCritical Peak PricingWinter Peak Reduction @Generation (MW)High Participation Case0</v>
          </cell>
          <cell r="B1141" t="str">
            <v>ID</v>
          </cell>
          <cell r="C1141" t="str">
            <v>Irrigation</v>
          </cell>
          <cell r="D1141" t="str">
            <v>Critical Peak Pricing</v>
          </cell>
          <cell r="E1141" t="str">
            <v>Winter Peak Reduction @Generation (MW)</v>
          </cell>
          <cell r="F1141" t="str">
            <v>High Participation Case</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row>
        <row r="1142">
          <cell r="A1142" t="str">
            <v>IDIrrigationCritical Peak PricingProgram Annual BenefitsHigh Participation Case0</v>
          </cell>
          <cell r="B1142" t="str">
            <v>ID</v>
          </cell>
          <cell r="C1142" t="str">
            <v>Irrigation</v>
          </cell>
          <cell r="D1142" t="str">
            <v>Critical Peak Pricing</v>
          </cell>
          <cell r="E1142" t="str">
            <v>Program Annual Benefits</v>
          </cell>
          <cell r="F1142" t="str">
            <v>High Participation Case</v>
          </cell>
          <cell r="G1142">
            <v>0</v>
          </cell>
        </row>
        <row r="1143">
          <cell r="A1143" t="str">
            <v>IDIrrigationCritical Peak PricingNew ParticipantsHigh Participation Case0</v>
          </cell>
          <cell r="B1143" t="str">
            <v>ID</v>
          </cell>
          <cell r="C1143" t="str">
            <v>Irrigation</v>
          </cell>
          <cell r="D1143" t="str">
            <v>Critical Peak Pricing</v>
          </cell>
          <cell r="E1143" t="str">
            <v>New Participants</v>
          </cell>
          <cell r="F1143" t="str">
            <v>High Participation Case</v>
          </cell>
          <cell r="G1143">
            <v>0</v>
          </cell>
          <cell r="H1143">
            <v>0</v>
          </cell>
          <cell r="I1143">
            <v>0</v>
          </cell>
          <cell r="J1143">
            <v>0</v>
          </cell>
          <cell r="K1143">
            <v>0</v>
          </cell>
          <cell r="L1143">
            <v>0</v>
          </cell>
          <cell r="M1143">
            <v>0</v>
          </cell>
          <cell r="N1143">
            <v>0</v>
          </cell>
          <cell r="O1143">
            <v>0</v>
          </cell>
          <cell r="P1143">
            <v>0</v>
          </cell>
          <cell r="Q1143">
            <v>0</v>
          </cell>
          <cell r="R1143">
            <v>16746.686550000006</v>
          </cell>
          <cell r="S1143">
            <v>34271.919000000009</v>
          </cell>
          <cell r="T1143">
            <v>69833.664450000011</v>
          </cell>
          <cell r="U1143">
            <v>36847.527750000037</v>
          </cell>
          <cell r="V1143">
            <v>20100.588749999937</v>
          </cell>
          <cell r="W1143">
            <v>2583.0255000000179</v>
          </cell>
          <cell r="X1143">
            <v>2585.7149999999965</v>
          </cell>
          <cell r="Y1143">
            <v>2585.2035000000324</v>
          </cell>
          <cell r="Z1143">
            <v>2584.5764999999665</v>
          </cell>
          <cell r="AA1143">
            <v>2584.3950000000186</v>
          </cell>
          <cell r="AB1143">
            <v>2584.7249999999767</v>
          </cell>
          <cell r="AC1143">
            <v>2592.8595000000205</v>
          </cell>
          <cell r="AD1143">
            <v>2694.0321599718882</v>
          </cell>
          <cell r="AE1143">
            <v>2731.0805338135397</v>
          </cell>
          <cell r="AF1143">
            <v>2768.6383974915661</v>
          </cell>
          <cell r="AG1143">
            <v>2806.7127575183695</v>
          </cell>
          <cell r="AH1143">
            <v>2845.3107167601411</v>
          </cell>
          <cell r="AI1143">
            <v>2884.4394757617847</v>
          </cell>
          <cell r="AJ1143">
            <v>2924.1063340901455</v>
          </cell>
          <cell r="AK1143">
            <v>2964.3186916958948</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row>
        <row r="1144">
          <cell r="A1144" t="str">
            <v>IDIrrigationCritical Peak PricingIncentive CostsHigh Participation Case0</v>
          </cell>
          <cell r="B1144" t="str">
            <v>ID</v>
          </cell>
          <cell r="C1144" t="str">
            <v>Irrigation</v>
          </cell>
          <cell r="D1144" t="str">
            <v>Critical Peak Pricing</v>
          </cell>
          <cell r="E1144" t="str">
            <v>Incentive Costs</v>
          </cell>
          <cell r="F1144" t="str">
            <v>High Participation Case</v>
          </cell>
          <cell r="G1144">
            <v>0</v>
          </cell>
          <cell r="H1144">
            <v>0</v>
          </cell>
          <cell r="I1144">
            <v>0</v>
          </cell>
          <cell r="J1144">
            <v>0</v>
          </cell>
          <cell r="K1144">
            <v>0</v>
          </cell>
          <cell r="L1144">
            <v>0</v>
          </cell>
          <cell r="M1144">
            <v>0</v>
          </cell>
          <cell r="N1144">
            <v>0</v>
          </cell>
          <cell r="O1144">
            <v>0</v>
          </cell>
          <cell r="P1144">
            <v>0</v>
          </cell>
          <cell r="Q1144">
            <v>0</v>
          </cell>
          <cell r="R1144">
            <v>351680.42</v>
          </cell>
          <cell r="S1144">
            <v>1071390.72</v>
          </cell>
          <cell r="T1144">
            <v>2537897.67</v>
          </cell>
          <cell r="U1144">
            <v>3311695.75</v>
          </cell>
          <cell r="V1144">
            <v>3733808.12</v>
          </cell>
          <cell r="W1144">
            <v>3788051.65</v>
          </cell>
          <cell r="X1144">
            <v>3842351.67</v>
          </cell>
          <cell r="Y1144">
            <v>3896640.94</v>
          </cell>
          <cell r="Z1144">
            <v>3950917.05</v>
          </cell>
          <cell r="AA1144">
            <v>4005189.34</v>
          </cell>
          <cell r="AB1144">
            <v>4059468.57</v>
          </cell>
          <cell r="AC1144">
            <v>4113918.62</v>
          </cell>
          <cell r="AD1144">
            <v>4170493.29</v>
          </cell>
          <cell r="AE1144">
            <v>4227845.9800000004</v>
          </cell>
          <cell r="AF1144">
            <v>4285987.3899999997</v>
          </cell>
          <cell r="AG1144">
            <v>4344928.3600000003</v>
          </cell>
          <cell r="AH1144">
            <v>4404679.88</v>
          </cell>
          <cell r="AI1144">
            <v>4465253.1100000003</v>
          </cell>
          <cell r="AJ1144">
            <v>4526659.34</v>
          </cell>
          <cell r="AK1144">
            <v>4588910.04</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row>
        <row r="1145">
          <cell r="A1145" t="str">
            <v>IDIrrigationCritical Peak PricingParticipantsHigh Participation Case0</v>
          </cell>
          <cell r="B1145" t="str">
            <v>ID</v>
          </cell>
          <cell r="C1145" t="str">
            <v>Irrigation</v>
          </cell>
          <cell r="D1145" t="str">
            <v>Critical Peak Pricing</v>
          </cell>
          <cell r="E1145" t="str">
            <v>Participants</v>
          </cell>
          <cell r="F1145" t="str">
            <v>High Participation Case</v>
          </cell>
          <cell r="G1145">
            <v>0</v>
          </cell>
          <cell r="H1145">
            <v>0</v>
          </cell>
          <cell r="I1145">
            <v>0</v>
          </cell>
          <cell r="J1145">
            <v>0</v>
          </cell>
          <cell r="K1145">
            <v>0</v>
          </cell>
          <cell r="L1145">
            <v>0</v>
          </cell>
          <cell r="M1145">
            <v>0</v>
          </cell>
          <cell r="N1145">
            <v>0</v>
          </cell>
          <cell r="O1145">
            <v>0</v>
          </cell>
          <cell r="P1145">
            <v>0</v>
          </cell>
          <cell r="Q1145">
            <v>0</v>
          </cell>
          <cell r="R1145">
            <v>16746.686550000006</v>
          </cell>
          <cell r="S1145">
            <v>51018.605550000015</v>
          </cell>
          <cell r="T1145">
            <v>120852.27000000002</v>
          </cell>
          <cell r="U1145">
            <v>157699.79775000006</v>
          </cell>
          <cell r="V1145">
            <v>177800.38649999999</v>
          </cell>
          <cell r="W1145">
            <v>180383.41200000001</v>
          </cell>
          <cell r="X1145">
            <v>182969.12700000001</v>
          </cell>
          <cell r="Y1145">
            <v>185554.33050000004</v>
          </cell>
          <cell r="Z1145">
            <v>188138.90700000001</v>
          </cell>
          <cell r="AA1145">
            <v>190723.30200000003</v>
          </cell>
          <cell r="AB1145">
            <v>193308.027</v>
          </cell>
          <cell r="AC1145">
            <v>195900.88650000002</v>
          </cell>
          <cell r="AD1145">
            <v>198594.91865997191</v>
          </cell>
          <cell r="AE1145">
            <v>201325.99919378545</v>
          </cell>
          <cell r="AF1145">
            <v>204094.63759127702</v>
          </cell>
          <cell r="AG1145">
            <v>206901.35034879539</v>
          </cell>
          <cell r="AH1145">
            <v>209746.66106555553</v>
          </cell>
          <cell r="AI1145">
            <v>212631.10054131731</v>
          </cell>
          <cell r="AJ1145">
            <v>215555.20687540746</v>
          </cell>
          <cell r="AK1145">
            <v>218519.52556710335</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row>
        <row r="1146">
          <cell r="A1146" t="str">
            <v>IDLarge C&amp;ICritical Peak PricingProgram Annual BenefitsHigh Participation Case0</v>
          </cell>
          <cell r="B1146" t="str">
            <v>ID</v>
          </cell>
          <cell r="C1146" t="str">
            <v>Large C&amp;I</v>
          </cell>
          <cell r="D1146" t="str">
            <v>Critical Peak Pricing</v>
          </cell>
          <cell r="E1146" t="str">
            <v>Program Annual Benefits</v>
          </cell>
          <cell r="F1146" t="str">
            <v>High Participation Case</v>
          </cell>
          <cell r="G1146">
            <v>0</v>
          </cell>
          <cell r="H1146">
            <v>0</v>
          </cell>
          <cell r="I1146">
            <v>0</v>
          </cell>
          <cell r="J1146">
            <v>0</v>
          </cell>
          <cell r="K1146">
            <v>0</v>
          </cell>
          <cell r="L1146">
            <v>0</v>
          </cell>
          <cell r="M1146">
            <v>0</v>
          </cell>
          <cell r="N1146">
            <v>0</v>
          </cell>
          <cell r="O1146">
            <v>0</v>
          </cell>
          <cell r="P1146">
            <v>0</v>
          </cell>
          <cell r="Q1146">
            <v>0</v>
          </cell>
          <cell r="R1146">
            <v>573231.01</v>
          </cell>
          <cell r="S1146">
            <v>1745288.43</v>
          </cell>
          <cell r="T1146">
            <v>4127886.26</v>
          </cell>
          <cell r="U1146">
            <v>5388069.9000000004</v>
          </cell>
          <cell r="V1146">
            <v>6066603.5300000003</v>
          </cell>
          <cell r="W1146">
            <v>6146956.6100000003</v>
          </cell>
          <cell r="X1146">
            <v>6226381.7599999998</v>
          </cell>
          <cell r="Y1146">
            <v>6305886.3200000003</v>
          </cell>
          <cell r="Z1146">
            <v>6389191.79</v>
          </cell>
          <cell r="AA1146">
            <v>6482465.1100000003</v>
          </cell>
          <cell r="AB1146">
            <v>6568214.9500000002</v>
          </cell>
          <cell r="AC1146">
            <v>6654117.0800000001</v>
          </cell>
          <cell r="AD1146">
            <v>6743128.8899999997</v>
          </cell>
          <cell r="AE1146">
            <v>6833331.4100000001</v>
          </cell>
          <cell r="AF1146">
            <v>6924740.5700000003</v>
          </cell>
          <cell r="AG1146">
            <v>7017372.5</v>
          </cell>
          <cell r="AH1146">
            <v>7111243.5700000003</v>
          </cell>
          <cell r="AI1146">
            <v>7206370.3399999999</v>
          </cell>
          <cell r="AJ1146">
            <v>7302769.6200000001</v>
          </cell>
          <cell r="AK1146">
            <v>7400458.4299999997</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row>
        <row r="1147">
          <cell r="A1147" t="str">
            <v>IDLarge C&amp;ICritical Peak PricingProgram Annual CostsHigh Participation Case0</v>
          </cell>
          <cell r="B1147" t="str">
            <v>ID</v>
          </cell>
          <cell r="C1147" t="str">
            <v>Large C&amp;I</v>
          </cell>
          <cell r="D1147" t="str">
            <v>Critical Peak Pricing</v>
          </cell>
          <cell r="E1147" t="str">
            <v>Program Annual Costs</v>
          </cell>
          <cell r="F1147" t="str">
            <v>High Participation Case</v>
          </cell>
          <cell r="G1147">
            <v>0</v>
          </cell>
          <cell r="H1147">
            <v>0</v>
          </cell>
          <cell r="I1147">
            <v>0</v>
          </cell>
          <cell r="J1147">
            <v>0</v>
          </cell>
          <cell r="K1147">
            <v>0</v>
          </cell>
          <cell r="L1147">
            <v>0</v>
          </cell>
          <cell r="M1147">
            <v>0</v>
          </cell>
          <cell r="N1147">
            <v>0</v>
          </cell>
          <cell r="O1147">
            <v>0</v>
          </cell>
          <cell r="P1147">
            <v>0</v>
          </cell>
          <cell r="Q1147">
            <v>0</v>
          </cell>
          <cell r="R1147">
            <v>5834317.1500000004</v>
          </cell>
          <cell r="S1147">
            <v>12509121.98</v>
          </cell>
          <cell r="T1147">
            <v>26286343.199999999</v>
          </cell>
          <cell r="U1147">
            <v>16130618.27</v>
          </cell>
          <cell r="V1147">
            <v>10911310.720000001</v>
          </cell>
          <cell r="W1147">
            <v>4823091.07</v>
          </cell>
          <cell r="X1147">
            <v>4899046.41</v>
          </cell>
          <cell r="Y1147">
            <v>4974249.76</v>
          </cell>
          <cell r="Z1147">
            <v>5049879.66</v>
          </cell>
          <cell r="AA1147">
            <v>5126289.05</v>
          </cell>
          <cell r="AB1147">
            <v>5203203.5</v>
          </cell>
          <cell r="AC1147">
            <v>5283869.59</v>
          </cell>
          <cell r="AD1147">
            <v>5405233.1200000001</v>
          </cell>
          <cell r="AE1147">
            <v>5502775.29</v>
          </cell>
          <cell r="AF1147">
            <v>5602414.6799999997</v>
          </cell>
          <cell r="AG1147">
            <v>5704204.7300000004</v>
          </cell>
          <cell r="AH1147">
            <v>5808200.4400000004</v>
          </cell>
          <cell r="AI1147">
            <v>5914458.3899999997</v>
          </cell>
          <cell r="AJ1147">
            <v>6023036.7800000003</v>
          </cell>
          <cell r="AK1147">
            <v>6133995.5099999998</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row>
        <row r="1148">
          <cell r="A1148" t="str">
            <v>IDLarge C&amp;ICritical Peak PricingNon-Incentive CostsHigh Participation Case0</v>
          </cell>
          <cell r="B1148" t="str">
            <v>ID</v>
          </cell>
          <cell r="C1148" t="str">
            <v>Large C&amp;I</v>
          </cell>
          <cell r="D1148" t="str">
            <v>Critical Peak Pricing</v>
          </cell>
          <cell r="E1148" t="str">
            <v>Non-Incentive Costs</v>
          </cell>
          <cell r="F1148" t="str">
            <v>High Participation Case</v>
          </cell>
          <cell r="G1148">
            <v>0</v>
          </cell>
          <cell r="H1148">
            <v>0</v>
          </cell>
          <cell r="I1148">
            <v>0</v>
          </cell>
          <cell r="J1148">
            <v>0</v>
          </cell>
          <cell r="K1148">
            <v>0</v>
          </cell>
          <cell r="L1148">
            <v>0</v>
          </cell>
          <cell r="M1148">
            <v>0</v>
          </cell>
          <cell r="N1148">
            <v>0</v>
          </cell>
          <cell r="O1148">
            <v>0</v>
          </cell>
          <cell r="P1148">
            <v>0</v>
          </cell>
          <cell r="Q1148">
            <v>0</v>
          </cell>
          <cell r="R1148">
            <v>5482636.7300000004</v>
          </cell>
          <cell r="S1148">
            <v>11437731.27</v>
          </cell>
          <cell r="T1148">
            <v>23748445.530000001</v>
          </cell>
          <cell r="U1148">
            <v>12818922.52</v>
          </cell>
          <cell r="V1148">
            <v>7177502.6100000003</v>
          </cell>
          <cell r="W1148">
            <v>1035039.42</v>
          </cell>
          <cell r="X1148">
            <v>1056694.75</v>
          </cell>
          <cell r="Y1148">
            <v>1077608.81</v>
          </cell>
          <cell r="Z1148">
            <v>1098962.6200000001</v>
          </cell>
          <cell r="AA1148">
            <v>1121099.71</v>
          </cell>
          <cell r="AB1148">
            <v>1143734.93</v>
          </cell>
          <cell r="AC1148">
            <v>1169950.97</v>
          </cell>
          <cell r="AD1148">
            <v>1234739.83</v>
          </cell>
          <cell r="AE1148">
            <v>1274929.31</v>
          </cell>
          <cell r="AF1148">
            <v>1316427.29</v>
          </cell>
          <cell r="AG1148">
            <v>1359276.37</v>
          </cell>
          <cell r="AH1148">
            <v>1403520.56</v>
          </cell>
          <cell r="AI1148">
            <v>1449205.28</v>
          </cell>
          <cell r="AJ1148">
            <v>1496377.44</v>
          </cell>
          <cell r="AK1148">
            <v>1545085.48</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row>
        <row r="1149">
          <cell r="A1149" t="str">
            <v>IDLarge C&amp;ICritical Peak PricingSummer Peak Reduction @Meter  (MW)High Participation Case0</v>
          </cell>
          <cell r="B1149" t="str">
            <v>ID</v>
          </cell>
          <cell r="C1149" t="str">
            <v>Large C&amp;I</v>
          </cell>
          <cell r="D1149" t="str">
            <v>Critical Peak Pricing</v>
          </cell>
          <cell r="E1149" t="str">
            <v>Summer Peak Reduction @Meter  (MW)</v>
          </cell>
          <cell r="F1149" t="str">
            <v>High Participation Case</v>
          </cell>
          <cell r="G1149">
            <v>0</v>
          </cell>
          <cell r="H1149">
            <v>0</v>
          </cell>
          <cell r="I1149">
            <v>0</v>
          </cell>
          <cell r="J1149">
            <v>0</v>
          </cell>
          <cell r="K1149">
            <v>0</v>
          </cell>
          <cell r="L1149">
            <v>0</v>
          </cell>
          <cell r="M1149">
            <v>0</v>
          </cell>
          <cell r="N1149">
            <v>0</v>
          </cell>
          <cell r="O1149">
            <v>0</v>
          </cell>
          <cell r="P1149">
            <v>0</v>
          </cell>
          <cell r="Q1149">
            <v>0</v>
          </cell>
          <cell r="R1149">
            <v>5.1061481672101516</v>
          </cell>
          <cell r="S1149">
            <v>15.546439584201273</v>
          </cell>
          <cell r="T1149">
            <v>36.769815927493447</v>
          </cell>
          <cell r="U1149">
            <v>47.99510590524666</v>
          </cell>
          <cell r="V1149">
            <v>54.039254216657497</v>
          </cell>
          <cell r="W1149">
            <v>54.75501228123791</v>
          </cell>
          <cell r="X1149">
            <v>55.462504704051796</v>
          </cell>
          <cell r="Y1149">
            <v>56.170704503007471</v>
          </cell>
          <cell r="Z1149">
            <v>56.91276145592839</v>
          </cell>
          <cell r="AA1149">
            <v>57.74360864977195</v>
          </cell>
          <cell r="AB1149">
            <v>58.507439221742665</v>
          </cell>
          <cell r="AC1149">
            <v>59.27262640549219</v>
          </cell>
          <cell r="AD1149">
            <v>60.065513565673378</v>
          </cell>
          <cell r="AE1149">
            <v>60.869007140432515</v>
          </cell>
          <cell r="AF1149">
            <v>61.683249011282939</v>
          </cell>
          <cell r="AG1149">
            <v>62.508382957680382</v>
          </cell>
          <cell r="AH1149">
            <v>63.344554682411669</v>
          </cell>
          <cell r="AI1149">
            <v>64.191911837323005</v>
          </cell>
          <cell r="AJ1149">
            <v>65.050604049392433</v>
          </cell>
          <cell r="AK1149">
            <v>65.920782947151125</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row>
        <row r="1150">
          <cell r="A1150" t="str">
            <v>IDLarge C&amp;ICritical Peak PricingSummer Peak Reduction @Generation (MW)High Participation Case0</v>
          </cell>
          <cell r="B1150" t="str">
            <v>ID</v>
          </cell>
          <cell r="C1150" t="str">
            <v>Large C&amp;I</v>
          </cell>
          <cell r="D1150" t="str">
            <v>Critical Peak Pricing</v>
          </cell>
          <cell r="E1150" t="str">
            <v>Summer Peak Reduction @Generation (MW)</v>
          </cell>
          <cell r="F1150" t="str">
            <v>High Participation Case</v>
          </cell>
          <cell r="G1150">
            <v>0</v>
          </cell>
          <cell r="H1150">
            <v>0</v>
          </cell>
          <cell r="I1150">
            <v>0</v>
          </cell>
          <cell r="J1150">
            <v>0</v>
          </cell>
          <cell r="K1150">
            <v>0</v>
          </cell>
          <cell r="L1150">
            <v>0</v>
          </cell>
          <cell r="M1150">
            <v>0</v>
          </cell>
          <cell r="N1150">
            <v>0</v>
          </cell>
          <cell r="O1150">
            <v>0</v>
          </cell>
          <cell r="P1150">
            <v>0</v>
          </cell>
          <cell r="Q1150">
            <v>0</v>
          </cell>
          <cell r="R1150">
            <v>5.6309529854545115</v>
          </cell>
          <cell r="S1150">
            <v>17.1442871462299</v>
          </cell>
          <cell r="T1150">
            <v>40.548980952242438</v>
          </cell>
          <cell r="U1150">
            <v>52.92799504328039</v>
          </cell>
          <cell r="V1150">
            <v>59.593354892652727</v>
          </cell>
          <cell r="W1150">
            <v>60.382677857562754</v>
          </cell>
          <cell r="X1150">
            <v>61.162885646285609</v>
          </cell>
          <cell r="Y1150">
            <v>61.94387351456492</v>
          </cell>
          <cell r="Z1150">
            <v>62.762198341341403</v>
          </cell>
          <cell r="AA1150">
            <v>63.678439181486489</v>
          </cell>
          <cell r="AB1150">
            <v>64.520775498172327</v>
          </cell>
          <cell r="AC1150">
            <v>65.364607857843168</v>
          </cell>
          <cell r="AD1150">
            <v>66.238987169908881</v>
          </cell>
          <cell r="AE1150">
            <v>67.125063013269198</v>
          </cell>
          <cell r="AF1150">
            <v>68.022991851877961</v>
          </cell>
          <cell r="AG1150">
            <v>68.932932242700019</v>
          </cell>
          <cell r="AH1150">
            <v>69.855044863709381</v>
          </cell>
          <cell r="AI1150">
            <v>70.789492542261797</v>
          </cell>
          <cell r="AJ1150">
            <v>71.73644028384696</v>
          </cell>
          <cell r="AK1150">
            <v>72.696055301225314</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row>
        <row r="1151">
          <cell r="A1151" t="str">
            <v>IDLarge C&amp;ICritical Peak PricingWinter Peak Reduction @Meter  (MW)High Participation Case0</v>
          </cell>
          <cell r="B1151" t="str">
            <v>ID</v>
          </cell>
          <cell r="C1151" t="str">
            <v>Large C&amp;I</v>
          </cell>
          <cell r="D1151" t="str">
            <v>Critical Peak Pricing</v>
          </cell>
          <cell r="E1151" t="str">
            <v>Winter Peak Reduction @Meter  (MW)</v>
          </cell>
          <cell r="F1151" t="str">
            <v>High Participation Case</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row>
        <row r="1152">
          <cell r="A1152" t="str">
            <v>IDLarge C&amp;ICritical Peak PricingWinter Peak Reduction @Generation (MW)High Participation Case0</v>
          </cell>
          <cell r="B1152" t="str">
            <v>ID</v>
          </cell>
          <cell r="C1152" t="str">
            <v>Large C&amp;I</v>
          </cell>
          <cell r="D1152" t="str">
            <v>Critical Peak Pricing</v>
          </cell>
          <cell r="E1152" t="str">
            <v>Winter Peak Reduction @Generation (MW)</v>
          </cell>
          <cell r="F1152" t="str">
            <v>High Participation Case</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row>
        <row r="1153">
          <cell r="A1153" t="str">
            <v>IDLarge C&amp;ICritical Peak PricingProgram Annual BenefitsHigh Participation Case0</v>
          </cell>
          <cell r="B1153" t="str">
            <v>ID</v>
          </cell>
          <cell r="C1153" t="str">
            <v>Large C&amp;I</v>
          </cell>
          <cell r="D1153" t="str">
            <v>Critical Peak Pricing</v>
          </cell>
          <cell r="E1153" t="str">
            <v>Program Annual Benefits</v>
          </cell>
          <cell r="F1153" t="str">
            <v>High Participation Case</v>
          </cell>
          <cell r="G1153">
            <v>0</v>
          </cell>
        </row>
        <row r="1154">
          <cell r="A1154" t="str">
            <v>IDLarge C&amp;ICritical Peak PricingNew ParticipantsHigh Participation Case0</v>
          </cell>
          <cell r="B1154" t="str">
            <v>ID</v>
          </cell>
          <cell r="C1154" t="str">
            <v>Large C&amp;I</v>
          </cell>
          <cell r="D1154" t="str">
            <v>Critical Peak Pricing</v>
          </cell>
          <cell r="E1154" t="str">
            <v>New Participants</v>
          </cell>
          <cell r="F1154" t="str">
            <v>High Participation Case</v>
          </cell>
          <cell r="G1154">
            <v>0</v>
          </cell>
          <cell r="H1154">
            <v>0</v>
          </cell>
          <cell r="I1154">
            <v>0</v>
          </cell>
          <cell r="J1154">
            <v>0</v>
          </cell>
          <cell r="K1154">
            <v>0</v>
          </cell>
          <cell r="L1154">
            <v>0</v>
          </cell>
          <cell r="M1154">
            <v>0</v>
          </cell>
          <cell r="N1154">
            <v>0</v>
          </cell>
          <cell r="O1154">
            <v>0</v>
          </cell>
          <cell r="P1154">
            <v>0</v>
          </cell>
          <cell r="Q1154">
            <v>0</v>
          </cell>
          <cell r="R1154">
            <v>16746.686550000006</v>
          </cell>
          <cell r="S1154">
            <v>34271.919000000009</v>
          </cell>
          <cell r="T1154">
            <v>69833.664450000011</v>
          </cell>
          <cell r="U1154">
            <v>36847.527750000037</v>
          </cell>
          <cell r="V1154">
            <v>20100.588749999937</v>
          </cell>
          <cell r="W1154">
            <v>2583.0255000000179</v>
          </cell>
          <cell r="X1154">
            <v>2585.7149999999965</v>
          </cell>
          <cell r="Y1154">
            <v>2585.2035000000324</v>
          </cell>
          <cell r="Z1154">
            <v>2584.5764999999665</v>
          </cell>
          <cell r="AA1154">
            <v>2584.3950000000186</v>
          </cell>
          <cell r="AB1154">
            <v>2584.7249999999767</v>
          </cell>
          <cell r="AC1154">
            <v>2592.8595000000205</v>
          </cell>
          <cell r="AD1154">
            <v>2694.0321599718882</v>
          </cell>
          <cell r="AE1154">
            <v>2731.0805338135397</v>
          </cell>
          <cell r="AF1154">
            <v>2768.6383974915661</v>
          </cell>
          <cell r="AG1154">
            <v>2806.7127575183695</v>
          </cell>
          <cell r="AH1154">
            <v>2845.3107167601411</v>
          </cell>
          <cell r="AI1154">
            <v>2884.4394757617847</v>
          </cell>
          <cell r="AJ1154">
            <v>2924.1063340901455</v>
          </cell>
          <cell r="AK1154">
            <v>2964.3186916958948</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row>
        <row r="1155">
          <cell r="A1155" t="str">
            <v>IDLarge C&amp;ICritical Peak PricingIncentive CostsHigh Participation Case0</v>
          </cell>
          <cell r="B1155" t="str">
            <v>ID</v>
          </cell>
          <cell r="C1155" t="str">
            <v>Large C&amp;I</v>
          </cell>
          <cell r="D1155" t="str">
            <v>Critical Peak Pricing</v>
          </cell>
          <cell r="E1155" t="str">
            <v>Incentive Costs</v>
          </cell>
          <cell r="F1155" t="str">
            <v>High Participation Case</v>
          </cell>
          <cell r="G1155">
            <v>0</v>
          </cell>
          <cell r="H1155">
            <v>0</v>
          </cell>
          <cell r="I1155">
            <v>0</v>
          </cell>
          <cell r="J1155">
            <v>0</v>
          </cell>
          <cell r="K1155">
            <v>0</v>
          </cell>
          <cell r="L1155">
            <v>0</v>
          </cell>
          <cell r="M1155">
            <v>0</v>
          </cell>
          <cell r="N1155">
            <v>0</v>
          </cell>
          <cell r="O1155">
            <v>0</v>
          </cell>
          <cell r="P1155">
            <v>0</v>
          </cell>
          <cell r="Q1155">
            <v>0</v>
          </cell>
          <cell r="R1155">
            <v>351680.42</v>
          </cell>
          <cell r="S1155">
            <v>1071390.72</v>
          </cell>
          <cell r="T1155">
            <v>2537897.67</v>
          </cell>
          <cell r="U1155">
            <v>3311695.75</v>
          </cell>
          <cell r="V1155">
            <v>3733808.12</v>
          </cell>
          <cell r="W1155">
            <v>3788051.65</v>
          </cell>
          <cell r="X1155">
            <v>3842351.67</v>
          </cell>
          <cell r="Y1155">
            <v>3896640.94</v>
          </cell>
          <cell r="Z1155">
            <v>3950917.05</v>
          </cell>
          <cell r="AA1155">
            <v>4005189.34</v>
          </cell>
          <cell r="AB1155">
            <v>4059468.57</v>
          </cell>
          <cell r="AC1155">
            <v>4113918.62</v>
          </cell>
          <cell r="AD1155">
            <v>4170493.29</v>
          </cell>
          <cell r="AE1155">
            <v>4227845.9800000004</v>
          </cell>
          <cell r="AF1155">
            <v>4285987.3899999997</v>
          </cell>
          <cell r="AG1155">
            <v>4344928.3600000003</v>
          </cell>
          <cell r="AH1155">
            <v>4404679.88</v>
          </cell>
          <cell r="AI1155">
            <v>4465253.1100000003</v>
          </cell>
          <cell r="AJ1155">
            <v>4526659.34</v>
          </cell>
          <cell r="AK1155">
            <v>4588910.04</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row>
        <row r="1156">
          <cell r="A1156" t="str">
            <v>IDLarge C&amp;ICritical Peak PricingParticipantsHigh Participation Case0</v>
          </cell>
          <cell r="B1156" t="str">
            <v>ID</v>
          </cell>
          <cell r="C1156" t="str">
            <v>Large C&amp;I</v>
          </cell>
          <cell r="D1156" t="str">
            <v>Critical Peak Pricing</v>
          </cell>
          <cell r="E1156" t="str">
            <v>Participants</v>
          </cell>
          <cell r="F1156" t="str">
            <v>High Participation Case</v>
          </cell>
          <cell r="G1156">
            <v>0</v>
          </cell>
          <cell r="H1156">
            <v>0</v>
          </cell>
          <cell r="I1156">
            <v>0</v>
          </cell>
          <cell r="J1156">
            <v>0</v>
          </cell>
          <cell r="K1156">
            <v>0</v>
          </cell>
          <cell r="L1156">
            <v>0</v>
          </cell>
          <cell r="M1156">
            <v>0</v>
          </cell>
          <cell r="N1156">
            <v>0</v>
          </cell>
          <cell r="O1156">
            <v>0</v>
          </cell>
          <cell r="P1156">
            <v>0</v>
          </cell>
          <cell r="Q1156">
            <v>0</v>
          </cell>
          <cell r="R1156">
            <v>16746.686550000006</v>
          </cell>
          <cell r="S1156">
            <v>51018.605550000015</v>
          </cell>
          <cell r="T1156">
            <v>120852.27000000002</v>
          </cell>
          <cell r="U1156">
            <v>157699.79775000006</v>
          </cell>
          <cell r="V1156">
            <v>177800.38649999999</v>
          </cell>
          <cell r="W1156">
            <v>180383.41200000001</v>
          </cell>
          <cell r="X1156">
            <v>182969.12700000001</v>
          </cell>
          <cell r="Y1156">
            <v>185554.33050000004</v>
          </cell>
          <cell r="Z1156">
            <v>188138.90700000001</v>
          </cell>
          <cell r="AA1156">
            <v>190723.30200000003</v>
          </cell>
          <cell r="AB1156">
            <v>193308.027</v>
          </cell>
          <cell r="AC1156">
            <v>195900.88650000002</v>
          </cell>
          <cell r="AD1156">
            <v>198594.91865997191</v>
          </cell>
          <cell r="AE1156">
            <v>201325.99919378545</v>
          </cell>
          <cell r="AF1156">
            <v>204094.63759127702</v>
          </cell>
          <cell r="AG1156">
            <v>206901.35034879539</v>
          </cell>
          <cell r="AH1156">
            <v>209746.66106555553</v>
          </cell>
          <cell r="AI1156">
            <v>212631.10054131731</v>
          </cell>
          <cell r="AJ1156">
            <v>215555.20687540746</v>
          </cell>
          <cell r="AK1156">
            <v>218519.52556710335</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row>
        <row r="1157">
          <cell r="A1157" t="str">
            <v>IDMedium C&amp;ICritical Peak PricingProgram Annual BenefitsHigh Participation Case0</v>
          </cell>
          <cell r="B1157" t="str">
            <v>ID</v>
          </cell>
          <cell r="C1157" t="str">
            <v>Medium C&amp;I</v>
          </cell>
          <cell r="D1157" t="str">
            <v>Critical Peak Pricing</v>
          </cell>
          <cell r="E1157" t="str">
            <v>Program Annual Benefits</v>
          </cell>
          <cell r="F1157" t="str">
            <v>High Participation Case</v>
          </cell>
          <cell r="G1157">
            <v>0</v>
          </cell>
          <cell r="H1157">
            <v>0</v>
          </cell>
          <cell r="I1157">
            <v>0</v>
          </cell>
          <cell r="J1157">
            <v>0</v>
          </cell>
          <cell r="K1157">
            <v>0</v>
          </cell>
          <cell r="L1157">
            <v>0</v>
          </cell>
          <cell r="M1157">
            <v>0</v>
          </cell>
          <cell r="N1157">
            <v>0</v>
          </cell>
          <cell r="O1157">
            <v>0</v>
          </cell>
          <cell r="P1157">
            <v>0</v>
          </cell>
          <cell r="Q1157">
            <v>0</v>
          </cell>
          <cell r="R1157">
            <v>573231.01</v>
          </cell>
          <cell r="S1157">
            <v>1745288.43</v>
          </cell>
          <cell r="T1157">
            <v>4127886.26</v>
          </cell>
          <cell r="U1157">
            <v>5388069.9000000004</v>
          </cell>
          <cell r="V1157">
            <v>6066603.5300000003</v>
          </cell>
          <cell r="W1157">
            <v>6146956.6100000003</v>
          </cell>
          <cell r="X1157">
            <v>6226381.7599999998</v>
          </cell>
          <cell r="Y1157">
            <v>6305886.3200000003</v>
          </cell>
          <cell r="Z1157">
            <v>6389191.79</v>
          </cell>
          <cell r="AA1157">
            <v>6482465.1100000003</v>
          </cell>
          <cell r="AB1157">
            <v>6568214.9500000002</v>
          </cell>
          <cell r="AC1157">
            <v>6654117.0800000001</v>
          </cell>
          <cell r="AD1157">
            <v>6743128.8899999997</v>
          </cell>
          <cell r="AE1157">
            <v>6833331.4100000001</v>
          </cell>
          <cell r="AF1157">
            <v>6924740.5700000003</v>
          </cell>
          <cell r="AG1157">
            <v>7017372.5</v>
          </cell>
          <cell r="AH1157">
            <v>7111243.5700000003</v>
          </cell>
          <cell r="AI1157">
            <v>7206370.3399999999</v>
          </cell>
          <cell r="AJ1157">
            <v>7302769.6200000001</v>
          </cell>
          <cell r="AK1157">
            <v>7400458.4299999997</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row>
        <row r="1158">
          <cell r="A1158" t="str">
            <v>IDMedium C&amp;ICritical Peak PricingProgram Annual CostsHigh Participation Case0</v>
          </cell>
          <cell r="B1158" t="str">
            <v>ID</v>
          </cell>
          <cell r="C1158" t="str">
            <v>Medium C&amp;I</v>
          </cell>
          <cell r="D1158" t="str">
            <v>Critical Peak Pricing</v>
          </cell>
          <cell r="E1158" t="str">
            <v>Program Annual Costs</v>
          </cell>
          <cell r="F1158" t="str">
            <v>High Participation Case</v>
          </cell>
          <cell r="G1158">
            <v>0</v>
          </cell>
          <cell r="H1158">
            <v>0</v>
          </cell>
          <cell r="I1158">
            <v>0</v>
          </cell>
          <cell r="J1158">
            <v>0</v>
          </cell>
          <cell r="K1158">
            <v>0</v>
          </cell>
          <cell r="L1158">
            <v>0</v>
          </cell>
          <cell r="M1158">
            <v>0</v>
          </cell>
          <cell r="N1158">
            <v>0</v>
          </cell>
          <cell r="O1158">
            <v>0</v>
          </cell>
          <cell r="P1158">
            <v>0</v>
          </cell>
          <cell r="Q1158">
            <v>0</v>
          </cell>
          <cell r="R1158">
            <v>5834317.1500000004</v>
          </cell>
          <cell r="S1158">
            <v>12509121.98</v>
          </cell>
          <cell r="T1158">
            <v>26286343.199999999</v>
          </cell>
          <cell r="U1158">
            <v>16130618.27</v>
          </cell>
          <cell r="V1158">
            <v>10911310.720000001</v>
          </cell>
          <cell r="W1158">
            <v>4823091.07</v>
          </cell>
          <cell r="X1158">
            <v>4899046.41</v>
          </cell>
          <cell r="Y1158">
            <v>4974249.76</v>
          </cell>
          <cell r="Z1158">
            <v>5049879.66</v>
          </cell>
          <cell r="AA1158">
            <v>5126289.05</v>
          </cell>
          <cell r="AB1158">
            <v>5203203.5</v>
          </cell>
          <cell r="AC1158">
            <v>5283869.59</v>
          </cell>
          <cell r="AD1158">
            <v>5405233.1200000001</v>
          </cell>
          <cell r="AE1158">
            <v>5502775.29</v>
          </cell>
          <cell r="AF1158">
            <v>5602414.6799999997</v>
          </cell>
          <cell r="AG1158">
            <v>5704204.7300000004</v>
          </cell>
          <cell r="AH1158">
            <v>5808200.4400000004</v>
          </cell>
          <cell r="AI1158">
            <v>5914458.3899999997</v>
          </cell>
          <cell r="AJ1158">
            <v>6023036.7800000003</v>
          </cell>
          <cell r="AK1158">
            <v>6133995.5099999998</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row>
        <row r="1159">
          <cell r="A1159" t="str">
            <v>IDMedium C&amp;ICritical Peak PricingNon-Incentive CostsHigh Participation Case0</v>
          </cell>
          <cell r="B1159" t="str">
            <v>ID</v>
          </cell>
          <cell r="C1159" t="str">
            <v>Medium C&amp;I</v>
          </cell>
          <cell r="D1159" t="str">
            <v>Critical Peak Pricing</v>
          </cell>
          <cell r="E1159" t="str">
            <v>Non-Incentive Costs</v>
          </cell>
          <cell r="F1159" t="str">
            <v>High Participation Case</v>
          </cell>
          <cell r="G1159">
            <v>0</v>
          </cell>
          <cell r="H1159">
            <v>0</v>
          </cell>
          <cell r="I1159">
            <v>0</v>
          </cell>
          <cell r="J1159">
            <v>0</v>
          </cell>
          <cell r="K1159">
            <v>0</v>
          </cell>
          <cell r="L1159">
            <v>0</v>
          </cell>
          <cell r="M1159">
            <v>0</v>
          </cell>
          <cell r="N1159">
            <v>0</v>
          </cell>
          <cell r="O1159">
            <v>0</v>
          </cell>
          <cell r="P1159">
            <v>0</v>
          </cell>
          <cell r="Q1159">
            <v>0</v>
          </cell>
          <cell r="R1159">
            <v>5482636.7300000004</v>
          </cell>
          <cell r="S1159">
            <v>11437731.27</v>
          </cell>
          <cell r="T1159">
            <v>23748445.530000001</v>
          </cell>
          <cell r="U1159">
            <v>12818922.52</v>
          </cell>
          <cell r="V1159">
            <v>7177502.6100000003</v>
          </cell>
          <cell r="W1159">
            <v>1035039.42</v>
          </cell>
          <cell r="X1159">
            <v>1056694.75</v>
          </cell>
          <cell r="Y1159">
            <v>1077608.81</v>
          </cell>
          <cell r="Z1159">
            <v>1098962.6200000001</v>
          </cell>
          <cell r="AA1159">
            <v>1121099.71</v>
          </cell>
          <cell r="AB1159">
            <v>1143734.93</v>
          </cell>
          <cell r="AC1159">
            <v>1169950.97</v>
          </cell>
          <cell r="AD1159">
            <v>1234739.83</v>
          </cell>
          <cell r="AE1159">
            <v>1274929.31</v>
          </cell>
          <cell r="AF1159">
            <v>1316427.29</v>
          </cell>
          <cell r="AG1159">
            <v>1359276.37</v>
          </cell>
          <cell r="AH1159">
            <v>1403520.56</v>
          </cell>
          <cell r="AI1159">
            <v>1449205.28</v>
          </cell>
          <cell r="AJ1159">
            <v>1496377.44</v>
          </cell>
          <cell r="AK1159">
            <v>1545085.48</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row>
        <row r="1160">
          <cell r="A1160" t="str">
            <v>IDMedium C&amp;ICritical Peak PricingSummer Peak Reduction @Meter  (MW)High Participation Case0</v>
          </cell>
          <cell r="B1160" t="str">
            <v>ID</v>
          </cell>
          <cell r="C1160" t="str">
            <v>Medium C&amp;I</v>
          </cell>
          <cell r="D1160" t="str">
            <v>Critical Peak Pricing</v>
          </cell>
          <cell r="E1160" t="str">
            <v>Summer Peak Reduction @Meter  (MW)</v>
          </cell>
          <cell r="F1160" t="str">
            <v>High Participation Case</v>
          </cell>
          <cell r="G1160">
            <v>0</v>
          </cell>
          <cell r="H1160">
            <v>0</v>
          </cell>
          <cell r="I1160">
            <v>0</v>
          </cell>
          <cell r="J1160">
            <v>0</v>
          </cell>
          <cell r="K1160">
            <v>0</v>
          </cell>
          <cell r="L1160">
            <v>0</v>
          </cell>
          <cell r="M1160">
            <v>0</v>
          </cell>
          <cell r="N1160">
            <v>0</v>
          </cell>
          <cell r="O1160">
            <v>0</v>
          </cell>
          <cell r="P1160">
            <v>0</v>
          </cell>
          <cell r="Q1160">
            <v>0</v>
          </cell>
          <cell r="R1160">
            <v>5.1061481672101516</v>
          </cell>
          <cell r="S1160">
            <v>15.546439584201273</v>
          </cell>
          <cell r="T1160">
            <v>36.769815927493447</v>
          </cell>
          <cell r="U1160">
            <v>47.99510590524666</v>
          </cell>
          <cell r="V1160">
            <v>54.039254216657497</v>
          </cell>
          <cell r="W1160">
            <v>54.75501228123791</v>
          </cell>
          <cell r="X1160">
            <v>55.462504704051796</v>
          </cell>
          <cell r="Y1160">
            <v>56.170704503007471</v>
          </cell>
          <cell r="Z1160">
            <v>56.91276145592839</v>
          </cell>
          <cell r="AA1160">
            <v>57.74360864977195</v>
          </cell>
          <cell r="AB1160">
            <v>58.507439221742665</v>
          </cell>
          <cell r="AC1160">
            <v>59.27262640549219</v>
          </cell>
          <cell r="AD1160">
            <v>60.065513565673378</v>
          </cell>
          <cell r="AE1160">
            <v>60.869007140432515</v>
          </cell>
          <cell r="AF1160">
            <v>61.683249011282939</v>
          </cell>
          <cell r="AG1160">
            <v>62.508382957680382</v>
          </cell>
          <cell r="AH1160">
            <v>63.344554682411669</v>
          </cell>
          <cell r="AI1160">
            <v>64.191911837323005</v>
          </cell>
          <cell r="AJ1160">
            <v>65.050604049392433</v>
          </cell>
          <cell r="AK1160">
            <v>65.920782947151125</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row>
        <row r="1161">
          <cell r="A1161" t="str">
            <v>IDMedium C&amp;ICritical Peak PricingSummer Peak Reduction @Generation (MW)High Participation Case0</v>
          </cell>
          <cell r="B1161" t="str">
            <v>ID</v>
          </cell>
          <cell r="C1161" t="str">
            <v>Medium C&amp;I</v>
          </cell>
          <cell r="D1161" t="str">
            <v>Critical Peak Pricing</v>
          </cell>
          <cell r="E1161" t="str">
            <v>Summer Peak Reduction @Generation (MW)</v>
          </cell>
          <cell r="F1161" t="str">
            <v>High Participation Case</v>
          </cell>
          <cell r="G1161">
            <v>0</v>
          </cell>
          <cell r="H1161">
            <v>0</v>
          </cell>
          <cell r="I1161">
            <v>0</v>
          </cell>
          <cell r="J1161">
            <v>0</v>
          </cell>
          <cell r="K1161">
            <v>0</v>
          </cell>
          <cell r="L1161">
            <v>0</v>
          </cell>
          <cell r="M1161">
            <v>0</v>
          </cell>
          <cell r="N1161">
            <v>0</v>
          </cell>
          <cell r="O1161">
            <v>0</v>
          </cell>
          <cell r="P1161">
            <v>0</v>
          </cell>
          <cell r="Q1161">
            <v>0</v>
          </cell>
          <cell r="R1161">
            <v>5.6309529854545115</v>
          </cell>
          <cell r="S1161">
            <v>17.1442871462299</v>
          </cell>
          <cell r="T1161">
            <v>40.548980952242438</v>
          </cell>
          <cell r="U1161">
            <v>52.92799504328039</v>
          </cell>
          <cell r="V1161">
            <v>59.593354892652727</v>
          </cell>
          <cell r="W1161">
            <v>60.382677857562754</v>
          </cell>
          <cell r="X1161">
            <v>61.162885646285609</v>
          </cell>
          <cell r="Y1161">
            <v>61.94387351456492</v>
          </cell>
          <cell r="Z1161">
            <v>62.762198341341403</v>
          </cell>
          <cell r="AA1161">
            <v>63.678439181486489</v>
          </cell>
          <cell r="AB1161">
            <v>64.520775498172327</v>
          </cell>
          <cell r="AC1161">
            <v>65.364607857843168</v>
          </cell>
          <cell r="AD1161">
            <v>66.238987169908881</v>
          </cell>
          <cell r="AE1161">
            <v>67.125063013269198</v>
          </cell>
          <cell r="AF1161">
            <v>68.022991851877961</v>
          </cell>
          <cell r="AG1161">
            <v>68.932932242700019</v>
          </cell>
          <cell r="AH1161">
            <v>69.855044863709381</v>
          </cell>
          <cell r="AI1161">
            <v>70.789492542261797</v>
          </cell>
          <cell r="AJ1161">
            <v>71.73644028384696</v>
          </cell>
          <cell r="AK1161">
            <v>72.696055301225314</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row>
        <row r="1162">
          <cell r="A1162" t="str">
            <v>IDMedium C&amp;ICritical Peak PricingWinter Peak Reduction @Meter  (MW)High Participation Case0</v>
          </cell>
          <cell r="B1162" t="str">
            <v>ID</v>
          </cell>
          <cell r="C1162" t="str">
            <v>Medium C&amp;I</v>
          </cell>
          <cell r="D1162" t="str">
            <v>Critical Peak Pricing</v>
          </cell>
          <cell r="E1162" t="str">
            <v>Winter Peak Reduction @Meter  (MW)</v>
          </cell>
          <cell r="F1162" t="str">
            <v>High Participation Case</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row>
        <row r="1163">
          <cell r="A1163" t="str">
            <v>IDMedium C&amp;ICritical Peak PricingWinter Peak Reduction @Generation (MW)High Participation Case0</v>
          </cell>
          <cell r="B1163" t="str">
            <v>ID</v>
          </cell>
          <cell r="C1163" t="str">
            <v>Medium C&amp;I</v>
          </cell>
          <cell r="D1163" t="str">
            <v>Critical Peak Pricing</v>
          </cell>
          <cell r="E1163" t="str">
            <v>Winter Peak Reduction @Generation (MW)</v>
          </cell>
          <cell r="F1163" t="str">
            <v>High Participation Case</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row>
        <row r="1164">
          <cell r="A1164" t="str">
            <v>IDMedium C&amp;ICritical Peak PricingProgram Annual BenefitsHigh Participation Case0</v>
          </cell>
          <cell r="B1164" t="str">
            <v>ID</v>
          </cell>
          <cell r="C1164" t="str">
            <v>Medium C&amp;I</v>
          </cell>
          <cell r="D1164" t="str">
            <v>Critical Peak Pricing</v>
          </cell>
          <cell r="E1164" t="str">
            <v>Program Annual Benefits</v>
          </cell>
          <cell r="F1164" t="str">
            <v>High Participation Case</v>
          </cell>
          <cell r="G1164">
            <v>0</v>
          </cell>
        </row>
        <row r="1165">
          <cell r="A1165" t="str">
            <v>IDMedium C&amp;ICritical Peak PricingNew ParticipantsHigh Participation Case0</v>
          </cell>
          <cell r="B1165" t="str">
            <v>ID</v>
          </cell>
          <cell r="C1165" t="str">
            <v>Medium C&amp;I</v>
          </cell>
          <cell r="D1165" t="str">
            <v>Critical Peak Pricing</v>
          </cell>
          <cell r="E1165" t="str">
            <v>New Participants</v>
          </cell>
          <cell r="F1165" t="str">
            <v>High Participation Case</v>
          </cell>
          <cell r="G1165">
            <v>0</v>
          </cell>
          <cell r="H1165">
            <v>0</v>
          </cell>
          <cell r="I1165">
            <v>0</v>
          </cell>
          <cell r="J1165">
            <v>0</v>
          </cell>
          <cell r="K1165">
            <v>0</v>
          </cell>
          <cell r="L1165">
            <v>0</v>
          </cell>
          <cell r="M1165">
            <v>0</v>
          </cell>
          <cell r="N1165">
            <v>0</v>
          </cell>
          <cell r="O1165">
            <v>0</v>
          </cell>
          <cell r="P1165">
            <v>0</v>
          </cell>
          <cell r="Q1165">
            <v>0</v>
          </cell>
          <cell r="R1165">
            <v>16746.686550000006</v>
          </cell>
          <cell r="S1165">
            <v>34271.919000000009</v>
          </cell>
          <cell r="T1165">
            <v>69833.664450000011</v>
          </cell>
          <cell r="U1165">
            <v>36847.527750000037</v>
          </cell>
          <cell r="V1165">
            <v>20100.588749999937</v>
          </cell>
          <cell r="W1165">
            <v>2583.0255000000179</v>
          </cell>
          <cell r="X1165">
            <v>2585.7149999999965</v>
          </cell>
          <cell r="Y1165">
            <v>2585.2035000000324</v>
          </cell>
          <cell r="Z1165">
            <v>2584.5764999999665</v>
          </cell>
          <cell r="AA1165">
            <v>2584.3950000000186</v>
          </cell>
          <cell r="AB1165">
            <v>2584.7249999999767</v>
          </cell>
          <cell r="AC1165">
            <v>2592.8595000000205</v>
          </cell>
          <cell r="AD1165">
            <v>2694.0321599718882</v>
          </cell>
          <cell r="AE1165">
            <v>2731.0805338135397</v>
          </cell>
          <cell r="AF1165">
            <v>2768.6383974915661</v>
          </cell>
          <cell r="AG1165">
            <v>2806.7127575183695</v>
          </cell>
          <cell r="AH1165">
            <v>2845.3107167601411</v>
          </cell>
          <cell r="AI1165">
            <v>2884.4394757617847</v>
          </cell>
          <cell r="AJ1165">
            <v>2924.1063340901455</v>
          </cell>
          <cell r="AK1165">
            <v>2964.3186916958948</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row>
        <row r="1166">
          <cell r="A1166" t="str">
            <v>IDMedium C&amp;ICritical Peak PricingIncentive CostsHigh Participation Case0</v>
          </cell>
          <cell r="B1166" t="str">
            <v>ID</v>
          </cell>
          <cell r="C1166" t="str">
            <v>Medium C&amp;I</v>
          </cell>
          <cell r="D1166" t="str">
            <v>Critical Peak Pricing</v>
          </cell>
          <cell r="E1166" t="str">
            <v>Incentive Costs</v>
          </cell>
          <cell r="F1166" t="str">
            <v>High Participation Case</v>
          </cell>
          <cell r="G1166">
            <v>0</v>
          </cell>
          <cell r="H1166">
            <v>0</v>
          </cell>
          <cell r="I1166">
            <v>0</v>
          </cell>
          <cell r="J1166">
            <v>0</v>
          </cell>
          <cell r="K1166">
            <v>0</v>
          </cell>
          <cell r="L1166">
            <v>0</v>
          </cell>
          <cell r="M1166">
            <v>0</v>
          </cell>
          <cell r="N1166">
            <v>0</v>
          </cell>
          <cell r="O1166">
            <v>0</v>
          </cell>
          <cell r="P1166">
            <v>0</v>
          </cell>
          <cell r="Q1166">
            <v>0</v>
          </cell>
          <cell r="R1166">
            <v>351680.42</v>
          </cell>
          <cell r="S1166">
            <v>1071390.72</v>
          </cell>
          <cell r="T1166">
            <v>2537897.67</v>
          </cell>
          <cell r="U1166">
            <v>3311695.75</v>
          </cell>
          <cell r="V1166">
            <v>3733808.12</v>
          </cell>
          <cell r="W1166">
            <v>3788051.65</v>
          </cell>
          <cell r="X1166">
            <v>3842351.67</v>
          </cell>
          <cell r="Y1166">
            <v>3896640.94</v>
          </cell>
          <cell r="Z1166">
            <v>3950917.05</v>
          </cell>
          <cell r="AA1166">
            <v>4005189.34</v>
          </cell>
          <cell r="AB1166">
            <v>4059468.57</v>
          </cell>
          <cell r="AC1166">
            <v>4113918.62</v>
          </cell>
          <cell r="AD1166">
            <v>4170493.29</v>
          </cell>
          <cell r="AE1166">
            <v>4227845.9800000004</v>
          </cell>
          <cell r="AF1166">
            <v>4285987.3899999997</v>
          </cell>
          <cell r="AG1166">
            <v>4344928.3600000003</v>
          </cell>
          <cell r="AH1166">
            <v>4404679.88</v>
          </cell>
          <cell r="AI1166">
            <v>4465253.1100000003</v>
          </cell>
          <cell r="AJ1166">
            <v>4526659.34</v>
          </cell>
          <cell r="AK1166">
            <v>4588910.04</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row>
        <row r="1167">
          <cell r="A1167" t="str">
            <v>IDMedium C&amp;ICritical Peak PricingParticipantsHigh Participation Case0</v>
          </cell>
          <cell r="B1167" t="str">
            <v>ID</v>
          </cell>
          <cell r="C1167" t="str">
            <v>Medium C&amp;I</v>
          </cell>
          <cell r="D1167" t="str">
            <v>Critical Peak Pricing</v>
          </cell>
          <cell r="E1167" t="str">
            <v>Participants</v>
          </cell>
          <cell r="F1167" t="str">
            <v>High Participation Case</v>
          </cell>
          <cell r="G1167">
            <v>0</v>
          </cell>
          <cell r="H1167">
            <v>0</v>
          </cell>
          <cell r="I1167">
            <v>0</v>
          </cell>
          <cell r="J1167">
            <v>0</v>
          </cell>
          <cell r="K1167">
            <v>0</v>
          </cell>
          <cell r="L1167">
            <v>0</v>
          </cell>
          <cell r="M1167">
            <v>0</v>
          </cell>
          <cell r="N1167">
            <v>0</v>
          </cell>
          <cell r="O1167">
            <v>0</v>
          </cell>
          <cell r="P1167">
            <v>0</v>
          </cell>
          <cell r="Q1167">
            <v>0</v>
          </cell>
          <cell r="R1167">
            <v>16746.686550000006</v>
          </cell>
          <cell r="S1167">
            <v>51018.605550000015</v>
          </cell>
          <cell r="T1167">
            <v>120852.27000000002</v>
          </cell>
          <cell r="U1167">
            <v>157699.79775000006</v>
          </cell>
          <cell r="V1167">
            <v>177800.38649999999</v>
          </cell>
          <cell r="W1167">
            <v>180383.41200000001</v>
          </cell>
          <cell r="X1167">
            <v>182969.12700000001</v>
          </cell>
          <cell r="Y1167">
            <v>185554.33050000004</v>
          </cell>
          <cell r="Z1167">
            <v>188138.90700000001</v>
          </cell>
          <cell r="AA1167">
            <v>190723.30200000003</v>
          </cell>
          <cell r="AB1167">
            <v>193308.027</v>
          </cell>
          <cell r="AC1167">
            <v>195900.88650000002</v>
          </cell>
          <cell r="AD1167">
            <v>198594.91865997191</v>
          </cell>
          <cell r="AE1167">
            <v>201325.99919378545</v>
          </cell>
          <cell r="AF1167">
            <v>204094.63759127702</v>
          </cell>
          <cell r="AG1167">
            <v>206901.35034879539</v>
          </cell>
          <cell r="AH1167">
            <v>209746.66106555553</v>
          </cell>
          <cell r="AI1167">
            <v>212631.10054131731</v>
          </cell>
          <cell r="AJ1167">
            <v>215555.20687540746</v>
          </cell>
          <cell r="AK1167">
            <v>218519.52556710335</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row>
        <row r="1168">
          <cell r="A1168" t="str">
            <v>IDResidentialCritical Peak PricingProgram Annual BenefitsHigh Participation Case0</v>
          </cell>
          <cell r="B1168" t="str">
            <v>ID</v>
          </cell>
          <cell r="C1168" t="str">
            <v>Residential</v>
          </cell>
          <cell r="D1168" t="str">
            <v>Critical Peak Pricing</v>
          </cell>
          <cell r="E1168" t="str">
            <v>Program Annual Benefits</v>
          </cell>
          <cell r="F1168" t="str">
            <v>High Participation Case</v>
          </cell>
          <cell r="G1168">
            <v>0</v>
          </cell>
          <cell r="H1168">
            <v>0</v>
          </cell>
          <cell r="I1168">
            <v>0</v>
          </cell>
          <cell r="J1168">
            <v>0</v>
          </cell>
          <cell r="K1168">
            <v>0</v>
          </cell>
          <cell r="L1168">
            <v>0</v>
          </cell>
          <cell r="M1168">
            <v>0</v>
          </cell>
          <cell r="N1168">
            <v>0</v>
          </cell>
          <cell r="O1168">
            <v>0</v>
          </cell>
          <cell r="P1168">
            <v>0</v>
          </cell>
          <cell r="Q1168">
            <v>0</v>
          </cell>
          <cell r="R1168">
            <v>573231.01</v>
          </cell>
          <cell r="S1168">
            <v>1745288.43</v>
          </cell>
          <cell r="T1168">
            <v>4127886.26</v>
          </cell>
          <cell r="U1168">
            <v>5388069.9000000004</v>
          </cell>
          <cell r="V1168">
            <v>6066603.5300000003</v>
          </cell>
          <cell r="W1168">
            <v>6146956.6100000003</v>
          </cell>
          <cell r="X1168">
            <v>6226381.7599999998</v>
          </cell>
          <cell r="Y1168">
            <v>6305886.3200000003</v>
          </cell>
          <cell r="Z1168">
            <v>6389191.79</v>
          </cell>
          <cell r="AA1168">
            <v>6482465.1100000003</v>
          </cell>
          <cell r="AB1168">
            <v>6568214.9500000002</v>
          </cell>
          <cell r="AC1168">
            <v>6654117.0800000001</v>
          </cell>
          <cell r="AD1168">
            <v>6743128.8899999997</v>
          </cell>
          <cell r="AE1168">
            <v>6833331.4100000001</v>
          </cell>
          <cell r="AF1168">
            <v>6924740.5700000003</v>
          </cell>
          <cell r="AG1168">
            <v>7017372.5</v>
          </cell>
          <cell r="AH1168">
            <v>7111243.5700000003</v>
          </cell>
          <cell r="AI1168">
            <v>7206370.3399999999</v>
          </cell>
          <cell r="AJ1168">
            <v>7302769.6200000001</v>
          </cell>
          <cell r="AK1168">
            <v>7400458.4299999997</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row>
        <row r="1169">
          <cell r="A1169" t="str">
            <v>IDResidentialCritical Peak PricingProgram Annual CostsHigh Participation Case0</v>
          </cell>
          <cell r="B1169" t="str">
            <v>ID</v>
          </cell>
          <cell r="C1169" t="str">
            <v>Residential</v>
          </cell>
          <cell r="D1169" t="str">
            <v>Critical Peak Pricing</v>
          </cell>
          <cell r="E1169" t="str">
            <v>Program Annual Costs</v>
          </cell>
          <cell r="F1169" t="str">
            <v>High Participation Case</v>
          </cell>
          <cell r="G1169">
            <v>0</v>
          </cell>
          <cell r="H1169">
            <v>0</v>
          </cell>
          <cell r="I1169">
            <v>0</v>
          </cell>
          <cell r="J1169">
            <v>0</v>
          </cell>
          <cell r="K1169">
            <v>0</v>
          </cell>
          <cell r="L1169">
            <v>0</v>
          </cell>
          <cell r="M1169">
            <v>0</v>
          </cell>
          <cell r="N1169">
            <v>0</v>
          </cell>
          <cell r="O1169">
            <v>0</v>
          </cell>
          <cell r="P1169">
            <v>0</v>
          </cell>
          <cell r="Q1169">
            <v>0</v>
          </cell>
          <cell r="R1169">
            <v>5834317.1500000004</v>
          </cell>
          <cell r="S1169">
            <v>12509121.98</v>
          </cell>
          <cell r="T1169">
            <v>26286343.199999999</v>
          </cell>
          <cell r="U1169">
            <v>16130618.27</v>
          </cell>
          <cell r="V1169">
            <v>10911310.720000001</v>
          </cell>
          <cell r="W1169">
            <v>4823091.07</v>
          </cell>
          <cell r="X1169">
            <v>4899046.41</v>
          </cell>
          <cell r="Y1169">
            <v>4974249.76</v>
          </cell>
          <cell r="Z1169">
            <v>5049879.66</v>
          </cell>
          <cell r="AA1169">
            <v>5126289.05</v>
          </cell>
          <cell r="AB1169">
            <v>5203203.5</v>
          </cell>
          <cell r="AC1169">
            <v>5283869.59</v>
          </cell>
          <cell r="AD1169">
            <v>5405233.1200000001</v>
          </cell>
          <cell r="AE1169">
            <v>5502775.29</v>
          </cell>
          <cell r="AF1169">
            <v>5602414.6799999997</v>
          </cell>
          <cell r="AG1169">
            <v>5704204.7300000004</v>
          </cell>
          <cell r="AH1169">
            <v>5808200.4400000004</v>
          </cell>
          <cell r="AI1169">
            <v>5914458.3899999997</v>
          </cell>
          <cell r="AJ1169">
            <v>6023036.7800000003</v>
          </cell>
          <cell r="AK1169">
            <v>6133995.5099999998</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row>
        <row r="1170">
          <cell r="A1170" t="str">
            <v>IDResidentialCritical Peak PricingNon-Incentive CostsHigh Participation Case0</v>
          </cell>
          <cell r="B1170" t="str">
            <v>ID</v>
          </cell>
          <cell r="C1170" t="str">
            <v>Residential</v>
          </cell>
          <cell r="D1170" t="str">
            <v>Critical Peak Pricing</v>
          </cell>
          <cell r="E1170" t="str">
            <v>Non-Incentive Costs</v>
          </cell>
          <cell r="F1170" t="str">
            <v>High Participation Case</v>
          </cell>
          <cell r="G1170">
            <v>0</v>
          </cell>
          <cell r="H1170">
            <v>0</v>
          </cell>
          <cell r="I1170">
            <v>0</v>
          </cell>
          <cell r="J1170">
            <v>0</v>
          </cell>
          <cell r="K1170">
            <v>0</v>
          </cell>
          <cell r="L1170">
            <v>0</v>
          </cell>
          <cell r="M1170">
            <v>0</v>
          </cell>
          <cell r="N1170">
            <v>0</v>
          </cell>
          <cell r="O1170">
            <v>0</v>
          </cell>
          <cell r="P1170">
            <v>0</v>
          </cell>
          <cell r="Q1170">
            <v>0</v>
          </cell>
          <cell r="R1170">
            <v>5482636.7300000004</v>
          </cell>
          <cell r="S1170">
            <v>11437731.27</v>
          </cell>
          <cell r="T1170">
            <v>23748445.530000001</v>
          </cell>
          <cell r="U1170">
            <v>12818922.52</v>
          </cell>
          <cell r="V1170">
            <v>7177502.6100000003</v>
          </cell>
          <cell r="W1170">
            <v>1035039.42</v>
          </cell>
          <cell r="X1170">
            <v>1056694.75</v>
          </cell>
          <cell r="Y1170">
            <v>1077608.81</v>
          </cell>
          <cell r="Z1170">
            <v>1098962.6200000001</v>
          </cell>
          <cell r="AA1170">
            <v>1121099.71</v>
          </cell>
          <cell r="AB1170">
            <v>1143734.93</v>
          </cell>
          <cell r="AC1170">
            <v>1169950.97</v>
          </cell>
          <cell r="AD1170">
            <v>1234739.83</v>
          </cell>
          <cell r="AE1170">
            <v>1274929.31</v>
          </cell>
          <cell r="AF1170">
            <v>1316427.29</v>
          </cell>
          <cell r="AG1170">
            <v>1359276.37</v>
          </cell>
          <cell r="AH1170">
            <v>1403520.56</v>
          </cell>
          <cell r="AI1170">
            <v>1449205.28</v>
          </cell>
          <cell r="AJ1170">
            <v>1496377.44</v>
          </cell>
          <cell r="AK1170">
            <v>1545085.48</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row>
        <row r="1171">
          <cell r="A1171" t="str">
            <v>IDResidentialCritical Peak PricingSummer Peak Reduction @Meter  (MW)High Participation Case0</v>
          </cell>
          <cell r="B1171" t="str">
            <v>ID</v>
          </cell>
          <cell r="C1171" t="str">
            <v>Residential</v>
          </cell>
          <cell r="D1171" t="str">
            <v>Critical Peak Pricing</v>
          </cell>
          <cell r="E1171" t="str">
            <v>Summer Peak Reduction @Meter  (MW)</v>
          </cell>
          <cell r="F1171" t="str">
            <v>High Participation Case</v>
          </cell>
          <cell r="G1171">
            <v>0</v>
          </cell>
          <cell r="H1171">
            <v>0</v>
          </cell>
          <cell r="I1171">
            <v>0</v>
          </cell>
          <cell r="J1171">
            <v>0</v>
          </cell>
          <cell r="K1171">
            <v>0</v>
          </cell>
          <cell r="L1171">
            <v>0</v>
          </cell>
          <cell r="M1171">
            <v>0</v>
          </cell>
          <cell r="N1171">
            <v>0</v>
          </cell>
          <cell r="O1171">
            <v>0</v>
          </cell>
          <cell r="P1171">
            <v>0</v>
          </cell>
          <cell r="Q1171">
            <v>0</v>
          </cell>
          <cell r="R1171">
            <v>5.1061481672101516</v>
          </cell>
          <cell r="S1171">
            <v>15.546439584201273</v>
          </cell>
          <cell r="T1171">
            <v>36.769815927493447</v>
          </cell>
          <cell r="U1171">
            <v>47.99510590524666</v>
          </cell>
          <cell r="V1171">
            <v>54.039254216657497</v>
          </cell>
          <cell r="W1171">
            <v>54.75501228123791</v>
          </cell>
          <cell r="X1171">
            <v>55.462504704051796</v>
          </cell>
          <cell r="Y1171">
            <v>56.170704503007471</v>
          </cell>
          <cell r="Z1171">
            <v>56.91276145592839</v>
          </cell>
          <cell r="AA1171">
            <v>57.74360864977195</v>
          </cell>
          <cell r="AB1171">
            <v>58.507439221742665</v>
          </cell>
          <cell r="AC1171">
            <v>59.27262640549219</v>
          </cell>
          <cell r="AD1171">
            <v>60.065513565673378</v>
          </cell>
          <cell r="AE1171">
            <v>60.869007140432515</v>
          </cell>
          <cell r="AF1171">
            <v>61.683249011282939</v>
          </cell>
          <cell r="AG1171">
            <v>62.508382957680382</v>
          </cell>
          <cell r="AH1171">
            <v>63.344554682411669</v>
          </cell>
          <cell r="AI1171">
            <v>64.191911837323005</v>
          </cell>
          <cell r="AJ1171">
            <v>65.050604049392433</v>
          </cell>
          <cell r="AK1171">
            <v>65.920782947151125</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row>
        <row r="1172">
          <cell r="A1172" t="str">
            <v>IDResidentialCritical Peak PricingSummer Peak Reduction @Generation (MW)High Participation Case0</v>
          </cell>
          <cell r="B1172" t="str">
            <v>ID</v>
          </cell>
          <cell r="C1172" t="str">
            <v>Residential</v>
          </cell>
          <cell r="D1172" t="str">
            <v>Critical Peak Pricing</v>
          </cell>
          <cell r="E1172" t="str">
            <v>Summer Peak Reduction @Generation (MW)</v>
          </cell>
          <cell r="F1172" t="str">
            <v>High Participation Case</v>
          </cell>
          <cell r="G1172">
            <v>0</v>
          </cell>
          <cell r="H1172">
            <v>0</v>
          </cell>
          <cell r="I1172">
            <v>0</v>
          </cell>
          <cell r="J1172">
            <v>0</v>
          </cell>
          <cell r="K1172">
            <v>0</v>
          </cell>
          <cell r="L1172">
            <v>0</v>
          </cell>
          <cell r="M1172">
            <v>0</v>
          </cell>
          <cell r="N1172">
            <v>0</v>
          </cell>
          <cell r="O1172">
            <v>0</v>
          </cell>
          <cell r="P1172">
            <v>0</v>
          </cell>
          <cell r="Q1172">
            <v>0</v>
          </cell>
          <cell r="R1172">
            <v>5.6309529854545115</v>
          </cell>
          <cell r="S1172">
            <v>17.1442871462299</v>
          </cell>
          <cell r="T1172">
            <v>40.548980952242438</v>
          </cell>
          <cell r="U1172">
            <v>52.92799504328039</v>
          </cell>
          <cell r="V1172">
            <v>59.593354892652727</v>
          </cell>
          <cell r="W1172">
            <v>60.382677857562754</v>
          </cell>
          <cell r="X1172">
            <v>61.162885646285609</v>
          </cell>
          <cell r="Y1172">
            <v>61.94387351456492</v>
          </cell>
          <cell r="Z1172">
            <v>62.762198341341403</v>
          </cell>
          <cell r="AA1172">
            <v>63.678439181486489</v>
          </cell>
          <cell r="AB1172">
            <v>64.520775498172327</v>
          </cell>
          <cell r="AC1172">
            <v>65.364607857843168</v>
          </cell>
          <cell r="AD1172">
            <v>66.238987169908881</v>
          </cell>
          <cell r="AE1172">
            <v>67.125063013269198</v>
          </cell>
          <cell r="AF1172">
            <v>68.022991851877961</v>
          </cell>
          <cell r="AG1172">
            <v>68.932932242700019</v>
          </cell>
          <cell r="AH1172">
            <v>69.855044863709381</v>
          </cell>
          <cell r="AI1172">
            <v>70.789492542261797</v>
          </cell>
          <cell r="AJ1172">
            <v>71.73644028384696</v>
          </cell>
          <cell r="AK1172">
            <v>72.696055301225314</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row>
        <row r="1173">
          <cell r="A1173" t="str">
            <v>IDResidentialCritical Peak PricingWinter Peak Reduction @Meter  (MW)High Participation Case0</v>
          </cell>
          <cell r="B1173" t="str">
            <v>ID</v>
          </cell>
          <cell r="C1173" t="str">
            <v>Residential</v>
          </cell>
          <cell r="D1173" t="str">
            <v>Critical Peak Pricing</v>
          </cell>
          <cell r="E1173" t="str">
            <v>Winter Peak Reduction @Meter  (MW)</v>
          </cell>
          <cell r="F1173" t="str">
            <v>High Participation Case</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row>
        <row r="1174">
          <cell r="A1174" t="str">
            <v>IDResidentialCritical Peak PricingWinter Peak Reduction @Generation (MW)High Participation Case0</v>
          </cell>
          <cell r="B1174" t="str">
            <v>ID</v>
          </cell>
          <cell r="C1174" t="str">
            <v>Residential</v>
          </cell>
          <cell r="D1174" t="str">
            <v>Critical Peak Pricing</v>
          </cell>
          <cell r="E1174" t="str">
            <v>Winter Peak Reduction @Generation (MW)</v>
          </cell>
          <cell r="F1174" t="str">
            <v>High Participation Case</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row>
        <row r="1175">
          <cell r="A1175" t="str">
            <v>IDResidentialCritical Peak PricingProgram Annual BenefitsHigh Participation Case0</v>
          </cell>
          <cell r="B1175" t="str">
            <v>ID</v>
          </cell>
          <cell r="C1175" t="str">
            <v>Residential</v>
          </cell>
          <cell r="D1175" t="str">
            <v>Critical Peak Pricing</v>
          </cell>
          <cell r="E1175" t="str">
            <v>Program Annual Benefits</v>
          </cell>
          <cell r="F1175" t="str">
            <v>High Participation Case</v>
          </cell>
          <cell r="G1175">
            <v>0</v>
          </cell>
        </row>
        <row r="1176">
          <cell r="A1176" t="str">
            <v>IDResidentialCritical Peak PricingNew ParticipantsHigh Participation Case0</v>
          </cell>
          <cell r="B1176" t="str">
            <v>ID</v>
          </cell>
          <cell r="C1176" t="str">
            <v>Residential</v>
          </cell>
          <cell r="D1176" t="str">
            <v>Critical Peak Pricing</v>
          </cell>
          <cell r="E1176" t="str">
            <v>New Participants</v>
          </cell>
          <cell r="F1176" t="str">
            <v>High Participation Case</v>
          </cell>
          <cell r="G1176">
            <v>0</v>
          </cell>
          <cell r="H1176">
            <v>0</v>
          </cell>
          <cell r="I1176">
            <v>0</v>
          </cell>
          <cell r="J1176">
            <v>0</v>
          </cell>
          <cell r="K1176">
            <v>0</v>
          </cell>
          <cell r="L1176">
            <v>0</v>
          </cell>
          <cell r="M1176">
            <v>0</v>
          </cell>
          <cell r="N1176">
            <v>0</v>
          </cell>
          <cell r="O1176">
            <v>0</v>
          </cell>
          <cell r="P1176">
            <v>0</v>
          </cell>
          <cell r="Q1176">
            <v>0</v>
          </cell>
          <cell r="R1176">
            <v>16746.686550000006</v>
          </cell>
          <cell r="S1176">
            <v>34271.919000000009</v>
          </cell>
          <cell r="T1176">
            <v>69833.664450000011</v>
          </cell>
          <cell r="U1176">
            <v>36847.527750000037</v>
          </cell>
          <cell r="V1176">
            <v>20100.588749999937</v>
          </cell>
          <cell r="W1176">
            <v>2583.0255000000179</v>
          </cell>
          <cell r="X1176">
            <v>2585.7149999999965</v>
          </cell>
          <cell r="Y1176">
            <v>2585.2035000000324</v>
          </cell>
          <cell r="Z1176">
            <v>2584.5764999999665</v>
          </cell>
          <cell r="AA1176">
            <v>2584.3950000000186</v>
          </cell>
          <cell r="AB1176">
            <v>2584.7249999999767</v>
          </cell>
          <cell r="AC1176">
            <v>2592.8595000000205</v>
          </cell>
          <cell r="AD1176">
            <v>2694.0321599718882</v>
          </cell>
          <cell r="AE1176">
            <v>2731.0805338135397</v>
          </cell>
          <cell r="AF1176">
            <v>2768.6383974915661</v>
          </cell>
          <cell r="AG1176">
            <v>2806.7127575183695</v>
          </cell>
          <cell r="AH1176">
            <v>2845.3107167601411</v>
          </cell>
          <cell r="AI1176">
            <v>2884.4394757617847</v>
          </cell>
          <cell r="AJ1176">
            <v>2924.1063340901455</v>
          </cell>
          <cell r="AK1176">
            <v>2964.3186916958948</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row>
        <row r="1177">
          <cell r="A1177" t="str">
            <v>IDResidentialCritical Peak PricingIncentive CostsHigh Participation Case0</v>
          </cell>
          <cell r="B1177" t="str">
            <v>ID</v>
          </cell>
          <cell r="C1177" t="str">
            <v>Residential</v>
          </cell>
          <cell r="D1177" t="str">
            <v>Critical Peak Pricing</v>
          </cell>
          <cell r="E1177" t="str">
            <v>Incentive Costs</v>
          </cell>
          <cell r="F1177" t="str">
            <v>High Participation Case</v>
          </cell>
          <cell r="G1177">
            <v>0</v>
          </cell>
          <cell r="H1177">
            <v>0</v>
          </cell>
          <cell r="I1177">
            <v>0</v>
          </cell>
          <cell r="J1177">
            <v>0</v>
          </cell>
          <cell r="K1177">
            <v>0</v>
          </cell>
          <cell r="L1177">
            <v>0</v>
          </cell>
          <cell r="M1177">
            <v>0</v>
          </cell>
          <cell r="N1177">
            <v>0</v>
          </cell>
          <cell r="O1177">
            <v>0</v>
          </cell>
          <cell r="P1177">
            <v>0</v>
          </cell>
          <cell r="Q1177">
            <v>0</v>
          </cell>
          <cell r="R1177">
            <v>351680.42</v>
          </cell>
          <cell r="S1177">
            <v>1071390.72</v>
          </cell>
          <cell r="T1177">
            <v>2537897.67</v>
          </cell>
          <cell r="U1177">
            <v>3311695.75</v>
          </cell>
          <cell r="V1177">
            <v>3733808.12</v>
          </cell>
          <cell r="W1177">
            <v>3788051.65</v>
          </cell>
          <cell r="X1177">
            <v>3842351.67</v>
          </cell>
          <cell r="Y1177">
            <v>3896640.94</v>
          </cell>
          <cell r="Z1177">
            <v>3950917.05</v>
          </cell>
          <cell r="AA1177">
            <v>4005189.34</v>
          </cell>
          <cell r="AB1177">
            <v>4059468.57</v>
          </cell>
          <cell r="AC1177">
            <v>4113918.62</v>
          </cell>
          <cell r="AD1177">
            <v>4170493.29</v>
          </cell>
          <cell r="AE1177">
            <v>4227845.9800000004</v>
          </cell>
          <cell r="AF1177">
            <v>4285987.3899999997</v>
          </cell>
          <cell r="AG1177">
            <v>4344928.3600000003</v>
          </cell>
          <cell r="AH1177">
            <v>4404679.88</v>
          </cell>
          <cell r="AI1177">
            <v>4465253.1100000003</v>
          </cell>
          <cell r="AJ1177">
            <v>4526659.34</v>
          </cell>
          <cell r="AK1177">
            <v>4588910.04</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row>
        <row r="1178">
          <cell r="A1178" t="str">
            <v>IDResidentialCritical Peak PricingParticipantsHigh Participation Case0</v>
          </cell>
          <cell r="B1178" t="str">
            <v>ID</v>
          </cell>
          <cell r="C1178" t="str">
            <v>Residential</v>
          </cell>
          <cell r="D1178" t="str">
            <v>Critical Peak Pricing</v>
          </cell>
          <cell r="E1178" t="str">
            <v>Participants</v>
          </cell>
          <cell r="F1178" t="str">
            <v>High Participation Case</v>
          </cell>
          <cell r="G1178">
            <v>0</v>
          </cell>
          <cell r="H1178">
            <v>0</v>
          </cell>
          <cell r="I1178">
            <v>0</v>
          </cell>
          <cell r="J1178">
            <v>0</v>
          </cell>
          <cell r="K1178">
            <v>0</v>
          </cell>
          <cell r="L1178">
            <v>0</v>
          </cell>
          <cell r="M1178">
            <v>0</v>
          </cell>
          <cell r="N1178">
            <v>0</v>
          </cell>
          <cell r="O1178">
            <v>0</v>
          </cell>
          <cell r="P1178">
            <v>0</v>
          </cell>
          <cell r="Q1178">
            <v>0</v>
          </cell>
          <cell r="R1178">
            <v>16746.686550000006</v>
          </cell>
          <cell r="S1178">
            <v>51018.605550000015</v>
          </cell>
          <cell r="T1178">
            <v>120852.27000000002</v>
          </cell>
          <cell r="U1178">
            <v>157699.79775000006</v>
          </cell>
          <cell r="V1178">
            <v>177800.38649999999</v>
          </cell>
          <cell r="W1178">
            <v>180383.41200000001</v>
          </cell>
          <cell r="X1178">
            <v>182969.12700000001</v>
          </cell>
          <cell r="Y1178">
            <v>185554.33050000004</v>
          </cell>
          <cell r="Z1178">
            <v>188138.90700000001</v>
          </cell>
          <cell r="AA1178">
            <v>190723.30200000003</v>
          </cell>
          <cell r="AB1178">
            <v>193308.027</v>
          </cell>
          <cell r="AC1178">
            <v>195900.88650000002</v>
          </cell>
          <cell r="AD1178">
            <v>198594.91865997191</v>
          </cell>
          <cell r="AE1178">
            <v>201325.99919378545</v>
          </cell>
          <cell r="AF1178">
            <v>204094.63759127702</v>
          </cell>
          <cell r="AG1178">
            <v>206901.35034879539</v>
          </cell>
          <cell r="AH1178">
            <v>209746.66106555553</v>
          </cell>
          <cell r="AI1178">
            <v>212631.10054131731</v>
          </cell>
          <cell r="AJ1178">
            <v>215555.20687540746</v>
          </cell>
          <cell r="AK1178">
            <v>218519.52556710335</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row>
        <row r="1179">
          <cell r="A1179" t="str">
            <v>IDSmall C&amp;ICritical Peak PricingProgram Annual BenefitsHigh Participation Case0</v>
          </cell>
          <cell r="B1179" t="str">
            <v>ID</v>
          </cell>
          <cell r="C1179" t="str">
            <v>Small C&amp;I</v>
          </cell>
          <cell r="D1179" t="str">
            <v>Critical Peak Pricing</v>
          </cell>
          <cell r="E1179" t="str">
            <v>Program Annual Benefits</v>
          </cell>
          <cell r="F1179" t="str">
            <v>High Participation Case</v>
          </cell>
          <cell r="G1179">
            <v>0</v>
          </cell>
          <cell r="H1179">
            <v>0</v>
          </cell>
          <cell r="I1179">
            <v>0</v>
          </cell>
          <cell r="J1179">
            <v>0</v>
          </cell>
          <cell r="K1179">
            <v>0</v>
          </cell>
          <cell r="L1179">
            <v>0</v>
          </cell>
          <cell r="M1179">
            <v>0</v>
          </cell>
          <cell r="N1179">
            <v>0</v>
          </cell>
          <cell r="O1179">
            <v>0</v>
          </cell>
          <cell r="P1179">
            <v>0</v>
          </cell>
          <cell r="Q1179">
            <v>0</v>
          </cell>
          <cell r="R1179">
            <v>573231.01</v>
          </cell>
          <cell r="S1179">
            <v>1745288.43</v>
          </cell>
          <cell r="T1179">
            <v>4127886.26</v>
          </cell>
          <cell r="U1179">
            <v>5388069.9000000004</v>
          </cell>
          <cell r="V1179">
            <v>6066603.5300000003</v>
          </cell>
          <cell r="W1179">
            <v>6146956.6100000003</v>
          </cell>
          <cell r="X1179">
            <v>6226381.7599999998</v>
          </cell>
          <cell r="Y1179">
            <v>6305886.3200000003</v>
          </cell>
          <cell r="Z1179">
            <v>6389191.79</v>
          </cell>
          <cell r="AA1179">
            <v>6482465.1100000003</v>
          </cell>
          <cell r="AB1179">
            <v>6568214.9500000002</v>
          </cell>
          <cell r="AC1179">
            <v>6654117.0800000001</v>
          </cell>
          <cell r="AD1179">
            <v>6743128.8899999997</v>
          </cell>
          <cell r="AE1179">
            <v>6833331.4100000001</v>
          </cell>
          <cell r="AF1179">
            <v>6924740.5700000003</v>
          </cell>
          <cell r="AG1179">
            <v>7017372.5</v>
          </cell>
          <cell r="AH1179">
            <v>7111243.5700000003</v>
          </cell>
          <cell r="AI1179">
            <v>7206370.3399999999</v>
          </cell>
          <cell r="AJ1179">
            <v>7302769.6200000001</v>
          </cell>
          <cell r="AK1179">
            <v>7400458.4299999997</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row>
        <row r="1180">
          <cell r="A1180" t="str">
            <v>IDSmall C&amp;ICritical Peak PricingProgram Annual CostsHigh Participation Case0</v>
          </cell>
          <cell r="B1180" t="str">
            <v>ID</v>
          </cell>
          <cell r="C1180" t="str">
            <v>Small C&amp;I</v>
          </cell>
          <cell r="D1180" t="str">
            <v>Critical Peak Pricing</v>
          </cell>
          <cell r="E1180" t="str">
            <v>Program Annual Costs</v>
          </cell>
          <cell r="F1180" t="str">
            <v>High Participation Case</v>
          </cell>
          <cell r="G1180">
            <v>0</v>
          </cell>
          <cell r="H1180">
            <v>0</v>
          </cell>
          <cell r="I1180">
            <v>0</v>
          </cell>
          <cell r="J1180">
            <v>0</v>
          </cell>
          <cell r="K1180">
            <v>0</v>
          </cell>
          <cell r="L1180">
            <v>0</v>
          </cell>
          <cell r="M1180">
            <v>0</v>
          </cell>
          <cell r="N1180">
            <v>0</v>
          </cell>
          <cell r="O1180">
            <v>0</v>
          </cell>
          <cell r="P1180">
            <v>0</v>
          </cell>
          <cell r="Q1180">
            <v>0</v>
          </cell>
          <cell r="R1180">
            <v>5834317.1500000004</v>
          </cell>
          <cell r="S1180">
            <v>12509121.98</v>
          </cell>
          <cell r="T1180">
            <v>26286343.199999999</v>
          </cell>
          <cell r="U1180">
            <v>16130618.27</v>
          </cell>
          <cell r="V1180">
            <v>10911310.720000001</v>
          </cell>
          <cell r="W1180">
            <v>4823091.07</v>
          </cell>
          <cell r="X1180">
            <v>4899046.41</v>
          </cell>
          <cell r="Y1180">
            <v>4974249.76</v>
          </cell>
          <cell r="Z1180">
            <v>5049879.66</v>
          </cell>
          <cell r="AA1180">
            <v>5126289.05</v>
          </cell>
          <cell r="AB1180">
            <v>5203203.5</v>
          </cell>
          <cell r="AC1180">
            <v>5283869.59</v>
          </cell>
          <cell r="AD1180">
            <v>5405233.1200000001</v>
          </cell>
          <cell r="AE1180">
            <v>5502775.29</v>
          </cell>
          <cell r="AF1180">
            <v>5602414.6799999997</v>
          </cell>
          <cell r="AG1180">
            <v>5704204.7300000004</v>
          </cell>
          <cell r="AH1180">
            <v>5808200.4400000004</v>
          </cell>
          <cell r="AI1180">
            <v>5914458.3899999997</v>
          </cell>
          <cell r="AJ1180">
            <v>6023036.7800000003</v>
          </cell>
          <cell r="AK1180">
            <v>6133995.5099999998</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row>
        <row r="1181">
          <cell r="A1181" t="str">
            <v>IDSmall C&amp;ICritical Peak PricingNon-Incentive CostsHigh Participation Case0</v>
          </cell>
          <cell r="B1181" t="str">
            <v>ID</v>
          </cell>
          <cell r="C1181" t="str">
            <v>Small C&amp;I</v>
          </cell>
          <cell r="D1181" t="str">
            <v>Critical Peak Pricing</v>
          </cell>
          <cell r="E1181" t="str">
            <v>Non-Incentive Costs</v>
          </cell>
          <cell r="F1181" t="str">
            <v>High Participation Case</v>
          </cell>
          <cell r="G1181">
            <v>0</v>
          </cell>
          <cell r="H1181">
            <v>0</v>
          </cell>
          <cell r="I1181">
            <v>0</v>
          </cell>
          <cell r="J1181">
            <v>0</v>
          </cell>
          <cell r="K1181">
            <v>0</v>
          </cell>
          <cell r="L1181">
            <v>0</v>
          </cell>
          <cell r="M1181">
            <v>0</v>
          </cell>
          <cell r="N1181">
            <v>0</v>
          </cell>
          <cell r="O1181">
            <v>0</v>
          </cell>
          <cell r="P1181">
            <v>0</v>
          </cell>
          <cell r="Q1181">
            <v>0</v>
          </cell>
          <cell r="R1181">
            <v>5482636.7300000004</v>
          </cell>
          <cell r="S1181">
            <v>11437731.27</v>
          </cell>
          <cell r="T1181">
            <v>23748445.530000001</v>
          </cell>
          <cell r="U1181">
            <v>12818922.52</v>
          </cell>
          <cell r="V1181">
            <v>7177502.6100000003</v>
          </cell>
          <cell r="W1181">
            <v>1035039.42</v>
          </cell>
          <cell r="X1181">
            <v>1056694.75</v>
          </cell>
          <cell r="Y1181">
            <v>1077608.81</v>
          </cell>
          <cell r="Z1181">
            <v>1098962.6200000001</v>
          </cell>
          <cell r="AA1181">
            <v>1121099.71</v>
          </cell>
          <cell r="AB1181">
            <v>1143734.93</v>
          </cell>
          <cell r="AC1181">
            <v>1169950.97</v>
          </cell>
          <cell r="AD1181">
            <v>1234739.83</v>
          </cell>
          <cell r="AE1181">
            <v>1274929.31</v>
          </cell>
          <cell r="AF1181">
            <v>1316427.29</v>
          </cell>
          <cell r="AG1181">
            <v>1359276.37</v>
          </cell>
          <cell r="AH1181">
            <v>1403520.56</v>
          </cell>
          <cell r="AI1181">
            <v>1449205.28</v>
          </cell>
          <cell r="AJ1181">
            <v>1496377.44</v>
          </cell>
          <cell r="AK1181">
            <v>1545085.48</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row>
        <row r="1182">
          <cell r="A1182" t="str">
            <v>IDSmall C&amp;ICritical Peak PricingSummer Peak Reduction @Meter  (MW)High Participation Case0</v>
          </cell>
          <cell r="B1182" t="str">
            <v>ID</v>
          </cell>
          <cell r="C1182" t="str">
            <v>Small C&amp;I</v>
          </cell>
          <cell r="D1182" t="str">
            <v>Critical Peak Pricing</v>
          </cell>
          <cell r="E1182" t="str">
            <v>Summer Peak Reduction @Meter  (MW)</v>
          </cell>
          <cell r="F1182" t="str">
            <v>High Participation Case</v>
          </cell>
          <cell r="G1182">
            <v>0</v>
          </cell>
          <cell r="H1182">
            <v>0</v>
          </cell>
          <cell r="I1182">
            <v>0</v>
          </cell>
          <cell r="J1182">
            <v>0</v>
          </cell>
          <cell r="K1182">
            <v>0</v>
          </cell>
          <cell r="L1182">
            <v>0</v>
          </cell>
          <cell r="M1182">
            <v>0</v>
          </cell>
          <cell r="N1182">
            <v>0</v>
          </cell>
          <cell r="O1182">
            <v>0</v>
          </cell>
          <cell r="P1182">
            <v>0</v>
          </cell>
          <cell r="Q1182">
            <v>0</v>
          </cell>
          <cell r="R1182">
            <v>5.1061481672101516</v>
          </cell>
          <cell r="S1182">
            <v>15.546439584201273</v>
          </cell>
          <cell r="T1182">
            <v>36.769815927493447</v>
          </cell>
          <cell r="U1182">
            <v>47.99510590524666</v>
          </cell>
          <cell r="V1182">
            <v>54.039254216657497</v>
          </cell>
          <cell r="W1182">
            <v>54.75501228123791</v>
          </cell>
          <cell r="X1182">
            <v>55.462504704051796</v>
          </cell>
          <cell r="Y1182">
            <v>56.170704503007471</v>
          </cell>
          <cell r="Z1182">
            <v>56.91276145592839</v>
          </cell>
          <cell r="AA1182">
            <v>57.74360864977195</v>
          </cell>
          <cell r="AB1182">
            <v>58.507439221742665</v>
          </cell>
          <cell r="AC1182">
            <v>59.27262640549219</v>
          </cell>
          <cell r="AD1182">
            <v>60.065513565673378</v>
          </cell>
          <cell r="AE1182">
            <v>60.869007140432515</v>
          </cell>
          <cell r="AF1182">
            <v>61.683249011282939</v>
          </cell>
          <cell r="AG1182">
            <v>62.508382957680382</v>
          </cell>
          <cell r="AH1182">
            <v>63.344554682411669</v>
          </cell>
          <cell r="AI1182">
            <v>64.191911837323005</v>
          </cell>
          <cell r="AJ1182">
            <v>65.050604049392433</v>
          </cell>
          <cell r="AK1182">
            <v>65.920782947151125</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row>
        <row r="1183">
          <cell r="A1183" t="str">
            <v>IDSmall C&amp;ICritical Peak PricingSummer Peak Reduction @Generation (MW)High Participation Case0</v>
          </cell>
          <cell r="B1183" t="str">
            <v>ID</v>
          </cell>
          <cell r="C1183" t="str">
            <v>Small C&amp;I</v>
          </cell>
          <cell r="D1183" t="str">
            <v>Critical Peak Pricing</v>
          </cell>
          <cell r="E1183" t="str">
            <v>Summer Peak Reduction @Generation (MW)</v>
          </cell>
          <cell r="F1183" t="str">
            <v>High Participation Case</v>
          </cell>
          <cell r="G1183">
            <v>0</v>
          </cell>
          <cell r="H1183">
            <v>0</v>
          </cell>
          <cell r="I1183">
            <v>0</v>
          </cell>
          <cell r="J1183">
            <v>0</v>
          </cell>
          <cell r="K1183">
            <v>0</v>
          </cell>
          <cell r="L1183">
            <v>0</v>
          </cell>
          <cell r="M1183">
            <v>0</v>
          </cell>
          <cell r="N1183">
            <v>0</v>
          </cell>
          <cell r="O1183">
            <v>0</v>
          </cell>
          <cell r="P1183">
            <v>0</v>
          </cell>
          <cell r="Q1183">
            <v>0</v>
          </cell>
          <cell r="R1183">
            <v>5.6309529854545115</v>
          </cell>
          <cell r="S1183">
            <v>17.1442871462299</v>
          </cell>
          <cell r="T1183">
            <v>40.548980952242438</v>
          </cell>
          <cell r="U1183">
            <v>52.92799504328039</v>
          </cell>
          <cell r="V1183">
            <v>59.593354892652727</v>
          </cell>
          <cell r="W1183">
            <v>60.382677857562754</v>
          </cell>
          <cell r="X1183">
            <v>61.162885646285609</v>
          </cell>
          <cell r="Y1183">
            <v>61.94387351456492</v>
          </cell>
          <cell r="Z1183">
            <v>62.762198341341403</v>
          </cell>
          <cell r="AA1183">
            <v>63.678439181486489</v>
          </cell>
          <cell r="AB1183">
            <v>64.520775498172327</v>
          </cell>
          <cell r="AC1183">
            <v>65.364607857843168</v>
          </cell>
          <cell r="AD1183">
            <v>66.238987169908881</v>
          </cell>
          <cell r="AE1183">
            <v>67.125063013269198</v>
          </cell>
          <cell r="AF1183">
            <v>68.022991851877961</v>
          </cell>
          <cell r="AG1183">
            <v>68.932932242700019</v>
          </cell>
          <cell r="AH1183">
            <v>69.855044863709381</v>
          </cell>
          <cell r="AI1183">
            <v>70.789492542261797</v>
          </cell>
          <cell r="AJ1183">
            <v>71.73644028384696</v>
          </cell>
          <cell r="AK1183">
            <v>72.696055301225314</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row>
        <row r="1184">
          <cell r="A1184" t="str">
            <v>IDSmall C&amp;ICritical Peak PricingWinter Peak Reduction @Meter  (MW)High Participation Case0</v>
          </cell>
          <cell r="B1184" t="str">
            <v>ID</v>
          </cell>
          <cell r="C1184" t="str">
            <v>Small C&amp;I</v>
          </cell>
          <cell r="D1184" t="str">
            <v>Critical Peak Pricing</v>
          </cell>
          <cell r="E1184" t="str">
            <v>Winter Peak Reduction @Meter  (MW)</v>
          </cell>
          <cell r="F1184" t="str">
            <v>High Participation Case</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row>
        <row r="1185">
          <cell r="A1185" t="str">
            <v>IDSmall C&amp;ICritical Peak PricingWinter Peak Reduction @Generation (MW)High Participation Case0</v>
          </cell>
          <cell r="B1185" t="str">
            <v>ID</v>
          </cell>
          <cell r="C1185" t="str">
            <v>Small C&amp;I</v>
          </cell>
          <cell r="D1185" t="str">
            <v>Critical Peak Pricing</v>
          </cell>
          <cell r="E1185" t="str">
            <v>Winter Peak Reduction @Generation (MW)</v>
          </cell>
          <cell r="F1185" t="str">
            <v>High Participation Case</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row>
        <row r="1186">
          <cell r="A1186" t="str">
            <v>IDSmall C&amp;ICritical Peak PricingProgram Annual BenefitsHigh Participation Case0</v>
          </cell>
          <cell r="B1186" t="str">
            <v>ID</v>
          </cell>
          <cell r="C1186" t="str">
            <v>Small C&amp;I</v>
          </cell>
          <cell r="D1186" t="str">
            <v>Critical Peak Pricing</v>
          </cell>
          <cell r="E1186" t="str">
            <v>Program Annual Benefits</v>
          </cell>
          <cell r="F1186" t="str">
            <v>High Participation Case</v>
          </cell>
          <cell r="G1186">
            <v>0</v>
          </cell>
        </row>
        <row r="1187">
          <cell r="A1187" t="str">
            <v>IDSmall C&amp;ICritical Peak PricingNew ParticipantsHigh Participation Case0</v>
          </cell>
          <cell r="B1187" t="str">
            <v>ID</v>
          </cell>
          <cell r="C1187" t="str">
            <v>Small C&amp;I</v>
          </cell>
          <cell r="D1187" t="str">
            <v>Critical Peak Pricing</v>
          </cell>
          <cell r="E1187" t="str">
            <v>New Participants</v>
          </cell>
          <cell r="F1187" t="str">
            <v>High Participation Case</v>
          </cell>
          <cell r="G1187">
            <v>0</v>
          </cell>
          <cell r="H1187">
            <v>0</v>
          </cell>
          <cell r="I1187">
            <v>0</v>
          </cell>
          <cell r="J1187">
            <v>0</v>
          </cell>
          <cell r="K1187">
            <v>0</v>
          </cell>
          <cell r="L1187">
            <v>0</v>
          </cell>
          <cell r="M1187">
            <v>0</v>
          </cell>
          <cell r="N1187">
            <v>0</v>
          </cell>
          <cell r="O1187">
            <v>0</v>
          </cell>
          <cell r="P1187">
            <v>0</v>
          </cell>
          <cell r="Q1187">
            <v>0</v>
          </cell>
          <cell r="R1187">
            <v>16746.686550000006</v>
          </cell>
          <cell r="S1187">
            <v>34271.919000000009</v>
          </cell>
          <cell r="T1187">
            <v>69833.664450000011</v>
          </cell>
          <cell r="U1187">
            <v>36847.527750000037</v>
          </cell>
          <cell r="V1187">
            <v>20100.588749999937</v>
          </cell>
          <cell r="W1187">
            <v>2583.0255000000179</v>
          </cell>
          <cell r="X1187">
            <v>2585.7149999999965</v>
          </cell>
          <cell r="Y1187">
            <v>2585.2035000000324</v>
          </cell>
          <cell r="Z1187">
            <v>2584.5764999999665</v>
          </cell>
          <cell r="AA1187">
            <v>2584.3950000000186</v>
          </cell>
          <cell r="AB1187">
            <v>2584.7249999999767</v>
          </cell>
          <cell r="AC1187">
            <v>2592.8595000000205</v>
          </cell>
          <cell r="AD1187">
            <v>2694.0321599718882</v>
          </cell>
          <cell r="AE1187">
            <v>2731.0805338135397</v>
          </cell>
          <cell r="AF1187">
            <v>2768.6383974915661</v>
          </cell>
          <cell r="AG1187">
            <v>2806.7127575183695</v>
          </cell>
          <cell r="AH1187">
            <v>2845.3107167601411</v>
          </cell>
          <cell r="AI1187">
            <v>2884.4394757617847</v>
          </cell>
          <cell r="AJ1187">
            <v>2924.1063340901455</v>
          </cell>
          <cell r="AK1187">
            <v>2964.3186916958948</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row>
        <row r="1188">
          <cell r="A1188" t="str">
            <v>IDSmall C&amp;ICritical Peak PricingIncentive CostsHigh Participation Case0</v>
          </cell>
          <cell r="B1188" t="str">
            <v>ID</v>
          </cell>
          <cell r="C1188" t="str">
            <v>Small C&amp;I</v>
          </cell>
          <cell r="D1188" t="str">
            <v>Critical Peak Pricing</v>
          </cell>
          <cell r="E1188" t="str">
            <v>Incentive Costs</v>
          </cell>
          <cell r="F1188" t="str">
            <v>High Participation Case</v>
          </cell>
          <cell r="G1188">
            <v>0</v>
          </cell>
          <cell r="H1188">
            <v>0</v>
          </cell>
          <cell r="I1188">
            <v>0</v>
          </cell>
          <cell r="J1188">
            <v>0</v>
          </cell>
          <cell r="K1188">
            <v>0</v>
          </cell>
          <cell r="L1188">
            <v>0</v>
          </cell>
          <cell r="M1188">
            <v>0</v>
          </cell>
          <cell r="N1188">
            <v>0</v>
          </cell>
          <cell r="O1188">
            <v>0</v>
          </cell>
          <cell r="P1188">
            <v>0</v>
          </cell>
          <cell r="Q1188">
            <v>0</v>
          </cell>
          <cell r="R1188">
            <v>351680.42</v>
          </cell>
          <cell r="S1188">
            <v>1071390.72</v>
          </cell>
          <cell r="T1188">
            <v>2537897.67</v>
          </cell>
          <cell r="U1188">
            <v>3311695.75</v>
          </cell>
          <cell r="V1188">
            <v>3733808.12</v>
          </cell>
          <cell r="W1188">
            <v>3788051.65</v>
          </cell>
          <cell r="X1188">
            <v>3842351.67</v>
          </cell>
          <cell r="Y1188">
            <v>3896640.94</v>
          </cell>
          <cell r="Z1188">
            <v>3950917.05</v>
          </cell>
          <cell r="AA1188">
            <v>4005189.34</v>
          </cell>
          <cell r="AB1188">
            <v>4059468.57</v>
          </cell>
          <cell r="AC1188">
            <v>4113918.62</v>
          </cell>
          <cell r="AD1188">
            <v>4170493.29</v>
          </cell>
          <cell r="AE1188">
            <v>4227845.9800000004</v>
          </cell>
          <cell r="AF1188">
            <v>4285987.3899999997</v>
          </cell>
          <cell r="AG1188">
            <v>4344928.3600000003</v>
          </cell>
          <cell r="AH1188">
            <v>4404679.88</v>
          </cell>
          <cell r="AI1188">
            <v>4465253.1100000003</v>
          </cell>
          <cell r="AJ1188">
            <v>4526659.34</v>
          </cell>
          <cell r="AK1188">
            <v>4588910.04</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row>
        <row r="1189">
          <cell r="A1189" t="str">
            <v>IDSmall C&amp;ICritical Peak PricingParticipantsHigh Participation Case0</v>
          </cell>
          <cell r="B1189" t="str">
            <v>ID</v>
          </cell>
          <cell r="C1189" t="str">
            <v>Small C&amp;I</v>
          </cell>
          <cell r="D1189" t="str">
            <v>Critical Peak Pricing</v>
          </cell>
          <cell r="E1189" t="str">
            <v>Participants</v>
          </cell>
          <cell r="F1189" t="str">
            <v>High Participation Case</v>
          </cell>
          <cell r="G1189">
            <v>0</v>
          </cell>
          <cell r="H1189">
            <v>0</v>
          </cell>
          <cell r="I1189">
            <v>0</v>
          </cell>
          <cell r="J1189">
            <v>0</v>
          </cell>
          <cell r="K1189">
            <v>0</v>
          </cell>
          <cell r="L1189">
            <v>0</v>
          </cell>
          <cell r="M1189">
            <v>0</v>
          </cell>
          <cell r="N1189">
            <v>0</v>
          </cell>
          <cell r="O1189">
            <v>0</v>
          </cell>
          <cell r="P1189">
            <v>0</v>
          </cell>
          <cell r="Q1189">
            <v>0</v>
          </cell>
          <cell r="R1189">
            <v>16746.686550000006</v>
          </cell>
          <cell r="S1189">
            <v>51018.605550000015</v>
          </cell>
          <cell r="T1189">
            <v>120852.27000000002</v>
          </cell>
          <cell r="U1189">
            <v>157699.79775000006</v>
          </cell>
          <cell r="V1189">
            <v>177800.38649999999</v>
          </cell>
          <cell r="W1189">
            <v>180383.41200000001</v>
          </cell>
          <cell r="X1189">
            <v>182969.12700000001</v>
          </cell>
          <cell r="Y1189">
            <v>185554.33050000004</v>
          </cell>
          <cell r="Z1189">
            <v>188138.90700000001</v>
          </cell>
          <cell r="AA1189">
            <v>190723.30200000003</v>
          </cell>
          <cell r="AB1189">
            <v>193308.027</v>
          </cell>
          <cell r="AC1189">
            <v>195900.88650000002</v>
          </cell>
          <cell r="AD1189">
            <v>198594.91865997191</v>
          </cell>
          <cell r="AE1189">
            <v>201325.99919378545</v>
          </cell>
          <cell r="AF1189">
            <v>204094.63759127702</v>
          </cell>
          <cell r="AG1189">
            <v>206901.35034879539</v>
          </cell>
          <cell r="AH1189">
            <v>209746.66106555553</v>
          </cell>
          <cell r="AI1189">
            <v>212631.10054131731</v>
          </cell>
          <cell r="AJ1189">
            <v>215555.20687540746</v>
          </cell>
          <cell r="AK1189">
            <v>218519.52556710335</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row>
        <row r="1190">
          <cell r="A1190" t="str">
            <v>IDExtra Large C&amp;ICurtail AgreementsProgram Annual BenefitsHigh Participation Case0</v>
          </cell>
          <cell r="B1190" t="str">
            <v>ID</v>
          </cell>
          <cell r="C1190" t="str">
            <v>Extra Large C&amp;I</v>
          </cell>
          <cell r="D1190" t="str">
            <v>Curtail Agreements</v>
          </cell>
          <cell r="E1190" t="str">
            <v>Program Annual Benefits</v>
          </cell>
          <cell r="F1190" t="str">
            <v>High Participation Case</v>
          </cell>
          <cell r="G1190">
            <v>0</v>
          </cell>
          <cell r="H1190">
            <v>0</v>
          </cell>
          <cell r="I1190">
            <v>0</v>
          </cell>
          <cell r="J1190">
            <v>0</v>
          </cell>
          <cell r="K1190">
            <v>0</v>
          </cell>
          <cell r="L1190">
            <v>0</v>
          </cell>
          <cell r="M1190">
            <v>0</v>
          </cell>
          <cell r="N1190">
            <v>0</v>
          </cell>
          <cell r="O1190">
            <v>0</v>
          </cell>
          <cell r="P1190">
            <v>0</v>
          </cell>
          <cell r="Q1190">
            <v>0</v>
          </cell>
          <cell r="R1190">
            <v>573231.01</v>
          </cell>
          <cell r="S1190">
            <v>1745288.43</v>
          </cell>
          <cell r="T1190">
            <v>4127886.26</v>
          </cell>
          <cell r="U1190">
            <v>5388069.9000000004</v>
          </cell>
          <cell r="V1190">
            <v>6066603.5300000003</v>
          </cell>
          <cell r="W1190">
            <v>6146956.6100000003</v>
          </cell>
          <cell r="X1190">
            <v>6226381.7599999998</v>
          </cell>
          <cell r="Y1190">
            <v>6305886.3200000003</v>
          </cell>
          <cell r="Z1190">
            <v>6389191.79</v>
          </cell>
          <cell r="AA1190">
            <v>6482465.1100000003</v>
          </cell>
          <cell r="AB1190">
            <v>6568214.9500000002</v>
          </cell>
          <cell r="AC1190">
            <v>6654117.0800000001</v>
          </cell>
          <cell r="AD1190">
            <v>6743128.8899999997</v>
          </cell>
          <cell r="AE1190">
            <v>6833331.4100000001</v>
          </cell>
          <cell r="AF1190">
            <v>6924740.5700000003</v>
          </cell>
          <cell r="AG1190">
            <v>7017372.5</v>
          </cell>
          <cell r="AH1190">
            <v>7111243.5700000003</v>
          </cell>
          <cell r="AI1190">
            <v>7206370.3399999999</v>
          </cell>
          <cell r="AJ1190">
            <v>7302769.6200000001</v>
          </cell>
          <cell r="AK1190">
            <v>7400458.4299999997</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row>
        <row r="1191">
          <cell r="A1191" t="str">
            <v>IDExtra Large C&amp;ICurtail AgreementsProgram Annual CostsHigh Participation Case0</v>
          </cell>
          <cell r="B1191" t="str">
            <v>ID</v>
          </cell>
          <cell r="C1191" t="str">
            <v>Extra Large C&amp;I</v>
          </cell>
          <cell r="D1191" t="str">
            <v>Curtail Agreements</v>
          </cell>
          <cell r="E1191" t="str">
            <v>Program Annual Costs</v>
          </cell>
          <cell r="F1191" t="str">
            <v>High Participation Case</v>
          </cell>
          <cell r="G1191">
            <v>0</v>
          </cell>
          <cell r="H1191">
            <v>0</v>
          </cell>
          <cell r="I1191">
            <v>0</v>
          </cell>
          <cell r="J1191">
            <v>0</v>
          </cell>
          <cell r="K1191">
            <v>0</v>
          </cell>
          <cell r="L1191">
            <v>0</v>
          </cell>
          <cell r="M1191">
            <v>0</v>
          </cell>
          <cell r="N1191">
            <v>0</v>
          </cell>
          <cell r="O1191">
            <v>0</v>
          </cell>
          <cell r="P1191">
            <v>0</v>
          </cell>
          <cell r="Q1191">
            <v>0</v>
          </cell>
          <cell r="R1191">
            <v>5834317.1500000004</v>
          </cell>
          <cell r="S1191">
            <v>12509121.98</v>
          </cell>
          <cell r="T1191">
            <v>26286343.199999999</v>
          </cell>
          <cell r="U1191">
            <v>16130618.27</v>
          </cell>
          <cell r="V1191">
            <v>10911310.720000001</v>
          </cell>
          <cell r="W1191">
            <v>4823091.07</v>
          </cell>
          <cell r="X1191">
            <v>4899046.41</v>
          </cell>
          <cell r="Y1191">
            <v>4974249.76</v>
          </cell>
          <cell r="Z1191">
            <v>5049879.66</v>
          </cell>
          <cell r="AA1191">
            <v>5126289.05</v>
          </cell>
          <cell r="AB1191">
            <v>5203203.5</v>
          </cell>
          <cell r="AC1191">
            <v>5283869.59</v>
          </cell>
          <cell r="AD1191">
            <v>5405233.1200000001</v>
          </cell>
          <cell r="AE1191">
            <v>5502775.29</v>
          </cell>
          <cell r="AF1191">
            <v>5602414.6799999997</v>
          </cell>
          <cell r="AG1191">
            <v>5704204.7300000004</v>
          </cell>
          <cell r="AH1191">
            <v>5808200.4400000004</v>
          </cell>
          <cell r="AI1191">
            <v>5914458.3899999997</v>
          </cell>
          <cell r="AJ1191">
            <v>6023036.7800000003</v>
          </cell>
          <cell r="AK1191">
            <v>6133995.5099999998</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row>
        <row r="1192">
          <cell r="A1192" t="str">
            <v>IDExtra Large C&amp;ICurtail AgreementsNon-Incentive CostsHigh Participation Case0</v>
          </cell>
          <cell r="B1192" t="str">
            <v>ID</v>
          </cell>
          <cell r="C1192" t="str">
            <v>Extra Large C&amp;I</v>
          </cell>
          <cell r="D1192" t="str">
            <v>Curtail Agreements</v>
          </cell>
          <cell r="E1192" t="str">
            <v>Non-Incentive Costs</v>
          </cell>
          <cell r="F1192" t="str">
            <v>High Participation Case</v>
          </cell>
          <cell r="G1192">
            <v>0</v>
          </cell>
          <cell r="H1192">
            <v>0</v>
          </cell>
          <cell r="I1192">
            <v>0</v>
          </cell>
          <cell r="J1192">
            <v>0</v>
          </cell>
          <cell r="K1192">
            <v>0</v>
          </cell>
          <cell r="L1192">
            <v>0</v>
          </cell>
          <cell r="M1192">
            <v>0</v>
          </cell>
          <cell r="N1192">
            <v>0</v>
          </cell>
          <cell r="O1192">
            <v>0</v>
          </cell>
          <cell r="P1192">
            <v>0</v>
          </cell>
          <cell r="Q1192">
            <v>0</v>
          </cell>
          <cell r="R1192">
            <v>5482636.7300000004</v>
          </cell>
          <cell r="S1192">
            <v>11437731.27</v>
          </cell>
          <cell r="T1192">
            <v>23748445.530000001</v>
          </cell>
          <cell r="U1192">
            <v>12818922.52</v>
          </cell>
          <cell r="V1192">
            <v>7177502.6100000003</v>
          </cell>
          <cell r="W1192">
            <v>1035039.42</v>
          </cell>
          <cell r="X1192">
            <v>1056694.75</v>
          </cell>
          <cell r="Y1192">
            <v>1077608.81</v>
          </cell>
          <cell r="Z1192">
            <v>1098962.6200000001</v>
          </cell>
          <cell r="AA1192">
            <v>1121099.71</v>
          </cell>
          <cell r="AB1192">
            <v>1143734.93</v>
          </cell>
          <cell r="AC1192">
            <v>1169950.97</v>
          </cell>
          <cell r="AD1192">
            <v>1234739.83</v>
          </cell>
          <cell r="AE1192">
            <v>1274929.31</v>
          </cell>
          <cell r="AF1192">
            <v>1316427.29</v>
          </cell>
          <cell r="AG1192">
            <v>1359276.37</v>
          </cell>
          <cell r="AH1192">
            <v>1403520.56</v>
          </cell>
          <cell r="AI1192">
            <v>1449205.28</v>
          </cell>
          <cell r="AJ1192">
            <v>1496377.44</v>
          </cell>
          <cell r="AK1192">
            <v>1545085.48</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row>
        <row r="1193">
          <cell r="A1193" t="str">
            <v>IDExtra Large C&amp;ICurtail AgreementsSummer Peak Reduction @Meter  (MW)High Participation Case0</v>
          </cell>
          <cell r="B1193" t="str">
            <v>ID</v>
          </cell>
          <cell r="C1193" t="str">
            <v>Extra Large C&amp;I</v>
          </cell>
          <cell r="D1193" t="str">
            <v>Curtail Agreements</v>
          </cell>
          <cell r="E1193" t="str">
            <v>Summer Peak Reduction @Meter  (MW)</v>
          </cell>
          <cell r="F1193" t="str">
            <v>High Participation Case</v>
          </cell>
          <cell r="G1193">
            <v>0</v>
          </cell>
          <cell r="H1193">
            <v>0</v>
          </cell>
          <cell r="I1193">
            <v>0</v>
          </cell>
          <cell r="J1193">
            <v>0</v>
          </cell>
          <cell r="K1193">
            <v>0</v>
          </cell>
          <cell r="L1193">
            <v>0</v>
          </cell>
          <cell r="M1193">
            <v>0</v>
          </cell>
          <cell r="N1193">
            <v>0</v>
          </cell>
          <cell r="O1193">
            <v>0</v>
          </cell>
          <cell r="P1193">
            <v>0</v>
          </cell>
          <cell r="Q1193">
            <v>0</v>
          </cell>
          <cell r="R1193">
            <v>5.1061481672101516</v>
          </cell>
          <cell r="S1193">
            <v>15.546439584201273</v>
          </cell>
          <cell r="T1193">
            <v>36.769815927493447</v>
          </cell>
          <cell r="U1193">
            <v>47.99510590524666</v>
          </cell>
          <cell r="V1193">
            <v>54.039254216657497</v>
          </cell>
          <cell r="W1193">
            <v>54.75501228123791</v>
          </cell>
          <cell r="X1193">
            <v>55.462504704051796</v>
          </cell>
          <cell r="Y1193">
            <v>56.170704503007471</v>
          </cell>
          <cell r="Z1193">
            <v>56.91276145592839</v>
          </cell>
          <cell r="AA1193">
            <v>57.74360864977195</v>
          </cell>
          <cell r="AB1193">
            <v>58.507439221742665</v>
          </cell>
          <cell r="AC1193">
            <v>59.27262640549219</v>
          </cell>
          <cell r="AD1193">
            <v>60.065513565673378</v>
          </cell>
          <cell r="AE1193">
            <v>60.869007140432515</v>
          </cell>
          <cell r="AF1193">
            <v>61.683249011282939</v>
          </cell>
          <cell r="AG1193">
            <v>62.508382957680382</v>
          </cell>
          <cell r="AH1193">
            <v>63.344554682411669</v>
          </cell>
          <cell r="AI1193">
            <v>64.191911837323005</v>
          </cell>
          <cell r="AJ1193">
            <v>65.050604049392433</v>
          </cell>
          <cell r="AK1193">
            <v>65.920782947151125</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row>
        <row r="1194">
          <cell r="A1194" t="str">
            <v>IDExtra Large C&amp;ICurtail AgreementsSummer Peak Reduction @Generation (MW)High Participation Case0</v>
          </cell>
          <cell r="B1194" t="str">
            <v>ID</v>
          </cell>
          <cell r="C1194" t="str">
            <v>Extra Large C&amp;I</v>
          </cell>
          <cell r="D1194" t="str">
            <v>Curtail Agreements</v>
          </cell>
          <cell r="E1194" t="str">
            <v>Summer Peak Reduction @Generation (MW)</v>
          </cell>
          <cell r="F1194" t="str">
            <v>High Participation Case</v>
          </cell>
          <cell r="G1194">
            <v>0</v>
          </cell>
          <cell r="H1194">
            <v>0</v>
          </cell>
          <cell r="I1194">
            <v>0</v>
          </cell>
          <cell r="J1194">
            <v>0</v>
          </cell>
          <cell r="K1194">
            <v>0</v>
          </cell>
          <cell r="L1194">
            <v>0</v>
          </cell>
          <cell r="M1194">
            <v>0</v>
          </cell>
          <cell r="N1194">
            <v>0</v>
          </cell>
          <cell r="O1194">
            <v>0</v>
          </cell>
          <cell r="P1194">
            <v>0</v>
          </cell>
          <cell r="Q1194">
            <v>0</v>
          </cell>
          <cell r="R1194">
            <v>5.6309529854545115</v>
          </cell>
          <cell r="S1194">
            <v>17.1442871462299</v>
          </cell>
          <cell r="T1194">
            <v>40.548980952242438</v>
          </cell>
          <cell r="U1194">
            <v>52.92799504328039</v>
          </cell>
          <cell r="V1194">
            <v>59.593354892652727</v>
          </cell>
          <cell r="W1194">
            <v>60.382677857562754</v>
          </cell>
          <cell r="X1194">
            <v>61.162885646285609</v>
          </cell>
          <cell r="Y1194">
            <v>61.94387351456492</v>
          </cell>
          <cell r="Z1194">
            <v>62.762198341341403</v>
          </cell>
          <cell r="AA1194">
            <v>63.678439181486489</v>
          </cell>
          <cell r="AB1194">
            <v>64.520775498172327</v>
          </cell>
          <cell r="AC1194">
            <v>65.364607857843168</v>
          </cell>
          <cell r="AD1194">
            <v>66.238987169908881</v>
          </cell>
          <cell r="AE1194">
            <v>67.125063013269198</v>
          </cell>
          <cell r="AF1194">
            <v>68.022991851877961</v>
          </cell>
          <cell r="AG1194">
            <v>68.932932242700019</v>
          </cell>
          <cell r="AH1194">
            <v>69.855044863709381</v>
          </cell>
          <cell r="AI1194">
            <v>70.789492542261797</v>
          </cell>
          <cell r="AJ1194">
            <v>71.73644028384696</v>
          </cell>
          <cell r="AK1194">
            <v>72.696055301225314</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row>
        <row r="1195">
          <cell r="A1195" t="str">
            <v>IDExtra Large C&amp;ICurtail AgreementsWinter Peak Reduction @Meter  (MW)High Participation Case0</v>
          </cell>
          <cell r="B1195" t="str">
            <v>ID</v>
          </cell>
          <cell r="C1195" t="str">
            <v>Extra Large C&amp;I</v>
          </cell>
          <cell r="D1195" t="str">
            <v>Curtail Agreements</v>
          </cell>
          <cell r="E1195" t="str">
            <v>Winter Peak Reduction @Meter  (MW)</v>
          </cell>
          <cell r="F1195" t="str">
            <v>High Participation Case</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row>
        <row r="1196">
          <cell r="A1196" t="str">
            <v>IDExtra Large C&amp;ICurtail AgreementsWinter Peak Reduction @Generation (MW)High Participation Case0</v>
          </cell>
          <cell r="B1196" t="str">
            <v>ID</v>
          </cell>
          <cell r="C1196" t="str">
            <v>Extra Large C&amp;I</v>
          </cell>
          <cell r="D1196" t="str">
            <v>Curtail Agreements</v>
          </cell>
          <cell r="E1196" t="str">
            <v>Winter Peak Reduction @Generation (MW)</v>
          </cell>
          <cell r="F1196" t="str">
            <v>High Participation Case</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row>
        <row r="1197">
          <cell r="A1197" t="str">
            <v>IDExtra Large C&amp;ICurtail AgreementsProgram Annual BenefitsHigh Participation Case0</v>
          </cell>
          <cell r="B1197" t="str">
            <v>ID</v>
          </cell>
          <cell r="C1197" t="str">
            <v>Extra Large C&amp;I</v>
          </cell>
          <cell r="D1197" t="str">
            <v>Curtail Agreements</v>
          </cell>
          <cell r="E1197" t="str">
            <v>Program Annual Benefits</v>
          </cell>
          <cell r="F1197" t="str">
            <v>High Participation Case</v>
          </cell>
          <cell r="G1197">
            <v>0</v>
          </cell>
        </row>
        <row r="1198">
          <cell r="A1198" t="str">
            <v>IDExtra Large C&amp;ICurtail AgreementsNew ParticipantsHigh Participation Case0</v>
          </cell>
          <cell r="B1198" t="str">
            <v>ID</v>
          </cell>
          <cell r="C1198" t="str">
            <v>Extra Large C&amp;I</v>
          </cell>
          <cell r="D1198" t="str">
            <v>Curtail Agreements</v>
          </cell>
          <cell r="E1198" t="str">
            <v>New Participants</v>
          </cell>
          <cell r="F1198" t="str">
            <v>High Participation Case</v>
          </cell>
          <cell r="G1198">
            <v>0</v>
          </cell>
          <cell r="H1198">
            <v>0</v>
          </cell>
          <cell r="I1198">
            <v>0</v>
          </cell>
          <cell r="J1198">
            <v>0</v>
          </cell>
          <cell r="K1198">
            <v>0</v>
          </cell>
          <cell r="L1198">
            <v>0</v>
          </cell>
          <cell r="M1198">
            <v>0</v>
          </cell>
          <cell r="N1198">
            <v>0</v>
          </cell>
          <cell r="O1198">
            <v>0</v>
          </cell>
          <cell r="P1198">
            <v>0</v>
          </cell>
          <cell r="Q1198">
            <v>0</v>
          </cell>
          <cell r="R1198">
            <v>16746.686550000006</v>
          </cell>
          <cell r="S1198">
            <v>34271.919000000009</v>
          </cell>
          <cell r="T1198">
            <v>69833.664450000011</v>
          </cell>
          <cell r="U1198">
            <v>36847.527750000037</v>
          </cell>
          <cell r="V1198">
            <v>20100.588749999937</v>
          </cell>
          <cell r="W1198">
            <v>2583.0255000000179</v>
          </cell>
          <cell r="X1198">
            <v>2585.7149999999965</v>
          </cell>
          <cell r="Y1198">
            <v>2585.2035000000324</v>
          </cell>
          <cell r="Z1198">
            <v>2584.5764999999665</v>
          </cell>
          <cell r="AA1198">
            <v>2584.3950000000186</v>
          </cell>
          <cell r="AB1198">
            <v>2584.7249999999767</v>
          </cell>
          <cell r="AC1198">
            <v>2592.8595000000205</v>
          </cell>
          <cell r="AD1198">
            <v>2694.0321599718882</v>
          </cell>
          <cell r="AE1198">
            <v>2731.0805338135397</v>
          </cell>
          <cell r="AF1198">
            <v>2768.6383974915661</v>
          </cell>
          <cell r="AG1198">
            <v>2806.7127575183695</v>
          </cell>
          <cell r="AH1198">
            <v>2845.3107167601411</v>
          </cell>
          <cell r="AI1198">
            <v>2884.4394757617847</v>
          </cell>
          <cell r="AJ1198">
            <v>2924.1063340901455</v>
          </cell>
          <cell r="AK1198">
            <v>2964.3186916958948</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row>
        <row r="1199">
          <cell r="A1199" t="str">
            <v>IDExtra Large C&amp;ICurtail AgreementsIncentive CostsHigh Participation Case0</v>
          </cell>
          <cell r="B1199" t="str">
            <v>ID</v>
          </cell>
          <cell r="C1199" t="str">
            <v>Extra Large C&amp;I</v>
          </cell>
          <cell r="D1199" t="str">
            <v>Curtail Agreements</v>
          </cell>
          <cell r="E1199" t="str">
            <v>Incentive Costs</v>
          </cell>
          <cell r="F1199" t="str">
            <v>High Participation Case</v>
          </cell>
          <cell r="G1199">
            <v>0</v>
          </cell>
          <cell r="H1199">
            <v>0</v>
          </cell>
          <cell r="I1199">
            <v>0</v>
          </cell>
          <cell r="J1199">
            <v>0</v>
          </cell>
          <cell r="K1199">
            <v>0</v>
          </cell>
          <cell r="L1199">
            <v>0</v>
          </cell>
          <cell r="M1199">
            <v>0</v>
          </cell>
          <cell r="N1199">
            <v>0</v>
          </cell>
          <cell r="O1199">
            <v>0</v>
          </cell>
          <cell r="P1199">
            <v>0</v>
          </cell>
          <cell r="Q1199">
            <v>0</v>
          </cell>
          <cell r="R1199">
            <v>351680.42</v>
          </cell>
          <cell r="S1199">
            <v>1071390.72</v>
          </cell>
          <cell r="T1199">
            <v>2537897.67</v>
          </cell>
          <cell r="U1199">
            <v>3311695.75</v>
          </cell>
          <cell r="V1199">
            <v>3733808.12</v>
          </cell>
          <cell r="W1199">
            <v>3788051.65</v>
          </cell>
          <cell r="X1199">
            <v>3842351.67</v>
          </cell>
          <cell r="Y1199">
            <v>3896640.94</v>
          </cell>
          <cell r="Z1199">
            <v>3950917.05</v>
          </cell>
          <cell r="AA1199">
            <v>4005189.34</v>
          </cell>
          <cell r="AB1199">
            <v>4059468.57</v>
          </cell>
          <cell r="AC1199">
            <v>4113918.62</v>
          </cell>
          <cell r="AD1199">
            <v>4170493.29</v>
          </cell>
          <cell r="AE1199">
            <v>4227845.9800000004</v>
          </cell>
          <cell r="AF1199">
            <v>4285987.3899999997</v>
          </cell>
          <cell r="AG1199">
            <v>4344928.3600000003</v>
          </cell>
          <cell r="AH1199">
            <v>4404679.88</v>
          </cell>
          <cell r="AI1199">
            <v>4465253.1100000003</v>
          </cell>
          <cell r="AJ1199">
            <v>4526659.34</v>
          </cell>
          <cell r="AK1199">
            <v>4588910.04</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row>
        <row r="1200">
          <cell r="A1200" t="str">
            <v>IDExtra Large C&amp;ICurtail AgreementsParticipantsHigh Participation Case0</v>
          </cell>
          <cell r="B1200" t="str">
            <v>ID</v>
          </cell>
          <cell r="C1200" t="str">
            <v>Extra Large C&amp;I</v>
          </cell>
          <cell r="D1200" t="str">
            <v>Curtail Agreements</v>
          </cell>
          <cell r="E1200" t="str">
            <v>Participants</v>
          </cell>
          <cell r="F1200" t="str">
            <v>High Participation Case</v>
          </cell>
          <cell r="G1200">
            <v>0</v>
          </cell>
          <cell r="H1200">
            <v>0</v>
          </cell>
          <cell r="I1200">
            <v>0</v>
          </cell>
          <cell r="J1200">
            <v>0</v>
          </cell>
          <cell r="K1200">
            <v>0</v>
          </cell>
          <cell r="L1200">
            <v>0</v>
          </cell>
          <cell r="M1200">
            <v>0</v>
          </cell>
          <cell r="N1200">
            <v>0</v>
          </cell>
          <cell r="O1200">
            <v>0</v>
          </cell>
          <cell r="P1200">
            <v>0</v>
          </cell>
          <cell r="Q1200">
            <v>0</v>
          </cell>
          <cell r="R1200">
            <v>16746.686550000006</v>
          </cell>
          <cell r="S1200">
            <v>51018.605550000015</v>
          </cell>
          <cell r="T1200">
            <v>120852.27000000002</v>
          </cell>
          <cell r="U1200">
            <v>157699.79775000006</v>
          </cell>
          <cell r="V1200">
            <v>177800.38649999999</v>
          </cell>
          <cell r="W1200">
            <v>180383.41200000001</v>
          </cell>
          <cell r="X1200">
            <v>182969.12700000001</v>
          </cell>
          <cell r="Y1200">
            <v>185554.33050000004</v>
          </cell>
          <cell r="Z1200">
            <v>188138.90700000001</v>
          </cell>
          <cell r="AA1200">
            <v>190723.30200000003</v>
          </cell>
          <cell r="AB1200">
            <v>193308.027</v>
          </cell>
          <cell r="AC1200">
            <v>195900.88650000002</v>
          </cell>
          <cell r="AD1200">
            <v>198594.91865997191</v>
          </cell>
          <cell r="AE1200">
            <v>201325.99919378545</v>
          </cell>
          <cell r="AF1200">
            <v>204094.63759127702</v>
          </cell>
          <cell r="AG1200">
            <v>206901.35034879539</v>
          </cell>
          <cell r="AH1200">
            <v>209746.66106555553</v>
          </cell>
          <cell r="AI1200">
            <v>212631.10054131731</v>
          </cell>
          <cell r="AJ1200">
            <v>215555.20687540746</v>
          </cell>
          <cell r="AK1200">
            <v>218519.52556710335</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row>
        <row r="1201">
          <cell r="A1201" t="str">
            <v>IDLarge C&amp;ICurtail AgreementsProgram Annual BenefitsHigh Participation Case0</v>
          </cell>
          <cell r="B1201" t="str">
            <v>ID</v>
          </cell>
          <cell r="C1201" t="str">
            <v>Large C&amp;I</v>
          </cell>
          <cell r="D1201" t="str">
            <v>Curtail Agreements</v>
          </cell>
          <cell r="E1201" t="str">
            <v>Program Annual Benefits</v>
          </cell>
          <cell r="F1201" t="str">
            <v>High Participation Case</v>
          </cell>
          <cell r="G1201">
            <v>0</v>
          </cell>
          <cell r="H1201">
            <v>0</v>
          </cell>
          <cell r="I1201">
            <v>0</v>
          </cell>
          <cell r="J1201">
            <v>0</v>
          </cell>
          <cell r="K1201">
            <v>0</v>
          </cell>
          <cell r="L1201">
            <v>0</v>
          </cell>
          <cell r="M1201">
            <v>0</v>
          </cell>
          <cell r="N1201">
            <v>0</v>
          </cell>
          <cell r="O1201">
            <v>0</v>
          </cell>
          <cell r="P1201">
            <v>0</v>
          </cell>
          <cell r="Q1201">
            <v>0</v>
          </cell>
          <cell r="R1201">
            <v>573231.01</v>
          </cell>
          <cell r="S1201">
            <v>1745288.43</v>
          </cell>
          <cell r="T1201">
            <v>4127886.26</v>
          </cell>
          <cell r="U1201">
            <v>5388069.9000000004</v>
          </cell>
          <cell r="V1201">
            <v>6066603.5300000003</v>
          </cell>
          <cell r="W1201">
            <v>6146956.6100000003</v>
          </cell>
          <cell r="X1201">
            <v>6226381.7599999998</v>
          </cell>
          <cell r="Y1201">
            <v>6305886.3200000003</v>
          </cell>
          <cell r="Z1201">
            <v>6389191.79</v>
          </cell>
          <cell r="AA1201">
            <v>6482465.1100000003</v>
          </cell>
          <cell r="AB1201">
            <v>6568214.9500000002</v>
          </cell>
          <cell r="AC1201">
            <v>6654117.0800000001</v>
          </cell>
          <cell r="AD1201">
            <v>6743128.8899999997</v>
          </cell>
          <cell r="AE1201">
            <v>6833331.4100000001</v>
          </cell>
          <cell r="AF1201">
            <v>6924740.5700000003</v>
          </cell>
          <cell r="AG1201">
            <v>7017372.5</v>
          </cell>
          <cell r="AH1201">
            <v>7111243.5700000003</v>
          </cell>
          <cell r="AI1201">
            <v>7206370.3399999999</v>
          </cell>
          <cell r="AJ1201">
            <v>7302769.6200000001</v>
          </cell>
          <cell r="AK1201">
            <v>7400458.4299999997</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row>
        <row r="1202">
          <cell r="A1202" t="str">
            <v>IDLarge C&amp;ICurtail AgreementsProgram Annual CostsHigh Participation Case0</v>
          </cell>
          <cell r="B1202" t="str">
            <v>ID</v>
          </cell>
          <cell r="C1202" t="str">
            <v>Large C&amp;I</v>
          </cell>
          <cell r="D1202" t="str">
            <v>Curtail Agreements</v>
          </cell>
          <cell r="E1202" t="str">
            <v>Program Annual Costs</v>
          </cell>
          <cell r="F1202" t="str">
            <v>High Participation Case</v>
          </cell>
          <cell r="G1202">
            <v>0</v>
          </cell>
          <cell r="H1202">
            <v>0</v>
          </cell>
          <cell r="I1202">
            <v>0</v>
          </cell>
          <cell r="J1202">
            <v>0</v>
          </cell>
          <cell r="K1202">
            <v>0</v>
          </cell>
          <cell r="L1202">
            <v>0</v>
          </cell>
          <cell r="M1202">
            <v>0</v>
          </cell>
          <cell r="N1202">
            <v>0</v>
          </cell>
          <cell r="O1202">
            <v>0</v>
          </cell>
          <cell r="P1202">
            <v>0</v>
          </cell>
          <cell r="Q1202">
            <v>0</v>
          </cell>
          <cell r="R1202">
            <v>5834317.1500000004</v>
          </cell>
          <cell r="S1202">
            <v>12509121.98</v>
          </cell>
          <cell r="T1202">
            <v>26286343.199999999</v>
          </cell>
          <cell r="U1202">
            <v>16130618.27</v>
          </cell>
          <cell r="V1202">
            <v>10911310.720000001</v>
          </cell>
          <cell r="W1202">
            <v>4823091.07</v>
          </cell>
          <cell r="X1202">
            <v>4899046.41</v>
          </cell>
          <cell r="Y1202">
            <v>4974249.76</v>
          </cell>
          <cell r="Z1202">
            <v>5049879.66</v>
          </cell>
          <cell r="AA1202">
            <v>5126289.05</v>
          </cell>
          <cell r="AB1202">
            <v>5203203.5</v>
          </cell>
          <cell r="AC1202">
            <v>5283869.59</v>
          </cell>
          <cell r="AD1202">
            <v>5405233.1200000001</v>
          </cell>
          <cell r="AE1202">
            <v>5502775.29</v>
          </cell>
          <cell r="AF1202">
            <v>5602414.6799999997</v>
          </cell>
          <cell r="AG1202">
            <v>5704204.7300000004</v>
          </cell>
          <cell r="AH1202">
            <v>5808200.4400000004</v>
          </cell>
          <cell r="AI1202">
            <v>5914458.3899999997</v>
          </cell>
          <cell r="AJ1202">
            <v>6023036.7800000003</v>
          </cell>
          <cell r="AK1202">
            <v>6133995.5099999998</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row>
        <row r="1203">
          <cell r="A1203" t="str">
            <v>IDLarge C&amp;ICurtail AgreementsNon-Incentive CostsHigh Participation Case0</v>
          </cell>
          <cell r="B1203" t="str">
            <v>ID</v>
          </cell>
          <cell r="C1203" t="str">
            <v>Large C&amp;I</v>
          </cell>
          <cell r="D1203" t="str">
            <v>Curtail Agreements</v>
          </cell>
          <cell r="E1203" t="str">
            <v>Non-Incentive Costs</v>
          </cell>
          <cell r="F1203" t="str">
            <v>High Participation Case</v>
          </cell>
          <cell r="G1203">
            <v>0</v>
          </cell>
          <cell r="H1203">
            <v>0</v>
          </cell>
          <cell r="I1203">
            <v>0</v>
          </cell>
          <cell r="J1203">
            <v>0</v>
          </cell>
          <cell r="K1203">
            <v>0</v>
          </cell>
          <cell r="L1203">
            <v>0</v>
          </cell>
          <cell r="M1203">
            <v>0</v>
          </cell>
          <cell r="N1203">
            <v>0</v>
          </cell>
          <cell r="O1203">
            <v>0</v>
          </cell>
          <cell r="P1203">
            <v>0</v>
          </cell>
          <cell r="Q1203">
            <v>0</v>
          </cell>
          <cell r="R1203">
            <v>5482636.7300000004</v>
          </cell>
          <cell r="S1203">
            <v>11437731.27</v>
          </cell>
          <cell r="T1203">
            <v>23748445.530000001</v>
          </cell>
          <cell r="U1203">
            <v>12818922.52</v>
          </cell>
          <cell r="V1203">
            <v>7177502.6100000003</v>
          </cell>
          <cell r="W1203">
            <v>1035039.42</v>
          </cell>
          <cell r="X1203">
            <v>1056694.75</v>
          </cell>
          <cell r="Y1203">
            <v>1077608.81</v>
          </cell>
          <cell r="Z1203">
            <v>1098962.6200000001</v>
          </cell>
          <cell r="AA1203">
            <v>1121099.71</v>
          </cell>
          <cell r="AB1203">
            <v>1143734.93</v>
          </cell>
          <cell r="AC1203">
            <v>1169950.97</v>
          </cell>
          <cell r="AD1203">
            <v>1234739.83</v>
          </cell>
          <cell r="AE1203">
            <v>1274929.31</v>
          </cell>
          <cell r="AF1203">
            <v>1316427.29</v>
          </cell>
          <cell r="AG1203">
            <v>1359276.37</v>
          </cell>
          <cell r="AH1203">
            <v>1403520.56</v>
          </cell>
          <cell r="AI1203">
            <v>1449205.28</v>
          </cell>
          <cell r="AJ1203">
            <v>1496377.44</v>
          </cell>
          <cell r="AK1203">
            <v>1545085.48</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row>
        <row r="1204">
          <cell r="A1204" t="str">
            <v>IDLarge C&amp;ICurtail AgreementsSummer Peak Reduction @Meter  (MW)High Participation Case0</v>
          </cell>
          <cell r="B1204" t="str">
            <v>ID</v>
          </cell>
          <cell r="C1204" t="str">
            <v>Large C&amp;I</v>
          </cell>
          <cell r="D1204" t="str">
            <v>Curtail Agreements</v>
          </cell>
          <cell r="E1204" t="str">
            <v>Summer Peak Reduction @Meter  (MW)</v>
          </cell>
          <cell r="F1204" t="str">
            <v>High Participation Case</v>
          </cell>
          <cell r="G1204">
            <v>0</v>
          </cell>
          <cell r="H1204">
            <v>0</v>
          </cell>
          <cell r="I1204">
            <v>0</v>
          </cell>
          <cell r="J1204">
            <v>0</v>
          </cell>
          <cell r="K1204">
            <v>0</v>
          </cell>
          <cell r="L1204">
            <v>0</v>
          </cell>
          <cell r="M1204">
            <v>0</v>
          </cell>
          <cell r="N1204">
            <v>0</v>
          </cell>
          <cell r="O1204">
            <v>0</v>
          </cell>
          <cell r="P1204">
            <v>0</v>
          </cell>
          <cell r="Q1204">
            <v>0</v>
          </cell>
          <cell r="R1204">
            <v>5.1061481672101516</v>
          </cell>
          <cell r="S1204">
            <v>15.546439584201273</v>
          </cell>
          <cell r="T1204">
            <v>36.769815927493447</v>
          </cell>
          <cell r="U1204">
            <v>47.99510590524666</v>
          </cell>
          <cell r="V1204">
            <v>54.039254216657497</v>
          </cell>
          <cell r="W1204">
            <v>54.75501228123791</v>
          </cell>
          <cell r="X1204">
            <v>55.462504704051796</v>
          </cell>
          <cell r="Y1204">
            <v>56.170704503007471</v>
          </cell>
          <cell r="Z1204">
            <v>56.91276145592839</v>
          </cell>
          <cell r="AA1204">
            <v>57.74360864977195</v>
          </cell>
          <cell r="AB1204">
            <v>58.507439221742665</v>
          </cell>
          <cell r="AC1204">
            <v>59.27262640549219</v>
          </cell>
          <cell r="AD1204">
            <v>60.065513565673378</v>
          </cell>
          <cell r="AE1204">
            <v>60.869007140432515</v>
          </cell>
          <cell r="AF1204">
            <v>61.683249011282939</v>
          </cell>
          <cell r="AG1204">
            <v>62.508382957680382</v>
          </cell>
          <cell r="AH1204">
            <v>63.344554682411669</v>
          </cell>
          <cell r="AI1204">
            <v>64.191911837323005</v>
          </cell>
          <cell r="AJ1204">
            <v>65.050604049392433</v>
          </cell>
          <cell r="AK1204">
            <v>65.920782947151125</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row>
        <row r="1205">
          <cell r="A1205" t="str">
            <v>IDLarge C&amp;ICurtail AgreementsSummer Peak Reduction @Generation (MW)High Participation Case0</v>
          </cell>
          <cell r="B1205" t="str">
            <v>ID</v>
          </cell>
          <cell r="C1205" t="str">
            <v>Large C&amp;I</v>
          </cell>
          <cell r="D1205" t="str">
            <v>Curtail Agreements</v>
          </cell>
          <cell r="E1205" t="str">
            <v>Summer Peak Reduction @Generation (MW)</v>
          </cell>
          <cell r="F1205" t="str">
            <v>High Participation Case</v>
          </cell>
          <cell r="G1205">
            <v>0</v>
          </cell>
          <cell r="H1205">
            <v>0</v>
          </cell>
          <cell r="I1205">
            <v>0</v>
          </cell>
          <cell r="J1205">
            <v>0</v>
          </cell>
          <cell r="K1205">
            <v>0</v>
          </cell>
          <cell r="L1205">
            <v>0</v>
          </cell>
          <cell r="M1205">
            <v>0</v>
          </cell>
          <cell r="N1205">
            <v>0</v>
          </cell>
          <cell r="O1205">
            <v>0</v>
          </cell>
          <cell r="P1205">
            <v>0</v>
          </cell>
          <cell r="Q1205">
            <v>0</v>
          </cell>
          <cell r="R1205">
            <v>5.6309529854545115</v>
          </cell>
          <cell r="S1205">
            <v>17.1442871462299</v>
          </cell>
          <cell r="T1205">
            <v>40.548980952242438</v>
          </cell>
          <cell r="U1205">
            <v>52.92799504328039</v>
          </cell>
          <cell r="V1205">
            <v>59.593354892652727</v>
          </cell>
          <cell r="W1205">
            <v>60.382677857562754</v>
          </cell>
          <cell r="X1205">
            <v>61.162885646285609</v>
          </cell>
          <cell r="Y1205">
            <v>61.94387351456492</v>
          </cell>
          <cell r="Z1205">
            <v>62.762198341341403</v>
          </cell>
          <cell r="AA1205">
            <v>63.678439181486489</v>
          </cell>
          <cell r="AB1205">
            <v>64.520775498172327</v>
          </cell>
          <cell r="AC1205">
            <v>65.364607857843168</v>
          </cell>
          <cell r="AD1205">
            <v>66.238987169908881</v>
          </cell>
          <cell r="AE1205">
            <v>67.125063013269198</v>
          </cell>
          <cell r="AF1205">
            <v>68.022991851877961</v>
          </cell>
          <cell r="AG1205">
            <v>68.932932242700019</v>
          </cell>
          <cell r="AH1205">
            <v>69.855044863709381</v>
          </cell>
          <cell r="AI1205">
            <v>70.789492542261797</v>
          </cell>
          <cell r="AJ1205">
            <v>71.73644028384696</v>
          </cell>
          <cell r="AK1205">
            <v>72.696055301225314</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row>
        <row r="1206">
          <cell r="A1206" t="str">
            <v>IDLarge C&amp;ICurtail AgreementsWinter Peak Reduction @Meter  (MW)High Participation Case0</v>
          </cell>
          <cell r="B1206" t="str">
            <v>ID</v>
          </cell>
          <cell r="C1206" t="str">
            <v>Large C&amp;I</v>
          </cell>
          <cell r="D1206" t="str">
            <v>Curtail Agreements</v>
          </cell>
          <cell r="E1206" t="str">
            <v>Winter Peak Reduction @Meter  (MW)</v>
          </cell>
          <cell r="F1206" t="str">
            <v>High Participation Case</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row>
        <row r="1207">
          <cell r="A1207" t="str">
            <v>IDLarge C&amp;ICurtail AgreementsWinter Peak Reduction @Generation (MW)High Participation Case0</v>
          </cell>
          <cell r="B1207" t="str">
            <v>ID</v>
          </cell>
          <cell r="C1207" t="str">
            <v>Large C&amp;I</v>
          </cell>
          <cell r="D1207" t="str">
            <v>Curtail Agreements</v>
          </cell>
          <cell r="E1207" t="str">
            <v>Winter Peak Reduction @Generation (MW)</v>
          </cell>
          <cell r="F1207" t="str">
            <v>High Participation Case</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row>
        <row r="1208">
          <cell r="A1208" t="str">
            <v>IDLarge C&amp;ICurtail AgreementsProgram Annual BenefitsHigh Participation Case0</v>
          </cell>
          <cell r="B1208" t="str">
            <v>ID</v>
          </cell>
          <cell r="C1208" t="str">
            <v>Large C&amp;I</v>
          </cell>
          <cell r="D1208" t="str">
            <v>Curtail Agreements</v>
          </cell>
          <cell r="E1208" t="str">
            <v>Program Annual Benefits</v>
          </cell>
          <cell r="F1208" t="str">
            <v>High Participation Case</v>
          </cell>
          <cell r="G1208">
            <v>0</v>
          </cell>
        </row>
        <row r="1209">
          <cell r="A1209" t="str">
            <v>IDLarge C&amp;ICurtail AgreementsNew ParticipantsHigh Participation Case0</v>
          </cell>
          <cell r="B1209" t="str">
            <v>ID</v>
          </cell>
          <cell r="C1209" t="str">
            <v>Large C&amp;I</v>
          </cell>
          <cell r="D1209" t="str">
            <v>Curtail Agreements</v>
          </cell>
          <cell r="E1209" t="str">
            <v>New Participants</v>
          </cell>
          <cell r="F1209" t="str">
            <v>High Participation Case</v>
          </cell>
          <cell r="G1209">
            <v>0</v>
          </cell>
          <cell r="H1209">
            <v>0</v>
          </cell>
          <cell r="I1209">
            <v>0</v>
          </cell>
          <cell r="J1209">
            <v>0</v>
          </cell>
          <cell r="K1209">
            <v>0</v>
          </cell>
          <cell r="L1209">
            <v>0</v>
          </cell>
          <cell r="M1209">
            <v>0</v>
          </cell>
          <cell r="N1209">
            <v>0</v>
          </cell>
          <cell r="O1209">
            <v>0</v>
          </cell>
          <cell r="P1209">
            <v>0</v>
          </cell>
          <cell r="Q1209">
            <v>0</v>
          </cell>
          <cell r="R1209">
            <v>16746.686550000006</v>
          </cell>
          <cell r="S1209">
            <v>34271.919000000009</v>
          </cell>
          <cell r="T1209">
            <v>69833.664450000011</v>
          </cell>
          <cell r="U1209">
            <v>36847.527750000037</v>
          </cell>
          <cell r="V1209">
            <v>20100.588749999937</v>
          </cell>
          <cell r="W1209">
            <v>2583.0255000000179</v>
          </cell>
          <cell r="X1209">
            <v>2585.7149999999965</v>
          </cell>
          <cell r="Y1209">
            <v>2585.2035000000324</v>
          </cell>
          <cell r="Z1209">
            <v>2584.5764999999665</v>
          </cell>
          <cell r="AA1209">
            <v>2584.3950000000186</v>
          </cell>
          <cell r="AB1209">
            <v>2584.7249999999767</v>
          </cell>
          <cell r="AC1209">
            <v>2592.8595000000205</v>
          </cell>
          <cell r="AD1209">
            <v>2694.0321599718882</v>
          </cell>
          <cell r="AE1209">
            <v>2731.0805338135397</v>
          </cell>
          <cell r="AF1209">
            <v>2768.6383974915661</v>
          </cell>
          <cell r="AG1209">
            <v>2806.7127575183695</v>
          </cell>
          <cell r="AH1209">
            <v>2845.3107167601411</v>
          </cell>
          <cell r="AI1209">
            <v>2884.4394757617847</v>
          </cell>
          <cell r="AJ1209">
            <v>2924.1063340901455</v>
          </cell>
          <cell r="AK1209">
            <v>2964.3186916958948</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row>
        <row r="1210">
          <cell r="A1210" t="str">
            <v>IDLarge C&amp;ICurtail AgreementsIncentive CostsHigh Participation Case0</v>
          </cell>
          <cell r="B1210" t="str">
            <v>ID</v>
          </cell>
          <cell r="C1210" t="str">
            <v>Large C&amp;I</v>
          </cell>
          <cell r="D1210" t="str">
            <v>Curtail Agreements</v>
          </cell>
          <cell r="E1210" t="str">
            <v>Incentive Costs</v>
          </cell>
          <cell r="F1210" t="str">
            <v>High Participation Case</v>
          </cell>
          <cell r="G1210">
            <v>0</v>
          </cell>
          <cell r="H1210">
            <v>0</v>
          </cell>
          <cell r="I1210">
            <v>0</v>
          </cell>
          <cell r="J1210">
            <v>0</v>
          </cell>
          <cell r="K1210">
            <v>0</v>
          </cell>
          <cell r="L1210">
            <v>0</v>
          </cell>
          <cell r="M1210">
            <v>0</v>
          </cell>
          <cell r="N1210">
            <v>0</v>
          </cell>
          <cell r="O1210">
            <v>0</v>
          </cell>
          <cell r="P1210">
            <v>0</v>
          </cell>
          <cell r="Q1210">
            <v>0</v>
          </cell>
          <cell r="R1210">
            <v>351680.42</v>
          </cell>
          <cell r="S1210">
            <v>1071390.72</v>
          </cell>
          <cell r="T1210">
            <v>2537897.67</v>
          </cell>
          <cell r="U1210">
            <v>3311695.75</v>
          </cell>
          <cell r="V1210">
            <v>3733808.12</v>
          </cell>
          <cell r="W1210">
            <v>3788051.65</v>
          </cell>
          <cell r="X1210">
            <v>3842351.67</v>
          </cell>
          <cell r="Y1210">
            <v>3896640.94</v>
          </cell>
          <cell r="Z1210">
            <v>3950917.05</v>
          </cell>
          <cell r="AA1210">
            <v>4005189.34</v>
          </cell>
          <cell r="AB1210">
            <v>4059468.57</v>
          </cell>
          <cell r="AC1210">
            <v>4113918.62</v>
          </cell>
          <cell r="AD1210">
            <v>4170493.29</v>
          </cell>
          <cell r="AE1210">
            <v>4227845.9800000004</v>
          </cell>
          <cell r="AF1210">
            <v>4285987.3899999997</v>
          </cell>
          <cell r="AG1210">
            <v>4344928.3600000003</v>
          </cell>
          <cell r="AH1210">
            <v>4404679.88</v>
          </cell>
          <cell r="AI1210">
            <v>4465253.1100000003</v>
          </cell>
          <cell r="AJ1210">
            <v>4526659.34</v>
          </cell>
          <cell r="AK1210">
            <v>4588910.04</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row>
        <row r="1211">
          <cell r="A1211" t="str">
            <v>IDLarge C&amp;ICurtail AgreementsParticipantsHigh Participation Case0</v>
          </cell>
          <cell r="B1211" t="str">
            <v>ID</v>
          </cell>
          <cell r="C1211" t="str">
            <v>Large C&amp;I</v>
          </cell>
          <cell r="D1211" t="str">
            <v>Curtail Agreements</v>
          </cell>
          <cell r="E1211" t="str">
            <v>Participants</v>
          </cell>
          <cell r="F1211" t="str">
            <v>High Participation Case</v>
          </cell>
          <cell r="G1211">
            <v>0</v>
          </cell>
          <cell r="H1211">
            <v>0</v>
          </cell>
          <cell r="I1211">
            <v>0</v>
          </cell>
          <cell r="J1211">
            <v>0</v>
          </cell>
          <cell r="K1211">
            <v>0</v>
          </cell>
          <cell r="L1211">
            <v>0</v>
          </cell>
          <cell r="M1211">
            <v>0</v>
          </cell>
          <cell r="N1211">
            <v>0</v>
          </cell>
          <cell r="O1211">
            <v>0</v>
          </cell>
          <cell r="P1211">
            <v>0</v>
          </cell>
          <cell r="Q1211">
            <v>0</v>
          </cell>
          <cell r="R1211">
            <v>16746.686550000006</v>
          </cell>
          <cell r="S1211">
            <v>51018.605550000015</v>
          </cell>
          <cell r="T1211">
            <v>120852.27000000002</v>
          </cell>
          <cell r="U1211">
            <v>157699.79775000006</v>
          </cell>
          <cell r="V1211">
            <v>177800.38649999999</v>
          </cell>
          <cell r="W1211">
            <v>180383.41200000001</v>
          </cell>
          <cell r="X1211">
            <v>182969.12700000001</v>
          </cell>
          <cell r="Y1211">
            <v>185554.33050000004</v>
          </cell>
          <cell r="Z1211">
            <v>188138.90700000001</v>
          </cell>
          <cell r="AA1211">
            <v>190723.30200000003</v>
          </cell>
          <cell r="AB1211">
            <v>193308.027</v>
          </cell>
          <cell r="AC1211">
            <v>195900.88650000002</v>
          </cell>
          <cell r="AD1211">
            <v>198594.91865997191</v>
          </cell>
          <cell r="AE1211">
            <v>201325.99919378545</v>
          </cell>
          <cell r="AF1211">
            <v>204094.63759127702</v>
          </cell>
          <cell r="AG1211">
            <v>206901.35034879539</v>
          </cell>
          <cell r="AH1211">
            <v>209746.66106555553</v>
          </cell>
          <cell r="AI1211">
            <v>212631.10054131731</v>
          </cell>
          <cell r="AJ1211">
            <v>215555.20687540746</v>
          </cell>
          <cell r="AK1211">
            <v>218519.52556710335</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row>
        <row r="1212">
          <cell r="A1212" t="str">
            <v>IDExtra Large C&amp;ICurtail Agreements - Non-FirmProgram Annual BenefitsHigh Participation Case0</v>
          </cell>
          <cell r="B1212" t="str">
            <v>ID</v>
          </cell>
          <cell r="C1212" t="str">
            <v>Extra Large C&amp;I</v>
          </cell>
          <cell r="D1212" t="str">
            <v>Curtail Agreements - Non-Firm</v>
          </cell>
          <cell r="E1212" t="str">
            <v>Program Annual Benefits</v>
          </cell>
          <cell r="F1212" t="str">
            <v>High Participation Case</v>
          </cell>
          <cell r="G1212">
            <v>0</v>
          </cell>
          <cell r="H1212">
            <v>0</v>
          </cell>
          <cell r="I1212">
            <v>0</v>
          </cell>
          <cell r="J1212">
            <v>0</v>
          </cell>
          <cell r="K1212">
            <v>0</v>
          </cell>
          <cell r="L1212">
            <v>0</v>
          </cell>
          <cell r="M1212">
            <v>0</v>
          </cell>
          <cell r="N1212">
            <v>0</v>
          </cell>
          <cell r="O1212">
            <v>0</v>
          </cell>
          <cell r="P1212">
            <v>0</v>
          </cell>
          <cell r="Q1212">
            <v>0</v>
          </cell>
          <cell r="R1212">
            <v>573231.01</v>
          </cell>
          <cell r="S1212">
            <v>1745288.43</v>
          </cell>
          <cell r="T1212">
            <v>4127886.26</v>
          </cell>
          <cell r="U1212">
            <v>5388069.9000000004</v>
          </cell>
          <cell r="V1212">
            <v>6066603.5300000003</v>
          </cell>
          <cell r="W1212">
            <v>6146956.6100000003</v>
          </cell>
          <cell r="X1212">
            <v>6226381.7599999998</v>
          </cell>
          <cell r="Y1212">
            <v>6305886.3200000003</v>
          </cell>
          <cell r="Z1212">
            <v>6389191.79</v>
          </cell>
          <cell r="AA1212">
            <v>6482465.1100000003</v>
          </cell>
          <cell r="AB1212">
            <v>6568214.9500000002</v>
          </cell>
          <cell r="AC1212">
            <v>6654117.0800000001</v>
          </cell>
          <cell r="AD1212">
            <v>6743128.8899999997</v>
          </cell>
          <cell r="AE1212">
            <v>6833331.4100000001</v>
          </cell>
          <cell r="AF1212">
            <v>6924740.5700000003</v>
          </cell>
          <cell r="AG1212">
            <v>7017372.5</v>
          </cell>
          <cell r="AH1212">
            <v>7111243.5700000003</v>
          </cell>
          <cell r="AI1212">
            <v>7206370.3399999999</v>
          </cell>
          <cell r="AJ1212">
            <v>7302769.6200000001</v>
          </cell>
          <cell r="AK1212">
            <v>7400458.4299999997</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row>
        <row r="1213">
          <cell r="A1213" t="str">
            <v>IDExtra Large C&amp;ICurtail Agreements - Non-FirmProgram Annual CostsHigh Participation Case0</v>
          </cell>
          <cell r="B1213" t="str">
            <v>ID</v>
          </cell>
          <cell r="C1213" t="str">
            <v>Extra Large C&amp;I</v>
          </cell>
          <cell r="D1213" t="str">
            <v>Curtail Agreements - Non-Firm</v>
          </cell>
          <cell r="E1213" t="str">
            <v>Program Annual Costs</v>
          </cell>
          <cell r="F1213" t="str">
            <v>High Participation Case</v>
          </cell>
          <cell r="G1213">
            <v>0</v>
          </cell>
          <cell r="H1213">
            <v>0</v>
          </cell>
          <cell r="I1213">
            <v>0</v>
          </cell>
          <cell r="J1213">
            <v>0</v>
          </cell>
          <cell r="K1213">
            <v>0</v>
          </cell>
          <cell r="L1213">
            <v>0</v>
          </cell>
          <cell r="M1213">
            <v>0</v>
          </cell>
          <cell r="N1213">
            <v>0</v>
          </cell>
          <cell r="O1213">
            <v>0</v>
          </cell>
          <cell r="P1213">
            <v>0</v>
          </cell>
          <cell r="Q1213">
            <v>0</v>
          </cell>
          <cell r="R1213">
            <v>5834317.1500000004</v>
          </cell>
          <cell r="S1213">
            <v>12509121.98</v>
          </cell>
          <cell r="T1213">
            <v>26286343.199999999</v>
          </cell>
          <cell r="U1213">
            <v>16130618.27</v>
          </cell>
          <cell r="V1213">
            <v>10911310.720000001</v>
          </cell>
          <cell r="W1213">
            <v>4823091.07</v>
          </cell>
          <cell r="X1213">
            <v>4899046.41</v>
          </cell>
          <cell r="Y1213">
            <v>4974249.76</v>
          </cell>
          <cell r="Z1213">
            <v>5049879.66</v>
          </cell>
          <cell r="AA1213">
            <v>5126289.05</v>
          </cell>
          <cell r="AB1213">
            <v>5203203.5</v>
          </cell>
          <cell r="AC1213">
            <v>5283869.59</v>
          </cell>
          <cell r="AD1213">
            <v>5405233.1200000001</v>
          </cell>
          <cell r="AE1213">
            <v>5502775.29</v>
          </cell>
          <cell r="AF1213">
            <v>5602414.6799999997</v>
          </cell>
          <cell r="AG1213">
            <v>5704204.7300000004</v>
          </cell>
          <cell r="AH1213">
            <v>5808200.4400000004</v>
          </cell>
          <cell r="AI1213">
            <v>5914458.3899999997</v>
          </cell>
          <cell r="AJ1213">
            <v>6023036.7800000003</v>
          </cell>
          <cell r="AK1213">
            <v>6133995.5099999998</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row>
        <row r="1214">
          <cell r="A1214" t="str">
            <v>IDExtra Large C&amp;ICurtail Agreements - Non-FirmNon-Incentive CostsHigh Participation Case0</v>
          </cell>
          <cell r="B1214" t="str">
            <v>ID</v>
          </cell>
          <cell r="C1214" t="str">
            <v>Extra Large C&amp;I</v>
          </cell>
          <cell r="D1214" t="str">
            <v>Curtail Agreements - Non-Firm</v>
          </cell>
          <cell r="E1214" t="str">
            <v>Non-Incentive Costs</v>
          </cell>
          <cell r="F1214" t="str">
            <v>High Participation Case</v>
          </cell>
          <cell r="G1214">
            <v>0</v>
          </cell>
          <cell r="H1214">
            <v>0</v>
          </cell>
          <cell r="I1214">
            <v>0</v>
          </cell>
          <cell r="J1214">
            <v>0</v>
          </cell>
          <cell r="K1214">
            <v>0</v>
          </cell>
          <cell r="L1214">
            <v>0</v>
          </cell>
          <cell r="M1214">
            <v>0</v>
          </cell>
          <cell r="N1214">
            <v>0</v>
          </cell>
          <cell r="O1214">
            <v>0</v>
          </cell>
          <cell r="P1214">
            <v>0</v>
          </cell>
          <cell r="Q1214">
            <v>0</v>
          </cell>
          <cell r="R1214">
            <v>5482636.7300000004</v>
          </cell>
          <cell r="S1214">
            <v>11437731.27</v>
          </cell>
          <cell r="T1214">
            <v>23748445.530000001</v>
          </cell>
          <cell r="U1214">
            <v>12818922.52</v>
          </cell>
          <cell r="V1214">
            <v>7177502.6100000003</v>
          </cell>
          <cell r="W1214">
            <v>1035039.42</v>
          </cell>
          <cell r="X1214">
            <v>1056694.75</v>
          </cell>
          <cell r="Y1214">
            <v>1077608.81</v>
          </cell>
          <cell r="Z1214">
            <v>1098962.6200000001</v>
          </cell>
          <cell r="AA1214">
            <v>1121099.71</v>
          </cell>
          <cell r="AB1214">
            <v>1143734.93</v>
          </cell>
          <cell r="AC1214">
            <v>1169950.97</v>
          </cell>
          <cell r="AD1214">
            <v>1234739.83</v>
          </cell>
          <cell r="AE1214">
            <v>1274929.31</v>
          </cell>
          <cell r="AF1214">
            <v>1316427.29</v>
          </cell>
          <cell r="AG1214">
            <v>1359276.37</v>
          </cell>
          <cell r="AH1214">
            <v>1403520.56</v>
          </cell>
          <cell r="AI1214">
            <v>1449205.28</v>
          </cell>
          <cell r="AJ1214">
            <v>1496377.44</v>
          </cell>
          <cell r="AK1214">
            <v>1545085.48</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row>
        <row r="1215">
          <cell r="A1215" t="str">
            <v>IDExtra Large C&amp;ICurtail Agreements - Non-FirmSummer Peak Reduction @Meter  (MW)High Participation Case0</v>
          </cell>
          <cell r="B1215" t="str">
            <v>ID</v>
          </cell>
          <cell r="C1215" t="str">
            <v>Extra Large C&amp;I</v>
          </cell>
          <cell r="D1215" t="str">
            <v>Curtail Agreements - Non-Firm</v>
          </cell>
          <cell r="E1215" t="str">
            <v>Summer Peak Reduction @Meter  (MW)</v>
          </cell>
          <cell r="F1215" t="str">
            <v>High Participation Case</v>
          </cell>
          <cell r="G1215">
            <v>0</v>
          </cell>
          <cell r="H1215">
            <v>0</v>
          </cell>
          <cell r="I1215">
            <v>0</v>
          </cell>
          <cell r="J1215">
            <v>0</v>
          </cell>
          <cell r="K1215">
            <v>0</v>
          </cell>
          <cell r="L1215">
            <v>0</v>
          </cell>
          <cell r="M1215">
            <v>0</v>
          </cell>
          <cell r="N1215">
            <v>0</v>
          </cell>
          <cell r="O1215">
            <v>0</v>
          </cell>
          <cell r="P1215">
            <v>0</v>
          </cell>
          <cell r="Q1215">
            <v>0</v>
          </cell>
          <cell r="R1215">
            <v>5.1061481672101516</v>
          </cell>
          <cell r="S1215">
            <v>15.546439584201273</v>
          </cell>
          <cell r="T1215">
            <v>36.769815927493447</v>
          </cell>
          <cell r="U1215">
            <v>47.99510590524666</v>
          </cell>
          <cell r="V1215">
            <v>54.039254216657497</v>
          </cell>
          <cell r="W1215">
            <v>54.75501228123791</v>
          </cell>
          <cell r="X1215">
            <v>55.462504704051796</v>
          </cell>
          <cell r="Y1215">
            <v>56.170704503007471</v>
          </cell>
          <cell r="Z1215">
            <v>56.91276145592839</v>
          </cell>
          <cell r="AA1215">
            <v>57.74360864977195</v>
          </cell>
          <cell r="AB1215">
            <v>58.507439221742665</v>
          </cell>
          <cell r="AC1215">
            <v>59.27262640549219</v>
          </cell>
          <cell r="AD1215">
            <v>60.065513565673378</v>
          </cell>
          <cell r="AE1215">
            <v>60.869007140432515</v>
          </cell>
          <cell r="AF1215">
            <v>61.683249011282939</v>
          </cell>
          <cell r="AG1215">
            <v>62.508382957680382</v>
          </cell>
          <cell r="AH1215">
            <v>63.344554682411669</v>
          </cell>
          <cell r="AI1215">
            <v>64.191911837323005</v>
          </cell>
          <cell r="AJ1215">
            <v>65.050604049392433</v>
          </cell>
          <cell r="AK1215">
            <v>65.920782947151125</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row>
        <row r="1216">
          <cell r="A1216" t="str">
            <v>IDExtra Large C&amp;ICurtail Agreements - Non-FirmSummer Peak Reduction @Generation (MW)High Participation Case0</v>
          </cell>
          <cell r="B1216" t="str">
            <v>ID</v>
          </cell>
          <cell r="C1216" t="str">
            <v>Extra Large C&amp;I</v>
          </cell>
          <cell r="D1216" t="str">
            <v>Curtail Agreements - Non-Firm</v>
          </cell>
          <cell r="E1216" t="str">
            <v>Summer Peak Reduction @Generation (MW)</v>
          </cell>
          <cell r="F1216" t="str">
            <v>High Participation Case</v>
          </cell>
          <cell r="G1216">
            <v>0</v>
          </cell>
          <cell r="H1216">
            <v>0</v>
          </cell>
          <cell r="I1216">
            <v>0</v>
          </cell>
          <cell r="J1216">
            <v>0</v>
          </cell>
          <cell r="K1216">
            <v>0</v>
          </cell>
          <cell r="L1216">
            <v>0</v>
          </cell>
          <cell r="M1216">
            <v>0</v>
          </cell>
          <cell r="N1216">
            <v>0</v>
          </cell>
          <cell r="O1216">
            <v>0</v>
          </cell>
          <cell r="P1216">
            <v>0</v>
          </cell>
          <cell r="Q1216">
            <v>0</v>
          </cell>
          <cell r="R1216">
            <v>5.6309529854545115</v>
          </cell>
          <cell r="S1216">
            <v>17.1442871462299</v>
          </cell>
          <cell r="T1216">
            <v>40.548980952242438</v>
          </cell>
          <cell r="U1216">
            <v>52.92799504328039</v>
          </cell>
          <cell r="V1216">
            <v>59.593354892652727</v>
          </cell>
          <cell r="W1216">
            <v>60.382677857562754</v>
          </cell>
          <cell r="X1216">
            <v>61.162885646285609</v>
          </cell>
          <cell r="Y1216">
            <v>61.94387351456492</v>
          </cell>
          <cell r="Z1216">
            <v>62.762198341341403</v>
          </cell>
          <cell r="AA1216">
            <v>63.678439181486489</v>
          </cell>
          <cell r="AB1216">
            <v>64.520775498172327</v>
          </cell>
          <cell r="AC1216">
            <v>65.364607857843168</v>
          </cell>
          <cell r="AD1216">
            <v>66.238987169908881</v>
          </cell>
          <cell r="AE1216">
            <v>67.125063013269198</v>
          </cell>
          <cell r="AF1216">
            <v>68.022991851877961</v>
          </cell>
          <cell r="AG1216">
            <v>68.932932242700019</v>
          </cell>
          <cell r="AH1216">
            <v>69.855044863709381</v>
          </cell>
          <cell r="AI1216">
            <v>70.789492542261797</v>
          </cell>
          <cell r="AJ1216">
            <v>71.73644028384696</v>
          </cell>
          <cell r="AK1216">
            <v>72.696055301225314</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row>
        <row r="1217">
          <cell r="A1217" t="str">
            <v>IDExtra Large C&amp;ICurtail Agreements - Non-FirmWinter Peak Reduction @Meter  (MW)High Participation Case0</v>
          </cell>
          <cell r="B1217" t="str">
            <v>ID</v>
          </cell>
          <cell r="C1217" t="str">
            <v>Extra Large C&amp;I</v>
          </cell>
          <cell r="D1217" t="str">
            <v>Curtail Agreements - Non-Firm</v>
          </cell>
          <cell r="E1217" t="str">
            <v>Winter Peak Reduction @Meter  (MW)</v>
          </cell>
          <cell r="F1217" t="str">
            <v>High Participation Case</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row>
        <row r="1218">
          <cell r="A1218" t="str">
            <v>IDExtra Large C&amp;ICurtail Agreements - Non-FirmWinter Peak Reduction @Generation (MW)High Participation Case0</v>
          </cell>
          <cell r="B1218" t="str">
            <v>ID</v>
          </cell>
          <cell r="C1218" t="str">
            <v>Extra Large C&amp;I</v>
          </cell>
          <cell r="D1218" t="str">
            <v>Curtail Agreements - Non-Firm</v>
          </cell>
          <cell r="E1218" t="str">
            <v>Winter Peak Reduction @Generation (MW)</v>
          </cell>
          <cell r="F1218" t="str">
            <v>High Participation Case</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row>
        <row r="1219">
          <cell r="A1219" t="str">
            <v>IDExtra Large C&amp;ICurtail Agreements - Non-FirmProgram Annual BenefitsHigh Participation Case0</v>
          </cell>
          <cell r="B1219" t="str">
            <v>ID</v>
          </cell>
          <cell r="C1219" t="str">
            <v>Extra Large C&amp;I</v>
          </cell>
          <cell r="D1219" t="str">
            <v>Curtail Agreements - Non-Firm</v>
          </cell>
          <cell r="E1219" t="str">
            <v>Program Annual Benefits</v>
          </cell>
          <cell r="F1219" t="str">
            <v>High Participation Case</v>
          </cell>
          <cell r="G1219">
            <v>0</v>
          </cell>
        </row>
        <row r="1220">
          <cell r="A1220" t="str">
            <v>IDExtra Large C&amp;ICurtail Agreements - Non-FirmNew ParticipantsHigh Participation Case0</v>
          </cell>
          <cell r="B1220" t="str">
            <v>ID</v>
          </cell>
          <cell r="C1220" t="str">
            <v>Extra Large C&amp;I</v>
          </cell>
          <cell r="D1220" t="str">
            <v>Curtail Agreements - Non-Firm</v>
          </cell>
          <cell r="E1220" t="str">
            <v>New Participants</v>
          </cell>
          <cell r="F1220" t="str">
            <v>High Participation Case</v>
          </cell>
          <cell r="G1220">
            <v>0</v>
          </cell>
          <cell r="H1220">
            <v>0</v>
          </cell>
          <cell r="I1220">
            <v>0</v>
          </cell>
          <cell r="J1220">
            <v>0</v>
          </cell>
          <cell r="K1220">
            <v>0</v>
          </cell>
          <cell r="L1220">
            <v>0</v>
          </cell>
          <cell r="M1220">
            <v>0</v>
          </cell>
          <cell r="N1220">
            <v>0</v>
          </cell>
          <cell r="O1220">
            <v>0</v>
          </cell>
          <cell r="P1220">
            <v>0</v>
          </cell>
          <cell r="Q1220">
            <v>0</v>
          </cell>
          <cell r="R1220">
            <v>16746.686550000006</v>
          </cell>
          <cell r="S1220">
            <v>34271.919000000009</v>
          </cell>
          <cell r="T1220">
            <v>69833.664450000011</v>
          </cell>
          <cell r="U1220">
            <v>36847.527750000037</v>
          </cell>
          <cell r="V1220">
            <v>20100.588749999937</v>
          </cell>
          <cell r="W1220">
            <v>2583.0255000000179</v>
          </cell>
          <cell r="X1220">
            <v>2585.7149999999965</v>
          </cell>
          <cell r="Y1220">
            <v>2585.2035000000324</v>
          </cell>
          <cell r="Z1220">
            <v>2584.5764999999665</v>
          </cell>
          <cell r="AA1220">
            <v>2584.3950000000186</v>
          </cell>
          <cell r="AB1220">
            <v>2584.7249999999767</v>
          </cell>
          <cell r="AC1220">
            <v>2592.8595000000205</v>
          </cell>
          <cell r="AD1220">
            <v>2694.0321599718882</v>
          </cell>
          <cell r="AE1220">
            <v>2731.0805338135397</v>
          </cell>
          <cell r="AF1220">
            <v>2768.6383974915661</v>
          </cell>
          <cell r="AG1220">
            <v>2806.7127575183695</v>
          </cell>
          <cell r="AH1220">
            <v>2845.3107167601411</v>
          </cell>
          <cell r="AI1220">
            <v>2884.4394757617847</v>
          </cell>
          <cell r="AJ1220">
            <v>2924.1063340901455</v>
          </cell>
          <cell r="AK1220">
            <v>2964.3186916958948</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row>
        <row r="1221">
          <cell r="A1221" t="str">
            <v>IDExtra Large C&amp;ICurtail Agreements - Non-FirmIncentive CostsHigh Participation Case0</v>
          </cell>
          <cell r="B1221" t="str">
            <v>ID</v>
          </cell>
          <cell r="C1221" t="str">
            <v>Extra Large C&amp;I</v>
          </cell>
          <cell r="D1221" t="str">
            <v>Curtail Agreements - Non-Firm</v>
          </cell>
          <cell r="E1221" t="str">
            <v>Incentive Costs</v>
          </cell>
          <cell r="F1221" t="str">
            <v>High Participation Case</v>
          </cell>
          <cell r="G1221">
            <v>0</v>
          </cell>
          <cell r="H1221">
            <v>0</v>
          </cell>
          <cell r="I1221">
            <v>0</v>
          </cell>
          <cell r="J1221">
            <v>0</v>
          </cell>
          <cell r="K1221">
            <v>0</v>
          </cell>
          <cell r="L1221">
            <v>0</v>
          </cell>
          <cell r="M1221">
            <v>0</v>
          </cell>
          <cell r="N1221">
            <v>0</v>
          </cell>
          <cell r="O1221">
            <v>0</v>
          </cell>
          <cell r="P1221">
            <v>0</v>
          </cell>
          <cell r="Q1221">
            <v>0</v>
          </cell>
          <cell r="R1221">
            <v>351680.42</v>
          </cell>
          <cell r="S1221">
            <v>1071390.72</v>
          </cell>
          <cell r="T1221">
            <v>2537897.67</v>
          </cell>
          <cell r="U1221">
            <v>3311695.75</v>
          </cell>
          <cell r="V1221">
            <v>3733808.12</v>
          </cell>
          <cell r="W1221">
            <v>3788051.65</v>
          </cell>
          <cell r="X1221">
            <v>3842351.67</v>
          </cell>
          <cell r="Y1221">
            <v>3896640.94</v>
          </cell>
          <cell r="Z1221">
            <v>3950917.05</v>
          </cell>
          <cell r="AA1221">
            <v>4005189.34</v>
          </cell>
          <cell r="AB1221">
            <v>4059468.57</v>
          </cell>
          <cell r="AC1221">
            <v>4113918.62</v>
          </cell>
          <cell r="AD1221">
            <v>4170493.29</v>
          </cell>
          <cell r="AE1221">
            <v>4227845.9800000004</v>
          </cell>
          <cell r="AF1221">
            <v>4285987.3899999997</v>
          </cell>
          <cell r="AG1221">
            <v>4344928.3600000003</v>
          </cell>
          <cell r="AH1221">
            <v>4404679.88</v>
          </cell>
          <cell r="AI1221">
            <v>4465253.1100000003</v>
          </cell>
          <cell r="AJ1221">
            <v>4526659.34</v>
          </cell>
          <cell r="AK1221">
            <v>4588910.04</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row>
        <row r="1222">
          <cell r="A1222" t="str">
            <v>IDExtra Large C&amp;ICurtail Agreements - Non-FirmParticipantsHigh Participation Case0</v>
          </cell>
          <cell r="B1222" t="str">
            <v>ID</v>
          </cell>
          <cell r="C1222" t="str">
            <v>Extra Large C&amp;I</v>
          </cell>
          <cell r="D1222" t="str">
            <v>Curtail Agreements - Non-Firm</v>
          </cell>
          <cell r="E1222" t="str">
            <v>Participants</v>
          </cell>
          <cell r="F1222" t="str">
            <v>High Participation Case</v>
          </cell>
          <cell r="G1222">
            <v>0</v>
          </cell>
          <cell r="H1222">
            <v>0</v>
          </cell>
          <cell r="I1222">
            <v>0</v>
          </cell>
          <cell r="J1222">
            <v>0</v>
          </cell>
          <cell r="K1222">
            <v>0</v>
          </cell>
          <cell r="L1222">
            <v>0</v>
          </cell>
          <cell r="M1222">
            <v>0</v>
          </cell>
          <cell r="N1222">
            <v>0</v>
          </cell>
          <cell r="O1222">
            <v>0</v>
          </cell>
          <cell r="P1222">
            <v>0</v>
          </cell>
          <cell r="Q1222">
            <v>0</v>
          </cell>
          <cell r="R1222">
            <v>16746.686550000006</v>
          </cell>
          <cell r="S1222">
            <v>51018.605550000015</v>
          </cell>
          <cell r="T1222">
            <v>120852.27000000002</v>
          </cell>
          <cell r="U1222">
            <v>157699.79775000006</v>
          </cell>
          <cell r="V1222">
            <v>177800.38649999999</v>
          </cell>
          <cell r="W1222">
            <v>180383.41200000001</v>
          </cell>
          <cell r="X1222">
            <v>182969.12700000001</v>
          </cell>
          <cell r="Y1222">
            <v>185554.33050000004</v>
          </cell>
          <cell r="Z1222">
            <v>188138.90700000001</v>
          </cell>
          <cell r="AA1222">
            <v>190723.30200000003</v>
          </cell>
          <cell r="AB1222">
            <v>193308.027</v>
          </cell>
          <cell r="AC1222">
            <v>195900.88650000002</v>
          </cell>
          <cell r="AD1222">
            <v>198594.91865997191</v>
          </cell>
          <cell r="AE1222">
            <v>201325.99919378545</v>
          </cell>
          <cell r="AF1222">
            <v>204094.63759127702</v>
          </cell>
          <cell r="AG1222">
            <v>206901.35034879539</v>
          </cell>
          <cell r="AH1222">
            <v>209746.66106555553</v>
          </cell>
          <cell r="AI1222">
            <v>212631.10054131731</v>
          </cell>
          <cell r="AJ1222">
            <v>215555.20687540746</v>
          </cell>
          <cell r="AK1222">
            <v>218519.52556710335</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row>
        <row r="1223">
          <cell r="A1223" t="str">
            <v>IDLarge C&amp;ICurtail Agreements - Non-FirmProgram Annual BenefitsHigh Participation Case0</v>
          </cell>
          <cell r="B1223" t="str">
            <v>ID</v>
          </cell>
          <cell r="C1223" t="str">
            <v>Large C&amp;I</v>
          </cell>
          <cell r="D1223" t="str">
            <v>Curtail Agreements - Non-Firm</v>
          </cell>
          <cell r="E1223" t="str">
            <v>Program Annual Benefits</v>
          </cell>
          <cell r="F1223" t="str">
            <v>High Participation Case</v>
          </cell>
          <cell r="G1223">
            <v>0</v>
          </cell>
          <cell r="H1223">
            <v>0</v>
          </cell>
          <cell r="I1223">
            <v>0</v>
          </cell>
          <cell r="J1223">
            <v>0</v>
          </cell>
          <cell r="K1223">
            <v>0</v>
          </cell>
          <cell r="L1223">
            <v>0</v>
          </cell>
          <cell r="M1223">
            <v>0</v>
          </cell>
          <cell r="N1223">
            <v>0</v>
          </cell>
          <cell r="O1223">
            <v>0</v>
          </cell>
          <cell r="P1223">
            <v>0</v>
          </cell>
          <cell r="Q1223">
            <v>0</v>
          </cell>
          <cell r="R1223">
            <v>573231.01</v>
          </cell>
          <cell r="S1223">
            <v>1745288.43</v>
          </cell>
          <cell r="T1223">
            <v>4127886.26</v>
          </cell>
          <cell r="U1223">
            <v>5388069.9000000004</v>
          </cell>
          <cell r="V1223">
            <v>6066603.5300000003</v>
          </cell>
          <cell r="W1223">
            <v>6146956.6100000003</v>
          </cell>
          <cell r="X1223">
            <v>6226381.7599999998</v>
          </cell>
          <cell r="Y1223">
            <v>6305886.3200000003</v>
          </cell>
          <cell r="Z1223">
            <v>6389191.79</v>
          </cell>
          <cell r="AA1223">
            <v>6482465.1100000003</v>
          </cell>
          <cell r="AB1223">
            <v>6568214.9500000002</v>
          </cell>
          <cell r="AC1223">
            <v>6654117.0800000001</v>
          </cell>
          <cell r="AD1223">
            <v>6743128.8899999997</v>
          </cell>
          <cell r="AE1223">
            <v>6833331.4100000001</v>
          </cell>
          <cell r="AF1223">
            <v>6924740.5700000003</v>
          </cell>
          <cell r="AG1223">
            <v>7017372.5</v>
          </cell>
          <cell r="AH1223">
            <v>7111243.5700000003</v>
          </cell>
          <cell r="AI1223">
            <v>7206370.3399999999</v>
          </cell>
          <cell r="AJ1223">
            <v>7302769.6200000001</v>
          </cell>
          <cell r="AK1223">
            <v>7400458.4299999997</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row>
        <row r="1224">
          <cell r="A1224" t="str">
            <v>IDLarge C&amp;ICurtail Agreements - Non-FirmProgram Annual CostsHigh Participation Case0</v>
          </cell>
          <cell r="B1224" t="str">
            <v>ID</v>
          </cell>
          <cell r="C1224" t="str">
            <v>Large C&amp;I</v>
          </cell>
          <cell r="D1224" t="str">
            <v>Curtail Agreements - Non-Firm</v>
          </cell>
          <cell r="E1224" t="str">
            <v>Program Annual Costs</v>
          </cell>
          <cell r="F1224" t="str">
            <v>High Participation Case</v>
          </cell>
          <cell r="G1224">
            <v>0</v>
          </cell>
          <cell r="H1224">
            <v>0</v>
          </cell>
          <cell r="I1224">
            <v>0</v>
          </cell>
          <cell r="J1224">
            <v>0</v>
          </cell>
          <cell r="K1224">
            <v>0</v>
          </cell>
          <cell r="L1224">
            <v>0</v>
          </cell>
          <cell r="M1224">
            <v>0</v>
          </cell>
          <cell r="N1224">
            <v>0</v>
          </cell>
          <cell r="O1224">
            <v>0</v>
          </cell>
          <cell r="P1224">
            <v>0</v>
          </cell>
          <cell r="Q1224">
            <v>0</v>
          </cell>
          <cell r="R1224">
            <v>5834317.1500000004</v>
          </cell>
          <cell r="S1224">
            <v>12509121.98</v>
          </cell>
          <cell r="T1224">
            <v>26286343.199999999</v>
          </cell>
          <cell r="U1224">
            <v>16130618.27</v>
          </cell>
          <cell r="V1224">
            <v>10911310.720000001</v>
          </cell>
          <cell r="W1224">
            <v>4823091.07</v>
          </cell>
          <cell r="X1224">
            <v>4899046.41</v>
          </cell>
          <cell r="Y1224">
            <v>4974249.76</v>
          </cell>
          <cell r="Z1224">
            <v>5049879.66</v>
          </cell>
          <cell r="AA1224">
            <v>5126289.05</v>
          </cell>
          <cell r="AB1224">
            <v>5203203.5</v>
          </cell>
          <cell r="AC1224">
            <v>5283869.59</v>
          </cell>
          <cell r="AD1224">
            <v>5405233.1200000001</v>
          </cell>
          <cell r="AE1224">
            <v>5502775.29</v>
          </cell>
          <cell r="AF1224">
            <v>5602414.6799999997</v>
          </cell>
          <cell r="AG1224">
            <v>5704204.7300000004</v>
          </cell>
          <cell r="AH1224">
            <v>5808200.4400000004</v>
          </cell>
          <cell r="AI1224">
            <v>5914458.3899999997</v>
          </cell>
          <cell r="AJ1224">
            <v>6023036.7800000003</v>
          </cell>
          <cell r="AK1224">
            <v>6133995.5099999998</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row>
        <row r="1225">
          <cell r="A1225" t="str">
            <v>IDLarge C&amp;ICurtail Agreements - Non-FirmNon-Incentive CostsHigh Participation Case0</v>
          </cell>
          <cell r="B1225" t="str">
            <v>ID</v>
          </cell>
          <cell r="C1225" t="str">
            <v>Large C&amp;I</v>
          </cell>
          <cell r="D1225" t="str">
            <v>Curtail Agreements - Non-Firm</v>
          </cell>
          <cell r="E1225" t="str">
            <v>Non-Incentive Costs</v>
          </cell>
          <cell r="F1225" t="str">
            <v>High Participation Case</v>
          </cell>
          <cell r="G1225">
            <v>0</v>
          </cell>
          <cell r="H1225">
            <v>0</v>
          </cell>
          <cell r="I1225">
            <v>0</v>
          </cell>
          <cell r="J1225">
            <v>0</v>
          </cell>
          <cell r="K1225">
            <v>0</v>
          </cell>
          <cell r="L1225">
            <v>0</v>
          </cell>
          <cell r="M1225">
            <v>0</v>
          </cell>
          <cell r="N1225">
            <v>0</v>
          </cell>
          <cell r="O1225">
            <v>0</v>
          </cell>
          <cell r="P1225">
            <v>0</v>
          </cell>
          <cell r="Q1225">
            <v>0</v>
          </cell>
          <cell r="R1225">
            <v>5482636.7300000004</v>
          </cell>
          <cell r="S1225">
            <v>11437731.27</v>
          </cell>
          <cell r="T1225">
            <v>23748445.530000001</v>
          </cell>
          <cell r="U1225">
            <v>12818922.52</v>
          </cell>
          <cell r="V1225">
            <v>7177502.6100000003</v>
          </cell>
          <cell r="W1225">
            <v>1035039.42</v>
          </cell>
          <cell r="X1225">
            <v>1056694.75</v>
          </cell>
          <cell r="Y1225">
            <v>1077608.81</v>
          </cell>
          <cell r="Z1225">
            <v>1098962.6200000001</v>
          </cell>
          <cell r="AA1225">
            <v>1121099.71</v>
          </cell>
          <cell r="AB1225">
            <v>1143734.93</v>
          </cell>
          <cell r="AC1225">
            <v>1169950.97</v>
          </cell>
          <cell r="AD1225">
            <v>1234739.83</v>
          </cell>
          <cell r="AE1225">
            <v>1274929.31</v>
          </cell>
          <cell r="AF1225">
            <v>1316427.29</v>
          </cell>
          <cell r="AG1225">
            <v>1359276.37</v>
          </cell>
          <cell r="AH1225">
            <v>1403520.56</v>
          </cell>
          <cell r="AI1225">
            <v>1449205.28</v>
          </cell>
          <cell r="AJ1225">
            <v>1496377.44</v>
          </cell>
          <cell r="AK1225">
            <v>1545085.48</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row>
        <row r="1226">
          <cell r="A1226" t="str">
            <v>IDLarge C&amp;ICurtail Agreements - Non-FirmSummer Peak Reduction @Meter  (MW)High Participation Case0</v>
          </cell>
          <cell r="B1226" t="str">
            <v>ID</v>
          </cell>
          <cell r="C1226" t="str">
            <v>Large C&amp;I</v>
          </cell>
          <cell r="D1226" t="str">
            <v>Curtail Agreements - Non-Firm</v>
          </cell>
          <cell r="E1226" t="str">
            <v>Summer Peak Reduction @Meter  (MW)</v>
          </cell>
          <cell r="F1226" t="str">
            <v>High Participation Case</v>
          </cell>
          <cell r="G1226">
            <v>0</v>
          </cell>
          <cell r="H1226">
            <v>0</v>
          </cell>
          <cell r="I1226">
            <v>0</v>
          </cell>
          <cell r="J1226">
            <v>0</v>
          </cell>
          <cell r="K1226">
            <v>0</v>
          </cell>
          <cell r="L1226">
            <v>0</v>
          </cell>
          <cell r="M1226">
            <v>0</v>
          </cell>
          <cell r="N1226">
            <v>0</v>
          </cell>
          <cell r="O1226">
            <v>0</v>
          </cell>
          <cell r="P1226">
            <v>0</v>
          </cell>
          <cell r="Q1226">
            <v>0</v>
          </cell>
          <cell r="R1226">
            <v>5.1061481672101516</v>
          </cell>
          <cell r="S1226">
            <v>15.546439584201273</v>
          </cell>
          <cell r="T1226">
            <v>36.769815927493447</v>
          </cell>
          <cell r="U1226">
            <v>47.99510590524666</v>
          </cell>
          <cell r="V1226">
            <v>54.039254216657497</v>
          </cell>
          <cell r="W1226">
            <v>54.75501228123791</v>
          </cell>
          <cell r="X1226">
            <v>55.462504704051796</v>
          </cell>
          <cell r="Y1226">
            <v>56.170704503007471</v>
          </cell>
          <cell r="Z1226">
            <v>56.91276145592839</v>
          </cell>
          <cell r="AA1226">
            <v>57.74360864977195</v>
          </cell>
          <cell r="AB1226">
            <v>58.507439221742665</v>
          </cell>
          <cell r="AC1226">
            <v>59.27262640549219</v>
          </cell>
          <cell r="AD1226">
            <v>60.065513565673378</v>
          </cell>
          <cell r="AE1226">
            <v>60.869007140432515</v>
          </cell>
          <cell r="AF1226">
            <v>61.683249011282939</v>
          </cell>
          <cell r="AG1226">
            <v>62.508382957680382</v>
          </cell>
          <cell r="AH1226">
            <v>63.344554682411669</v>
          </cell>
          <cell r="AI1226">
            <v>64.191911837323005</v>
          </cell>
          <cell r="AJ1226">
            <v>65.050604049392433</v>
          </cell>
          <cell r="AK1226">
            <v>65.920782947151125</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row>
        <row r="1227">
          <cell r="A1227" t="str">
            <v>IDLarge C&amp;ICurtail Agreements - Non-FirmSummer Peak Reduction @Generation (MW)High Participation Case0</v>
          </cell>
          <cell r="B1227" t="str">
            <v>ID</v>
          </cell>
          <cell r="C1227" t="str">
            <v>Large C&amp;I</v>
          </cell>
          <cell r="D1227" t="str">
            <v>Curtail Agreements - Non-Firm</v>
          </cell>
          <cell r="E1227" t="str">
            <v>Summer Peak Reduction @Generation (MW)</v>
          </cell>
          <cell r="F1227" t="str">
            <v>High Participation Case</v>
          </cell>
          <cell r="G1227">
            <v>0</v>
          </cell>
          <cell r="H1227">
            <v>0</v>
          </cell>
          <cell r="I1227">
            <v>0</v>
          </cell>
          <cell r="J1227">
            <v>0</v>
          </cell>
          <cell r="K1227">
            <v>0</v>
          </cell>
          <cell r="L1227">
            <v>0</v>
          </cell>
          <cell r="M1227">
            <v>0</v>
          </cell>
          <cell r="N1227">
            <v>0</v>
          </cell>
          <cell r="O1227">
            <v>0</v>
          </cell>
          <cell r="P1227">
            <v>0</v>
          </cell>
          <cell r="Q1227">
            <v>0</v>
          </cell>
          <cell r="R1227">
            <v>5.6309529854545115</v>
          </cell>
          <cell r="S1227">
            <v>17.1442871462299</v>
          </cell>
          <cell r="T1227">
            <v>40.548980952242438</v>
          </cell>
          <cell r="U1227">
            <v>52.92799504328039</v>
          </cell>
          <cell r="V1227">
            <v>59.593354892652727</v>
          </cell>
          <cell r="W1227">
            <v>60.382677857562754</v>
          </cell>
          <cell r="X1227">
            <v>61.162885646285609</v>
          </cell>
          <cell r="Y1227">
            <v>61.94387351456492</v>
          </cell>
          <cell r="Z1227">
            <v>62.762198341341403</v>
          </cell>
          <cell r="AA1227">
            <v>63.678439181486489</v>
          </cell>
          <cell r="AB1227">
            <v>64.520775498172327</v>
          </cell>
          <cell r="AC1227">
            <v>65.364607857843168</v>
          </cell>
          <cell r="AD1227">
            <v>66.238987169908881</v>
          </cell>
          <cell r="AE1227">
            <v>67.125063013269198</v>
          </cell>
          <cell r="AF1227">
            <v>68.022991851877961</v>
          </cell>
          <cell r="AG1227">
            <v>68.932932242700019</v>
          </cell>
          <cell r="AH1227">
            <v>69.855044863709381</v>
          </cell>
          <cell r="AI1227">
            <v>70.789492542261797</v>
          </cell>
          <cell r="AJ1227">
            <v>71.73644028384696</v>
          </cell>
          <cell r="AK1227">
            <v>72.696055301225314</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row>
        <row r="1228">
          <cell r="A1228" t="str">
            <v>IDLarge C&amp;ICurtail Agreements - Non-FirmWinter Peak Reduction @Meter  (MW)High Participation Case0</v>
          </cell>
          <cell r="B1228" t="str">
            <v>ID</v>
          </cell>
          <cell r="C1228" t="str">
            <v>Large C&amp;I</v>
          </cell>
          <cell r="D1228" t="str">
            <v>Curtail Agreements - Non-Firm</v>
          </cell>
          <cell r="E1228" t="str">
            <v>Winter Peak Reduction @Meter  (MW)</v>
          </cell>
          <cell r="F1228" t="str">
            <v>High Participation Case</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row>
        <row r="1229">
          <cell r="A1229" t="str">
            <v>IDLarge C&amp;ICurtail Agreements - Non-FirmWinter Peak Reduction @Generation (MW)High Participation Case0</v>
          </cell>
          <cell r="B1229" t="str">
            <v>ID</v>
          </cell>
          <cell r="C1229" t="str">
            <v>Large C&amp;I</v>
          </cell>
          <cell r="D1229" t="str">
            <v>Curtail Agreements - Non-Firm</v>
          </cell>
          <cell r="E1229" t="str">
            <v>Winter Peak Reduction @Generation (MW)</v>
          </cell>
          <cell r="F1229" t="str">
            <v>High Participation Case</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row>
        <row r="1230">
          <cell r="A1230" t="str">
            <v>IDLarge C&amp;ICurtail Agreements - Non-FirmProgram Annual BenefitsHigh Participation Case0</v>
          </cell>
          <cell r="B1230" t="str">
            <v>ID</v>
          </cell>
          <cell r="C1230" t="str">
            <v>Large C&amp;I</v>
          </cell>
          <cell r="D1230" t="str">
            <v>Curtail Agreements - Non-Firm</v>
          </cell>
          <cell r="E1230" t="str">
            <v>Program Annual Benefits</v>
          </cell>
          <cell r="F1230" t="str">
            <v>High Participation Case</v>
          </cell>
          <cell r="G1230">
            <v>0</v>
          </cell>
        </row>
        <row r="1231">
          <cell r="A1231" t="str">
            <v>IDLarge C&amp;ICurtail Agreements - Non-FirmNew ParticipantsHigh Participation Case0</v>
          </cell>
          <cell r="B1231" t="str">
            <v>ID</v>
          </cell>
          <cell r="C1231" t="str">
            <v>Large C&amp;I</v>
          </cell>
          <cell r="D1231" t="str">
            <v>Curtail Agreements - Non-Firm</v>
          </cell>
          <cell r="E1231" t="str">
            <v>New Participants</v>
          </cell>
          <cell r="F1231" t="str">
            <v>High Participation Case</v>
          </cell>
          <cell r="G1231">
            <v>0</v>
          </cell>
          <cell r="H1231">
            <v>0</v>
          </cell>
          <cell r="I1231">
            <v>0</v>
          </cell>
          <cell r="J1231">
            <v>0</v>
          </cell>
          <cell r="K1231">
            <v>0</v>
          </cell>
          <cell r="L1231">
            <v>0</v>
          </cell>
          <cell r="M1231">
            <v>0</v>
          </cell>
          <cell r="N1231">
            <v>0</v>
          </cell>
          <cell r="O1231">
            <v>0</v>
          </cell>
          <cell r="P1231">
            <v>0</v>
          </cell>
          <cell r="Q1231">
            <v>0</v>
          </cell>
          <cell r="R1231">
            <v>16746.686550000006</v>
          </cell>
          <cell r="S1231">
            <v>34271.919000000009</v>
          </cell>
          <cell r="T1231">
            <v>69833.664450000011</v>
          </cell>
          <cell r="U1231">
            <v>36847.527750000037</v>
          </cell>
          <cell r="V1231">
            <v>20100.588749999937</v>
          </cell>
          <cell r="W1231">
            <v>2583.0255000000179</v>
          </cell>
          <cell r="X1231">
            <v>2585.7149999999965</v>
          </cell>
          <cell r="Y1231">
            <v>2585.2035000000324</v>
          </cell>
          <cell r="Z1231">
            <v>2584.5764999999665</v>
          </cell>
          <cell r="AA1231">
            <v>2584.3950000000186</v>
          </cell>
          <cell r="AB1231">
            <v>2584.7249999999767</v>
          </cell>
          <cell r="AC1231">
            <v>2592.8595000000205</v>
          </cell>
          <cell r="AD1231">
            <v>2694.0321599718882</v>
          </cell>
          <cell r="AE1231">
            <v>2731.0805338135397</v>
          </cell>
          <cell r="AF1231">
            <v>2768.6383974915661</v>
          </cell>
          <cell r="AG1231">
            <v>2806.7127575183695</v>
          </cell>
          <cell r="AH1231">
            <v>2845.3107167601411</v>
          </cell>
          <cell r="AI1231">
            <v>2884.4394757617847</v>
          </cell>
          <cell r="AJ1231">
            <v>2924.1063340901455</v>
          </cell>
          <cell r="AK1231">
            <v>2964.3186916958948</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row>
        <row r="1232">
          <cell r="A1232" t="str">
            <v>IDLarge C&amp;ICurtail Agreements - Non-FirmIncentive CostsHigh Participation Case0</v>
          </cell>
          <cell r="B1232" t="str">
            <v>ID</v>
          </cell>
          <cell r="C1232" t="str">
            <v>Large C&amp;I</v>
          </cell>
          <cell r="D1232" t="str">
            <v>Curtail Agreements - Non-Firm</v>
          </cell>
          <cell r="E1232" t="str">
            <v>Incentive Costs</v>
          </cell>
          <cell r="F1232" t="str">
            <v>High Participation Case</v>
          </cell>
          <cell r="G1232">
            <v>0</v>
          </cell>
          <cell r="H1232">
            <v>0</v>
          </cell>
          <cell r="I1232">
            <v>0</v>
          </cell>
          <cell r="J1232">
            <v>0</v>
          </cell>
          <cell r="K1232">
            <v>0</v>
          </cell>
          <cell r="L1232">
            <v>0</v>
          </cell>
          <cell r="M1232">
            <v>0</v>
          </cell>
          <cell r="N1232">
            <v>0</v>
          </cell>
          <cell r="O1232">
            <v>0</v>
          </cell>
          <cell r="P1232">
            <v>0</v>
          </cell>
          <cell r="Q1232">
            <v>0</v>
          </cell>
          <cell r="R1232">
            <v>351680.42</v>
          </cell>
          <cell r="S1232">
            <v>1071390.72</v>
          </cell>
          <cell r="T1232">
            <v>2537897.67</v>
          </cell>
          <cell r="U1232">
            <v>3311695.75</v>
          </cell>
          <cell r="V1232">
            <v>3733808.12</v>
          </cell>
          <cell r="W1232">
            <v>3788051.65</v>
          </cell>
          <cell r="X1232">
            <v>3842351.67</v>
          </cell>
          <cell r="Y1232">
            <v>3896640.94</v>
          </cell>
          <cell r="Z1232">
            <v>3950917.05</v>
          </cell>
          <cell r="AA1232">
            <v>4005189.34</v>
          </cell>
          <cell r="AB1232">
            <v>4059468.57</v>
          </cell>
          <cell r="AC1232">
            <v>4113918.62</v>
          </cell>
          <cell r="AD1232">
            <v>4170493.29</v>
          </cell>
          <cell r="AE1232">
            <v>4227845.9800000004</v>
          </cell>
          <cell r="AF1232">
            <v>4285987.3899999997</v>
          </cell>
          <cell r="AG1232">
            <v>4344928.3600000003</v>
          </cell>
          <cell r="AH1232">
            <v>4404679.88</v>
          </cell>
          <cell r="AI1232">
            <v>4465253.1100000003</v>
          </cell>
          <cell r="AJ1232">
            <v>4526659.34</v>
          </cell>
          <cell r="AK1232">
            <v>4588910.04</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row>
        <row r="1233">
          <cell r="A1233" t="str">
            <v>IDLarge C&amp;ICurtail Agreements - Non-FirmParticipantsHigh Participation Case0</v>
          </cell>
          <cell r="B1233" t="str">
            <v>ID</v>
          </cell>
          <cell r="C1233" t="str">
            <v>Large C&amp;I</v>
          </cell>
          <cell r="D1233" t="str">
            <v>Curtail Agreements - Non-Firm</v>
          </cell>
          <cell r="E1233" t="str">
            <v>Participants</v>
          </cell>
          <cell r="F1233" t="str">
            <v>High Participation Case</v>
          </cell>
          <cell r="G1233">
            <v>0</v>
          </cell>
          <cell r="H1233">
            <v>0</v>
          </cell>
          <cell r="I1233">
            <v>0</v>
          </cell>
          <cell r="J1233">
            <v>0</v>
          </cell>
          <cell r="K1233">
            <v>0</v>
          </cell>
          <cell r="L1233">
            <v>0</v>
          </cell>
          <cell r="M1233">
            <v>0</v>
          </cell>
          <cell r="N1233">
            <v>0</v>
          </cell>
          <cell r="O1233">
            <v>0</v>
          </cell>
          <cell r="P1233">
            <v>0</v>
          </cell>
          <cell r="Q1233">
            <v>0</v>
          </cell>
          <cell r="R1233">
            <v>16746.686550000006</v>
          </cell>
          <cell r="S1233">
            <v>51018.605550000015</v>
          </cell>
          <cell r="T1233">
            <v>120852.27000000002</v>
          </cell>
          <cell r="U1233">
            <v>157699.79775000006</v>
          </cell>
          <cell r="V1233">
            <v>177800.38649999999</v>
          </cell>
          <cell r="W1233">
            <v>180383.41200000001</v>
          </cell>
          <cell r="X1233">
            <v>182969.12700000001</v>
          </cell>
          <cell r="Y1233">
            <v>185554.33050000004</v>
          </cell>
          <cell r="Z1233">
            <v>188138.90700000001</v>
          </cell>
          <cell r="AA1233">
            <v>190723.30200000003</v>
          </cell>
          <cell r="AB1233">
            <v>193308.027</v>
          </cell>
          <cell r="AC1233">
            <v>195900.88650000002</v>
          </cell>
          <cell r="AD1233">
            <v>198594.91865997191</v>
          </cell>
          <cell r="AE1233">
            <v>201325.99919378545</v>
          </cell>
          <cell r="AF1233">
            <v>204094.63759127702</v>
          </cell>
          <cell r="AG1233">
            <v>206901.35034879539</v>
          </cell>
          <cell r="AH1233">
            <v>209746.66106555553</v>
          </cell>
          <cell r="AI1233">
            <v>212631.10054131731</v>
          </cell>
          <cell r="AJ1233">
            <v>215555.20687540746</v>
          </cell>
          <cell r="AK1233">
            <v>218519.52556710335</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row>
        <row r="1234">
          <cell r="A1234" t="str">
            <v>IDMedium C&amp;IDLC Central ACProgram Annual BenefitsHigh Participation Case0</v>
          </cell>
          <cell r="B1234" t="str">
            <v>ID</v>
          </cell>
          <cell r="C1234" t="str">
            <v>Medium C&amp;I</v>
          </cell>
          <cell r="D1234" t="str">
            <v>DLC Central AC</v>
          </cell>
          <cell r="E1234" t="str">
            <v>Program Annual Benefits</v>
          </cell>
          <cell r="F1234" t="str">
            <v>High Participation Case</v>
          </cell>
          <cell r="G1234">
            <v>0</v>
          </cell>
          <cell r="H1234">
            <v>0</v>
          </cell>
          <cell r="I1234">
            <v>0</v>
          </cell>
          <cell r="J1234">
            <v>0</v>
          </cell>
          <cell r="K1234">
            <v>0</v>
          </cell>
          <cell r="L1234">
            <v>0</v>
          </cell>
          <cell r="M1234">
            <v>0</v>
          </cell>
          <cell r="N1234">
            <v>0</v>
          </cell>
          <cell r="O1234">
            <v>0</v>
          </cell>
          <cell r="P1234">
            <v>0</v>
          </cell>
          <cell r="Q1234">
            <v>0</v>
          </cell>
          <cell r="R1234">
            <v>573231.01</v>
          </cell>
          <cell r="S1234">
            <v>1745288.43</v>
          </cell>
          <cell r="T1234">
            <v>4127886.26</v>
          </cell>
          <cell r="U1234">
            <v>5388069.9000000004</v>
          </cell>
          <cell r="V1234">
            <v>6066603.5300000003</v>
          </cell>
          <cell r="W1234">
            <v>6146956.6100000003</v>
          </cell>
          <cell r="X1234">
            <v>6226381.7599999998</v>
          </cell>
          <cell r="Y1234">
            <v>6305886.3200000003</v>
          </cell>
          <cell r="Z1234">
            <v>6389191.79</v>
          </cell>
          <cell r="AA1234">
            <v>6482465.1100000003</v>
          </cell>
          <cell r="AB1234">
            <v>6568214.9500000002</v>
          </cell>
          <cell r="AC1234">
            <v>6654117.0800000001</v>
          </cell>
          <cell r="AD1234">
            <v>6743128.8899999997</v>
          </cell>
          <cell r="AE1234">
            <v>6833331.4100000001</v>
          </cell>
          <cell r="AF1234">
            <v>6924740.5700000003</v>
          </cell>
          <cell r="AG1234">
            <v>7017372.5</v>
          </cell>
          <cell r="AH1234">
            <v>7111243.5700000003</v>
          </cell>
          <cell r="AI1234">
            <v>7206370.3399999999</v>
          </cell>
          <cell r="AJ1234">
            <v>7302769.6200000001</v>
          </cell>
          <cell r="AK1234">
            <v>7400458.4299999997</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row>
        <row r="1235">
          <cell r="A1235" t="str">
            <v>IDMedium C&amp;IDLC Central ACProgram Annual CostsHigh Participation Case0</v>
          </cell>
          <cell r="B1235" t="str">
            <v>ID</v>
          </cell>
          <cell r="C1235" t="str">
            <v>Medium C&amp;I</v>
          </cell>
          <cell r="D1235" t="str">
            <v>DLC Central AC</v>
          </cell>
          <cell r="E1235" t="str">
            <v>Program Annual Costs</v>
          </cell>
          <cell r="F1235" t="str">
            <v>High Participation Case</v>
          </cell>
          <cell r="G1235">
            <v>0</v>
          </cell>
          <cell r="H1235">
            <v>0</v>
          </cell>
          <cell r="I1235">
            <v>0</v>
          </cell>
          <cell r="J1235">
            <v>0</v>
          </cell>
          <cell r="K1235">
            <v>0</v>
          </cell>
          <cell r="L1235">
            <v>0</v>
          </cell>
          <cell r="M1235">
            <v>0</v>
          </cell>
          <cell r="N1235">
            <v>0</v>
          </cell>
          <cell r="O1235">
            <v>0</v>
          </cell>
          <cell r="P1235">
            <v>0</v>
          </cell>
          <cell r="Q1235">
            <v>0</v>
          </cell>
          <cell r="R1235">
            <v>5834317.1500000004</v>
          </cell>
          <cell r="S1235">
            <v>12509121.98</v>
          </cell>
          <cell r="T1235">
            <v>26286343.199999999</v>
          </cell>
          <cell r="U1235">
            <v>16130618.27</v>
          </cell>
          <cell r="V1235">
            <v>10911310.720000001</v>
          </cell>
          <cell r="W1235">
            <v>4823091.07</v>
          </cell>
          <cell r="X1235">
            <v>4899046.41</v>
          </cell>
          <cell r="Y1235">
            <v>4974249.76</v>
          </cell>
          <cell r="Z1235">
            <v>5049879.66</v>
          </cell>
          <cell r="AA1235">
            <v>5126289.05</v>
          </cell>
          <cell r="AB1235">
            <v>5203203.5</v>
          </cell>
          <cell r="AC1235">
            <v>5283869.59</v>
          </cell>
          <cell r="AD1235">
            <v>5405233.1200000001</v>
          </cell>
          <cell r="AE1235">
            <v>5502775.29</v>
          </cell>
          <cell r="AF1235">
            <v>5602414.6799999997</v>
          </cell>
          <cell r="AG1235">
            <v>5704204.7300000004</v>
          </cell>
          <cell r="AH1235">
            <v>5808200.4400000004</v>
          </cell>
          <cell r="AI1235">
            <v>5914458.3899999997</v>
          </cell>
          <cell r="AJ1235">
            <v>6023036.7800000003</v>
          </cell>
          <cell r="AK1235">
            <v>6133995.5099999998</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row>
        <row r="1236">
          <cell r="A1236" t="str">
            <v>IDMedium C&amp;IDLC Central ACNon-Incentive CostsHigh Participation Case0</v>
          </cell>
          <cell r="B1236" t="str">
            <v>ID</v>
          </cell>
          <cell r="C1236" t="str">
            <v>Medium C&amp;I</v>
          </cell>
          <cell r="D1236" t="str">
            <v>DLC Central AC</v>
          </cell>
          <cell r="E1236" t="str">
            <v>Non-Incentive Costs</v>
          </cell>
          <cell r="F1236" t="str">
            <v>High Participation Case</v>
          </cell>
          <cell r="G1236">
            <v>0</v>
          </cell>
          <cell r="H1236">
            <v>0</v>
          </cell>
          <cell r="I1236">
            <v>0</v>
          </cell>
          <cell r="J1236">
            <v>0</v>
          </cell>
          <cell r="K1236">
            <v>0</v>
          </cell>
          <cell r="L1236">
            <v>0</v>
          </cell>
          <cell r="M1236">
            <v>0</v>
          </cell>
          <cell r="N1236">
            <v>0</v>
          </cell>
          <cell r="O1236">
            <v>0</v>
          </cell>
          <cell r="P1236">
            <v>0</v>
          </cell>
          <cell r="Q1236">
            <v>0</v>
          </cell>
          <cell r="R1236">
            <v>5482636.7300000004</v>
          </cell>
          <cell r="S1236">
            <v>11437731.27</v>
          </cell>
          <cell r="T1236">
            <v>23748445.530000001</v>
          </cell>
          <cell r="U1236">
            <v>12818922.52</v>
          </cell>
          <cell r="V1236">
            <v>7177502.6100000003</v>
          </cell>
          <cell r="W1236">
            <v>1035039.42</v>
          </cell>
          <cell r="X1236">
            <v>1056694.75</v>
          </cell>
          <cell r="Y1236">
            <v>1077608.81</v>
          </cell>
          <cell r="Z1236">
            <v>1098962.6200000001</v>
          </cell>
          <cell r="AA1236">
            <v>1121099.71</v>
          </cell>
          <cell r="AB1236">
            <v>1143734.93</v>
          </cell>
          <cell r="AC1236">
            <v>1169950.97</v>
          </cell>
          <cell r="AD1236">
            <v>1234739.83</v>
          </cell>
          <cell r="AE1236">
            <v>1274929.31</v>
          </cell>
          <cell r="AF1236">
            <v>1316427.29</v>
          </cell>
          <cell r="AG1236">
            <v>1359276.37</v>
          </cell>
          <cell r="AH1236">
            <v>1403520.56</v>
          </cell>
          <cell r="AI1236">
            <v>1449205.28</v>
          </cell>
          <cell r="AJ1236">
            <v>1496377.44</v>
          </cell>
          <cell r="AK1236">
            <v>1545085.48</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row>
        <row r="1237">
          <cell r="A1237" t="str">
            <v>IDMedium C&amp;IDLC Central ACSummer Peak Reduction @Meter  (MW)High Participation Case0</v>
          </cell>
          <cell r="B1237" t="str">
            <v>ID</v>
          </cell>
          <cell r="C1237" t="str">
            <v>Medium C&amp;I</v>
          </cell>
          <cell r="D1237" t="str">
            <v>DLC Central AC</v>
          </cell>
          <cell r="E1237" t="str">
            <v>Summer Peak Reduction @Meter  (MW)</v>
          </cell>
          <cell r="F1237" t="str">
            <v>High Participation Case</v>
          </cell>
          <cell r="G1237">
            <v>0</v>
          </cell>
          <cell r="H1237">
            <v>0</v>
          </cell>
          <cell r="I1237">
            <v>0</v>
          </cell>
          <cell r="J1237">
            <v>0</v>
          </cell>
          <cell r="K1237">
            <v>0</v>
          </cell>
          <cell r="L1237">
            <v>0</v>
          </cell>
          <cell r="M1237">
            <v>0</v>
          </cell>
          <cell r="N1237">
            <v>0</v>
          </cell>
          <cell r="O1237">
            <v>0</v>
          </cell>
          <cell r="P1237">
            <v>0</v>
          </cell>
          <cell r="Q1237">
            <v>0</v>
          </cell>
          <cell r="R1237">
            <v>5.1061481672101516</v>
          </cell>
          <cell r="S1237">
            <v>15.546439584201273</v>
          </cell>
          <cell r="T1237">
            <v>36.769815927493447</v>
          </cell>
          <cell r="U1237">
            <v>47.99510590524666</v>
          </cell>
          <cell r="V1237">
            <v>54.039254216657497</v>
          </cell>
          <cell r="W1237">
            <v>54.75501228123791</v>
          </cell>
          <cell r="X1237">
            <v>55.462504704051796</v>
          </cell>
          <cell r="Y1237">
            <v>56.170704503007471</v>
          </cell>
          <cell r="Z1237">
            <v>56.91276145592839</v>
          </cell>
          <cell r="AA1237">
            <v>57.74360864977195</v>
          </cell>
          <cell r="AB1237">
            <v>58.507439221742665</v>
          </cell>
          <cell r="AC1237">
            <v>59.27262640549219</v>
          </cell>
          <cell r="AD1237">
            <v>60.065513565673378</v>
          </cell>
          <cell r="AE1237">
            <v>60.869007140432515</v>
          </cell>
          <cell r="AF1237">
            <v>61.683249011282939</v>
          </cell>
          <cell r="AG1237">
            <v>62.508382957680382</v>
          </cell>
          <cell r="AH1237">
            <v>63.344554682411669</v>
          </cell>
          <cell r="AI1237">
            <v>64.191911837323005</v>
          </cell>
          <cell r="AJ1237">
            <v>65.050604049392433</v>
          </cell>
          <cell r="AK1237">
            <v>65.920782947151125</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row>
        <row r="1238">
          <cell r="A1238" t="str">
            <v>IDMedium C&amp;IDLC Central ACSummer Peak Reduction @Generation (MW)High Participation Case0</v>
          </cell>
          <cell r="B1238" t="str">
            <v>ID</v>
          </cell>
          <cell r="C1238" t="str">
            <v>Medium C&amp;I</v>
          </cell>
          <cell r="D1238" t="str">
            <v>DLC Central AC</v>
          </cell>
          <cell r="E1238" t="str">
            <v>Summer Peak Reduction @Generation (MW)</v>
          </cell>
          <cell r="F1238" t="str">
            <v>High Participation Case</v>
          </cell>
          <cell r="G1238">
            <v>0</v>
          </cell>
          <cell r="H1238">
            <v>0</v>
          </cell>
          <cell r="I1238">
            <v>0</v>
          </cell>
          <cell r="J1238">
            <v>0</v>
          </cell>
          <cell r="K1238">
            <v>0</v>
          </cell>
          <cell r="L1238">
            <v>0</v>
          </cell>
          <cell r="M1238">
            <v>0</v>
          </cell>
          <cell r="N1238">
            <v>0</v>
          </cell>
          <cell r="O1238">
            <v>0</v>
          </cell>
          <cell r="P1238">
            <v>0</v>
          </cell>
          <cell r="Q1238">
            <v>0</v>
          </cell>
          <cell r="R1238">
            <v>5.6309529854545115</v>
          </cell>
          <cell r="S1238">
            <v>17.1442871462299</v>
          </cell>
          <cell r="T1238">
            <v>40.548980952242438</v>
          </cell>
          <cell r="U1238">
            <v>52.92799504328039</v>
          </cell>
          <cell r="V1238">
            <v>59.593354892652727</v>
          </cell>
          <cell r="W1238">
            <v>60.382677857562754</v>
          </cell>
          <cell r="X1238">
            <v>61.162885646285609</v>
          </cell>
          <cell r="Y1238">
            <v>61.94387351456492</v>
          </cell>
          <cell r="Z1238">
            <v>62.762198341341403</v>
          </cell>
          <cell r="AA1238">
            <v>63.678439181486489</v>
          </cell>
          <cell r="AB1238">
            <v>64.520775498172327</v>
          </cell>
          <cell r="AC1238">
            <v>65.364607857843168</v>
          </cell>
          <cell r="AD1238">
            <v>66.238987169908881</v>
          </cell>
          <cell r="AE1238">
            <v>67.125063013269198</v>
          </cell>
          <cell r="AF1238">
            <v>68.022991851877961</v>
          </cell>
          <cell r="AG1238">
            <v>68.932932242700019</v>
          </cell>
          <cell r="AH1238">
            <v>69.855044863709381</v>
          </cell>
          <cell r="AI1238">
            <v>70.789492542261797</v>
          </cell>
          <cell r="AJ1238">
            <v>71.73644028384696</v>
          </cell>
          <cell r="AK1238">
            <v>72.696055301225314</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row>
        <row r="1239">
          <cell r="A1239" t="str">
            <v>IDMedium C&amp;IDLC Central ACWinter Peak Reduction @Meter  (MW)High Participation Case0</v>
          </cell>
          <cell r="B1239" t="str">
            <v>ID</v>
          </cell>
          <cell r="C1239" t="str">
            <v>Medium C&amp;I</v>
          </cell>
          <cell r="D1239" t="str">
            <v>DLC Central AC</v>
          </cell>
          <cell r="E1239" t="str">
            <v>Winter Peak Reduction @Meter  (MW)</v>
          </cell>
          <cell r="F1239" t="str">
            <v>High Participation Case</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row>
        <row r="1240">
          <cell r="A1240" t="str">
            <v>IDMedium C&amp;IDLC Central ACWinter Peak Reduction @Generation (MW)High Participation Case0</v>
          </cell>
          <cell r="B1240" t="str">
            <v>ID</v>
          </cell>
          <cell r="C1240" t="str">
            <v>Medium C&amp;I</v>
          </cell>
          <cell r="D1240" t="str">
            <v>DLC Central AC</v>
          </cell>
          <cell r="E1240" t="str">
            <v>Winter Peak Reduction @Generation (MW)</v>
          </cell>
          <cell r="F1240" t="str">
            <v>High Participation Case</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row>
        <row r="1241">
          <cell r="A1241" t="str">
            <v>IDMedium C&amp;IDLC Central ACProgram Annual BenefitsHigh Participation Case0</v>
          </cell>
          <cell r="B1241" t="str">
            <v>ID</v>
          </cell>
          <cell r="C1241" t="str">
            <v>Medium C&amp;I</v>
          </cell>
          <cell r="D1241" t="str">
            <v>DLC Central AC</v>
          </cell>
          <cell r="E1241" t="str">
            <v>Program Annual Benefits</v>
          </cell>
          <cell r="F1241" t="str">
            <v>High Participation Case</v>
          </cell>
          <cell r="G1241">
            <v>0</v>
          </cell>
        </row>
        <row r="1242">
          <cell r="A1242" t="str">
            <v>IDMedium C&amp;IDLC Central ACNew ParticipantsHigh Participation Case0</v>
          </cell>
          <cell r="B1242" t="str">
            <v>ID</v>
          </cell>
          <cell r="C1242" t="str">
            <v>Medium C&amp;I</v>
          </cell>
          <cell r="D1242" t="str">
            <v>DLC Central AC</v>
          </cell>
          <cell r="E1242" t="str">
            <v>New Participants</v>
          </cell>
          <cell r="F1242" t="str">
            <v>High Participation Case</v>
          </cell>
          <cell r="G1242">
            <v>0</v>
          </cell>
          <cell r="H1242">
            <v>0</v>
          </cell>
          <cell r="I1242">
            <v>0</v>
          </cell>
          <cell r="J1242">
            <v>0</v>
          </cell>
          <cell r="K1242">
            <v>0</v>
          </cell>
          <cell r="L1242">
            <v>0</v>
          </cell>
          <cell r="M1242">
            <v>0</v>
          </cell>
          <cell r="N1242">
            <v>0</v>
          </cell>
          <cell r="O1242">
            <v>0</v>
          </cell>
          <cell r="P1242">
            <v>0</v>
          </cell>
          <cell r="Q1242">
            <v>0</v>
          </cell>
          <cell r="R1242">
            <v>16746.686550000006</v>
          </cell>
          <cell r="S1242">
            <v>34271.919000000009</v>
          </cell>
          <cell r="T1242">
            <v>69833.664450000011</v>
          </cell>
          <cell r="U1242">
            <v>36847.527750000037</v>
          </cell>
          <cell r="V1242">
            <v>20100.588749999937</v>
          </cell>
          <cell r="W1242">
            <v>2583.0255000000179</v>
          </cell>
          <cell r="X1242">
            <v>2585.7149999999965</v>
          </cell>
          <cell r="Y1242">
            <v>2585.2035000000324</v>
          </cell>
          <cell r="Z1242">
            <v>2584.5764999999665</v>
          </cell>
          <cell r="AA1242">
            <v>2584.3950000000186</v>
          </cell>
          <cell r="AB1242">
            <v>2584.7249999999767</v>
          </cell>
          <cell r="AC1242">
            <v>2592.8595000000205</v>
          </cell>
          <cell r="AD1242">
            <v>2694.0321599718882</v>
          </cell>
          <cell r="AE1242">
            <v>2731.0805338135397</v>
          </cell>
          <cell r="AF1242">
            <v>2768.6383974915661</v>
          </cell>
          <cell r="AG1242">
            <v>2806.7127575183695</v>
          </cell>
          <cell r="AH1242">
            <v>2845.3107167601411</v>
          </cell>
          <cell r="AI1242">
            <v>2884.4394757617847</v>
          </cell>
          <cell r="AJ1242">
            <v>2924.1063340901455</v>
          </cell>
          <cell r="AK1242">
            <v>2964.3186916958948</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row>
        <row r="1243">
          <cell r="A1243" t="str">
            <v>IDMedium C&amp;IDLC Central ACIncentive CostsHigh Participation Case0</v>
          </cell>
          <cell r="B1243" t="str">
            <v>ID</v>
          </cell>
          <cell r="C1243" t="str">
            <v>Medium C&amp;I</v>
          </cell>
          <cell r="D1243" t="str">
            <v>DLC Central AC</v>
          </cell>
          <cell r="E1243" t="str">
            <v>Incentive Costs</v>
          </cell>
          <cell r="F1243" t="str">
            <v>High Participation Case</v>
          </cell>
          <cell r="G1243">
            <v>0</v>
          </cell>
          <cell r="H1243">
            <v>0</v>
          </cell>
          <cell r="I1243">
            <v>0</v>
          </cell>
          <cell r="J1243">
            <v>0</v>
          </cell>
          <cell r="K1243">
            <v>0</v>
          </cell>
          <cell r="L1243">
            <v>0</v>
          </cell>
          <cell r="M1243">
            <v>0</v>
          </cell>
          <cell r="N1243">
            <v>0</v>
          </cell>
          <cell r="O1243">
            <v>0</v>
          </cell>
          <cell r="P1243">
            <v>0</v>
          </cell>
          <cell r="Q1243">
            <v>0</v>
          </cell>
          <cell r="R1243">
            <v>351680.42</v>
          </cell>
          <cell r="S1243">
            <v>1071390.72</v>
          </cell>
          <cell r="T1243">
            <v>2537897.67</v>
          </cell>
          <cell r="U1243">
            <v>3311695.75</v>
          </cell>
          <cell r="V1243">
            <v>3733808.12</v>
          </cell>
          <cell r="W1243">
            <v>3788051.65</v>
          </cell>
          <cell r="X1243">
            <v>3842351.67</v>
          </cell>
          <cell r="Y1243">
            <v>3896640.94</v>
          </cell>
          <cell r="Z1243">
            <v>3950917.05</v>
          </cell>
          <cell r="AA1243">
            <v>4005189.34</v>
          </cell>
          <cell r="AB1243">
            <v>4059468.57</v>
          </cell>
          <cell r="AC1243">
            <v>4113918.62</v>
          </cell>
          <cell r="AD1243">
            <v>4170493.29</v>
          </cell>
          <cell r="AE1243">
            <v>4227845.9800000004</v>
          </cell>
          <cell r="AF1243">
            <v>4285987.3899999997</v>
          </cell>
          <cell r="AG1243">
            <v>4344928.3600000003</v>
          </cell>
          <cell r="AH1243">
            <v>4404679.88</v>
          </cell>
          <cell r="AI1243">
            <v>4465253.1100000003</v>
          </cell>
          <cell r="AJ1243">
            <v>4526659.34</v>
          </cell>
          <cell r="AK1243">
            <v>4588910.04</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row>
        <row r="1244">
          <cell r="A1244" t="str">
            <v>IDMedium C&amp;IDLC Central ACParticipantsHigh Participation Case0</v>
          </cell>
          <cell r="B1244" t="str">
            <v>ID</v>
          </cell>
          <cell r="C1244" t="str">
            <v>Medium C&amp;I</v>
          </cell>
          <cell r="D1244" t="str">
            <v>DLC Central AC</v>
          </cell>
          <cell r="E1244" t="str">
            <v>Participants</v>
          </cell>
          <cell r="F1244" t="str">
            <v>High Participation Case</v>
          </cell>
          <cell r="G1244">
            <v>0</v>
          </cell>
          <cell r="H1244">
            <v>0</v>
          </cell>
          <cell r="I1244">
            <v>0</v>
          </cell>
          <cell r="J1244">
            <v>0</v>
          </cell>
          <cell r="K1244">
            <v>0</v>
          </cell>
          <cell r="L1244">
            <v>0</v>
          </cell>
          <cell r="M1244">
            <v>0</v>
          </cell>
          <cell r="N1244">
            <v>0</v>
          </cell>
          <cell r="O1244">
            <v>0</v>
          </cell>
          <cell r="P1244">
            <v>0</v>
          </cell>
          <cell r="Q1244">
            <v>0</v>
          </cell>
          <cell r="R1244">
            <v>16746.686550000006</v>
          </cell>
          <cell r="S1244">
            <v>51018.605550000015</v>
          </cell>
          <cell r="T1244">
            <v>120852.27000000002</v>
          </cell>
          <cell r="U1244">
            <v>157699.79775000006</v>
          </cell>
          <cell r="V1244">
            <v>177800.38649999999</v>
          </cell>
          <cell r="W1244">
            <v>180383.41200000001</v>
          </cell>
          <cell r="X1244">
            <v>182969.12700000001</v>
          </cell>
          <cell r="Y1244">
            <v>185554.33050000004</v>
          </cell>
          <cell r="Z1244">
            <v>188138.90700000001</v>
          </cell>
          <cell r="AA1244">
            <v>190723.30200000003</v>
          </cell>
          <cell r="AB1244">
            <v>193308.027</v>
          </cell>
          <cell r="AC1244">
            <v>195900.88650000002</v>
          </cell>
          <cell r="AD1244">
            <v>198594.91865997191</v>
          </cell>
          <cell r="AE1244">
            <v>201325.99919378545</v>
          </cell>
          <cell r="AF1244">
            <v>204094.63759127702</v>
          </cell>
          <cell r="AG1244">
            <v>206901.35034879539</v>
          </cell>
          <cell r="AH1244">
            <v>209746.66106555553</v>
          </cell>
          <cell r="AI1244">
            <v>212631.10054131731</v>
          </cell>
          <cell r="AJ1244">
            <v>215555.20687540746</v>
          </cell>
          <cell r="AK1244">
            <v>218519.52556710335</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row>
        <row r="1245">
          <cell r="A1245" t="str">
            <v>IDResidentialDLC Central ACProgram Annual BenefitsHigh Participation Case0</v>
          </cell>
          <cell r="B1245" t="str">
            <v>ID</v>
          </cell>
          <cell r="C1245" t="str">
            <v>Residential</v>
          </cell>
          <cell r="D1245" t="str">
            <v>DLC Central AC</v>
          </cell>
          <cell r="E1245" t="str">
            <v>Program Annual Benefits</v>
          </cell>
          <cell r="F1245" t="str">
            <v>High Participation Case</v>
          </cell>
          <cell r="G1245">
            <v>0</v>
          </cell>
          <cell r="H1245">
            <v>0</v>
          </cell>
          <cell r="I1245">
            <v>0</v>
          </cell>
          <cell r="J1245">
            <v>0</v>
          </cell>
          <cell r="K1245">
            <v>0</v>
          </cell>
          <cell r="L1245">
            <v>0</v>
          </cell>
          <cell r="M1245">
            <v>0</v>
          </cell>
          <cell r="N1245">
            <v>0</v>
          </cell>
          <cell r="O1245">
            <v>0</v>
          </cell>
          <cell r="P1245">
            <v>0</v>
          </cell>
          <cell r="Q1245">
            <v>0</v>
          </cell>
          <cell r="R1245">
            <v>573231.01</v>
          </cell>
          <cell r="S1245">
            <v>1745288.43</v>
          </cell>
          <cell r="T1245">
            <v>4127886.26</v>
          </cell>
          <cell r="U1245">
            <v>5388069.9000000004</v>
          </cell>
          <cell r="V1245">
            <v>6066603.5300000003</v>
          </cell>
          <cell r="W1245">
            <v>6146956.6100000003</v>
          </cell>
          <cell r="X1245">
            <v>6226381.7599999998</v>
          </cell>
          <cell r="Y1245">
            <v>6305886.3200000003</v>
          </cell>
          <cell r="Z1245">
            <v>6389191.79</v>
          </cell>
          <cell r="AA1245">
            <v>6482465.1100000003</v>
          </cell>
          <cell r="AB1245">
            <v>6568214.9500000002</v>
          </cell>
          <cell r="AC1245">
            <v>6654117.0800000001</v>
          </cell>
          <cell r="AD1245">
            <v>6743128.8899999997</v>
          </cell>
          <cell r="AE1245">
            <v>6833331.4100000001</v>
          </cell>
          <cell r="AF1245">
            <v>6924740.5700000003</v>
          </cell>
          <cell r="AG1245">
            <v>7017372.5</v>
          </cell>
          <cell r="AH1245">
            <v>7111243.5700000003</v>
          </cell>
          <cell r="AI1245">
            <v>7206370.3399999999</v>
          </cell>
          <cell r="AJ1245">
            <v>7302769.6200000001</v>
          </cell>
          <cell r="AK1245">
            <v>7400458.4299999997</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row>
        <row r="1246">
          <cell r="A1246" t="str">
            <v>IDResidentialDLC Central ACProgram Annual CostsHigh Participation Case0</v>
          </cell>
          <cell r="B1246" t="str">
            <v>ID</v>
          </cell>
          <cell r="C1246" t="str">
            <v>Residential</v>
          </cell>
          <cell r="D1246" t="str">
            <v>DLC Central AC</v>
          </cell>
          <cell r="E1246" t="str">
            <v>Program Annual Costs</v>
          </cell>
          <cell r="F1246" t="str">
            <v>High Participation Case</v>
          </cell>
          <cell r="G1246">
            <v>0</v>
          </cell>
          <cell r="H1246">
            <v>0</v>
          </cell>
          <cell r="I1246">
            <v>0</v>
          </cell>
          <cell r="J1246">
            <v>0</v>
          </cell>
          <cell r="K1246">
            <v>0</v>
          </cell>
          <cell r="L1246">
            <v>0</v>
          </cell>
          <cell r="M1246">
            <v>0</v>
          </cell>
          <cell r="N1246">
            <v>0</v>
          </cell>
          <cell r="O1246">
            <v>0</v>
          </cell>
          <cell r="P1246">
            <v>0</v>
          </cell>
          <cell r="Q1246">
            <v>0</v>
          </cell>
          <cell r="R1246">
            <v>5834317.1500000004</v>
          </cell>
          <cell r="S1246">
            <v>12509121.98</v>
          </cell>
          <cell r="T1246">
            <v>26286343.199999999</v>
          </cell>
          <cell r="U1246">
            <v>16130618.27</v>
          </cell>
          <cell r="V1246">
            <v>10911310.720000001</v>
          </cell>
          <cell r="W1246">
            <v>4823091.07</v>
          </cell>
          <cell r="X1246">
            <v>4899046.41</v>
          </cell>
          <cell r="Y1246">
            <v>4974249.76</v>
          </cell>
          <cell r="Z1246">
            <v>5049879.66</v>
          </cell>
          <cell r="AA1246">
            <v>5126289.05</v>
          </cell>
          <cell r="AB1246">
            <v>5203203.5</v>
          </cell>
          <cell r="AC1246">
            <v>5283869.59</v>
          </cell>
          <cell r="AD1246">
            <v>5405233.1200000001</v>
          </cell>
          <cell r="AE1246">
            <v>5502775.29</v>
          </cell>
          <cell r="AF1246">
            <v>5602414.6799999997</v>
          </cell>
          <cell r="AG1246">
            <v>5704204.7300000004</v>
          </cell>
          <cell r="AH1246">
            <v>5808200.4400000004</v>
          </cell>
          <cell r="AI1246">
            <v>5914458.3899999997</v>
          </cell>
          <cell r="AJ1246">
            <v>6023036.7800000003</v>
          </cell>
          <cell r="AK1246">
            <v>6133995.5099999998</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row>
        <row r="1247">
          <cell r="A1247" t="str">
            <v>IDResidentialDLC Central ACNon-Incentive CostsHigh Participation Case0</v>
          </cell>
          <cell r="B1247" t="str">
            <v>ID</v>
          </cell>
          <cell r="C1247" t="str">
            <v>Residential</v>
          </cell>
          <cell r="D1247" t="str">
            <v>DLC Central AC</v>
          </cell>
          <cell r="E1247" t="str">
            <v>Non-Incentive Costs</v>
          </cell>
          <cell r="F1247" t="str">
            <v>High Participation Case</v>
          </cell>
          <cell r="G1247">
            <v>0</v>
          </cell>
          <cell r="H1247">
            <v>0</v>
          </cell>
          <cell r="I1247">
            <v>0</v>
          </cell>
          <cell r="J1247">
            <v>0</v>
          </cell>
          <cell r="K1247">
            <v>0</v>
          </cell>
          <cell r="L1247">
            <v>0</v>
          </cell>
          <cell r="M1247">
            <v>0</v>
          </cell>
          <cell r="N1247">
            <v>0</v>
          </cell>
          <cell r="O1247">
            <v>0</v>
          </cell>
          <cell r="P1247">
            <v>0</v>
          </cell>
          <cell r="Q1247">
            <v>0</v>
          </cell>
          <cell r="R1247">
            <v>5482636.7300000004</v>
          </cell>
          <cell r="S1247">
            <v>11437731.27</v>
          </cell>
          <cell r="T1247">
            <v>23748445.530000001</v>
          </cell>
          <cell r="U1247">
            <v>12818922.52</v>
          </cell>
          <cell r="V1247">
            <v>7177502.6100000003</v>
          </cell>
          <cell r="W1247">
            <v>1035039.42</v>
          </cell>
          <cell r="X1247">
            <v>1056694.75</v>
          </cell>
          <cell r="Y1247">
            <v>1077608.81</v>
          </cell>
          <cell r="Z1247">
            <v>1098962.6200000001</v>
          </cell>
          <cell r="AA1247">
            <v>1121099.71</v>
          </cell>
          <cell r="AB1247">
            <v>1143734.93</v>
          </cell>
          <cell r="AC1247">
            <v>1169950.97</v>
          </cell>
          <cell r="AD1247">
            <v>1234739.83</v>
          </cell>
          <cell r="AE1247">
            <v>1274929.31</v>
          </cell>
          <cell r="AF1247">
            <v>1316427.29</v>
          </cell>
          <cell r="AG1247">
            <v>1359276.37</v>
          </cell>
          <cell r="AH1247">
            <v>1403520.56</v>
          </cell>
          <cell r="AI1247">
            <v>1449205.28</v>
          </cell>
          <cell r="AJ1247">
            <v>1496377.44</v>
          </cell>
          <cell r="AK1247">
            <v>1545085.48</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row>
        <row r="1248">
          <cell r="A1248" t="str">
            <v>IDResidentialDLC Central ACSummer Peak Reduction @Meter  (MW)High Participation Case0</v>
          </cell>
          <cell r="B1248" t="str">
            <v>ID</v>
          </cell>
          <cell r="C1248" t="str">
            <v>Residential</v>
          </cell>
          <cell r="D1248" t="str">
            <v>DLC Central AC</v>
          </cell>
          <cell r="E1248" t="str">
            <v>Summer Peak Reduction @Meter  (MW)</v>
          </cell>
          <cell r="F1248" t="str">
            <v>High Participation Case</v>
          </cell>
          <cell r="G1248">
            <v>0</v>
          </cell>
          <cell r="H1248">
            <v>0</v>
          </cell>
          <cell r="I1248">
            <v>0</v>
          </cell>
          <cell r="J1248">
            <v>0</v>
          </cell>
          <cell r="K1248">
            <v>0</v>
          </cell>
          <cell r="L1248">
            <v>0</v>
          </cell>
          <cell r="M1248">
            <v>0</v>
          </cell>
          <cell r="N1248">
            <v>0</v>
          </cell>
          <cell r="O1248">
            <v>0</v>
          </cell>
          <cell r="P1248">
            <v>0</v>
          </cell>
          <cell r="Q1248">
            <v>0</v>
          </cell>
          <cell r="R1248">
            <v>5.1061481672101516</v>
          </cell>
          <cell r="S1248">
            <v>15.546439584201273</v>
          </cell>
          <cell r="T1248">
            <v>36.769815927493447</v>
          </cell>
          <cell r="U1248">
            <v>47.99510590524666</v>
          </cell>
          <cell r="V1248">
            <v>54.039254216657497</v>
          </cell>
          <cell r="W1248">
            <v>54.75501228123791</v>
          </cell>
          <cell r="X1248">
            <v>55.462504704051796</v>
          </cell>
          <cell r="Y1248">
            <v>56.170704503007471</v>
          </cell>
          <cell r="Z1248">
            <v>56.91276145592839</v>
          </cell>
          <cell r="AA1248">
            <v>57.74360864977195</v>
          </cell>
          <cell r="AB1248">
            <v>58.507439221742665</v>
          </cell>
          <cell r="AC1248">
            <v>59.27262640549219</v>
          </cell>
          <cell r="AD1248">
            <v>60.065513565673378</v>
          </cell>
          <cell r="AE1248">
            <v>60.869007140432515</v>
          </cell>
          <cell r="AF1248">
            <v>61.683249011282939</v>
          </cell>
          <cell r="AG1248">
            <v>62.508382957680382</v>
          </cell>
          <cell r="AH1248">
            <v>63.344554682411669</v>
          </cell>
          <cell r="AI1248">
            <v>64.191911837323005</v>
          </cell>
          <cell r="AJ1248">
            <v>65.050604049392433</v>
          </cell>
          <cell r="AK1248">
            <v>65.920782947151125</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row>
        <row r="1249">
          <cell r="A1249" t="str">
            <v>IDResidentialDLC Central ACSummer Peak Reduction @Generation (MW)High Participation Case0</v>
          </cell>
          <cell r="B1249" t="str">
            <v>ID</v>
          </cell>
          <cell r="C1249" t="str">
            <v>Residential</v>
          </cell>
          <cell r="D1249" t="str">
            <v>DLC Central AC</v>
          </cell>
          <cell r="E1249" t="str">
            <v>Summer Peak Reduction @Generation (MW)</v>
          </cell>
          <cell r="F1249" t="str">
            <v>High Participation Case</v>
          </cell>
          <cell r="G1249">
            <v>0</v>
          </cell>
          <cell r="H1249">
            <v>0</v>
          </cell>
          <cell r="I1249">
            <v>0</v>
          </cell>
          <cell r="J1249">
            <v>0</v>
          </cell>
          <cell r="K1249">
            <v>0</v>
          </cell>
          <cell r="L1249">
            <v>0</v>
          </cell>
          <cell r="M1249">
            <v>0</v>
          </cell>
          <cell r="N1249">
            <v>0</v>
          </cell>
          <cell r="O1249">
            <v>0</v>
          </cell>
          <cell r="P1249">
            <v>0</v>
          </cell>
          <cell r="Q1249">
            <v>0</v>
          </cell>
          <cell r="R1249">
            <v>5.6309529854545115</v>
          </cell>
          <cell r="S1249">
            <v>17.1442871462299</v>
          </cell>
          <cell r="T1249">
            <v>40.548980952242438</v>
          </cell>
          <cell r="U1249">
            <v>52.92799504328039</v>
          </cell>
          <cell r="V1249">
            <v>59.593354892652727</v>
          </cell>
          <cell r="W1249">
            <v>60.382677857562754</v>
          </cell>
          <cell r="X1249">
            <v>61.162885646285609</v>
          </cell>
          <cell r="Y1249">
            <v>61.94387351456492</v>
          </cell>
          <cell r="Z1249">
            <v>62.762198341341403</v>
          </cell>
          <cell r="AA1249">
            <v>63.678439181486489</v>
          </cell>
          <cell r="AB1249">
            <v>64.520775498172327</v>
          </cell>
          <cell r="AC1249">
            <v>65.364607857843168</v>
          </cell>
          <cell r="AD1249">
            <v>66.238987169908881</v>
          </cell>
          <cell r="AE1249">
            <v>67.125063013269198</v>
          </cell>
          <cell r="AF1249">
            <v>68.022991851877961</v>
          </cell>
          <cell r="AG1249">
            <v>68.932932242700019</v>
          </cell>
          <cell r="AH1249">
            <v>69.855044863709381</v>
          </cell>
          <cell r="AI1249">
            <v>70.789492542261797</v>
          </cell>
          <cell r="AJ1249">
            <v>71.73644028384696</v>
          </cell>
          <cell r="AK1249">
            <v>72.696055301225314</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row>
        <row r="1250">
          <cell r="A1250" t="str">
            <v>IDResidentialDLC Central ACWinter Peak Reduction @Meter  (MW)High Participation Case0</v>
          </cell>
          <cell r="B1250" t="str">
            <v>ID</v>
          </cell>
          <cell r="C1250" t="str">
            <v>Residential</v>
          </cell>
          <cell r="D1250" t="str">
            <v>DLC Central AC</v>
          </cell>
          <cell r="E1250" t="str">
            <v>Winter Peak Reduction @Meter  (MW)</v>
          </cell>
          <cell r="F1250" t="str">
            <v>High Participation Case</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row>
        <row r="1251">
          <cell r="A1251" t="str">
            <v>IDResidentialDLC Central ACWinter Peak Reduction @Generation (MW)High Participation Case0</v>
          </cell>
          <cell r="B1251" t="str">
            <v>ID</v>
          </cell>
          <cell r="C1251" t="str">
            <v>Residential</v>
          </cell>
          <cell r="D1251" t="str">
            <v>DLC Central AC</v>
          </cell>
          <cell r="E1251" t="str">
            <v>Winter Peak Reduction @Generation (MW)</v>
          </cell>
          <cell r="F1251" t="str">
            <v>High Participation Case</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row>
        <row r="1252">
          <cell r="A1252" t="str">
            <v>IDResidentialDLC Central ACProgram Annual BenefitsHigh Participation Case0</v>
          </cell>
          <cell r="B1252" t="str">
            <v>ID</v>
          </cell>
          <cell r="C1252" t="str">
            <v>Residential</v>
          </cell>
          <cell r="D1252" t="str">
            <v>DLC Central AC</v>
          </cell>
          <cell r="E1252" t="str">
            <v>Program Annual Benefits</v>
          </cell>
          <cell r="F1252" t="str">
            <v>High Participation Case</v>
          </cell>
          <cell r="G1252">
            <v>0</v>
          </cell>
        </row>
        <row r="1253">
          <cell r="A1253" t="str">
            <v>IDResidentialDLC Central ACNew ParticipantsHigh Participation Case0</v>
          </cell>
          <cell r="B1253" t="str">
            <v>ID</v>
          </cell>
          <cell r="C1253" t="str">
            <v>Residential</v>
          </cell>
          <cell r="D1253" t="str">
            <v>DLC Central AC</v>
          </cell>
          <cell r="E1253" t="str">
            <v>New Participants</v>
          </cell>
          <cell r="F1253" t="str">
            <v>High Participation Case</v>
          </cell>
          <cell r="G1253">
            <v>0</v>
          </cell>
          <cell r="H1253">
            <v>0</v>
          </cell>
          <cell r="I1253">
            <v>0</v>
          </cell>
          <cell r="J1253">
            <v>0</v>
          </cell>
          <cell r="K1253">
            <v>0</v>
          </cell>
          <cell r="L1253">
            <v>0</v>
          </cell>
          <cell r="M1253">
            <v>0</v>
          </cell>
          <cell r="N1253">
            <v>0</v>
          </cell>
          <cell r="O1253">
            <v>0</v>
          </cell>
          <cell r="P1253">
            <v>0</v>
          </cell>
          <cell r="Q1253">
            <v>0</v>
          </cell>
          <cell r="R1253">
            <v>16746.686550000006</v>
          </cell>
          <cell r="S1253">
            <v>34271.919000000009</v>
          </cell>
          <cell r="T1253">
            <v>69833.664450000011</v>
          </cell>
          <cell r="U1253">
            <v>36847.527750000037</v>
          </cell>
          <cell r="V1253">
            <v>20100.588749999937</v>
          </cell>
          <cell r="W1253">
            <v>2583.0255000000179</v>
          </cell>
          <cell r="X1253">
            <v>2585.7149999999965</v>
          </cell>
          <cell r="Y1253">
            <v>2585.2035000000324</v>
          </cell>
          <cell r="Z1253">
            <v>2584.5764999999665</v>
          </cell>
          <cell r="AA1253">
            <v>2584.3950000000186</v>
          </cell>
          <cell r="AB1253">
            <v>2584.7249999999767</v>
          </cell>
          <cell r="AC1253">
            <v>2592.8595000000205</v>
          </cell>
          <cell r="AD1253">
            <v>2694.0321599718882</v>
          </cell>
          <cell r="AE1253">
            <v>2731.0805338135397</v>
          </cell>
          <cell r="AF1253">
            <v>2768.6383974915661</v>
          </cell>
          <cell r="AG1253">
            <v>2806.7127575183695</v>
          </cell>
          <cell r="AH1253">
            <v>2845.3107167601411</v>
          </cell>
          <cell r="AI1253">
            <v>2884.4394757617847</v>
          </cell>
          <cell r="AJ1253">
            <v>2924.1063340901455</v>
          </cell>
          <cell r="AK1253">
            <v>2964.3186916958948</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row>
        <row r="1254">
          <cell r="A1254" t="str">
            <v>IDResidentialDLC Central ACIncentive CostsHigh Participation Case0</v>
          </cell>
          <cell r="B1254" t="str">
            <v>ID</v>
          </cell>
          <cell r="C1254" t="str">
            <v>Residential</v>
          </cell>
          <cell r="D1254" t="str">
            <v>DLC Central AC</v>
          </cell>
          <cell r="E1254" t="str">
            <v>Incentive Costs</v>
          </cell>
          <cell r="F1254" t="str">
            <v>High Participation Case</v>
          </cell>
          <cell r="G1254">
            <v>0</v>
          </cell>
          <cell r="H1254">
            <v>0</v>
          </cell>
          <cell r="I1254">
            <v>0</v>
          </cell>
          <cell r="J1254">
            <v>0</v>
          </cell>
          <cell r="K1254">
            <v>0</v>
          </cell>
          <cell r="L1254">
            <v>0</v>
          </cell>
          <cell r="M1254">
            <v>0</v>
          </cell>
          <cell r="N1254">
            <v>0</v>
          </cell>
          <cell r="O1254">
            <v>0</v>
          </cell>
          <cell r="P1254">
            <v>0</v>
          </cell>
          <cell r="Q1254">
            <v>0</v>
          </cell>
          <cell r="R1254">
            <v>351680.42</v>
          </cell>
          <cell r="S1254">
            <v>1071390.72</v>
          </cell>
          <cell r="T1254">
            <v>2537897.67</v>
          </cell>
          <cell r="U1254">
            <v>3311695.75</v>
          </cell>
          <cell r="V1254">
            <v>3733808.12</v>
          </cell>
          <cell r="W1254">
            <v>3788051.65</v>
          </cell>
          <cell r="X1254">
            <v>3842351.67</v>
          </cell>
          <cell r="Y1254">
            <v>3896640.94</v>
          </cell>
          <cell r="Z1254">
            <v>3950917.05</v>
          </cell>
          <cell r="AA1254">
            <v>4005189.34</v>
          </cell>
          <cell r="AB1254">
            <v>4059468.57</v>
          </cell>
          <cell r="AC1254">
            <v>4113918.62</v>
          </cell>
          <cell r="AD1254">
            <v>4170493.29</v>
          </cell>
          <cell r="AE1254">
            <v>4227845.9800000004</v>
          </cell>
          <cell r="AF1254">
            <v>4285987.3899999997</v>
          </cell>
          <cell r="AG1254">
            <v>4344928.3600000003</v>
          </cell>
          <cell r="AH1254">
            <v>4404679.88</v>
          </cell>
          <cell r="AI1254">
            <v>4465253.1100000003</v>
          </cell>
          <cell r="AJ1254">
            <v>4526659.34</v>
          </cell>
          <cell r="AK1254">
            <v>4588910.04</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row>
        <row r="1255">
          <cell r="A1255" t="str">
            <v>IDResidentialDLC Central ACParticipantsHigh Participation Case0</v>
          </cell>
          <cell r="B1255" t="str">
            <v>ID</v>
          </cell>
          <cell r="C1255" t="str">
            <v>Residential</v>
          </cell>
          <cell r="D1255" t="str">
            <v>DLC Central AC</v>
          </cell>
          <cell r="E1255" t="str">
            <v>Participants</v>
          </cell>
          <cell r="F1255" t="str">
            <v>High Participation Case</v>
          </cell>
          <cell r="G1255">
            <v>0</v>
          </cell>
          <cell r="H1255">
            <v>0</v>
          </cell>
          <cell r="I1255">
            <v>0</v>
          </cell>
          <cell r="J1255">
            <v>0</v>
          </cell>
          <cell r="K1255">
            <v>0</v>
          </cell>
          <cell r="L1255">
            <v>0</v>
          </cell>
          <cell r="M1255">
            <v>0</v>
          </cell>
          <cell r="N1255">
            <v>0</v>
          </cell>
          <cell r="O1255">
            <v>0</v>
          </cell>
          <cell r="P1255">
            <v>0</v>
          </cell>
          <cell r="Q1255">
            <v>0</v>
          </cell>
          <cell r="R1255">
            <v>16746.686550000006</v>
          </cell>
          <cell r="S1255">
            <v>51018.605550000015</v>
          </cell>
          <cell r="T1255">
            <v>120852.27000000002</v>
          </cell>
          <cell r="U1255">
            <v>157699.79775000006</v>
          </cell>
          <cell r="V1255">
            <v>177800.38649999999</v>
          </cell>
          <cell r="W1255">
            <v>180383.41200000001</v>
          </cell>
          <cell r="X1255">
            <v>182969.12700000001</v>
          </cell>
          <cell r="Y1255">
            <v>185554.33050000004</v>
          </cell>
          <cell r="Z1255">
            <v>188138.90700000001</v>
          </cell>
          <cell r="AA1255">
            <v>190723.30200000003</v>
          </cell>
          <cell r="AB1255">
            <v>193308.027</v>
          </cell>
          <cell r="AC1255">
            <v>195900.88650000002</v>
          </cell>
          <cell r="AD1255">
            <v>198594.91865997191</v>
          </cell>
          <cell r="AE1255">
            <v>201325.99919378545</v>
          </cell>
          <cell r="AF1255">
            <v>204094.63759127702</v>
          </cell>
          <cell r="AG1255">
            <v>206901.35034879539</v>
          </cell>
          <cell r="AH1255">
            <v>209746.66106555553</v>
          </cell>
          <cell r="AI1255">
            <v>212631.10054131731</v>
          </cell>
          <cell r="AJ1255">
            <v>215555.20687540746</v>
          </cell>
          <cell r="AK1255">
            <v>218519.52556710335</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row>
        <row r="1256">
          <cell r="A1256" t="str">
            <v>IDSmall C&amp;IDLC Central ACProgram Annual BenefitsHigh Participation Case0</v>
          </cell>
          <cell r="B1256" t="str">
            <v>ID</v>
          </cell>
          <cell r="C1256" t="str">
            <v>Small C&amp;I</v>
          </cell>
          <cell r="D1256" t="str">
            <v>DLC Central AC</v>
          </cell>
          <cell r="E1256" t="str">
            <v>Program Annual Benefits</v>
          </cell>
          <cell r="F1256" t="str">
            <v>High Participation Case</v>
          </cell>
          <cell r="G1256">
            <v>0</v>
          </cell>
          <cell r="H1256">
            <v>0</v>
          </cell>
          <cell r="I1256">
            <v>0</v>
          </cell>
          <cell r="J1256">
            <v>0</v>
          </cell>
          <cell r="K1256">
            <v>0</v>
          </cell>
          <cell r="L1256">
            <v>0</v>
          </cell>
          <cell r="M1256">
            <v>0</v>
          </cell>
          <cell r="N1256">
            <v>0</v>
          </cell>
          <cell r="O1256">
            <v>0</v>
          </cell>
          <cell r="P1256">
            <v>0</v>
          </cell>
          <cell r="Q1256">
            <v>0</v>
          </cell>
          <cell r="R1256">
            <v>573231.01</v>
          </cell>
          <cell r="S1256">
            <v>1745288.43</v>
          </cell>
          <cell r="T1256">
            <v>4127886.26</v>
          </cell>
          <cell r="U1256">
            <v>5388069.9000000004</v>
          </cell>
          <cell r="V1256">
            <v>6066603.5300000003</v>
          </cell>
          <cell r="W1256">
            <v>6146956.6100000003</v>
          </cell>
          <cell r="X1256">
            <v>6226381.7599999998</v>
          </cell>
          <cell r="Y1256">
            <v>6305886.3200000003</v>
          </cell>
          <cell r="Z1256">
            <v>6389191.79</v>
          </cell>
          <cell r="AA1256">
            <v>6482465.1100000003</v>
          </cell>
          <cell r="AB1256">
            <v>6568214.9500000002</v>
          </cell>
          <cell r="AC1256">
            <v>6654117.0800000001</v>
          </cell>
          <cell r="AD1256">
            <v>6743128.8899999997</v>
          </cell>
          <cell r="AE1256">
            <v>6833331.4100000001</v>
          </cell>
          <cell r="AF1256">
            <v>6924740.5700000003</v>
          </cell>
          <cell r="AG1256">
            <v>7017372.5</v>
          </cell>
          <cell r="AH1256">
            <v>7111243.5700000003</v>
          </cell>
          <cell r="AI1256">
            <v>7206370.3399999999</v>
          </cell>
          <cell r="AJ1256">
            <v>7302769.6200000001</v>
          </cell>
          <cell r="AK1256">
            <v>7400458.4299999997</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row>
        <row r="1257">
          <cell r="A1257" t="str">
            <v>IDSmall C&amp;IDLC Central ACProgram Annual CostsHigh Participation Case0</v>
          </cell>
          <cell r="B1257" t="str">
            <v>ID</v>
          </cell>
          <cell r="C1257" t="str">
            <v>Small C&amp;I</v>
          </cell>
          <cell r="D1257" t="str">
            <v>DLC Central AC</v>
          </cell>
          <cell r="E1257" t="str">
            <v>Program Annual Costs</v>
          </cell>
          <cell r="F1257" t="str">
            <v>High Participation Case</v>
          </cell>
          <cell r="G1257">
            <v>0</v>
          </cell>
          <cell r="H1257">
            <v>0</v>
          </cell>
          <cell r="I1257">
            <v>0</v>
          </cell>
          <cell r="J1257">
            <v>0</v>
          </cell>
          <cell r="K1257">
            <v>0</v>
          </cell>
          <cell r="L1257">
            <v>0</v>
          </cell>
          <cell r="M1257">
            <v>0</v>
          </cell>
          <cell r="N1257">
            <v>0</v>
          </cell>
          <cell r="O1257">
            <v>0</v>
          </cell>
          <cell r="P1257">
            <v>0</v>
          </cell>
          <cell r="Q1257">
            <v>0</v>
          </cell>
          <cell r="R1257">
            <v>5834317.1500000004</v>
          </cell>
          <cell r="S1257">
            <v>12509121.98</v>
          </cell>
          <cell r="T1257">
            <v>26286343.199999999</v>
          </cell>
          <cell r="U1257">
            <v>16130618.27</v>
          </cell>
          <cell r="V1257">
            <v>10911310.720000001</v>
          </cell>
          <cell r="W1257">
            <v>4823091.07</v>
          </cell>
          <cell r="X1257">
            <v>4899046.41</v>
          </cell>
          <cell r="Y1257">
            <v>4974249.76</v>
          </cell>
          <cell r="Z1257">
            <v>5049879.66</v>
          </cell>
          <cell r="AA1257">
            <v>5126289.05</v>
          </cell>
          <cell r="AB1257">
            <v>5203203.5</v>
          </cell>
          <cell r="AC1257">
            <v>5283869.59</v>
          </cell>
          <cell r="AD1257">
            <v>5405233.1200000001</v>
          </cell>
          <cell r="AE1257">
            <v>5502775.29</v>
          </cell>
          <cell r="AF1257">
            <v>5602414.6799999997</v>
          </cell>
          <cell r="AG1257">
            <v>5704204.7300000004</v>
          </cell>
          <cell r="AH1257">
            <v>5808200.4400000004</v>
          </cell>
          <cell r="AI1257">
            <v>5914458.3899999997</v>
          </cell>
          <cell r="AJ1257">
            <v>6023036.7800000003</v>
          </cell>
          <cell r="AK1257">
            <v>6133995.5099999998</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row>
        <row r="1258">
          <cell r="A1258" t="str">
            <v>IDSmall C&amp;IDLC Central ACNon-Incentive CostsHigh Participation Case0</v>
          </cell>
          <cell r="B1258" t="str">
            <v>ID</v>
          </cell>
          <cell r="C1258" t="str">
            <v>Small C&amp;I</v>
          </cell>
          <cell r="D1258" t="str">
            <v>DLC Central AC</v>
          </cell>
          <cell r="E1258" t="str">
            <v>Non-Incentive Costs</v>
          </cell>
          <cell r="F1258" t="str">
            <v>High Participation Case</v>
          </cell>
          <cell r="G1258">
            <v>0</v>
          </cell>
          <cell r="H1258">
            <v>0</v>
          </cell>
          <cell r="I1258">
            <v>0</v>
          </cell>
          <cell r="J1258">
            <v>0</v>
          </cell>
          <cell r="K1258">
            <v>0</v>
          </cell>
          <cell r="L1258">
            <v>0</v>
          </cell>
          <cell r="M1258">
            <v>0</v>
          </cell>
          <cell r="N1258">
            <v>0</v>
          </cell>
          <cell r="O1258">
            <v>0</v>
          </cell>
          <cell r="P1258">
            <v>0</v>
          </cell>
          <cell r="Q1258">
            <v>0</v>
          </cell>
          <cell r="R1258">
            <v>5482636.7300000004</v>
          </cell>
          <cell r="S1258">
            <v>11437731.27</v>
          </cell>
          <cell r="T1258">
            <v>23748445.530000001</v>
          </cell>
          <cell r="U1258">
            <v>12818922.52</v>
          </cell>
          <cell r="V1258">
            <v>7177502.6100000003</v>
          </cell>
          <cell r="W1258">
            <v>1035039.42</v>
          </cell>
          <cell r="X1258">
            <v>1056694.75</v>
          </cell>
          <cell r="Y1258">
            <v>1077608.81</v>
          </cell>
          <cell r="Z1258">
            <v>1098962.6200000001</v>
          </cell>
          <cell r="AA1258">
            <v>1121099.71</v>
          </cell>
          <cell r="AB1258">
            <v>1143734.93</v>
          </cell>
          <cell r="AC1258">
            <v>1169950.97</v>
          </cell>
          <cell r="AD1258">
            <v>1234739.83</v>
          </cell>
          <cell r="AE1258">
            <v>1274929.31</v>
          </cell>
          <cell r="AF1258">
            <v>1316427.29</v>
          </cell>
          <cell r="AG1258">
            <v>1359276.37</v>
          </cell>
          <cell r="AH1258">
            <v>1403520.56</v>
          </cell>
          <cell r="AI1258">
            <v>1449205.28</v>
          </cell>
          <cell r="AJ1258">
            <v>1496377.44</v>
          </cell>
          <cell r="AK1258">
            <v>1545085.48</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row>
        <row r="1259">
          <cell r="A1259" t="str">
            <v>IDSmall C&amp;IDLC Central ACSummer Peak Reduction @Meter  (MW)High Participation Case0</v>
          </cell>
          <cell r="B1259" t="str">
            <v>ID</v>
          </cell>
          <cell r="C1259" t="str">
            <v>Small C&amp;I</v>
          </cell>
          <cell r="D1259" t="str">
            <v>DLC Central AC</v>
          </cell>
          <cell r="E1259" t="str">
            <v>Summer Peak Reduction @Meter  (MW)</v>
          </cell>
          <cell r="F1259" t="str">
            <v>High Participation Case</v>
          </cell>
          <cell r="G1259">
            <v>0</v>
          </cell>
          <cell r="H1259">
            <v>0</v>
          </cell>
          <cell r="I1259">
            <v>0</v>
          </cell>
          <cell r="J1259">
            <v>0</v>
          </cell>
          <cell r="K1259">
            <v>0</v>
          </cell>
          <cell r="L1259">
            <v>0</v>
          </cell>
          <cell r="M1259">
            <v>0</v>
          </cell>
          <cell r="N1259">
            <v>0</v>
          </cell>
          <cell r="O1259">
            <v>0</v>
          </cell>
          <cell r="P1259">
            <v>0</v>
          </cell>
          <cell r="Q1259">
            <v>0</v>
          </cell>
          <cell r="R1259">
            <v>5.1061481672101516</v>
          </cell>
          <cell r="S1259">
            <v>15.546439584201273</v>
          </cell>
          <cell r="T1259">
            <v>36.769815927493447</v>
          </cell>
          <cell r="U1259">
            <v>47.99510590524666</v>
          </cell>
          <cell r="V1259">
            <v>54.039254216657497</v>
          </cell>
          <cell r="W1259">
            <v>54.75501228123791</v>
          </cell>
          <cell r="X1259">
            <v>55.462504704051796</v>
          </cell>
          <cell r="Y1259">
            <v>56.170704503007471</v>
          </cell>
          <cell r="Z1259">
            <v>56.91276145592839</v>
          </cell>
          <cell r="AA1259">
            <v>57.74360864977195</v>
          </cell>
          <cell r="AB1259">
            <v>58.507439221742665</v>
          </cell>
          <cell r="AC1259">
            <v>59.27262640549219</v>
          </cell>
          <cell r="AD1259">
            <v>60.065513565673378</v>
          </cell>
          <cell r="AE1259">
            <v>60.869007140432515</v>
          </cell>
          <cell r="AF1259">
            <v>61.683249011282939</v>
          </cell>
          <cell r="AG1259">
            <v>62.508382957680382</v>
          </cell>
          <cell r="AH1259">
            <v>63.344554682411669</v>
          </cell>
          <cell r="AI1259">
            <v>64.191911837323005</v>
          </cell>
          <cell r="AJ1259">
            <v>65.050604049392433</v>
          </cell>
          <cell r="AK1259">
            <v>65.920782947151125</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row>
        <row r="1260">
          <cell r="A1260" t="str">
            <v>IDSmall C&amp;IDLC Central ACSummer Peak Reduction @Generation (MW)High Participation Case0</v>
          </cell>
          <cell r="B1260" t="str">
            <v>ID</v>
          </cell>
          <cell r="C1260" t="str">
            <v>Small C&amp;I</v>
          </cell>
          <cell r="D1260" t="str">
            <v>DLC Central AC</v>
          </cell>
          <cell r="E1260" t="str">
            <v>Summer Peak Reduction @Generation (MW)</v>
          </cell>
          <cell r="F1260" t="str">
            <v>High Participation Case</v>
          </cell>
          <cell r="G1260">
            <v>0</v>
          </cell>
          <cell r="H1260">
            <v>0</v>
          </cell>
          <cell r="I1260">
            <v>0</v>
          </cell>
          <cell r="J1260">
            <v>0</v>
          </cell>
          <cell r="K1260">
            <v>0</v>
          </cell>
          <cell r="L1260">
            <v>0</v>
          </cell>
          <cell r="M1260">
            <v>0</v>
          </cell>
          <cell r="N1260">
            <v>0</v>
          </cell>
          <cell r="O1260">
            <v>0</v>
          </cell>
          <cell r="P1260">
            <v>0</v>
          </cell>
          <cell r="Q1260">
            <v>0</v>
          </cell>
          <cell r="R1260">
            <v>5.6309529854545115</v>
          </cell>
          <cell r="S1260">
            <v>17.1442871462299</v>
          </cell>
          <cell r="T1260">
            <v>40.548980952242438</v>
          </cell>
          <cell r="U1260">
            <v>52.92799504328039</v>
          </cell>
          <cell r="V1260">
            <v>59.593354892652727</v>
          </cell>
          <cell r="W1260">
            <v>60.382677857562754</v>
          </cell>
          <cell r="X1260">
            <v>61.162885646285609</v>
          </cell>
          <cell r="Y1260">
            <v>61.94387351456492</v>
          </cell>
          <cell r="Z1260">
            <v>62.762198341341403</v>
          </cell>
          <cell r="AA1260">
            <v>63.678439181486489</v>
          </cell>
          <cell r="AB1260">
            <v>64.520775498172327</v>
          </cell>
          <cell r="AC1260">
            <v>65.364607857843168</v>
          </cell>
          <cell r="AD1260">
            <v>66.238987169908881</v>
          </cell>
          <cell r="AE1260">
            <v>67.125063013269198</v>
          </cell>
          <cell r="AF1260">
            <v>68.022991851877961</v>
          </cell>
          <cell r="AG1260">
            <v>68.932932242700019</v>
          </cell>
          <cell r="AH1260">
            <v>69.855044863709381</v>
          </cell>
          <cell r="AI1260">
            <v>70.789492542261797</v>
          </cell>
          <cell r="AJ1260">
            <v>71.73644028384696</v>
          </cell>
          <cell r="AK1260">
            <v>72.696055301225314</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row>
        <row r="1261">
          <cell r="A1261" t="str">
            <v>IDSmall C&amp;IDLC Central ACWinter Peak Reduction @Meter  (MW)High Participation Case0</v>
          </cell>
          <cell r="B1261" t="str">
            <v>ID</v>
          </cell>
          <cell r="C1261" t="str">
            <v>Small C&amp;I</v>
          </cell>
          <cell r="D1261" t="str">
            <v>DLC Central AC</v>
          </cell>
          <cell r="E1261" t="str">
            <v>Winter Peak Reduction @Meter  (MW)</v>
          </cell>
          <cell r="F1261" t="str">
            <v>High Participation Case</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row>
        <row r="1262">
          <cell r="A1262" t="str">
            <v>IDSmall C&amp;IDLC Central ACWinter Peak Reduction @Generation (MW)High Participation Case0</v>
          </cell>
          <cell r="B1262" t="str">
            <v>ID</v>
          </cell>
          <cell r="C1262" t="str">
            <v>Small C&amp;I</v>
          </cell>
          <cell r="D1262" t="str">
            <v>DLC Central AC</v>
          </cell>
          <cell r="E1262" t="str">
            <v>Winter Peak Reduction @Generation (MW)</v>
          </cell>
          <cell r="F1262" t="str">
            <v>High Participation Case</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row>
        <row r="1263">
          <cell r="A1263" t="str">
            <v>IDSmall C&amp;IDLC Central ACProgram Annual BenefitsHigh Participation Case0</v>
          </cell>
          <cell r="B1263" t="str">
            <v>ID</v>
          </cell>
          <cell r="C1263" t="str">
            <v>Small C&amp;I</v>
          </cell>
          <cell r="D1263" t="str">
            <v>DLC Central AC</v>
          </cell>
          <cell r="E1263" t="str">
            <v>Program Annual Benefits</v>
          </cell>
          <cell r="F1263" t="str">
            <v>High Participation Case</v>
          </cell>
          <cell r="G1263">
            <v>0</v>
          </cell>
        </row>
        <row r="1264">
          <cell r="A1264" t="str">
            <v>IDSmall C&amp;IDLC Central ACNew ParticipantsHigh Participation Case0</v>
          </cell>
          <cell r="B1264" t="str">
            <v>ID</v>
          </cell>
          <cell r="C1264" t="str">
            <v>Small C&amp;I</v>
          </cell>
          <cell r="D1264" t="str">
            <v>DLC Central AC</v>
          </cell>
          <cell r="E1264" t="str">
            <v>New Participants</v>
          </cell>
          <cell r="F1264" t="str">
            <v>High Participation Case</v>
          </cell>
          <cell r="G1264">
            <v>0</v>
          </cell>
          <cell r="H1264">
            <v>0</v>
          </cell>
          <cell r="I1264">
            <v>0</v>
          </cell>
          <cell r="J1264">
            <v>0</v>
          </cell>
          <cell r="K1264">
            <v>0</v>
          </cell>
          <cell r="L1264">
            <v>0</v>
          </cell>
          <cell r="M1264">
            <v>0</v>
          </cell>
          <cell r="N1264">
            <v>0</v>
          </cell>
          <cell r="O1264">
            <v>0</v>
          </cell>
          <cell r="P1264">
            <v>0</v>
          </cell>
          <cell r="Q1264">
            <v>0</v>
          </cell>
          <cell r="R1264">
            <v>16746.686550000006</v>
          </cell>
          <cell r="S1264">
            <v>34271.919000000009</v>
          </cell>
          <cell r="T1264">
            <v>69833.664450000011</v>
          </cell>
          <cell r="U1264">
            <v>36847.527750000037</v>
          </cell>
          <cell r="V1264">
            <v>20100.588749999937</v>
          </cell>
          <cell r="W1264">
            <v>2583.0255000000179</v>
          </cell>
          <cell r="X1264">
            <v>2585.7149999999965</v>
          </cell>
          <cell r="Y1264">
            <v>2585.2035000000324</v>
          </cell>
          <cell r="Z1264">
            <v>2584.5764999999665</v>
          </cell>
          <cell r="AA1264">
            <v>2584.3950000000186</v>
          </cell>
          <cell r="AB1264">
            <v>2584.7249999999767</v>
          </cell>
          <cell r="AC1264">
            <v>2592.8595000000205</v>
          </cell>
          <cell r="AD1264">
            <v>2694.0321599718882</v>
          </cell>
          <cell r="AE1264">
            <v>2731.0805338135397</v>
          </cell>
          <cell r="AF1264">
            <v>2768.6383974915661</v>
          </cell>
          <cell r="AG1264">
            <v>2806.7127575183695</v>
          </cell>
          <cell r="AH1264">
            <v>2845.3107167601411</v>
          </cell>
          <cell r="AI1264">
            <v>2884.4394757617847</v>
          </cell>
          <cell r="AJ1264">
            <v>2924.1063340901455</v>
          </cell>
          <cell r="AK1264">
            <v>2964.3186916958948</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row>
        <row r="1265">
          <cell r="A1265" t="str">
            <v>IDSmall C&amp;IDLC Central ACIncentive CostsHigh Participation Case0</v>
          </cell>
          <cell r="B1265" t="str">
            <v>ID</v>
          </cell>
          <cell r="C1265" t="str">
            <v>Small C&amp;I</v>
          </cell>
          <cell r="D1265" t="str">
            <v>DLC Central AC</v>
          </cell>
          <cell r="E1265" t="str">
            <v>Incentive Costs</v>
          </cell>
          <cell r="F1265" t="str">
            <v>High Participation Case</v>
          </cell>
          <cell r="G1265">
            <v>0</v>
          </cell>
          <cell r="H1265">
            <v>0</v>
          </cell>
          <cell r="I1265">
            <v>0</v>
          </cell>
          <cell r="J1265">
            <v>0</v>
          </cell>
          <cell r="K1265">
            <v>0</v>
          </cell>
          <cell r="L1265">
            <v>0</v>
          </cell>
          <cell r="M1265">
            <v>0</v>
          </cell>
          <cell r="N1265">
            <v>0</v>
          </cell>
          <cell r="O1265">
            <v>0</v>
          </cell>
          <cell r="P1265">
            <v>0</v>
          </cell>
          <cell r="Q1265">
            <v>0</v>
          </cell>
          <cell r="R1265">
            <v>351680.42</v>
          </cell>
          <cell r="S1265">
            <v>1071390.72</v>
          </cell>
          <cell r="T1265">
            <v>2537897.67</v>
          </cell>
          <cell r="U1265">
            <v>3311695.75</v>
          </cell>
          <cell r="V1265">
            <v>3733808.12</v>
          </cell>
          <cell r="W1265">
            <v>3788051.65</v>
          </cell>
          <cell r="X1265">
            <v>3842351.67</v>
          </cell>
          <cell r="Y1265">
            <v>3896640.94</v>
          </cell>
          <cell r="Z1265">
            <v>3950917.05</v>
          </cell>
          <cell r="AA1265">
            <v>4005189.34</v>
          </cell>
          <cell r="AB1265">
            <v>4059468.57</v>
          </cell>
          <cell r="AC1265">
            <v>4113918.62</v>
          </cell>
          <cell r="AD1265">
            <v>4170493.29</v>
          </cell>
          <cell r="AE1265">
            <v>4227845.9800000004</v>
          </cell>
          <cell r="AF1265">
            <v>4285987.3899999997</v>
          </cell>
          <cell r="AG1265">
            <v>4344928.3600000003</v>
          </cell>
          <cell r="AH1265">
            <v>4404679.88</v>
          </cell>
          <cell r="AI1265">
            <v>4465253.1100000003</v>
          </cell>
          <cell r="AJ1265">
            <v>4526659.34</v>
          </cell>
          <cell r="AK1265">
            <v>4588910.04</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row>
        <row r="1266">
          <cell r="A1266" t="str">
            <v>IDSmall C&amp;IDLC Central ACParticipantsHigh Participation Case0</v>
          </cell>
          <cell r="B1266" t="str">
            <v>ID</v>
          </cell>
          <cell r="C1266" t="str">
            <v>Small C&amp;I</v>
          </cell>
          <cell r="D1266" t="str">
            <v>DLC Central AC</v>
          </cell>
          <cell r="E1266" t="str">
            <v>Participants</v>
          </cell>
          <cell r="F1266" t="str">
            <v>High Participation Case</v>
          </cell>
          <cell r="G1266">
            <v>0</v>
          </cell>
          <cell r="H1266">
            <v>0</v>
          </cell>
          <cell r="I1266">
            <v>0</v>
          </cell>
          <cell r="J1266">
            <v>0</v>
          </cell>
          <cell r="K1266">
            <v>0</v>
          </cell>
          <cell r="L1266">
            <v>0</v>
          </cell>
          <cell r="M1266">
            <v>0</v>
          </cell>
          <cell r="N1266">
            <v>0</v>
          </cell>
          <cell r="O1266">
            <v>0</v>
          </cell>
          <cell r="P1266">
            <v>0</v>
          </cell>
          <cell r="Q1266">
            <v>0</v>
          </cell>
          <cell r="R1266">
            <v>16746.686550000006</v>
          </cell>
          <cell r="S1266">
            <v>51018.605550000015</v>
          </cell>
          <cell r="T1266">
            <v>120852.27000000002</v>
          </cell>
          <cell r="U1266">
            <v>157699.79775000006</v>
          </cell>
          <cell r="V1266">
            <v>177800.38649999999</v>
          </cell>
          <cell r="W1266">
            <v>180383.41200000001</v>
          </cell>
          <cell r="X1266">
            <v>182969.12700000001</v>
          </cell>
          <cell r="Y1266">
            <v>185554.33050000004</v>
          </cell>
          <cell r="Z1266">
            <v>188138.90700000001</v>
          </cell>
          <cell r="AA1266">
            <v>190723.30200000003</v>
          </cell>
          <cell r="AB1266">
            <v>193308.027</v>
          </cell>
          <cell r="AC1266">
            <v>195900.88650000002</v>
          </cell>
          <cell r="AD1266">
            <v>198594.91865997191</v>
          </cell>
          <cell r="AE1266">
            <v>201325.99919378545</v>
          </cell>
          <cell r="AF1266">
            <v>204094.63759127702</v>
          </cell>
          <cell r="AG1266">
            <v>206901.35034879539</v>
          </cell>
          <cell r="AH1266">
            <v>209746.66106555553</v>
          </cell>
          <cell r="AI1266">
            <v>212631.10054131731</v>
          </cell>
          <cell r="AJ1266">
            <v>215555.20687540746</v>
          </cell>
          <cell r="AK1266">
            <v>218519.52556710335</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row>
        <row r="1267">
          <cell r="A1267" t="str">
            <v>IDResidentialDLC Elec Vehicle ChargingProgram Annual BenefitsHigh Participation Case0</v>
          </cell>
          <cell r="B1267" t="str">
            <v>ID</v>
          </cell>
          <cell r="C1267" t="str">
            <v>Residential</v>
          </cell>
          <cell r="D1267" t="str">
            <v>DLC Elec Vehicle Charging</v>
          </cell>
          <cell r="E1267" t="str">
            <v>Program Annual Benefits</v>
          </cell>
          <cell r="F1267" t="str">
            <v>High Participation Case</v>
          </cell>
          <cell r="G1267">
            <v>0</v>
          </cell>
          <cell r="H1267">
            <v>0</v>
          </cell>
          <cell r="I1267">
            <v>0</v>
          </cell>
          <cell r="J1267">
            <v>0</v>
          </cell>
          <cell r="K1267">
            <v>0</v>
          </cell>
          <cell r="L1267">
            <v>0</v>
          </cell>
          <cell r="M1267">
            <v>0</v>
          </cell>
          <cell r="N1267">
            <v>0</v>
          </cell>
          <cell r="O1267">
            <v>0</v>
          </cell>
          <cell r="P1267">
            <v>0</v>
          </cell>
          <cell r="Q1267">
            <v>0</v>
          </cell>
          <cell r="R1267">
            <v>573231.01</v>
          </cell>
          <cell r="S1267">
            <v>1745288.43</v>
          </cell>
          <cell r="T1267">
            <v>4127886.26</v>
          </cell>
          <cell r="U1267">
            <v>5388069.9000000004</v>
          </cell>
          <cell r="V1267">
            <v>6066603.5300000003</v>
          </cell>
          <cell r="W1267">
            <v>6146956.6100000003</v>
          </cell>
          <cell r="X1267">
            <v>6226381.7599999998</v>
          </cell>
          <cell r="Y1267">
            <v>6305886.3200000003</v>
          </cell>
          <cell r="Z1267">
            <v>6389191.79</v>
          </cell>
          <cell r="AA1267">
            <v>6482465.1100000003</v>
          </cell>
          <cell r="AB1267">
            <v>6568214.9500000002</v>
          </cell>
          <cell r="AC1267">
            <v>6654117.0800000001</v>
          </cell>
          <cell r="AD1267">
            <v>6743128.8899999997</v>
          </cell>
          <cell r="AE1267">
            <v>6833331.4100000001</v>
          </cell>
          <cell r="AF1267">
            <v>6924740.5700000003</v>
          </cell>
          <cell r="AG1267">
            <v>7017372.5</v>
          </cell>
          <cell r="AH1267">
            <v>7111243.5700000003</v>
          </cell>
          <cell r="AI1267">
            <v>7206370.3399999999</v>
          </cell>
          <cell r="AJ1267">
            <v>7302769.6200000001</v>
          </cell>
          <cell r="AK1267">
            <v>7400458.4299999997</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row>
        <row r="1268">
          <cell r="A1268" t="str">
            <v>IDResidentialDLC Elec Vehicle ChargingProgram Annual CostsHigh Participation Case0</v>
          </cell>
          <cell r="B1268" t="str">
            <v>ID</v>
          </cell>
          <cell r="C1268" t="str">
            <v>Residential</v>
          </cell>
          <cell r="D1268" t="str">
            <v>DLC Elec Vehicle Charging</v>
          </cell>
          <cell r="E1268" t="str">
            <v>Program Annual Costs</v>
          </cell>
          <cell r="F1268" t="str">
            <v>High Participation Case</v>
          </cell>
          <cell r="G1268">
            <v>0</v>
          </cell>
          <cell r="H1268">
            <v>0</v>
          </cell>
          <cell r="I1268">
            <v>0</v>
          </cell>
          <cell r="J1268">
            <v>0</v>
          </cell>
          <cell r="K1268">
            <v>0</v>
          </cell>
          <cell r="L1268">
            <v>0</v>
          </cell>
          <cell r="M1268">
            <v>0</v>
          </cell>
          <cell r="N1268">
            <v>0</v>
          </cell>
          <cell r="O1268">
            <v>0</v>
          </cell>
          <cell r="P1268">
            <v>0</v>
          </cell>
          <cell r="Q1268">
            <v>0</v>
          </cell>
          <cell r="R1268">
            <v>5834317.1500000004</v>
          </cell>
          <cell r="S1268">
            <v>12509121.98</v>
          </cell>
          <cell r="T1268">
            <v>26286343.199999999</v>
          </cell>
          <cell r="U1268">
            <v>16130618.27</v>
          </cell>
          <cell r="V1268">
            <v>10911310.720000001</v>
          </cell>
          <cell r="W1268">
            <v>4823091.07</v>
          </cell>
          <cell r="X1268">
            <v>4899046.41</v>
          </cell>
          <cell r="Y1268">
            <v>4974249.76</v>
          </cell>
          <cell r="Z1268">
            <v>5049879.66</v>
          </cell>
          <cell r="AA1268">
            <v>5126289.05</v>
          </cell>
          <cell r="AB1268">
            <v>5203203.5</v>
          </cell>
          <cell r="AC1268">
            <v>5283869.59</v>
          </cell>
          <cell r="AD1268">
            <v>5405233.1200000001</v>
          </cell>
          <cell r="AE1268">
            <v>5502775.29</v>
          </cell>
          <cell r="AF1268">
            <v>5602414.6799999997</v>
          </cell>
          <cell r="AG1268">
            <v>5704204.7300000004</v>
          </cell>
          <cell r="AH1268">
            <v>5808200.4400000004</v>
          </cell>
          <cell r="AI1268">
            <v>5914458.3899999997</v>
          </cell>
          <cell r="AJ1268">
            <v>6023036.7800000003</v>
          </cell>
          <cell r="AK1268">
            <v>6133995.5099999998</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row>
        <row r="1269">
          <cell r="A1269" t="str">
            <v>IDResidentialDLC Elec Vehicle ChargingNon-Incentive CostsHigh Participation Case0</v>
          </cell>
          <cell r="B1269" t="str">
            <v>ID</v>
          </cell>
          <cell r="C1269" t="str">
            <v>Residential</v>
          </cell>
          <cell r="D1269" t="str">
            <v>DLC Elec Vehicle Charging</v>
          </cell>
          <cell r="E1269" t="str">
            <v>Non-Incentive Costs</v>
          </cell>
          <cell r="F1269" t="str">
            <v>High Participation Case</v>
          </cell>
          <cell r="G1269">
            <v>0</v>
          </cell>
          <cell r="H1269">
            <v>0</v>
          </cell>
          <cell r="I1269">
            <v>0</v>
          </cell>
          <cell r="J1269">
            <v>0</v>
          </cell>
          <cell r="K1269">
            <v>0</v>
          </cell>
          <cell r="L1269">
            <v>0</v>
          </cell>
          <cell r="M1269">
            <v>0</v>
          </cell>
          <cell r="N1269">
            <v>0</v>
          </cell>
          <cell r="O1269">
            <v>0</v>
          </cell>
          <cell r="P1269">
            <v>0</v>
          </cell>
          <cell r="Q1269">
            <v>0</v>
          </cell>
          <cell r="R1269">
            <v>5482636.7300000004</v>
          </cell>
          <cell r="S1269">
            <v>11437731.27</v>
          </cell>
          <cell r="T1269">
            <v>23748445.530000001</v>
          </cell>
          <cell r="U1269">
            <v>12818922.52</v>
          </cell>
          <cell r="V1269">
            <v>7177502.6100000003</v>
          </cell>
          <cell r="W1269">
            <v>1035039.42</v>
          </cell>
          <cell r="X1269">
            <v>1056694.75</v>
          </cell>
          <cell r="Y1269">
            <v>1077608.81</v>
          </cell>
          <cell r="Z1269">
            <v>1098962.6200000001</v>
          </cell>
          <cell r="AA1269">
            <v>1121099.71</v>
          </cell>
          <cell r="AB1269">
            <v>1143734.93</v>
          </cell>
          <cell r="AC1269">
            <v>1169950.97</v>
          </cell>
          <cell r="AD1269">
            <v>1234739.83</v>
          </cell>
          <cell r="AE1269">
            <v>1274929.31</v>
          </cell>
          <cell r="AF1269">
            <v>1316427.29</v>
          </cell>
          <cell r="AG1269">
            <v>1359276.37</v>
          </cell>
          <cell r="AH1269">
            <v>1403520.56</v>
          </cell>
          <cell r="AI1269">
            <v>1449205.28</v>
          </cell>
          <cell r="AJ1269">
            <v>1496377.44</v>
          </cell>
          <cell r="AK1269">
            <v>1545085.48</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row>
        <row r="1270">
          <cell r="A1270" t="str">
            <v>IDResidentialDLC Elec Vehicle ChargingSummer Peak Reduction @Meter  (MW)High Participation Case0</v>
          </cell>
          <cell r="B1270" t="str">
            <v>ID</v>
          </cell>
          <cell r="C1270" t="str">
            <v>Residential</v>
          </cell>
          <cell r="D1270" t="str">
            <v>DLC Elec Vehicle Charging</v>
          </cell>
          <cell r="E1270" t="str">
            <v>Summer Peak Reduction @Meter  (MW)</v>
          </cell>
          <cell r="F1270" t="str">
            <v>High Participation Case</v>
          </cell>
          <cell r="G1270">
            <v>0</v>
          </cell>
          <cell r="H1270">
            <v>0</v>
          </cell>
          <cell r="I1270">
            <v>0</v>
          </cell>
          <cell r="J1270">
            <v>0</v>
          </cell>
          <cell r="K1270">
            <v>0</v>
          </cell>
          <cell r="L1270">
            <v>0</v>
          </cell>
          <cell r="M1270">
            <v>0</v>
          </cell>
          <cell r="N1270">
            <v>0</v>
          </cell>
          <cell r="O1270">
            <v>0</v>
          </cell>
          <cell r="P1270">
            <v>0</v>
          </cell>
          <cell r="Q1270">
            <v>0</v>
          </cell>
          <cell r="R1270">
            <v>5.1061481672101516</v>
          </cell>
          <cell r="S1270">
            <v>15.546439584201273</v>
          </cell>
          <cell r="T1270">
            <v>36.769815927493447</v>
          </cell>
          <cell r="U1270">
            <v>47.99510590524666</v>
          </cell>
          <cell r="V1270">
            <v>54.039254216657497</v>
          </cell>
          <cell r="W1270">
            <v>54.75501228123791</v>
          </cell>
          <cell r="X1270">
            <v>55.462504704051796</v>
          </cell>
          <cell r="Y1270">
            <v>56.170704503007471</v>
          </cell>
          <cell r="Z1270">
            <v>56.91276145592839</v>
          </cell>
          <cell r="AA1270">
            <v>57.74360864977195</v>
          </cell>
          <cell r="AB1270">
            <v>58.507439221742665</v>
          </cell>
          <cell r="AC1270">
            <v>59.27262640549219</v>
          </cell>
          <cell r="AD1270">
            <v>60.065513565673378</v>
          </cell>
          <cell r="AE1270">
            <v>60.869007140432515</v>
          </cell>
          <cell r="AF1270">
            <v>61.683249011282939</v>
          </cell>
          <cell r="AG1270">
            <v>62.508382957680382</v>
          </cell>
          <cell r="AH1270">
            <v>63.344554682411669</v>
          </cell>
          <cell r="AI1270">
            <v>64.191911837323005</v>
          </cell>
          <cell r="AJ1270">
            <v>65.050604049392433</v>
          </cell>
          <cell r="AK1270">
            <v>65.920782947151125</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row>
        <row r="1271">
          <cell r="A1271" t="str">
            <v>IDResidentialDLC Elec Vehicle ChargingSummer Peak Reduction @Generation (MW)High Participation Case0</v>
          </cell>
          <cell r="B1271" t="str">
            <v>ID</v>
          </cell>
          <cell r="C1271" t="str">
            <v>Residential</v>
          </cell>
          <cell r="D1271" t="str">
            <v>DLC Elec Vehicle Charging</v>
          </cell>
          <cell r="E1271" t="str">
            <v>Summer Peak Reduction @Generation (MW)</v>
          </cell>
          <cell r="F1271" t="str">
            <v>High Participation Case</v>
          </cell>
          <cell r="G1271">
            <v>0</v>
          </cell>
          <cell r="H1271">
            <v>0</v>
          </cell>
          <cell r="I1271">
            <v>0</v>
          </cell>
          <cell r="J1271">
            <v>0</v>
          </cell>
          <cell r="K1271">
            <v>0</v>
          </cell>
          <cell r="L1271">
            <v>0</v>
          </cell>
          <cell r="M1271">
            <v>0</v>
          </cell>
          <cell r="N1271">
            <v>0</v>
          </cell>
          <cell r="O1271">
            <v>0</v>
          </cell>
          <cell r="P1271">
            <v>0</v>
          </cell>
          <cell r="Q1271">
            <v>0</v>
          </cell>
          <cell r="R1271">
            <v>5.6309529854545115</v>
          </cell>
          <cell r="S1271">
            <v>17.1442871462299</v>
          </cell>
          <cell r="T1271">
            <v>40.548980952242438</v>
          </cell>
          <cell r="U1271">
            <v>52.92799504328039</v>
          </cell>
          <cell r="V1271">
            <v>59.593354892652727</v>
          </cell>
          <cell r="W1271">
            <v>60.382677857562754</v>
          </cell>
          <cell r="X1271">
            <v>61.162885646285609</v>
          </cell>
          <cell r="Y1271">
            <v>61.94387351456492</v>
          </cell>
          <cell r="Z1271">
            <v>62.762198341341403</v>
          </cell>
          <cell r="AA1271">
            <v>63.678439181486489</v>
          </cell>
          <cell r="AB1271">
            <v>64.520775498172327</v>
          </cell>
          <cell r="AC1271">
            <v>65.364607857843168</v>
          </cell>
          <cell r="AD1271">
            <v>66.238987169908881</v>
          </cell>
          <cell r="AE1271">
            <v>67.125063013269198</v>
          </cell>
          <cell r="AF1271">
            <v>68.022991851877961</v>
          </cell>
          <cell r="AG1271">
            <v>68.932932242700019</v>
          </cell>
          <cell r="AH1271">
            <v>69.855044863709381</v>
          </cell>
          <cell r="AI1271">
            <v>70.789492542261797</v>
          </cell>
          <cell r="AJ1271">
            <v>71.73644028384696</v>
          </cell>
          <cell r="AK1271">
            <v>72.696055301225314</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row>
        <row r="1272">
          <cell r="A1272" t="str">
            <v>IDResidentialDLC Elec Vehicle ChargingWinter Peak Reduction @Meter  (MW)High Participation Case0</v>
          </cell>
          <cell r="B1272" t="str">
            <v>ID</v>
          </cell>
          <cell r="C1272" t="str">
            <v>Residential</v>
          </cell>
          <cell r="D1272" t="str">
            <v>DLC Elec Vehicle Charging</v>
          </cell>
          <cell r="E1272" t="str">
            <v>Winter Peak Reduction @Meter  (MW)</v>
          </cell>
          <cell r="F1272" t="str">
            <v>High Participation Case</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row>
        <row r="1273">
          <cell r="A1273" t="str">
            <v>IDResidentialDLC Elec Vehicle ChargingWinter Peak Reduction @Generation (MW)High Participation Case0</v>
          </cell>
          <cell r="B1273" t="str">
            <v>ID</v>
          </cell>
          <cell r="C1273" t="str">
            <v>Residential</v>
          </cell>
          <cell r="D1273" t="str">
            <v>DLC Elec Vehicle Charging</v>
          </cell>
          <cell r="E1273" t="str">
            <v>Winter Peak Reduction @Generation (MW)</v>
          </cell>
          <cell r="F1273" t="str">
            <v>High Participation Case</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row>
        <row r="1274">
          <cell r="A1274" t="str">
            <v>IDResidentialDLC Elec Vehicle ChargingProgram Annual BenefitsHigh Participation Case0</v>
          </cell>
          <cell r="B1274" t="str">
            <v>ID</v>
          </cell>
          <cell r="C1274" t="str">
            <v>Residential</v>
          </cell>
          <cell r="D1274" t="str">
            <v>DLC Elec Vehicle Charging</v>
          </cell>
          <cell r="E1274" t="str">
            <v>Program Annual Benefits</v>
          </cell>
          <cell r="F1274" t="str">
            <v>High Participation Case</v>
          </cell>
          <cell r="G1274">
            <v>0</v>
          </cell>
        </row>
        <row r="1275">
          <cell r="A1275" t="str">
            <v>IDResidentialDLC Elec Vehicle ChargingNew ParticipantsHigh Participation Case0</v>
          </cell>
          <cell r="B1275" t="str">
            <v>ID</v>
          </cell>
          <cell r="C1275" t="str">
            <v>Residential</v>
          </cell>
          <cell r="D1275" t="str">
            <v>DLC Elec Vehicle Charging</v>
          </cell>
          <cell r="E1275" t="str">
            <v>New Participants</v>
          </cell>
          <cell r="F1275" t="str">
            <v>High Participation Case</v>
          </cell>
          <cell r="G1275">
            <v>0</v>
          </cell>
          <cell r="H1275">
            <v>0</v>
          </cell>
          <cell r="I1275">
            <v>0</v>
          </cell>
          <cell r="J1275">
            <v>0</v>
          </cell>
          <cell r="K1275">
            <v>0</v>
          </cell>
          <cell r="L1275">
            <v>0</v>
          </cell>
          <cell r="M1275">
            <v>0</v>
          </cell>
          <cell r="N1275">
            <v>0</v>
          </cell>
          <cell r="O1275">
            <v>0</v>
          </cell>
          <cell r="P1275">
            <v>0</v>
          </cell>
          <cell r="Q1275">
            <v>0</v>
          </cell>
          <cell r="R1275">
            <v>16746.686550000006</v>
          </cell>
          <cell r="S1275">
            <v>34271.919000000009</v>
          </cell>
          <cell r="T1275">
            <v>69833.664450000011</v>
          </cell>
          <cell r="U1275">
            <v>36847.527750000037</v>
          </cell>
          <cell r="V1275">
            <v>20100.588749999937</v>
          </cell>
          <cell r="W1275">
            <v>2583.0255000000179</v>
          </cell>
          <cell r="X1275">
            <v>2585.7149999999965</v>
          </cell>
          <cell r="Y1275">
            <v>2585.2035000000324</v>
          </cell>
          <cell r="Z1275">
            <v>2584.5764999999665</v>
          </cell>
          <cell r="AA1275">
            <v>2584.3950000000186</v>
          </cell>
          <cell r="AB1275">
            <v>2584.7249999999767</v>
          </cell>
          <cell r="AC1275">
            <v>2592.8595000000205</v>
          </cell>
          <cell r="AD1275">
            <v>2694.0321599718882</v>
          </cell>
          <cell r="AE1275">
            <v>2731.0805338135397</v>
          </cell>
          <cell r="AF1275">
            <v>2768.6383974915661</v>
          </cell>
          <cell r="AG1275">
            <v>2806.7127575183695</v>
          </cell>
          <cell r="AH1275">
            <v>2845.3107167601411</v>
          </cell>
          <cell r="AI1275">
            <v>2884.4394757617847</v>
          </cell>
          <cell r="AJ1275">
            <v>2924.1063340901455</v>
          </cell>
          <cell r="AK1275">
            <v>2964.3186916958948</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row>
        <row r="1276">
          <cell r="A1276" t="str">
            <v>IDResidentialDLC Elec Vehicle ChargingIncentive CostsHigh Participation Case0</v>
          </cell>
          <cell r="B1276" t="str">
            <v>ID</v>
          </cell>
          <cell r="C1276" t="str">
            <v>Residential</v>
          </cell>
          <cell r="D1276" t="str">
            <v>DLC Elec Vehicle Charging</v>
          </cell>
          <cell r="E1276" t="str">
            <v>Incentive Costs</v>
          </cell>
          <cell r="F1276" t="str">
            <v>High Participation Case</v>
          </cell>
          <cell r="G1276">
            <v>0</v>
          </cell>
          <cell r="H1276">
            <v>0</v>
          </cell>
          <cell r="I1276">
            <v>0</v>
          </cell>
          <cell r="J1276">
            <v>0</v>
          </cell>
          <cell r="K1276">
            <v>0</v>
          </cell>
          <cell r="L1276">
            <v>0</v>
          </cell>
          <cell r="M1276">
            <v>0</v>
          </cell>
          <cell r="N1276">
            <v>0</v>
          </cell>
          <cell r="O1276">
            <v>0</v>
          </cell>
          <cell r="P1276">
            <v>0</v>
          </cell>
          <cell r="Q1276">
            <v>0</v>
          </cell>
          <cell r="R1276">
            <v>351680.42</v>
          </cell>
          <cell r="S1276">
            <v>1071390.72</v>
          </cell>
          <cell r="T1276">
            <v>2537897.67</v>
          </cell>
          <cell r="U1276">
            <v>3311695.75</v>
          </cell>
          <cell r="V1276">
            <v>3733808.12</v>
          </cell>
          <cell r="W1276">
            <v>3788051.65</v>
          </cell>
          <cell r="X1276">
            <v>3842351.67</v>
          </cell>
          <cell r="Y1276">
            <v>3896640.94</v>
          </cell>
          <cell r="Z1276">
            <v>3950917.05</v>
          </cell>
          <cell r="AA1276">
            <v>4005189.34</v>
          </cell>
          <cell r="AB1276">
            <v>4059468.57</v>
          </cell>
          <cell r="AC1276">
            <v>4113918.62</v>
          </cell>
          <cell r="AD1276">
            <v>4170493.29</v>
          </cell>
          <cell r="AE1276">
            <v>4227845.9800000004</v>
          </cell>
          <cell r="AF1276">
            <v>4285987.3899999997</v>
          </cell>
          <cell r="AG1276">
            <v>4344928.3600000003</v>
          </cell>
          <cell r="AH1276">
            <v>4404679.88</v>
          </cell>
          <cell r="AI1276">
            <v>4465253.1100000003</v>
          </cell>
          <cell r="AJ1276">
            <v>4526659.34</v>
          </cell>
          <cell r="AK1276">
            <v>4588910.04</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row>
        <row r="1277">
          <cell r="A1277" t="str">
            <v>IDResidentialDLC Elec Vehicle ChargingParticipantsHigh Participation Case0</v>
          </cell>
          <cell r="B1277" t="str">
            <v>ID</v>
          </cell>
          <cell r="C1277" t="str">
            <v>Residential</v>
          </cell>
          <cell r="D1277" t="str">
            <v>DLC Elec Vehicle Charging</v>
          </cell>
          <cell r="E1277" t="str">
            <v>Participants</v>
          </cell>
          <cell r="F1277" t="str">
            <v>High Participation Case</v>
          </cell>
          <cell r="G1277">
            <v>0</v>
          </cell>
          <cell r="H1277">
            <v>0</v>
          </cell>
          <cell r="I1277">
            <v>0</v>
          </cell>
          <cell r="J1277">
            <v>0</v>
          </cell>
          <cell r="K1277">
            <v>0</v>
          </cell>
          <cell r="L1277">
            <v>0</v>
          </cell>
          <cell r="M1277">
            <v>0</v>
          </cell>
          <cell r="N1277">
            <v>0</v>
          </cell>
          <cell r="O1277">
            <v>0</v>
          </cell>
          <cell r="P1277">
            <v>0</v>
          </cell>
          <cell r="Q1277">
            <v>0</v>
          </cell>
          <cell r="R1277">
            <v>16746.686550000006</v>
          </cell>
          <cell r="S1277">
            <v>51018.605550000015</v>
          </cell>
          <cell r="T1277">
            <v>120852.27000000002</v>
          </cell>
          <cell r="U1277">
            <v>157699.79775000006</v>
          </cell>
          <cell r="V1277">
            <v>177800.38649999999</v>
          </cell>
          <cell r="W1277">
            <v>180383.41200000001</v>
          </cell>
          <cell r="X1277">
            <v>182969.12700000001</v>
          </cell>
          <cell r="Y1277">
            <v>185554.33050000004</v>
          </cell>
          <cell r="Z1277">
            <v>188138.90700000001</v>
          </cell>
          <cell r="AA1277">
            <v>190723.30200000003</v>
          </cell>
          <cell r="AB1277">
            <v>193308.027</v>
          </cell>
          <cell r="AC1277">
            <v>195900.88650000002</v>
          </cell>
          <cell r="AD1277">
            <v>198594.91865997191</v>
          </cell>
          <cell r="AE1277">
            <v>201325.99919378545</v>
          </cell>
          <cell r="AF1277">
            <v>204094.63759127702</v>
          </cell>
          <cell r="AG1277">
            <v>206901.35034879539</v>
          </cell>
          <cell r="AH1277">
            <v>209746.66106555553</v>
          </cell>
          <cell r="AI1277">
            <v>212631.10054131731</v>
          </cell>
          <cell r="AJ1277">
            <v>215555.20687540746</v>
          </cell>
          <cell r="AK1277">
            <v>218519.52556710335</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row>
        <row r="1278">
          <cell r="A1278" t="str">
            <v>IDIrrigationDLC IrrigationProgram Annual BenefitsHigh Participation Case0</v>
          </cell>
          <cell r="B1278" t="str">
            <v>ID</v>
          </cell>
          <cell r="C1278" t="str">
            <v>Irrigation</v>
          </cell>
          <cell r="D1278" t="str">
            <v>DLC Irrigation</v>
          </cell>
          <cell r="E1278" t="str">
            <v>Program Annual Benefits</v>
          </cell>
          <cell r="F1278" t="str">
            <v>High Participation Case</v>
          </cell>
          <cell r="G1278">
            <v>0</v>
          </cell>
          <cell r="H1278">
            <v>0</v>
          </cell>
          <cell r="I1278">
            <v>0</v>
          </cell>
          <cell r="J1278">
            <v>0</v>
          </cell>
          <cell r="K1278">
            <v>0</v>
          </cell>
          <cell r="L1278">
            <v>0</v>
          </cell>
          <cell r="M1278">
            <v>0</v>
          </cell>
          <cell r="N1278">
            <v>0</v>
          </cell>
          <cell r="O1278">
            <v>0</v>
          </cell>
          <cell r="P1278">
            <v>0</v>
          </cell>
          <cell r="Q1278">
            <v>0</v>
          </cell>
          <cell r="R1278">
            <v>573231.01</v>
          </cell>
          <cell r="S1278">
            <v>1745288.43</v>
          </cell>
          <cell r="T1278">
            <v>4127886.26</v>
          </cell>
          <cell r="U1278">
            <v>5388069.9000000004</v>
          </cell>
          <cell r="V1278">
            <v>6066603.5300000003</v>
          </cell>
          <cell r="W1278">
            <v>6146956.6100000003</v>
          </cell>
          <cell r="X1278">
            <v>6226381.7599999998</v>
          </cell>
          <cell r="Y1278">
            <v>6305886.3200000003</v>
          </cell>
          <cell r="Z1278">
            <v>6389191.79</v>
          </cell>
          <cell r="AA1278">
            <v>6482465.1100000003</v>
          </cell>
          <cell r="AB1278">
            <v>6568214.9500000002</v>
          </cell>
          <cell r="AC1278">
            <v>6654117.0800000001</v>
          </cell>
          <cell r="AD1278">
            <v>6743128.8899999997</v>
          </cell>
          <cell r="AE1278">
            <v>6833331.4100000001</v>
          </cell>
          <cell r="AF1278">
            <v>6924740.5700000003</v>
          </cell>
          <cell r="AG1278">
            <v>7017372.5</v>
          </cell>
          <cell r="AH1278">
            <v>7111243.5700000003</v>
          </cell>
          <cell r="AI1278">
            <v>7206370.3399999999</v>
          </cell>
          <cell r="AJ1278">
            <v>7302769.6200000001</v>
          </cell>
          <cell r="AK1278">
            <v>7400458.4299999997</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row>
        <row r="1279">
          <cell r="A1279" t="str">
            <v>IDIrrigationDLC IrrigationProgram Annual CostsHigh Participation Case0</v>
          </cell>
          <cell r="B1279" t="str">
            <v>ID</v>
          </cell>
          <cell r="C1279" t="str">
            <v>Irrigation</v>
          </cell>
          <cell r="D1279" t="str">
            <v>DLC Irrigation</v>
          </cell>
          <cell r="E1279" t="str">
            <v>Program Annual Costs</v>
          </cell>
          <cell r="F1279" t="str">
            <v>High Participation Case</v>
          </cell>
          <cell r="G1279">
            <v>0</v>
          </cell>
          <cell r="H1279">
            <v>0</v>
          </cell>
          <cell r="I1279">
            <v>0</v>
          </cell>
          <cell r="J1279">
            <v>0</v>
          </cell>
          <cell r="K1279">
            <v>0</v>
          </cell>
          <cell r="L1279">
            <v>0</v>
          </cell>
          <cell r="M1279">
            <v>0</v>
          </cell>
          <cell r="N1279">
            <v>0</v>
          </cell>
          <cell r="O1279">
            <v>0</v>
          </cell>
          <cell r="P1279">
            <v>0</v>
          </cell>
          <cell r="Q1279">
            <v>0</v>
          </cell>
          <cell r="R1279">
            <v>5834317.1500000004</v>
          </cell>
          <cell r="S1279">
            <v>12509121.98</v>
          </cell>
          <cell r="T1279">
            <v>26286343.199999999</v>
          </cell>
          <cell r="U1279">
            <v>16130618.27</v>
          </cell>
          <cell r="V1279">
            <v>10911310.720000001</v>
          </cell>
          <cell r="W1279">
            <v>4823091.07</v>
          </cell>
          <cell r="X1279">
            <v>4899046.41</v>
          </cell>
          <cell r="Y1279">
            <v>4974249.76</v>
          </cell>
          <cell r="Z1279">
            <v>5049879.66</v>
          </cell>
          <cell r="AA1279">
            <v>5126289.05</v>
          </cell>
          <cell r="AB1279">
            <v>5203203.5</v>
          </cell>
          <cell r="AC1279">
            <v>5283869.59</v>
          </cell>
          <cell r="AD1279">
            <v>5405233.1200000001</v>
          </cell>
          <cell r="AE1279">
            <v>5502775.29</v>
          </cell>
          <cell r="AF1279">
            <v>5602414.6799999997</v>
          </cell>
          <cell r="AG1279">
            <v>5704204.7300000004</v>
          </cell>
          <cell r="AH1279">
            <v>5808200.4400000004</v>
          </cell>
          <cell r="AI1279">
            <v>5914458.3899999997</v>
          </cell>
          <cell r="AJ1279">
            <v>6023036.7800000003</v>
          </cell>
          <cell r="AK1279">
            <v>6133995.5099999998</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row>
        <row r="1280">
          <cell r="A1280" t="str">
            <v>IDIrrigationDLC IrrigationNon-Incentive CostsHigh Participation Case0</v>
          </cell>
          <cell r="B1280" t="str">
            <v>ID</v>
          </cell>
          <cell r="C1280" t="str">
            <v>Irrigation</v>
          </cell>
          <cell r="D1280" t="str">
            <v>DLC Irrigation</v>
          </cell>
          <cell r="E1280" t="str">
            <v>Non-Incentive Costs</v>
          </cell>
          <cell r="F1280" t="str">
            <v>High Participation Case</v>
          </cell>
          <cell r="G1280">
            <v>0</v>
          </cell>
          <cell r="H1280">
            <v>0</v>
          </cell>
          <cell r="I1280">
            <v>0</v>
          </cell>
          <cell r="J1280">
            <v>0</v>
          </cell>
          <cell r="K1280">
            <v>0</v>
          </cell>
          <cell r="L1280">
            <v>0</v>
          </cell>
          <cell r="M1280">
            <v>0</v>
          </cell>
          <cell r="N1280">
            <v>0</v>
          </cell>
          <cell r="O1280">
            <v>0</v>
          </cell>
          <cell r="P1280">
            <v>0</v>
          </cell>
          <cell r="Q1280">
            <v>0</v>
          </cell>
          <cell r="R1280">
            <v>5482636.7300000004</v>
          </cell>
          <cell r="S1280">
            <v>11437731.27</v>
          </cell>
          <cell r="T1280">
            <v>23748445.530000001</v>
          </cell>
          <cell r="U1280">
            <v>12818922.52</v>
          </cell>
          <cell r="V1280">
            <v>7177502.6100000003</v>
          </cell>
          <cell r="W1280">
            <v>1035039.42</v>
          </cell>
          <cell r="X1280">
            <v>1056694.75</v>
          </cell>
          <cell r="Y1280">
            <v>1077608.81</v>
          </cell>
          <cell r="Z1280">
            <v>1098962.6200000001</v>
          </cell>
          <cell r="AA1280">
            <v>1121099.71</v>
          </cell>
          <cell r="AB1280">
            <v>1143734.93</v>
          </cell>
          <cell r="AC1280">
            <v>1169950.97</v>
          </cell>
          <cell r="AD1280">
            <v>1234739.83</v>
          </cell>
          <cell r="AE1280">
            <v>1274929.31</v>
          </cell>
          <cell r="AF1280">
            <v>1316427.29</v>
          </cell>
          <cell r="AG1280">
            <v>1359276.37</v>
          </cell>
          <cell r="AH1280">
            <v>1403520.56</v>
          </cell>
          <cell r="AI1280">
            <v>1449205.28</v>
          </cell>
          <cell r="AJ1280">
            <v>1496377.44</v>
          </cell>
          <cell r="AK1280">
            <v>1545085.48</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row>
        <row r="1281">
          <cell r="A1281" t="str">
            <v>IDIrrigationDLC IrrigationSummer Peak Reduction @Meter  (MW)High Participation Case0</v>
          </cell>
          <cell r="B1281" t="str">
            <v>ID</v>
          </cell>
          <cell r="C1281" t="str">
            <v>Irrigation</v>
          </cell>
          <cell r="D1281" t="str">
            <v>DLC Irrigation</v>
          </cell>
          <cell r="E1281" t="str">
            <v>Summer Peak Reduction @Meter  (MW)</v>
          </cell>
          <cell r="F1281" t="str">
            <v>High Participation Case</v>
          </cell>
          <cell r="G1281">
            <v>0</v>
          </cell>
          <cell r="H1281">
            <v>0</v>
          </cell>
          <cell r="I1281">
            <v>0</v>
          </cell>
          <cell r="J1281">
            <v>0</v>
          </cell>
          <cell r="K1281">
            <v>0</v>
          </cell>
          <cell r="L1281">
            <v>0</v>
          </cell>
          <cell r="M1281">
            <v>0</v>
          </cell>
          <cell r="N1281">
            <v>0</v>
          </cell>
          <cell r="O1281">
            <v>0</v>
          </cell>
          <cell r="P1281">
            <v>0</v>
          </cell>
          <cell r="Q1281">
            <v>0</v>
          </cell>
          <cell r="R1281">
            <v>5.1061481672101516</v>
          </cell>
          <cell r="S1281">
            <v>15.546439584201273</v>
          </cell>
          <cell r="T1281">
            <v>36.769815927493447</v>
          </cell>
          <cell r="U1281">
            <v>47.99510590524666</v>
          </cell>
          <cell r="V1281">
            <v>54.039254216657497</v>
          </cell>
          <cell r="W1281">
            <v>54.75501228123791</v>
          </cell>
          <cell r="X1281">
            <v>55.462504704051796</v>
          </cell>
          <cell r="Y1281">
            <v>56.170704503007471</v>
          </cell>
          <cell r="Z1281">
            <v>56.91276145592839</v>
          </cell>
          <cell r="AA1281">
            <v>57.74360864977195</v>
          </cell>
          <cell r="AB1281">
            <v>58.507439221742665</v>
          </cell>
          <cell r="AC1281">
            <v>59.27262640549219</v>
          </cell>
          <cell r="AD1281">
            <v>60.065513565673378</v>
          </cell>
          <cell r="AE1281">
            <v>60.869007140432515</v>
          </cell>
          <cell r="AF1281">
            <v>61.683249011282939</v>
          </cell>
          <cell r="AG1281">
            <v>62.508382957680382</v>
          </cell>
          <cell r="AH1281">
            <v>63.344554682411669</v>
          </cell>
          <cell r="AI1281">
            <v>64.191911837323005</v>
          </cell>
          <cell r="AJ1281">
            <v>65.050604049392433</v>
          </cell>
          <cell r="AK1281">
            <v>65.920782947151125</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row>
        <row r="1282">
          <cell r="A1282" t="str">
            <v>IDIrrigationDLC IrrigationSummer Peak Reduction @Generation (MW)High Participation Case0</v>
          </cell>
          <cell r="B1282" t="str">
            <v>ID</v>
          </cell>
          <cell r="C1282" t="str">
            <v>Irrigation</v>
          </cell>
          <cell r="D1282" t="str">
            <v>DLC Irrigation</v>
          </cell>
          <cell r="E1282" t="str">
            <v>Summer Peak Reduction @Generation (MW)</v>
          </cell>
          <cell r="F1282" t="str">
            <v>High Participation Case</v>
          </cell>
          <cell r="G1282">
            <v>0</v>
          </cell>
          <cell r="H1282">
            <v>0</v>
          </cell>
          <cell r="I1282">
            <v>0</v>
          </cell>
          <cell r="J1282">
            <v>0</v>
          </cell>
          <cell r="K1282">
            <v>0</v>
          </cell>
          <cell r="L1282">
            <v>0</v>
          </cell>
          <cell r="M1282">
            <v>0</v>
          </cell>
          <cell r="N1282">
            <v>0</v>
          </cell>
          <cell r="O1282">
            <v>0</v>
          </cell>
          <cell r="P1282">
            <v>0</v>
          </cell>
          <cell r="Q1282">
            <v>0</v>
          </cell>
          <cell r="R1282">
            <v>5.6309529854545115</v>
          </cell>
          <cell r="S1282">
            <v>17.1442871462299</v>
          </cell>
          <cell r="T1282">
            <v>40.548980952242438</v>
          </cell>
          <cell r="U1282">
            <v>52.92799504328039</v>
          </cell>
          <cell r="V1282">
            <v>59.593354892652727</v>
          </cell>
          <cell r="W1282">
            <v>60.382677857562754</v>
          </cell>
          <cell r="X1282">
            <v>61.162885646285609</v>
          </cell>
          <cell r="Y1282">
            <v>61.94387351456492</v>
          </cell>
          <cell r="Z1282">
            <v>62.762198341341403</v>
          </cell>
          <cell r="AA1282">
            <v>63.678439181486489</v>
          </cell>
          <cell r="AB1282">
            <v>64.520775498172327</v>
          </cell>
          <cell r="AC1282">
            <v>65.364607857843168</v>
          </cell>
          <cell r="AD1282">
            <v>66.238987169908881</v>
          </cell>
          <cell r="AE1282">
            <v>67.125063013269198</v>
          </cell>
          <cell r="AF1282">
            <v>68.022991851877961</v>
          </cell>
          <cell r="AG1282">
            <v>68.932932242700019</v>
          </cell>
          <cell r="AH1282">
            <v>69.855044863709381</v>
          </cell>
          <cell r="AI1282">
            <v>70.789492542261797</v>
          </cell>
          <cell r="AJ1282">
            <v>71.73644028384696</v>
          </cell>
          <cell r="AK1282">
            <v>72.696055301225314</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row>
        <row r="1283">
          <cell r="A1283" t="str">
            <v>IDIrrigationDLC IrrigationWinter Peak Reduction @Meter  (MW)High Participation Case0</v>
          </cell>
          <cell r="B1283" t="str">
            <v>ID</v>
          </cell>
          <cell r="C1283" t="str">
            <v>Irrigation</v>
          </cell>
          <cell r="D1283" t="str">
            <v>DLC Irrigation</v>
          </cell>
          <cell r="E1283" t="str">
            <v>Winter Peak Reduction @Meter  (MW)</v>
          </cell>
          <cell r="F1283" t="str">
            <v>High Participation Case</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row>
        <row r="1284">
          <cell r="A1284" t="str">
            <v>IDIrrigationDLC IrrigationWinter Peak Reduction @Generation (MW)High Participation Case0</v>
          </cell>
          <cell r="B1284" t="str">
            <v>ID</v>
          </cell>
          <cell r="C1284" t="str">
            <v>Irrigation</v>
          </cell>
          <cell r="D1284" t="str">
            <v>DLC Irrigation</v>
          </cell>
          <cell r="E1284" t="str">
            <v>Winter Peak Reduction @Generation (MW)</v>
          </cell>
          <cell r="F1284" t="str">
            <v>High Participation Case</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row>
        <row r="1285">
          <cell r="A1285" t="str">
            <v>IDIrrigationDLC IrrigationProgram Annual BenefitsHigh Participation Case0</v>
          </cell>
          <cell r="B1285" t="str">
            <v>ID</v>
          </cell>
          <cell r="C1285" t="str">
            <v>Irrigation</v>
          </cell>
          <cell r="D1285" t="str">
            <v>DLC Irrigation</v>
          </cell>
          <cell r="E1285" t="str">
            <v>Program Annual Benefits</v>
          </cell>
          <cell r="F1285" t="str">
            <v>High Participation Case</v>
          </cell>
          <cell r="G1285">
            <v>0</v>
          </cell>
        </row>
        <row r="1286">
          <cell r="A1286" t="str">
            <v>IDIrrigationDLC IrrigationNew ParticipantsHigh Participation Case0</v>
          </cell>
          <cell r="B1286" t="str">
            <v>ID</v>
          </cell>
          <cell r="C1286" t="str">
            <v>Irrigation</v>
          </cell>
          <cell r="D1286" t="str">
            <v>DLC Irrigation</v>
          </cell>
          <cell r="E1286" t="str">
            <v>New Participants</v>
          </cell>
          <cell r="F1286" t="str">
            <v>High Participation Case</v>
          </cell>
          <cell r="G1286">
            <v>0</v>
          </cell>
          <cell r="H1286">
            <v>0</v>
          </cell>
          <cell r="I1286">
            <v>0</v>
          </cell>
          <cell r="J1286">
            <v>0</v>
          </cell>
          <cell r="K1286">
            <v>0</v>
          </cell>
          <cell r="L1286">
            <v>0</v>
          </cell>
          <cell r="M1286">
            <v>0</v>
          </cell>
          <cell r="N1286">
            <v>0</v>
          </cell>
          <cell r="O1286">
            <v>0</v>
          </cell>
          <cell r="P1286">
            <v>0</v>
          </cell>
          <cell r="Q1286">
            <v>0</v>
          </cell>
          <cell r="R1286">
            <v>16746.686550000006</v>
          </cell>
          <cell r="S1286">
            <v>34271.919000000009</v>
          </cell>
          <cell r="T1286">
            <v>69833.664450000011</v>
          </cell>
          <cell r="U1286">
            <v>36847.527750000037</v>
          </cell>
          <cell r="V1286">
            <v>20100.588749999937</v>
          </cell>
          <cell r="W1286">
            <v>2583.0255000000179</v>
          </cell>
          <cell r="X1286">
            <v>2585.7149999999965</v>
          </cell>
          <cell r="Y1286">
            <v>2585.2035000000324</v>
          </cell>
          <cell r="Z1286">
            <v>2584.5764999999665</v>
          </cell>
          <cell r="AA1286">
            <v>2584.3950000000186</v>
          </cell>
          <cell r="AB1286">
            <v>2584.7249999999767</v>
          </cell>
          <cell r="AC1286">
            <v>2592.8595000000205</v>
          </cell>
          <cell r="AD1286">
            <v>2694.0321599718882</v>
          </cell>
          <cell r="AE1286">
            <v>2731.0805338135397</v>
          </cell>
          <cell r="AF1286">
            <v>2768.6383974915661</v>
          </cell>
          <cell r="AG1286">
            <v>2806.7127575183695</v>
          </cell>
          <cell r="AH1286">
            <v>2845.3107167601411</v>
          </cell>
          <cell r="AI1286">
            <v>2884.4394757617847</v>
          </cell>
          <cell r="AJ1286">
            <v>2924.1063340901455</v>
          </cell>
          <cell r="AK1286">
            <v>2964.3186916958948</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row>
        <row r="1287">
          <cell r="A1287" t="str">
            <v>IDIrrigationDLC IrrigationIncentive CostsHigh Participation Case0</v>
          </cell>
          <cell r="B1287" t="str">
            <v>ID</v>
          </cell>
          <cell r="C1287" t="str">
            <v>Irrigation</v>
          </cell>
          <cell r="D1287" t="str">
            <v>DLC Irrigation</v>
          </cell>
          <cell r="E1287" t="str">
            <v>Incentive Costs</v>
          </cell>
          <cell r="F1287" t="str">
            <v>High Participation Case</v>
          </cell>
          <cell r="G1287">
            <v>0</v>
          </cell>
          <cell r="H1287">
            <v>0</v>
          </cell>
          <cell r="I1287">
            <v>0</v>
          </cell>
          <cell r="J1287">
            <v>0</v>
          </cell>
          <cell r="K1287">
            <v>0</v>
          </cell>
          <cell r="L1287">
            <v>0</v>
          </cell>
          <cell r="M1287">
            <v>0</v>
          </cell>
          <cell r="N1287">
            <v>0</v>
          </cell>
          <cell r="O1287">
            <v>0</v>
          </cell>
          <cell r="P1287">
            <v>0</v>
          </cell>
          <cell r="Q1287">
            <v>0</v>
          </cell>
          <cell r="R1287">
            <v>351680.42</v>
          </cell>
          <cell r="S1287">
            <v>1071390.72</v>
          </cell>
          <cell r="T1287">
            <v>2537897.67</v>
          </cell>
          <cell r="U1287">
            <v>3311695.75</v>
          </cell>
          <cell r="V1287">
            <v>3733808.12</v>
          </cell>
          <cell r="W1287">
            <v>3788051.65</v>
          </cell>
          <cell r="X1287">
            <v>3842351.67</v>
          </cell>
          <cell r="Y1287">
            <v>3896640.94</v>
          </cell>
          <cell r="Z1287">
            <v>3950917.05</v>
          </cell>
          <cell r="AA1287">
            <v>4005189.34</v>
          </cell>
          <cell r="AB1287">
            <v>4059468.57</v>
          </cell>
          <cell r="AC1287">
            <v>4113918.62</v>
          </cell>
          <cell r="AD1287">
            <v>4170493.29</v>
          </cell>
          <cell r="AE1287">
            <v>4227845.9800000004</v>
          </cell>
          <cell r="AF1287">
            <v>4285987.3899999997</v>
          </cell>
          <cell r="AG1287">
            <v>4344928.3600000003</v>
          </cell>
          <cell r="AH1287">
            <v>4404679.88</v>
          </cell>
          <cell r="AI1287">
            <v>4465253.1100000003</v>
          </cell>
          <cell r="AJ1287">
            <v>4526659.34</v>
          </cell>
          <cell r="AK1287">
            <v>4588910.04</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row>
        <row r="1288">
          <cell r="A1288" t="str">
            <v>IDIrrigationDLC IrrigationParticipantsHigh Participation Case0</v>
          </cell>
          <cell r="B1288" t="str">
            <v>ID</v>
          </cell>
          <cell r="C1288" t="str">
            <v>Irrigation</v>
          </cell>
          <cell r="D1288" t="str">
            <v>DLC Irrigation</v>
          </cell>
          <cell r="E1288" t="str">
            <v>Participants</v>
          </cell>
          <cell r="F1288" t="str">
            <v>High Participation Case</v>
          </cell>
          <cell r="G1288">
            <v>0</v>
          </cell>
          <cell r="H1288">
            <v>0</v>
          </cell>
          <cell r="I1288">
            <v>0</v>
          </cell>
          <cell r="J1288">
            <v>0</v>
          </cell>
          <cell r="K1288">
            <v>0</v>
          </cell>
          <cell r="L1288">
            <v>0</v>
          </cell>
          <cell r="M1288">
            <v>0</v>
          </cell>
          <cell r="N1288">
            <v>0</v>
          </cell>
          <cell r="O1288">
            <v>0</v>
          </cell>
          <cell r="P1288">
            <v>0</v>
          </cell>
          <cell r="Q1288">
            <v>0</v>
          </cell>
          <cell r="R1288">
            <v>16746.686550000006</v>
          </cell>
          <cell r="S1288">
            <v>51018.605550000015</v>
          </cell>
          <cell r="T1288">
            <v>120852.27000000002</v>
          </cell>
          <cell r="U1288">
            <v>157699.79775000006</v>
          </cell>
          <cell r="V1288">
            <v>177800.38649999999</v>
          </cell>
          <cell r="W1288">
            <v>180383.41200000001</v>
          </cell>
          <cell r="X1288">
            <v>182969.12700000001</v>
          </cell>
          <cell r="Y1288">
            <v>185554.33050000004</v>
          </cell>
          <cell r="Z1288">
            <v>188138.90700000001</v>
          </cell>
          <cell r="AA1288">
            <v>190723.30200000003</v>
          </cell>
          <cell r="AB1288">
            <v>193308.027</v>
          </cell>
          <cell r="AC1288">
            <v>195900.88650000002</v>
          </cell>
          <cell r="AD1288">
            <v>198594.91865997191</v>
          </cell>
          <cell r="AE1288">
            <v>201325.99919378545</v>
          </cell>
          <cell r="AF1288">
            <v>204094.63759127702</v>
          </cell>
          <cell r="AG1288">
            <v>206901.35034879539</v>
          </cell>
          <cell r="AH1288">
            <v>209746.66106555553</v>
          </cell>
          <cell r="AI1288">
            <v>212631.10054131731</v>
          </cell>
          <cell r="AJ1288">
            <v>215555.20687540746</v>
          </cell>
          <cell r="AK1288">
            <v>218519.52556710335</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row>
        <row r="1289">
          <cell r="A1289" t="str">
            <v>IDResidentialDLC Room ACProgram Annual BenefitsHigh Participation Case0</v>
          </cell>
          <cell r="B1289" t="str">
            <v>ID</v>
          </cell>
          <cell r="C1289" t="str">
            <v>Residential</v>
          </cell>
          <cell r="D1289" t="str">
            <v>DLC Room AC</v>
          </cell>
          <cell r="E1289" t="str">
            <v>Program Annual Benefits</v>
          </cell>
          <cell r="F1289" t="str">
            <v>High Participation Case</v>
          </cell>
          <cell r="G1289">
            <v>0</v>
          </cell>
          <cell r="H1289">
            <v>0</v>
          </cell>
          <cell r="I1289">
            <v>0</v>
          </cell>
          <cell r="J1289">
            <v>0</v>
          </cell>
          <cell r="K1289">
            <v>0</v>
          </cell>
          <cell r="L1289">
            <v>0</v>
          </cell>
          <cell r="M1289">
            <v>0</v>
          </cell>
          <cell r="N1289">
            <v>0</v>
          </cell>
          <cell r="O1289">
            <v>0</v>
          </cell>
          <cell r="P1289">
            <v>0</v>
          </cell>
          <cell r="Q1289">
            <v>0</v>
          </cell>
          <cell r="R1289">
            <v>573231.01</v>
          </cell>
          <cell r="S1289">
            <v>1745288.43</v>
          </cell>
          <cell r="T1289">
            <v>4127886.26</v>
          </cell>
          <cell r="U1289">
            <v>5388069.9000000004</v>
          </cell>
          <cell r="V1289">
            <v>6066603.5300000003</v>
          </cell>
          <cell r="W1289">
            <v>6146956.6100000003</v>
          </cell>
          <cell r="X1289">
            <v>6226381.7599999998</v>
          </cell>
          <cell r="Y1289">
            <v>6305886.3200000003</v>
          </cell>
          <cell r="Z1289">
            <v>6389191.79</v>
          </cell>
          <cell r="AA1289">
            <v>6482465.1100000003</v>
          </cell>
          <cell r="AB1289">
            <v>6568214.9500000002</v>
          </cell>
          <cell r="AC1289">
            <v>6654117.0800000001</v>
          </cell>
          <cell r="AD1289">
            <v>6743128.8899999997</v>
          </cell>
          <cell r="AE1289">
            <v>6833331.4100000001</v>
          </cell>
          <cell r="AF1289">
            <v>6924740.5700000003</v>
          </cell>
          <cell r="AG1289">
            <v>7017372.5</v>
          </cell>
          <cell r="AH1289">
            <v>7111243.5700000003</v>
          </cell>
          <cell r="AI1289">
            <v>7206370.3399999999</v>
          </cell>
          <cell r="AJ1289">
            <v>7302769.6200000001</v>
          </cell>
          <cell r="AK1289">
            <v>7400458.4299999997</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row>
        <row r="1290">
          <cell r="A1290" t="str">
            <v>IDResidentialDLC Room ACProgram Annual CostsHigh Participation Case0</v>
          </cell>
          <cell r="B1290" t="str">
            <v>ID</v>
          </cell>
          <cell r="C1290" t="str">
            <v>Residential</v>
          </cell>
          <cell r="D1290" t="str">
            <v>DLC Room AC</v>
          </cell>
          <cell r="E1290" t="str">
            <v>Program Annual Costs</v>
          </cell>
          <cell r="F1290" t="str">
            <v>High Participation Case</v>
          </cell>
          <cell r="G1290">
            <v>0</v>
          </cell>
          <cell r="H1290">
            <v>0</v>
          </cell>
          <cell r="I1290">
            <v>0</v>
          </cell>
          <cell r="J1290">
            <v>0</v>
          </cell>
          <cell r="K1290">
            <v>0</v>
          </cell>
          <cell r="L1290">
            <v>0</v>
          </cell>
          <cell r="M1290">
            <v>0</v>
          </cell>
          <cell r="N1290">
            <v>0</v>
          </cell>
          <cell r="O1290">
            <v>0</v>
          </cell>
          <cell r="P1290">
            <v>0</v>
          </cell>
          <cell r="Q1290">
            <v>0</v>
          </cell>
          <cell r="R1290">
            <v>5834317.1500000004</v>
          </cell>
          <cell r="S1290">
            <v>12509121.98</v>
          </cell>
          <cell r="T1290">
            <v>26286343.199999999</v>
          </cell>
          <cell r="U1290">
            <v>16130618.27</v>
          </cell>
          <cell r="V1290">
            <v>10911310.720000001</v>
          </cell>
          <cell r="W1290">
            <v>4823091.07</v>
          </cell>
          <cell r="X1290">
            <v>4899046.41</v>
          </cell>
          <cell r="Y1290">
            <v>4974249.76</v>
          </cell>
          <cell r="Z1290">
            <v>5049879.66</v>
          </cell>
          <cell r="AA1290">
            <v>5126289.05</v>
          </cell>
          <cell r="AB1290">
            <v>5203203.5</v>
          </cell>
          <cell r="AC1290">
            <v>5283869.59</v>
          </cell>
          <cell r="AD1290">
            <v>5405233.1200000001</v>
          </cell>
          <cell r="AE1290">
            <v>5502775.29</v>
          </cell>
          <cell r="AF1290">
            <v>5602414.6799999997</v>
          </cell>
          <cell r="AG1290">
            <v>5704204.7300000004</v>
          </cell>
          <cell r="AH1290">
            <v>5808200.4400000004</v>
          </cell>
          <cell r="AI1290">
            <v>5914458.3899999997</v>
          </cell>
          <cell r="AJ1290">
            <v>6023036.7800000003</v>
          </cell>
          <cell r="AK1290">
            <v>6133995.5099999998</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row>
        <row r="1291">
          <cell r="A1291" t="str">
            <v>IDResidentialDLC Room ACNon-Incentive CostsHigh Participation Case0</v>
          </cell>
          <cell r="B1291" t="str">
            <v>ID</v>
          </cell>
          <cell r="C1291" t="str">
            <v>Residential</v>
          </cell>
          <cell r="D1291" t="str">
            <v>DLC Room AC</v>
          </cell>
          <cell r="E1291" t="str">
            <v>Non-Incentive Costs</v>
          </cell>
          <cell r="F1291" t="str">
            <v>High Participation Case</v>
          </cell>
          <cell r="G1291">
            <v>0</v>
          </cell>
          <cell r="H1291">
            <v>0</v>
          </cell>
          <cell r="I1291">
            <v>0</v>
          </cell>
          <cell r="J1291">
            <v>0</v>
          </cell>
          <cell r="K1291">
            <v>0</v>
          </cell>
          <cell r="L1291">
            <v>0</v>
          </cell>
          <cell r="M1291">
            <v>0</v>
          </cell>
          <cell r="N1291">
            <v>0</v>
          </cell>
          <cell r="O1291">
            <v>0</v>
          </cell>
          <cell r="P1291">
            <v>0</v>
          </cell>
          <cell r="Q1291">
            <v>0</v>
          </cell>
          <cell r="R1291">
            <v>5482636.7300000004</v>
          </cell>
          <cell r="S1291">
            <v>11437731.27</v>
          </cell>
          <cell r="T1291">
            <v>23748445.530000001</v>
          </cell>
          <cell r="U1291">
            <v>12818922.52</v>
          </cell>
          <cell r="V1291">
            <v>7177502.6100000003</v>
          </cell>
          <cell r="W1291">
            <v>1035039.42</v>
          </cell>
          <cell r="X1291">
            <v>1056694.75</v>
          </cell>
          <cell r="Y1291">
            <v>1077608.81</v>
          </cell>
          <cell r="Z1291">
            <v>1098962.6200000001</v>
          </cell>
          <cell r="AA1291">
            <v>1121099.71</v>
          </cell>
          <cell r="AB1291">
            <v>1143734.93</v>
          </cell>
          <cell r="AC1291">
            <v>1169950.97</v>
          </cell>
          <cell r="AD1291">
            <v>1234739.83</v>
          </cell>
          <cell r="AE1291">
            <v>1274929.31</v>
          </cell>
          <cell r="AF1291">
            <v>1316427.29</v>
          </cell>
          <cell r="AG1291">
            <v>1359276.37</v>
          </cell>
          <cell r="AH1291">
            <v>1403520.56</v>
          </cell>
          <cell r="AI1291">
            <v>1449205.28</v>
          </cell>
          <cell r="AJ1291">
            <v>1496377.44</v>
          </cell>
          <cell r="AK1291">
            <v>1545085.48</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row>
        <row r="1292">
          <cell r="A1292" t="str">
            <v>IDResidentialDLC Room ACSummer Peak Reduction @Meter  (MW)High Participation Case0</v>
          </cell>
          <cell r="B1292" t="str">
            <v>ID</v>
          </cell>
          <cell r="C1292" t="str">
            <v>Residential</v>
          </cell>
          <cell r="D1292" t="str">
            <v>DLC Room AC</v>
          </cell>
          <cell r="E1292" t="str">
            <v>Summer Peak Reduction @Meter  (MW)</v>
          </cell>
          <cell r="F1292" t="str">
            <v>High Participation Case</v>
          </cell>
          <cell r="G1292">
            <v>0</v>
          </cell>
          <cell r="H1292">
            <v>0</v>
          </cell>
          <cell r="I1292">
            <v>0</v>
          </cell>
          <cell r="J1292">
            <v>0</v>
          </cell>
          <cell r="K1292">
            <v>0</v>
          </cell>
          <cell r="L1292">
            <v>0</v>
          </cell>
          <cell r="M1292">
            <v>0</v>
          </cell>
          <cell r="N1292">
            <v>0</v>
          </cell>
          <cell r="O1292">
            <v>0</v>
          </cell>
          <cell r="P1292">
            <v>0</v>
          </cell>
          <cell r="Q1292">
            <v>0</v>
          </cell>
          <cell r="R1292">
            <v>5.1061481672101516</v>
          </cell>
          <cell r="S1292">
            <v>15.546439584201273</v>
          </cell>
          <cell r="T1292">
            <v>36.769815927493447</v>
          </cell>
          <cell r="U1292">
            <v>47.99510590524666</v>
          </cell>
          <cell r="V1292">
            <v>54.039254216657497</v>
          </cell>
          <cell r="W1292">
            <v>54.75501228123791</v>
          </cell>
          <cell r="X1292">
            <v>55.462504704051796</v>
          </cell>
          <cell r="Y1292">
            <v>56.170704503007471</v>
          </cell>
          <cell r="Z1292">
            <v>56.91276145592839</v>
          </cell>
          <cell r="AA1292">
            <v>57.74360864977195</v>
          </cell>
          <cell r="AB1292">
            <v>58.507439221742665</v>
          </cell>
          <cell r="AC1292">
            <v>59.27262640549219</v>
          </cell>
          <cell r="AD1292">
            <v>60.065513565673378</v>
          </cell>
          <cell r="AE1292">
            <v>60.869007140432515</v>
          </cell>
          <cell r="AF1292">
            <v>61.683249011282939</v>
          </cell>
          <cell r="AG1292">
            <v>62.508382957680382</v>
          </cell>
          <cell r="AH1292">
            <v>63.344554682411669</v>
          </cell>
          <cell r="AI1292">
            <v>64.191911837323005</v>
          </cell>
          <cell r="AJ1292">
            <v>65.050604049392433</v>
          </cell>
          <cell r="AK1292">
            <v>65.920782947151125</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row>
        <row r="1293">
          <cell r="A1293" t="str">
            <v>IDResidentialDLC Room ACSummer Peak Reduction @Generation (MW)High Participation Case0</v>
          </cell>
          <cell r="B1293" t="str">
            <v>ID</v>
          </cell>
          <cell r="C1293" t="str">
            <v>Residential</v>
          </cell>
          <cell r="D1293" t="str">
            <v>DLC Room AC</v>
          </cell>
          <cell r="E1293" t="str">
            <v>Summer Peak Reduction @Generation (MW)</v>
          </cell>
          <cell r="F1293" t="str">
            <v>High Participation Case</v>
          </cell>
          <cell r="G1293">
            <v>0</v>
          </cell>
          <cell r="H1293">
            <v>0</v>
          </cell>
          <cell r="I1293">
            <v>0</v>
          </cell>
          <cell r="J1293">
            <v>0</v>
          </cell>
          <cell r="K1293">
            <v>0</v>
          </cell>
          <cell r="L1293">
            <v>0</v>
          </cell>
          <cell r="M1293">
            <v>0</v>
          </cell>
          <cell r="N1293">
            <v>0</v>
          </cell>
          <cell r="O1293">
            <v>0</v>
          </cell>
          <cell r="P1293">
            <v>0</v>
          </cell>
          <cell r="Q1293">
            <v>0</v>
          </cell>
          <cell r="R1293">
            <v>5.6309529854545115</v>
          </cell>
          <cell r="S1293">
            <v>17.1442871462299</v>
          </cell>
          <cell r="T1293">
            <v>40.548980952242438</v>
          </cell>
          <cell r="U1293">
            <v>52.92799504328039</v>
          </cell>
          <cell r="V1293">
            <v>59.593354892652727</v>
          </cell>
          <cell r="W1293">
            <v>60.382677857562754</v>
          </cell>
          <cell r="X1293">
            <v>61.162885646285609</v>
          </cell>
          <cell r="Y1293">
            <v>61.94387351456492</v>
          </cell>
          <cell r="Z1293">
            <v>62.762198341341403</v>
          </cell>
          <cell r="AA1293">
            <v>63.678439181486489</v>
          </cell>
          <cell r="AB1293">
            <v>64.520775498172327</v>
          </cell>
          <cell r="AC1293">
            <v>65.364607857843168</v>
          </cell>
          <cell r="AD1293">
            <v>66.238987169908881</v>
          </cell>
          <cell r="AE1293">
            <v>67.125063013269198</v>
          </cell>
          <cell r="AF1293">
            <v>68.022991851877961</v>
          </cell>
          <cell r="AG1293">
            <v>68.932932242700019</v>
          </cell>
          <cell r="AH1293">
            <v>69.855044863709381</v>
          </cell>
          <cell r="AI1293">
            <v>70.789492542261797</v>
          </cell>
          <cell r="AJ1293">
            <v>71.73644028384696</v>
          </cell>
          <cell r="AK1293">
            <v>72.696055301225314</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row>
        <row r="1294">
          <cell r="A1294" t="str">
            <v>IDResidentialDLC Room ACWinter Peak Reduction @Meter  (MW)High Participation Case0</v>
          </cell>
          <cell r="B1294" t="str">
            <v>ID</v>
          </cell>
          <cell r="C1294" t="str">
            <v>Residential</v>
          </cell>
          <cell r="D1294" t="str">
            <v>DLC Room AC</v>
          </cell>
          <cell r="E1294" t="str">
            <v>Winter Peak Reduction @Meter  (MW)</v>
          </cell>
          <cell r="F1294" t="str">
            <v>High Participation Case</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row>
        <row r="1295">
          <cell r="A1295" t="str">
            <v>IDResidentialDLC Room ACWinter Peak Reduction @Generation (MW)High Participation Case0</v>
          </cell>
          <cell r="B1295" t="str">
            <v>ID</v>
          </cell>
          <cell r="C1295" t="str">
            <v>Residential</v>
          </cell>
          <cell r="D1295" t="str">
            <v>DLC Room AC</v>
          </cell>
          <cell r="E1295" t="str">
            <v>Winter Peak Reduction @Generation (MW)</v>
          </cell>
          <cell r="F1295" t="str">
            <v>High Participation Case</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row>
        <row r="1296">
          <cell r="A1296" t="str">
            <v>IDResidentialDLC Room ACProgram Annual BenefitsHigh Participation Case0</v>
          </cell>
          <cell r="B1296" t="str">
            <v>ID</v>
          </cell>
          <cell r="C1296" t="str">
            <v>Residential</v>
          </cell>
          <cell r="D1296" t="str">
            <v>DLC Room AC</v>
          </cell>
          <cell r="E1296" t="str">
            <v>Program Annual Benefits</v>
          </cell>
          <cell r="F1296" t="str">
            <v>High Participation Case</v>
          </cell>
          <cell r="G1296">
            <v>0</v>
          </cell>
        </row>
        <row r="1297">
          <cell r="A1297" t="str">
            <v>IDResidentialDLC Room ACNew ParticipantsHigh Participation Case0</v>
          </cell>
          <cell r="B1297" t="str">
            <v>ID</v>
          </cell>
          <cell r="C1297" t="str">
            <v>Residential</v>
          </cell>
          <cell r="D1297" t="str">
            <v>DLC Room AC</v>
          </cell>
          <cell r="E1297" t="str">
            <v>New Participants</v>
          </cell>
          <cell r="F1297" t="str">
            <v>High Participation Case</v>
          </cell>
          <cell r="G1297">
            <v>0</v>
          </cell>
          <cell r="H1297">
            <v>0</v>
          </cell>
          <cell r="I1297">
            <v>0</v>
          </cell>
          <cell r="J1297">
            <v>0</v>
          </cell>
          <cell r="K1297">
            <v>0</v>
          </cell>
          <cell r="L1297">
            <v>0</v>
          </cell>
          <cell r="M1297">
            <v>0</v>
          </cell>
          <cell r="N1297">
            <v>0</v>
          </cell>
          <cell r="O1297">
            <v>0</v>
          </cell>
          <cell r="P1297">
            <v>0</v>
          </cell>
          <cell r="Q1297">
            <v>0</v>
          </cell>
          <cell r="R1297">
            <v>16746.686550000006</v>
          </cell>
          <cell r="S1297">
            <v>34271.919000000009</v>
          </cell>
          <cell r="T1297">
            <v>69833.664450000011</v>
          </cell>
          <cell r="U1297">
            <v>36847.527750000037</v>
          </cell>
          <cell r="V1297">
            <v>20100.588749999937</v>
          </cell>
          <cell r="W1297">
            <v>2583.0255000000179</v>
          </cell>
          <cell r="X1297">
            <v>2585.7149999999965</v>
          </cell>
          <cell r="Y1297">
            <v>2585.2035000000324</v>
          </cell>
          <cell r="Z1297">
            <v>2584.5764999999665</v>
          </cell>
          <cell r="AA1297">
            <v>2584.3950000000186</v>
          </cell>
          <cell r="AB1297">
            <v>2584.7249999999767</v>
          </cell>
          <cell r="AC1297">
            <v>2592.8595000000205</v>
          </cell>
          <cell r="AD1297">
            <v>2694.0321599718882</v>
          </cell>
          <cell r="AE1297">
            <v>2731.0805338135397</v>
          </cell>
          <cell r="AF1297">
            <v>2768.6383974915661</v>
          </cell>
          <cell r="AG1297">
            <v>2806.7127575183695</v>
          </cell>
          <cell r="AH1297">
            <v>2845.3107167601411</v>
          </cell>
          <cell r="AI1297">
            <v>2884.4394757617847</v>
          </cell>
          <cell r="AJ1297">
            <v>2924.1063340901455</v>
          </cell>
          <cell r="AK1297">
            <v>2964.3186916958948</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row>
        <row r="1298">
          <cell r="A1298" t="str">
            <v>IDResidentialDLC Room ACIncentive CostsHigh Participation Case0</v>
          </cell>
          <cell r="B1298" t="str">
            <v>ID</v>
          </cell>
          <cell r="C1298" t="str">
            <v>Residential</v>
          </cell>
          <cell r="D1298" t="str">
            <v>DLC Room AC</v>
          </cell>
          <cell r="E1298" t="str">
            <v>Incentive Costs</v>
          </cell>
          <cell r="F1298" t="str">
            <v>High Participation Case</v>
          </cell>
          <cell r="G1298">
            <v>0</v>
          </cell>
          <cell r="H1298">
            <v>0</v>
          </cell>
          <cell r="I1298">
            <v>0</v>
          </cell>
          <cell r="J1298">
            <v>0</v>
          </cell>
          <cell r="K1298">
            <v>0</v>
          </cell>
          <cell r="L1298">
            <v>0</v>
          </cell>
          <cell r="M1298">
            <v>0</v>
          </cell>
          <cell r="N1298">
            <v>0</v>
          </cell>
          <cell r="O1298">
            <v>0</v>
          </cell>
          <cell r="P1298">
            <v>0</v>
          </cell>
          <cell r="Q1298">
            <v>0</v>
          </cell>
          <cell r="R1298">
            <v>351680.42</v>
          </cell>
          <cell r="S1298">
            <v>1071390.72</v>
          </cell>
          <cell r="T1298">
            <v>2537897.67</v>
          </cell>
          <cell r="U1298">
            <v>3311695.75</v>
          </cell>
          <cell r="V1298">
            <v>3733808.12</v>
          </cell>
          <cell r="W1298">
            <v>3788051.65</v>
          </cell>
          <cell r="X1298">
            <v>3842351.67</v>
          </cell>
          <cell r="Y1298">
            <v>3896640.94</v>
          </cell>
          <cell r="Z1298">
            <v>3950917.05</v>
          </cell>
          <cell r="AA1298">
            <v>4005189.34</v>
          </cell>
          <cell r="AB1298">
            <v>4059468.57</v>
          </cell>
          <cell r="AC1298">
            <v>4113918.62</v>
          </cell>
          <cell r="AD1298">
            <v>4170493.29</v>
          </cell>
          <cell r="AE1298">
            <v>4227845.9800000004</v>
          </cell>
          <cell r="AF1298">
            <v>4285987.3899999997</v>
          </cell>
          <cell r="AG1298">
            <v>4344928.3600000003</v>
          </cell>
          <cell r="AH1298">
            <v>4404679.88</v>
          </cell>
          <cell r="AI1298">
            <v>4465253.1100000003</v>
          </cell>
          <cell r="AJ1298">
            <v>4526659.34</v>
          </cell>
          <cell r="AK1298">
            <v>4588910.04</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row>
        <row r="1299">
          <cell r="A1299" t="str">
            <v>IDResidentialDLC Room ACParticipantsHigh Participation Case0</v>
          </cell>
          <cell r="B1299" t="str">
            <v>ID</v>
          </cell>
          <cell r="C1299" t="str">
            <v>Residential</v>
          </cell>
          <cell r="D1299" t="str">
            <v>DLC Room AC</v>
          </cell>
          <cell r="E1299" t="str">
            <v>Participants</v>
          </cell>
          <cell r="F1299" t="str">
            <v>High Participation Case</v>
          </cell>
          <cell r="G1299">
            <v>0</v>
          </cell>
          <cell r="H1299">
            <v>0</v>
          </cell>
          <cell r="I1299">
            <v>0</v>
          </cell>
          <cell r="J1299">
            <v>0</v>
          </cell>
          <cell r="K1299">
            <v>0</v>
          </cell>
          <cell r="L1299">
            <v>0</v>
          </cell>
          <cell r="M1299">
            <v>0</v>
          </cell>
          <cell r="N1299">
            <v>0</v>
          </cell>
          <cell r="O1299">
            <v>0</v>
          </cell>
          <cell r="P1299">
            <v>0</v>
          </cell>
          <cell r="Q1299">
            <v>0</v>
          </cell>
          <cell r="R1299">
            <v>16746.686550000006</v>
          </cell>
          <cell r="S1299">
            <v>51018.605550000015</v>
          </cell>
          <cell r="T1299">
            <v>120852.27000000002</v>
          </cell>
          <cell r="U1299">
            <v>157699.79775000006</v>
          </cell>
          <cell r="V1299">
            <v>177800.38649999999</v>
          </cell>
          <cell r="W1299">
            <v>180383.41200000001</v>
          </cell>
          <cell r="X1299">
            <v>182969.12700000001</v>
          </cell>
          <cell r="Y1299">
            <v>185554.33050000004</v>
          </cell>
          <cell r="Z1299">
            <v>188138.90700000001</v>
          </cell>
          <cell r="AA1299">
            <v>190723.30200000003</v>
          </cell>
          <cell r="AB1299">
            <v>193308.027</v>
          </cell>
          <cell r="AC1299">
            <v>195900.88650000002</v>
          </cell>
          <cell r="AD1299">
            <v>198594.91865997191</v>
          </cell>
          <cell r="AE1299">
            <v>201325.99919378545</v>
          </cell>
          <cell r="AF1299">
            <v>204094.63759127702</v>
          </cell>
          <cell r="AG1299">
            <v>206901.35034879539</v>
          </cell>
          <cell r="AH1299">
            <v>209746.66106555553</v>
          </cell>
          <cell r="AI1299">
            <v>212631.10054131731</v>
          </cell>
          <cell r="AJ1299">
            <v>215555.20687540746</v>
          </cell>
          <cell r="AK1299">
            <v>218519.52556710335</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row>
        <row r="1300">
          <cell r="A1300" t="str">
            <v>IDResidentialDLC Smart AppliancesProgram Annual BenefitsHigh Participation Case0</v>
          </cell>
          <cell r="B1300" t="str">
            <v>ID</v>
          </cell>
          <cell r="C1300" t="str">
            <v>Residential</v>
          </cell>
          <cell r="D1300" t="str">
            <v>DLC Smart Appliances</v>
          </cell>
          <cell r="E1300" t="str">
            <v>Program Annual Benefits</v>
          </cell>
          <cell r="F1300" t="str">
            <v>High Participation Case</v>
          </cell>
          <cell r="G1300">
            <v>0</v>
          </cell>
          <cell r="H1300">
            <v>0</v>
          </cell>
          <cell r="I1300">
            <v>0</v>
          </cell>
          <cell r="J1300">
            <v>0</v>
          </cell>
          <cell r="K1300">
            <v>0</v>
          </cell>
          <cell r="L1300">
            <v>0</v>
          </cell>
          <cell r="M1300">
            <v>0</v>
          </cell>
          <cell r="N1300">
            <v>0</v>
          </cell>
          <cell r="O1300">
            <v>0</v>
          </cell>
          <cell r="P1300">
            <v>0</v>
          </cell>
          <cell r="Q1300">
            <v>0</v>
          </cell>
          <cell r="R1300">
            <v>573231.01</v>
          </cell>
          <cell r="S1300">
            <v>1745288.43</v>
          </cell>
          <cell r="T1300">
            <v>4127886.26</v>
          </cell>
          <cell r="U1300">
            <v>5388069.9000000004</v>
          </cell>
          <cell r="V1300">
            <v>6066603.5300000003</v>
          </cell>
          <cell r="W1300">
            <v>6146956.6100000003</v>
          </cell>
          <cell r="X1300">
            <v>6226381.7599999998</v>
          </cell>
          <cell r="Y1300">
            <v>6305886.3200000003</v>
          </cell>
          <cell r="Z1300">
            <v>6389191.79</v>
          </cell>
          <cell r="AA1300">
            <v>6482465.1100000003</v>
          </cell>
          <cell r="AB1300">
            <v>6568214.9500000002</v>
          </cell>
          <cell r="AC1300">
            <v>6654117.0800000001</v>
          </cell>
          <cell r="AD1300">
            <v>6743128.8899999997</v>
          </cell>
          <cell r="AE1300">
            <v>6833331.4100000001</v>
          </cell>
          <cell r="AF1300">
            <v>6924740.5700000003</v>
          </cell>
          <cell r="AG1300">
            <v>7017372.5</v>
          </cell>
          <cell r="AH1300">
            <v>7111243.5700000003</v>
          </cell>
          <cell r="AI1300">
            <v>7206370.3399999999</v>
          </cell>
          <cell r="AJ1300">
            <v>7302769.6200000001</v>
          </cell>
          <cell r="AK1300">
            <v>7400458.4299999997</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row>
        <row r="1301">
          <cell r="A1301" t="str">
            <v>IDResidentialDLC Smart AppliancesProgram Annual CostsHigh Participation Case0</v>
          </cell>
          <cell r="B1301" t="str">
            <v>ID</v>
          </cell>
          <cell r="C1301" t="str">
            <v>Residential</v>
          </cell>
          <cell r="D1301" t="str">
            <v>DLC Smart Appliances</v>
          </cell>
          <cell r="E1301" t="str">
            <v>Program Annual Costs</v>
          </cell>
          <cell r="F1301" t="str">
            <v>High Participation Case</v>
          </cell>
          <cell r="G1301">
            <v>0</v>
          </cell>
          <cell r="H1301">
            <v>0</v>
          </cell>
          <cell r="I1301">
            <v>0</v>
          </cell>
          <cell r="J1301">
            <v>0</v>
          </cell>
          <cell r="K1301">
            <v>0</v>
          </cell>
          <cell r="L1301">
            <v>0</v>
          </cell>
          <cell r="M1301">
            <v>0</v>
          </cell>
          <cell r="N1301">
            <v>0</v>
          </cell>
          <cell r="O1301">
            <v>0</v>
          </cell>
          <cell r="P1301">
            <v>0</v>
          </cell>
          <cell r="Q1301">
            <v>0</v>
          </cell>
          <cell r="R1301">
            <v>5834317.1500000004</v>
          </cell>
          <cell r="S1301">
            <v>12509121.98</v>
          </cell>
          <cell r="T1301">
            <v>26286343.199999999</v>
          </cell>
          <cell r="U1301">
            <v>16130618.27</v>
          </cell>
          <cell r="V1301">
            <v>10911310.720000001</v>
          </cell>
          <cell r="W1301">
            <v>4823091.07</v>
          </cell>
          <cell r="X1301">
            <v>4899046.41</v>
          </cell>
          <cell r="Y1301">
            <v>4974249.76</v>
          </cell>
          <cell r="Z1301">
            <v>5049879.66</v>
          </cell>
          <cell r="AA1301">
            <v>5126289.05</v>
          </cell>
          <cell r="AB1301">
            <v>5203203.5</v>
          </cell>
          <cell r="AC1301">
            <v>5283869.59</v>
          </cell>
          <cell r="AD1301">
            <v>5405233.1200000001</v>
          </cell>
          <cell r="AE1301">
            <v>5502775.29</v>
          </cell>
          <cell r="AF1301">
            <v>5602414.6799999997</v>
          </cell>
          <cell r="AG1301">
            <v>5704204.7300000004</v>
          </cell>
          <cell r="AH1301">
            <v>5808200.4400000004</v>
          </cell>
          <cell r="AI1301">
            <v>5914458.3899999997</v>
          </cell>
          <cell r="AJ1301">
            <v>6023036.7800000003</v>
          </cell>
          <cell r="AK1301">
            <v>6133995.5099999998</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row>
        <row r="1302">
          <cell r="A1302" t="str">
            <v>IDResidentialDLC Smart AppliancesNon-Incentive CostsHigh Participation Case0</v>
          </cell>
          <cell r="B1302" t="str">
            <v>ID</v>
          </cell>
          <cell r="C1302" t="str">
            <v>Residential</v>
          </cell>
          <cell r="D1302" t="str">
            <v>DLC Smart Appliances</v>
          </cell>
          <cell r="E1302" t="str">
            <v>Non-Incentive Costs</v>
          </cell>
          <cell r="F1302" t="str">
            <v>High Participation Case</v>
          </cell>
          <cell r="G1302">
            <v>0</v>
          </cell>
          <cell r="H1302">
            <v>0</v>
          </cell>
          <cell r="I1302">
            <v>0</v>
          </cell>
          <cell r="J1302">
            <v>0</v>
          </cell>
          <cell r="K1302">
            <v>0</v>
          </cell>
          <cell r="L1302">
            <v>0</v>
          </cell>
          <cell r="M1302">
            <v>0</v>
          </cell>
          <cell r="N1302">
            <v>0</v>
          </cell>
          <cell r="O1302">
            <v>0</v>
          </cell>
          <cell r="P1302">
            <v>0</v>
          </cell>
          <cell r="Q1302">
            <v>0</v>
          </cell>
          <cell r="R1302">
            <v>5482636.7300000004</v>
          </cell>
          <cell r="S1302">
            <v>11437731.27</v>
          </cell>
          <cell r="T1302">
            <v>23748445.530000001</v>
          </cell>
          <cell r="U1302">
            <v>12818922.52</v>
          </cell>
          <cell r="V1302">
            <v>7177502.6100000003</v>
          </cell>
          <cell r="W1302">
            <v>1035039.42</v>
          </cell>
          <cell r="X1302">
            <v>1056694.75</v>
          </cell>
          <cell r="Y1302">
            <v>1077608.81</v>
          </cell>
          <cell r="Z1302">
            <v>1098962.6200000001</v>
          </cell>
          <cell r="AA1302">
            <v>1121099.71</v>
          </cell>
          <cell r="AB1302">
            <v>1143734.93</v>
          </cell>
          <cell r="AC1302">
            <v>1169950.97</v>
          </cell>
          <cell r="AD1302">
            <v>1234739.83</v>
          </cell>
          <cell r="AE1302">
            <v>1274929.31</v>
          </cell>
          <cell r="AF1302">
            <v>1316427.29</v>
          </cell>
          <cell r="AG1302">
            <v>1359276.37</v>
          </cell>
          <cell r="AH1302">
            <v>1403520.56</v>
          </cell>
          <cell r="AI1302">
            <v>1449205.28</v>
          </cell>
          <cell r="AJ1302">
            <v>1496377.44</v>
          </cell>
          <cell r="AK1302">
            <v>1545085.48</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row>
        <row r="1303">
          <cell r="A1303" t="str">
            <v>IDResidentialDLC Smart AppliancesSummer Peak Reduction @Meter  (MW)High Participation Case0</v>
          </cell>
          <cell r="B1303" t="str">
            <v>ID</v>
          </cell>
          <cell r="C1303" t="str">
            <v>Residential</v>
          </cell>
          <cell r="D1303" t="str">
            <v>DLC Smart Appliances</v>
          </cell>
          <cell r="E1303" t="str">
            <v>Summer Peak Reduction @Meter  (MW)</v>
          </cell>
          <cell r="F1303" t="str">
            <v>High Participation Case</v>
          </cell>
          <cell r="G1303">
            <v>0</v>
          </cell>
          <cell r="H1303">
            <v>0</v>
          </cell>
          <cell r="I1303">
            <v>0</v>
          </cell>
          <cell r="J1303">
            <v>0</v>
          </cell>
          <cell r="K1303">
            <v>0</v>
          </cell>
          <cell r="L1303">
            <v>0</v>
          </cell>
          <cell r="M1303">
            <v>0</v>
          </cell>
          <cell r="N1303">
            <v>0</v>
          </cell>
          <cell r="O1303">
            <v>0</v>
          </cell>
          <cell r="P1303">
            <v>0</v>
          </cell>
          <cell r="Q1303">
            <v>0</v>
          </cell>
          <cell r="R1303">
            <v>5.1061481672101516</v>
          </cell>
          <cell r="S1303">
            <v>15.546439584201273</v>
          </cell>
          <cell r="T1303">
            <v>36.769815927493447</v>
          </cell>
          <cell r="U1303">
            <v>47.99510590524666</v>
          </cell>
          <cell r="V1303">
            <v>54.039254216657497</v>
          </cell>
          <cell r="W1303">
            <v>54.75501228123791</v>
          </cell>
          <cell r="X1303">
            <v>55.462504704051796</v>
          </cell>
          <cell r="Y1303">
            <v>56.170704503007471</v>
          </cell>
          <cell r="Z1303">
            <v>56.91276145592839</v>
          </cell>
          <cell r="AA1303">
            <v>57.74360864977195</v>
          </cell>
          <cell r="AB1303">
            <v>58.507439221742665</v>
          </cell>
          <cell r="AC1303">
            <v>59.27262640549219</v>
          </cell>
          <cell r="AD1303">
            <v>60.065513565673378</v>
          </cell>
          <cell r="AE1303">
            <v>60.869007140432515</v>
          </cell>
          <cell r="AF1303">
            <v>61.683249011282939</v>
          </cell>
          <cell r="AG1303">
            <v>62.508382957680382</v>
          </cell>
          <cell r="AH1303">
            <v>63.344554682411669</v>
          </cell>
          <cell r="AI1303">
            <v>64.191911837323005</v>
          </cell>
          <cell r="AJ1303">
            <v>65.050604049392433</v>
          </cell>
          <cell r="AK1303">
            <v>65.920782947151125</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row>
        <row r="1304">
          <cell r="A1304" t="str">
            <v>IDResidentialDLC Smart AppliancesSummer Peak Reduction @Generation (MW)High Participation Case0</v>
          </cell>
          <cell r="B1304" t="str">
            <v>ID</v>
          </cell>
          <cell r="C1304" t="str">
            <v>Residential</v>
          </cell>
          <cell r="D1304" t="str">
            <v>DLC Smart Appliances</v>
          </cell>
          <cell r="E1304" t="str">
            <v>Summer Peak Reduction @Generation (MW)</v>
          </cell>
          <cell r="F1304" t="str">
            <v>High Participation Case</v>
          </cell>
          <cell r="G1304">
            <v>0</v>
          </cell>
          <cell r="H1304">
            <v>0</v>
          </cell>
          <cell r="I1304">
            <v>0</v>
          </cell>
          <cell r="J1304">
            <v>0</v>
          </cell>
          <cell r="K1304">
            <v>0</v>
          </cell>
          <cell r="L1304">
            <v>0</v>
          </cell>
          <cell r="M1304">
            <v>0</v>
          </cell>
          <cell r="N1304">
            <v>0</v>
          </cell>
          <cell r="O1304">
            <v>0</v>
          </cell>
          <cell r="P1304">
            <v>0</v>
          </cell>
          <cell r="Q1304">
            <v>0</v>
          </cell>
          <cell r="R1304">
            <v>5.6309529854545115</v>
          </cell>
          <cell r="S1304">
            <v>17.1442871462299</v>
          </cell>
          <cell r="T1304">
            <v>40.548980952242438</v>
          </cell>
          <cell r="U1304">
            <v>52.92799504328039</v>
          </cell>
          <cell r="V1304">
            <v>59.593354892652727</v>
          </cell>
          <cell r="W1304">
            <v>60.382677857562754</v>
          </cell>
          <cell r="X1304">
            <v>61.162885646285609</v>
          </cell>
          <cell r="Y1304">
            <v>61.94387351456492</v>
          </cell>
          <cell r="Z1304">
            <v>62.762198341341403</v>
          </cell>
          <cell r="AA1304">
            <v>63.678439181486489</v>
          </cell>
          <cell r="AB1304">
            <v>64.520775498172327</v>
          </cell>
          <cell r="AC1304">
            <v>65.364607857843168</v>
          </cell>
          <cell r="AD1304">
            <v>66.238987169908881</v>
          </cell>
          <cell r="AE1304">
            <v>67.125063013269198</v>
          </cell>
          <cell r="AF1304">
            <v>68.022991851877961</v>
          </cell>
          <cell r="AG1304">
            <v>68.932932242700019</v>
          </cell>
          <cell r="AH1304">
            <v>69.855044863709381</v>
          </cell>
          <cell r="AI1304">
            <v>70.789492542261797</v>
          </cell>
          <cell r="AJ1304">
            <v>71.73644028384696</v>
          </cell>
          <cell r="AK1304">
            <v>72.696055301225314</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row>
        <row r="1305">
          <cell r="A1305" t="str">
            <v>IDResidentialDLC Smart AppliancesWinter Peak Reduction @Meter  (MW)High Participation Case0</v>
          </cell>
          <cell r="B1305" t="str">
            <v>ID</v>
          </cell>
          <cell r="C1305" t="str">
            <v>Residential</v>
          </cell>
          <cell r="D1305" t="str">
            <v>DLC Smart Appliances</v>
          </cell>
          <cell r="E1305" t="str">
            <v>Winter Peak Reduction @Meter  (MW)</v>
          </cell>
          <cell r="F1305" t="str">
            <v>High Participation Case</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row>
        <row r="1306">
          <cell r="A1306" t="str">
            <v>IDResidentialDLC Smart AppliancesWinter Peak Reduction @Generation (MW)High Participation Case0</v>
          </cell>
          <cell r="B1306" t="str">
            <v>ID</v>
          </cell>
          <cell r="C1306" t="str">
            <v>Residential</v>
          </cell>
          <cell r="D1306" t="str">
            <v>DLC Smart Appliances</v>
          </cell>
          <cell r="E1306" t="str">
            <v>Winter Peak Reduction @Generation (MW)</v>
          </cell>
          <cell r="F1306" t="str">
            <v>High Participation Case</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row>
        <row r="1307">
          <cell r="A1307" t="str">
            <v>IDResidentialDLC Smart AppliancesProgram Annual BenefitsHigh Participation Case0</v>
          </cell>
          <cell r="B1307" t="str">
            <v>ID</v>
          </cell>
          <cell r="C1307" t="str">
            <v>Residential</v>
          </cell>
          <cell r="D1307" t="str">
            <v>DLC Smart Appliances</v>
          </cell>
          <cell r="E1307" t="str">
            <v>Program Annual Benefits</v>
          </cell>
          <cell r="F1307" t="str">
            <v>High Participation Case</v>
          </cell>
          <cell r="G1307">
            <v>0</v>
          </cell>
        </row>
        <row r="1308">
          <cell r="A1308" t="str">
            <v>IDResidentialDLC Smart AppliancesNew ParticipantsHigh Participation Case0</v>
          </cell>
          <cell r="B1308" t="str">
            <v>ID</v>
          </cell>
          <cell r="C1308" t="str">
            <v>Residential</v>
          </cell>
          <cell r="D1308" t="str">
            <v>DLC Smart Appliances</v>
          </cell>
          <cell r="E1308" t="str">
            <v>New Participants</v>
          </cell>
          <cell r="F1308" t="str">
            <v>High Participation Case</v>
          </cell>
          <cell r="G1308">
            <v>0</v>
          </cell>
          <cell r="H1308">
            <v>0</v>
          </cell>
          <cell r="I1308">
            <v>0</v>
          </cell>
          <cell r="J1308">
            <v>0</v>
          </cell>
          <cell r="K1308">
            <v>0</v>
          </cell>
          <cell r="L1308">
            <v>0</v>
          </cell>
          <cell r="M1308">
            <v>0</v>
          </cell>
          <cell r="N1308">
            <v>0</v>
          </cell>
          <cell r="O1308">
            <v>0</v>
          </cell>
          <cell r="P1308">
            <v>0</v>
          </cell>
          <cell r="Q1308">
            <v>0</v>
          </cell>
          <cell r="R1308">
            <v>16746.686550000006</v>
          </cell>
          <cell r="S1308">
            <v>34271.919000000009</v>
          </cell>
          <cell r="T1308">
            <v>69833.664450000011</v>
          </cell>
          <cell r="U1308">
            <v>36847.527750000037</v>
          </cell>
          <cell r="V1308">
            <v>20100.588749999937</v>
          </cell>
          <cell r="W1308">
            <v>2583.0255000000179</v>
          </cell>
          <cell r="X1308">
            <v>2585.7149999999965</v>
          </cell>
          <cell r="Y1308">
            <v>2585.2035000000324</v>
          </cell>
          <cell r="Z1308">
            <v>2584.5764999999665</v>
          </cell>
          <cell r="AA1308">
            <v>2584.3950000000186</v>
          </cell>
          <cell r="AB1308">
            <v>2584.7249999999767</v>
          </cell>
          <cell r="AC1308">
            <v>2592.8595000000205</v>
          </cell>
          <cell r="AD1308">
            <v>2694.0321599718882</v>
          </cell>
          <cell r="AE1308">
            <v>2731.0805338135397</v>
          </cell>
          <cell r="AF1308">
            <v>2768.6383974915661</v>
          </cell>
          <cell r="AG1308">
            <v>2806.7127575183695</v>
          </cell>
          <cell r="AH1308">
            <v>2845.3107167601411</v>
          </cell>
          <cell r="AI1308">
            <v>2884.4394757617847</v>
          </cell>
          <cell r="AJ1308">
            <v>2924.1063340901455</v>
          </cell>
          <cell r="AK1308">
            <v>2964.3186916958948</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row>
        <row r="1309">
          <cell r="A1309" t="str">
            <v>IDResidentialDLC Smart AppliancesIncentive CostsHigh Participation Case0</v>
          </cell>
          <cell r="B1309" t="str">
            <v>ID</v>
          </cell>
          <cell r="C1309" t="str">
            <v>Residential</v>
          </cell>
          <cell r="D1309" t="str">
            <v>DLC Smart Appliances</v>
          </cell>
          <cell r="E1309" t="str">
            <v>Incentive Costs</v>
          </cell>
          <cell r="F1309" t="str">
            <v>High Participation Case</v>
          </cell>
          <cell r="G1309">
            <v>0</v>
          </cell>
          <cell r="H1309">
            <v>0</v>
          </cell>
          <cell r="I1309">
            <v>0</v>
          </cell>
          <cell r="J1309">
            <v>0</v>
          </cell>
          <cell r="K1309">
            <v>0</v>
          </cell>
          <cell r="L1309">
            <v>0</v>
          </cell>
          <cell r="M1309">
            <v>0</v>
          </cell>
          <cell r="N1309">
            <v>0</v>
          </cell>
          <cell r="O1309">
            <v>0</v>
          </cell>
          <cell r="P1309">
            <v>0</v>
          </cell>
          <cell r="Q1309">
            <v>0</v>
          </cell>
          <cell r="R1309">
            <v>351680.42</v>
          </cell>
          <cell r="S1309">
            <v>1071390.72</v>
          </cell>
          <cell r="T1309">
            <v>2537897.67</v>
          </cell>
          <cell r="U1309">
            <v>3311695.75</v>
          </cell>
          <cell r="V1309">
            <v>3733808.12</v>
          </cell>
          <cell r="W1309">
            <v>3788051.65</v>
          </cell>
          <cell r="X1309">
            <v>3842351.67</v>
          </cell>
          <cell r="Y1309">
            <v>3896640.94</v>
          </cell>
          <cell r="Z1309">
            <v>3950917.05</v>
          </cell>
          <cell r="AA1309">
            <v>4005189.34</v>
          </cell>
          <cell r="AB1309">
            <v>4059468.57</v>
          </cell>
          <cell r="AC1309">
            <v>4113918.62</v>
          </cell>
          <cell r="AD1309">
            <v>4170493.29</v>
          </cell>
          <cell r="AE1309">
            <v>4227845.9800000004</v>
          </cell>
          <cell r="AF1309">
            <v>4285987.3899999997</v>
          </cell>
          <cell r="AG1309">
            <v>4344928.3600000003</v>
          </cell>
          <cell r="AH1309">
            <v>4404679.88</v>
          </cell>
          <cell r="AI1309">
            <v>4465253.1100000003</v>
          </cell>
          <cell r="AJ1309">
            <v>4526659.34</v>
          </cell>
          <cell r="AK1309">
            <v>4588910.04</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row>
        <row r="1310">
          <cell r="A1310" t="str">
            <v>IDResidentialDLC Smart AppliancesParticipantsHigh Participation Case0</v>
          </cell>
          <cell r="B1310" t="str">
            <v>ID</v>
          </cell>
          <cell r="C1310" t="str">
            <v>Residential</v>
          </cell>
          <cell r="D1310" t="str">
            <v>DLC Smart Appliances</v>
          </cell>
          <cell r="E1310" t="str">
            <v>Participants</v>
          </cell>
          <cell r="F1310" t="str">
            <v>High Participation Case</v>
          </cell>
          <cell r="G1310">
            <v>0</v>
          </cell>
          <cell r="H1310">
            <v>0</v>
          </cell>
          <cell r="I1310">
            <v>0</v>
          </cell>
          <cell r="J1310">
            <v>0</v>
          </cell>
          <cell r="K1310">
            <v>0</v>
          </cell>
          <cell r="L1310">
            <v>0</v>
          </cell>
          <cell r="M1310">
            <v>0</v>
          </cell>
          <cell r="N1310">
            <v>0</v>
          </cell>
          <cell r="O1310">
            <v>0</v>
          </cell>
          <cell r="P1310">
            <v>0</v>
          </cell>
          <cell r="Q1310">
            <v>0</v>
          </cell>
          <cell r="R1310">
            <v>16746.686550000006</v>
          </cell>
          <cell r="S1310">
            <v>51018.605550000015</v>
          </cell>
          <cell r="T1310">
            <v>120852.27000000002</v>
          </cell>
          <cell r="U1310">
            <v>157699.79775000006</v>
          </cell>
          <cell r="V1310">
            <v>177800.38649999999</v>
          </cell>
          <cell r="W1310">
            <v>180383.41200000001</v>
          </cell>
          <cell r="X1310">
            <v>182969.12700000001</v>
          </cell>
          <cell r="Y1310">
            <v>185554.33050000004</v>
          </cell>
          <cell r="Z1310">
            <v>188138.90700000001</v>
          </cell>
          <cell r="AA1310">
            <v>190723.30200000003</v>
          </cell>
          <cell r="AB1310">
            <v>193308.027</v>
          </cell>
          <cell r="AC1310">
            <v>195900.88650000002</v>
          </cell>
          <cell r="AD1310">
            <v>198594.91865997191</v>
          </cell>
          <cell r="AE1310">
            <v>201325.99919378545</v>
          </cell>
          <cell r="AF1310">
            <v>204094.63759127702</v>
          </cell>
          <cell r="AG1310">
            <v>206901.35034879539</v>
          </cell>
          <cell r="AH1310">
            <v>209746.66106555553</v>
          </cell>
          <cell r="AI1310">
            <v>212631.10054131731</v>
          </cell>
          <cell r="AJ1310">
            <v>215555.20687540746</v>
          </cell>
          <cell r="AK1310">
            <v>218519.52556710335</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row>
        <row r="1311">
          <cell r="A1311" t="str">
            <v>IDResidentialDLC Smart ThermostatsProgram Annual BenefitsHigh Participation Case0</v>
          </cell>
          <cell r="B1311" t="str">
            <v>ID</v>
          </cell>
          <cell r="C1311" t="str">
            <v>Residential</v>
          </cell>
          <cell r="D1311" t="str">
            <v>DLC Smart Thermostats</v>
          </cell>
          <cell r="E1311" t="str">
            <v>Program Annual Benefits</v>
          </cell>
          <cell r="F1311" t="str">
            <v>High Participation Case</v>
          </cell>
          <cell r="G1311">
            <v>0</v>
          </cell>
          <cell r="H1311">
            <v>0</v>
          </cell>
          <cell r="I1311">
            <v>0</v>
          </cell>
          <cell r="J1311">
            <v>0</v>
          </cell>
          <cell r="K1311">
            <v>0</v>
          </cell>
          <cell r="L1311">
            <v>0</v>
          </cell>
          <cell r="M1311">
            <v>0</v>
          </cell>
          <cell r="N1311">
            <v>0</v>
          </cell>
          <cell r="O1311">
            <v>0</v>
          </cell>
          <cell r="P1311">
            <v>0</v>
          </cell>
          <cell r="Q1311">
            <v>0</v>
          </cell>
          <cell r="R1311">
            <v>573231.01</v>
          </cell>
          <cell r="S1311">
            <v>1745288.43</v>
          </cell>
          <cell r="T1311">
            <v>4127886.26</v>
          </cell>
          <cell r="U1311">
            <v>5388069.9000000004</v>
          </cell>
          <cell r="V1311">
            <v>6066603.5300000003</v>
          </cell>
          <cell r="W1311">
            <v>6146956.6100000003</v>
          </cell>
          <cell r="X1311">
            <v>6226381.7599999998</v>
          </cell>
          <cell r="Y1311">
            <v>6305886.3200000003</v>
          </cell>
          <cell r="Z1311">
            <v>6389191.79</v>
          </cell>
          <cell r="AA1311">
            <v>6482465.1100000003</v>
          </cell>
          <cell r="AB1311">
            <v>6568214.9500000002</v>
          </cell>
          <cell r="AC1311">
            <v>6654117.0800000001</v>
          </cell>
          <cell r="AD1311">
            <v>6743128.8899999997</v>
          </cell>
          <cell r="AE1311">
            <v>6833331.4100000001</v>
          </cell>
          <cell r="AF1311">
            <v>6924740.5700000003</v>
          </cell>
          <cell r="AG1311">
            <v>7017372.5</v>
          </cell>
          <cell r="AH1311">
            <v>7111243.5700000003</v>
          </cell>
          <cell r="AI1311">
            <v>7206370.3399999999</v>
          </cell>
          <cell r="AJ1311">
            <v>7302769.6200000001</v>
          </cell>
          <cell r="AK1311">
            <v>7400458.4299999997</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row>
        <row r="1312">
          <cell r="A1312" t="str">
            <v>IDResidentialDLC Smart ThermostatsProgram Annual CostsHigh Participation Case0</v>
          </cell>
          <cell r="B1312" t="str">
            <v>ID</v>
          </cell>
          <cell r="C1312" t="str">
            <v>Residential</v>
          </cell>
          <cell r="D1312" t="str">
            <v>DLC Smart Thermostats</v>
          </cell>
          <cell r="E1312" t="str">
            <v>Program Annual Costs</v>
          </cell>
          <cell r="F1312" t="str">
            <v>High Participation Case</v>
          </cell>
          <cell r="G1312">
            <v>0</v>
          </cell>
          <cell r="H1312">
            <v>0</v>
          </cell>
          <cell r="I1312">
            <v>0</v>
          </cell>
          <cell r="J1312">
            <v>0</v>
          </cell>
          <cell r="K1312">
            <v>0</v>
          </cell>
          <cell r="L1312">
            <v>0</v>
          </cell>
          <cell r="M1312">
            <v>0</v>
          </cell>
          <cell r="N1312">
            <v>0</v>
          </cell>
          <cell r="O1312">
            <v>0</v>
          </cell>
          <cell r="P1312">
            <v>0</v>
          </cell>
          <cell r="Q1312">
            <v>0</v>
          </cell>
          <cell r="R1312">
            <v>5834317.1500000004</v>
          </cell>
          <cell r="S1312">
            <v>12509121.98</v>
          </cell>
          <cell r="T1312">
            <v>26286343.199999999</v>
          </cell>
          <cell r="U1312">
            <v>16130618.27</v>
          </cell>
          <cell r="V1312">
            <v>10911310.720000001</v>
          </cell>
          <cell r="W1312">
            <v>4823091.07</v>
          </cell>
          <cell r="X1312">
            <v>4899046.41</v>
          </cell>
          <cell r="Y1312">
            <v>4974249.76</v>
          </cell>
          <cell r="Z1312">
            <v>5049879.66</v>
          </cell>
          <cell r="AA1312">
            <v>5126289.05</v>
          </cell>
          <cell r="AB1312">
            <v>5203203.5</v>
          </cell>
          <cell r="AC1312">
            <v>5283869.59</v>
          </cell>
          <cell r="AD1312">
            <v>5405233.1200000001</v>
          </cell>
          <cell r="AE1312">
            <v>5502775.29</v>
          </cell>
          <cell r="AF1312">
            <v>5602414.6799999997</v>
          </cell>
          <cell r="AG1312">
            <v>5704204.7300000004</v>
          </cell>
          <cell r="AH1312">
            <v>5808200.4400000004</v>
          </cell>
          <cell r="AI1312">
            <v>5914458.3899999997</v>
          </cell>
          <cell r="AJ1312">
            <v>6023036.7800000003</v>
          </cell>
          <cell r="AK1312">
            <v>6133995.5099999998</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row>
        <row r="1313">
          <cell r="A1313" t="str">
            <v>IDResidentialDLC Smart ThermostatsNon-Incentive CostsHigh Participation Case0</v>
          </cell>
          <cell r="B1313" t="str">
            <v>ID</v>
          </cell>
          <cell r="C1313" t="str">
            <v>Residential</v>
          </cell>
          <cell r="D1313" t="str">
            <v>DLC Smart Thermostats</v>
          </cell>
          <cell r="E1313" t="str">
            <v>Non-Incentive Costs</v>
          </cell>
          <cell r="F1313" t="str">
            <v>High Participation Case</v>
          </cell>
          <cell r="G1313">
            <v>0</v>
          </cell>
          <cell r="H1313">
            <v>0</v>
          </cell>
          <cell r="I1313">
            <v>0</v>
          </cell>
          <cell r="J1313">
            <v>0</v>
          </cell>
          <cell r="K1313">
            <v>0</v>
          </cell>
          <cell r="L1313">
            <v>0</v>
          </cell>
          <cell r="M1313">
            <v>0</v>
          </cell>
          <cell r="N1313">
            <v>0</v>
          </cell>
          <cell r="O1313">
            <v>0</v>
          </cell>
          <cell r="P1313">
            <v>0</v>
          </cell>
          <cell r="Q1313">
            <v>0</v>
          </cell>
          <cell r="R1313">
            <v>5482636.7300000004</v>
          </cell>
          <cell r="S1313">
            <v>11437731.27</v>
          </cell>
          <cell r="T1313">
            <v>23748445.530000001</v>
          </cell>
          <cell r="U1313">
            <v>12818922.52</v>
          </cell>
          <cell r="V1313">
            <v>7177502.6100000003</v>
          </cell>
          <cell r="W1313">
            <v>1035039.42</v>
          </cell>
          <cell r="X1313">
            <v>1056694.75</v>
          </cell>
          <cell r="Y1313">
            <v>1077608.81</v>
          </cell>
          <cell r="Z1313">
            <v>1098962.6200000001</v>
          </cell>
          <cell r="AA1313">
            <v>1121099.71</v>
          </cell>
          <cell r="AB1313">
            <v>1143734.93</v>
          </cell>
          <cell r="AC1313">
            <v>1169950.97</v>
          </cell>
          <cell r="AD1313">
            <v>1234739.83</v>
          </cell>
          <cell r="AE1313">
            <v>1274929.31</v>
          </cell>
          <cell r="AF1313">
            <v>1316427.29</v>
          </cell>
          <cell r="AG1313">
            <v>1359276.37</v>
          </cell>
          <cell r="AH1313">
            <v>1403520.56</v>
          </cell>
          <cell r="AI1313">
            <v>1449205.28</v>
          </cell>
          <cell r="AJ1313">
            <v>1496377.44</v>
          </cell>
          <cell r="AK1313">
            <v>1545085.48</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row>
        <row r="1314">
          <cell r="A1314" t="str">
            <v>IDResidentialDLC Smart ThermostatsSummer Peak Reduction @Meter  (MW)High Participation Case0</v>
          </cell>
          <cell r="B1314" t="str">
            <v>ID</v>
          </cell>
          <cell r="C1314" t="str">
            <v>Residential</v>
          </cell>
          <cell r="D1314" t="str">
            <v>DLC Smart Thermostats</v>
          </cell>
          <cell r="E1314" t="str">
            <v>Summer Peak Reduction @Meter  (MW)</v>
          </cell>
          <cell r="F1314" t="str">
            <v>High Participation Case</v>
          </cell>
          <cell r="G1314">
            <v>0</v>
          </cell>
          <cell r="H1314">
            <v>0</v>
          </cell>
          <cell r="I1314">
            <v>0</v>
          </cell>
          <cell r="J1314">
            <v>0</v>
          </cell>
          <cell r="K1314">
            <v>0</v>
          </cell>
          <cell r="L1314">
            <v>0</v>
          </cell>
          <cell r="M1314">
            <v>0</v>
          </cell>
          <cell r="N1314">
            <v>0</v>
          </cell>
          <cell r="O1314">
            <v>0</v>
          </cell>
          <cell r="P1314">
            <v>0</v>
          </cell>
          <cell r="Q1314">
            <v>0</v>
          </cell>
          <cell r="R1314">
            <v>5.1061481672101516</v>
          </cell>
          <cell r="S1314">
            <v>15.546439584201273</v>
          </cell>
          <cell r="T1314">
            <v>36.769815927493447</v>
          </cell>
          <cell r="U1314">
            <v>47.99510590524666</v>
          </cell>
          <cell r="V1314">
            <v>54.039254216657497</v>
          </cell>
          <cell r="W1314">
            <v>54.75501228123791</v>
          </cell>
          <cell r="X1314">
            <v>55.462504704051796</v>
          </cell>
          <cell r="Y1314">
            <v>56.170704503007471</v>
          </cell>
          <cell r="Z1314">
            <v>56.91276145592839</v>
          </cell>
          <cell r="AA1314">
            <v>57.74360864977195</v>
          </cell>
          <cell r="AB1314">
            <v>58.507439221742665</v>
          </cell>
          <cell r="AC1314">
            <v>59.27262640549219</v>
          </cell>
          <cell r="AD1314">
            <v>60.065513565673378</v>
          </cell>
          <cell r="AE1314">
            <v>60.869007140432515</v>
          </cell>
          <cell r="AF1314">
            <v>61.683249011282939</v>
          </cell>
          <cell r="AG1314">
            <v>62.508382957680382</v>
          </cell>
          <cell r="AH1314">
            <v>63.344554682411669</v>
          </cell>
          <cell r="AI1314">
            <v>64.191911837323005</v>
          </cell>
          <cell r="AJ1314">
            <v>65.050604049392433</v>
          </cell>
          <cell r="AK1314">
            <v>65.920782947151125</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row>
        <row r="1315">
          <cell r="A1315" t="str">
            <v>IDResidentialDLC Smart ThermostatsSummer Peak Reduction @Generation (MW)High Participation Case0</v>
          </cell>
          <cell r="B1315" t="str">
            <v>ID</v>
          </cell>
          <cell r="C1315" t="str">
            <v>Residential</v>
          </cell>
          <cell r="D1315" t="str">
            <v>DLC Smart Thermostats</v>
          </cell>
          <cell r="E1315" t="str">
            <v>Summer Peak Reduction @Generation (MW)</v>
          </cell>
          <cell r="F1315" t="str">
            <v>High Participation Case</v>
          </cell>
          <cell r="G1315">
            <v>0</v>
          </cell>
          <cell r="H1315">
            <v>0</v>
          </cell>
          <cell r="I1315">
            <v>0</v>
          </cell>
          <cell r="J1315">
            <v>0</v>
          </cell>
          <cell r="K1315">
            <v>0</v>
          </cell>
          <cell r="L1315">
            <v>0</v>
          </cell>
          <cell r="M1315">
            <v>0</v>
          </cell>
          <cell r="N1315">
            <v>0</v>
          </cell>
          <cell r="O1315">
            <v>0</v>
          </cell>
          <cell r="P1315">
            <v>0</v>
          </cell>
          <cell r="Q1315">
            <v>0</v>
          </cell>
          <cell r="R1315">
            <v>5.6309529854545115</v>
          </cell>
          <cell r="S1315">
            <v>17.1442871462299</v>
          </cell>
          <cell r="T1315">
            <v>40.548980952242438</v>
          </cell>
          <cell r="U1315">
            <v>52.92799504328039</v>
          </cell>
          <cell r="V1315">
            <v>59.593354892652727</v>
          </cell>
          <cell r="W1315">
            <v>60.382677857562754</v>
          </cell>
          <cell r="X1315">
            <v>61.162885646285609</v>
          </cell>
          <cell r="Y1315">
            <v>61.94387351456492</v>
          </cell>
          <cell r="Z1315">
            <v>62.762198341341403</v>
          </cell>
          <cell r="AA1315">
            <v>63.678439181486489</v>
          </cell>
          <cell r="AB1315">
            <v>64.520775498172327</v>
          </cell>
          <cell r="AC1315">
            <v>65.364607857843168</v>
          </cell>
          <cell r="AD1315">
            <v>66.238987169908881</v>
          </cell>
          <cell r="AE1315">
            <v>67.125063013269198</v>
          </cell>
          <cell r="AF1315">
            <v>68.022991851877961</v>
          </cell>
          <cell r="AG1315">
            <v>68.932932242700019</v>
          </cell>
          <cell r="AH1315">
            <v>69.855044863709381</v>
          </cell>
          <cell r="AI1315">
            <v>70.789492542261797</v>
          </cell>
          <cell r="AJ1315">
            <v>71.73644028384696</v>
          </cell>
          <cell r="AK1315">
            <v>72.696055301225314</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row>
        <row r="1316">
          <cell r="A1316" t="str">
            <v>IDResidentialDLC Smart ThermostatsWinter Peak Reduction @Meter  (MW)High Participation Case0</v>
          </cell>
          <cell r="B1316" t="str">
            <v>ID</v>
          </cell>
          <cell r="C1316" t="str">
            <v>Residential</v>
          </cell>
          <cell r="D1316" t="str">
            <v>DLC Smart Thermostats</v>
          </cell>
          <cell r="E1316" t="str">
            <v>Winter Peak Reduction @Meter  (MW)</v>
          </cell>
          <cell r="F1316" t="str">
            <v>High Participation Case</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row>
        <row r="1317">
          <cell r="A1317" t="str">
            <v>IDResidentialDLC Smart ThermostatsWinter Peak Reduction @Generation (MW)High Participation Case0</v>
          </cell>
          <cell r="B1317" t="str">
            <v>ID</v>
          </cell>
          <cell r="C1317" t="str">
            <v>Residential</v>
          </cell>
          <cell r="D1317" t="str">
            <v>DLC Smart Thermostats</v>
          </cell>
          <cell r="E1317" t="str">
            <v>Winter Peak Reduction @Generation (MW)</v>
          </cell>
          <cell r="F1317" t="str">
            <v>High Participation Case</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row>
        <row r="1318">
          <cell r="A1318" t="str">
            <v>IDResidentialDLC Smart ThermostatsProgram Annual BenefitsHigh Participation Case0</v>
          </cell>
          <cell r="B1318" t="str">
            <v>ID</v>
          </cell>
          <cell r="C1318" t="str">
            <v>Residential</v>
          </cell>
          <cell r="D1318" t="str">
            <v>DLC Smart Thermostats</v>
          </cell>
          <cell r="E1318" t="str">
            <v>Program Annual Benefits</v>
          </cell>
          <cell r="F1318" t="str">
            <v>High Participation Case</v>
          </cell>
          <cell r="G1318">
            <v>0</v>
          </cell>
        </row>
        <row r="1319">
          <cell r="A1319" t="str">
            <v>IDResidentialDLC Smart ThermostatsNew ParticipantsHigh Participation Case0</v>
          </cell>
          <cell r="B1319" t="str">
            <v>ID</v>
          </cell>
          <cell r="C1319" t="str">
            <v>Residential</v>
          </cell>
          <cell r="D1319" t="str">
            <v>DLC Smart Thermostats</v>
          </cell>
          <cell r="E1319" t="str">
            <v>New Participants</v>
          </cell>
          <cell r="F1319" t="str">
            <v>High Participation Case</v>
          </cell>
          <cell r="G1319">
            <v>0</v>
          </cell>
          <cell r="H1319">
            <v>0</v>
          </cell>
          <cell r="I1319">
            <v>0</v>
          </cell>
          <cell r="J1319">
            <v>0</v>
          </cell>
          <cell r="K1319">
            <v>0</v>
          </cell>
          <cell r="L1319">
            <v>0</v>
          </cell>
          <cell r="M1319">
            <v>0</v>
          </cell>
          <cell r="N1319">
            <v>0</v>
          </cell>
          <cell r="O1319">
            <v>0</v>
          </cell>
          <cell r="P1319">
            <v>0</v>
          </cell>
          <cell r="Q1319">
            <v>0</v>
          </cell>
          <cell r="R1319">
            <v>16746.686550000006</v>
          </cell>
          <cell r="S1319">
            <v>34271.919000000009</v>
          </cell>
          <cell r="T1319">
            <v>69833.664450000011</v>
          </cell>
          <cell r="U1319">
            <v>36847.527750000037</v>
          </cell>
          <cell r="V1319">
            <v>20100.588749999937</v>
          </cell>
          <cell r="W1319">
            <v>2583.0255000000179</v>
          </cell>
          <cell r="X1319">
            <v>2585.7149999999965</v>
          </cell>
          <cell r="Y1319">
            <v>2585.2035000000324</v>
          </cell>
          <cell r="Z1319">
            <v>2584.5764999999665</v>
          </cell>
          <cell r="AA1319">
            <v>2584.3950000000186</v>
          </cell>
          <cell r="AB1319">
            <v>2584.7249999999767</v>
          </cell>
          <cell r="AC1319">
            <v>2592.8595000000205</v>
          </cell>
          <cell r="AD1319">
            <v>2694.0321599718882</v>
          </cell>
          <cell r="AE1319">
            <v>2731.0805338135397</v>
          </cell>
          <cell r="AF1319">
            <v>2768.6383974915661</v>
          </cell>
          <cell r="AG1319">
            <v>2806.7127575183695</v>
          </cell>
          <cell r="AH1319">
            <v>2845.3107167601411</v>
          </cell>
          <cell r="AI1319">
            <v>2884.4394757617847</v>
          </cell>
          <cell r="AJ1319">
            <v>2924.1063340901455</v>
          </cell>
          <cell r="AK1319">
            <v>2964.3186916958948</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row>
        <row r="1320">
          <cell r="A1320" t="str">
            <v>IDResidentialDLC Smart ThermostatsIncentive CostsHigh Participation Case0</v>
          </cell>
          <cell r="B1320" t="str">
            <v>ID</v>
          </cell>
          <cell r="C1320" t="str">
            <v>Residential</v>
          </cell>
          <cell r="D1320" t="str">
            <v>DLC Smart Thermostats</v>
          </cell>
          <cell r="E1320" t="str">
            <v>Incentive Costs</v>
          </cell>
          <cell r="F1320" t="str">
            <v>High Participation Case</v>
          </cell>
          <cell r="G1320">
            <v>0</v>
          </cell>
          <cell r="H1320">
            <v>0</v>
          </cell>
          <cell r="I1320">
            <v>0</v>
          </cell>
          <cell r="J1320">
            <v>0</v>
          </cell>
          <cell r="K1320">
            <v>0</v>
          </cell>
          <cell r="L1320">
            <v>0</v>
          </cell>
          <cell r="M1320">
            <v>0</v>
          </cell>
          <cell r="N1320">
            <v>0</v>
          </cell>
          <cell r="O1320">
            <v>0</v>
          </cell>
          <cell r="P1320">
            <v>0</v>
          </cell>
          <cell r="Q1320">
            <v>0</v>
          </cell>
          <cell r="R1320">
            <v>351680.42</v>
          </cell>
          <cell r="S1320">
            <v>1071390.72</v>
          </cell>
          <cell r="T1320">
            <v>2537897.67</v>
          </cell>
          <cell r="U1320">
            <v>3311695.75</v>
          </cell>
          <cell r="V1320">
            <v>3733808.12</v>
          </cell>
          <cell r="W1320">
            <v>3788051.65</v>
          </cell>
          <cell r="X1320">
            <v>3842351.67</v>
          </cell>
          <cell r="Y1320">
            <v>3896640.94</v>
          </cell>
          <cell r="Z1320">
            <v>3950917.05</v>
          </cell>
          <cell r="AA1320">
            <v>4005189.34</v>
          </cell>
          <cell r="AB1320">
            <v>4059468.57</v>
          </cell>
          <cell r="AC1320">
            <v>4113918.62</v>
          </cell>
          <cell r="AD1320">
            <v>4170493.29</v>
          </cell>
          <cell r="AE1320">
            <v>4227845.9800000004</v>
          </cell>
          <cell r="AF1320">
            <v>4285987.3899999997</v>
          </cell>
          <cell r="AG1320">
            <v>4344928.3600000003</v>
          </cell>
          <cell r="AH1320">
            <v>4404679.88</v>
          </cell>
          <cell r="AI1320">
            <v>4465253.1100000003</v>
          </cell>
          <cell r="AJ1320">
            <v>4526659.34</v>
          </cell>
          <cell r="AK1320">
            <v>4588910.04</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row>
        <row r="1321">
          <cell r="A1321" t="str">
            <v>IDResidentialDLC Smart ThermostatsParticipantsHigh Participation Case0</v>
          </cell>
          <cell r="B1321" t="str">
            <v>ID</v>
          </cell>
          <cell r="C1321" t="str">
            <v>Residential</v>
          </cell>
          <cell r="D1321" t="str">
            <v>DLC Smart Thermostats</v>
          </cell>
          <cell r="E1321" t="str">
            <v>Participants</v>
          </cell>
          <cell r="F1321" t="str">
            <v>High Participation Case</v>
          </cell>
          <cell r="G1321">
            <v>0</v>
          </cell>
          <cell r="H1321">
            <v>0</v>
          </cell>
          <cell r="I1321">
            <v>0</v>
          </cell>
          <cell r="J1321">
            <v>0</v>
          </cell>
          <cell r="K1321">
            <v>0</v>
          </cell>
          <cell r="L1321">
            <v>0</v>
          </cell>
          <cell r="M1321">
            <v>0</v>
          </cell>
          <cell r="N1321">
            <v>0</v>
          </cell>
          <cell r="O1321">
            <v>0</v>
          </cell>
          <cell r="P1321">
            <v>0</v>
          </cell>
          <cell r="Q1321">
            <v>0</v>
          </cell>
          <cell r="R1321">
            <v>16746.686550000006</v>
          </cell>
          <cell r="S1321">
            <v>51018.605550000015</v>
          </cell>
          <cell r="T1321">
            <v>120852.27000000002</v>
          </cell>
          <cell r="U1321">
            <v>157699.79775000006</v>
          </cell>
          <cell r="V1321">
            <v>177800.38649999999</v>
          </cell>
          <cell r="W1321">
            <v>180383.41200000001</v>
          </cell>
          <cell r="X1321">
            <v>182969.12700000001</v>
          </cell>
          <cell r="Y1321">
            <v>185554.33050000004</v>
          </cell>
          <cell r="Z1321">
            <v>188138.90700000001</v>
          </cell>
          <cell r="AA1321">
            <v>190723.30200000003</v>
          </cell>
          <cell r="AB1321">
            <v>193308.027</v>
          </cell>
          <cell r="AC1321">
            <v>195900.88650000002</v>
          </cell>
          <cell r="AD1321">
            <v>198594.91865997191</v>
          </cell>
          <cell r="AE1321">
            <v>201325.99919378545</v>
          </cell>
          <cell r="AF1321">
            <v>204094.63759127702</v>
          </cell>
          <cell r="AG1321">
            <v>206901.35034879539</v>
          </cell>
          <cell r="AH1321">
            <v>209746.66106555553</v>
          </cell>
          <cell r="AI1321">
            <v>212631.10054131731</v>
          </cell>
          <cell r="AJ1321">
            <v>215555.20687540746</v>
          </cell>
          <cell r="AK1321">
            <v>218519.52556710335</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row>
        <row r="1322">
          <cell r="A1322" t="str">
            <v>IDMedium C&amp;IDLC Space HeatingProgram Annual BenefitsHigh Participation Case0</v>
          </cell>
          <cell r="B1322" t="str">
            <v>ID</v>
          </cell>
          <cell r="C1322" t="str">
            <v>Medium C&amp;I</v>
          </cell>
          <cell r="D1322" t="str">
            <v>DLC Space Heating</v>
          </cell>
          <cell r="E1322" t="str">
            <v>Program Annual Benefits</v>
          </cell>
          <cell r="F1322" t="str">
            <v>High Participation Case</v>
          </cell>
          <cell r="G1322">
            <v>0</v>
          </cell>
          <cell r="H1322">
            <v>0</v>
          </cell>
          <cell r="I1322">
            <v>0</v>
          </cell>
          <cell r="J1322">
            <v>0</v>
          </cell>
          <cell r="K1322">
            <v>0</v>
          </cell>
          <cell r="L1322">
            <v>0</v>
          </cell>
          <cell r="M1322">
            <v>0</v>
          </cell>
          <cell r="N1322">
            <v>0</v>
          </cell>
          <cell r="O1322">
            <v>0</v>
          </cell>
          <cell r="P1322">
            <v>0</v>
          </cell>
          <cell r="Q1322">
            <v>0</v>
          </cell>
          <cell r="R1322">
            <v>573231.01</v>
          </cell>
          <cell r="S1322">
            <v>1745288.43</v>
          </cell>
          <cell r="T1322">
            <v>4127886.26</v>
          </cell>
          <cell r="U1322">
            <v>5388069.9000000004</v>
          </cell>
          <cell r="V1322">
            <v>6066603.5300000003</v>
          </cell>
          <cell r="W1322">
            <v>6146956.6100000003</v>
          </cell>
          <cell r="X1322">
            <v>6226381.7599999998</v>
          </cell>
          <cell r="Y1322">
            <v>6305886.3200000003</v>
          </cell>
          <cell r="Z1322">
            <v>6389191.79</v>
          </cell>
          <cell r="AA1322">
            <v>6482465.1100000003</v>
          </cell>
          <cell r="AB1322">
            <v>6568214.9500000002</v>
          </cell>
          <cell r="AC1322">
            <v>6654117.0800000001</v>
          </cell>
          <cell r="AD1322">
            <v>6743128.8899999997</v>
          </cell>
          <cell r="AE1322">
            <v>6833331.4100000001</v>
          </cell>
          <cell r="AF1322">
            <v>6924740.5700000003</v>
          </cell>
          <cell r="AG1322">
            <v>7017372.5</v>
          </cell>
          <cell r="AH1322">
            <v>7111243.5700000003</v>
          </cell>
          <cell r="AI1322">
            <v>7206370.3399999999</v>
          </cell>
          <cell r="AJ1322">
            <v>7302769.6200000001</v>
          </cell>
          <cell r="AK1322">
            <v>7400458.4299999997</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row>
        <row r="1323">
          <cell r="A1323" t="str">
            <v>IDMedium C&amp;IDLC Space HeatingProgram Annual CostsHigh Participation Case0</v>
          </cell>
          <cell r="B1323" t="str">
            <v>ID</v>
          </cell>
          <cell r="C1323" t="str">
            <v>Medium C&amp;I</v>
          </cell>
          <cell r="D1323" t="str">
            <v>DLC Space Heating</v>
          </cell>
          <cell r="E1323" t="str">
            <v>Program Annual Costs</v>
          </cell>
          <cell r="F1323" t="str">
            <v>High Participation Case</v>
          </cell>
          <cell r="G1323">
            <v>0</v>
          </cell>
          <cell r="H1323">
            <v>0</v>
          </cell>
          <cell r="I1323">
            <v>0</v>
          </cell>
          <cell r="J1323">
            <v>0</v>
          </cell>
          <cell r="K1323">
            <v>0</v>
          </cell>
          <cell r="L1323">
            <v>0</v>
          </cell>
          <cell r="M1323">
            <v>0</v>
          </cell>
          <cell r="N1323">
            <v>0</v>
          </cell>
          <cell r="O1323">
            <v>0</v>
          </cell>
          <cell r="P1323">
            <v>0</v>
          </cell>
          <cell r="Q1323">
            <v>0</v>
          </cell>
          <cell r="R1323">
            <v>5834317.1500000004</v>
          </cell>
          <cell r="S1323">
            <v>12509121.98</v>
          </cell>
          <cell r="T1323">
            <v>26286343.199999999</v>
          </cell>
          <cell r="U1323">
            <v>16130618.27</v>
          </cell>
          <cell r="V1323">
            <v>10911310.720000001</v>
          </cell>
          <cell r="W1323">
            <v>4823091.07</v>
          </cell>
          <cell r="X1323">
            <v>4899046.41</v>
          </cell>
          <cell r="Y1323">
            <v>4974249.76</v>
          </cell>
          <cell r="Z1323">
            <v>5049879.66</v>
          </cell>
          <cell r="AA1323">
            <v>5126289.05</v>
          </cell>
          <cell r="AB1323">
            <v>5203203.5</v>
          </cell>
          <cell r="AC1323">
            <v>5283869.59</v>
          </cell>
          <cell r="AD1323">
            <v>5405233.1200000001</v>
          </cell>
          <cell r="AE1323">
            <v>5502775.29</v>
          </cell>
          <cell r="AF1323">
            <v>5602414.6799999997</v>
          </cell>
          <cell r="AG1323">
            <v>5704204.7300000004</v>
          </cell>
          <cell r="AH1323">
            <v>5808200.4400000004</v>
          </cell>
          <cell r="AI1323">
            <v>5914458.3899999997</v>
          </cell>
          <cell r="AJ1323">
            <v>6023036.7800000003</v>
          </cell>
          <cell r="AK1323">
            <v>6133995.5099999998</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row>
        <row r="1324">
          <cell r="A1324" t="str">
            <v>IDMedium C&amp;IDLC Space HeatingNon-Incentive CostsHigh Participation Case0</v>
          </cell>
          <cell r="B1324" t="str">
            <v>ID</v>
          </cell>
          <cell r="C1324" t="str">
            <v>Medium C&amp;I</v>
          </cell>
          <cell r="D1324" t="str">
            <v>DLC Space Heating</v>
          </cell>
          <cell r="E1324" t="str">
            <v>Non-Incentive Costs</v>
          </cell>
          <cell r="F1324" t="str">
            <v>High Participation Case</v>
          </cell>
          <cell r="G1324">
            <v>0</v>
          </cell>
          <cell r="H1324">
            <v>0</v>
          </cell>
          <cell r="I1324">
            <v>0</v>
          </cell>
          <cell r="J1324">
            <v>0</v>
          </cell>
          <cell r="K1324">
            <v>0</v>
          </cell>
          <cell r="L1324">
            <v>0</v>
          </cell>
          <cell r="M1324">
            <v>0</v>
          </cell>
          <cell r="N1324">
            <v>0</v>
          </cell>
          <cell r="O1324">
            <v>0</v>
          </cell>
          <cell r="P1324">
            <v>0</v>
          </cell>
          <cell r="Q1324">
            <v>0</v>
          </cell>
          <cell r="R1324">
            <v>5482636.7300000004</v>
          </cell>
          <cell r="S1324">
            <v>11437731.27</v>
          </cell>
          <cell r="T1324">
            <v>23748445.530000001</v>
          </cell>
          <cell r="U1324">
            <v>12818922.52</v>
          </cell>
          <cell r="V1324">
            <v>7177502.6100000003</v>
          </cell>
          <cell r="W1324">
            <v>1035039.42</v>
          </cell>
          <cell r="X1324">
            <v>1056694.75</v>
          </cell>
          <cell r="Y1324">
            <v>1077608.81</v>
          </cell>
          <cell r="Z1324">
            <v>1098962.6200000001</v>
          </cell>
          <cell r="AA1324">
            <v>1121099.71</v>
          </cell>
          <cell r="AB1324">
            <v>1143734.93</v>
          </cell>
          <cell r="AC1324">
            <v>1169950.97</v>
          </cell>
          <cell r="AD1324">
            <v>1234739.83</v>
          </cell>
          <cell r="AE1324">
            <v>1274929.31</v>
          </cell>
          <cell r="AF1324">
            <v>1316427.29</v>
          </cell>
          <cell r="AG1324">
            <v>1359276.37</v>
          </cell>
          <cell r="AH1324">
            <v>1403520.56</v>
          </cell>
          <cell r="AI1324">
            <v>1449205.28</v>
          </cell>
          <cell r="AJ1324">
            <v>1496377.44</v>
          </cell>
          <cell r="AK1324">
            <v>1545085.48</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row>
        <row r="1325">
          <cell r="A1325" t="str">
            <v>IDMedium C&amp;IDLC Space HeatingSummer Peak Reduction @Meter  (MW)High Participation Case0</v>
          </cell>
          <cell r="B1325" t="str">
            <v>ID</v>
          </cell>
          <cell r="C1325" t="str">
            <v>Medium C&amp;I</v>
          </cell>
          <cell r="D1325" t="str">
            <v>DLC Space Heating</v>
          </cell>
          <cell r="E1325" t="str">
            <v>Summer Peak Reduction @Meter  (MW)</v>
          </cell>
          <cell r="F1325" t="str">
            <v>High Participation Case</v>
          </cell>
          <cell r="G1325">
            <v>0</v>
          </cell>
          <cell r="H1325">
            <v>0</v>
          </cell>
          <cell r="I1325">
            <v>0</v>
          </cell>
          <cell r="J1325">
            <v>0</v>
          </cell>
          <cell r="K1325">
            <v>0</v>
          </cell>
          <cell r="L1325">
            <v>0</v>
          </cell>
          <cell r="M1325">
            <v>0</v>
          </cell>
          <cell r="N1325">
            <v>0</v>
          </cell>
          <cell r="O1325">
            <v>0</v>
          </cell>
          <cell r="P1325">
            <v>0</v>
          </cell>
          <cell r="Q1325">
            <v>0</v>
          </cell>
          <cell r="R1325">
            <v>5.1061481672101516</v>
          </cell>
          <cell r="S1325">
            <v>15.546439584201273</v>
          </cell>
          <cell r="T1325">
            <v>36.769815927493447</v>
          </cell>
          <cell r="U1325">
            <v>47.99510590524666</v>
          </cell>
          <cell r="V1325">
            <v>54.039254216657497</v>
          </cell>
          <cell r="W1325">
            <v>54.75501228123791</v>
          </cell>
          <cell r="X1325">
            <v>55.462504704051796</v>
          </cell>
          <cell r="Y1325">
            <v>56.170704503007471</v>
          </cell>
          <cell r="Z1325">
            <v>56.91276145592839</v>
          </cell>
          <cell r="AA1325">
            <v>57.74360864977195</v>
          </cell>
          <cell r="AB1325">
            <v>58.507439221742665</v>
          </cell>
          <cell r="AC1325">
            <v>59.27262640549219</v>
          </cell>
          <cell r="AD1325">
            <v>60.065513565673378</v>
          </cell>
          <cell r="AE1325">
            <v>60.869007140432515</v>
          </cell>
          <cell r="AF1325">
            <v>61.683249011282939</v>
          </cell>
          <cell r="AG1325">
            <v>62.508382957680382</v>
          </cell>
          <cell r="AH1325">
            <v>63.344554682411669</v>
          </cell>
          <cell r="AI1325">
            <v>64.191911837323005</v>
          </cell>
          <cell r="AJ1325">
            <v>65.050604049392433</v>
          </cell>
          <cell r="AK1325">
            <v>65.920782947151125</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row>
        <row r="1326">
          <cell r="A1326" t="str">
            <v>IDMedium C&amp;IDLC Space HeatingSummer Peak Reduction @Generation (MW)High Participation Case0</v>
          </cell>
          <cell r="B1326" t="str">
            <v>ID</v>
          </cell>
          <cell r="C1326" t="str">
            <v>Medium C&amp;I</v>
          </cell>
          <cell r="D1326" t="str">
            <v>DLC Space Heating</v>
          </cell>
          <cell r="E1326" t="str">
            <v>Summer Peak Reduction @Generation (MW)</v>
          </cell>
          <cell r="F1326" t="str">
            <v>High Participation Case</v>
          </cell>
          <cell r="G1326">
            <v>0</v>
          </cell>
          <cell r="H1326">
            <v>0</v>
          </cell>
          <cell r="I1326">
            <v>0</v>
          </cell>
          <cell r="J1326">
            <v>0</v>
          </cell>
          <cell r="K1326">
            <v>0</v>
          </cell>
          <cell r="L1326">
            <v>0</v>
          </cell>
          <cell r="M1326">
            <v>0</v>
          </cell>
          <cell r="N1326">
            <v>0</v>
          </cell>
          <cell r="O1326">
            <v>0</v>
          </cell>
          <cell r="P1326">
            <v>0</v>
          </cell>
          <cell r="Q1326">
            <v>0</v>
          </cell>
          <cell r="R1326">
            <v>5.6309529854545115</v>
          </cell>
          <cell r="S1326">
            <v>17.1442871462299</v>
          </cell>
          <cell r="T1326">
            <v>40.548980952242438</v>
          </cell>
          <cell r="U1326">
            <v>52.92799504328039</v>
          </cell>
          <cell r="V1326">
            <v>59.593354892652727</v>
          </cell>
          <cell r="W1326">
            <v>60.382677857562754</v>
          </cell>
          <cell r="X1326">
            <v>61.162885646285609</v>
          </cell>
          <cell r="Y1326">
            <v>61.94387351456492</v>
          </cell>
          <cell r="Z1326">
            <v>62.762198341341403</v>
          </cell>
          <cell r="AA1326">
            <v>63.678439181486489</v>
          </cell>
          <cell r="AB1326">
            <v>64.520775498172327</v>
          </cell>
          <cell r="AC1326">
            <v>65.364607857843168</v>
          </cell>
          <cell r="AD1326">
            <v>66.238987169908881</v>
          </cell>
          <cell r="AE1326">
            <v>67.125063013269198</v>
          </cell>
          <cell r="AF1326">
            <v>68.022991851877961</v>
          </cell>
          <cell r="AG1326">
            <v>68.932932242700019</v>
          </cell>
          <cell r="AH1326">
            <v>69.855044863709381</v>
          </cell>
          <cell r="AI1326">
            <v>70.789492542261797</v>
          </cell>
          <cell r="AJ1326">
            <v>71.73644028384696</v>
          </cell>
          <cell r="AK1326">
            <v>72.696055301225314</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row>
        <row r="1327">
          <cell r="A1327" t="str">
            <v>IDMedium C&amp;IDLC Space HeatingWinter Peak Reduction @Meter  (MW)High Participation Case0</v>
          </cell>
          <cell r="B1327" t="str">
            <v>ID</v>
          </cell>
          <cell r="C1327" t="str">
            <v>Medium C&amp;I</v>
          </cell>
          <cell r="D1327" t="str">
            <v>DLC Space Heating</v>
          </cell>
          <cell r="E1327" t="str">
            <v>Winter Peak Reduction @Meter  (MW)</v>
          </cell>
          <cell r="F1327" t="str">
            <v>High Participation Case</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row>
        <row r="1328">
          <cell r="A1328" t="str">
            <v>IDMedium C&amp;IDLC Space HeatingWinter Peak Reduction @Generation (MW)High Participation Case0</v>
          </cell>
          <cell r="B1328" t="str">
            <v>ID</v>
          </cell>
          <cell r="C1328" t="str">
            <v>Medium C&amp;I</v>
          </cell>
          <cell r="D1328" t="str">
            <v>DLC Space Heating</v>
          </cell>
          <cell r="E1328" t="str">
            <v>Winter Peak Reduction @Generation (MW)</v>
          </cell>
          <cell r="F1328" t="str">
            <v>High Participation Case</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row>
        <row r="1329">
          <cell r="A1329" t="str">
            <v>IDMedium C&amp;IDLC Space HeatingProgram Annual BenefitsHigh Participation Case0</v>
          </cell>
          <cell r="B1329" t="str">
            <v>ID</v>
          </cell>
          <cell r="C1329" t="str">
            <v>Medium C&amp;I</v>
          </cell>
          <cell r="D1329" t="str">
            <v>DLC Space Heating</v>
          </cell>
          <cell r="E1329" t="str">
            <v>Program Annual Benefits</v>
          </cell>
          <cell r="F1329" t="str">
            <v>High Participation Case</v>
          </cell>
          <cell r="G1329">
            <v>0</v>
          </cell>
        </row>
        <row r="1330">
          <cell r="A1330" t="str">
            <v>IDMedium C&amp;IDLC Space HeatingNew ParticipantsHigh Participation Case0</v>
          </cell>
          <cell r="B1330" t="str">
            <v>ID</v>
          </cell>
          <cell r="C1330" t="str">
            <v>Medium C&amp;I</v>
          </cell>
          <cell r="D1330" t="str">
            <v>DLC Space Heating</v>
          </cell>
          <cell r="E1330" t="str">
            <v>New Participants</v>
          </cell>
          <cell r="F1330" t="str">
            <v>High Participation Case</v>
          </cell>
          <cell r="G1330">
            <v>0</v>
          </cell>
          <cell r="H1330">
            <v>0</v>
          </cell>
          <cell r="I1330">
            <v>0</v>
          </cell>
          <cell r="J1330">
            <v>0</v>
          </cell>
          <cell r="K1330">
            <v>0</v>
          </cell>
          <cell r="L1330">
            <v>0</v>
          </cell>
          <cell r="M1330">
            <v>0</v>
          </cell>
          <cell r="N1330">
            <v>0</v>
          </cell>
          <cell r="O1330">
            <v>0</v>
          </cell>
          <cell r="P1330">
            <v>0</v>
          </cell>
          <cell r="Q1330">
            <v>0</v>
          </cell>
          <cell r="R1330">
            <v>16746.686550000006</v>
          </cell>
          <cell r="S1330">
            <v>34271.919000000009</v>
          </cell>
          <cell r="T1330">
            <v>69833.664450000011</v>
          </cell>
          <cell r="U1330">
            <v>36847.527750000037</v>
          </cell>
          <cell r="V1330">
            <v>20100.588749999937</v>
          </cell>
          <cell r="W1330">
            <v>2583.0255000000179</v>
          </cell>
          <cell r="X1330">
            <v>2585.7149999999965</v>
          </cell>
          <cell r="Y1330">
            <v>2585.2035000000324</v>
          </cell>
          <cell r="Z1330">
            <v>2584.5764999999665</v>
          </cell>
          <cell r="AA1330">
            <v>2584.3950000000186</v>
          </cell>
          <cell r="AB1330">
            <v>2584.7249999999767</v>
          </cell>
          <cell r="AC1330">
            <v>2592.8595000000205</v>
          </cell>
          <cell r="AD1330">
            <v>2694.0321599718882</v>
          </cell>
          <cell r="AE1330">
            <v>2731.0805338135397</v>
          </cell>
          <cell r="AF1330">
            <v>2768.6383974915661</v>
          </cell>
          <cell r="AG1330">
            <v>2806.7127575183695</v>
          </cell>
          <cell r="AH1330">
            <v>2845.3107167601411</v>
          </cell>
          <cell r="AI1330">
            <v>2884.4394757617847</v>
          </cell>
          <cell r="AJ1330">
            <v>2924.1063340901455</v>
          </cell>
          <cell r="AK1330">
            <v>2964.3186916958948</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row>
        <row r="1331">
          <cell r="A1331" t="str">
            <v>IDMedium C&amp;IDLC Space HeatingIncentive CostsHigh Participation Case0</v>
          </cell>
          <cell r="B1331" t="str">
            <v>ID</v>
          </cell>
          <cell r="C1331" t="str">
            <v>Medium C&amp;I</v>
          </cell>
          <cell r="D1331" t="str">
            <v>DLC Space Heating</v>
          </cell>
          <cell r="E1331" t="str">
            <v>Incentive Costs</v>
          </cell>
          <cell r="F1331" t="str">
            <v>High Participation Case</v>
          </cell>
          <cell r="G1331">
            <v>0</v>
          </cell>
          <cell r="H1331">
            <v>0</v>
          </cell>
          <cell r="I1331">
            <v>0</v>
          </cell>
          <cell r="J1331">
            <v>0</v>
          </cell>
          <cell r="K1331">
            <v>0</v>
          </cell>
          <cell r="L1331">
            <v>0</v>
          </cell>
          <cell r="M1331">
            <v>0</v>
          </cell>
          <cell r="N1331">
            <v>0</v>
          </cell>
          <cell r="O1331">
            <v>0</v>
          </cell>
          <cell r="P1331">
            <v>0</v>
          </cell>
          <cell r="Q1331">
            <v>0</v>
          </cell>
          <cell r="R1331">
            <v>351680.42</v>
          </cell>
          <cell r="S1331">
            <v>1071390.72</v>
          </cell>
          <cell r="T1331">
            <v>2537897.67</v>
          </cell>
          <cell r="U1331">
            <v>3311695.75</v>
          </cell>
          <cell r="V1331">
            <v>3733808.12</v>
          </cell>
          <cell r="W1331">
            <v>3788051.65</v>
          </cell>
          <cell r="X1331">
            <v>3842351.67</v>
          </cell>
          <cell r="Y1331">
            <v>3896640.94</v>
          </cell>
          <cell r="Z1331">
            <v>3950917.05</v>
          </cell>
          <cell r="AA1331">
            <v>4005189.34</v>
          </cell>
          <cell r="AB1331">
            <v>4059468.57</v>
          </cell>
          <cell r="AC1331">
            <v>4113918.62</v>
          </cell>
          <cell r="AD1331">
            <v>4170493.29</v>
          </cell>
          <cell r="AE1331">
            <v>4227845.9800000004</v>
          </cell>
          <cell r="AF1331">
            <v>4285987.3899999997</v>
          </cell>
          <cell r="AG1331">
            <v>4344928.3600000003</v>
          </cell>
          <cell r="AH1331">
            <v>4404679.88</v>
          </cell>
          <cell r="AI1331">
            <v>4465253.1100000003</v>
          </cell>
          <cell r="AJ1331">
            <v>4526659.34</v>
          </cell>
          <cell r="AK1331">
            <v>4588910.04</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row>
        <row r="1332">
          <cell r="A1332" t="str">
            <v>IDMedium C&amp;IDLC Space HeatingParticipantsHigh Participation Case0</v>
          </cell>
          <cell r="B1332" t="str">
            <v>ID</v>
          </cell>
          <cell r="C1332" t="str">
            <v>Medium C&amp;I</v>
          </cell>
          <cell r="D1332" t="str">
            <v>DLC Space Heating</v>
          </cell>
          <cell r="E1332" t="str">
            <v>Participants</v>
          </cell>
          <cell r="F1332" t="str">
            <v>High Participation Case</v>
          </cell>
          <cell r="G1332">
            <v>0</v>
          </cell>
          <cell r="H1332">
            <v>0</v>
          </cell>
          <cell r="I1332">
            <v>0</v>
          </cell>
          <cell r="J1332">
            <v>0</v>
          </cell>
          <cell r="K1332">
            <v>0</v>
          </cell>
          <cell r="L1332">
            <v>0</v>
          </cell>
          <cell r="M1332">
            <v>0</v>
          </cell>
          <cell r="N1332">
            <v>0</v>
          </cell>
          <cell r="O1332">
            <v>0</v>
          </cell>
          <cell r="P1332">
            <v>0</v>
          </cell>
          <cell r="Q1332">
            <v>0</v>
          </cell>
          <cell r="R1332">
            <v>16746.686550000006</v>
          </cell>
          <cell r="S1332">
            <v>51018.605550000015</v>
          </cell>
          <cell r="T1332">
            <v>120852.27000000002</v>
          </cell>
          <cell r="U1332">
            <v>157699.79775000006</v>
          </cell>
          <cell r="V1332">
            <v>177800.38649999999</v>
          </cell>
          <cell r="W1332">
            <v>180383.41200000001</v>
          </cell>
          <cell r="X1332">
            <v>182969.12700000001</v>
          </cell>
          <cell r="Y1332">
            <v>185554.33050000004</v>
          </cell>
          <cell r="Z1332">
            <v>188138.90700000001</v>
          </cell>
          <cell r="AA1332">
            <v>190723.30200000003</v>
          </cell>
          <cell r="AB1332">
            <v>193308.027</v>
          </cell>
          <cell r="AC1332">
            <v>195900.88650000002</v>
          </cell>
          <cell r="AD1332">
            <v>198594.91865997191</v>
          </cell>
          <cell r="AE1332">
            <v>201325.99919378545</v>
          </cell>
          <cell r="AF1332">
            <v>204094.63759127702</v>
          </cell>
          <cell r="AG1332">
            <v>206901.35034879539</v>
          </cell>
          <cell r="AH1332">
            <v>209746.66106555553</v>
          </cell>
          <cell r="AI1332">
            <v>212631.10054131731</v>
          </cell>
          <cell r="AJ1332">
            <v>215555.20687540746</v>
          </cell>
          <cell r="AK1332">
            <v>218519.52556710335</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row>
        <row r="1333">
          <cell r="A1333" t="str">
            <v>IDResidentialDLC Space HeatingProgram Annual BenefitsHigh Participation Case0</v>
          </cell>
          <cell r="B1333" t="str">
            <v>ID</v>
          </cell>
          <cell r="C1333" t="str">
            <v>Residential</v>
          </cell>
          <cell r="D1333" t="str">
            <v>DLC Space Heating</v>
          </cell>
          <cell r="E1333" t="str">
            <v>Program Annual Benefits</v>
          </cell>
          <cell r="F1333" t="str">
            <v>High Participation Case</v>
          </cell>
          <cell r="G1333">
            <v>0</v>
          </cell>
          <cell r="H1333">
            <v>0</v>
          </cell>
          <cell r="I1333">
            <v>0</v>
          </cell>
          <cell r="J1333">
            <v>0</v>
          </cell>
          <cell r="K1333">
            <v>0</v>
          </cell>
          <cell r="L1333">
            <v>0</v>
          </cell>
          <cell r="M1333">
            <v>0</v>
          </cell>
          <cell r="N1333">
            <v>0</v>
          </cell>
          <cell r="O1333">
            <v>0</v>
          </cell>
          <cell r="P1333">
            <v>0</v>
          </cell>
          <cell r="Q1333">
            <v>0</v>
          </cell>
          <cell r="R1333">
            <v>573231.01</v>
          </cell>
          <cell r="S1333">
            <v>1745288.43</v>
          </cell>
          <cell r="T1333">
            <v>4127886.26</v>
          </cell>
          <cell r="U1333">
            <v>5388069.9000000004</v>
          </cell>
          <cell r="V1333">
            <v>6066603.5300000003</v>
          </cell>
          <cell r="W1333">
            <v>6146956.6100000003</v>
          </cell>
          <cell r="X1333">
            <v>6226381.7599999998</v>
          </cell>
          <cell r="Y1333">
            <v>6305886.3200000003</v>
          </cell>
          <cell r="Z1333">
            <v>6389191.79</v>
          </cell>
          <cell r="AA1333">
            <v>6482465.1100000003</v>
          </cell>
          <cell r="AB1333">
            <v>6568214.9500000002</v>
          </cell>
          <cell r="AC1333">
            <v>6654117.0800000001</v>
          </cell>
          <cell r="AD1333">
            <v>6743128.8899999997</v>
          </cell>
          <cell r="AE1333">
            <v>6833331.4100000001</v>
          </cell>
          <cell r="AF1333">
            <v>6924740.5700000003</v>
          </cell>
          <cell r="AG1333">
            <v>7017372.5</v>
          </cell>
          <cell r="AH1333">
            <v>7111243.5700000003</v>
          </cell>
          <cell r="AI1333">
            <v>7206370.3399999999</v>
          </cell>
          <cell r="AJ1333">
            <v>7302769.6200000001</v>
          </cell>
          <cell r="AK1333">
            <v>7400458.4299999997</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row>
        <row r="1334">
          <cell r="A1334" t="str">
            <v>IDResidentialDLC Space HeatingProgram Annual CostsHigh Participation Case0</v>
          </cell>
          <cell r="B1334" t="str">
            <v>ID</v>
          </cell>
          <cell r="C1334" t="str">
            <v>Residential</v>
          </cell>
          <cell r="D1334" t="str">
            <v>DLC Space Heating</v>
          </cell>
          <cell r="E1334" t="str">
            <v>Program Annual Costs</v>
          </cell>
          <cell r="F1334" t="str">
            <v>High Participation Case</v>
          </cell>
          <cell r="G1334">
            <v>0</v>
          </cell>
          <cell r="H1334">
            <v>0</v>
          </cell>
          <cell r="I1334">
            <v>0</v>
          </cell>
          <cell r="J1334">
            <v>0</v>
          </cell>
          <cell r="K1334">
            <v>0</v>
          </cell>
          <cell r="L1334">
            <v>0</v>
          </cell>
          <cell r="M1334">
            <v>0</v>
          </cell>
          <cell r="N1334">
            <v>0</v>
          </cell>
          <cell r="O1334">
            <v>0</v>
          </cell>
          <cell r="P1334">
            <v>0</v>
          </cell>
          <cell r="Q1334">
            <v>0</v>
          </cell>
          <cell r="R1334">
            <v>5834317.1500000004</v>
          </cell>
          <cell r="S1334">
            <v>12509121.98</v>
          </cell>
          <cell r="T1334">
            <v>26286343.199999999</v>
          </cell>
          <cell r="U1334">
            <v>16130618.27</v>
          </cell>
          <cell r="V1334">
            <v>10911310.720000001</v>
          </cell>
          <cell r="W1334">
            <v>4823091.07</v>
          </cell>
          <cell r="X1334">
            <v>4899046.41</v>
          </cell>
          <cell r="Y1334">
            <v>4974249.76</v>
          </cell>
          <cell r="Z1334">
            <v>5049879.66</v>
          </cell>
          <cell r="AA1334">
            <v>5126289.05</v>
          </cell>
          <cell r="AB1334">
            <v>5203203.5</v>
          </cell>
          <cell r="AC1334">
            <v>5283869.59</v>
          </cell>
          <cell r="AD1334">
            <v>5405233.1200000001</v>
          </cell>
          <cell r="AE1334">
            <v>5502775.29</v>
          </cell>
          <cell r="AF1334">
            <v>5602414.6799999997</v>
          </cell>
          <cell r="AG1334">
            <v>5704204.7300000004</v>
          </cell>
          <cell r="AH1334">
            <v>5808200.4400000004</v>
          </cell>
          <cell r="AI1334">
            <v>5914458.3899999997</v>
          </cell>
          <cell r="AJ1334">
            <v>6023036.7800000003</v>
          </cell>
          <cell r="AK1334">
            <v>6133995.5099999998</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row>
        <row r="1335">
          <cell r="A1335" t="str">
            <v>IDResidentialDLC Space HeatingNon-Incentive CostsHigh Participation Case0</v>
          </cell>
          <cell r="B1335" t="str">
            <v>ID</v>
          </cell>
          <cell r="C1335" t="str">
            <v>Residential</v>
          </cell>
          <cell r="D1335" t="str">
            <v>DLC Space Heating</v>
          </cell>
          <cell r="E1335" t="str">
            <v>Non-Incentive Costs</v>
          </cell>
          <cell r="F1335" t="str">
            <v>High Participation Case</v>
          </cell>
          <cell r="G1335">
            <v>0</v>
          </cell>
          <cell r="H1335">
            <v>0</v>
          </cell>
          <cell r="I1335">
            <v>0</v>
          </cell>
          <cell r="J1335">
            <v>0</v>
          </cell>
          <cell r="K1335">
            <v>0</v>
          </cell>
          <cell r="L1335">
            <v>0</v>
          </cell>
          <cell r="M1335">
            <v>0</v>
          </cell>
          <cell r="N1335">
            <v>0</v>
          </cell>
          <cell r="O1335">
            <v>0</v>
          </cell>
          <cell r="P1335">
            <v>0</v>
          </cell>
          <cell r="Q1335">
            <v>0</v>
          </cell>
          <cell r="R1335">
            <v>5482636.7300000004</v>
          </cell>
          <cell r="S1335">
            <v>11437731.27</v>
          </cell>
          <cell r="T1335">
            <v>23748445.530000001</v>
          </cell>
          <cell r="U1335">
            <v>12818922.52</v>
          </cell>
          <cell r="V1335">
            <v>7177502.6100000003</v>
          </cell>
          <cell r="W1335">
            <v>1035039.42</v>
          </cell>
          <cell r="X1335">
            <v>1056694.75</v>
          </cell>
          <cell r="Y1335">
            <v>1077608.81</v>
          </cell>
          <cell r="Z1335">
            <v>1098962.6200000001</v>
          </cell>
          <cell r="AA1335">
            <v>1121099.71</v>
          </cell>
          <cell r="AB1335">
            <v>1143734.93</v>
          </cell>
          <cell r="AC1335">
            <v>1169950.97</v>
          </cell>
          <cell r="AD1335">
            <v>1234739.83</v>
          </cell>
          <cell r="AE1335">
            <v>1274929.31</v>
          </cell>
          <cell r="AF1335">
            <v>1316427.29</v>
          </cell>
          <cell r="AG1335">
            <v>1359276.37</v>
          </cell>
          <cell r="AH1335">
            <v>1403520.56</v>
          </cell>
          <cell r="AI1335">
            <v>1449205.28</v>
          </cell>
          <cell r="AJ1335">
            <v>1496377.44</v>
          </cell>
          <cell r="AK1335">
            <v>1545085.48</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row>
        <row r="1336">
          <cell r="A1336" t="str">
            <v>IDResidentialDLC Space HeatingSummer Peak Reduction @Meter  (MW)High Participation Case0</v>
          </cell>
          <cell r="B1336" t="str">
            <v>ID</v>
          </cell>
          <cell r="C1336" t="str">
            <v>Residential</v>
          </cell>
          <cell r="D1336" t="str">
            <v>DLC Space Heating</v>
          </cell>
          <cell r="E1336" t="str">
            <v>Summer Peak Reduction @Meter  (MW)</v>
          </cell>
          <cell r="F1336" t="str">
            <v>High Participation Case</v>
          </cell>
          <cell r="G1336">
            <v>0</v>
          </cell>
          <cell r="H1336">
            <v>0</v>
          </cell>
          <cell r="I1336">
            <v>0</v>
          </cell>
          <cell r="J1336">
            <v>0</v>
          </cell>
          <cell r="K1336">
            <v>0</v>
          </cell>
          <cell r="L1336">
            <v>0</v>
          </cell>
          <cell r="M1336">
            <v>0</v>
          </cell>
          <cell r="N1336">
            <v>0</v>
          </cell>
          <cell r="O1336">
            <v>0</v>
          </cell>
          <cell r="P1336">
            <v>0</v>
          </cell>
          <cell r="Q1336">
            <v>0</v>
          </cell>
          <cell r="R1336">
            <v>5.1061481672101516</v>
          </cell>
          <cell r="S1336">
            <v>15.546439584201273</v>
          </cell>
          <cell r="T1336">
            <v>36.769815927493447</v>
          </cell>
          <cell r="U1336">
            <v>47.99510590524666</v>
          </cell>
          <cell r="V1336">
            <v>54.039254216657497</v>
          </cell>
          <cell r="W1336">
            <v>54.75501228123791</v>
          </cell>
          <cell r="X1336">
            <v>55.462504704051796</v>
          </cell>
          <cell r="Y1336">
            <v>56.170704503007471</v>
          </cell>
          <cell r="Z1336">
            <v>56.91276145592839</v>
          </cell>
          <cell r="AA1336">
            <v>57.74360864977195</v>
          </cell>
          <cell r="AB1336">
            <v>58.507439221742665</v>
          </cell>
          <cell r="AC1336">
            <v>59.27262640549219</v>
          </cell>
          <cell r="AD1336">
            <v>60.065513565673378</v>
          </cell>
          <cell r="AE1336">
            <v>60.869007140432515</v>
          </cell>
          <cell r="AF1336">
            <v>61.683249011282939</v>
          </cell>
          <cell r="AG1336">
            <v>62.508382957680382</v>
          </cell>
          <cell r="AH1336">
            <v>63.344554682411669</v>
          </cell>
          <cell r="AI1336">
            <v>64.191911837323005</v>
          </cell>
          <cell r="AJ1336">
            <v>65.050604049392433</v>
          </cell>
          <cell r="AK1336">
            <v>65.920782947151125</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row>
        <row r="1337">
          <cell r="A1337" t="str">
            <v>IDResidentialDLC Space HeatingSummer Peak Reduction @Generation (MW)High Participation Case0</v>
          </cell>
          <cell r="B1337" t="str">
            <v>ID</v>
          </cell>
          <cell r="C1337" t="str">
            <v>Residential</v>
          </cell>
          <cell r="D1337" t="str">
            <v>DLC Space Heating</v>
          </cell>
          <cell r="E1337" t="str">
            <v>Summer Peak Reduction @Generation (MW)</v>
          </cell>
          <cell r="F1337" t="str">
            <v>High Participation Case</v>
          </cell>
          <cell r="G1337">
            <v>0</v>
          </cell>
          <cell r="H1337">
            <v>0</v>
          </cell>
          <cell r="I1337">
            <v>0</v>
          </cell>
          <cell r="J1337">
            <v>0</v>
          </cell>
          <cell r="K1337">
            <v>0</v>
          </cell>
          <cell r="L1337">
            <v>0</v>
          </cell>
          <cell r="M1337">
            <v>0</v>
          </cell>
          <cell r="N1337">
            <v>0</v>
          </cell>
          <cell r="O1337">
            <v>0</v>
          </cell>
          <cell r="P1337">
            <v>0</v>
          </cell>
          <cell r="Q1337">
            <v>0</v>
          </cell>
          <cell r="R1337">
            <v>5.6309529854545115</v>
          </cell>
          <cell r="S1337">
            <v>17.1442871462299</v>
          </cell>
          <cell r="T1337">
            <v>40.548980952242438</v>
          </cell>
          <cell r="U1337">
            <v>52.92799504328039</v>
          </cell>
          <cell r="V1337">
            <v>59.593354892652727</v>
          </cell>
          <cell r="W1337">
            <v>60.382677857562754</v>
          </cell>
          <cell r="X1337">
            <v>61.162885646285609</v>
          </cell>
          <cell r="Y1337">
            <v>61.94387351456492</v>
          </cell>
          <cell r="Z1337">
            <v>62.762198341341403</v>
          </cell>
          <cell r="AA1337">
            <v>63.678439181486489</v>
          </cell>
          <cell r="AB1337">
            <v>64.520775498172327</v>
          </cell>
          <cell r="AC1337">
            <v>65.364607857843168</v>
          </cell>
          <cell r="AD1337">
            <v>66.238987169908881</v>
          </cell>
          <cell r="AE1337">
            <v>67.125063013269198</v>
          </cell>
          <cell r="AF1337">
            <v>68.022991851877961</v>
          </cell>
          <cell r="AG1337">
            <v>68.932932242700019</v>
          </cell>
          <cell r="AH1337">
            <v>69.855044863709381</v>
          </cell>
          <cell r="AI1337">
            <v>70.789492542261797</v>
          </cell>
          <cell r="AJ1337">
            <v>71.73644028384696</v>
          </cell>
          <cell r="AK1337">
            <v>72.696055301225314</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row>
        <row r="1338">
          <cell r="A1338" t="str">
            <v>IDResidentialDLC Space HeatingWinter Peak Reduction @Meter  (MW)High Participation Case0</v>
          </cell>
          <cell r="B1338" t="str">
            <v>ID</v>
          </cell>
          <cell r="C1338" t="str">
            <v>Residential</v>
          </cell>
          <cell r="D1338" t="str">
            <v>DLC Space Heating</v>
          </cell>
          <cell r="E1338" t="str">
            <v>Winter Peak Reduction @Meter  (MW)</v>
          </cell>
          <cell r="F1338" t="str">
            <v>High Participation Case</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row>
        <row r="1339">
          <cell r="A1339" t="str">
            <v>IDResidentialDLC Space HeatingWinter Peak Reduction @Generation (MW)High Participation Case0</v>
          </cell>
          <cell r="B1339" t="str">
            <v>ID</v>
          </cell>
          <cell r="C1339" t="str">
            <v>Residential</v>
          </cell>
          <cell r="D1339" t="str">
            <v>DLC Space Heating</v>
          </cell>
          <cell r="E1339" t="str">
            <v>Winter Peak Reduction @Generation (MW)</v>
          </cell>
          <cell r="F1339" t="str">
            <v>High Participation Case</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row>
        <row r="1340">
          <cell r="A1340" t="str">
            <v>IDResidentialDLC Space HeatingProgram Annual BenefitsHigh Participation Case0</v>
          </cell>
          <cell r="B1340" t="str">
            <v>ID</v>
          </cell>
          <cell r="C1340" t="str">
            <v>Residential</v>
          </cell>
          <cell r="D1340" t="str">
            <v>DLC Space Heating</v>
          </cell>
          <cell r="E1340" t="str">
            <v>Program Annual Benefits</v>
          </cell>
          <cell r="F1340" t="str">
            <v>High Participation Case</v>
          </cell>
          <cell r="G1340">
            <v>0</v>
          </cell>
        </row>
        <row r="1341">
          <cell r="A1341" t="str">
            <v>IDResidentialDLC Space HeatingNew ParticipantsHigh Participation Case0</v>
          </cell>
          <cell r="B1341" t="str">
            <v>ID</v>
          </cell>
          <cell r="C1341" t="str">
            <v>Residential</v>
          </cell>
          <cell r="D1341" t="str">
            <v>DLC Space Heating</v>
          </cell>
          <cell r="E1341" t="str">
            <v>New Participants</v>
          </cell>
          <cell r="F1341" t="str">
            <v>High Participation Case</v>
          </cell>
          <cell r="G1341">
            <v>0</v>
          </cell>
          <cell r="H1341">
            <v>0</v>
          </cell>
          <cell r="I1341">
            <v>0</v>
          </cell>
          <cell r="J1341">
            <v>0</v>
          </cell>
          <cell r="K1341">
            <v>0</v>
          </cell>
          <cell r="L1341">
            <v>0</v>
          </cell>
          <cell r="M1341">
            <v>0</v>
          </cell>
          <cell r="N1341">
            <v>0</v>
          </cell>
          <cell r="O1341">
            <v>0</v>
          </cell>
          <cell r="P1341">
            <v>0</v>
          </cell>
          <cell r="Q1341">
            <v>0</v>
          </cell>
          <cell r="R1341">
            <v>16746.686550000006</v>
          </cell>
          <cell r="S1341">
            <v>34271.919000000009</v>
          </cell>
          <cell r="T1341">
            <v>69833.664450000011</v>
          </cell>
          <cell r="U1341">
            <v>36847.527750000037</v>
          </cell>
          <cell r="V1341">
            <v>20100.588749999937</v>
          </cell>
          <cell r="W1341">
            <v>2583.0255000000179</v>
          </cell>
          <cell r="X1341">
            <v>2585.7149999999965</v>
          </cell>
          <cell r="Y1341">
            <v>2585.2035000000324</v>
          </cell>
          <cell r="Z1341">
            <v>2584.5764999999665</v>
          </cell>
          <cell r="AA1341">
            <v>2584.3950000000186</v>
          </cell>
          <cell r="AB1341">
            <v>2584.7249999999767</v>
          </cell>
          <cell r="AC1341">
            <v>2592.8595000000205</v>
          </cell>
          <cell r="AD1341">
            <v>2694.0321599718882</v>
          </cell>
          <cell r="AE1341">
            <v>2731.0805338135397</v>
          </cell>
          <cell r="AF1341">
            <v>2768.6383974915661</v>
          </cell>
          <cell r="AG1341">
            <v>2806.7127575183695</v>
          </cell>
          <cell r="AH1341">
            <v>2845.3107167601411</v>
          </cell>
          <cell r="AI1341">
            <v>2884.4394757617847</v>
          </cell>
          <cell r="AJ1341">
            <v>2924.1063340901455</v>
          </cell>
          <cell r="AK1341">
            <v>2964.3186916958948</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row>
        <row r="1342">
          <cell r="A1342" t="str">
            <v>IDResidentialDLC Space HeatingIncentive CostsHigh Participation Case0</v>
          </cell>
          <cell r="B1342" t="str">
            <v>ID</v>
          </cell>
          <cell r="C1342" t="str">
            <v>Residential</v>
          </cell>
          <cell r="D1342" t="str">
            <v>DLC Space Heating</v>
          </cell>
          <cell r="E1342" t="str">
            <v>Incentive Costs</v>
          </cell>
          <cell r="F1342" t="str">
            <v>High Participation Case</v>
          </cell>
          <cell r="G1342">
            <v>0</v>
          </cell>
          <cell r="H1342">
            <v>0</v>
          </cell>
          <cell r="I1342">
            <v>0</v>
          </cell>
          <cell r="J1342">
            <v>0</v>
          </cell>
          <cell r="K1342">
            <v>0</v>
          </cell>
          <cell r="L1342">
            <v>0</v>
          </cell>
          <cell r="M1342">
            <v>0</v>
          </cell>
          <cell r="N1342">
            <v>0</v>
          </cell>
          <cell r="O1342">
            <v>0</v>
          </cell>
          <cell r="P1342">
            <v>0</v>
          </cell>
          <cell r="Q1342">
            <v>0</v>
          </cell>
          <cell r="R1342">
            <v>351680.42</v>
          </cell>
          <cell r="S1342">
            <v>1071390.72</v>
          </cell>
          <cell r="T1342">
            <v>2537897.67</v>
          </cell>
          <cell r="U1342">
            <v>3311695.75</v>
          </cell>
          <cell r="V1342">
            <v>3733808.12</v>
          </cell>
          <cell r="W1342">
            <v>3788051.65</v>
          </cell>
          <cell r="X1342">
            <v>3842351.67</v>
          </cell>
          <cell r="Y1342">
            <v>3896640.94</v>
          </cell>
          <cell r="Z1342">
            <v>3950917.05</v>
          </cell>
          <cell r="AA1342">
            <v>4005189.34</v>
          </cell>
          <cell r="AB1342">
            <v>4059468.57</v>
          </cell>
          <cell r="AC1342">
            <v>4113918.62</v>
          </cell>
          <cell r="AD1342">
            <v>4170493.29</v>
          </cell>
          <cell r="AE1342">
            <v>4227845.9800000004</v>
          </cell>
          <cell r="AF1342">
            <v>4285987.3899999997</v>
          </cell>
          <cell r="AG1342">
            <v>4344928.3600000003</v>
          </cell>
          <cell r="AH1342">
            <v>4404679.88</v>
          </cell>
          <cell r="AI1342">
            <v>4465253.1100000003</v>
          </cell>
          <cell r="AJ1342">
            <v>4526659.34</v>
          </cell>
          <cell r="AK1342">
            <v>4588910.04</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row>
        <row r="1343">
          <cell r="A1343" t="str">
            <v>IDResidentialDLC Space HeatingParticipantsHigh Participation Case0</v>
          </cell>
          <cell r="B1343" t="str">
            <v>ID</v>
          </cell>
          <cell r="C1343" t="str">
            <v>Residential</v>
          </cell>
          <cell r="D1343" t="str">
            <v>DLC Space Heating</v>
          </cell>
          <cell r="E1343" t="str">
            <v>Participants</v>
          </cell>
          <cell r="F1343" t="str">
            <v>High Participation Case</v>
          </cell>
          <cell r="G1343">
            <v>0</v>
          </cell>
          <cell r="H1343">
            <v>0</v>
          </cell>
          <cell r="I1343">
            <v>0</v>
          </cell>
          <cell r="J1343">
            <v>0</v>
          </cell>
          <cell r="K1343">
            <v>0</v>
          </cell>
          <cell r="L1343">
            <v>0</v>
          </cell>
          <cell r="M1343">
            <v>0</v>
          </cell>
          <cell r="N1343">
            <v>0</v>
          </cell>
          <cell r="O1343">
            <v>0</v>
          </cell>
          <cell r="P1343">
            <v>0</v>
          </cell>
          <cell r="Q1343">
            <v>0</v>
          </cell>
          <cell r="R1343">
            <v>16746.686550000006</v>
          </cell>
          <cell r="S1343">
            <v>51018.605550000015</v>
          </cell>
          <cell r="T1343">
            <v>120852.27000000002</v>
          </cell>
          <cell r="U1343">
            <v>157699.79775000006</v>
          </cell>
          <cell r="V1343">
            <v>177800.38649999999</v>
          </cell>
          <cell r="W1343">
            <v>180383.41200000001</v>
          </cell>
          <cell r="X1343">
            <v>182969.12700000001</v>
          </cell>
          <cell r="Y1343">
            <v>185554.33050000004</v>
          </cell>
          <cell r="Z1343">
            <v>188138.90700000001</v>
          </cell>
          <cell r="AA1343">
            <v>190723.30200000003</v>
          </cell>
          <cell r="AB1343">
            <v>193308.027</v>
          </cell>
          <cell r="AC1343">
            <v>195900.88650000002</v>
          </cell>
          <cell r="AD1343">
            <v>198594.91865997191</v>
          </cell>
          <cell r="AE1343">
            <v>201325.99919378545</v>
          </cell>
          <cell r="AF1343">
            <v>204094.63759127702</v>
          </cell>
          <cell r="AG1343">
            <v>206901.35034879539</v>
          </cell>
          <cell r="AH1343">
            <v>209746.66106555553</v>
          </cell>
          <cell r="AI1343">
            <v>212631.10054131731</v>
          </cell>
          <cell r="AJ1343">
            <v>215555.20687540746</v>
          </cell>
          <cell r="AK1343">
            <v>218519.52556710335</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row>
        <row r="1344">
          <cell r="A1344" t="str">
            <v>IDSmall C&amp;IDLC Space HeatingProgram Annual BenefitsHigh Participation Case0</v>
          </cell>
          <cell r="B1344" t="str">
            <v>ID</v>
          </cell>
          <cell r="C1344" t="str">
            <v>Small C&amp;I</v>
          </cell>
          <cell r="D1344" t="str">
            <v>DLC Space Heating</v>
          </cell>
          <cell r="E1344" t="str">
            <v>Program Annual Benefits</v>
          </cell>
          <cell r="F1344" t="str">
            <v>High Participation Case</v>
          </cell>
          <cell r="G1344">
            <v>0</v>
          </cell>
          <cell r="H1344">
            <v>0</v>
          </cell>
          <cell r="I1344">
            <v>0</v>
          </cell>
          <cell r="J1344">
            <v>0</v>
          </cell>
          <cell r="K1344">
            <v>0</v>
          </cell>
          <cell r="L1344">
            <v>0</v>
          </cell>
          <cell r="M1344">
            <v>0</v>
          </cell>
          <cell r="N1344">
            <v>0</v>
          </cell>
          <cell r="O1344">
            <v>0</v>
          </cell>
          <cell r="P1344">
            <v>0</v>
          </cell>
          <cell r="Q1344">
            <v>0</v>
          </cell>
          <cell r="R1344">
            <v>573231.01</v>
          </cell>
          <cell r="S1344">
            <v>1745288.43</v>
          </cell>
          <cell r="T1344">
            <v>4127886.26</v>
          </cell>
          <cell r="U1344">
            <v>5388069.9000000004</v>
          </cell>
          <cell r="V1344">
            <v>6066603.5300000003</v>
          </cell>
          <cell r="W1344">
            <v>6146956.6100000003</v>
          </cell>
          <cell r="X1344">
            <v>6226381.7599999998</v>
          </cell>
          <cell r="Y1344">
            <v>6305886.3200000003</v>
          </cell>
          <cell r="Z1344">
            <v>6389191.79</v>
          </cell>
          <cell r="AA1344">
            <v>6482465.1100000003</v>
          </cell>
          <cell r="AB1344">
            <v>6568214.9500000002</v>
          </cell>
          <cell r="AC1344">
            <v>6654117.0800000001</v>
          </cell>
          <cell r="AD1344">
            <v>6743128.8899999997</v>
          </cell>
          <cell r="AE1344">
            <v>6833331.4100000001</v>
          </cell>
          <cell r="AF1344">
            <v>6924740.5700000003</v>
          </cell>
          <cell r="AG1344">
            <v>7017372.5</v>
          </cell>
          <cell r="AH1344">
            <v>7111243.5700000003</v>
          </cell>
          <cell r="AI1344">
            <v>7206370.3399999999</v>
          </cell>
          <cell r="AJ1344">
            <v>7302769.6200000001</v>
          </cell>
          <cell r="AK1344">
            <v>7400458.4299999997</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row>
        <row r="1345">
          <cell r="A1345" t="str">
            <v>IDSmall C&amp;IDLC Space HeatingProgram Annual CostsHigh Participation Case0</v>
          </cell>
          <cell r="B1345" t="str">
            <v>ID</v>
          </cell>
          <cell r="C1345" t="str">
            <v>Small C&amp;I</v>
          </cell>
          <cell r="D1345" t="str">
            <v>DLC Space Heating</v>
          </cell>
          <cell r="E1345" t="str">
            <v>Program Annual Costs</v>
          </cell>
          <cell r="F1345" t="str">
            <v>High Participation Case</v>
          </cell>
          <cell r="G1345">
            <v>0</v>
          </cell>
          <cell r="H1345">
            <v>0</v>
          </cell>
          <cell r="I1345">
            <v>0</v>
          </cell>
          <cell r="J1345">
            <v>0</v>
          </cell>
          <cell r="K1345">
            <v>0</v>
          </cell>
          <cell r="L1345">
            <v>0</v>
          </cell>
          <cell r="M1345">
            <v>0</v>
          </cell>
          <cell r="N1345">
            <v>0</v>
          </cell>
          <cell r="O1345">
            <v>0</v>
          </cell>
          <cell r="P1345">
            <v>0</v>
          </cell>
          <cell r="Q1345">
            <v>0</v>
          </cell>
          <cell r="R1345">
            <v>5834317.1500000004</v>
          </cell>
          <cell r="S1345">
            <v>12509121.98</v>
          </cell>
          <cell r="T1345">
            <v>26286343.199999999</v>
          </cell>
          <cell r="U1345">
            <v>16130618.27</v>
          </cell>
          <cell r="V1345">
            <v>10911310.720000001</v>
          </cell>
          <cell r="W1345">
            <v>4823091.07</v>
          </cell>
          <cell r="X1345">
            <v>4899046.41</v>
          </cell>
          <cell r="Y1345">
            <v>4974249.76</v>
          </cell>
          <cell r="Z1345">
            <v>5049879.66</v>
          </cell>
          <cell r="AA1345">
            <v>5126289.05</v>
          </cell>
          <cell r="AB1345">
            <v>5203203.5</v>
          </cell>
          <cell r="AC1345">
            <v>5283869.59</v>
          </cell>
          <cell r="AD1345">
            <v>5405233.1200000001</v>
          </cell>
          <cell r="AE1345">
            <v>5502775.29</v>
          </cell>
          <cell r="AF1345">
            <v>5602414.6799999997</v>
          </cell>
          <cell r="AG1345">
            <v>5704204.7300000004</v>
          </cell>
          <cell r="AH1345">
            <v>5808200.4400000004</v>
          </cell>
          <cell r="AI1345">
            <v>5914458.3899999997</v>
          </cell>
          <cell r="AJ1345">
            <v>6023036.7800000003</v>
          </cell>
          <cell r="AK1345">
            <v>6133995.5099999998</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row>
        <row r="1346">
          <cell r="A1346" t="str">
            <v>IDSmall C&amp;IDLC Space HeatingNon-Incentive CostsHigh Participation Case0</v>
          </cell>
          <cell r="B1346" t="str">
            <v>ID</v>
          </cell>
          <cell r="C1346" t="str">
            <v>Small C&amp;I</v>
          </cell>
          <cell r="D1346" t="str">
            <v>DLC Space Heating</v>
          </cell>
          <cell r="E1346" t="str">
            <v>Non-Incentive Costs</v>
          </cell>
          <cell r="F1346" t="str">
            <v>High Participation Case</v>
          </cell>
          <cell r="G1346">
            <v>0</v>
          </cell>
          <cell r="H1346">
            <v>0</v>
          </cell>
          <cell r="I1346">
            <v>0</v>
          </cell>
          <cell r="J1346">
            <v>0</v>
          </cell>
          <cell r="K1346">
            <v>0</v>
          </cell>
          <cell r="L1346">
            <v>0</v>
          </cell>
          <cell r="M1346">
            <v>0</v>
          </cell>
          <cell r="N1346">
            <v>0</v>
          </cell>
          <cell r="O1346">
            <v>0</v>
          </cell>
          <cell r="P1346">
            <v>0</v>
          </cell>
          <cell r="Q1346">
            <v>0</v>
          </cell>
          <cell r="R1346">
            <v>5482636.7300000004</v>
          </cell>
          <cell r="S1346">
            <v>11437731.27</v>
          </cell>
          <cell r="T1346">
            <v>23748445.530000001</v>
          </cell>
          <cell r="U1346">
            <v>12818922.52</v>
          </cell>
          <cell r="V1346">
            <v>7177502.6100000003</v>
          </cell>
          <cell r="W1346">
            <v>1035039.42</v>
          </cell>
          <cell r="X1346">
            <v>1056694.75</v>
          </cell>
          <cell r="Y1346">
            <v>1077608.81</v>
          </cell>
          <cell r="Z1346">
            <v>1098962.6200000001</v>
          </cell>
          <cell r="AA1346">
            <v>1121099.71</v>
          </cell>
          <cell r="AB1346">
            <v>1143734.93</v>
          </cell>
          <cell r="AC1346">
            <v>1169950.97</v>
          </cell>
          <cell r="AD1346">
            <v>1234739.83</v>
          </cell>
          <cell r="AE1346">
            <v>1274929.31</v>
          </cell>
          <cell r="AF1346">
            <v>1316427.29</v>
          </cell>
          <cell r="AG1346">
            <v>1359276.37</v>
          </cell>
          <cell r="AH1346">
            <v>1403520.56</v>
          </cell>
          <cell r="AI1346">
            <v>1449205.28</v>
          </cell>
          <cell r="AJ1346">
            <v>1496377.44</v>
          </cell>
          <cell r="AK1346">
            <v>1545085.48</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row>
        <row r="1347">
          <cell r="A1347" t="str">
            <v>IDSmall C&amp;IDLC Space HeatingSummer Peak Reduction @Meter  (MW)High Participation Case0</v>
          </cell>
          <cell r="B1347" t="str">
            <v>ID</v>
          </cell>
          <cell r="C1347" t="str">
            <v>Small C&amp;I</v>
          </cell>
          <cell r="D1347" t="str">
            <v>DLC Space Heating</v>
          </cell>
          <cell r="E1347" t="str">
            <v>Summer Peak Reduction @Meter  (MW)</v>
          </cell>
          <cell r="F1347" t="str">
            <v>High Participation Case</v>
          </cell>
          <cell r="G1347">
            <v>0</v>
          </cell>
          <cell r="H1347">
            <v>0</v>
          </cell>
          <cell r="I1347">
            <v>0</v>
          </cell>
          <cell r="J1347">
            <v>0</v>
          </cell>
          <cell r="K1347">
            <v>0</v>
          </cell>
          <cell r="L1347">
            <v>0</v>
          </cell>
          <cell r="M1347">
            <v>0</v>
          </cell>
          <cell r="N1347">
            <v>0</v>
          </cell>
          <cell r="O1347">
            <v>0</v>
          </cell>
          <cell r="P1347">
            <v>0</v>
          </cell>
          <cell r="Q1347">
            <v>0</v>
          </cell>
          <cell r="R1347">
            <v>5.1061481672101516</v>
          </cell>
          <cell r="S1347">
            <v>15.546439584201273</v>
          </cell>
          <cell r="T1347">
            <v>36.769815927493447</v>
          </cell>
          <cell r="U1347">
            <v>47.99510590524666</v>
          </cell>
          <cell r="V1347">
            <v>54.039254216657497</v>
          </cell>
          <cell r="W1347">
            <v>54.75501228123791</v>
          </cell>
          <cell r="X1347">
            <v>55.462504704051796</v>
          </cell>
          <cell r="Y1347">
            <v>56.170704503007471</v>
          </cell>
          <cell r="Z1347">
            <v>56.91276145592839</v>
          </cell>
          <cell r="AA1347">
            <v>57.74360864977195</v>
          </cell>
          <cell r="AB1347">
            <v>58.507439221742665</v>
          </cell>
          <cell r="AC1347">
            <v>59.27262640549219</v>
          </cell>
          <cell r="AD1347">
            <v>60.065513565673378</v>
          </cell>
          <cell r="AE1347">
            <v>60.869007140432515</v>
          </cell>
          <cell r="AF1347">
            <v>61.683249011282939</v>
          </cell>
          <cell r="AG1347">
            <v>62.508382957680382</v>
          </cell>
          <cell r="AH1347">
            <v>63.344554682411669</v>
          </cell>
          <cell r="AI1347">
            <v>64.191911837323005</v>
          </cell>
          <cell r="AJ1347">
            <v>65.050604049392433</v>
          </cell>
          <cell r="AK1347">
            <v>65.920782947151125</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row>
        <row r="1348">
          <cell r="A1348" t="str">
            <v>IDSmall C&amp;IDLC Space HeatingSummer Peak Reduction @Generation (MW)High Participation Case0</v>
          </cell>
          <cell r="B1348" t="str">
            <v>ID</v>
          </cell>
          <cell r="C1348" t="str">
            <v>Small C&amp;I</v>
          </cell>
          <cell r="D1348" t="str">
            <v>DLC Space Heating</v>
          </cell>
          <cell r="E1348" t="str">
            <v>Summer Peak Reduction @Generation (MW)</v>
          </cell>
          <cell r="F1348" t="str">
            <v>High Participation Case</v>
          </cell>
          <cell r="G1348">
            <v>0</v>
          </cell>
          <cell r="H1348">
            <v>0</v>
          </cell>
          <cell r="I1348">
            <v>0</v>
          </cell>
          <cell r="J1348">
            <v>0</v>
          </cell>
          <cell r="K1348">
            <v>0</v>
          </cell>
          <cell r="L1348">
            <v>0</v>
          </cell>
          <cell r="M1348">
            <v>0</v>
          </cell>
          <cell r="N1348">
            <v>0</v>
          </cell>
          <cell r="O1348">
            <v>0</v>
          </cell>
          <cell r="P1348">
            <v>0</v>
          </cell>
          <cell r="Q1348">
            <v>0</v>
          </cell>
          <cell r="R1348">
            <v>5.6309529854545115</v>
          </cell>
          <cell r="S1348">
            <v>17.1442871462299</v>
          </cell>
          <cell r="T1348">
            <v>40.548980952242438</v>
          </cell>
          <cell r="U1348">
            <v>52.92799504328039</v>
          </cell>
          <cell r="V1348">
            <v>59.593354892652727</v>
          </cell>
          <cell r="W1348">
            <v>60.382677857562754</v>
          </cell>
          <cell r="X1348">
            <v>61.162885646285609</v>
          </cell>
          <cell r="Y1348">
            <v>61.94387351456492</v>
          </cell>
          <cell r="Z1348">
            <v>62.762198341341403</v>
          </cell>
          <cell r="AA1348">
            <v>63.678439181486489</v>
          </cell>
          <cell r="AB1348">
            <v>64.520775498172327</v>
          </cell>
          <cell r="AC1348">
            <v>65.364607857843168</v>
          </cell>
          <cell r="AD1348">
            <v>66.238987169908881</v>
          </cell>
          <cell r="AE1348">
            <v>67.125063013269198</v>
          </cell>
          <cell r="AF1348">
            <v>68.022991851877961</v>
          </cell>
          <cell r="AG1348">
            <v>68.932932242700019</v>
          </cell>
          <cell r="AH1348">
            <v>69.855044863709381</v>
          </cell>
          <cell r="AI1348">
            <v>70.789492542261797</v>
          </cell>
          <cell r="AJ1348">
            <v>71.73644028384696</v>
          </cell>
          <cell r="AK1348">
            <v>72.696055301225314</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row>
        <row r="1349">
          <cell r="A1349" t="str">
            <v>IDSmall C&amp;IDLC Space HeatingWinter Peak Reduction @Meter  (MW)High Participation Case0</v>
          </cell>
          <cell r="B1349" t="str">
            <v>ID</v>
          </cell>
          <cell r="C1349" t="str">
            <v>Small C&amp;I</v>
          </cell>
          <cell r="D1349" t="str">
            <v>DLC Space Heating</v>
          </cell>
          <cell r="E1349" t="str">
            <v>Winter Peak Reduction @Meter  (MW)</v>
          </cell>
          <cell r="F1349" t="str">
            <v>High Participation Case</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row>
        <row r="1350">
          <cell r="A1350" t="str">
            <v>IDSmall C&amp;IDLC Space HeatingWinter Peak Reduction @Generation (MW)High Participation Case0</v>
          </cell>
          <cell r="B1350" t="str">
            <v>ID</v>
          </cell>
          <cell r="C1350" t="str">
            <v>Small C&amp;I</v>
          </cell>
          <cell r="D1350" t="str">
            <v>DLC Space Heating</v>
          </cell>
          <cell r="E1350" t="str">
            <v>Winter Peak Reduction @Generation (MW)</v>
          </cell>
          <cell r="F1350" t="str">
            <v>High Participation Case</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row>
        <row r="1351">
          <cell r="A1351" t="str">
            <v>IDSmall C&amp;IDLC Space HeatingProgram Annual BenefitsHigh Participation Case0</v>
          </cell>
          <cell r="B1351" t="str">
            <v>ID</v>
          </cell>
          <cell r="C1351" t="str">
            <v>Small C&amp;I</v>
          </cell>
          <cell r="D1351" t="str">
            <v>DLC Space Heating</v>
          </cell>
          <cell r="E1351" t="str">
            <v>Program Annual Benefits</v>
          </cell>
          <cell r="F1351" t="str">
            <v>High Participation Case</v>
          </cell>
          <cell r="G1351">
            <v>0</v>
          </cell>
        </row>
        <row r="1352">
          <cell r="A1352" t="str">
            <v>IDSmall C&amp;IDLC Space HeatingNew ParticipantsHigh Participation Case0</v>
          </cell>
          <cell r="B1352" t="str">
            <v>ID</v>
          </cell>
          <cell r="C1352" t="str">
            <v>Small C&amp;I</v>
          </cell>
          <cell r="D1352" t="str">
            <v>DLC Space Heating</v>
          </cell>
          <cell r="E1352" t="str">
            <v>New Participants</v>
          </cell>
          <cell r="F1352" t="str">
            <v>High Participation Case</v>
          </cell>
          <cell r="G1352">
            <v>0</v>
          </cell>
          <cell r="H1352">
            <v>0</v>
          </cell>
          <cell r="I1352">
            <v>0</v>
          </cell>
          <cell r="J1352">
            <v>0</v>
          </cell>
          <cell r="K1352">
            <v>0</v>
          </cell>
          <cell r="L1352">
            <v>0</v>
          </cell>
          <cell r="M1352">
            <v>0</v>
          </cell>
          <cell r="N1352">
            <v>0</v>
          </cell>
          <cell r="O1352">
            <v>0</v>
          </cell>
          <cell r="P1352">
            <v>0</v>
          </cell>
          <cell r="Q1352">
            <v>0</v>
          </cell>
          <cell r="R1352">
            <v>16746.686550000006</v>
          </cell>
          <cell r="S1352">
            <v>34271.919000000009</v>
          </cell>
          <cell r="T1352">
            <v>69833.664450000011</v>
          </cell>
          <cell r="U1352">
            <v>36847.527750000037</v>
          </cell>
          <cell r="V1352">
            <v>20100.588749999937</v>
          </cell>
          <cell r="W1352">
            <v>2583.0255000000179</v>
          </cell>
          <cell r="X1352">
            <v>2585.7149999999965</v>
          </cell>
          <cell r="Y1352">
            <v>2585.2035000000324</v>
          </cell>
          <cell r="Z1352">
            <v>2584.5764999999665</v>
          </cell>
          <cell r="AA1352">
            <v>2584.3950000000186</v>
          </cell>
          <cell r="AB1352">
            <v>2584.7249999999767</v>
          </cell>
          <cell r="AC1352">
            <v>2592.8595000000205</v>
          </cell>
          <cell r="AD1352">
            <v>2694.0321599718882</v>
          </cell>
          <cell r="AE1352">
            <v>2731.0805338135397</v>
          </cell>
          <cell r="AF1352">
            <v>2768.6383974915661</v>
          </cell>
          <cell r="AG1352">
            <v>2806.7127575183695</v>
          </cell>
          <cell r="AH1352">
            <v>2845.3107167601411</v>
          </cell>
          <cell r="AI1352">
            <v>2884.4394757617847</v>
          </cell>
          <cell r="AJ1352">
            <v>2924.1063340901455</v>
          </cell>
          <cell r="AK1352">
            <v>2964.3186916958948</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row>
        <row r="1353">
          <cell r="A1353" t="str">
            <v>IDSmall C&amp;IDLC Space HeatingIncentive CostsHigh Participation Case0</v>
          </cell>
          <cell r="B1353" t="str">
            <v>ID</v>
          </cell>
          <cell r="C1353" t="str">
            <v>Small C&amp;I</v>
          </cell>
          <cell r="D1353" t="str">
            <v>DLC Space Heating</v>
          </cell>
          <cell r="E1353" t="str">
            <v>Incentive Costs</v>
          </cell>
          <cell r="F1353" t="str">
            <v>High Participation Case</v>
          </cell>
          <cell r="G1353">
            <v>0</v>
          </cell>
          <cell r="H1353">
            <v>0</v>
          </cell>
          <cell r="I1353">
            <v>0</v>
          </cell>
          <cell r="J1353">
            <v>0</v>
          </cell>
          <cell r="K1353">
            <v>0</v>
          </cell>
          <cell r="L1353">
            <v>0</v>
          </cell>
          <cell r="M1353">
            <v>0</v>
          </cell>
          <cell r="N1353">
            <v>0</v>
          </cell>
          <cell r="O1353">
            <v>0</v>
          </cell>
          <cell r="P1353">
            <v>0</v>
          </cell>
          <cell r="Q1353">
            <v>0</v>
          </cell>
          <cell r="R1353">
            <v>351680.42</v>
          </cell>
          <cell r="S1353">
            <v>1071390.72</v>
          </cell>
          <cell r="T1353">
            <v>2537897.67</v>
          </cell>
          <cell r="U1353">
            <v>3311695.75</v>
          </cell>
          <cell r="V1353">
            <v>3733808.12</v>
          </cell>
          <cell r="W1353">
            <v>3788051.65</v>
          </cell>
          <cell r="X1353">
            <v>3842351.67</v>
          </cell>
          <cell r="Y1353">
            <v>3896640.94</v>
          </cell>
          <cell r="Z1353">
            <v>3950917.05</v>
          </cell>
          <cell r="AA1353">
            <v>4005189.34</v>
          </cell>
          <cell r="AB1353">
            <v>4059468.57</v>
          </cell>
          <cell r="AC1353">
            <v>4113918.62</v>
          </cell>
          <cell r="AD1353">
            <v>4170493.29</v>
          </cell>
          <cell r="AE1353">
            <v>4227845.9800000004</v>
          </cell>
          <cell r="AF1353">
            <v>4285987.3899999997</v>
          </cell>
          <cell r="AG1353">
            <v>4344928.3600000003</v>
          </cell>
          <cell r="AH1353">
            <v>4404679.88</v>
          </cell>
          <cell r="AI1353">
            <v>4465253.1100000003</v>
          </cell>
          <cell r="AJ1353">
            <v>4526659.34</v>
          </cell>
          <cell r="AK1353">
            <v>4588910.04</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row>
        <row r="1354">
          <cell r="A1354" t="str">
            <v>IDSmall C&amp;IDLC Space HeatingParticipantsHigh Participation Case0</v>
          </cell>
          <cell r="B1354" t="str">
            <v>ID</v>
          </cell>
          <cell r="C1354" t="str">
            <v>Small C&amp;I</v>
          </cell>
          <cell r="D1354" t="str">
            <v>DLC Space Heating</v>
          </cell>
          <cell r="E1354" t="str">
            <v>Participants</v>
          </cell>
          <cell r="F1354" t="str">
            <v>High Participation Case</v>
          </cell>
          <cell r="G1354">
            <v>0</v>
          </cell>
          <cell r="H1354">
            <v>0</v>
          </cell>
          <cell r="I1354">
            <v>0</v>
          </cell>
          <cell r="J1354">
            <v>0</v>
          </cell>
          <cell r="K1354">
            <v>0</v>
          </cell>
          <cell r="L1354">
            <v>0</v>
          </cell>
          <cell r="M1354">
            <v>0</v>
          </cell>
          <cell r="N1354">
            <v>0</v>
          </cell>
          <cell r="O1354">
            <v>0</v>
          </cell>
          <cell r="P1354">
            <v>0</v>
          </cell>
          <cell r="Q1354">
            <v>0</v>
          </cell>
          <cell r="R1354">
            <v>16746.686550000006</v>
          </cell>
          <cell r="S1354">
            <v>51018.605550000015</v>
          </cell>
          <cell r="T1354">
            <v>120852.27000000002</v>
          </cell>
          <cell r="U1354">
            <v>157699.79775000006</v>
          </cell>
          <cell r="V1354">
            <v>177800.38649999999</v>
          </cell>
          <cell r="W1354">
            <v>180383.41200000001</v>
          </cell>
          <cell r="X1354">
            <v>182969.12700000001</v>
          </cell>
          <cell r="Y1354">
            <v>185554.33050000004</v>
          </cell>
          <cell r="Z1354">
            <v>188138.90700000001</v>
          </cell>
          <cell r="AA1354">
            <v>190723.30200000003</v>
          </cell>
          <cell r="AB1354">
            <v>193308.027</v>
          </cell>
          <cell r="AC1354">
            <v>195900.88650000002</v>
          </cell>
          <cell r="AD1354">
            <v>198594.91865997191</v>
          </cell>
          <cell r="AE1354">
            <v>201325.99919378545</v>
          </cell>
          <cell r="AF1354">
            <v>204094.63759127702</v>
          </cell>
          <cell r="AG1354">
            <v>206901.35034879539</v>
          </cell>
          <cell r="AH1354">
            <v>209746.66106555553</v>
          </cell>
          <cell r="AI1354">
            <v>212631.10054131731</v>
          </cell>
          <cell r="AJ1354">
            <v>215555.20687540746</v>
          </cell>
          <cell r="AK1354">
            <v>218519.52556710335</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row>
        <row r="1355">
          <cell r="A1355" t="str">
            <v>IDMedium C&amp;IDLC Water HeatingProgram Annual BenefitsHigh Participation Case0</v>
          </cell>
          <cell r="B1355" t="str">
            <v>ID</v>
          </cell>
          <cell r="C1355" t="str">
            <v>Medium C&amp;I</v>
          </cell>
          <cell r="D1355" t="str">
            <v>DLC Water Heating</v>
          </cell>
          <cell r="E1355" t="str">
            <v>Program Annual Benefits</v>
          </cell>
          <cell r="F1355" t="str">
            <v>High Participation Case</v>
          </cell>
          <cell r="G1355">
            <v>0</v>
          </cell>
          <cell r="H1355">
            <v>0</v>
          </cell>
          <cell r="I1355">
            <v>0</v>
          </cell>
          <cell r="J1355">
            <v>0</v>
          </cell>
          <cell r="K1355">
            <v>0</v>
          </cell>
          <cell r="L1355">
            <v>0</v>
          </cell>
          <cell r="M1355">
            <v>0</v>
          </cell>
          <cell r="N1355">
            <v>0</v>
          </cell>
          <cell r="O1355">
            <v>0</v>
          </cell>
          <cell r="P1355">
            <v>0</v>
          </cell>
          <cell r="Q1355">
            <v>0</v>
          </cell>
          <cell r="R1355">
            <v>573231.01</v>
          </cell>
          <cell r="S1355">
            <v>1745288.43</v>
          </cell>
          <cell r="T1355">
            <v>4127886.26</v>
          </cell>
          <cell r="U1355">
            <v>5388069.9000000004</v>
          </cell>
          <cell r="V1355">
            <v>6066603.5300000003</v>
          </cell>
          <cell r="W1355">
            <v>6146956.6100000003</v>
          </cell>
          <cell r="X1355">
            <v>6226381.7599999998</v>
          </cell>
          <cell r="Y1355">
            <v>6305886.3200000003</v>
          </cell>
          <cell r="Z1355">
            <v>6389191.79</v>
          </cell>
          <cell r="AA1355">
            <v>6482465.1100000003</v>
          </cell>
          <cell r="AB1355">
            <v>6568214.9500000002</v>
          </cell>
          <cell r="AC1355">
            <v>6654117.0800000001</v>
          </cell>
          <cell r="AD1355">
            <v>6743128.8899999997</v>
          </cell>
          <cell r="AE1355">
            <v>6833331.4100000001</v>
          </cell>
          <cell r="AF1355">
            <v>6924740.5700000003</v>
          </cell>
          <cell r="AG1355">
            <v>7017372.5</v>
          </cell>
          <cell r="AH1355">
            <v>7111243.5700000003</v>
          </cell>
          <cell r="AI1355">
            <v>7206370.3399999999</v>
          </cell>
          <cell r="AJ1355">
            <v>7302769.6200000001</v>
          </cell>
          <cell r="AK1355">
            <v>7400458.4299999997</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row>
        <row r="1356">
          <cell r="A1356" t="str">
            <v>IDMedium C&amp;IDLC Water HeatingProgram Annual CostsHigh Participation Case0</v>
          </cell>
          <cell r="B1356" t="str">
            <v>ID</v>
          </cell>
          <cell r="C1356" t="str">
            <v>Medium C&amp;I</v>
          </cell>
          <cell r="D1356" t="str">
            <v>DLC Water Heating</v>
          </cell>
          <cell r="E1356" t="str">
            <v>Program Annual Costs</v>
          </cell>
          <cell r="F1356" t="str">
            <v>High Participation Case</v>
          </cell>
          <cell r="G1356">
            <v>0</v>
          </cell>
          <cell r="H1356">
            <v>0</v>
          </cell>
          <cell r="I1356">
            <v>0</v>
          </cell>
          <cell r="J1356">
            <v>0</v>
          </cell>
          <cell r="K1356">
            <v>0</v>
          </cell>
          <cell r="L1356">
            <v>0</v>
          </cell>
          <cell r="M1356">
            <v>0</v>
          </cell>
          <cell r="N1356">
            <v>0</v>
          </cell>
          <cell r="O1356">
            <v>0</v>
          </cell>
          <cell r="P1356">
            <v>0</v>
          </cell>
          <cell r="Q1356">
            <v>0</v>
          </cell>
          <cell r="R1356">
            <v>5834317.1500000004</v>
          </cell>
          <cell r="S1356">
            <v>12509121.98</v>
          </cell>
          <cell r="T1356">
            <v>26286343.199999999</v>
          </cell>
          <cell r="U1356">
            <v>16130618.27</v>
          </cell>
          <cell r="V1356">
            <v>10911310.720000001</v>
          </cell>
          <cell r="W1356">
            <v>4823091.07</v>
          </cell>
          <cell r="X1356">
            <v>4899046.41</v>
          </cell>
          <cell r="Y1356">
            <v>4974249.76</v>
          </cell>
          <cell r="Z1356">
            <v>5049879.66</v>
          </cell>
          <cell r="AA1356">
            <v>5126289.05</v>
          </cell>
          <cell r="AB1356">
            <v>5203203.5</v>
          </cell>
          <cell r="AC1356">
            <v>5283869.59</v>
          </cell>
          <cell r="AD1356">
            <v>5405233.1200000001</v>
          </cell>
          <cell r="AE1356">
            <v>5502775.29</v>
          </cell>
          <cell r="AF1356">
            <v>5602414.6799999997</v>
          </cell>
          <cell r="AG1356">
            <v>5704204.7300000004</v>
          </cell>
          <cell r="AH1356">
            <v>5808200.4400000004</v>
          </cell>
          <cell r="AI1356">
            <v>5914458.3899999997</v>
          </cell>
          <cell r="AJ1356">
            <v>6023036.7800000003</v>
          </cell>
          <cell r="AK1356">
            <v>6133995.5099999998</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row>
        <row r="1357">
          <cell r="A1357" t="str">
            <v>IDMedium C&amp;IDLC Water HeatingNon-Incentive CostsHigh Participation Case0</v>
          </cell>
          <cell r="B1357" t="str">
            <v>ID</v>
          </cell>
          <cell r="C1357" t="str">
            <v>Medium C&amp;I</v>
          </cell>
          <cell r="D1357" t="str">
            <v>DLC Water Heating</v>
          </cell>
          <cell r="E1357" t="str">
            <v>Non-Incentive Costs</v>
          </cell>
          <cell r="F1357" t="str">
            <v>High Participation Case</v>
          </cell>
          <cell r="G1357">
            <v>0</v>
          </cell>
          <cell r="H1357">
            <v>0</v>
          </cell>
          <cell r="I1357">
            <v>0</v>
          </cell>
          <cell r="J1357">
            <v>0</v>
          </cell>
          <cell r="K1357">
            <v>0</v>
          </cell>
          <cell r="L1357">
            <v>0</v>
          </cell>
          <cell r="M1357">
            <v>0</v>
          </cell>
          <cell r="N1357">
            <v>0</v>
          </cell>
          <cell r="O1357">
            <v>0</v>
          </cell>
          <cell r="P1357">
            <v>0</v>
          </cell>
          <cell r="Q1357">
            <v>0</v>
          </cell>
          <cell r="R1357">
            <v>5482636.7300000004</v>
          </cell>
          <cell r="S1357">
            <v>11437731.27</v>
          </cell>
          <cell r="T1357">
            <v>23748445.530000001</v>
          </cell>
          <cell r="U1357">
            <v>12818922.52</v>
          </cell>
          <cell r="V1357">
            <v>7177502.6100000003</v>
          </cell>
          <cell r="W1357">
            <v>1035039.42</v>
          </cell>
          <cell r="X1357">
            <v>1056694.75</v>
          </cell>
          <cell r="Y1357">
            <v>1077608.81</v>
          </cell>
          <cell r="Z1357">
            <v>1098962.6200000001</v>
          </cell>
          <cell r="AA1357">
            <v>1121099.71</v>
          </cell>
          <cell r="AB1357">
            <v>1143734.93</v>
          </cell>
          <cell r="AC1357">
            <v>1169950.97</v>
          </cell>
          <cell r="AD1357">
            <v>1234739.83</v>
          </cell>
          <cell r="AE1357">
            <v>1274929.31</v>
          </cell>
          <cell r="AF1357">
            <v>1316427.29</v>
          </cell>
          <cell r="AG1357">
            <v>1359276.37</v>
          </cell>
          <cell r="AH1357">
            <v>1403520.56</v>
          </cell>
          <cell r="AI1357">
            <v>1449205.28</v>
          </cell>
          <cell r="AJ1357">
            <v>1496377.44</v>
          </cell>
          <cell r="AK1357">
            <v>1545085.48</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row>
        <row r="1358">
          <cell r="A1358" t="str">
            <v>IDMedium C&amp;IDLC Water HeatingSummer Peak Reduction @Meter  (MW)High Participation Case0</v>
          </cell>
          <cell r="B1358" t="str">
            <v>ID</v>
          </cell>
          <cell r="C1358" t="str">
            <v>Medium C&amp;I</v>
          </cell>
          <cell r="D1358" t="str">
            <v>DLC Water Heating</v>
          </cell>
          <cell r="E1358" t="str">
            <v>Summer Peak Reduction @Meter  (MW)</v>
          </cell>
          <cell r="F1358" t="str">
            <v>High Participation Case</v>
          </cell>
          <cell r="G1358">
            <v>0</v>
          </cell>
          <cell r="H1358">
            <v>0</v>
          </cell>
          <cell r="I1358">
            <v>0</v>
          </cell>
          <cell r="J1358">
            <v>0</v>
          </cell>
          <cell r="K1358">
            <v>0</v>
          </cell>
          <cell r="L1358">
            <v>0</v>
          </cell>
          <cell r="M1358">
            <v>0</v>
          </cell>
          <cell r="N1358">
            <v>0</v>
          </cell>
          <cell r="O1358">
            <v>0</v>
          </cell>
          <cell r="P1358">
            <v>0</v>
          </cell>
          <cell r="Q1358">
            <v>0</v>
          </cell>
          <cell r="R1358">
            <v>5.1061481672101516</v>
          </cell>
          <cell r="S1358">
            <v>15.546439584201273</v>
          </cell>
          <cell r="T1358">
            <v>36.769815927493447</v>
          </cell>
          <cell r="U1358">
            <v>47.99510590524666</v>
          </cell>
          <cell r="V1358">
            <v>54.039254216657497</v>
          </cell>
          <cell r="W1358">
            <v>54.75501228123791</v>
          </cell>
          <cell r="X1358">
            <v>55.462504704051796</v>
          </cell>
          <cell r="Y1358">
            <v>56.170704503007471</v>
          </cell>
          <cell r="Z1358">
            <v>56.91276145592839</v>
          </cell>
          <cell r="AA1358">
            <v>57.74360864977195</v>
          </cell>
          <cell r="AB1358">
            <v>58.507439221742665</v>
          </cell>
          <cell r="AC1358">
            <v>59.27262640549219</v>
          </cell>
          <cell r="AD1358">
            <v>60.065513565673378</v>
          </cell>
          <cell r="AE1358">
            <v>60.869007140432515</v>
          </cell>
          <cell r="AF1358">
            <v>61.683249011282939</v>
          </cell>
          <cell r="AG1358">
            <v>62.508382957680382</v>
          </cell>
          <cell r="AH1358">
            <v>63.344554682411669</v>
          </cell>
          <cell r="AI1358">
            <v>64.191911837323005</v>
          </cell>
          <cell r="AJ1358">
            <v>65.050604049392433</v>
          </cell>
          <cell r="AK1358">
            <v>65.920782947151125</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row>
        <row r="1359">
          <cell r="A1359" t="str">
            <v>IDMedium C&amp;IDLC Water HeatingSummer Peak Reduction @Generation (MW)High Participation Case0</v>
          </cell>
          <cell r="B1359" t="str">
            <v>ID</v>
          </cell>
          <cell r="C1359" t="str">
            <v>Medium C&amp;I</v>
          </cell>
          <cell r="D1359" t="str">
            <v>DLC Water Heating</v>
          </cell>
          <cell r="E1359" t="str">
            <v>Summer Peak Reduction @Generation (MW)</v>
          </cell>
          <cell r="F1359" t="str">
            <v>High Participation Case</v>
          </cell>
          <cell r="G1359">
            <v>0</v>
          </cell>
          <cell r="H1359">
            <v>0</v>
          </cell>
          <cell r="I1359">
            <v>0</v>
          </cell>
          <cell r="J1359">
            <v>0</v>
          </cell>
          <cell r="K1359">
            <v>0</v>
          </cell>
          <cell r="L1359">
            <v>0</v>
          </cell>
          <cell r="M1359">
            <v>0</v>
          </cell>
          <cell r="N1359">
            <v>0</v>
          </cell>
          <cell r="O1359">
            <v>0</v>
          </cell>
          <cell r="P1359">
            <v>0</v>
          </cell>
          <cell r="Q1359">
            <v>0</v>
          </cell>
          <cell r="R1359">
            <v>5.6309529854545115</v>
          </cell>
          <cell r="S1359">
            <v>17.1442871462299</v>
          </cell>
          <cell r="T1359">
            <v>40.548980952242438</v>
          </cell>
          <cell r="U1359">
            <v>52.92799504328039</v>
          </cell>
          <cell r="V1359">
            <v>59.593354892652727</v>
          </cell>
          <cell r="W1359">
            <v>60.382677857562754</v>
          </cell>
          <cell r="X1359">
            <v>61.162885646285609</v>
          </cell>
          <cell r="Y1359">
            <v>61.94387351456492</v>
          </cell>
          <cell r="Z1359">
            <v>62.762198341341403</v>
          </cell>
          <cell r="AA1359">
            <v>63.678439181486489</v>
          </cell>
          <cell r="AB1359">
            <v>64.520775498172327</v>
          </cell>
          <cell r="AC1359">
            <v>65.364607857843168</v>
          </cell>
          <cell r="AD1359">
            <v>66.238987169908881</v>
          </cell>
          <cell r="AE1359">
            <v>67.125063013269198</v>
          </cell>
          <cell r="AF1359">
            <v>68.022991851877961</v>
          </cell>
          <cell r="AG1359">
            <v>68.932932242700019</v>
          </cell>
          <cell r="AH1359">
            <v>69.855044863709381</v>
          </cell>
          <cell r="AI1359">
            <v>70.789492542261797</v>
          </cell>
          <cell r="AJ1359">
            <v>71.73644028384696</v>
          </cell>
          <cell r="AK1359">
            <v>72.696055301225314</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row>
        <row r="1360">
          <cell r="A1360" t="str">
            <v>IDMedium C&amp;IDLC Water HeatingWinter Peak Reduction @Meter  (MW)High Participation Case0</v>
          </cell>
          <cell r="B1360" t="str">
            <v>ID</v>
          </cell>
          <cell r="C1360" t="str">
            <v>Medium C&amp;I</v>
          </cell>
          <cell r="D1360" t="str">
            <v>DLC Water Heating</v>
          </cell>
          <cell r="E1360" t="str">
            <v>Winter Peak Reduction @Meter  (MW)</v>
          </cell>
          <cell r="F1360" t="str">
            <v>High Participation Case</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row>
        <row r="1361">
          <cell r="A1361" t="str">
            <v>IDMedium C&amp;IDLC Water HeatingWinter Peak Reduction @Generation (MW)High Participation Case0</v>
          </cell>
          <cell r="B1361" t="str">
            <v>ID</v>
          </cell>
          <cell r="C1361" t="str">
            <v>Medium C&amp;I</v>
          </cell>
          <cell r="D1361" t="str">
            <v>DLC Water Heating</v>
          </cell>
          <cell r="E1361" t="str">
            <v>Winter Peak Reduction @Generation (MW)</v>
          </cell>
          <cell r="F1361" t="str">
            <v>High Participation Case</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row>
        <row r="1362">
          <cell r="A1362" t="str">
            <v>IDMedium C&amp;IDLC Water HeatingProgram Annual BenefitsHigh Participation Case0</v>
          </cell>
          <cell r="B1362" t="str">
            <v>ID</v>
          </cell>
          <cell r="C1362" t="str">
            <v>Medium C&amp;I</v>
          </cell>
          <cell r="D1362" t="str">
            <v>DLC Water Heating</v>
          </cell>
          <cell r="E1362" t="str">
            <v>Program Annual Benefits</v>
          </cell>
          <cell r="F1362" t="str">
            <v>High Participation Case</v>
          </cell>
          <cell r="G1362">
            <v>0</v>
          </cell>
        </row>
        <row r="1363">
          <cell r="A1363" t="str">
            <v>IDMedium C&amp;IDLC Water HeatingNew ParticipantsHigh Participation Case0</v>
          </cell>
          <cell r="B1363" t="str">
            <v>ID</v>
          </cell>
          <cell r="C1363" t="str">
            <v>Medium C&amp;I</v>
          </cell>
          <cell r="D1363" t="str">
            <v>DLC Water Heating</v>
          </cell>
          <cell r="E1363" t="str">
            <v>New Participants</v>
          </cell>
          <cell r="F1363" t="str">
            <v>High Participation Case</v>
          </cell>
          <cell r="G1363">
            <v>0</v>
          </cell>
          <cell r="H1363">
            <v>0</v>
          </cell>
          <cell r="I1363">
            <v>0</v>
          </cell>
          <cell r="J1363">
            <v>0</v>
          </cell>
          <cell r="K1363">
            <v>0</v>
          </cell>
          <cell r="L1363">
            <v>0</v>
          </cell>
          <cell r="M1363">
            <v>0</v>
          </cell>
          <cell r="N1363">
            <v>0</v>
          </cell>
          <cell r="O1363">
            <v>0</v>
          </cell>
          <cell r="P1363">
            <v>0</v>
          </cell>
          <cell r="Q1363">
            <v>0</v>
          </cell>
          <cell r="R1363">
            <v>16746.686550000006</v>
          </cell>
          <cell r="S1363">
            <v>34271.919000000009</v>
          </cell>
          <cell r="T1363">
            <v>69833.664450000011</v>
          </cell>
          <cell r="U1363">
            <v>36847.527750000037</v>
          </cell>
          <cell r="V1363">
            <v>20100.588749999937</v>
          </cell>
          <cell r="W1363">
            <v>2583.0255000000179</v>
          </cell>
          <cell r="X1363">
            <v>2585.7149999999965</v>
          </cell>
          <cell r="Y1363">
            <v>2585.2035000000324</v>
          </cell>
          <cell r="Z1363">
            <v>2584.5764999999665</v>
          </cell>
          <cell r="AA1363">
            <v>2584.3950000000186</v>
          </cell>
          <cell r="AB1363">
            <v>2584.7249999999767</v>
          </cell>
          <cell r="AC1363">
            <v>2592.8595000000205</v>
          </cell>
          <cell r="AD1363">
            <v>2694.0321599718882</v>
          </cell>
          <cell r="AE1363">
            <v>2731.0805338135397</v>
          </cell>
          <cell r="AF1363">
            <v>2768.6383974915661</v>
          </cell>
          <cell r="AG1363">
            <v>2806.7127575183695</v>
          </cell>
          <cell r="AH1363">
            <v>2845.3107167601411</v>
          </cell>
          <cell r="AI1363">
            <v>2884.4394757617847</v>
          </cell>
          <cell r="AJ1363">
            <v>2924.1063340901455</v>
          </cell>
          <cell r="AK1363">
            <v>2964.3186916958948</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row>
        <row r="1364">
          <cell r="A1364" t="str">
            <v>IDMedium C&amp;IDLC Water HeatingIncentive CostsHigh Participation Case0</v>
          </cell>
          <cell r="B1364" t="str">
            <v>ID</v>
          </cell>
          <cell r="C1364" t="str">
            <v>Medium C&amp;I</v>
          </cell>
          <cell r="D1364" t="str">
            <v>DLC Water Heating</v>
          </cell>
          <cell r="E1364" t="str">
            <v>Incentive Costs</v>
          </cell>
          <cell r="F1364" t="str">
            <v>High Participation Case</v>
          </cell>
          <cell r="G1364">
            <v>0</v>
          </cell>
          <cell r="H1364">
            <v>0</v>
          </cell>
          <cell r="I1364">
            <v>0</v>
          </cell>
          <cell r="J1364">
            <v>0</v>
          </cell>
          <cell r="K1364">
            <v>0</v>
          </cell>
          <cell r="L1364">
            <v>0</v>
          </cell>
          <cell r="M1364">
            <v>0</v>
          </cell>
          <cell r="N1364">
            <v>0</v>
          </cell>
          <cell r="O1364">
            <v>0</v>
          </cell>
          <cell r="P1364">
            <v>0</v>
          </cell>
          <cell r="Q1364">
            <v>0</v>
          </cell>
          <cell r="R1364">
            <v>351680.42</v>
          </cell>
          <cell r="S1364">
            <v>1071390.72</v>
          </cell>
          <cell r="T1364">
            <v>2537897.67</v>
          </cell>
          <cell r="U1364">
            <v>3311695.75</v>
          </cell>
          <cell r="V1364">
            <v>3733808.12</v>
          </cell>
          <cell r="W1364">
            <v>3788051.65</v>
          </cell>
          <cell r="X1364">
            <v>3842351.67</v>
          </cell>
          <cell r="Y1364">
            <v>3896640.94</v>
          </cell>
          <cell r="Z1364">
            <v>3950917.05</v>
          </cell>
          <cell r="AA1364">
            <v>4005189.34</v>
          </cell>
          <cell r="AB1364">
            <v>4059468.57</v>
          </cell>
          <cell r="AC1364">
            <v>4113918.62</v>
          </cell>
          <cell r="AD1364">
            <v>4170493.29</v>
          </cell>
          <cell r="AE1364">
            <v>4227845.9800000004</v>
          </cell>
          <cell r="AF1364">
            <v>4285987.3899999997</v>
          </cell>
          <cell r="AG1364">
            <v>4344928.3600000003</v>
          </cell>
          <cell r="AH1364">
            <v>4404679.88</v>
          </cell>
          <cell r="AI1364">
            <v>4465253.1100000003</v>
          </cell>
          <cell r="AJ1364">
            <v>4526659.34</v>
          </cell>
          <cell r="AK1364">
            <v>4588910.04</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row>
        <row r="1365">
          <cell r="A1365" t="str">
            <v>IDMedium C&amp;IDLC Water HeatingParticipantsHigh Participation Case0</v>
          </cell>
          <cell r="B1365" t="str">
            <v>ID</v>
          </cell>
          <cell r="C1365" t="str">
            <v>Medium C&amp;I</v>
          </cell>
          <cell r="D1365" t="str">
            <v>DLC Water Heating</v>
          </cell>
          <cell r="E1365" t="str">
            <v>Participants</v>
          </cell>
          <cell r="F1365" t="str">
            <v>High Participation Case</v>
          </cell>
          <cell r="G1365">
            <v>0</v>
          </cell>
          <cell r="H1365">
            <v>0</v>
          </cell>
          <cell r="I1365">
            <v>0</v>
          </cell>
          <cell r="J1365">
            <v>0</v>
          </cell>
          <cell r="K1365">
            <v>0</v>
          </cell>
          <cell r="L1365">
            <v>0</v>
          </cell>
          <cell r="M1365">
            <v>0</v>
          </cell>
          <cell r="N1365">
            <v>0</v>
          </cell>
          <cell r="O1365">
            <v>0</v>
          </cell>
          <cell r="P1365">
            <v>0</v>
          </cell>
          <cell r="Q1365">
            <v>0</v>
          </cell>
          <cell r="R1365">
            <v>16746.686550000006</v>
          </cell>
          <cell r="S1365">
            <v>51018.605550000015</v>
          </cell>
          <cell r="T1365">
            <v>120852.27000000002</v>
          </cell>
          <cell r="U1365">
            <v>157699.79775000006</v>
          </cell>
          <cell r="V1365">
            <v>177800.38649999999</v>
          </cell>
          <cell r="W1365">
            <v>180383.41200000001</v>
          </cell>
          <cell r="X1365">
            <v>182969.12700000001</v>
          </cell>
          <cell r="Y1365">
            <v>185554.33050000004</v>
          </cell>
          <cell r="Z1365">
            <v>188138.90700000001</v>
          </cell>
          <cell r="AA1365">
            <v>190723.30200000003</v>
          </cell>
          <cell r="AB1365">
            <v>193308.027</v>
          </cell>
          <cell r="AC1365">
            <v>195900.88650000002</v>
          </cell>
          <cell r="AD1365">
            <v>198594.91865997191</v>
          </cell>
          <cell r="AE1365">
            <v>201325.99919378545</v>
          </cell>
          <cell r="AF1365">
            <v>204094.63759127702</v>
          </cell>
          <cell r="AG1365">
            <v>206901.35034879539</v>
          </cell>
          <cell r="AH1365">
            <v>209746.66106555553</v>
          </cell>
          <cell r="AI1365">
            <v>212631.10054131731</v>
          </cell>
          <cell r="AJ1365">
            <v>215555.20687540746</v>
          </cell>
          <cell r="AK1365">
            <v>218519.52556710335</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row>
        <row r="1366">
          <cell r="A1366" t="str">
            <v>IDResidentialDLC Water HeatingProgram Annual BenefitsHigh Participation Case0</v>
          </cell>
          <cell r="B1366" t="str">
            <v>ID</v>
          </cell>
          <cell r="C1366" t="str">
            <v>Residential</v>
          </cell>
          <cell r="D1366" t="str">
            <v>DLC Water Heating</v>
          </cell>
          <cell r="E1366" t="str">
            <v>Program Annual Benefits</v>
          </cell>
          <cell r="F1366" t="str">
            <v>High Participation Case</v>
          </cell>
          <cell r="G1366">
            <v>0</v>
          </cell>
          <cell r="H1366">
            <v>0</v>
          </cell>
          <cell r="I1366">
            <v>0</v>
          </cell>
          <cell r="J1366">
            <v>0</v>
          </cell>
          <cell r="K1366">
            <v>0</v>
          </cell>
          <cell r="L1366">
            <v>0</v>
          </cell>
          <cell r="M1366">
            <v>0</v>
          </cell>
          <cell r="N1366">
            <v>0</v>
          </cell>
          <cell r="O1366">
            <v>0</v>
          </cell>
          <cell r="P1366">
            <v>0</v>
          </cell>
          <cell r="Q1366">
            <v>0</v>
          </cell>
          <cell r="R1366">
            <v>573231.01</v>
          </cell>
          <cell r="S1366">
            <v>1745288.43</v>
          </cell>
          <cell r="T1366">
            <v>4127886.26</v>
          </cell>
          <cell r="U1366">
            <v>5388069.9000000004</v>
          </cell>
          <cell r="V1366">
            <v>6066603.5300000003</v>
          </cell>
          <cell r="W1366">
            <v>6146956.6100000003</v>
          </cell>
          <cell r="X1366">
            <v>6226381.7599999998</v>
          </cell>
          <cell r="Y1366">
            <v>6305886.3200000003</v>
          </cell>
          <cell r="Z1366">
            <v>6389191.79</v>
          </cell>
          <cell r="AA1366">
            <v>6482465.1100000003</v>
          </cell>
          <cell r="AB1366">
            <v>6568214.9500000002</v>
          </cell>
          <cell r="AC1366">
            <v>6654117.0800000001</v>
          </cell>
          <cell r="AD1366">
            <v>6743128.8899999997</v>
          </cell>
          <cell r="AE1366">
            <v>6833331.4100000001</v>
          </cell>
          <cell r="AF1366">
            <v>6924740.5700000003</v>
          </cell>
          <cell r="AG1366">
            <v>7017372.5</v>
          </cell>
          <cell r="AH1366">
            <v>7111243.5700000003</v>
          </cell>
          <cell r="AI1366">
            <v>7206370.3399999999</v>
          </cell>
          <cell r="AJ1366">
            <v>7302769.6200000001</v>
          </cell>
          <cell r="AK1366">
            <v>7400458.4299999997</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row>
        <row r="1367">
          <cell r="A1367" t="str">
            <v>IDResidentialDLC Water HeatingProgram Annual CostsHigh Participation Case0</v>
          </cell>
          <cell r="B1367" t="str">
            <v>ID</v>
          </cell>
          <cell r="C1367" t="str">
            <v>Residential</v>
          </cell>
          <cell r="D1367" t="str">
            <v>DLC Water Heating</v>
          </cell>
          <cell r="E1367" t="str">
            <v>Program Annual Costs</v>
          </cell>
          <cell r="F1367" t="str">
            <v>High Participation Case</v>
          </cell>
          <cell r="G1367">
            <v>0</v>
          </cell>
          <cell r="H1367">
            <v>0</v>
          </cell>
          <cell r="I1367">
            <v>0</v>
          </cell>
          <cell r="J1367">
            <v>0</v>
          </cell>
          <cell r="K1367">
            <v>0</v>
          </cell>
          <cell r="L1367">
            <v>0</v>
          </cell>
          <cell r="M1367">
            <v>0</v>
          </cell>
          <cell r="N1367">
            <v>0</v>
          </cell>
          <cell r="O1367">
            <v>0</v>
          </cell>
          <cell r="P1367">
            <v>0</v>
          </cell>
          <cell r="Q1367">
            <v>0</v>
          </cell>
          <cell r="R1367">
            <v>5834317.1500000004</v>
          </cell>
          <cell r="S1367">
            <v>12509121.98</v>
          </cell>
          <cell r="T1367">
            <v>26286343.199999999</v>
          </cell>
          <cell r="U1367">
            <v>16130618.27</v>
          </cell>
          <cell r="V1367">
            <v>10911310.720000001</v>
          </cell>
          <cell r="W1367">
            <v>4823091.07</v>
          </cell>
          <cell r="X1367">
            <v>4899046.41</v>
          </cell>
          <cell r="Y1367">
            <v>4974249.76</v>
          </cell>
          <cell r="Z1367">
            <v>5049879.66</v>
          </cell>
          <cell r="AA1367">
            <v>5126289.05</v>
          </cell>
          <cell r="AB1367">
            <v>5203203.5</v>
          </cell>
          <cell r="AC1367">
            <v>5283869.59</v>
          </cell>
          <cell r="AD1367">
            <v>5405233.1200000001</v>
          </cell>
          <cell r="AE1367">
            <v>5502775.29</v>
          </cell>
          <cell r="AF1367">
            <v>5602414.6799999997</v>
          </cell>
          <cell r="AG1367">
            <v>5704204.7300000004</v>
          </cell>
          <cell r="AH1367">
            <v>5808200.4400000004</v>
          </cell>
          <cell r="AI1367">
            <v>5914458.3899999997</v>
          </cell>
          <cell r="AJ1367">
            <v>6023036.7800000003</v>
          </cell>
          <cell r="AK1367">
            <v>6133995.5099999998</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row>
        <row r="1368">
          <cell r="A1368" t="str">
            <v>IDResidentialDLC Water HeatingNon-Incentive CostsHigh Participation Case0</v>
          </cell>
          <cell r="B1368" t="str">
            <v>ID</v>
          </cell>
          <cell r="C1368" t="str">
            <v>Residential</v>
          </cell>
          <cell r="D1368" t="str">
            <v>DLC Water Heating</v>
          </cell>
          <cell r="E1368" t="str">
            <v>Non-Incentive Costs</v>
          </cell>
          <cell r="F1368" t="str">
            <v>High Participation Case</v>
          </cell>
          <cell r="G1368">
            <v>0</v>
          </cell>
          <cell r="H1368">
            <v>0</v>
          </cell>
          <cell r="I1368">
            <v>0</v>
          </cell>
          <cell r="J1368">
            <v>0</v>
          </cell>
          <cell r="K1368">
            <v>0</v>
          </cell>
          <cell r="L1368">
            <v>0</v>
          </cell>
          <cell r="M1368">
            <v>0</v>
          </cell>
          <cell r="N1368">
            <v>0</v>
          </cell>
          <cell r="O1368">
            <v>0</v>
          </cell>
          <cell r="P1368">
            <v>0</v>
          </cell>
          <cell r="Q1368">
            <v>0</v>
          </cell>
          <cell r="R1368">
            <v>5482636.7300000004</v>
          </cell>
          <cell r="S1368">
            <v>11437731.27</v>
          </cell>
          <cell r="T1368">
            <v>23748445.530000001</v>
          </cell>
          <cell r="U1368">
            <v>12818922.52</v>
          </cell>
          <cell r="V1368">
            <v>7177502.6100000003</v>
          </cell>
          <cell r="W1368">
            <v>1035039.42</v>
          </cell>
          <cell r="X1368">
            <v>1056694.75</v>
          </cell>
          <cell r="Y1368">
            <v>1077608.81</v>
          </cell>
          <cell r="Z1368">
            <v>1098962.6200000001</v>
          </cell>
          <cell r="AA1368">
            <v>1121099.71</v>
          </cell>
          <cell r="AB1368">
            <v>1143734.93</v>
          </cell>
          <cell r="AC1368">
            <v>1169950.97</v>
          </cell>
          <cell r="AD1368">
            <v>1234739.83</v>
          </cell>
          <cell r="AE1368">
            <v>1274929.31</v>
          </cell>
          <cell r="AF1368">
            <v>1316427.29</v>
          </cell>
          <cell r="AG1368">
            <v>1359276.37</v>
          </cell>
          <cell r="AH1368">
            <v>1403520.56</v>
          </cell>
          <cell r="AI1368">
            <v>1449205.28</v>
          </cell>
          <cell r="AJ1368">
            <v>1496377.44</v>
          </cell>
          <cell r="AK1368">
            <v>1545085.48</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row>
        <row r="1369">
          <cell r="A1369" t="str">
            <v>IDResidentialDLC Water HeatingSummer Peak Reduction @Meter  (MW)High Participation Case0</v>
          </cell>
          <cell r="B1369" t="str">
            <v>ID</v>
          </cell>
          <cell r="C1369" t="str">
            <v>Residential</v>
          </cell>
          <cell r="D1369" t="str">
            <v>DLC Water Heating</v>
          </cell>
          <cell r="E1369" t="str">
            <v>Summer Peak Reduction @Meter  (MW)</v>
          </cell>
          <cell r="F1369" t="str">
            <v>High Participation Case</v>
          </cell>
          <cell r="G1369">
            <v>0</v>
          </cell>
          <cell r="H1369">
            <v>0</v>
          </cell>
          <cell r="I1369">
            <v>0</v>
          </cell>
          <cell r="J1369">
            <v>0</v>
          </cell>
          <cell r="K1369">
            <v>0</v>
          </cell>
          <cell r="L1369">
            <v>0</v>
          </cell>
          <cell r="M1369">
            <v>0</v>
          </cell>
          <cell r="N1369">
            <v>0</v>
          </cell>
          <cell r="O1369">
            <v>0</v>
          </cell>
          <cell r="P1369">
            <v>0</v>
          </cell>
          <cell r="Q1369">
            <v>0</v>
          </cell>
          <cell r="R1369">
            <v>5.1061481672101516</v>
          </cell>
          <cell r="S1369">
            <v>15.546439584201273</v>
          </cell>
          <cell r="T1369">
            <v>36.769815927493447</v>
          </cell>
          <cell r="U1369">
            <v>47.99510590524666</v>
          </cell>
          <cell r="V1369">
            <v>54.039254216657497</v>
          </cell>
          <cell r="W1369">
            <v>54.75501228123791</v>
          </cell>
          <cell r="X1369">
            <v>55.462504704051796</v>
          </cell>
          <cell r="Y1369">
            <v>56.170704503007471</v>
          </cell>
          <cell r="Z1369">
            <v>56.91276145592839</v>
          </cell>
          <cell r="AA1369">
            <v>57.74360864977195</v>
          </cell>
          <cell r="AB1369">
            <v>58.507439221742665</v>
          </cell>
          <cell r="AC1369">
            <v>59.27262640549219</v>
          </cell>
          <cell r="AD1369">
            <v>60.065513565673378</v>
          </cell>
          <cell r="AE1369">
            <v>60.869007140432515</v>
          </cell>
          <cell r="AF1369">
            <v>61.683249011282939</v>
          </cell>
          <cell r="AG1369">
            <v>62.508382957680382</v>
          </cell>
          <cell r="AH1369">
            <v>63.344554682411669</v>
          </cell>
          <cell r="AI1369">
            <v>64.191911837323005</v>
          </cell>
          <cell r="AJ1369">
            <v>65.050604049392433</v>
          </cell>
          <cell r="AK1369">
            <v>65.920782947151125</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row>
        <row r="1370">
          <cell r="A1370" t="str">
            <v>IDResidentialDLC Water HeatingSummer Peak Reduction @Generation (MW)High Participation Case0</v>
          </cell>
          <cell r="B1370" t="str">
            <v>ID</v>
          </cell>
          <cell r="C1370" t="str">
            <v>Residential</v>
          </cell>
          <cell r="D1370" t="str">
            <v>DLC Water Heating</v>
          </cell>
          <cell r="E1370" t="str">
            <v>Summer Peak Reduction @Generation (MW)</v>
          </cell>
          <cell r="F1370" t="str">
            <v>High Participation Case</v>
          </cell>
          <cell r="G1370">
            <v>0</v>
          </cell>
          <cell r="H1370">
            <v>0</v>
          </cell>
          <cell r="I1370">
            <v>0</v>
          </cell>
          <cell r="J1370">
            <v>0</v>
          </cell>
          <cell r="K1370">
            <v>0</v>
          </cell>
          <cell r="L1370">
            <v>0</v>
          </cell>
          <cell r="M1370">
            <v>0</v>
          </cell>
          <cell r="N1370">
            <v>0</v>
          </cell>
          <cell r="O1370">
            <v>0</v>
          </cell>
          <cell r="P1370">
            <v>0</v>
          </cell>
          <cell r="Q1370">
            <v>0</v>
          </cell>
          <cell r="R1370">
            <v>5.6309529854545115</v>
          </cell>
          <cell r="S1370">
            <v>17.1442871462299</v>
          </cell>
          <cell r="T1370">
            <v>40.548980952242438</v>
          </cell>
          <cell r="U1370">
            <v>52.92799504328039</v>
          </cell>
          <cell r="V1370">
            <v>59.593354892652727</v>
          </cell>
          <cell r="W1370">
            <v>60.382677857562754</v>
          </cell>
          <cell r="X1370">
            <v>61.162885646285609</v>
          </cell>
          <cell r="Y1370">
            <v>61.94387351456492</v>
          </cell>
          <cell r="Z1370">
            <v>62.762198341341403</v>
          </cell>
          <cell r="AA1370">
            <v>63.678439181486489</v>
          </cell>
          <cell r="AB1370">
            <v>64.520775498172327</v>
          </cell>
          <cell r="AC1370">
            <v>65.364607857843168</v>
          </cell>
          <cell r="AD1370">
            <v>66.238987169908881</v>
          </cell>
          <cell r="AE1370">
            <v>67.125063013269198</v>
          </cell>
          <cell r="AF1370">
            <v>68.022991851877961</v>
          </cell>
          <cell r="AG1370">
            <v>68.932932242700019</v>
          </cell>
          <cell r="AH1370">
            <v>69.855044863709381</v>
          </cell>
          <cell r="AI1370">
            <v>70.789492542261797</v>
          </cell>
          <cell r="AJ1370">
            <v>71.73644028384696</v>
          </cell>
          <cell r="AK1370">
            <v>72.696055301225314</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row>
        <row r="1371">
          <cell r="A1371" t="str">
            <v>IDResidentialDLC Water HeatingWinter Peak Reduction @Meter  (MW)High Participation Case0</v>
          </cell>
          <cell r="B1371" t="str">
            <v>ID</v>
          </cell>
          <cell r="C1371" t="str">
            <v>Residential</v>
          </cell>
          <cell r="D1371" t="str">
            <v>DLC Water Heating</v>
          </cell>
          <cell r="E1371" t="str">
            <v>Winter Peak Reduction @Meter  (MW)</v>
          </cell>
          <cell r="F1371" t="str">
            <v>High Participation Case</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row>
        <row r="1372">
          <cell r="A1372" t="str">
            <v>IDResidentialDLC Water HeatingWinter Peak Reduction @Generation (MW)High Participation Case0</v>
          </cell>
          <cell r="B1372" t="str">
            <v>ID</v>
          </cell>
          <cell r="C1372" t="str">
            <v>Residential</v>
          </cell>
          <cell r="D1372" t="str">
            <v>DLC Water Heating</v>
          </cell>
          <cell r="E1372" t="str">
            <v>Winter Peak Reduction @Generation (MW)</v>
          </cell>
          <cell r="F1372" t="str">
            <v>High Participation Case</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row>
        <row r="1373">
          <cell r="A1373" t="str">
            <v>IDResidentialDLC Water HeatingProgram Annual BenefitsHigh Participation Case0</v>
          </cell>
          <cell r="B1373" t="str">
            <v>ID</v>
          </cell>
          <cell r="C1373" t="str">
            <v>Residential</v>
          </cell>
          <cell r="D1373" t="str">
            <v>DLC Water Heating</v>
          </cell>
          <cell r="E1373" t="str">
            <v>Program Annual Benefits</v>
          </cell>
          <cell r="F1373" t="str">
            <v>High Participation Case</v>
          </cell>
          <cell r="G1373">
            <v>0</v>
          </cell>
        </row>
        <row r="1374">
          <cell r="A1374" t="str">
            <v>IDResidentialDLC Water HeatingNew ParticipantsHigh Participation Case0</v>
          </cell>
          <cell r="B1374" t="str">
            <v>ID</v>
          </cell>
          <cell r="C1374" t="str">
            <v>Residential</v>
          </cell>
          <cell r="D1374" t="str">
            <v>DLC Water Heating</v>
          </cell>
          <cell r="E1374" t="str">
            <v>New Participants</v>
          </cell>
          <cell r="F1374" t="str">
            <v>High Participation Case</v>
          </cell>
          <cell r="G1374">
            <v>0</v>
          </cell>
          <cell r="H1374">
            <v>0</v>
          </cell>
          <cell r="I1374">
            <v>0</v>
          </cell>
          <cell r="J1374">
            <v>0</v>
          </cell>
          <cell r="K1374">
            <v>0</v>
          </cell>
          <cell r="L1374">
            <v>0</v>
          </cell>
          <cell r="M1374">
            <v>0</v>
          </cell>
          <cell r="N1374">
            <v>0</v>
          </cell>
          <cell r="O1374">
            <v>0</v>
          </cell>
          <cell r="P1374">
            <v>0</v>
          </cell>
          <cell r="Q1374">
            <v>0</v>
          </cell>
          <cell r="R1374">
            <v>16746.686550000006</v>
          </cell>
          <cell r="S1374">
            <v>34271.919000000009</v>
          </cell>
          <cell r="T1374">
            <v>69833.664450000011</v>
          </cell>
          <cell r="U1374">
            <v>36847.527750000037</v>
          </cell>
          <cell r="V1374">
            <v>20100.588749999937</v>
          </cell>
          <cell r="W1374">
            <v>2583.0255000000179</v>
          </cell>
          <cell r="X1374">
            <v>2585.7149999999965</v>
          </cell>
          <cell r="Y1374">
            <v>2585.2035000000324</v>
          </cell>
          <cell r="Z1374">
            <v>2584.5764999999665</v>
          </cell>
          <cell r="AA1374">
            <v>2584.3950000000186</v>
          </cell>
          <cell r="AB1374">
            <v>2584.7249999999767</v>
          </cell>
          <cell r="AC1374">
            <v>2592.8595000000205</v>
          </cell>
          <cell r="AD1374">
            <v>2694.0321599718882</v>
          </cell>
          <cell r="AE1374">
            <v>2731.0805338135397</v>
          </cell>
          <cell r="AF1374">
            <v>2768.6383974915661</v>
          </cell>
          <cell r="AG1374">
            <v>2806.7127575183695</v>
          </cell>
          <cell r="AH1374">
            <v>2845.3107167601411</v>
          </cell>
          <cell r="AI1374">
            <v>2884.4394757617847</v>
          </cell>
          <cell r="AJ1374">
            <v>2924.1063340901455</v>
          </cell>
          <cell r="AK1374">
            <v>2964.3186916958948</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row>
        <row r="1375">
          <cell r="A1375" t="str">
            <v>IDResidentialDLC Water HeatingIncentive CostsHigh Participation Case0</v>
          </cell>
          <cell r="B1375" t="str">
            <v>ID</v>
          </cell>
          <cell r="C1375" t="str">
            <v>Residential</v>
          </cell>
          <cell r="D1375" t="str">
            <v>DLC Water Heating</v>
          </cell>
          <cell r="E1375" t="str">
            <v>Incentive Costs</v>
          </cell>
          <cell r="F1375" t="str">
            <v>High Participation Case</v>
          </cell>
          <cell r="G1375">
            <v>0</v>
          </cell>
          <cell r="H1375">
            <v>0</v>
          </cell>
          <cell r="I1375">
            <v>0</v>
          </cell>
          <cell r="J1375">
            <v>0</v>
          </cell>
          <cell r="K1375">
            <v>0</v>
          </cell>
          <cell r="L1375">
            <v>0</v>
          </cell>
          <cell r="M1375">
            <v>0</v>
          </cell>
          <cell r="N1375">
            <v>0</v>
          </cell>
          <cell r="O1375">
            <v>0</v>
          </cell>
          <cell r="P1375">
            <v>0</v>
          </cell>
          <cell r="Q1375">
            <v>0</v>
          </cell>
          <cell r="R1375">
            <v>351680.42</v>
          </cell>
          <cell r="S1375">
            <v>1071390.72</v>
          </cell>
          <cell r="T1375">
            <v>2537897.67</v>
          </cell>
          <cell r="U1375">
            <v>3311695.75</v>
          </cell>
          <cell r="V1375">
            <v>3733808.12</v>
          </cell>
          <cell r="W1375">
            <v>3788051.65</v>
          </cell>
          <cell r="X1375">
            <v>3842351.67</v>
          </cell>
          <cell r="Y1375">
            <v>3896640.94</v>
          </cell>
          <cell r="Z1375">
            <v>3950917.05</v>
          </cell>
          <cell r="AA1375">
            <v>4005189.34</v>
          </cell>
          <cell r="AB1375">
            <v>4059468.57</v>
          </cell>
          <cell r="AC1375">
            <v>4113918.62</v>
          </cell>
          <cell r="AD1375">
            <v>4170493.29</v>
          </cell>
          <cell r="AE1375">
            <v>4227845.9800000004</v>
          </cell>
          <cell r="AF1375">
            <v>4285987.3899999997</v>
          </cell>
          <cell r="AG1375">
            <v>4344928.3600000003</v>
          </cell>
          <cell r="AH1375">
            <v>4404679.88</v>
          </cell>
          <cell r="AI1375">
            <v>4465253.1100000003</v>
          </cell>
          <cell r="AJ1375">
            <v>4526659.34</v>
          </cell>
          <cell r="AK1375">
            <v>4588910.04</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row>
        <row r="1376">
          <cell r="A1376" t="str">
            <v>IDResidentialDLC Water HeatingParticipantsHigh Participation Case0</v>
          </cell>
          <cell r="B1376" t="str">
            <v>ID</v>
          </cell>
          <cell r="C1376" t="str">
            <v>Residential</v>
          </cell>
          <cell r="D1376" t="str">
            <v>DLC Water Heating</v>
          </cell>
          <cell r="E1376" t="str">
            <v>Participants</v>
          </cell>
          <cell r="F1376" t="str">
            <v>High Participation Case</v>
          </cell>
          <cell r="G1376">
            <v>0</v>
          </cell>
          <cell r="H1376">
            <v>0</v>
          </cell>
          <cell r="I1376">
            <v>0</v>
          </cell>
          <cell r="J1376">
            <v>0</v>
          </cell>
          <cell r="K1376">
            <v>0</v>
          </cell>
          <cell r="L1376">
            <v>0</v>
          </cell>
          <cell r="M1376">
            <v>0</v>
          </cell>
          <cell r="N1376">
            <v>0</v>
          </cell>
          <cell r="O1376">
            <v>0</v>
          </cell>
          <cell r="P1376">
            <v>0</v>
          </cell>
          <cell r="Q1376">
            <v>0</v>
          </cell>
          <cell r="R1376">
            <v>16746.686550000006</v>
          </cell>
          <cell r="S1376">
            <v>51018.605550000015</v>
          </cell>
          <cell r="T1376">
            <v>120852.27000000002</v>
          </cell>
          <cell r="U1376">
            <v>157699.79775000006</v>
          </cell>
          <cell r="V1376">
            <v>177800.38649999999</v>
          </cell>
          <cell r="W1376">
            <v>180383.41200000001</v>
          </cell>
          <cell r="X1376">
            <v>182969.12700000001</v>
          </cell>
          <cell r="Y1376">
            <v>185554.33050000004</v>
          </cell>
          <cell r="Z1376">
            <v>188138.90700000001</v>
          </cell>
          <cell r="AA1376">
            <v>190723.30200000003</v>
          </cell>
          <cell r="AB1376">
            <v>193308.027</v>
          </cell>
          <cell r="AC1376">
            <v>195900.88650000002</v>
          </cell>
          <cell r="AD1376">
            <v>198594.91865997191</v>
          </cell>
          <cell r="AE1376">
            <v>201325.99919378545</v>
          </cell>
          <cell r="AF1376">
            <v>204094.63759127702</v>
          </cell>
          <cell r="AG1376">
            <v>206901.35034879539</v>
          </cell>
          <cell r="AH1376">
            <v>209746.66106555553</v>
          </cell>
          <cell r="AI1376">
            <v>212631.10054131731</v>
          </cell>
          <cell r="AJ1376">
            <v>215555.20687540746</v>
          </cell>
          <cell r="AK1376">
            <v>218519.52556710335</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row>
        <row r="1377">
          <cell r="A1377" t="str">
            <v>IDSmall C&amp;IDLC Water HeatingProgram Annual BenefitsHigh Participation Case0</v>
          </cell>
          <cell r="B1377" t="str">
            <v>ID</v>
          </cell>
          <cell r="C1377" t="str">
            <v>Small C&amp;I</v>
          </cell>
          <cell r="D1377" t="str">
            <v>DLC Water Heating</v>
          </cell>
          <cell r="E1377" t="str">
            <v>Program Annual Benefits</v>
          </cell>
          <cell r="F1377" t="str">
            <v>High Participation Case</v>
          </cell>
          <cell r="G1377">
            <v>0</v>
          </cell>
          <cell r="H1377">
            <v>0</v>
          </cell>
          <cell r="I1377">
            <v>0</v>
          </cell>
          <cell r="J1377">
            <v>0</v>
          </cell>
          <cell r="K1377">
            <v>0</v>
          </cell>
          <cell r="L1377">
            <v>0</v>
          </cell>
          <cell r="M1377">
            <v>0</v>
          </cell>
          <cell r="N1377">
            <v>0</v>
          </cell>
          <cell r="O1377">
            <v>0</v>
          </cell>
          <cell r="P1377">
            <v>0</v>
          </cell>
          <cell r="Q1377">
            <v>0</v>
          </cell>
          <cell r="R1377">
            <v>573231.01</v>
          </cell>
          <cell r="S1377">
            <v>1745288.43</v>
          </cell>
          <cell r="T1377">
            <v>4127886.26</v>
          </cell>
          <cell r="U1377">
            <v>5388069.9000000004</v>
          </cell>
          <cell r="V1377">
            <v>6066603.5300000003</v>
          </cell>
          <cell r="W1377">
            <v>6146956.6100000003</v>
          </cell>
          <cell r="X1377">
            <v>6226381.7599999998</v>
          </cell>
          <cell r="Y1377">
            <v>6305886.3200000003</v>
          </cell>
          <cell r="Z1377">
            <v>6389191.79</v>
          </cell>
          <cell r="AA1377">
            <v>6482465.1100000003</v>
          </cell>
          <cell r="AB1377">
            <v>6568214.9500000002</v>
          </cell>
          <cell r="AC1377">
            <v>6654117.0800000001</v>
          </cell>
          <cell r="AD1377">
            <v>6743128.8899999997</v>
          </cell>
          <cell r="AE1377">
            <v>6833331.4100000001</v>
          </cell>
          <cell r="AF1377">
            <v>6924740.5700000003</v>
          </cell>
          <cell r="AG1377">
            <v>7017372.5</v>
          </cell>
          <cell r="AH1377">
            <v>7111243.5700000003</v>
          </cell>
          <cell r="AI1377">
            <v>7206370.3399999999</v>
          </cell>
          <cell r="AJ1377">
            <v>7302769.6200000001</v>
          </cell>
          <cell r="AK1377">
            <v>7400458.4299999997</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row>
        <row r="1378">
          <cell r="A1378" t="str">
            <v>IDSmall C&amp;IDLC Water HeatingProgram Annual CostsHigh Participation Case0</v>
          </cell>
          <cell r="B1378" t="str">
            <v>ID</v>
          </cell>
          <cell r="C1378" t="str">
            <v>Small C&amp;I</v>
          </cell>
          <cell r="D1378" t="str">
            <v>DLC Water Heating</v>
          </cell>
          <cell r="E1378" t="str">
            <v>Program Annual Costs</v>
          </cell>
          <cell r="F1378" t="str">
            <v>High Participation Case</v>
          </cell>
          <cell r="G1378">
            <v>0</v>
          </cell>
          <cell r="H1378">
            <v>0</v>
          </cell>
          <cell r="I1378">
            <v>0</v>
          </cell>
          <cell r="J1378">
            <v>0</v>
          </cell>
          <cell r="K1378">
            <v>0</v>
          </cell>
          <cell r="L1378">
            <v>0</v>
          </cell>
          <cell r="M1378">
            <v>0</v>
          </cell>
          <cell r="N1378">
            <v>0</v>
          </cell>
          <cell r="O1378">
            <v>0</v>
          </cell>
          <cell r="P1378">
            <v>0</v>
          </cell>
          <cell r="Q1378">
            <v>0</v>
          </cell>
          <cell r="R1378">
            <v>5834317.1500000004</v>
          </cell>
          <cell r="S1378">
            <v>12509121.98</v>
          </cell>
          <cell r="T1378">
            <v>26286343.199999999</v>
          </cell>
          <cell r="U1378">
            <v>16130618.27</v>
          </cell>
          <cell r="V1378">
            <v>10911310.720000001</v>
          </cell>
          <cell r="W1378">
            <v>4823091.07</v>
          </cell>
          <cell r="X1378">
            <v>4899046.41</v>
          </cell>
          <cell r="Y1378">
            <v>4974249.76</v>
          </cell>
          <cell r="Z1378">
            <v>5049879.66</v>
          </cell>
          <cell r="AA1378">
            <v>5126289.05</v>
          </cell>
          <cell r="AB1378">
            <v>5203203.5</v>
          </cell>
          <cell r="AC1378">
            <v>5283869.59</v>
          </cell>
          <cell r="AD1378">
            <v>5405233.1200000001</v>
          </cell>
          <cell r="AE1378">
            <v>5502775.29</v>
          </cell>
          <cell r="AF1378">
            <v>5602414.6799999997</v>
          </cell>
          <cell r="AG1378">
            <v>5704204.7300000004</v>
          </cell>
          <cell r="AH1378">
            <v>5808200.4400000004</v>
          </cell>
          <cell r="AI1378">
            <v>5914458.3899999997</v>
          </cell>
          <cell r="AJ1378">
            <v>6023036.7800000003</v>
          </cell>
          <cell r="AK1378">
            <v>6133995.5099999998</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row>
        <row r="1379">
          <cell r="A1379" t="str">
            <v>IDSmall C&amp;IDLC Water HeatingNon-Incentive CostsHigh Participation Case0</v>
          </cell>
          <cell r="B1379" t="str">
            <v>ID</v>
          </cell>
          <cell r="C1379" t="str">
            <v>Small C&amp;I</v>
          </cell>
          <cell r="D1379" t="str">
            <v>DLC Water Heating</v>
          </cell>
          <cell r="E1379" t="str">
            <v>Non-Incentive Costs</v>
          </cell>
          <cell r="F1379" t="str">
            <v>High Participation Case</v>
          </cell>
          <cell r="G1379">
            <v>0</v>
          </cell>
          <cell r="H1379">
            <v>0</v>
          </cell>
          <cell r="I1379">
            <v>0</v>
          </cell>
          <cell r="J1379">
            <v>0</v>
          </cell>
          <cell r="K1379">
            <v>0</v>
          </cell>
          <cell r="L1379">
            <v>0</v>
          </cell>
          <cell r="M1379">
            <v>0</v>
          </cell>
          <cell r="N1379">
            <v>0</v>
          </cell>
          <cell r="O1379">
            <v>0</v>
          </cell>
          <cell r="P1379">
            <v>0</v>
          </cell>
          <cell r="Q1379">
            <v>0</v>
          </cell>
          <cell r="R1379">
            <v>5482636.7300000004</v>
          </cell>
          <cell r="S1379">
            <v>11437731.27</v>
          </cell>
          <cell r="T1379">
            <v>23748445.530000001</v>
          </cell>
          <cell r="U1379">
            <v>12818922.52</v>
          </cell>
          <cell r="V1379">
            <v>7177502.6100000003</v>
          </cell>
          <cell r="W1379">
            <v>1035039.42</v>
          </cell>
          <cell r="X1379">
            <v>1056694.75</v>
          </cell>
          <cell r="Y1379">
            <v>1077608.81</v>
          </cell>
          <cell r="Z1379">
            <v>1098962.6200000001</v>
          </cell>
          <cell r="AA1379">
            <v>1121099.71</v>
          </cell>
          <cell r="AB1379">
            <v>1143734.93</v>
          </cell>
          <cell r="AC1379">
            <v>1169950.97</v>
          </cell>
          <cell r="AD1379">
            <v>1234739.83</v>
          </cell>
          <cell r="AE1379">
            <v>1274929.31</v>
          </cell>
          <cell r="AF1379">
            <v>1316427.29</v>
          </cell>
          <cell r="AG1379">
            <v>1359276.37</v>
          </cell>
          <cell r="AH1379">
            <v>1403520.56</v>
          </cell>
          <cell r="AI1379">
            <v>1449205.28</v>
          </cell>
          <cell r="AJ1379">
            <v>1496377.44</v>
          </cell>
          <cell r="AK1379">
            <v>1545085.48</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row>
        <row r="1380">
          <cell r="A1380" t="str">
            <v>IDSmall C&amp;IDLC Water HeatingSummer Peak Reduction @Meter  (MW)High Participation Case0</v>
          </cell>
          <cell r="B1380" t="str">
            <v>ID</v>
          </cell>
          <cell r="C1380" t="str">
            <v>Small C&amp;I</v>
          </cell>
          <cell r="D1380" t="str">
            <v>DLC Water Heating</v>
          </cell>
          <cell r="E1380" t="str">
            <v>Summer Peak Reduction @Meter  (MW)</v>
          </cell>
          <cell r="F1380" t="str">
            <v>High Participation Case</v>
          </cell>
          <cell r="G1380">
            <v>0</v>
          </cell>
          <cell r="H1380">
            <v>0</v>
          </cell>
          <cell r="I1380">
            <v>0</v>
          </cell>
          <cell r="J1380">
            <v>0</v>
          </cell>
          <cell r="K1380">
            <v>0</v>
          </cell>
          <cell r="L1380">
            <v>0</v>
          </cell>
          <cell r="M1380">
            <v>0</v>
          </cell>
          <cell r="N1380">
            <v>0</v>
          </cell>
          <cell r="O1380">
            <v>0</v>
          </cell>
          <cell r="P1380">
            <v>0</v>
          </cell>
          <cell r="Q1380">
            <v>0</v>
          </cell>
          <cell r="R1380">
            <v>5.1061481672101516</v>
          </cell>
          <cell r="S1380">
            <v>15.546439584201273</v>
          </cell>
          <cell r="T1380">
            <v>36.769815927493447</v>
          </cell>
          <cell r="U1380">
            <v>47.99510590524666</v>
          </cell>
          <cell r="V1380">
            <v>54.039254216657497</v>
          </cell>
          <cell r="W1380">
            <v>54.75501228123791</v>
          </cell>
          <cell r="X1380">
            <v>55.462504704051796</v>
          </cell>
          <cell r="Y1380">
            <v>56.170704503007471</v>
          </cell>
          <cell r="Z1380">
            <v>56.91276145592839</v>
          </cell>
          <cell r="AA1380">
            <v>57.74360864977195</v>
          </cell>
          <cell r="AB1380">
            <v>58.507439221742665</v>
          </cell>
          <cell r="AC1380">
            <v>59.27262640549219</v>
          </cell>
          <cell r="AD1380">
            <v>60.065513565673378</v>
          </cell>
          <cell r="AE1380">
            <v>60.869007140432515</v>
          </cell>
          <cell r="AF1380">
            <v>61.683249011282939</v>
          </cell>
          <cell r="AG1380">
            <v>62.508382957680382</v>
          </cell>
          <cell r="AH1380">
            <v>63.344554682411669</v>
          </cell>
          <cell r="AI1380">
            <v>64.191911837323005</v>
          </cell>
          <cell r="AJ1380">
            <v>65.050604049392433</v>
          </cell>
          <cell r="AK1380">
            <v>65.920782947151125</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row>
        <row r="1381">
          <cell r="A1381" t="str">
            <v>IDSmall C&amp;IDLC Water HeatingSummer Peak Reduction @Generation (MW)High Participation Case0</v>
          </cell>
          <cell r="B1381" t="str">
            <v>ID</v>
          </cell>
          <cell r="C1381" t="str">
            <v>Small C&amp;I</v>
          </cell>
          <cell r="D1381" t="str">
            <v>DLC Water Heating</v>
          </cell>
          <cell r="E1381" t="str">
            <v>Summer Peak Reduction @Generation (MW)</v>
          </cell>
          <cell r="F1381" t="str">
            <v>High Participation Case</v>
          </cell>
          <cell r="G1381">
            <v>0</v>
          </cell>
          <cell r="H1381">
            <v>0</v>
          </cell>
          <cell r="I1381">
            <v>0</v>
          </cell>
          <cell r="J1381">
            <v>0</v>
          </cell>
          <cell r="K1381">
            <v>0</v>
          </cell>
          <cell r="L1381">
            <v>0</v>
          </cell>
          <cell r="M1381">
            <v>0</v>
          </cell>
          <cell r="N1381">
            <v>0</v>
          </cell>
          <cell r="O1381">
            <v>0</v>
          </cell>
          <cell r="P1381">
            <v>0</v>
          </cell>
          <cell r="Q1381">
            <v>0</v>
          </cell>
          <cell r="R1381">
            <v>5.6309529854545115</v>
          </cell>
          <cell r="S1381">
            <v>17.1442871462299</v>
          </cell>
          <cell r="T1381">
            <v>40.548980952242438</v>
          </cell>
          <cell r="U1381">
            <v>52.92799504328039</v>
          </cell>
          <cell r="V1381">
            <v>59.593354892652727</v>
          </cell>
          <cell r="W1381">
            <v>60.382677857562754</v>
          </cell>
          <cell r="X1381">
            <v>61.162885646285609</v>
          </cell>
          <cell r="Y1381">
            <v>61.94387351456492</v>
          </cell>
          <cell r="Z1381">
            <v>62.762198341341403</v>
          </cell>
          <cell r="AA1381">
            <v>63.678439181486489</v>
          </cell>
          <cell r="AB1381">
            <v>64.520775498172327</v>
          </cell>
          <cell r="AC1381">
            <v>65.364607857843168</v>
          </cell>
          <cell r="AD1381">
            <v>66.238987169908881</v>
          </cell>
          <cell r="AE1381">
            <v>67.125063013269198</v>
          </cell>
          <cell r="AF1381">
            <v>68.022991851877961</v>
          </cell>
          <cell r="AG1381">
            <v>68.932932242700019</v>
          </cell>
          <cell r="AH1381">
            <v>69.855044863709381</v>
          </cell>
          <cell r="AI1381">
            <v>70.789492542261797</v>
          </cell>
          <cell r="AJ1381">
            <v>71.73644028384696</v>
          </cell>
          <cell r="AK1381">
            <v>72.696055301225314</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row>
        <row r="1382">
          <cell r="A1382" t="str">
            <v>IDSmall C&amp;IDLC Water HeatingWinter Peak Reduction @Meter  (MW)High Participation Case0</v>
          </cell>
          <cell r="B1382" t="str">
            <v>ID</v>
          </cell>
          <cell r="C1382" t="str">
            <v>Small C&amp;I</v>
          </cell>
          <cell r="D1382" t="str">
            <v>DLC Water Heating</v>
          </cell>
          <cell r="E1382" t="str">
            <v>Winter Peak Reduction @Meter  (MW)</v>
          </cell>
          <cell r="F1382" t="str">
            <v>High Participation Case</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row>
        <row r="1383">
          <cell r="A1383" t="str">
            <v>IDSmall C&amp;IDLC Water HeatingWinter Peak Reduction @Generation (MW)High Participation Case0</v>
          </cell>
          <cell r="B1383" t="str">
            <v>ID</v>
          </cell>
          <cell r="C1383" t="str">
            <v>Small C&amp;I</v>
          </cell>
          <cell r="D1383" t="str">
            <v>DLC Water Heating</v>
          </cell>
          <cell r="E1383" t="str">
            <v>Winter Peak Reduction @Generation (MW)</v>
          </cell>
          <cell r="F1383" t="str">
            <v>High Participation Case</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row>
        <row r="1384">
          <cell r="A1384" t="str">
            <v>IDSmall C&amp;IDLC Water HeatingProgram Annual BenefitsHigh Participation Case0</v>
          </cell>
          <cell r="B1384" t="str">
            <v>ID</v>
          </cell>
          <cell r="C1384" t="str">
            <v>Small C&amp;I</v>
          </cell>
          <cell r="D1384" t="str">
            <v>DLC Water Heating</v>
          </cell>
          <cell r="E1384" t="str">
            <v>Program Annual Benefits</v>
          </cell>
          <cell r="F1384" t="str">
            <v>High Participation Case</v>
          </cell>
          <cell r="G1384">
            <v>0</v>
          </cell>
        </row>
        <row r="1385">
          <cell r="A1385" t="str">
            <v>IDSmall C&amp;IDLC Water HeatingNew ParticipantsHigh Participation Case0</v>
          </cell>
          <cell r="B1385" t="str">
            <v>ID</v>
          </cell>
          <cell r="C1385" t="str">
            <v>Small C&amp;I</v>
          </cell>
          <cell r="D1385" t="str">
            <v>DLC Water Heating</v>
          </cell>
          <cell r="E1385" t="str">
            <v>New Participants</v>
          </cell>
          <cell r="F1385" t="str">
            <v>High Participation Case</v>
          </cell>
          <cell r="G1385">
            <v>0</v>
          </cell>
          <cell r="H1385">
            <v>0</v>
          </cell>
          <cell r="I1385">
            <v>0</v>
          </cell>
          <cell r="J1385">
            <v>0</v>
          </cell>
          <cell r="K1385">
            <v>0</v>
          </cell>
          <cell r="L1385">
            <v>0</v>
          </cell>
          <cell r="M1385">
            <v>0</v>
          </cell>
          <cell r="N1385">
            <v>0</v>
          </cell>
          <cell r="O1385">
            <v>0</v>
          </cell>
          <cell r="P1385">
            <v>0</v>
          </cell>
          <cell r="Q1385">
            <v>0</v>
          </cell>
          <cell r="R1385">
            <v>16746.686550000006</v>
          </cell>
          <cell r="S1385">
            <v>34271.919000000009</v>
          </cell>
          <cell r="T1385">
            <v>69833.664450000011</v>
          </cell>
          <cell r="U1385">
            <v>36847.527750000037</v>
          </cell>
          <cell r="V1385">
            <v>20100.588749999937</v>
          </cell>
          <cell r="W1385">
            <v>2583.0255000000179</v>
          </cell>
          <cell r="X1385">
            <v>2585.7149999999965</v>
          </cell>
          <cell r="Y1385">
            <v>2585.2035000000324</v>
          </cell>
          <cell r="Z1385">
            <v>2584.5764999999665</v>
          </cell>
          <cell r="AA1385">
            <v>2584.3950000000186</v>
          </cell>
          <cell r="AB1385">
            <v>2584.7249999999767</v>
          </cell>
          <cell r="AC1385">
            <v>2592.8595000000205</v>
          </cell>
          <cell r="AD1385">
            <v>2694.0321599718882</v>
          </cell>
          <cell r="AE1385">
            <v>2731.0805338135397</v>
          </cell>
          <cell r="AF1385">
            <v>2768.6383974915661</v>
          </cell>
          <cell r="AG1385">
            <v>2806.7127575183695</v>
          </cell>
          <cell r="AH1385">
            <v>2845.3107167601411</v>
          </cell>
          <cell r="AI1385">
            <v>2884.4394757617847</v>
          </cell>
          <cell r="AJ1385">
            <v>2924.1063340901455</v>
          </cell>
          <cell r="AK1385">
            <v>2964.3186916958948</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row>
        <row r="1386">
          <cell r="A1386" t="str">
            <v>IDSmall C&amp;IDLC Water HeatingIncentive CostsHigh Participation Case0</v>
          </cell>
          <cell r="B1386" t="str">
            <v>ID</v>
          </cell>
          <cell r="C1386" t="str">
            <v>Small C&amp;I</v>
          </cell>
          <cell r="D1386" t="str">
            <v>DLC Water Heating</v>
          </cell>
          <cell r="E1386" t="str">
            <v>Incentive Costs</v>
          </cell>
          <cell r="F1386" t="str">
            <v>High Participation Case</v>
          </cell>
          <cell r="G1386">
            <v>0</v>
          </cell>
          <cell r="H1386">
            <v>0</v>
          </cell>
          <cell r="I1386">
            <v>0</v>
          </cell>
          <cell r="J1386">
            <v>0</v>
          </cell>
          <cell r="K1386">
            <v>0</v>
          </cell>
          <cell r="L1386">
            <v>0</v>
          </cell>
          <cell r="M1386">
            <v>0</v>
          </cell>
          <cell r="N1386">
            <v>0</v>
          </cell>
          <cell r="O1386">
            <v>0</v>
          </cell>
          <cell r="P1386">
            <v>0</v>
          </cell>
          <cell r="Q1386">
            <v>0</v>
          </cell>
          <cell r="R1386">
            <v>351680.42</v>
          </cell>
          <cell r="S1386">
            <v>1071390.72</v>
          </cell>
          <cell r="T1386">
            <v>2537897.67</v>
          </cell>
          <cell r="U1386">
            <v>3311695.75</v>
          </cell>
          <cell r="V1386">
            <v>3733808.12</v>
          </cell>
          <cell r="W1386">
            <v>3788051.65</v>
          </cell>
          <cell r="X1386">
            <v>3842351.67</v>
          </cell>
          <cell r="Y1386">
            <v>3896640.94</v>
          </cell>
          <cell r="Z1386">
            <v>3950917.05</v>
          </cell>
          <cell r="AA1386">
            <v>4005189.34</v>
          </cell>
          <cell r="AB1386">
            <v>4059468.57</v>
          </cell>
          <cell r="AC1386">
            <v>4113918.62</v>
          </cell>
          <cell r="AD1386">
            <v>4170493.29</v>
          </cell>
          <cell r="AE1386">
            <v>4227845.9800000004</v>
          </cell>
          <cell r="AF1386">
            <v>4285987.3899999997</v>
          </cell>
          <cell r="AG1386">
            <v>4344928.3600000003</v>
          </cell>
          <cell r="AH1386">
            <v>4404679.88</v>
          </cell>
          <cell r="AI1386">
            <v>4465253.1100000003</v>
          </cell>
          <cell r="AJ1386">
            <v>4526659.34</v>
          </cell>
          <cell r="AK1386">
            <v>4588910.04</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row>
        <row r="1387">
          <cell r="A1387" t="str">
            <v>IDSmall C&amp;IDLC Water HeatingParticipantsHigh Participation Case0</v>
          </cell>
          <cell r="B1387" t="str">
            <v>ID</v>
          </cell>
          <cell r="C1387" t="str">
            <v>Small C&amp;I</v>
          </cell>
          <cell r="D1387" t="str">
            <v>DLC Water Heating</v>
          </cell>
          <cell r="E1387" t="str">
            <v>Participants</v>
          </cell>
          <cell r="F1387" t="str">
            <v>High Participation Case</v>
          </cell>
          <cell r="G1387">
            <v>0</v>
          </cell>
          <cell r="H1387">
            <v>0</v>
          </cell>
          <cell r="I1387">
            <v>0</v>
          </cell>
          <cell r="J1387">
            <v>0</v>
          </cell>
          <cell r="K1387">
            <v>0</v>
          </cell>
          <cell r="L1387">
            <v>0</v>
          </cell>
          <cell r="M1387">
            <v>0</v>
          </cell>
          <cell r="N1387">
            <v>0</v>
          </cell>
          <cell r="O1387">
            <v>0</v>
          </cell>
          <cell r="P1387">
            <v>0</v>
          </cell>
          <cell r="Q1387">
            <v>0</v>
          </cell>
          <cell r="R1387">
            <v>16746.686550000006</v>
          </cell>
          <cell r="S1387">
            <v>51018.605550000015</v>
          </cell>
          <cell r="T1387">
            <v>120852.27000000002</v>
          </cell>
          <cell r="U1387">
            <v>157699.79775000006</v>
          </cell>
          <cell r="V1387">
            <v>177800.38649999999</v>
          </cell>
          <cell r="W1387">
            <v>180383.41200000001</v>
          </cell>
          <cell r="X1387">
            <v>182969.12700000001</v>
          </cell>
          <cell r="Y1387">
            <v>185554.33050000004</v>
          </cell>
          <cell r="Z1387">
            <v>188138.90700000001</v>
          </cell>
          <cell r="AA1387">
            <v>190723.30200000003</v>
          </cell>
          <cell r="AB1387">
            <v>193308.027</v>
          </cell>
          <cell r="AC1387">
            <v>195900.88650000002</v>
          </cell>
          <cell r="AD1387">
            <v>198594.91865997191</v>
          </cell>
          <cell r="AE1387">
            <v>201325.99919378545</v>
          </cell>
          <cell r="AF1387">
            <v>204094.63759127702</v>
          </cell>
          <cell r="AG1387">
            <v>206901.35034879539</v>
          </cell>
          <cell r="AH1387">
            <v>209746.66106555553</v>
          </cell>
          <cell r="AI1387">
            <v>212631.10054131731</v>
          </cell>
          <cell r="AJ1387">
            <v>215555.20687540746</v>
          </cell>
          <cell r="AK1387">
            <v>218519.52556710335</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row>
        <row r="1388">
          <cell r="A1388" t="str">
            <v>IDExtra Large C&amp;IReal Time PricingProgram Annual BenefitsHigh Participation Case0</v>
          </cell>
          <cell r="B1388" t="str">
            <v>ID</v>
          </cell>
          <cell r="C1388" t="str">
            <v>Extra Large C&amp;I</v>
          </cell>
          <cell r="D1388" t="str">
            <v>Real Time Pricing</v>
          </cell>
          <cell r="E1388" t="str">
            <v>Program Annual Benefits</v>
          </cell>
          <cell r="F1388" t="str">
            <v>High Participation Case</v>
          </cell>
          <cell r="G1388">
            <v>0</v>
          </cell>
          <cell r="H1388">
            <v>0</v>
          </cell>
          <cell r="I1388">
            <v>0</v>
          </cell>
          <cell r="J1388">
            <v>0</v>
          </cell>
          <cell r="K1388">
            <v>0</v>
          </cell>
          <cell r="L1388">
            <v>0</v>
          </cell>
          <cell r="M1388">
            <v>0</v>
          </cell>
          <cell r="N1388">
            <v>0</v>
          </cell>
          <cell r="O1388">
            <v>0</v>
          </cell>
          <cell r="P1388">
            <v>0</v>
          </cell>
          <cell r="Q1388">
            <v>0</v>
          </cell>
          <cell r="R1388">
            <v>573231.01</v>
          </cell>
          <cell r="S1388">
            <v>1745288.43</v>
          </cell>
          <cell r="T1388">
            <v>4127886.26</v>
          </cell>
          <cell r="U1388">
            <v>5388069.9000000004</v>
          </cell>
          <cell r="V1388">
            <v>6066603.5300000003</v>
          </cell>
          <cell r="W1388">
            <v>6146956.6100000003</v>
          </cell>
          <cell r="X1388">
            <v>6226381.7599999998</v>
          </cell>
          <cell r="Y1388">
            <v>6305886.3200000003</v>
          </cell>
          <cell r="Z1388">
            <v>6389191.79</v>
          </cell>
          <cell r="AA1388">
            <v>6482465.1100000003</v>
          </cell>
          <cell r="AB1388">
            <v>6568214.9500000002</v>
          </cell>
          <cell r="AC1388">
            <v>6654117.0800000001</v>
          </cell>
          <cell r="AD1388">
            <v>6743128.8899999997</v>
          </cell>
          <cell r="AE1388">
            <v>6833331.4100000001</v>
          </cell>
          <cell r="AF1388">
            <v>6924740.5700000003</v>
          </cell>
          <cell r="AG1388">
            <v>7017372.5</v>
          </cell>
          <cell r="AH1388">
            <v>7111243.5700000003</v>
          </cell>
          <cell r="AI1388">
            <v>7206370.3399999999</v>
          </cell>
          <cell r="AJ1388">
            <v>7302769.6200000001</v>
          </cell>
          <cell r="AK1388">
            <v>7400458.4299999997</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row>
        <row r="1389">
          <cell r="A1389" t="str">
            <v>IDExtra Large C&amp;IReal Time PricingProgram Annual CostsHigh Participation Case0</v>
          </cell>
          <cell r="B1389" t="str">
            <v>ID</v>
          </cell>
          <cell r="C1389" t="str">
            <v>Extra Large C&amp;I</v>
          </cell>
          <cell r="D1389" t="str">
            <v>Real Time Pricing</v>
          </cell>
          <cell r="E1389" t="str">
            <v>Program Annual Costs</v>
          </cell>
          <cell r="F1389" t="str">
            <v>High Participation Case</v>
          </cell>
          <cell r="G1389">
            <v>0</v>
          </cell>
          <cell r="H1389">
            <v>0</v>
          </cell>
          <cell r="I1389">
            <v>0</v>
          </cell>
          <cell r="J1389">
            <v>0</v>
          </cell>
          <cell r="K1389">
            <v>0</v>
          </cell>
          <cell r="L1389">
            <v>0</v>
          </cell>
          <cell r="M1389">
            <v>0</v>
          </cell>
          <cell r="N1389">
            <v>0</v>
          </cell>
          <cell r="O1389">
            <v>0</v>
          </cell>
          <cell r="P1389">
            <v>0</v>
          </cell>
          <cell r="Q1389">
            <v>0</v>
          </cell>
          <cell r="R1389">
            <v>5834317.1500000004</v>
          </cell>
          <cell r="S1389">
            <v>12509121.98</v>
          </cell>
          <cell r="T1389">
            <v>26286343.199999999</v>
          </cell>
          <cell r="U1389">
            <v>16130618.27</v>
          </cell>
          <cell r="V1389">
            <v>10911310.720000001</v>
          </cell>
          <cell r="W1389">
            <v>4823091.07</v>
          </cell>
          <cell r="X1389">
            <v>4899046.41</v>
          </cell>
          <cell r="Y1389">
            <v>4974249.76</v>
          </cell>
          <cell r="Z1389">
            <v>5049879.66</v>
          </cell>
          <cell r="AA1389">
            <v>5126289.05</v>
          </cell>
          <cell r="AB1389">
            <v>5203203.5</v>
          </cell>
          <cell r="AC1389">
            <v>5283869.59</v>
          </cell>
          <cell r="AD1389">
            <v>5405233.1200000001</v>
          </cell>
          <cell r="AE1389">
            <v>5502775.29</v>
          </cell>
          <cell r="AF1389">
            <v>5602414.6799999997</v>
          </cell>
          <cell r="AG1389">
            <v>5704204.7300000004</v>
          </cell>
          <cell r="AH1389">
            <v>5808200.4400000004</v>
          </cell>
          <cell r="AI1389">
            <v>5914458.3899999997</v>
          </cell>
          <cell r="AJ1389">
            <v>6023036.7800000003</v>
          </cell>
          <cell r="AK1389">
            <v>6133995.5099999998</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row>
        <row r="1390">
          <cell r="A1390" t="str">
            <v>IDExtra Large C&amp;IReal Time PricingNon-Incentive CostsHigh Participation Case0</v>
          </cell>
          <cell r="B1390" t="str">
            <v>ID</v>
          </cell>
          <cell r="C1390" t="str">
            <v>Extra Large C&amp;I</v>
          </cell>
          <cell r="D1390" t="str">
            <v>Real Time Pricing</v>
          </cell>
          <cell r="E1390" t="str">
            <v>Non-Incentive Costs</v>
          </cell>
          <cell r="F1390" t="str">
            <v>High Participation Case</v>
          </cell>
          <cell r="G1390">
            <v>0</v>
          </cell>
          <cell r="H1390">
            <v>0</v>
          </cell>
          <cell r="I1390">
            <v>0</v>
          </cell>
          <cell r="J1390">
            <v>0</v>
          </cell>
          <cell r="K1390">
            <v>0</v>
          </cell>
          <cell r="L1390">
            <v>0</v>
          </cell>
          <cell r="M1390">
            <v>0</v>
          </cell>
          <cell r="N1390">
            <v>0</v>
          </cell>
          <cell r="O1390">
            <v>0</v>
          </cell>
          <cell r="P1390">
            <v>0</v>
          </cell>
          <cell r="Q1390">
            <v>0</v>
          </cell>
          <cell r="R1390">
            <v>5482636.7300000004</v>
          </cell>
          <cell r="S1390">
            <v>11437731.27</v>
          </cell>
          <cell r="T1390">
            <v>23748445.530000001</v>
          </cell>
          <cell r="U1390">
            <v>12818922.52</v>
          </cell>
          <cell r="V1390">
            <v>7177502.6100000003</v>
          </cell>
          <cell r="W1390">
            <v>1035039.42</v>
          </cell>
          <cell r="X1390">
            <v>1056694.75</v>
          </cell>
          <cell r="Y1390">
            <v>1077608.81</v>
          </cell>
          <cell r="Z1390">
            <v>1098962.6200000001</v>
          </cell>
          <cell r="AA1390">
            <v>1121099.71</v>
          </cell>
          <cell r="AB1390">
            <v>1143734.93</v>
          </cell>
          <cell r="AC1390">
            <v>1169950.97</v>
          </cell>
          <cell r="AD1390">
            <v>1234739.83</v>
          </cell>
          <cell r="AE1390">
            <v>1274929.31</v>
          </cell>
          <cell r="AF1390">
            <v>1316427.29</v>
          </cell>
          <cell r="AG1390">
            <v>1359276.37</v>
          </cell>
          <cell r="AH1390">
            <v>1403520.56</v>
          </cell>
          <cell r="AI1390">
            <v>1449205.28</v>
          </cell>
          <cell r="AJ1390">
            <v>1496377.44</v>
          </cell>
          <cell r="AK1390">
            <v>1545085.48</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row>
        <row r="1391">
          <cell r="A1391" t="str">
            <v>IDExtra Large C&amp;IReal Time PricingSummer Peak Reduction @Meter  (MW)High Participation Case0</v>
          </cell>
          <cell r="B1391" t="str">
            <v>ID</v>
          </cell>
          <cell r="C1391" t="str">
            <v>Extra Large C&amp;I</v>
          </cell>
          <cell r="D1391" t="str">
            <v>Real Time Pricing</v>
          </cell>
          <cell r="E1391" t="str">
            <v>Summer Peak Reduction @Meter  (MW)</v>
          </cell>
          <cell r="F1391" t="str">
            <v>High Participation Case</v>
          </cell>
          <cell r="G1391">
            <v>0</v>
          </cell>
          <cell r="H1391">
            <v>0</v>
          </cell>
          <cell r="I1391">
            <v>0</v>
          </cell>
          <cell r="J1391">
            <v>0</v>
          </cell>
          <cell r="K1391">
            <v>0</v>
          </cell>
          <cell r="L1391">
            <v>0</v>
          </cell>
          <cell r="M1391">
            <v>0</v>
          </cell>
          <cell r="N1391">
            <v>0</v>
          </cell>
          <cell r="O1391">
            <v>0</v>
          </cell>
          <cell r="P1391">
            <v>0</v>
          </cell>
          <cell r="Q1391">
            <v>0</v>
          </cell>
          <cell r="R1391">
            <v>5.1061481672101516</v>
          </cell>
          <cell r="S1391">
            <v>15.546439584201273</v>
          </cell>
          <cell r="T1391">
            <v>36.769815927493447</v>
          </cell>
          <cell r="U1391">
            <v>47.99510590524666</v>
          </cell>
          <cell r="V1391">
            <v>54.039254216657497</v>
          </cell>
          <cell r="W1391">
            <v>54.75501228123791</v>
          </cell>
          <cell r="X1391">
            <v>55.462504704051796</v>
          </cell>
          <cell r="Y1391">
            <v>56.170704503007471</v>
          </cell>
          <cell r="Z1391">
            <v>56.91276145592839</v>
          </cell>
          <cell r="AA1391">
            <v>57.74360864977195</v>
          </cell>
          <cell r="AB1391">
            <v>58.507439221742665</v>
          </cell>
          <cell r="AC1391">
            <v>59.27262640549219</v>
          </cell>
          <cell r="AD1391">
            <v>60.065513565673378</v>
          </cell>
          <cell r="AE1391">
            <v>60.869007140432515</v>
          </cell>
          <cell r="AF1391">
            <v>61.683249011282939</v>
          </cell>
          <cell r="AG1391">
            <v>62.508382957680382</v>
          </cell>
          <cell r="AH1391">
            <v>63.344554682411669</v>
          </cell>
          <cell r="AI1391">
            <v>64.191911837323005</v>
          </cell>
          <cell r="AJ1391">
            <v>65.050604049392433</v>
          </cell>
          <cell r="AK1391">
            <v>65.920782947151125</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row>
        <row r="1392">
          <cell r="A1392" t="str">
            <v>IDExtra Large C&amp;IReal Time PricingSummer Peak Reduction @Generation (MW)High Participation Case0</v>
          </cell>
          <cell r="B1392" t="str">
            <v>ID</v>
          </cell>
          <cell r="C1392" t="str">
            <v>Extra Large C&amp;I</v>
          </cell>
          <cell r="D1392" t="str">
            <v>Real Time Pricing</v>
          </cell>
          <cell r="E1392" t="str">
            <v>Summer Peak Reduction @Generation (MW)</v>
          </cell>
          <cell r="F1392" t="str">
            <v>High Participation Case</v>
          </cell>
          <cell r="G1392">
            <v>0</v>
          </cell>
          <cell r="H1392">
            <v>0</v>
          </cell>
          <cell r="I1392">
            <v>0</v>
          </cell>
          <cell r="J1392">
            <v>0</v>
          </cell>
          <cell r="K1392">
            <v>0</v>
          </cell>
          <cell r="L1392">
            <v>0</v>
          </cell>
          <cell r="M1392">
            <v>0</v>
          </cell>
          <cell r="N1392">
            <v>0</v>
          </cell>
          <cell r="O1392">
            <v>0</v>
          </cell>
          <cell r="P1392">
            <v>0</v>
          </cell>
          <cell r="Q1392">
            <v>0</v>
          </cell>
          <cell r="R1392">
            <v>5.6309529854545115</v>
          </cell>
          <cell r="S1392">
            <v>17.1442871462299</v>
          </cell>
          <cell r="T1392">
            <v>40.548980952242438</v>
          </cell>
          <cell r="U1392">
            <v>52.92799504328039</v>
          </cell>
          <cell r="V1392">
            <v>59.593354892652727</v>
          </cell>
          <cell r="W1392">
            <v>60.382677857562754</v>
          </cell>
          <cell r="X1392">
            <v>61.162885646285609</v>
          </cell>
          <cell r="Y1392">
            <v>61.94387351456492</v>
          </cell>
          <cell r="Z1392">
            <v>62.762198341341403</v>
          </cell>
          <cell r="AA1392">
            <v>63.678439181486489</v>
          </cell>
          <cell r="AB1392">
            <v>64.520775498172327</v>
          </cell>
          <cell r="AC1392">
            <v>65.364607857843168</v>
          </cell>
          <cell r="AD1392">
            <v>66.238987169908881</v>
          </cell>
          <cell r="AE1392">
            <v>67.125063013269198</v>
          </cell>
          <cell r="AF1392">
            <v>68.022991851877961</v>
          </cell>
          <cell r="AG1392">
            <v>68.932932242700019</v>
          </cell>
          <cell r="AH1392">
            <v>69.855044863709381</v>
          </cell>
          <cell r="AI1392">
            <v>70.789492542261797</v>
          </cell>
          <cell r="AJ1392">
            <v>71.73644028384696</v>
          </cell>
          <cell r="AK1392">
            <v>72.696055301225314</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row>
        <row r="1393">
          <cell r="A1393" t="str">
            <v>IDExtra Large C&amp;IReal Time PricingWinter Peak Reduction @Meter  (MW)High Participation Case0</v>
          </cell>
          <cell r="B1393" t="str">
            <v>ID</v>
          </cell>
          <cell r="C1393" t="str">
            <v>Extra Large C&amp;I</v>
          </cell>
          <cell r="D1393" t="str">
            <v>Real Time Pricing</v>
          </cell>
          <cell r="E1393" t="str">
            <v>Winter Peak Reduction @Meter  (MW)</v>
          </cell>
          <cell r="F1393" t="str">
            <v>High Participation Case</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row>
        <row r="1394">
          <cell r="A1394" t="str">
            <v>IDExtra Large C&amp;IReal Time PricingWinter Peak Reduction @Generation (MW)High Participation Case0</v>
          </cell>
          <cell r="B1394" t="str">
            <v>ID</v>
          </cell>
          <cell r="C1394" t="str">
            <v>Extra Large C&amp;I</v>
          </cell>
          <cell r="D1394" t="str">
            <v>Real Time Pricing</v>
          </cell>
          <cell r="E1394" t="str">
            <v>Winter Peak Reduction @Generation (MW)</v>
          </cell>
          <cell r="F1394" t="str">
            <v>High Participation Case</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row>
        <row r="1395">
          <cell r="A1395" t="str">
            <v>IDExtra Large C&amp;IReal Time PricingProgram Annual BenefitsHigh Participation Case0</v>
          </cell>
          <cell r="B1395" t="str">
            <v>ID</v>
          </cell>
          <cell r="C1395" t="str">
            <v>Extra Large C&amp;I</v>
          </cell>
          <cell r="D1395" t="str">
            <v>Real Time Pricing</v>
          </cell>
          <cell r="E1395" t="str">
            <v>Program Annual Benefits</v>
          </cell>
          <cell r="F1395" t="str">
            <v>High Participation Case</v>
          </cell>
          <cell r="G1395">
            <v>0</v>
          </cell>
        </row>
        <row r="1396">
          <cell r="A1396" t="str">
            <v>IDExtra Large C&amp;IReal Time PricingNew ParticipantsHigh Participation Case0</v>
          </cell>
          <cell r="B1396" t="str">
            <v>ID</v>
          </cell>
          <cell r="C1396" t="str">
            <v>Extra Large C&amp;I</v>
          </cell>
          <cell r="D1396" t="str">
            <v>Real Time Pricing</v>
          </cell>
          <cell r="E1396" t="str">
            <v>New Participants</v>
          </cell>
          <cell r="F1396" t="str">
            <v>High Participation Case</v>
          </cell>
          <cell r="G1396">
            <v>0</v>
          </cell>
          <cell r="H1396">
            <v>0</v>
          </cell>
          <cell r="I1396">
            <v>0</v>
          </cell>
          <cell r="J1396">
            <v>0</v>
          </cell>
          <cell r="K1396">
            <v>0</v>
          </cell>
          <cell r="L1396">
            <v>0</v>
          </cell>
          <cell r="M1396">
            <v>0</v>
          </cell>
          <cell r="N1396">
            <v>0</v>
          </cell>
          <cell r="O1396">
            <v>0</v>
          </cell>
          <cell r="P1396">
            <v>0</v>
          </cell>
          <cell r="Q1396">
            <v>0</v>
          </cell>
          <cell r="R1396">
            <v>16746.686550000006</v>
          </cell>
          <cell r="S1396">
            <v>34271.919000000009</v>
          </cell>
          <cell r="T1396">
            <v>69833.664450000011</v>
          </cell>
          <cell r="U1396">
            <v>36847.527750000037</v>
          </cell>
          <cell r="V1396">
            <v>20100.588749999937</v>
          </cell>
          <cell r="W1396">
            <v>2583.0255000000179</v>
          </cell>
          <cell r="X1396">
            <v>2585.7149999999965</v>
          </cell>
          <cell r="Y1396">
            <v>2585.2035000000324</v>
          </cell>
          <cell r="Z1396">
            <v>2584.5764999999665</v>
          </cell>
          <cell r="AA1396">
            <v>2584.3950000000186</v>
          </cell>
          <cell r="AB1396">
            <v>2584.7249999999767</v>
          </cell>
          <cell r="AC1396">
            <v>2592.8595000000205</v>
          </cell>
          <cell r="AD1396">
            <v>2694.0321599718882</v>
          </cell>
          <cell r="AE1396">
            <v>2731.0805338135397</v>
          </cell>
          <cell r="AF1396">
            <v>2768.6383974915661</v>
          </cell>
          <cell r="AG1396">
            <v>2806.7127575183695</v>
          </cell>
          <cell r="AH1396">
            <v>2845.3107167601411</v>
          </cell>
          <cell r="AI1396">
            <v>2884.4394757617847</v>
          </cell>
          <cell r="AJ1396">
            <v>2924.1063340901455</v>
          </cell>
          <cell r="AK1396">
            <v>2964.3186916958948</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row>
        <row r="1397">
          <cell r="A1397" t="str">
            <v>IDExtra Large C&amp;IReal Time PricingIncentive CostsHigh Participation Case0</v>
          </cell>
          <cell r="B1397" t="str">
            <v>ID</v>
          </cell>
          <cell r="C1397" t="str">
            <v>Extra Large C&amp;I</v>
          </cell>
          <cell r="D1397" t="str">
            <v>Real Time Pricing</v>
          </cell>
          <cell r="E1397" t="str">
            <v>Incentive Costs</v>
          </cell>
          <cell r="F1397" t="str">
            <v>High Participation Case</v>
          </cell>
          <cell r="G1397">
            <v>0</v>
          </cell>
          <cell r="H1397">
            <v>0</v>
          </cell>
          <cell r="I1397">
            <v>0</v>
          </cell>
          <cell r="J1397">
            <v>0</v>
          </cell>
          <cell r="K1397">
            <v>0</v>
          </cell>
          <cell r="L1397">
            <v>0</v>
          </cell>
          <cell r="M1397">
            <v>0</v>
          </cell>
          <cell r="N1397">
            <v>0</v>
          </cell>
          <cell r="O1397">
            <v>0</v>
          </cell>
          <cell r="P1397">
            <v>0</v>
          </cell>
          <cell r="Q1397">
            <v>0</v>
          </cell>
          <cell r="R1397">
            <v>351680.42</v>
          </cell>
          <cell r="S1397">
            <v>1071390.72</v>
          </cell>
          <cell r="T1397">
            <v>2537897.67</v>
          </cell>
          <cell r="U1397">
            <v>3311695.75</v>
          </cell>
          <cell r="V1397">
            <v>3733808.12</v>
          </cell>
          <cell r="W1397">
            <v>3788051.65</v>
          </cell>
          <cell r="X1397">
            <v>3842351.67</v>
          </cell>
          <cell r="Y1397">
            <v>3896640.94</v>
          </cell>
          <cell r="Z1397">
            <v>3950917.05</v>
          </cell>
          <cell r="AA1397">
            <v>4005189.34</v>
          </cell>
          <cell r="AB1397">
            <v>4059468.57</v>
          </cell>
          <cell r="AC1397">
            <v>4113918.62</v>
          </cell>
          <cell r="AD1397">
            <v>4170493.29</v>
          </cell>
          <cell r="AE1397">
            <v>4227845.9800000004</v>
          </cell>
          <cell r="AF1397">
            <v>4285987.3899999997</v>
          </cell>
          <cell r="AG1397">
            <v>4344928.3600000003</v>
          </cell>
          <cell r="AH1397">
            <v>4404679.88</v>
          </cell>
          <cell r="AI1397">
            <v>4465253.1100000003</v>
          </cell>
          <cell r="AJ1397">
            <v>4526659.34</v>
          </cell>
          <cell r="AK1397">
            <v>4588910.04</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row>
        <row r="1398">
          <cell r="A1398" t="str">
            <v>IDExtra Large C&amp;IReal Time PricingParticipantsHigh Participation Case0</v>
          </cell>
          <cell r="B1398" t="str">
            <v>ID</v>
          </cell>
          <cell r="C1398" t="str">
            <v>Extra Large C&amp;I</v>
          </cell>
          <cell r="D1398" t="str">
            <v>Real Time Pricing</v>
          </cell>
          <cell r="E1398" t="str">
            <v>Participants</v>
          </cell>
          <cell r="F1398" t="str">
            <v>High Participation Case</v>
          </cell>
          <cell r="G1398">
            <v>0</v>
          </cell>
          <cell r="H1398">
            <v>0</v>
          </cell>
          <cell r="I1398">
            <v>0</v>
          </cell>
          <cell r="J1398">
            <v>0</v>
          </cell>
          <cell r="K1398">
            <v>0</v>
          </cell>
          <cell r="L1398">
            <v>0</v>
          </cell>
          <cell r="M1398">
            <v>0</v>
          </cell>
          <cell r="N1398">
            <v>0</v>
          </cell>
          <cell r="O1398">
            <v>0</v>
          </cell>
          <cell r="P1398">
            <v>0</v>
          </cell>
          <cell r="Q1398">
            <v>0</v>
          </cell>
          <cell r="R1398">
            <v>16746.686550000006</v>
          </cell>
          <cell r="S1398">
            <v>51018.605550000015</v>
          </cell>
          <cell r="T1398">
            <v>120852.27000000002</v>
          </cell>
          <cell r="U1398">
            <v>157699.79775000006</v>
          </cell>
          <cell r="V1398">
            <v>177800.38649999999</v>
          </cell>
          <cell r="W1398">
            <v>180383.41200000001</v>
          </cell>
          <cell r="X1398">
            <v>182969.12700000001</v>
          </cell>
          <cell r="Y1398">
            <v>185554.33050000004</v>
          </cell>
          <cell r="Z1398">
            <v>188138.90700000001</v>
          </cell>
          <cell r="AA1398">
            <v>190723.30200000003</v>
          </cell>
          <cell r="AB1398">
            <v>193308.027</v>
          </cell>
          <cell r="AC1398">
            <v>195900.88650000002</v>
          </cell>
          <cell r="AD1398">
            <v>198594.91865997191</v>
          </cell>
          <cell r="AE1398">
            <v>201325.99919378545</v>
          </cell>
          <cell r="AF1398">
            <v>204094.63759127702</v>
          </cell>
          <cell r="AG1398">
            <v>206901.35034879539</v>
          </cell>
          <cell r="AH1398">
            <v>209746.66106555553</v>
          </cell>
          <cell r="AI1398">
            <v>212631.10054131731</v>
          </cell>
          <cell r="AJ1398">
            <v>215555.20687540746</v>
          </cell>
          <cell r="AK1398">
            <v>218519.52556710335</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row>
        <row r="1399">
          <cell r="A1399" t="str">
            <v>IDLarge C&amp;IReal Time PricingProgram Annual BenefitsHigh Participation Case0</v>
          </cell>
          <cell r="B1399" t="str">
            <v>ID</v>
          </cell>
          <cell r="C1399" t="str">
            <v>Large C&amp;I</v>
          </cell>
          <cell r="D1399" t="str">
            <v>Real Time Pricing</v>
          </cell>
          <cell r="E1399" t="str">
            <v>Program Annual Benefits</v>
          </cell>
          <cell r="F1399" t="str">
            <v>High Participation Case</v>
          </cell>
          <cell r="G1399">
            <v>0</v>
          </cell>
          <cell r="H1399">
            <v>0</v>
          </cell>
          <cell r="I1399">
            <v>0</v>
          </cell>
          <cell r="J1399">
            <v>0</v>
          </cell>
          <cell r="K1399">
            <v>0</v>
          </cell>
          <cell r="L1399">
            <v>0</v>
          </cell>
          <cell r="M1399">
            <v>0</v>
          </cell>
          <cell r="N1399">
            <v>0</v>
          </cell>
          <cell r="O1399">
            <v>0</v>
          </cell>
          <cell r="P1399">
            <v>0</v>
          </cell>
          <cell r="Q1399">
            <v>0</v>
          </cell>
          <cell r="R1399">
            <v>573231.01</v>
          </cell>
          <cell r="S1399">
            <v>1745288.43</v>
          </cell>
          <cell r="T1399">
            <v>4127886.26</v>
          </cell>
          <cell r="U1399">
            <v>5388069.9000000004</v>
          </cell>
          <cell r="V1399">
            <v>6066603.5300000003</v>
          </cell>
          <cell r="W1399">
            <v>6146956.6100000003</v>
          </cell>
          <cell r="X1399">
            <v>6226381.7599999998</v>
          </cell>
          <cell r="Y1399">
            <v>6305886.3200000003</v>
          </cell>
          <cell r="Z1399">
            <v>6389191.79</v>
          </cell>
          <cell r="AA1399">
            <v>6482465.1100000003</v>
          </cell>
          <cell r="AB1399">
            <v>6568214.9500000002</v>
          </cell>
          <cell r="AC1399">
            <v>6654117.0800000001</v>
          </cell>
          <cell r="AD1399">
            <v>6743128.8899999997</v>
          </cell>
          <cell r="AE1399">
            <v>6833331.4100000001</v>
          </cell>
          <cell r="AF1399">
            <v>6924740.5700000003</v>
          </cell>
          <cell r="AG1399">
            <v>7017372.5</v>
          </cell>
          <cell r="AH1399">
            <v>7111243.5700000003</v>
          </cell>
          <cell r="AI1399">
            <v>7206370.3399999999</v>
          </cell>
          <cell r="AJ1399">
            <v>7302769.6200000001</v>
          </cell>
          <cell r="AK1399">
            <v>7400458.4299999997</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row>
        <row r="1400">
          <cell r="A1400" t="str">
            <v>IDLarge C&amp;IReal Time PricingProgram Annual CostsHigh Participation Case0</v>
          </cell>
          <cell r="B1400" t="str">
            <v>ID</v>
          </cell>
          <cell r="C1400" t="str">
            <v>Large C&amp;I</v>
          </cell>
          <cell r="D1400" t="str">
            <v>Real Time Pricing</v>
          </cell>
          <cell r="E1400" t="str">
            <v>Program Annual Costs</v>
          </cell>
          <cell r="F1400" t="str">
            <v>High Participation Case</v>
          </cell>
          <cell r="G1400">
            <v>0</v>
          </cell>
          <cell r="H1400">
            <v>0</v>
          </cell>
          <cell r="I1400">
            <v>0</v>
          </cell>
          <cell r="J1400">
            <v>0</v>
          </cell>
          <cell r="K1400">
            <v>0</v>
          </cell>
          <cell r="L1400">
            <v>0</v>
          </cell>
          <cell r="M1400">
            <v>0</v>
          </cell>
          <cell r="N1400">
            <v>0</v>
          </cell>
          <cell r="O1400">
            <v>0</v>
          </cell>
          <cell r="P1400">
            <v>0</v>
          </cell>
          <cell r="Q1400">
            <v>0</v>
          </cell>
          <cell r="R1400">
            <v>5834317.1500000004</v>
          </cell>
          <cell r="S1400">
            <v>12509121.98</v>
          </cell>
          <cell r="T1400">
            <v>26286343.199999999</v>
          </cell>
          <cell r="U1400">
            <v>16130618.27</v>
          </cell>
          <cell r="V1400">
            <v>10911310.720000001</v>
          </cell>
          <cell r="W1400">
            <v>4823091.07</v>
          </cell>
          <cell r="X1400">
            <v>4899046.41</v>
          </cell>
          <cell r="Y1400">
            <v>4974249.76</v>
          </cell>
          <cell r="Z1400">
            <v>5049879.66</v>
          </cell>
          <cell r="AA1400">
            <v>5126289.05</v>
          </cell>
          <cell r="AB1400">
            <v>5203203.5</v>
          </cell>
          <cell r="AC1400">
            <v>5283869.59</v>
          </cell>
          <cell r="AD1400">
            <v>5405233.1200000001</v>
          </cell>
          <cell r="AE1400">
            <v>5502775.29</v>
          </cell>
          <cell r="AF1400">
            <v>5602414.6799999997</v>
          </cell>
          <cell r="AG1400">
            <v>5704204.7300000004</v>
          </cell>
          <cell r="AH1400">
            <v>5808200.4400000004</v>
          </cell>
          <cell r="AI1400">
            <v>5914458.3899999997</v>
          </cell>
          <cell r="AJ1400">
            <v>6023036.7800000003</v>
          </cell>
          <cell r="AK1400">
            <v>6133995.5099999998</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row>
        <row r="1401">
          <cell r="A1401" t="str">
            <v>IDLarge C&amp;IReal Time PricingNon-Incentive CostsHigh Participation Case0</v>
          </cell>
          <cell r="B1401" t="str">
            <v>ID</v>
          </cell>
          <cell r="C1401" t="str">
            <v>Large C&amp;I</v>
          </cell>
          <cell r="D1401" t="str">
            <v>Real Time Pricing</v>
          </cell>
          <cell r="E1401" t="str">
            <v>Non-Incentive Costs</v>
          </cell>
          <cell r="F1401" t="str">
            <v>High Participation Case</v>
          </cell>
          <cell r="G1401">
            <v>0</v>
          </cell>
          <cell r="H1401">
            <v>0</v>
          </cell>
          <cell r="I1401">
            <v>0</v>
          </cell>
          <cell r="J1401">
            <v>0</v>
          </cell>
          <cell r="K1401">
            <v>0</v>
          </cell>
          <cell r="L1401">
            <v>0</v>
          </cell>
          <cell r="M1401">
            <v>0</v>
          </cell>
          <cell r="N1401">
            <v>0</v>
          </cell>
          <cell r="O1401">
            <v>0</v>
          </cell>
          <cell r="P1401">
            <v>0</v>
          </cell>
          <cell r="Q1401">
            <v>0</v>
          </cell>
          <cell r="R1401">
            <v>5482636.7300000004</v>
          </cell>
          <cell r="S1401">
            <v>11437731.27</v>
          </cell>
          <cell r="T1401">
            <v>23748445.530000001</v>
          </cell>
          <cell r="U1401">
            <v>12818922.52</v>
          </cell>
          <cell r="V1401">
            <v>7177502.6100000003</v>
          </cell>
          <cell r="W1401">
            <v>1035039.42</v>
          </cell>
          <cell r="X1401">
            <v>1056694.75</v>
          </cell>
          <cell r="Y1401">
            <v>1077608.81</v>
          </cell>
          <cell r="Z1401">
            <v>1098962.6200000001</v>
          </cell>
          <cell r="AA1401">
            <v>1121099.71</v>
          </cell>
          <cell r="AB1401">
            <v>1143734.93</v>
          </cell>
          <cell r="AC1401">
            <v>1169950.97</v>
          </cell>
          <cell r="AD1401">
            <v>1234739.83</v>
          </cell>
          <cell r="AE1401">
            <v>1274929.31</v>
          </cell>
          <cell r="AF1401">
            <v>1316427.29</v>
          </cell>
          <cell r="AG1401">
            <v>1359276.37</v>
          </cell>
          <cell r="AH1401">
            <v>1403520.56</v>
          </cell>
          <cell r="AI1401">
            <v>1449205.28</v>
          </cell>
          <cell r="AJ1401">
            <v>1496377.44</v>
          </cell>
          <cell r="AK1401">
            <v>1545085.48</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row>
        <row r="1402">
          <cell r="A1402" t="str">
            <v>IDLarge C&amp;IReal Time PricingSummer Peak Reduction @Meter  (MW)High Participation Case0</v>
          </cell>
          <cell r="B1402" t="str">
            <v>ID</v>
          </cell>
          <cell r="C1402" t="str">
            <v>Large C&amp;I</v>
          </cell>
          <cell r="D1402" t="str">
            <v>Real Time Pricing</v>
          </cell>
          <cell r="E1402" t="str">
            <v>Summer Peak Reduction @Meter  (MW)</v>
          </cell>
          <cell r="F1402" t="str">
            <v>High Participation Case</v>
          </cell>
          <cell r="G1402">
            <v>0</v>
          </cell>
          <cell r="H1402">
            <v>0</v>
          </cell>
          <cell r="I1402">
            <v>0</v>
          </cell>
          <cell r="J1402">
            <v>0</v>
          </cell>
          <cell r="K1402">
            <v>0</v>
          </cell>
          <cell r="L1402">
            <v>0</v>
          </cell>
          <cell r="M1402">
            <v>0</v>
          </cell>
          <cell r="N1402">
            <v>0</v>
          </cell>
          <cell r="O1402">
            <v>0</v>
          </cell>
          <cell r="P1402">
            <v>0</v>
          </cell>
          <cell r="Q1402">
            <v>0</v>
          </cell>
          <cell r="R1402">
            <v>5.1061481672101516</v>
          </cell>
          <cell r="S1402">
            <v>15.546439584201273</v>
          </cell>
          <cell r="T1402">
            <v>36.769815927493447</v>
          </cell>
          <cell r="U1402">
            <v>47.99510590524666</v>
          </cell>
          <cell r="V1402">
            <v>54.039254216657497</v>
          </cell>
          <cell r="W1402">
            <v>54.75501228123791</v>
          </cell>
          <cell r="X1402">
            <v>55.462504704051796</v>
          </cell>
          <cell r="Y1402">
            <v>56.170704503007471</v>
          </cell>
          <cell r="Z1402">
            <v>56.91276145592839</v>
          </cell>
          <cell r="AA1402">
            <v>57.74360864977195</v>
          </cell>
          <cell r="AB1402">
            <v>58.507439221742665</v>
          </cell>
          <cell r="AC1402">
            <v>59.27262640549219</v>
          </cell>
          <cell r="AD1402">
            <v>60.065513565673378</v>
          </cell>
          <cell r="AE1402">
            <v>60.869007140432515</v>
          </cell>
          <cell r="AF1402">
            <v>61.683249011282939</v>
          </cell>
          <cell r="AG1402">
            <v>62.508382957680382</v>
          </cell>
          <cell r="AH1402">
            <v>63.344554682411669</v>
          </cell>
          <cell r="AI1402">
            <v>64.191911837323005</v>
          </cell>
          <cell r="AJ1402">
            <v>65.050604049392433</v>
          </cell>
          <cell r="AK1402">
            <v>65.920782947151125</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row>
        <row r="1403">
          <cell r="A1403" t="str">
            <v>IDLarge C&amp;IReal Time PricingSummer Peak Reduction @Generation (MW)High Participation Case0</v>
          </cell>
          <cell r="B1403" t="str">
            <v>ID</v>
          </cell>
          <cell r="C1403" t="str">
            <v>Large C&amp;I</v>
          </cell>
          <cell r="D1403" t="str">
            <v>Real Time Pricing</v>
          </cell>
          <cell r="E1403" t="str">
            <v>Summer Peak Reduction @Generation (MW)</v>
          </cell>
          <cell r="F1403" t="str">
            <v>High Participation Case</v>
          </cell>
          <cell r="G1403">
            <v>0</v>
          </cell>
          <cell r="H1403">
            <v>0</v>
          </cell>
          <cell r="I1403">
            <v>0</v>
          </cell>
          <cell r="J1403">
            <v>0</v>
          </cell>
          <cell r="K1403">
            <v>0</v>
          </cell>
          <cell r="L1403">
            <v>0</v>
          </cell>
          <cell r="M1403">
            <v>0</v>
          </cell>
          <cell r="N1403">
            <v>0</v>
          </cell>
          <cell r="O1403">
            <v>0</v>
          </cell>
          <cell r="P1403">
            <v>0</v>
          </cell>
          <cell r="Q1403">
            <v>0</v>
          </cell>
          <cell r="R1403">
            <v>5.6309529854545115</v>
          </cell>
          <cell r="S1403">
            <v>17.1442871462299</v>
          </cell>
          <cell r="T1403">
            <v>40.548980952242438</v>
          </cell>
          <cell r="U1403">
            <v>52.92799504328039</v>
          </cell>
          <cell r="V1403">
            <v>59.593354892652727</v>
          </cell>
          <cell r="W1403">
            <v>60.382677857562754</v>
          </cell>
          <cell r="X1403">
            <v>61.162885646285609</v>
          </cell>
          <cell r="Y1403">
            <v>61.94387351456492</v>
          </cell>
          <cell r="Z1403">
            <v>62.762198341341403</v>
          </cell>
          <cell r="AA1403">
            <v>63.678439181486489</v>
          </cell>
          <cell r="AB1403">
            <v>64.520775498172327</v>
          </cell>
          <cell r="AC1403">
            <v>65.364607857843168</v>
          </cell>
          <cell r="AD1403">
            <v>66.238987169908881</v>
          </cell>
          <cell r="AE1403">
            <v>67.125063013269198</v>
          </cell>
          <cell r="AF1403">
            <v>68.022991851877961</v>
          </cell>
          <cell r="AG1403">
            <v>68.932932242700019</v>
          </cell>
          <cell r="AH1403">
            <v>69.855044863709381</v>
          </cell>
          <cell r="AI1403">
            <v>70.789492542261797</v>
          </cell>
          <cell r="AJ1403">
            <v>71.73644028384696</v>
          </cell>
          <cell r="AK1403">
            <v>72.696055301225314</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row>
        <row r="1404">
          <cell r="A1404" t="str">
            <v>IDLarge C&amp;IReal Time PricingWinter Peak Reduction @Meter  (MW)High Participation Case0</v>
          </cell>
          <cell r="B1404" t="str">
            <v>ID</v>
          </cell>
          <cell r="C1404" t="str">
            <v>Large C&amp;I</v>
          </cell>
          <cell r="D1404" t="str">
            <v>Real Time Pricing</v>
          </cell>
          <cell r="E1404" t="str">
            <v>Winter Peak Reduction @Meter  (MW)</v>
          </cell>
          <cell r="F1404" t="str">
            <v>High Participation Case</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row>
        <row r="1405">
          <cell r="A1405" t="str">
            <v>IDLarge C&amp;IReal Time PricingWinter Peak Reduction @Generation (MW)High Participation Case0</v>
          </cell>
          <cell r="B1405" t="str">
            <v>ID</v>
          </cell>
          <cell r="C1405" t="str">
            <v>Large C&amp;I</v>
          </cell>
          <cell r="D1405" t="str">
            <v>Real Time Pricing</v>
          </cell>
          <cell r="E1405" t="str">
            <v>Winter Peak Reduction @Generation (MW)</v>
          </cell>
          <cell r="F1405" t="str">
            <v>High Participation Case</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row>
        <row r="1406">
          <cell r="A1406" t="str">
            <v>IDLarge C&amp;IReal Time PricingProgram Annual BenefitsHigh Participation Case0</v>
          </cell>
          <cell r="B1406" t="str">
            <v>ID</v>
          </cell>
          <cell r="C1406" t="str">
            <v>Large C&amp;I</v>
          </cell>
          <cell r="D1406" t="str">
            <v>Real Time Pricing</v>
          </cell>
          <cell r="E1406" t="str">
            <v>Program Annual Benefits</v>
          </cell>
          <cell r="F1406" t="str">
            <v>High Participation Case</v>
          </cell>
          <cell r="G1406">
            <v>0</v>
          </cell>
        </row>
        <row r="1407">
          <cell r="A1407" t="str">
            <v>IDLarge C&amp;IReal Time PricingNew ParticipantsHigh Participation Case0</v>
          </cell>
          <cell r="B1407" t="str">
            <v>ID</v>
          </cell>
          <cell r="C1407" t="str">
            <v>Large C&amp;I</v>
          </cell>
          <cell r="D1407" t="str">
            <v>Real Time Pricing</v>
          </cell>
          <cell r="E1407" t="str">
            <v>New Participants</v>
          </cell>
          <cell r="F1407" t="str">
            <v>High Participation Case</v>
          </cell>
          <cell r="G1407">
            <v>0</v>
          </cell>
          <cell r="H1407">
            <v>0</v>
          </cell>
          <cell r="I1407">
            <v>0</v>
          </cell>
          <cell r="J1407">
            <v>0</v>
          </cell>
          <cell r="K1407">
            <v>0</v>
          </cell>
          <cell r="L1407">
            <v>0</v>
          </cell>
          <cell r="M1407">
            <v>0</v>
          </cell>
          <cell r="N1407">
            <v>0</v>
          </cell>
          <cell r="O1407">
            <v>0</v>
          </cell>
          <cell r="P1407">
            <v>0</v>
          </cell>
          <cell r="Q1407">
            <v>0</v>
          </cell>
          <cell r="R1407">
            <v>16746.686550000006</v>
          </cell>
          <cell r="S1407">
            <v>34271.919000000009</v>
          </cell>
          <cell r="T1407">
            <v>69833.664450000011</v>
          </cell>
          <cell r="U1407">
            <v>36847.527750000037</v>
          </cell>
          <cell r="V1407">
            <v>20100.588749999937</v>
          </cell>
          <cell r="W1407">
            <v>2583.0255000000179</v>
          </cell>
          <cell r="X1407">
            <v>2585.7149999999965</v>
          </cell>
          <cell r="Y1407">
            <v>2585.2035000000324</v>
          </cell>
          <cell r="Z1407">
            <v>2584.5764999999665</v>
          </cell>
          <cell r="AA1407">
            <v>2584.3950000000186</v>
          </cell>
          <cell r="AB1407">
            <v>2584.7249999999767</v>
          </cell>
          <cell r="AC1407">
            <v>2592.8595000000205</v>
          </cell>
          <cell r="AD1407">
            <v>2694.0321599718882</v>
          </cell>
          <cell r="AE1407">
            <v>2731.0805338135397</v>
          </cell>
          <cell r="AF1407">
            <v>2768.6383974915661</v>
          </cell>
          <cell r="AG1407">
            <v>2806.7127575183695</v>
          </cell>
          <cell r="AH1407">
            <v>2845.3107167601411</v>
          </cell>
          <cell r="AI1407">
            <v>2884.4394757617847</v>
          </cell>
          <cell r="AJ1407">
            <v>2924.1063340901455</v>
          </cell>
          <cell r="AK1407">
            <v>2964.3186916958948</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row>
        <row r="1408">
          <cell r="A1408" t="str">
            <v>IDLarge C&amp;IReal Time PricingIncentive CostsHigh Participation Case0</v>
          </cell>
          <cell r="B1408" t="str">
            <v>ID</v>
          </cell>
          <cell r="C1408" t="str">
            <v>Large C&amp;I</v>
          </cell>
          <cell r="D1408" t="str">
            <v>Real Time Pricing</v>
          </cell>
          <cell r="E1408" t="str">
            <v>Incentive Costs</v>
          </cell>
          <cell r="F1408" t="str">
            <v>High Participation Case</v>
          </cell>
          <cell r="G1408">
            <v>0</v>
          </cell>
          <cell r="H1408">
            <v>0</v>
          </cell>
          <cell r="I1408">
            <v>0</v>
          </cell>
          <cell r="J1408">
            <v>0</v>
          </cell>
          <cell r="K1408">
            <v>0</v>
          </cell>
          <cell r="L1408">
            <v>0</v>
          </cell>
          <cell r="M1408">
            <v>0</v>
          </cell>
          <cell r="N1408">
            <v>0</v>
          </cell>
          <cell r="O1408">
            <v>0</v>
          </cell>
          <cell r="P1408">
            <v>0</v>
          </cell>
          <cell r="Q1408">
            <v>0</v>
          </cell>
          <cell r="R1408">
            <v>351680.42</v>
          </cell>
          <cell r="S1408">
            <v>1071390.72</v>
          </cell>
          <cell r="T1408">
            <v>2537897.67</v>
          </cell>
          <cell r="U1408">
            <v>3311695.75</v>
          </cell>
          <cell r="V1408">
            <v>3733808.12</v>
          </cell>
          <cell r="W1408">
            <v>3788051.65</v>
          </cell>
          <cell r="X1408">
            <v>3842351.67</v>
          </cell>
          <cell r="Y1408">
            <v>3896640.94</v>
          </cell>
          <cell r="Z1408">
            <v>3950917.05</v>
          </cell>
          <cell r="AA1408">
            <v>4005189.34</v>
          </cell>
          <cell r="AB1408">
            <v>4059468.57</v>
          </cell>
          <cell r="AC1408">
            <v>4113918.62</v>
          </cell>
          <cell r="AD1408">
            <v>4170493.29</v>
          </cell>
          <cell r="AE1408">
            <v>4227845.9800000004</v>
          </cell>
          <cell r="AF1408">
            <v>4285987.3899999997</v>
          </cell>
          <cell r="AG1408">
            <v>4344928.3600000003</v>
          </cell>
          <cell r="AH1408">
            <v>4404679.88</v>
          </cell>
          <cell r="AI1408">
            <v>4465253.1100000003</v>
          </cell>
          <cell r="AJ1408">
            <v>4526659.34</v>
          </cell>
          <cell r="AK1408">
            <v>4588910.04</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row>
        <row r="1409">
          <cell r="A1409" t="str">
            <v>IDLarge C&amp;IReal Time PricingParticipantsHigh Participation Case0</v>
          </cell>
          <cell r="B1409" t="str">
            <v>ID</v>
          </cell>
          <cell r="C1409" t="str">
            <v>Large C&amp;I</v>
          </cell>
          <cell r="D1409" t="str">
            <v>Real Time Pricing</v>
          </cell>
          <cell r="E1409" t="str">
            <v>Participants</v>
          </cell>
          <cell r="F1409" t="str">
            <v>High Participation Case</v>
          </cell>
          <cell r="G1409">
            <v>0</v>
          </cell>
          <cell r="H1409">
            <v>0</v>
          </cell>
          <cell r="I1409">
            <v>0</v>
          </cell>
          <cell r="J1409">
            <v>0</v>
          </cell>
          <cell r="K1409">
            <v>0</v>
          </cell>
          <cell r="L1409">
            <v>0</v>
          </cell>
          <cell r="M1409">
            <v>0</v>
          </cell>
          <cell r="N1409">
            <v>0</v>
          </cell>
          <cell r="O1409">
            <v>0</v>
          </cell>
          <cell r="P1409">
            <v>0</v>
          </cell>
          <cell r="Q1409">
            <v>0</v>
          </cell>
          <cell r="R1409">
            <v>16746.686550000006</v>
          </cell>
          <cell r="S1409">
            <v>51018.605550000015</v>
          </cell>
          <cell r="T1409">
            <v>120852.27000000002</v>
          </cell>
          <cell r="U1409">
            <v>157699.79775000006</v>
          </cell>
          <cell r="V1409">
            <v>177800.38649999999</v>
          </cell>
          <cell r="W1409">
            <v>180383.41200000001</v>
          </cell>
          <cell r="X1409">
            <v>182969.12700000001</v>
          </cell>
          <cell r="Y1409">
            <v>185554.33050000004</v>
          </cell>
          <cell r="Z1409">
            <v>188138.90700000001</v>
          </cell>
          <cell r="AA1409">
            <v>190723.30200000003</v>
          </cell>
          <cell r="AB1409">
            <v>193308.027</v>
          </cell>
          <cell r="AC1409">
            <v>195900.88650000002</v>
          </cell>
          <cell r="AD1409">
            <v>198594.91865997191</v>
          </cell>
          <cell r="AE1409">
            <v>201325.99919378545</v>
          </cell>
          <cell r="AF1409">
            <v>204094.63759127702</v>
          </cell>
          <cell r="AG1409">
            <v>206901.35034879539</v>
          </cell>
          <cell r="AH1409">
            <v>209746.66106555553</v>
          </cell>
          <cell r="AI1409">
            <v>212631.10054131731</v>
          </cell>
          <cell r="AJ1409">
            <v>215555.20687540746</v>
          </cell>
          <cell r="AK1409">
            <v>218519.52556710335</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row>
        <row r="1410">
          <cell r="A1410" t="str">
            <v>IDExtra Large C&amp;ITime-Of-UseProgram Annual BenefitsHigh Participation Case0</v>
          </cell>
          <cell r="B1410" t="str">
            <v>ID</v>
          </cell>
          <cell r="C1410" t="str">
            <v>Extra Large C&amp;I</v>
          </cell>
          <cell r="D1410" t="str">
            <v>Time-Of-Use</v>
          </cell>
          <cell r="E1410" t="str">
            <v>Program Annual Benefits</v>
          </cell>
          <cell r="F1410" t="str">
            <v>High Participation Case</v>
          </cell>
          <cell r="G1410">
            <v>0</v>
          </cell>
          <cell r="H1410">
            <v>0</v>
          </cell>
          <cell r="I1410">
            <v>0</v>
          </cell>
          <cell r="J1410">
            <v>0</v>
          </cell>
          <cell r="K1410">
            <v>0</v>
          </cell>
          <cell r="L1410">
            <v>0</v>
          </cell>
          <cell r="M1410">
            <v>0</v>
          </cell>
          <cell r="N1410">
            <v>0</v>
          </cell>
          <cell r="O1410">
            <v>0</v>
          </cell>
          <cell r="P1410">
            <v>0</v>
          </cell>
          <cell r="Q1410">
            <v>0</v>
          </cell>
          <cell r="R1410">
            <v>573231.01</v>
          </cell>
          <cell r="S1410">
            <v>1745288.43</v>
          </cell>
          <cell r="T1410">
            <v>4127886.26</v>
          </cell>
          <cell r="U1410">
            <v>5388069.9000000004</v>
          </cell>
          <cell r="V1410">
            <v>6066603.5300000003</v>
          </cell>
          <cell r="W1410">
            <v>6146956.6100000003</v>
          </cell>
          <cell r="X1410">
            <v>6226381.7599999998</v>
          </cell>
          <cell r="Y1410">
            <v>6305886.3200000003</v>
          </cell>
          <cell r="Z1410">
            <v>6389191.79</v>
          </cell>
          <cell r="AA1410">
            <v>6482465.1100000003</v>
          </cell>
          <cell r="AB1410">
            <v>6568214.9500000002</v>
          </cell>
          <cell r="AC1410">
            <v>6654117.0800000001</v>
          </cell>
          <cell r="AD1410">
            <v>6743128.8899999997</v>
          </cell>
          <cell r="AE1410">
            <v>6833331.4100000001</v>
          </cell>
          <cell r="AF1410">
            <v>6924740.5700000003</v>
          </cell>
          <cell r="AG1410">
            <v>7017372.5</v>
          </cell>
          <cell r="AH1410">
            <v>7111243.5700000003</v>
          </cell>
          <cell r="AI1410">
            <v>7206370.3399999999</v>
          </cell>
          <cell r="AJ1410">
            <v>7302769.6200000001</v>
          </cell>
          <cell r="AK1410">
            <v>7400458.4299999997</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row>
        <row r="1411">
          <cell r="A1411" t="str">
            <v>IDExtra Large C&amp;ITime-Of-UseProgram Annual CostsHigh Participation Case0</v>
          </cell>
          <cell r="B1411" t="str">
            <v>ID</v>
          </cell>
          <cell r="C1411" t="str">
            <v>Extra Large C&amp;I</v>
          </cell>
          <cell r="D1411" t="str">
            <v>Time-Of-Use</v>
          </cell>
          <cell r="E1411" t="str">
            <v>Program Annual Costs</v>
          </cell>
          <cell r="F1411" t="str">
            <v>High Participation Case</v>
          </cell>
          <cell r="G1411">
            <v>0</v>
          </cell>
          <cell r="H1411">
            <v>0</v>
          </cell>
          <cell r="I1411">
            <v>0</v>
          </cell>
          <cell r="J1411">
            <v>0</v>
          </cell>
          <cell r="K1411">
            <v>0</v>
          </cell>
          <cell r="L1411">
            <v>0</v>
          </cell>
          <cell r="M1411">
            <v>0</v>
          </cell>
          <cell r="N1411">
            <v>0</v>
          </cell>
          <cell r="O1411">
            <v>0</v>
          </cell>
          <cell r="P1411">
            <v>0</v>
          </cell>
          <cell r="Q1411">
            <v>0</v>
          </cell>
          <cell r="R1411">
            <v>5834317.1500000004</v>
          </cell>
          <cell r="S1411">
            <v>12509121.98</v>
          </cell>
          <cell r="T1411">
            <v>26286343.199999999</v>
          </cell>
          <cell r="U1411">
            <v>16130618.27</v>
          </cell>
          <cell r="V1411">
            <v>10911310.720000001</v>
          </cell>
          <cell r="W1411">
            <v>4823091.07</v>
          </cell>
          <cell r="X1411">
            <v>4899046.41</v>
          </cell>
          <cell r="Y1411">
            <v>4974249.76</v>
          </cell>
          <cell r="Z1411">
            <v>5049879.66</v>
          </cell>
          <cell r="AA1411">
            <v>5126289.05</v>
          </cell>
          <cell r="AB1411">
            <v>5203203.5</v>
          </cell>
          <cell r="AC1411">
            <v>5283869.59</v>
          </cell>
          <cell r="AD1411">
            <v>5405233.1200000001</v>
          </cell>
          <cell r="AE1411">
            <v>5502775.29</v>
          </cell>
          <cell r="AF1411">
            <v>5602414.6799999997</v>
          </cell>
          <cell r="AG1411">
            <v>5704204.7300000004</v>
          </cell>
          <cell r="AH1411">
            <v>5808200.4400000004</v>
          </cell>
          <cell r="AI1411">
            <v>5914458.3899999997</v>
          </cell>
          <cell r="AJ1411">
            <v>6023036.7800000003</v>
          </cell>
          <cell r="AK1411">
            <v>6133995.5099999998</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row>
        <row r="1412">
          <cell r="A1412" t="str">
            <v>IDExtra Large C&amp;ITime-Of-UseNon-Incentive CostsHigh Participation Case0</v>
          </cell>
          <cell r="B1412" t="str">
            <v>ID</v>
          </cell>
          <cell r="C1412" t="str">
            <v>Extra Large C&amp;I</v>
          </cell>
          <cell r="D1412" t="str">
            <v>Time-Of-Use</v>
          </cell>
          <cell r="E1412" t="str">
            <v>Non-Incentive Costs</v>
          </cell>
          <cell r="F1412" t="str">
            <v>High Participation Case</v>
          </cell>
          <cell r="G1412">
            <v>0</v>
          </cell>
          <cell r="H1412">
            <v>0</v>
          </cell>
          <cell r="I1412">
            <v>0</v>
          </cell>
          <cell r="J1412">
            <v>0</v>
          </cell>
          <cell r="K1412">
            <v>0</v>
          </cell>
          <cell r="L1412">
            <v>0</v>
          </cell>
          <cell r="M1412">
            <v>0</v>
          </cell>
          <cell r="N1412">
            <v>0</v>
          </cell>
          <cell r="O1412">
            <v>0</v>
          </cell>
          <cell r="P1412">
            <v>0</v>
          </cell>
          <cell r="Q1412">
            <v>0</v>
          </cell>
          <cell r="R1412">
            <v>5482636.7300000004</v>
          </cell>
          <cell r="S1412">
            <v>11437731.27</v>
          </cell>
          <cell r="T1412">
            <v>23748445.530000001</v>
          </cell>
          <cell r="U1412">
            <v>12818922.52</v>
          </cell>
          <cell r="V1412">
            <v>7177502.6100000003</v>
          </cell>
          <cell r="W1412">
            <v>1035039.42</v>
          </cell>
          <cell r="X1412">
            <v>1056694.75</v>
          </cell>
          <cell r="Y1412">
            <v>1077608.81</v>
          </cell>
          <cell r="Z1412">
            <v>1098962.6200000001</v>
          </cell>
          <cell r="AA1412">
            <v>1121099.71</v>
          </cell>
          <cell r="AB1412">
            <v>1143734.93</v>
          </cell>
          <cell r="AC1412">
            <v>1169950.97</v>
          </cell>
          <cell r="AD1412">
            <v>1234739.83</v>
          </cell>
          <cell r="AE1412">
            <v>1274929.31</v>
          </cell>
          <cell r="AF1412">
            <v>1316427.29</v>
          </cell>
          <cell r="AG1412">
            <v>1359276.37</v>
          </cell>
          <cell r="AH1412">
            <v>1403520.56</v>
          </cell>
          <cell r="AI1412">
            <v>1449205.28</v>
          </cell>
          <cell r="AJ1412">
            <v>1496377.44</v>
          </cell>
          <cell r="AK1412">
            <v>1545085.48</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row>
        <row r="1413">
          <cell r="A1413" t="str">
            <v>IDExtra Large C&amp;ITime-Of-UseSummer Peak Reduction @Meter  (MW)High Participation Case0</v>
          </cell>
          <cell r="B1413" t="str">
            <v>ID</v>
          </cell>
          <cell r="C1413" t="str">
            <v>Extra Large C&amp;I</v>
          </cell>
          <cell r="D1413" t="str">
            <v>Time-Of-Use</v>
          </cell>
          <cell r="E1413" t="str">
            <v>Summer Peak Reduction @Meter  (MW)</v>
          </cell>
          <cell r="F1413" t="str">
            <v>High Participation Case</v>
          </cell>
          <cell r="G1413">
            <v>0</v>
          </cell>
          <cell r="H1413">
            <v>0</v>
          </cell>
          <cell r="I1413">
            <v>0</v>
          </cell>
          <cell r="J1413">
            <v>0</v>
          </cell>
          <cell r="K1413">
            <v>0</v>
          </cell>
          <cell r="L1413">
            <v>0</v>
          </cell>
          <cell r="M1413">
            <v>0</v>
          </cell>
          <cell r="N1413">
            <v>0</v>
          </cell>
          <cell r="O1413">
            <v>0</v>
          </cell>
          <cell r="P1413">
            <v>0</v>
          </cell>
          <cell r="Q1413">
            <v>0</v>
          </cell>
          <cell r="R1413">
            <v>5.1061481672101516</v>
          </cell>
          <cell r="S1413">
            <v>15.546439584201273</v>
          </cell>
          <cell r="T1413">
            <v>36.769815927493447</v>
          </cell>
          <cell r="U1413">
            <v>47.99510590524666</v>
          </cell>
          <cell r="V1413">
            <v>54.039254216657497</v>
          </cell>
          <cell r="W1413">
            <v>54.75501228123791</v>
          </cell>
          <cell r="X1413">
            <v>55.462504704051796</v>
          </cell>
          <cell r="Y1413">
            <v>56.170704503007471</v>
          </cell>
          <cell r="Z1413">
            <v>56.91276145592839</v>
          </cell>
          <cell r="AA1413">
            <v>57.74360864977195</v>
          </cell>
          <cell r="AB1413">
            <v>58.507439221742665</v>
          </cell>
          <cell r="AC1413">
            <v>59.27262640549219</v>
          </cell>
          <cell r="AD1413">
            <v>60.065513565673378</v>
          </cell>
          <cell r="AE1413">
            <v>60.869007140432515</v>
          </cell>
          <cell r="AF1413">
            <v>61.683249011282939</v>
          </cell>
          <cell r="AG1413">
            <v>62.508382957680382</v>
          </cell>
          <cell r="AH1413">
            <v>63.344554682411669</v>
          </cell>
          <cell r="AI1413">
            <v>64.191911837323005</v>
          </cell>
          <cell r="AJ1413">
            <v>65.050604049392433</v>
          </cell>
          <cell r="AK1413">
            <v>65.920782947151125</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row>
        <row r="1414">
          <cell r="A1414" t="str">
            <v>IDExtra Large C&amp;ITime-Of-UseSummer Peak Reduction @Generation (MW)High Participation Case0</v>
          </cell>
          <cell r="B1414" t="str">
            <v>ID</v>
          </cell>
          <cell r="C1414" t="str">
            <v>Extra Large C&amp;I</v>
          </cell>
          <cell r="D1414" t="str">
            <v>Time-Of-Use</v>
          </cell>
          <cell r="E1414" t="str">
            <v>Summer Peak Reduction @Generation (MW)</v>
          </cell>
          <cell r="F1414" t="str">
            <v>High Participation Case</v>
          </cell>
          <cell r="G1414">
            <v>0</v>
          </cell>
          <cell r="H1414">
            <v>0</v>
          </cell>
          <cell r="I1414">
            <v>0</v>
          </cell>
          <cell r="J1414">
            <v>0</v>
          </cell>
          <cell r="K1414">
            <v>0</v>
          </cell>
          <cell r="L1414">
            <v>0</v>
          </cell>
          <cell r="M1414">
            <v>0</v>
          </cell>
          <cell r="N1414">
            <v>0</v>
          </cell>
          <cell r="O1414">
            <v>0</v>
          </cell>
          <cell r="P1414">
            <v>0</v>
          </cell>
          <cell r="Q1414">
            <v>0</v>
          </cell>
          <cell r="R1414">
            <v>5.6309529854545115</v>
          </cell>
          <cell r="S1414">
            <v>17.1442871462299</v>
          </cell>
          <cell r="T1414">
            <v>40.548980952242438</v>
          </cell>
          <cell r="U1414">
            <v>52.92799504328039</v>
          </cell>
          <cell r="V1414">
            <v>59.593354892652727</v>
          </cell>
          <cell r="W1414">
            <v>60.382677857562754</v>
          </cell>
          <cell r="X1414">
            <v>61.162885646285609</v>
          </cell>
          <cell r="Y1414">
            <v>61.94387351456492</v>
          </cell>
          <cell r="Z1414">
            <v>62.762198341341403</v>
          </cell>
          <cell r="AA1414">
            <v>63.678439181486489</v>
          </cell>
          <cell r="AB1414">
            <v>64.520775498172327</v>
          </cell>
          <cell r="AC1414">
            <v>65.364607857843168</v>
          </cell>
          <cell r="AD1414">
            <v>66.238987169908881</v>
          </cell>
          <cell r="AE1414">
            <v>67.125063013269198</v>
          </cell>
          <cell r="AF1414">
            <v>68.022991851877961</v>
          </cell>
          <cell r="AG1414">
            <v>68.932932242700019</v>
          </cell>
          <cell r="AH1414">
            <v>69.855044863709381</v>
          </cell>
          <cell r="AI1414">
            <v>70.789492542261797</v>
          </cell>
          <cell r="AJ1414">
            <v>71.73644028384696</v>
          </cell>
          <cell r="AK1414">
            <v>72.696055301225314</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row>
        <row r="1415">
          <cell r="A1415" t="str">
            <v>IDExtra Large C&amp;ITime-Of-UseWinter Peak Reduction @Meter  (MW)High Participation Case0</v>
          </cell>
          <cell r="B1415" t="str">
            <v>ID</v>
          </cell>
          <cell r="C1415" t="str">
            <v>Extra Large C&amp;I</v>
          </cell>
          <cell r="D1415" t="str">
            <v>Time-Of-Use</v>
          </cell>
          <cell r="E1415" t="str">
            <v>Winter Peak Reduction @Meter  (MW)</v>
          </cell>
          <cell r="F1415" t="str">
            <v>High Participation Case</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row>
        <row r="1416">
          <cell r="A1416" t="str">
            <v>IDExtra Large C&amp;ITime-Of-UseWinter Peak Reduction @Generation (MW)High Participation Case0</v>
          </cell>
          <cell r="B1416" t="str">
            <v>ID</v>
          </cell>
          <cell r="C1416" t="str">
            <v>Extra Large C&amp;I</v>
          </cell>
          <cell r="D1416" t="str">
            <v>Time-Of-Use</v>
          </cell>
          <cell r="E1416" t="str">
            <v>Winter Peak Reduction @Generation (MW)</v>
          </cell>
          <cell r="F1416" t="str">
            <v>High Participation Case</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row>
        <row r="1417">
          <cell r="A1417" t="str">
            <v>IDExtra Large C&amp;ITime-Of-UseProgram Annual BenefitsHigh Participation Case0</v>
          </cell>
          <cell r="B1417" t="str">
            <v>ID</v>
          </cell>
          <cell r="C1417" t="str">
            <v>Extra Large C&amp;I</v>
          </cell>
          <cell r="D1417" t="str">
            <v>Time-Of-Use</v>
          </cell>
          <cell r="E1417" t="str">
            <v>Program Annual Benefits</v>
          </cell>
          <cell r="F1417" t="str">
            <v>High Participation Case</v>
          </cell>
          <cell r="G1417">
            <v>0</v>
          </cell>
        </row>
        <row r="1418">
          <cell r="A1418" t="str">
            <v>IDExtra Large C&amp;ITime-Of-UseNew ParticipantsHigh Participation Case0</v>
          </cell>
          <cell r="B1418" t="str">
            <v>ID</v>
          </cell>
          <cell r="C1418" t="str">
            <v>Extra Large C&amp;I</v>
          </cell>
          <cell r="D1418" t="str">
            <v>Time-Of-Use</v>
          </cell>
          <cell r="E1418" t="str">
            <v>New Participants</v>
          </cell>
          <cell r="F1418" t="str">
            <v>High Participation Case</v>
          </cell>
          <cell r="G1418">
            <v>0</v>
          </cell>
          <cell r="H1418">
            <v>0</v>
          </cell>
          <cell r="I1418">
            <v>0</v>
          </cell>
          <cell r="J1418">
            <v>0</v>
          </cell>
          <cell r="K1418">
            <v>0</v>
          </cell>
          <cell r="L1418">
            <v>0</v>
          </cell>
          <cell r="M1418">
            <v>0</v>
          </cell>
          <cell r="N1418">
            <v>0</v>
          </cell>
          <cell r="O1418">
            <v>0</v>
          </cell>
          <cell r="P1418">
            <v>0</v>
          </cell>
          <cell r="Q1418">
            <v>0</v>
          </cell>
          <cell r="R1418">
            <v>16746.686550000006</v>
          </cell>
          <cell r="S1418">
            <v>34271.919000000009</v>
          </cell>
          <cell r="T1418">
            <v>69833.664450000011</v>
          </cell>
          <cell r="U1418">
            <v>36847.527750000037</v>
          </cell>
          <cell r="V1418">
            <v>20100.588749999937</v>
          </cell>
          <cell r="W1418">
            <v>2583.0255000000179</v>
          </cell>
          <cell r="X1418">
            <v>2585.7149999999965</v>
          </cell>
          <cell r="Y1418">
            <v>2585.2035000000324</v>
          </cell>
          <cell r="Z1418">
            <v>2584.5764999999665</v>
          </cell>
          <cell r="AA1418">
            <v>2584.3950000000186</v>
          </cell>
          <cell r="AB1418">
            <v>2584.7249999999767</v>
          </cell>
          <cell r="AC1418">
            <v>2592.8595000000205</v>
          </cell>
          <cell r="AD1418">
            <v>2694.0321599718882</v>
          </cell>
          <cell r="AE1418">
            <v>2731.0805338135397</v>
          </cell>
          <cell r="AF1418">
            <v>2768.6383974915661</v>
          </cell>
          <cell r="AG1418">
            <v>2806.7127575183695</v>
          </cell>
          <cell r="AH1418">
            <v>2845.3107167601411</v>
          </cell>
          <cell r="AI1418">
            <v>2884.4394757617847</v>
          </cell>
          <cell r="AJ1418">
            <v>2924.1063340901455</v>
          </cell>
          <cell r="AK1418">
            <v>2964.3186916958948</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row>
        <row r="1419">
          <cell r="A1419" t="str">
            <v>IDExtra Large C&amp;ITime-Of-UseIncentive CostsHigh Participation Case0</v>
          </cell>
          <cell r="B1419" t="str">
            <v>ID</v>
          </cell>
          <cell r="C1419" t="str">
            <v>Extra Large C&amp;I</v>
          </cell>
          <cell r="D1419" t="str">
            <v>Time-Of-Use</v>
          </cell>
          <cell r="E1419" t="str">
            <v>Incentive Costs</v>
          </cell>
          <cell r="F1419" t="str">
            <v>High Participation Case</v>
          </cell>
          <cell r="G1419">
            <v>0</v>
          </cell>
          <cell r="H1419">
            <v>0</v>
          </cell>
          <cell r="I1419">
            <v>0</v>
          </cell>
          <cell r="J1419">
            <v>0</v>
          </cell>
          <cell r="K1419">
            <v>0</v>
          </cell>
          <cell r="L1419">
            <v>0</v>
          </cell>
          <cell r="M1419">
            <v>0</v>
          </cell>
          <cell r="N1419">
            <v>0</v>
          </cell>
          <cell r="O1419">
            <v>0</v>
          </cell>
          <cell r="P1419">
            <v>0</v>
          </cell>
          <cell r="Q1419">
            <v>0</v>
          </cell>
          <cell r="R1419">
            <v>351680.42</v>
          </cell>
          <cell r="S1419">
            <v>1071390.72</v>
          </cell>
          <cell r="T1419">
            <v>2537897.67</v>
          </cell>
          <cell r="U1419">
            <v>3311695.75</v>
          </cell>
          <cell r="V1419">
            <v>3733808.12</v>
          </cell>
          <cell r="W1419">
            <v>3788051.65</v>
          </cell>
          <cell r="X1419">
            <v>3842351.67</v>
          </cell>
          <cell r="Y1419">
            <v>3896640.94</v>
          </cell>
          <cell r="Z1419">
            <v>3950917.05</v>
          </cell>
          <cell r="AA1419">
            <v>4005189.34</v>
          </cell>
          <cell r="AB1419">
            <v>4059468.57</v>
          </cell>
          <cell r="AC1419">
            <v>4113918.62</v>
          </cell>
          <cell r="AD1419">
            <v>4170493.29</v>
          </cell>
          <cell r="AE1419">
            <v>4227845.9800000004</v>
          </cell>
          <cell r="AF1419">
            <v>4285987.3899999997</v>
          </cell>
          <cell r="AG1419">
            <v>4344928.3600000003</v>
          </cell>
          <cell r="AH1419">
            <v>4404679.88</v>
          </cell>
          <cell r="AI1419">
            <v>4465253.1100000003</v>
          </cell>
          <cell r="AJ1419">
            <v>4526659.34</v>
          </cell>
          <cell r="AK1419">
            <v>4588910.04</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row>
        <row r="1420">
          <cell r="A1420" t="str">
            <v>IDExtra Large C&amp;ITime-Of-UseParticipantsHigh Participation Case0</v>
          </cell>
          <cell r="B1420" t="str">
            <v>ID</v>
          </cell>
          <cell r="C1420" t="str">
            <v>Extra Large C&amp;I</v>
          </cell>
          <cell r="D1420" t="str">
            <v>Time-Of-Use</v>
          </cell>
          <cell r="E1420" t="str">
            <v>Participants</v>
          </cell>
          <cell r="F1420" t="str">
            <v>High Participation Case</v>
          </cell>
          <cell r="G1420">
            <v>0</v>
          </cell>
          <cell r="H1420">
            <v>0</v>
          </cell>
          <cell r="I1420">
            <v>0</v>
          </cell>
          <cell r="J1420">
            <v>0</v>
          </cell>
          <cell r="K1420">
            <v>0</v>
          </cell>
          <cell r="L1420">
            <v>0</v>
          </cell>
          <cell r="M1420">
            <v>0</v>
          </cell>
          <cell r="N1420">
            <v>0</v>
          </cell>
          <cell r="O1420">
            <v>0</v>
          </cell>
          <cell r="P1420">
            <v>0</v>
          </cell>
          <cell r="Q1420">
            <v>0</v>
          </cell>
          <cell r="R1420">
            <v>16746.686550000006</v>
          </cell>
          <cell r="S1420">
            <v>51018.605550000015</v>
          </cell>
          <cell r="T1420">
            <v>120852.27000000002</v>
          </cell>
          <cell r="U1420">
            <v>157699.79775000006</v>
          </cell>
          <cell r="V1420">
            <v>177800.38649999999</v>
          </cell>
          <cell r="W1420">
            <v>180383.41200000001</v>
          </cell>
          <cell r="X1420">
            <v>182969.12700000001</v>
          </cell>
          <cell r="Y1420">
            <v>185554.33050000004</v>
          </cell>
          <cell r="Z1420">
            <v>188138.90700000001</v>
          </cell>
          <cell r="AA1420">
            <v>190723.30200000003</v>
          </cell>
          <cell r="AB1420">
            <v>193308.027</v>
          </cell>
          <cell r="AC1420">
            <v>195900.88650000002</v>
          </cell>
          <cell r="AD1420">
            <v>198594.91865997191</v>
          </cell>
          <cell r="AE1420">
            <v>201325.99919378545</v>
          </cell>
          <cell r="AF1420">
            <v>204094.63759127702</v>
          </cell>
          <cell r="AG1420">
            <v>206901.35034879539</v>
          </cell>
          <cell r="AH1420">
            <v>209746.66106555553</v>
          </cell>
          <cell r="AI1420">
            <v>212631.10054131731</v>
          </cell>
          <cell r="AJ1420">
            <v>215555.20687540746</v>
          </cell>
          <cell r="AK1420">
            <v>218519.52556710335</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row>
        <row r="1421">
          <cell r="A1421" t="str">
            <v>IDIrrigationTime-Of-UseProgram Annual BenefitsHigh Participation Case0</v>
          </cell>
          <cell r="B1421" t="str">
            <v>ID</v>
          </cell>
          <cell r="C1421" t="str">
            <v>Irrigation</v>
          </cell>
          <cell r="D1421" t="str">
            <v>Time-Of-Use</v>
          </cell>
          <cell r="E1421" t="str">
            <v>Program Annual Benefits</v>
          </cell>
          <cell r="F1421" t="str">
            <v>High Participation Case</v>
          </cell>
          <cell r="G1421">
            <v>0</v>
          </cell>
          <cell r="H1421">
            <v>0</v>
          </cell>
          <cell r="I1421">
            <v>0</v>
          </cell>
          <cell r="J1421">
            <v>0</v>
          </cell>
          <cell r="K1421">
            <v>0</v>
          </cell>
          <cell r="L1421">
            <v>0</v>
          </cell>
          <cell r="M1421">
            <v>0</v>
          </cell>
          <cell r="N1421">
            <v>0</v>
          </cell>
          <cell r="O1421">
            <v>0</v>
          </cell>
          <cell r="P1421">
            <v>0</v>
          </cell>
          <cell r="Q1421">
            <v>0</v>
          </cell>
          <cell r="R1421">
            <v>573231.01</v>
          </cell>
          <cell r="S1421">
            <v>1745288.43</v>
          </cell>
          <cell r="T1421">
            <v>4127886.26</v>
          </cell>
          <cell r="U1421">
            <v>5388069.9000000004</v>
          </cell>
          <cell r="V1421">
            <v>6066603.5300000003</v>
          </cell>
          <cell r="W1421">
            <v>6146956.6100000003</v>
          </cell>
          <cell r="X1421">
            <v>6226381.7599999998</v>
          </cell>
          <cell r="Y1421">
            <v>6305886.3200000003</v>
          </cell>
          <cell r="Z1421">
            <v>6389191.79</v>
          </cell>
          <cell r="AA1421">
            <v>6482465.1100000003</v>
          </cell>
          <cell r="AB1421">
            <v>6568214.9500000002</v>
          </cell>
          <cell r="AC1421">
            <v>6654117.0800000001</v>
          </cell>
          <cell r="AD1421">
            <v>6743128.8899999997</v>
          </cell>
          <cell r="AE1421">
            <v>6833331.4100000001</v>
          </cell>
          <cell r="AF1421">
            <v>6924740.5700000003</v>
          </cell>
          <cell r="AG1421">
            <v>7017372.5</v>
          </cell>
          <cell r="AH1421">
            <v>7111243.5700000003</v>
          </cell>
          <cell r="AI1421">
            <v>7206370.3399999999</v>
          </cell>
          <cell r="AJ1421">
            <v>7302769.6200000001</v>
          </cell>
          <cell r="AK1421">
            <v>7400458.4299999997</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row>
        <row r="1422">
          <cell r="A1422" t="str">
            <v>IDIrrigationTime-Of-UseProgram Annual CostsHigh Participation Case0</v>
          </cell>
          <cell r="B1422" t="str">
            <v>ID</v>
          </cell>
          <cell r="C1422" t="str">
            <v>Irrigation</v>
          </cell>
          <cell r="D1422" t="str">
            <v>Time-Of-Use</v>
          </cell>
          <cell r="E1422" t="str">
            <v>Program Annual Costs</v>
          </cell>
          <cell r="F1422" t="str">
            <v>High Participation Case</v>
          </cell>
          <cell r="G1422">
            <v>0</v>
          </cell>
          <cell r="H1422">
            <v>0</v>
          </cell>
          <cell r="I1422">
            <v>0</v>
          </cell>
          <cell r="J1422">
            <v>0</v>
          </cell>
          <cell r="K1422">
            <v>0</v>
          </cell>
          <cell r="L1422">
            <v>0</v>
          </cell>
          <cell r="M1422">
            <v>0</v>
          </cell>
          <cell r="N1422">
            <v>0</v>
          </cell>
          <cell r="O1422">
            <v>0</v>
          </cell>
          <cell r="P1422">
            <v>0</v>
          </cell>
          <cell r="Q1422">
            <v>0</v>
          </cell>
          <cell r="R1422">
            <v>5834317.1500000004</v>
          </cell>
          <cell r="S1422">
            <v>12509121.98</v>
          </cell>
          <cell r="T1422">
            <v>26286343.199999999</v>
          </cell>
          <cell r="U1422">
            <v>16130618.27</v>
          </cell>
          <cell r="V1422">
            <v>10911310.720000001</v>
          </cell>
          <cell r="W1422">
            <v>4823091.07</v>
          </cell>
          <cell r="X1422">
            <v>4899046.41</v>
          </cell>
          <cell r="Y1422">
            <v>4974249.76</v>
          </cell>
          <cell r="Z1422">
            <v>5049879.66</v>
          </cell>
          <cell r="AA1422">
            <v>5126289.05</v>
          </cell>
          <cell r="AB1422">
            <v>5203203.5</v>
          </cell>
          <cell r="AC1422">
            <v>5283869.59</v>
          </cell>
          <cell r="AD1422">
            <v>5405233.1200000001</v>
          </cell>
          <cell r="AE1422">
            <v>5502775.29</v>
          </cell>
          <cell r="AF1422">
            <v>5602414.6799999997</v>
          </cell>
          <cell r="AG1422">
            <v>5704204.7300000004</v>
          </cell>
          <cell r="AH1422">
            <v>5808200.4400000004</v>
          </cell>
          <cell r="AI1422">
            <v>5914458.3899999997</v>
          </cell>
          <cell r="AJ1422">
            <v>6023036.7800000003</v>
          </cell>
          <cell r="AK1422">
            <v>6133995.5099999998</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row>
        <row r="1423">
          <cell r="A1423" t="str">
            <v>IDIrrigationTime-Of-UseNon-Incentive CostsHigh Participation Case0</v>
          </cell>
          <cell r="B1423" t="str">
            <v>ID</v>
          </cell>
          <cell r="C1423" t="str">
            <v>Irrigation</v>
          </cell>
          <cell r="D1423" t="str">
            <v>Time-Of-Use</v>
          </cell>
          <cell r="E1423" t="str">
            <v>Non-Incentive Costs</v>
          </cell>
          <cell r="F1423" t="str">
            <v>High Participation Case</v>
          </cell>
          <cell r="G1423">
            <v>0</v>
          </cell>
          <cell r="H1423">
            <v>0</v>
          </cell>
          <cell r="I1423">
            <v>0</v>
          </cell>
          <cell r="J1423">
            <v>0</v>
          </cell>
          <cell r="K1423">
            <v>0</v>
          </cell>
          <cell r="L1423">
            <v>0</v>
          </cell>
          <cell r="M1423">
            <v>0</v>
          </cell>
          <cell r="N1423">
            <v>0</v>
          </cell>
          <cell r="O1423">
            <v>0</v>
          </cell>
          <cell r="P1423">
            <v>0</v>
          </cell>
          <cell r="Q1423">
            <v>0</v>
          </cell>
          <cell r="R1423">
            <v>5482636.7300000004</v>
          </cell>
          <cell r="S1423">
            <v>11437731.27</v>
          </cell>
          <cell r="T1423">
            <v>23748445.530000001</v>
          </cell>
          <cell r="U1423">
            <v>12818922.52</v>
          </cell>
          <cell r="V1423">
            <v>7177502.6100000003</v>
          </cell>
          <cell r="W1423">
            <v>1035039.42</v>
          </cell>
          <cell r="X1423">
            <v>1056694.75</v>
          </cell>
          <cell r="Y1423">
            <v>1077608.81</v>
          </cell>
          <cell r="Z1423">
            <v>1098962.6200000001</v>
          </cell>
          <cell r="AA1423">
            <v>1121099.71</v>
          </cell>
          <cell r="AB1423">
            <v>1143734.93</v>
          </cell>
          <cell r="AC1423">
            <v>1169950.97</v>
          </cell>
          <cell r="AD1423">
            <v>1234739.83</v>
          </cell>
          <cell r="AE1423">
            <v>1274929.31</v>
          </cell>
          <cell r="AF1423">
            <v>1316427.29</v>
          </cell>
          <cell r="AG1423">
            <v>1359276.37</v>
          </cell>
          <cell r="AH1423">
            <v>1403520.56</v>
          </cell>
          <cell r="AI1423">
            <v>1449205.28</v>
          </cell>
          <cell r="AJ1423">
            <v>1496377.44</v>
          </cell>
          <cell r="AK1423">
            <v>1545085.48</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row>
        <row r="1424">
          <cell r="A1424" t="str">
            <v>IDIrrigationTime-Of-UseSummer Peak Reduction @Meter  (MW)High Participation Case0</v>
          </cell>
          <cell r="B1424" t="str">
            <v>ID</v>
          </cell>
          <cell r="C1424" t="str">
            <v>Irrigation</v>
          </cell>
          <cell r="D1424" t="str">
            <v>Time-Of-Use</v>
          </cell>
          <cell r="E1424" t="str">
            <v>Summer Peak Reduction @Meter  (MW)</v>
          </cell>
          <cell r="F1424" t="str">
            <v>High Participation Case</v>
          </cell>
          <cell r="G1424">
            <v>0</v>
          </cell>
          <cell r="H1424">
            <v>0</v>
          </cell>
          <cell r="I1424">
            <v>0</v>
          </cell>
          <cell r="J1424">
            <v>0</v>
          </cell>
          <cell r="K1424">
            <v>0</v>
          </cell>
          <cell r="L1424">
            <v>0</v>
          </cell>
          <cell r="M1424">
            <v>0</v>
          </cell>
          <cell r="N1424">
            <v>0</v>
          </cell>
          <cell r="O1424">
            <v>0</v>
          </cell>
          <cell r="P1424">
            <v>0</v>
          </cell>
          <cell r="Q1424">
            <v>0</v>
          </cell>
          <cell r="R1424">
            <v>5.1061481672101516</v>
          </cell>
          <cell r="S1424">
            <v>15.546439584201273</v>
          </cell>
          <cell r="T1424">
            <v>36.769815927493447</v>
          </cell>
          <cell r="U1424">
            <v>47.99510590524666</v>
          </cell>
          <cell r="V1424">
            <v>54.039254216657497</v>
          </cell>
          <cell r="W1424">
            <v>54.75501228123791</v>
          </cell>
          <cell r="X1424">
            <v>55.462504704051796</v>
          </cell>
          <cell r="Y1424">
            <v>56.170704503007471</v>
          </cell>
          <cell r="Z1424">
            <v>56.91276145592839</v>
          </cell>
          <cell r="AA1424">
            <v>57.74360864977195</v>
          </cell>
          <cell r="AB1424">
            <v>58.507439221742665</v>
          </cell>
          <cell r="AC1424">
            <v>59.27262640549219</v>
          </cell>
          <cell r="AD1424">
            <v>60.065513565673378</v>
          </cell>
          <cell r="AE1424">
            <v>60.869007140432515</v>
          </cell>
          <cell r="AF1424">
            <v>61.683249011282939</v>
          </cell>
          <cell r="AG1424">
            <v>62.508382957680382</v>
          </cell>
          <cell r="AH1424">
            <v>63.344554682411669</v>
          </cell>
          <cell r="AI1424">
            <v>64.191911837323005</v>
          </cell>
          <cell r="AJ1424">
            <v>65.050604049392433</v>
          </cell>
          <cell r="AK1424">
            <v>65.920782947151125</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row>
        <row r="1425">
          <cell r="A1425" t="str">
            <v>IDIrrigationTime-Of-UseSummer Peak Reduction @Generation (MW)High Participation Case0</v>
          </cell>
          <cell r="B1425" t="str">
            <v>ID</v>
          </cell>
          <cell r="C1425" t="str">
            <v>Irrigation</v>
          </cell>
          <cell r="D1425" t="str">
            <v>Time-Of-Use</v>
          </cell>
          <cell r="E1425" t="str">
            <v>Summer Peak Reduction @Generation (MW)</v>
          </cell>
          <cell r="F1425" t="str">
            <v>High Participation Case</v>
          </cell>
          <cell r="G1425">
            <v>0</v>
          </cell>
          <cell r="H1425">
            <v>0</v>
          </cell>
          <cell r="I1425">
            <v>0</v>
          </cell>
          <cell r="J1425">
            <v>0</v>
          </cell>
          <cell r="K1425">
            <v>0</v>
          </cell>
          <cell r="L1425">
            <v>0</v>
          </cell>
          <cell r="M1425">
            <v>0</v>
          </cell>
          <cell r="N1425">
            <v>0</v>
          </cell>
          <cell r="O1425">
            <v>0</v>
          </cell>
          <cell r="P1425">
            <v>0</v>
          </cell>
          <cell r="Q1425">
            <v>0</v>
          </cell>
          <cell r="R1425">
            <v>5.6309529854545115</v>
          </cell>
          <cell r="S1425">
            <v>17.1442871462299</v>
          </cell>
          <cell r="T1425">
            <v>40.548980952242438</v>
          </cell>
          <cell r="U1425">
            <v>52.92799504328039</v>
          </cell>
          <cell r="V1425">
            <v>59.593354892652727</v>
          </cell>
          <cell r="W1425">
            <v>60.382677857562754</v>
          </cell>
          <cell r="X1425">
            <v>61.162885646285609</v>
          </cell>
          <cell r="Y1425">
            <v>61.94387351456492</v>
          </cell>
          <cell r="Z1425">
            <v>62.762198341341403</v>
          </cell>
          <cell r="AA1425">
            <v>63.678439181486489</v>
          </cell>
          <cell r="AB1425">
            <v>64.520775498172327</v>
          </cell>
          <cell r="AC1425">
            <v>65.364607857843168</v>
          </cell>
          <cell r="AD1425">
            <v>66.238987169908881</v>
          </cell>
          <cell r="AE1425">
            <v>67.125063013269198</v>
          </cell>
          <cell r="AF1425">
            <v>68.022991851877961</v>
          </cell>
          <cell r="AG1425">
            <v>68.932932242700019</v>
          </cell>
          <cell r="AH1425">
            <v>69.855044863709381</v>
          </cell>
          <cell r="AI1425">
            <v>70.789492542261797</v>
          </cell>
          <cell r="AJ1425">
            <v>71.73644028384696</v>
          </cell>
          <cell r="AK1425">
            <v>72.696055301225314</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row>
        <row r="1426">
          <cell r="A1426" t="str">
            <v>IDIrrigationTime-Of-UseWinter Peak Reduction @Meter  (MW)High Participation Case0</v>
          </cell>
          <cell r="B1426" t="str">
            <v>ID</v>
          </cell>
          <cell r="C1426" t="str">
            <v>Irrigation</v>
          </cell>
          <cell r="D1426" t="str">
            <v>Time-Of-Use</v>
          </cell>
          <cell r="E1426" t="str">
            <v>Winter Peak Reduction @Meter  (MW)</v>
          </cell>
          <cell r="F1426" t="str">
            <v>High Participation Case</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row>
        <row r="1427">
          <cell r="A1427" t="str">
            <v>IDIrrigationTime-Of-UseWinter Peak Reduction @Generation (MW)High Participation Case0</v>
          </cell>
          <cell r="B1427" t="str">
            <v>ID</v>
          </cell>
          <cell r="C1427" t="str">
            <v>Irrigation</v>
          </cell>
          <cell r="D1427" t="str">
            <v>Time-Of-Use</v>
          </cell>
          <cell r="E1427" t="str">
            <v>Winter Peak Reduction @Generation (MW)</v>
          </cell>
          <cell r="F1427" t="str">
            <v>High Participation Case</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row>
        <row r="1428">
          <cell r="A1428" t="str">
            <v>IDIrrigationTime-Of-UseProgram Annual BenefitsHigh Participation Case0</v>
          </cell>
          <cell r="B1428" t="str">
            <v>ID</v>
          </cell>
          <cell r="C1428" t="str">
            <v>Irrigation</v>
          </cell>
          <cell r="D1428" t="str">
            <v>Time-Of-Use</v>
          </cell>
          <cell r="E1428" t="str">
            <v>Program Annual Benefits</v>
          </cell>
          <cell r="F1428" t="str">
            <v>High Participation Case</v>
          </cell>
          <cell r="G1428">
            <v>0</v>
          </cell>
        </row>
        <row r="1429">
          <cell r="A1429" t="str">
            <v>IDIrrigationTime-Of-UseNew ParticipantsHigh Participation Case0</v>
          </cell>
          <cell r="B1429" t="str">
            <v>ID</v>
          </cell>
          <cell r="C1429" t="str">
            <v>Irrigation</v>
          </cell>
          <cell r="D1429" t="str">
            <v>Time-Of-Use</v>
          </cell>
          <cell r="E1429" t="str">
            <v>New Participants</v>
          </cell>
          <cell r="F1429" t="str">
            <v>High Participation Case</v>
          </cell>
          <cell r="G1429">
            <v>0</v>
          </cell>
          <cell r="H1429">
            <v>0</v>
          </cell>
          <cell r="I1429">
            <v>0</v>
          </cell>
          <cell r="J1429">
            <v>0</v>
          </cell>
          <cell r="K1429">
            <v>0</v>
          </cell>
          <cell r="L1429">
            <v>0</v>
          </cell>
          <cell r="M1429">
            <v>0</v>
          </cell>
          <cell r="N1429">
            <v>0</v>
          </cell>
          <cell r="O1429">
            <v>0</v>
          </cell>
          <cell r="P1429">
            <v>0</v>
          </cell>
          <cell r="Q1429">
            <v>0</v>
          </cell>
          <cell r="R1429">
            <v>16746.686550000006</v>
          </cell>
          <cell r="S1429">
            <v>34271.919000000009</v>
          </cell>
          <cell r="T1429">
            <v>69833.664450000011</v>
          </cell>
          <cell r="U1429">
            <v>36847.527750000037</v>
          </cell>
          <cell r="V1429">
            <v>20100.588749999937</v>
          </cell>
          <cell r="W1429">
            <v>2583.0255000000179</v>
          </cell>
          <cell r="X1429">
            <v>2585.7149999999965</v>
          </cell>
          <cell r="Y1429">
            <v>2585.2035000000324</v>
          </cell>
          <cell r="Z1429">
            <v>2584.5764999999665</v>
          </cell>
          <cell r="AA1429">
            <v>2584.3950000000186</v>
          </cell>
          <cell r="AB1429">
            <v>2584.7249999999767</v>
          </cell>
          <cell r="AC1429">
            <v>2592.8595000000205</v>
          </cell>
          <cell r="AD1429">
            <v>2694.0321599718882</v>
          </cell>
          <cell r="AE1429">
            <v>2731.0805338135397</v>
          </cell>
          <cell r="AF1429">
            <v>2768.6383974915661</v>
          </cell>
          <cell r="AG1429">
            <v>2806.7127575183695</v>
          </cell>
          <cell r="AH1429">
            <v>2845.3107167601411</v>
          </cell>
          <cell r="AI1429">
            <v>2884.4394757617847</v>
          </cell>
          <cell r="AJ1429">
            <v>2924.1063340901455</v>
          </cell>
          <cell r="AK1429">
            <v>2964.3186916958948</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row>
        <row r="1430">
          <cell r="A1430" t="str">
            <v>IDIrrigationTime-Of-UseIncentive CostsHigh Participation Case0</v>
          </cell>
          <cell r="B1430" t="str">
            <v>ID</v>
          </cell>
          <cell r="C1430" t="str">
            <v>Irrigation</v>
          </cell>
          <cell r="D1430" t="str">
            <v>Time-Of-Use</v>
          </cell>
          <cell r="E1430" t="str">
            <v>Incentive Costs</v>
          </cell>
          <cell r="F1430" t="str">
            <v>High Participation Case</v>
          </cell>
          <cell r="G1430">
            <v>0</v>
          </cell>
          <cell r="H1430">
            <v>0</v>
          </cell>
          <cell r="I1430">
            <v>0</v>
          </cell>
          <cell r="J1430">
            <v>0</v>
          </cell>
          <cell r="K1430">
            <v>0</v>
          </cell>
          <cell r="L1430">
            <v>0</v>
          </cell>
          <cell r="M1430">
            <v>0</v>
          </cell>
          <cell r="N1430">
            <v>0</v>
          </cell>
          <cell r="O1430">
            <v>0</v>
          </cell>
          <cell r="P1430">
            <v>0</v>
          </cell>
          <cell r="Q1430">
            <v>0</v>
          </cell>
          <cell r="R1430">
            <v>351680.42</v>
          </cell>
          <cell r="S1430">
            <v>1071390.72</v>
          </cell>
          <cell r="T1430">
            <v>2537897.67</v>
          </cell>
          <cell r="U1430">
            <v>3311695.75</v>
          </cell>
          <cell r="V1430">
            <v>3733808.12</v>
          </cell>
          <cell r="W1430">
            <v>3788051.65</v>
          </cell>
          <cell r="X1430">
            <v>3842351.67</v>
          </cell>
          <cell r="Y1430">
            <v>3896640.94</v>
          </cell>
          <cell r="Z1430">
            <v>3950917.05</v>
          </cell>
          <cell r="AA1430">
            <v>4005189.34</v>
          </cell>
          <cell r="AB1430">
            <v>4059468.57</v>
          </cell>
          <cell r="AC1430">
            <v>4113918.62</v>
          </cell>
          <cell r="AD1430">
            <v>4170493.29</v>
          </cell>
          <cell r="AE1430">
            <v>4227845.9800000004</v>
          </cell>
          <cell r="AF1430">
            <v>4285987.3899999997</v>
          </cell>
          <cell r="AG1430">
            <v>4344928.3600000003</v>
          </cell>
          <cell r="AH1430">
            <v>4404679.88</v>
          </cell>
          <cell r="AI1430">
            <v>4465253.1100000003</v>
          </cell>
          <cell r="AJ1430">
            <v>4526659.34</v>
          </cell>
          <cell r="AK1430">
            <v>4588910.04</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row>
        <row r="1431">
          <cell r="A1431" t="str">
            <v>IDIrrigationTime-Of-UseParticipantsHigh Participation Case0</v>
          </cell>
          <cell r="B1431" t="str">
            <v>ID</v>
          </cell>
          <cell r="C1431" t="str">
            <v>Irrigation</v>
          </cell>
          <cell r="D1431" t="str">
            <v>Time-Of-Use</v>
          </cell>
          <cell r="E1431" t="str">
            <v>Participants</v>
          </cell>
          <cell r="F1431" t="str">
            <v>High Participation Case</v>
          </cell>
          <cell r="G1431">
            <v>0</v>
          </cell>
          <cell r="H1431">
            <v>0</v>
          </cell>
          <cell r="I1431">
            <v>0</v>
          </cell>
          <cell r="J1431">
            <v>0</v>
          </cell>
          <cell r="K1431">
            <v>0</v>
          </cell>
          <cell r="L1431">
            <v>0</v>
          </cell>
          <cell r="M1431">
            <v>0</v>
          </cell>
          <cell r="N1431">
            <v>0</v>
          </cell>
          <cell r="O1431">
            <v>0</v>
          </cell>
          <cell r="P1431">
            <v>0</v>
          </cell>
          <cell r="Q1431">
            <v>0</v>
          </cell>
          <cell r="R1431">
            <v>16746.686550000006</v>
          </cell>
          <cell r="S1431">
            <v>51018.605550000015</v>
          </cell>
          <cell r="T1431">
            <v>120852.27000000002</v>
          </cell>
          <cell r="U1431">
            <v>157699.79775000006</v>
          </cell>
          <cell r="V1431">
            <v>177800.38649999999</v>
          </cell>
          <cell r="W1431">
            <v>180383.41200000001</v>
          </cell>
          <cell r="X1431">
            <v>182969.12700000001</v>
          </cell>
          <cell r="Y1431">
            <v>185554.33050000004</v>
          </cell>
          <cell r="Z1431">
            <v>188138.90700000001</v>
          </cell>
          <cell r="AA1431">
            <v>190723.30200000003</v>
          </cell>
          <cell r="AB1431">
            <v>193308.027</v>
          </cell>
          <cell r="AC1431">
            <v>195900.88650000002</v>
          </cell>
          <cell r="AD1431">
            <v>198594.91865997191</v>
          </cell>
          <cell r="AE1431">
            <v>201325.99919378545</v>
          </cell>
          <cell r="AF1431">
            <v>204094.63759127702</v>
          </cell>
          <cell r="AG1431">
            <v>206901.35034879539</v>
          </cell>
          <cell r="AH1431">
            <v>209746.66106555553</v>
          </cell>
          <cell r="AI1431">
            <v>212631.10054131731</v>
          </cell>
          <cell r="AJ1431">
            <v>215555.20687540746</v>
          </cell>
          <cell r="AK1431">
            <v>218519.52556710335</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row>
        <row r="1432">
          <cell r="A1432" t="str">
            <v>IDLarge C&amp;ITime-Of-UseProgram Annual BenefitsHigh Participation Case0</v>
          </cell>
          <cell r="B1432" t="str">
            <v>ID</v>
          </cell>
          <cell r="C1432" t="str">
            <v>Large C&amp;I</v>
          </cell>
          <cell r="D1432" t="str">
            <v>Time-Of-Use</v>
          </cell>
          <cell r="E1432" t="str">
            <v>Program Annual Benefits</v>
          </cell>
          <cell r="F1432" t="str">
            <v>High Participation Case</v>
          </cell>
          <cell r="G1432">
            <v>0</v>
          </cell>
          <cell r="H1432">
            <v>0</v>
          </cell>
          <cell r="I1432">
            <v>0</v>
          </cell>
          <cell r="J1432">
            <v>0</v>
          </cell>
          <cell r="K1432">
            <v>0</v>
          </cell>
          <cell r="L1432">
            <v>0</v>
          </cell>
          <cell r="M1432">
            <v>0</v>
          </cell>
          <cell r="N1432">
            <v>0</v>
          </cell>
          <cell r="O1432">
            <v>0</v>
          </cell>
          <cell r="P1432">
            <v>0</v>
          </cell>
          <cell r="Q1432">
            <v>0</v>
          </cell>
          <cell r="R1432">
            <v>573231.01</v>
          </cell>
          <cell r="S1432">
            <v>1745288.43</v>
          </cell>
          <cell r="T1432">
            <v>4127886.26</v>
          </cell>
          <cell r="U1432">
            <v>5388069.9000000004</v>
          </cell>
          <cell r="V1432">
            <v>6066603.5300000003</v>
          </cell>
          <cell r="W1432">
            <v>6146956.6100000003</v>
          </cell>
          <cell r="X1432">
            <v>6226381.7599999998</v>
          </cell>
          <cell r="Y1432">
            <v>6305886.3200000003</v>
          </cell>
          <cell r="Z1432">
            <v>6389191.79</v>
          </cell>
          <cell r="AA1432">
            <v>6482465.1100000003</v>
          </cell>
          <cell r="AB1432">
            <v>6568214.9500000002</v>
          </cell>
          <cell r="AC1432">
            <v>6654117.0800000001</v>
          </cell>
          <cell r="AD1432">
            <v>6743128.8899999997</v>
          </cell>
          <cell r="AE1432">
            <v>6833331.4100000001</v>
          </cell>
          <cell r="AF1432">
            <v>6924740.5700000003</v>
          </cell>
          <cell r="AG1432">
            <v>7017372.5</v>
          </cell>
          <cell r="AH1432">
            <v>7111243.5700000003</v>
          </cell>
          <cell r="AI1432">
            <v>7206370.3399999999</v>
          </cell>
          <cell r="AJ1432">
            <v>7302769.6200000001</v>
          </cell>
          <cell r="AK1432">
            <v>7400458.4299999997</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row>
        <row r="1433">
          <cell r="A1433" t="str">
            <v>IDLarge C&amp;ITime-Of-UseProgram Annual CostsHigh Participation Case0</v>
          </cell>
          <cell r="B1433" t="str">
            <v>ID</v>
          </cell>
          <cell r="C1433" t="str">
            <v>Large C&amp;I</v>
          </cell>
          <cell r="D1433" t="str">
            <v>Time-Of-Use</v>
          </cell>
          <cell r="E1433" t="str">
            <v>Program Annual Costs</v>
          </cell>
          <cell r="F1433" t="str">
            <v>High Participation Case</v>
          </cell>
          <cell r="G1433">
            <v>0</v>
          </cell>
          <cell r="H1433">
            <v>0</v>
          </cell>
          <cell r="I1433">
            <v>0</v>
          </cell>
          <cell r="J1433">
            <v>0</v>
          </cell>
          <cell r="K1433">
            <v>0</v>
          </cell>
          <cell r="L1433">
            <v>0</v>
          </cell>
          <cell r="M1433">
            <v>0</v>
          </cell>
          <cell r="N1433">
            <v>0</v>
          </cell>
          <cell r="O1433">
            <v>0</v>
          </cell>
          <cell r="P1433">
            <v>0</v>
          </cell>
          <cell r="Q1433">
            <v>0</v>
          </cell>
          <cell r="R1433">
            <v>5834317.1500000004</v>
          </cell>
          <cell r="S1433">
            <v>12509121.98</v>
          </cell>
          <cell r="T1433">
            <v>26286343.199999999</v>
          </cell>
          <cell r="U1433">
            <v>16130618.27</v>
          </cell>
          <cell r="V1433">
            <v>10911310.720000001</v>
          </cell>
          <cell r="W1433">
            <v>4823091.07</v>
          </cell>
          <cell r="X1433">
            <v>4899046.41</v>
          </cell>
          <cell r="Y1433">
            <v>4974249.76</v>
          </cell>
          <cell r="Z1433">
            <v>5049879.66</v>
          </cell>
          <cell r="AA1433">
            <v>5126289.05</v>
          </cell>
          <cell r="AB1433">
            <v>5203203.5</v>
          </cell>
          <cell r="AC1433">
            <v>5283869.59</v>
          </cell>
          <cell r="AD1433">
            <v>5405233.1200000001</v>
          </cell>
          <cell r="AE1433">
            <v>5502775.29</v>
          </cell>
          <cell r="AF1433">
            <v>5602414.6799999997</v>
          </cell>
          <cell r="AG1433">
            <v>5704204.7300000004</v>
          </cell>
          <cell r="AH1433">
            <v>5808200.4400000004</v>
          </cell>
          <cell r="AI1433">
            <v>5914458.3899999997</v>
          </cell>
          <cell r="AJ1433">
            <v>6023036.7800000003</v>
          </cell>
          <cell r="AK1433">
            <v>6133995.5099999998</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row>
        <row r="1434">
          <cell r="A1434" t="str">
            <v>IDLarge C&amp;ITime-Of-UseNon-Incentive CostsHigh Participation Case0</v>
          </cell>
          <cell r="B1434" t="str">
            <v>ID</v>
          </cell>
          <cell r="C1434" t="str">
            <v>Large C&amp;I</v>
          </cell>
          <cell r="D1434" t="str">
            <v>Time-Of-Use</v>
          </cell>
          <cell r="E1434" t="str">
            <v>Non-Incentive Costs</v>
          </cell>
          <cell r="F1434" t="str">
            <v>High Participation Case</v>
          </cell>
          <cell r="G1434">
            <v>0</v>
          </cell>
          <cell r="H1434">
            <v>0</v>
          </cell>
          <cell r="I1434">
            <v>0</v>
          </cell>
          <cell r="J1434">
            <v>0</v>
          </cell>
          <cell r="K1434">
            <v>0</v>
          </cell>
          <cell r="L1434">
            <v>0</v>
          </cell>
          <cell r="M1434">
            <v>0</v>
          </cell>
          <cell r="N1434">
            <v>0</v>
          </cell>
          <cell r="O1434">
            <v>0</v>
          </cell>
          <cell r="P1434">
            <v>0</v>
          </cell>
          <cell r="Q1434">
            <v>0</v>
          </cell>
          <cell r="R1434">
            <v>5482636.7300000004</v>
          </cell>
          <cell r="S1434">
            <v>11437731.27</v>
          </cell>
          <cell r="T1434">
            <v>23748445.530000001</v>
          </cell>
          <cell r="U1434">
            <v>12818922.52</v>
          </cell>
          <cell r="V1434">
            <v>7177502.6100000003</v>
          </cell>
          <cell r="W1434">
            <v>1035039.42</v>
          </cell>
          <cell r="X1434">
            <v>1056694.75</v>
          </cell>
          <cell r="Y1434">
            <v>1077608.81</v>
          </cell>
          <cell r="Z1434">
            <v>1098962.6200000001</v>
          </cell>
          <cell r="AA1434">
            <v>1121099.71</v>
          </cell>
          <cell r="AB1434">
            <v>1143734.93</v>
          </cell>
          <cell r="AC1434">
            <v>1169950.97</v>
          </cell>
          <cell r="AD1434">
            <v>1234739.83</v>
          </cell>
          <cell r="AE1434">
            <v>1274929.31</v>
          </cell>
          <cell r="AF1434">
            <v>1316427.29</v>
          </cell>
          <cell r="AG1434">
            <v>1359276.37</v>
          </cell>
          <cell r="AH1434">
            <v>1403520.56</v>
          </cell>
          <cell r="AI1434">
            <v>1449205.28</v>
          </cell>
          <cell r="AJ1434">
            <v>1496377.44</v>
          </cell>
          <cell r="AK1434">
            <v>1545085.48</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row>
        <row r="1435">
          <cell r="A1435" t="str">
            <v>IDLarge C&amp;ITime-Of-UseSummer Peak Reduction @Meter  (MW)High Participation Case0</v>
          </cell>
          <cell r="B1435" t="str">
            <v>ID</v>
          </cell>
          <cell r="C1435" t="str">
            <v>Large C&amp;I</v>
          </cell>
          <cell r="D1435" t="str">
            <v>Time-Of-Use</v>
          </cell>
          <cell r="E1435" t="str">
            <v>Summer Peak Reduction @Meter  (MW)</v>
          </cell>
          <cell r="F1435" t="str">
            <v>High Participation Case</v>
          </cell>
          <cell r="G1435">
            <v>0</v>
          </cell>
          <cell r="H1435">
            <v>0</v>
          </cell>
          <cell r="I1435">
            <v>0</v>
          </cell>
          <cell r="J1435">
            <v>0</v>
          </cell>
          <cell r="K1435">
            <v>0</v>
          </cell>
          <cell r="L1435">
            <v>0</v>
          </cell>
          <cell r="M1435">
            <v>0</v>
          </cell>
          <cell r="N1435">
            <v>0</v>
          </cell>
          <cell r="O1435">
            <v>0</v>
          </cell>
          <cell r="P1435">
            <v>0</v>
          </cell>
          <cell r="Q1435">
            <v>0</v>
          </cell>
          <cell r="R1435">
            <v>5.1061481672101516</v>
          </cell>
          <cell r="S1435">
            <v>15.546439584201273</v>
          </cell>
          <cell r="T1435">
            <v>36.769815927493447</v>
          </cell>
          <cell r="U1435">
            <v>47.99510590524666</v>
          </cell>
          <cell r="V1435">
            <v>54.039254216657497</v>
          </cell>
          <cell r="W1435">
            <v>54.75501228123791</v>
          </cell>
          <cell r="X1435">
            <v>55.462504704051796</v>
          </cell>
          <cell r="Y1435">
            <v>56.170704503007471</v>
          </cell>
          <cell r="Z1435">
            <v>56.91276145592839</v>
          </cell>
          <cell r="AA1435">
            <v>57.74360864977195</v>
          </cell>
          <cell r="AB1435">
            <v>58.507439221742665</v>
          </cell>
          <cell r="AC1435">
            <v>59.27262640549219</v>
          </cell>
          <cell r="AD1435">
            <v>60.065513565673378</v>
          </cell>
          <cell r="AE1435">
            <v>60.869007140432515</v>
          </cell>
          <cell r="AF1435">
            <v>61.683249011282939</v>
          </cell>
          <cell r="AG1435">
            <v>62.508382957680382</v>
          </cell>
          <cell r="AH1435">
            <v>63.344554682411669</v>
          </cell>
          <cell r="AI1435">
            <v>64.191911837323005</v>
          </cell>
          <cell r="AJ1435">
            <v>65.050604049392433</v>
          </cell>
          <cell r="AK1435">
            <v>65.920782947151125</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row>
        <row r="1436">
          <cell r="A1436" t="str">
            <v>IDLarge C&amp;ITime-Of-UseSummer Peak Reduction @Generation (MW)High Participation Case0</v>
          </cell>
          <cell r="B1436" t="str">
            <v>ID</v>
          </cell>
          <cell r="C1436" t="str">
            <v>Large C&amp;I</v>
          </cell>
          <cell r="D1436" t="str">
            <v>Time-Of-Use</v>
          </cell>
          <cell r="E1436" t="str">
            <v>Summer Peak Reduction @Generation (MW)</v>
          </cell>
          <cell r="F1436" t="str">
            <v>High Participation Case</v>
          </cell>
          <cell r="G1436">
            <v>0</v>
          </cell>
          <cell r="H1436">
            <v>0</v>
          </cell>
          <cell r="I1436">
            <v>0</v>
          </cell>
          <cell r="J1436">
            <v>0</v>
          </cell>
          <cell r="K1436">
            <v>0</v>
          </cell>
          <cell r="L1436">
            <v>0</v>
          </cell>
          <cell r="M1436">
            <v>0</v>
          </cell>
          <cell r="N1436">
            <v>0</v>
          </cell>
          <cell r="O1436">
            <v>0</v>
          </cell>
          <cell r="P1436">
            <v>0</v>
          </cell>
          <cell r="Q1436">
            <v>0</v>
          </cell>
          <cell r="R1436">
            <v>5.6309529854545115</v>
          </cell>
          <cell r="S1436">
            <v>17.1442871462299</v>
          </cell>
          <cell r="T1436">
            <v>40.548980952242438</v>
          </cell>
          <cell r="U1436">
            <v>52.92799504328039</v>
          </cell>
          <cell r="V1436">
            <v>59.593354892652727</v>
          </cell>
          <cell r="W1436">
            <v>60.382677857562754</v>
          </cell>
          <cell r="X1436">
            <v>61.162885646285609</v>
          </cell>
          <cell r="Y1436">
            <v>61.94387351456492</v>
          </cell>
          <cell r="Z1436">
            <v>62.762198341341403</v>
          </cell>
          <cell r="AA1436">
            <v>63.678439181486489</v>
          </cell>
          <cell r="AB1436">
            <v>64.520775498172327</v>
          </cell>
          <cell r="AC1436">
            <v>65.364607857843168</v>
          </cell>
          <cell r="AD1436">
            <v>66.238987169908881</v>
          </cell>
          <cell r="AE1436">
            <v>67.125063013269198</v>
          </cell>
          <cell r="AF1436">
            <v>68.022991851877961</v>
          </cell>
          <cell r="AG1436">
            <v>68.932932242700019</v>
          </cell>
          <cell r="AH1436">
            <v>69.855044863709381</v>
          </cell>
          <cell r="AI1436">
            <v>70.789492542261797</v>
          </cell>
          <cell r="AJ1436">
            <v>71.73644028384696</v>
          </cell>
          <cell r="AK1436">
            <v>72.696055301225314</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row>
        <row r="1437">
          <cell r="A1437" t="str">
            <v>IDLarge C&amp;ITime-Of-UseWinter Peak Reduction @Meter  (MW)High Participation Case0</v>
          </cell>
          <cell r="B1437" t="str">
            <v>ID</v>
          </cell>
          <cell r="C1437" t="str">
            <v>Large C&amp;I</v>
          </cell>
          <cell r="D1437" t="str">
            <v>Time-Of-Use</v>
          </cell>
          <cell r="E1437" t="str">
            <v>Winter Peak Reduction @Meter  (MW)</v>
          </cell>
          <cell r="F1437" t="str">
            <v>High Participation Case</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row>
        <row r="1438">
          <cell r="A1438" t="str">
            <v>IDLarge C&amp;ITime-Of-UseWinter Peak Reduction @Generation (MW)High Participation Case0</v>
          </cell>
          <cell r="B1438" t="str">
            <v>ID</v>
          </cell>
          <cell r="C1438" t="str">
            <v>Large C&amp;I</v>
          </cell>
          <cell r="D1438" t="str">
            <v>Time-Of-Use</v>
          </cell>
          <cell r="E1438" t="str">
            <v>Winter Peak Reduction @Generation (MW)</v>
          </cell>
          <cell r="F1438" t="str">
            <v>High Participation Case</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row>
        <row r="1439">
          <cell r="A1439" t="str">
            <v>IDLarge C&amp;ITime-Of-UseProgram Annual BenefitsHigh Participation Case0</v>
          </cell>
          <cell r="B1439" t="str">
            <v>ID</v>
          </cell>
          <cell r="C1439" t="str">
            <v>Large C&amp;I</v>
          </cell>
          <cell r="D1439" t="str">
            <v>Time-Of-Use</v>
          </cell>
          <cell r="E1439" t="str">
            <v>Program Annual Benefits</v>
          </cell>
          <cell r="F1439" t="str">
            <v>High Participation Case</v>
          </cell>
          <cell r="G1439">
            <v>0</v>
          </cell>
        </row>
        <row r="1440">
          <cell r="A1440" t="str">
            <v>IDLarge C&amp;ITime-Of-UseNew ParticipantsHigh Participation Case0</v>
          </cell>
          <cell r="B1440" t="str">
            <v>ID</v>
          </cell>
          <cell r="C1440" t="str">
            <v>Large C&amp;I</v>
          </cell>
          <cell r="D1440" t="str">
            <v>Time-Of-Use</v>
          </cell>
          <cell r="E1440" t="str">
            <v>New Participants</v>
          </cell>
          <cell r="F1440" t="str">
            <v>High Participation Case</v>
          </cell>
          <cell r="G1440">
            <v>0</v>
          </cell>
          <cell r="H1440">
            <v>0</v>
          </cell>
          <cell r="I1440">
            <v>0</v>
          </cell>
          <cell r="J1440">
            <v>0</v>
          </cell>
          <cell r="K1440">
            <v>0</v>
          </cell>
          <cell r="L1440">
            <v>0</v>
          </cell>
          <cell r="M1440">
            <v>0</v>
          </cell>
          <cell r="N1440">
            <v>0</v>
          </cell>
          <cell r="O1440">
            <v>0</v>
          </cell>
          <cell r="P1440">
            <v>0</v>
          </cell>
          <cell r="Q1440">
            <v>0</v>
          </cell>
          <cell r="R1440">
            <v>16746.686550000006</v>
          </cell>
          <cell r="S1440">
            <v>34271.919000000009</v>
          </cell>
          <cell r="T1440">
            <v>69833.664450000011</v>
          </cell>
          <cell r="U1440">
            <v>36847.527750000037</v>
          </cell>
          <cell r="V1440">
            <v>20100.588749999937</v>
          </cell>
          <cell r="W1440">
            <v>2583.0255000000179</v>
          </cell>
          <cell r="X1440">
            <v>2585.7149999999965</v>
          </cell>
          <cell r="Y1440">
            <v>2585.2035000000324</v>
          </cell>
          <cell r="Z1440">
            <v>2584.5764999999665</v>
          </cell>
          <cell r="AA1440">
            <v>2584.3950000000186</v>
          </cell>
          <cell r="AB1440">
            <v>2584.7249999999767</v>
          </cell>
          <cell r="AC1440">
            <v>2592.8595000000205</v>
          </cell>
          <cell r="AD1440">
            <v>2694.0321599718882</v>
          </cell>
          <cell r="AE1440">
            <v>2731.0805338135397</v>
          </cell>
          <cell r="AF1440">
            <v>2768.6383974915661</v>
          </cell>
          <cell r="AG1440">
            <v>2806.7127575183695</v>
          </cell>
          <cell r="AH1440">
            <v>2845.3107167601411</v>
          </cell>
          <cell r="AI1440">
            <v>2884.4394757617847</v>
          </cell>
          <cell r="AJ1440">
            <v>2924.1063340901455</v>
          </cell>
          <cell r="AK1440">
            <v>2964.3186916958948</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row>
        <row r="1441">
          <cell r="A1441" t="str">
            <v>IDLarge C&amp;ITime-Of-UseIncentive CostsHigh Participation Case0</v>
          </cell>
          <cell r="B1441" t="str">
            <v>ID</v>
          </cell>
          <cell r="C1441" t="str">
            <v>Large C&amp;I</v>
          </cell>
          <cell r="D1441" t="str">
            <v>Time-Of-Use</v>
          </cell>
          <cell r="E1441" t="str">
            <v>Incentive Costs</v>
          </cell>
          <cell r="F1441" t="str">
            <v>High Participation Case</v>
          </cell>
          <cell r="G1441">
            <v>0</v>
          </cell>
          <cell r="H1441">
            <v>0</v>
          </cell>
          <cell r="I1441">
            <v>0</v>
          </cell>
          <cell r="J1441">
            <v>0</v>
          </cell>
          <cell r="K1441">
            <v>0</v>
          </cell>
          <cell r="L1441">
            <v>0</v>
          </cell>
          <cell r="M1441">
            <v>0</v>
          </cell>
          <cell r="N1441">
            <v>0</v>
          </cell>
          <cell r="O1441">
            <v>0</v>
          </cell>
          <cell r="P1441">
            <v>0</v>
          </cell>
          <cell r="Q1441">
            <v>0</v>
          </cell>
          <cell r="R1441">
            <v>351680.42</v>
          </cell>
          <cell r="S1441">
            <v>1071390.72</v>
          </cell>
          <cell r="T1441">
            <v>2537897.67</v>
          </cell>
          <cell r="U1441">
            <v>3311695.75</v>
          </cell>
          <cell r="V1441">
            <v>3733808.12</v>
          </cell>
          <cell r="W1441">
            <v>3788051.65</v>
          </cell>
          <cell r="X1441">
            <v>3842351.67</v>
          </cell>
          <cell r="Y1441">
            <v>3896640.94</v>
          </cell>
          <cell r="Z1441">
            <v>3950917.05</v>
          </cell>
          <cell r="AA1441">
            <v>4005189.34</v>
          </cell>
          <cell r="AB1441">
            <v>4059468.57</v>
          </cell>
          <cell r="AC1441">
            <v>4113918.62</v>
          </cell>
          <cell r="AD1441">
            <v>4170493.29</v>
          </cell>
          <cell r="AE1441">
            <v>4227845.9800000004</v>
          </cell>
          <cell r="AF1441">
            <v>4285987.3899999997</v>
          </cell>
          <cell r="AG1441">
            <v>4344928.3600000003</v>
          </cell>
          <cell r="AH1441">
            <v>4404679.88</v>
          </cell>
          <cell r="AI1441">
            <v>4465253.1100000003</v>
          </cell>
          <cell r="AJ1441">
            <v>4526659.34</v>
          </cell>
          <cell r="AK1441">
            <v>4588910.04</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row>
        <row r="1442">
          <cell r="A1442" t="str">
            <v>IDLarge C&amp;ITime-Of-UseParticipantsHigh Participation Case0</v>
          </cell>
          <cell r="B1442" t="str">
            <v>ID</v>
          </cell>
          <cell r="C1442" t="str">
            <v>Large C&amp;I</v>
          </cell>
          <cell r="D1442" t="str">
            <v>Time-Of-Use</v>
          </cell>
          <cell r="E1442" t="str">
            <v>Participants</v>
          </cell>
          <cell r="F1442" t="str">
            <v>High Participation Case</v>
          </cell>
          <cell r="G1442">
            <v>0</v>
          </cell>
          <cell r="H1442">
            <v>0</v>
          </cell>
          <cell r="I1442">
            <v>0</v>
          </cell>
          <cell r="J1442">
            <v>0</v>
          </cell>
          <cell r="K1442">
            <v>0</v>
          </cell>
          <cell r="L1442">
            <v>0</v>
          </cell>
          <cell r="M1442">
            <v>0</v>
          </cell>
          <cell r="N1442">
            <v>0</v>
          </cell>
          <cell r="O1442">
            <v>0</v>
          </cell>
          <cell r="P1442">
            <v>0</v>
          </cell>
          <cell r="Q1442">
            <v>0</v>
          </cell>
          <cell r="R1442">
            <v>16746.686550000006</v>
          </cell>
          <cell r="S1442">
            <v>51018.605550000015</v>
          </cell>
          <cell r="T1442">
            <v>120852.27000000002</v>
          </cell>
          <cell r="U1442">
            <v>157699.79775000006</v>
          </cell>
          <cell r="V1442">
            <v>177800.38649999999</v>
          </cell>
          <cell r="W1442">
            <v>180383.41200000001</v>
          </cell>
          <cell r="X1442">
            <v>182969.12700000001</v>
          </cell>
          <cell r="Y1442">
            <v>185554.33050000004</v>
          </cell>
          <cell r="Z1442">
            <v>188138.90700000001</v>
          </cell>
          <cell r="AA1442">
            <v>190723.30200000003</v>
          </cell>
          <cell r="AB1442">
            <v>193308.027</v>
          </cell>
          <cell r="AC1442">
            <v>195900.88650000002</v>
          </cell>
          <cell r="AD1442">
            <v>198594.91865997191</v>
          </cell>
          <cell r="AE1442">
            <v>201325.99919378545</v>
          </cell>
          <cell r="AF1442">
            <v>204094.63759127702</v>
          </cell>
          <cell r="AG1442">
            <v>206901.35034879539</v>
          </cell>
          <cell r="AH1442">
            <v>209746.66106555553</v>
          </cell>
          <cell r="AI1442">
            <v>212631.10054131731</v>
          </cell>
          <cell r="AJ1442">
            <v>215555.20687540746</v>
          </cell>
          <cell r="AK1442">
            <v>218519.52556710335</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row>
        <row r="1443">
          <cell r="A1443" t="str">
            <v>IDMedium C&amp;ITime-Of-UseProgram Annual BenefitsHigh Participation Case0</v>
          </cell>
          <cell r="B1443" t="str">
            <v>ID</v>
          </cell>
          <cell r="C1443" t="str">
            <v>Medium C&amp;I</v>
          </cell>
          <cell r="D1443" t="str">
            <v>Time-Of-Use</v>
          </cell>
          <cell r="E1443" t="str">
            <v>Program Annual Benefits</v>
          </cell>
          <cell r="F1443" t="str">
            <v>High Participation Case</v>
          </cell>
          <cell r="G1443">
            <v>0</v>
          </cell>
          <cell r="H1443">
            <v>0</v>
          </cell>
          <cell r="I1443">
            <v>0</v>
          </cell>
          <cell r="J1443">
            <v>0</v>
          </cell>
          <cell r="K1443">
            <v>0</v>
          </cell>
          <cell r="L1443">
            <v>0</v>
          </cell>
          <cell r="M1443">
            <v>0</v>
          </cell>
          <cell r="N1443">
            <v>0</v>
          </cell>
          <cell r="O1443">
            <v>0</v>
          </cell>
          <cell r="P1443">
            <v>0</v>
          </cell>
          <cell r="Q1443">
            <v>0</v>
          </cell>
          <cell r="R1443">
            <v>573231.01</v>
          </cell>
          <cell r="S1443">
            <v>1745288.43</v>
          </cell>
          <cell r="T1443">
            <v>4127886.26</v>
          </cell>
          <cell r="U1443">
            <v>5388069.9000000004</v>
          </cell>
          <cell r="V1443">
            <v>6066603.5300000003</v>
          </cell>
          <cell r="W1443">
            <v>6146956.6100000003</v>
          </cell>
          <cell r="X1443">
            <v>6226381.7599999998</v>
          </cell>
          <cell r="Y1443">
            <v>6305886.3200000003</v>
          </cell>
          <cell r="Z1443">
            <v>6389191.79</v>
          </cell>
          <cell r="AA1443">
            <v>6482465.1100000003</v>
          </cell>
          <cell r="AB1443">
            <v>6568214.9500000002</v>
          </cell>
          <cell r="AC1443">
            <v>6654117.0800000001</v>
          </cell>
          <cell r="AD1443">
            <v>6743128.8899999997</v>
          </cell>
          <cell r="AE1443">
            <v>6833331.4100000001</v>
          </cell>
          <cell r="AF1443">
            <v>6924740.5700000003</v>
          </cell>
          <cell r="AG1443">
            <v>7017372.5</v>
          </cell>
          <cell r="AH1443">
            <v>7111243.5700000003</v>
          </cell>
          <cell r="AI1443">
            <v>7206370.3399999999</v>
          </cell>
          <cell r="AJ1443">
            <v>7302769.6200000001</v>
          </cell>
          <cell r="AK1443">
            <v>7400458.4299999997</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row>
        <row r="1444">
          <cell r="A1444" t="str">
            <v>IDMedium C&amp;ITime-Of-UseProgram Annual CostsHigh Participation Case0</v>
          </cell>
          <cell r="B1444" t="str">
            <v>ID</v>
          </cell>
          <cell r="C1444" t="str">
            <v>Medium C&amp;I</v>
          </cell>
          <cell r="D1444" t="str">
            <v>Time-Of-Use</v>
          </cell>
          <cell r="E1444" t="str">
            <v>Program Annual Costs</v>
          </cell>
          <cell r="F1444" t="str">
            <v>High Participation Case</v>
          </cell>
          <cell r="G1444">
            <v>0</v>
          </cell>
          <cell r="H1444">
            <v>0</v>
          </cell>
          <cell r="I1444">
            <v>0</v>
          </cell>
          <cell r="J1444">
            <v>0</v>
          </cell>
          <cell r="K1444">
            <v>0</v>
          </cell>
          <cell r="L1444">
            <v>0</v>
          </cell>
          <cell r="M1444">
            <v>0</v>
          </cell>
          <cell r="N1444">
            <v>0</v>
          </cell>
          <cell r="O1444">
            <v>0</v>
          </cell>
          <cell r="P1444">
            <v>0</v>
          </cell>
          <cell r="Q1444">
            <v>0</v>
          </cell>
          <cell r="R1444">
            <v>5834317.1500000004</v>
          </cell>
          <cell r="S1444">
            <v>12509121.98</v>
          </cell>
          <cell r="T1444">
            <v>26286343.199999999</v>
          </cell>
          <cell r="U1444">
            <v>16130618.27</v>
          </cell>
          <cell r="V1444">
            <v>10911310.720000001</v>
          </cell>
          <cell r="W1444">
            <v>4823091.07</v>
          </cell>
          <cell r="X1444">
            <v>4899046.41</v>
          </cell>
          <cell r="Y1444">
            <v>4974249.76</v>
          </cell>
          <cell r="Z1444">
            <v>5049879.66</v>
          </cell>
          <cell r="AA1444">
            <v>5126289.05</v>
          </cell>
          <cell r="AB1444">
            <v>5203203.5</v>
          </cell>
          <cell r="AC1444">
            <v>5283869.59</v>
          </cell>
          <cell r="AD1444">
            <v>5405233.1200000001</v>
          </cell>
          <cell r="AE1444">
            <v>5502775.29</v>
          </cell>
          <cell r="AF1444">
            <v>5602414.6799999997</v>
          </cell>
          <cell r="AG1444">
            <v>5704204.7300000004</v>
          </cell>
          <cell r="AH1444">
            <v>5808200.4400000004</v>
          </cell>
          <cell r="AI1444">
            <v>5914458.3899999997</v>
          </cell>
          <cell r="AJ1444">
            <v>6023036.7800000003</v>
          </cell>
          <cell r="AK1444">
            <v>6133995.5099999998</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row>
        <row r="1445">
          <cell r="A1445" t="str">
            <v>IDMedium C&amp;ITime-Of-UseNon-Incentive CostsHigh Participation Case0</v>
          </cell>
          <cell r="B1445" t="str">
            <v>ID</v>
          </cell>
          <cell r="C1445" t="str">
            <v>Medium C&amp;I</v>
          </cell>
          <cell r="D1445" t="str">
            <v>Time-Of-Use</v>
          </cell>
          <cell r="E1445" t="str">
            <v>Non-Incentive Costs</v>
          </cell>
          <cell r="F1445" t="str">
            <v>High Participation Case</v>
          </cell>
          <cell r="G1445">
            <v>0</v>
          </cell>
          <cell r="H1445">
            <v>0</v>
          </cell>
          <cell r="I1445">
            <v>0</v>
          </cell>
          <cell r="J1445">
            <v>0</v>
          </cell>
          <cell r="K1445">
            <v>0</v>
          </cell>
          <cell r="L1445">
            <v>0</v>
          </cell>
          <cell r="M1445">
            <v>0</v>
          </cell>
          <cell r="N1445">
            <v>0</v>
          </cell>
          <cell r="O1445">
            <v>0</v>
          </cell>
          <cell r="P1445">
            <v>0</v>
          </cell>
          <cell r="Q1445">
            <v>0</v>
          </cell>
          <cell r="R1445">
            <v>5482636.7300000004</v>
          </cell>
          <cell r="S1445">
            <v>11437731.27</v>
          </cell>
          <cell r="T1445">
            <v>23748445.530000001</v>
          </cell>
          <cell r="U1445">
            <v>12818922.52</v>
          </cell>
          <cell r="V1445">
            <v>7177502.6100000003</v>
          </cell>
          <cell r="W1445">
            <v>1035039.42</v>
          </cell>
          <cell r="X1445">
            <v>1056694.75</v>
          </cell>
          <cell r="Y1445">
            <v>1077608.81</v>
          </cell>
          <cell r="Z1445">
            <v>1098962.6200000001</v>
          </cell>
          <cell r="AA1445">
            <v>1121099.71</v>
          </cell>
          <cell r="AB1445">
            <v>1143734.93</v>
          </cell>
          <cell r="AC1445">
            <v>1169950.97</v>
          </cell>
          <cell r="AD1445">
            <v>1234739.83</v>
          </cell>
          <cell r="AE1445">
            <v>1274929.31</v>
          </cell>
          <cell r="AF1445">
            <v>1316427.29</v>
          </cell>
          <cell r="AG1445">
            <v>1359276.37</v>
          </cell>
          <cell r="AH1445">
            <v>1403520.56</v>
          </cell>
          <cell r="AI1445">
            <v>1449205.28</v>
          </cell>
          <cell r="AJ1445">
            <v>1496377.44</v>
          </cell>
          <cell r="AK1445">
            <v>1545085.48</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row>
        <row r="1446">
          <cell r="A1446" t="str">
            <v>IDMedium C&amp;ITime-Of-UseSummer Peak Reduction @Meter  (MW)High Participation Case0</v>
          </cell>
          <cell r="B1446" t="str">
            <v>ID</v>
          </cell>
          <cell r="C1446" t="str">
            <v>Medium C&amp;I</v>
          </cell>
          <cell r="D1446" t="str">
            <v>Time-Of-Use</v>
          </cell>
          <cell r="E1446" t="str">
            <v>Summer Peak Reduction @Meter  (MW)</v>
          </cell>
          <cell r="F1446" t="str">
            <v>High Participation Case</v>
          </cell>
          <cell r="G1446">
            <v>0</v>
          </cell>
          <cell r="H1446">
            <v>0</v>
          </cell>
          <cell r="I1446">
            <v>0</v>
          </cell>
          <cell r="J1446">
            <v>0</v>
          </cell>
          <cell r="K1446">
            <v>0</v>
          </cell>
          <cell r="L1446">
            <v>0</v>
          </cell>
          <cell r="M1446">
            <v>0</v>
          </cell>
          <cell r="N1446">
            <v>0</v>
          </cell>
          <cell r="O1446">
            <v>0</v>
          </cell>
          <cell r="P1446">
            <v>0</v>
          </cell>
          <cell r="Q1446">
            <v>0</v>
          </cell>
          <cell r="R1446">
            <v>5.1061481672101516</v>
          </cell>
          <cell r="S1446">
            <v>15.546439584201273</v>
          </cell>
          <cell r="T1446">
            <v>36.769815927493447</v>
          </cell>
          <cell r="U1446">
            <v>47.99510590524666</v>
          </cell>
          <cell r="V1446">
            <v>54.039254216657497</v>
          </cell>
          <cell r="W1446">
            <v>54.75501228123791</v>
          </cell>
          <cell r="X1446">
            <v>55.462504704051796</v>
          </cell>
          <cell r="Y1446">
            <v>56.170704503007471</v>
          </cell>
          <cell r="Z1446">
            <v>56.91276145592839</v>
          </cell>
          <cell r="AA1446">
            <v>57.74360864977195</v>
          </cell>
          <cell r="AB1446">
            <v>58.507439221742665</v>
          </cell>
          <cell r="AC1446">
            <v>59.27262640549219</v>
          </cell>
          <cell r="AD1446">
            <v>60.065513565673378</v>
          </cell>
          <cell r="AE1446">
            <v>60.869007140432515</v>
          </cell>
          <cell r="AF1446">
            <v>61.683249011282939</v>
          </cell>
          <cell r="AG1446">
            <v>62.508382957680382</v>
          </cell>
          <cell r="AH1446">
            <v>63.344554682411669</v>
          </cell>
          <cell r="AI1446">
            <v>64.191911837323005</v>
          </cell>
          <cell r="AJ1446">
            <v>65.050604049392433</v>
          </cell>
          <cell r="AK1446">
            <v>65.920782947151125</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row>
        <row r="1447">
          <cell r="A1447" t="str">
            <v>IDMedium C&amp;ITime-Of-UseSummer Peak Reduction @Generation (MW)High Participation Case0</v>
          </cell>
          <cell r="B1447" t="str">
            <v>ID</v>
          </cell>
          <cell r="C1447" t="str">
            <v>Medium C&amp;I</v>
          </cell>
          <cell r="D1447" t="str">
            <v>Time-Of-Use</v>
          </cell>
          <cell r="E1447" t="str">
            <v>Summer Peak Reduction @Generation (MW)</v>
          </cell>
          <cell r="F1447" t="str">
            <v>High Participation Case</v>
          </cell>
          <cell r="G1447">
            <v>0</v>
          </cell>
          <cell r="H1447">
            <v>0</v>
          </cell>
          <cell r="I1447">
            <v>0</v>
          </cell>
          <cell r="J1447">
            <v>0</v>
          </cell>
          <cell r="K1447">
            <v>0</v>
          </cell>
          <cell r="L1447">
            <v>0</v>
          </cell>
          <cell r="M1447">
            <v>0</v>
          </cell>
          <cell r="N1447">
            <v>0</v>
          </cell>
          <cell r="O1447">
            <v>0</v>
          </cell>
          <cell r="P1447">
            <v>0</v>
          </cell>
          <cell r="Q1447">
            <v>0</v>
          </cell>
          <cell r="R1447">
            <v>5.6309529854545115</v>
          </cell>
          <cell r="S1447">
            <v>17.1442871462299</v>
          </cell>
          <cell r="T1447">
            <v>40.548980952242438</v>
          </cell>
          <cell r="U1447">
            <v>52.92799504328039</v>
          </cell>
          <cell r="V1447">
            <v>59.593354892652727</v>
          </cell>
          <cell r="W1447">
            <v>60.382677857562754</v>
          </cell>
          <cell r="X1447">
            <v>61.162885646285609</v>
          </cell>
          <cell r="Y1447">
            <v>61.94387351456492</v>
          </cell>
          <cell r="Z1447">
            <v>62.762198341341403</v>
          </cell>
          <cell r="AA1447">
            <v>63.678439181486489</v>
          </cell>
          <cell r="AB1447">
            <v>64.520775498172327</v>
          </cell>
          <cell r="AC1447">
            <v>65.364607857843168</v>
          </cell>
          <cell r="AD1447">
            <v>66.238987169908881</v>
          </cell>
          <cell r="AE1447">
            <v>67.125063013269198</v>
          </cell>
          <cell r="AF1447">
            <v>68.022991851877961</v>
          </cell>
          <cell r="AG1447">
            <v>68.932932242700019</v>
          </cell>
          <cell r="AH1447">
            <v>69.855044863709381</v>
          </cell>
          <cell r="AI1447">
            <v>70.789492542261797</v>
          </cell>
          <cell r="AJ1447">
            <v>71.73644028384696</v>
          </cell>
          <cell r="AK1447">
            <v>72.696055301225314</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row>
        <row r="1448">
          <cell r="A1448" t="str">
            <v>IDMedium C&amp;ITime-Of-UseWinter Peak Reduction @Meter  (MW)High Participation Case0</v>
          </cell>
          <cell r="B1448" t="str">
            <v>ID</v>
          </cell>
          <cell r="C1448" t="str">
            <v>Medium C&amp;I</v>
          </cell>
          <cell r="D1448" t="str">
            <v>Time-Of-Use</v>
          </cell>
          <cell r="E1448" t="str">
            <v>Winter Peak Reduction @Meter  (MW)</v>
          </cell>
          <cell r="F1448" t="str">
            <v>High Participation Case</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row>
        <row r="1449">
          <cell r="A1449" t="str">
            <v>IDMedium C&amp;ITime-Of-UseWinter Peak Reduction @Generation (MW)High Participation Case0</v>
          </cell>
          <cell r="B1449" t="str">
            <v>ID</v>
          </cell>
          <cell r="C1449" t="str">
            <v>Medium C&amp;I</v>
          </cell>
          <cell r="D1449" t="str">
            <v>Time-Of-Use</v>
          </cell>
          <cell r="E1449" t="str">
            <v>Winter Peak Reduction @Generation (MW)</v>
          </cell>
          <cell r="F1449" t="str">
            <v>High Participation Case</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row>
        <row r="1450">
          <cell r="A1450" t="str">
            <v>IDMedium C&amp;ITime-Of-UseProgram Annual BenefitsHigh Participation Case0</v>
          </cell>
          <cell r="B1450" t="str">
            <v>ID</v>
          </cell>
          <cell r="C1450" t="str">
            <v>Medium C&amp;I</v>
          </cell>
          <cell r="D1450" t="str">
            <v>Time-Of-Use</v>
          </cell>
          <cell r="E1450" t="str">
            <v>Program Annual Benefits</v>
          </cell>
          <cell r="F1450" t="str">
            <v>High Participation Case</v>
          </cell>
          <cell r="G1450">
            <v>0</v>
          </cell>
        </row>
        <row r="1451">
          <cell r="A1451" t="str">
            <v>IDMedium C&amp;ITime-Of-UseNew ParticipantsHigh Participation Case0</v>
          </cell>
          <cell r="B1451" t="str">
            <v>ID</v>
          </cell>
          <cell r="C1451" t="str">
            <v>Medium C&amp;I</v>
          </cell>
          <cell r="D1451" t="str">
            <v>Time-Of-Use</v>
          </cell>
          <cell r="E1451" t="str">
            <v>New Participants</v>
          </cell>
          <cell r="F1451" t="str">
            <v>High Participation Case</v>
          </cell>
          <cell r="G1451">
            <v>0</v>
          </cell>
          <cell r="H1451">
            <v>0</v>
          </cell>
          <cell r="I1451">
            <v>0</v>
          </cell>
          <cell r="J1451">
            <v>0</v>
          </cell>
          <cell r="K1451">
            <v>0</v>
          </cell>
          <cell r="L1451">
            <v>0</v>
          </cell>
          <cell r="M1451">
            <v>0</v>
          </cell>
          <cell r="N1451">
            <v>0</v>
          </cell>
          <cell r="O1451">
            <v>0</v>
          </cell>
          <cell r="P1451">
            <v>0</v>
          </cell>
          <cell r="Q1451">
            <v>0</v>
          </cell>
          <cell r="R1451">
            <v>16746.686550000006</v>
          </cell>
          <cell r="S1451">
            <v>34271.919000000009</v>
          </cell>
          <cell r="T1451">
            <v>69833.664450000011</v>
          </cell>
          <cell r="U1451">
            <v>36847.527750000037</v>
          </cell>
          <cell r="V1451">
            <v>20100.588749999937</v>
          </cell>
          <cell r="W1451">
            <v>2583.0255000000179</v>
          </cell>
          <cell r="X1451">
            <v>2585.7149999999965</v>
          </cell>
          <cell r="Y1451">
            <v>2585.2035000000324</v>
          </cell>
          <cell r="Z1451">
            <v>2584.5764999999665</v>
          </cell>
          <cell r="AA1451">
            <v>2584.3950000000186</v>
          </cell>
          <cell r="AB1451">
            <v>2584.7249999999767</v>
          </cell>
          <cell r="AC1451">
            <v>2592.8595000000205</v>
          </cell>
          <cell r="AD1451">
            <v>2694.0321599718882</v>
          </cell>
          <cell r="AE1451">
            <v>2731.0805338135397</v>
          </cell>
          <cell r="AF1451">
            <v>2768.6383974915661</v>
          </cell>
          <cell r="AG1451">
            <v>2806.7127575183695</v>
          </cell>
          <cell r="AH1451">
            <v>2845.3107167601411</v>
          </cell>
          <cell r="AI1451">
            <v>2884.4394757617847</v>
          </cell>
          <cell r="AJ1451">
            <v>2924.1063340901455</v>
          </cell>
          <cell r="AK1451">
            <v>2964.3186916958948</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row>
        <row r="1452">
          <cell r="A1452" t="str">
            <v>IDMedium C&amp;ITime-Of-UseIncentive CostsHigh Participation Case0</v>
          </cell>
          <cell r="B1452" t="str">
            <v>ID</v>
          </cell>
          <cell r="C1452" t="str">
            <v>Medium C&amp;I</v>
          </cell>
          <cell r="D1452" t="str">
            <v>Time-Of-Use</v>
          </cell>
          <cell r="E1452" t="str">
            <v>Incentive Costs</v>
          </cell>
          <cell r="F1452" t="str">
            <v>High Participation Case</v>
          </cell>
          <cell r="G1452">
            <v>0</v>
          </cell>
          <cell r="H1452">
            <v>0</v>
          </cell>
          <cell r="I1452">
            <v>0</v>
          </cell>
          <cell r="J1452">
            <v>0</v>
          </cell>
          <cell r="K1452">
            <v>0</v>
          </cell>
          <cell r="L1452">
            <v>0</v>
          </cell>
          <cell r="M1452">
            <v>0</v>
          </cell>
          <cell r="N1452">
            <v>0</v>
          </cell>
          <cell r="O1452">
            <v>0</v>
          </cell>
          <cell r="P1452">
            <v>0</v>
          </cell>
          <cell r="Q1452">
            <v>0</v>
          </cell>
          <cell r="R1452">
            <v>351680.42</v>
          </cell>
          <cell r="S1452">
            <v>1071390.72</v>
          </cell>
          <cell r="T1452">
            <v>2537897.67</v>
          </cell>
          <cell r="U1452">
            <v>3311695.75</v>
          </cell>
          <cell r="V1452">
            <v>3733808.12</v>
          </cell>
          <cell r="W1452">
            <v>3788051.65</v>
          </cell>
          <cell r="X1452">
            <v>3842351.67</v>
          </cell>
          <cell r="Y1452">
            <v>3896640.94</v>
          </cell>
          <cell r="Z1452">
            <v>3950917.05</v>
          </cell>
          <cell r="AA1452">
            <v>4005189.34</v>
          </cell>
          <cell r="AB1452">
            <v>4059468.57</v>
          </cell>
          <cell r="AC1452">
            <v>4113918.62</v>
          </cell>
          <cell r="AD1452">
            <v>4170493.29</v>
          </cell>
          <cell r="AE1452">
            <v>4227845.9800000004</v>
          </cell>
          <cell r="AF1452">
            <v>4285987.3899999997</v>
          </cell>
          <cell r="AG1452">
            <v>4344928.3600000003</v>
          </cell>
          <cell r="AH1452">
            <v>4404679.88</v>
          </cell>
          <cell r="AI1452">
            <v>4465253.1100000003</v>
          </cell>
          <cell r="AJ1452">
            <v>4526659.34</v>
          </cell>
          <cell r="AK1452">
            <v>4588910.04</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row>
        <row r="1453">
          <cell r="A1453" t="str">
            <v>IDMedium C&amp;ITime-Of-UseParticipantsHigh Participation Case0</v>
          </cell>
          <cell r="B1453" t="str">
            <v>ID</v>
          </cell>
          <cell r="C1453" t="str">
            <v>Medium C&amp;I</v>
          </cell>
          <cell r="D1453" t="str">
            <v>Time-Of-Use</v>
          </cell>
          <cell r="E1453" t="str">
            <v>Participants</v>
          </cell>
          <cell r="F1453" t="str">
            <v>High Participation Case</v>
          </cell>
          <cell r="G1453">
            <v>0</v>
          </cell>
          <cell r="H1453">
            <v>0</v>
          </cell>
          <cell r="I1453">
            <v>0</v>
          </cell>
          <cell r="J1453">
            <v>0</v>
          </cell>
          <cell r="K1453">
            <v>0</v>
          </cell>
          <cell r="L1453">
            <v>0</v>
          </cell>
          <cell r="M1453">
            <v>0</v>
          </cell>
          <cell r="N1453">
            <v>0</v>
          </cell>
          <cell r="O1453">
            <v>0</v>
          </cell>
          <cell r="P1453">
            <v>0</v>
          </cell>
          <cell r="Q1453">
            <v>0</v>
          </cell>
          <cell r="R1453">
            <v>16746.686550000006</v>
          </cell>
          <cell r="S1453">
            <v>51018.605550000015</v>
          </cell>
          <cell r="T1453">
            <v>120852.27000000002</v>
          </cell>
          <cell r="U1453">
            <v>157699.79775000006</v>
          </cell>
          <cell r="V1453">
            <v>177800.38649999999</v>
          </cell>
          <cell r="W1453">
            <v>180383.41200000001</v>
          </cell>
          <cell r="X1453">
            <v>182969.12700000001</v>
          </cell>
          <cell r="Y1453">
            <v>185554.33050000004</v>
          </cell>
          <cell r="Z1453">
            <v>188138.90700000001</v>
          </cell>
          <cell r="AA1453">
            <v>190723.30200000003</v>
          </cell>
          <cell r="AB1453">
            <v>193308.027</v>
          </cell>
          <cell r="AC1453">
            <v>195900.88650000002</v>
          </cell>
          <cell r="AD1453">
            <v>198594.91865997191</v>
          </cell>
          <cell r="AE1453">
            <v>201325.99919378545</v>
          </cell>
          <cell r="AF1453">
            <v>204094.63759127702</v>
          </cell>
          <cell r="AG1453">
            <v>206901.35034879539</v>
          </cell>
          <cell r="AH1453">
            <v>209746.66106555553</v>
          </cell>
          <cell r="AI1453">
            <v>212631.10054131731</v>
          </cell>
          <cell r="AJ1453">
            <v>215555.20687540746</v>
          </cell>
          <cell r="AK1453">
            <v>218519.52556710335</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row>
        <row r="1454">
          <cell r="A1454" t="str">
            <v>IDResidentialTime-Of-UseProgram Annual BenefitsHigh Participation Case0</v>
          </cell>
          <cell r="B1454" t="str">
            <v>ID</v>
          </cell>
          <cell r="C1454" t="str">
            <v>Residential</v>
          </cell>
          <cell r="D1454" t="str">
            <v>Time-Of-Use</v>
          </cell>
          <cell r="E1454" t="str">
            <v>Program Annual Benefits</v>
          </cell>
          <cell r="F1454" t="str">
            <v>High Participation Case</v>
          </cell>
          <cell r="G1454">
            <v>0</v>
          </cell>
          <cell r="H1454">
            <v>0</v>
          </cell>
          <cell r="I1454">
            <v>0</v>
          </cell>
          <cell r="J1454">
            <v>0</v>
          </cell>
          <cell r="K1454">
            <v>0</v>
          </cell>
          <cell r="L1454">
            <v>0</v>
          </cell>
          <cell r="M1454">
            <v>0</v>
          </cell>
          <cell r="N1454">
            <v>0</v>
          </cell>
          <cell r="O1454">
            <v>0</v>
          </cell>
          <cell r="P1454">
            <v>0</v>
          </cell>
          <cell r="Q1454">
            <v>0</v>
          </cell>
          <cell r="R1454">
            <v>573231.01</v>
          </cell>
          <cell r="S1454">
            <v>1745288.43</v>
          </cell>
          <cell r="T1454">
            <v>4127886.26</v>
          </cell>
          <cell r="U1454">
            <v>5388069.9000000004</v>
          </cell>
          <cell r="V1454">
            <v>6066603.5300000003</v>
          </cell>
          <cell r="W1454">
            <v>6146956.6100000003</v>
          </cell>
          <cell r="X1454">
            <v>6226381.7599999998</v>
          </cell>
          <cell r="Y1454">
            <v>6305886.3200000003</v>
          </cell>
          <cell r="Z1454">
            <v>6389191.79</v>
          </cell>
          <cell r="AA1454">
            <v>6482465.1100000003</v>
          </cell>
          <cell r="AB1454">
            <v>6568214.9500000002</v>
          </cell>
          <cell r="AC1454">
            <v>6654117.0800000001</v>
          </cell>
          <cell r="AD1454">
            <v>6743128.8899999997</v>
          </cell>
          <cell r="AE1454">
            <v>6833331.4100000001</v>
          </cell>
          <cell r="AF1454">
            <v>6924740.5700000003</v>
          </cell>
          <cell r="AG1454">
            <v>7017372.5</v>
          </cell>
          <cell r="AH1454">
            <v>7111243.5700000003</v>
          </cell>
          <cell r="AI1454">
            <v>7206370.3399999999</v>
          </cell>
          <cell r="AJ1454">
            <v>7302769.6200000001</v>
          </cell>
          <cell r="AK1454">
            <v>7400458.4299999997</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row>
        <row r="1455">
          <cell r="A1455" t="str">
            <v>IDResidentialTime-Of-UseProgram Annual CostsHigh Participation Case0</v>
          </cell>
          <cell r="B1455" t="str">
            <v>ID</v>
          </cell>
          <cell r="C1455" t="str">
            <v>Residential</v>
          </cell>
          <cell r="D1455" t="str">
            <v>Time-Of-Use</v>
          </cell>
          <cell r="E1455" t="str">
            <v>Program Annual Costs</v>
          </cell>
          <cell r="F1455" t="str">
            <v>High Participation Case</v>
          </cell>
          <cell r="G1455">
            <v>0</v>
          </cell>
          <cell r="H1455">
            <v>0</v>
          </cell>
          <cell r="I1455">
            <v>0</v>
          </cell>
          <cell r="J1455">
            <v>0</v>
          </cell>
          <cell r="K1455">
            <v>0</v>
          </cell>
          <cell r="L1455">
            <v>0</v>
          </cell>
          <cell r="M1455">
            <v>0</v>
          </cell>
          <cell r="N1455">
            <v>0</v>
          </cell>
          <cell r="O1455">
            <v>0</v>
          </cell>
          <cell r="P1455">
            <v>0</v>
          </cell>
          <cell r="Q1455">
            <v>0</v>
          </cell>
          <cell r="R1455">
            <v>5834317.1500000004</v>
          </cell>
          <cell r="S1455">
            <v>12509121.98</v>
          </cell>
          <cell r="T1455">
            <v>26286343.199999999</v>
          </cell>
          <cell r="U1455">
            <v>16130618.27</v>
          </cell>
          <cell r="V1455">
            <v>10911310.720000001</v>
          </cell>
          <cell r="W1455">
            <v>4823091.07</v>
          </cell>
          <cell r="X1455">
            <v>4899046.41</v>
          </cell>
          <cell r="Y1455">
            <v>4974249.76</v>
          </cell>
          <cell r="Z1455">
            <v>5049879.66</v>
          </cell>
          <cell r="AA1455">
            <v>5126289.05</v>
          </cell>
          <cell r="AB1455">
            <v>5203203.5</v>
          </cell>
          <cell r="AC1455">
            <v>5283869.59</v>
          </cell>
          <cell r="AD1455">
            <v>5405233.1200000001</v>
          </cell>
          <cell r="AE1455">
            <v>5502775.29</v>
          </cell>
          <cell r="AF1455">
            <v>5602414.6799999997</v>
          </cell>
          <cell r="AG1455">
            <v>5704204.7300000004</v>
          </cell>
          <cell r="AH1455">
            <v>5808200.4400000004</v>
          </cell>
          <cell r="AI1455">
            <v>5914458.3899999997</v>
          </cell>
          <cell r="AJ1455">
            <v>6023036.7800000003</v>
          </cell>
          <cell r="AK1455">
            <v>6133995.5099999998</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row>
        <row r="1456">
          <cell r="A1456" t="str">
            <v>IDResidentialTime-Of-UseNon-Incentive CostsHigh Participation Case0</v>
          </cell>
          <cell r="B1456" t="str">
            <v>ID</v>
          </cell>
          <cell r="C1456" t="str">
            <v>Residential</v>
          </cell>
          <cell r="D1456" t="str">
            <v>Time-Of-Use</v>
          </cell>
          <cell r="E1456" t="str">
            <v>Non-Incentive Costs</v>
          </cell>
          <cell r="F1456" t="str">
            <v>High Participation Case</v>
          </cell>
          <cell r="G1456">
            <v>0</v>
          </cell>
          <cell r="H1456">
            <v>0</v>
          </cell>
          <cell r="I1456">
            <v>0</v>
          </cell>
          <cell r="J1456">
            <v>0</v>
          </cell>
          <cell r="K1456">
            <v>0</v>
          </cell>
          <cell r="L1456">
            <v>0</v>
          </cell>
          <cell r="M1456">
            <v>0</v>
          </cell>
          <cell r="N1456">
            <v>0</v>
          </cell>
          <cell r="O1456">
            <v>0</v>
          </cell>
          <cell r="P1456">
            <v>0</v>
          </cell>
          <cell r="Q1456">
            <v>0</v>
          </cell>
          <cell r="R1456">
            <v>5482636.7300000004</v>
          </cell>
          <cell r="S1456">
            <v>11437731.27</v>
          </cell>
          <cell r="T1456">
            <v>23748445.530000001</v>
          </cell>
          <cell r="U1456">
            <v>12818922.52</v>
          </cell>
          <cell r="V1456">
            <v>7177502.6100000003</v>
          </cell>
          <cell r="W1456">
            <v>1035039.42</v>
          </cell>
          <cell r="X1456">
            <v>1056694.75</v>
          </cell>
          <cell r="Y1456">
            <v>1077608.81</v>
          </cell>
          <cell r="Z1456">
            <v>1098962.6200000001</v>
          </cell>
          <cell r="AA1456">
            <v>1121099.71</v>
          </cell>
          <cell r="AB1456">
            <v>1143734.93</v>
          </cell>
          <cell r="AC1456">
            <v>1169950.97</v>
          </cell>
          <cell r="AD1456">
            <v>1234739.83</v>
          </cell>
          <cell r="AE1456">
            <v>1274929.31</v>
          </cell>
          <cell r="AF1456">
            <v>1316427.29</v>
          </cell>
          <cell r="AG1456">
            <v>1359276.37</v>
          </cell>
          <cell r="AH1456">
            <v>1403520.56</v>
          </cell>
          <cell r="AI1456">
            <v>1449205.28</v>
          </cell>
          <cell r="AJ1456">
            <v>1496377.44</v>
          </cell>
          <cell r="AK1456">
            <v>1545085.48</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row>
        <row r="1457">
          <cell r="A1457" t="str">
            <v>IDResidentialTime-Of-UseSummer Peak Reduction @Meter  (MW)High Participation Case0</v>
          </cell>
          <cell r="B1457" t="str">
            <v>ID</v>
          </cell>
          <cell r="C1457" t="str">
            <v>Residential</v>
          </cell>
          <cell r="D1457" t="str">
            <v>Time-Of-Use</v>
          </cell>
          <cell r="E1457" t="str">
            <v>Summer Peak Reduction @Meter  (MW)</v>
          </cell>
          <cell r="F1457" t="str">
            <v>High Participation Case</v>
          </cell>
          <cell r="G1457">
            <v>0</v>
          </cell>
          <cell r="H1457">
            <v>0</v>
          </cell>
          <cell r="I1457">
            <v>0</v>
          </cell>
          <cell r="J1457">
            <v>0</v>
          </cell>
          <cell r="K1457">
            <v>0</v>
          </cell>
          <cell r="L1457">
            <v>0</v>
          </cell>
          <cell r="M1457">
            <v>0</v>
          </cell>
          <cell r="N1457">
            <v>0</v>
          </cell>
          <cell r="O1457">
            <v>0</v>
          </cell>
          <cell r="P1457">
            <v>0</v>
          </cell>
          <cell r="Q1457">
            <v>0</v>
          </cell>
          <cell r="R1457">
            <v>5.1061481672101516</v>
          </cell>
          <cell r="S1457">
            <v>15.546439584201273</v>
          </cell>
          <cell r="T1457">
            <v>36.769815927493447</v>
          </cell>
          <cell r="U1457">
            <v>47.99510590524666</v>
          </cell>
          <cell r="V1457">
            <v>54.039254216657497</v>
          </cell>
          <cell r="W1457">
            <v>54.75501228123791</v>
          </cell>
          <cell r="X1457">
            <v>55.462504704051796</v>
          </cell>
          <cell r="Y1457">
            <v>56.170704503007471</v>
          </cell>
          <cell r="Z1457">
            <v>56.91276145592839</v>
          </cell>
          <cell r="AA1457">
            <v>57.74360864977195</v>
          </cell>
          <cell r="AB1457">
            <v>58.507439221742665</v>
          </cell>
          <cell r="AC1457">
            <v>59.27262640549219</v>
          </cell>
          <cell r="AD1457">
            <v>60.065513565673378</v>
          </cell>
          <cell r="AE1457">
            <v>60.869007140432515</v>
          </cell>
          <cell r="AF1457">
            <v>61.683249011282939</v>
          </cell>
          <cell r="AG1457">
            <v>62.508382957680382</v>
          </cell>
          <cell r="AH1457">
            <v>63.344554682411669</v>
          </cell>
          <cell r="AI1457">
            <v>64.191911837323005</v>
          </cell>
          <cell r="AJ1457">
            <v>65.050604049392433</v>
          </cell>
          <cell r="AK1457">
            <v>65.920782947151125</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row>
        <row r="1458">
          <cell r="A1458" t="str">
            <v>IDResidentialTime-Of-UseSummer Peak Reduction @Generation (MW)High Participation Case0</v>
          </cell>
          <cell r="B1458" t="str">
            <v>ID</v>
          </cell>
          <cell r="C1458" t="str">
            <v>Residential</v>
          </cell>
          <cell r="D1458" t="str">
            <v>Time-Of-Use</v>
          </cell>
          <cell r="E1458" t="str">
            <v>Summer Peak Reduction @Generation (MW)</v>
          </cell>
          <cell r="F1458" t="str">
            <v>High Participation Case</v>
          </cell>
          <cell r="G1458">
            <v>0</v>
          </cell>
          <cell r="H1458">
            <v>0</v>
          </cell>
          <cell r="I1458">
            <v>0</v>
          </cell>
          <cell r="J1458">
            <v>0</v>
          </cell>
          <cell r="K1458">
            <v>0</v>
          </cell>
          <cell r="L1458">
            <v>0</v>
          </cell>
          <cell r="M1458">
            <v>0</v>
          </cell>
          <cell r="N1458">
            <v>0</v>
          </cell>
          <cell r="O1458">
            <v>0</v>
          </cell>
          <cell r="P1458">
            <v>0</v>
          </cell>
          <cell r="Q1458">
            <v>0</v>
          </cell>
          <cell r="R1458">
            <v>5.6309529854545115</v>
          </cell>
          <cell r="S1458">
            <v>17.1442871462299</v>
          </cell>
          <cell r="T1458">
            <v>40.548980952242438</v>
          </cell>
          <cell r="U1458">
            <v>52.92799504328039</v>
          </cell>
          <cell r="V1458">
            <v>59.593354892652727</v>
          </cell>
          <cell r="W1458">
            <v>60.382677857562754</v>
          </cell>
          <cell r="X1458">
            <v>61.162885646285609</v>
          </cell>
          <cell r="Y1458">
            <v>61.94387351456492</v>
          </cell>
          <cell r="Z1458">
            <v>62.762198341341403</v>
          </cell>
          <cell r="AA1458">
            <v>63.678439181486489</v>
          </cell>
          <cell r="AB1458">
            <v>64.520775498172327</v>
          </cell>
          <cell r="AC1458">
            <v>65.364607857843168</v>
          </cell>
          <cell r="AD1458">
            <v>66.238987169908881</v>
          </cell>
          <cell r="AE1458">
            <v>67.125063013269198</v>
          </cell>
          <cell r="AF1458">
            <v>68.022991851877961</v>
          </cell>
          <cell r="AG1458">
            <v>68.932932242700019</v>
          </cell>
          <cell r="AH1458">
            <v>69.855044863709381</v>
          </cell>
          <cell r="AI1458">
            <v>70.789492542261797</v>
          </cell>
          <cell r="AJ1458">
            <v>71.73644028384696</v>
          </cell>
          <cell r="AK1458">
            <v>72.696055301225314</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row>
        <row r="1459">
          <cell r="A1459" t="str">
            <v>IDResidentialTime-Of-UseWinter Peak Reduction @Meter  (MW)High Participation Case0</v>
          </cell>
          <cell r="B1459" t="str">
            <v>ID</v>
          </cell>
          <cell r="C1459" t="str">
            <v>Residential</v>
          </cell>
          <cell r="D1459" t="str">
            <v>Time-Of-Use</v>
          </cell>
          <cell r="E1459" t="str">
            <v>Winter Peak Reduction @Meter  (MW)</v>
          </cell>
          <cell r="F1459" t="str">
            <v>High Participation Case</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row>
        <row r="1460">
          <cell r="A1460" t="str">
            <v>IDResidentialTime-Of-UseWinter Peak Reduction @Generation (MW)High Participation Case0</v>
          </cell>
          <cell r="B1460" t="str">
            <v>ID</v>
          </cell>
          <cell r="C1460" t="str">
            <v>Residential</v>
          </cell>
          <cell r="D1460" t="str">
            <v>Time-Of-Use</v>
          </cell>
          <cell r="E1460" t="str">
            <v>Winter Peak Reduction @Generation (MW)</v>
          </cell>
          <cell r="F1460" t="str">
            <v>High Participation Case</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row>
        <row r="1461">
          <cell r="A1461" t="str">
            <v>IDResidentialTime-Of-UseProgram Annual BenefitsHigh Participation Case0</v>
          </cell>
          <cell r="B1461" t="str">
            <v>ID</v>
          </cell>
          <cell r="C1461" t="str">
            <v>Residential</v>
          </cell>
          <cell r="D1461" t="str">
            <v>Time-Of-Use</v>
          </cell>
          <cell r="E1461" t="str">
            <v>Program Annual Benefits</v>
          </cell>
          <cell r="F1461" t="str">
            <v>High Participation Case</v>
          </cell>
          <cell r="G1461">
            <v>0</v>
          </cell>
        </row>
        <row r="1462">
          <cell r="A1462" t="str">
            <v>IDResidentialTime-Of-UseNew ParticipantsHigh Participation Case0</v>
          </cell>
          <cell r="B1462" t="str">
            <v>ID</v>
          </cell>
          <cell r="C1462" t="str">
            <v>Residential</v>
          </cell>
          <cell r="D1462" t="str">
            <v>Time-Of-Use</v>
          </cell>
          <cell r="E1462" t="str">
            <v>New Participants</v>
          </cell>
          <cell r="F1462" t="str">
            <v>High Participation Case</v>
          </cell>
          <cell r="G1462">
            <v>0</v>
          </cell>
          <cell r="H1462">
            <v>0</v>
          </cell>
          <cell r="I1462">
            <v>0</v>
          </cell>
          <cell r="J1462">
            <v>0</v>
          </cell>
          <cell r="K1462">
            <v>0</v>
          </cell>
          <cell r="L1462">
            <v>0</v>
          </cell>
          <cell r="M1462">
            <v>0</v>
          </cell>
          <cell r="N1462">
            <v>0</v>
          </cell>
          <cell r="O1462">
            <v>0</v>
          </cell>
          <cell r="P1462">
            <v>0</v>
          </cell>
          <cell r="Q1462">
            <v>0</v>
          </cell>
          <cell r="R1462">
            <v>16746.686550000006</v>
          </cell>
          <cell r="S1462">
            <v>34271.919000000009</v>
          </cell>
          <cell r="T1462">
            <v>69833.664450000011</v>
          </cell>
          <cell r="U1462">
            <v>36847.527750000037</v>
          </cell>
          <cell r="V1462">
            <v>20100.588749999937</v>
          </cell>
          <cell r="W1462">
            <v>2583.0255000000179</v>
          </cell>
          <cell r="X1462">
            <v>2585.7149999999965</v>
          </cell>
          <cell r="Y1462">
            <v>2585.2035000000324</v>
          </cell>
          <cell r="Z1462">
            <v>2584.5764999999665</v>
          </cell>
          <cell r="AA1462">
            <v>2584.3950000000186</v>
          </cell>
          <cell r="AB1462">
            <v>2584.7249999999767</v>
          </cell>
          <cell r="AC1462">
            <v>2592.8595000000205</v>
          </cell>
          <cell r="AD1462">
            <v>2694.0321599718882</v>
          </cell>
          <cell r="AE1462">
            <v>2731.0805338135397</v>
          </cell>
          <cell r="AF1462">
            <v>2768.6383974915661</v>
          </cell>
          <cell r="AG1462">
            <v>2806.7127575183695</v>
          </cell>
          <cell r="AH1462">
            <v>2845.3107167601411</v>
          </cell>
          <cell r="AI1462">
            <v>2884.4394757617847</v>
          </cell>
          <cell r="AJ1462">
            <v>2924.1063340901455</v>
          </cell>
          <cell r="AK1462">
            <v>2964.3186916958948</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row>
        <row r="1463">
          <cell r="A1463" t="str">
            <v>IDResidentialTime-Of-UseIncentive CostsHigh Participation Case0</v>
          </cell>
          <cell r="B1463" t="str">
            <v>ID</v>
          </cell>
          <cell r="C1463" t="str">
            <v>Residential</v>
          </cell>
          <cell r="D1463" t="str">
            <v>Time-Of-Use</v>
          </cell>
          <cell r="E1463" t="str">
            <v>Incentive Costs</v>
          </cell>
          <cell r="F1463" t="str">
            <v>High Participation Case</v>
          </cell>
          <cell r="G1463">
            <v>0</v>
          </cell>
          <cell r="H1463">
            <v>0</v>
          </cell>
          <cell r="I1463">
            <v>0</v>
          </cell>
          <cell r="J1463">
            <v>0</v>
          </cell>
          <cell r="K1463">
            <v>0</v>
          </cell>
          <cell r="L1463">
            <v>0</v>
          </cell>
          <cell r="M1463">
            <v>0</v>
          </cell>
          <cell r="N1463">
            <v>0</v>
          </cell>
          <cell r="O1463">
            <v>0</v>
          </cell>
          <cell r="P1463">
            <v>0</v>
          </cell>
          <cell r="Q1463">
            <v>0</v>
          </cell>
          <cell r="R1463">
            <v>351680.42</v>
          </cell>
          <cell r="S1463">
            <v>1071390.72</v>
          </cell>
          <cell r="T1463">
            <v>2537897.67</v>
          </cell>
          <cell r="U1463">
            <v>3311695.75</v>
          </cell>
          <cell r="V1463">
            <v>3733808.12</v>
          </cell>
          <cell r="W1463">
            <v>3788051.65</v>
          </cell>
          <cell r="X1463">
            <v>3842351.67</v>
          </cell>
          <cell r="Y1463">
            <v>3896640.94</v>
          </cell>
          <cell r="Z1463">
            <v>3950917.05</v>
          </cell>
          <cell r="AA1463">
            <v>4005189.34</v>
          </cell>
          <cell r="AB1463">
            <v>4059468.57</v>
          </cell>
          <cell r="AC1463">
            <v>4113918.62</v>
          </cell>
          <cell r="AD1463">
            <v>4170493.29</v>
          </cell>
          <cell r="AE1463">
            <v>4227845.9800000004</v>
          </cell>
          <cell r="AF1463">
            <v>4285987.3899999997</v>
          </cell>
          <cell r="AG1463">
            <v>4344928.3600000003</v>
          </cell>
          <cell r="AH1463">
            <v>4404679.88</v>
          </cell>
          <cell r="AI1463">
            <v>4465253.1100000003</v>
          </cell>
          <cell r="AJ1463">
            <v>4526659.34</v>
          </cell>
          <cell r="AK1463">
            <v>4588910.04</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row>
        <row r="1464">
          <cell r="A1464" t="str">
            <v>IDResidentialTime-Of-UseParticipantsHigh Participation Case0</v>
          </cell>
          <cell r="B1464" t="str">
            <v>ID</v>
          </cell>
          <cell r="C1464" t="str">
            <v>Residential</v>
          </cell>
          <cell r="D1464" t="str">
            <v>Time-Of-Use</v>
          </cell>
          <cell r="E1464" t="str">
            <v>Participants</v>
          </cell>
          <cell r="F1464" t="str">
            <v>High Participation Case</v>
          </cell>
          <cell r="G1464">
            <v>0</v>
          </cell>
          <cell r="H1464">
            <v>0</v>
          </cell>
          <cell r="I1464">
            <v>0</v>
          </cell>
          <cell r="J1464">
            <v>0</v>
          </cell>
          <cell r="K1464">
            <v>0</v>
          </cell>
          <cell r="L1464">
            <v>0</v>
          </cell>
          <cell r="M1464">
            <v>0</v>
          </cell>
          <cell r="N1464">
            <v>0</v>
          </cell>
          <cell r="O1464">
            <v>0</v>
          </cell>
          <cell r="P1464">
            <v>0</v>
          </cell>
          <cell r="Q1464">
            <v>0</v>
          </cell>
          <cell r="R1464">
            <v>16746.686550000006</v>
          </cell>
          <cell r="S1464">
            <v>51018.605550000015</v>
          </cell>
          <cell r="T1464">
            <v>120852.27000000002</v>
          </cell>
          <cell r="U1464">
            <v>157699.79775000006</v>
          </cell>
          <cell r="V1464">
            <v>177800.38649999999</v>
          </cell>
          <cell r="W1464">
            <v>180383.41200000001</v>
          </cell>
          <cell r="X1464">
            <v>182969.12700000001</v>
          </cell>
          <cell r="Y1464">
            <v>185554.33050000004</v>
          </cell>
          <cell r="Z1464">
            <v>188138.90700000001</v>
          </cell>
          <cell r="AA1464">
            <v>190723.30200000003</v>
          </cell>
          <cell r="AB1464">
            <v>193308.027</v>
          </cell>
          <cell r="AC1464">
            <v>195900.88650000002</v>
          </cell>
          <cell r="AD1464">
            <v>198594.91865997191</v>
          </cell>
          <cell r="AE1464">
            <v>201325.99919378545</v>
          </cell>
          <cell r="AF1464">
            <v>204094.63759127702</v>
          </cell>
          <cell r="AG1464">
            <v>206901.35034879539</v>
          </cell>
          <cell r="AH1464">
            <v>209746.66106555553</v>
          </cell>
          <cell r="AI1464">
            <v>212631.10054131731</v>
          </cell>
          <cell r="AJ1464">
            <v>215555.20687540746</v>
          </cell>
          <cell r="AK1464">
            <v>218519.52556710335</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row>
        <row r="1465">
          <cell r="A1465" t="str">
            <v>IDSmall C&amp;ITime-Of-UseProgram Annual BenefitsHigh Participation Case0</v>
          </cell>
          <cell r="B1465" t="str">
            <v>ID</v>
          </cell>
          <cell r="C1465" t="str">
            <v>Small C&amp;I</v>
          </cell>
          <cell r="D1465" t="str">
            <v>Time-Of-Use</v>
          </cell>
          <cell r="E1465" t="str">
            <v>Program Annual Benefits</v>
          </cell>
          <cell r="F1465" t="str">
            <v>High Participation Case</v>
          </cell>
          <cell r="G1465">
            <v>0</v>
          </cell>
          <cell r="H1465">
            <v>0</v>
          </cell>
          <cell r="I1465">
            <v>0</v>
          </cell>
          <cell r="J1465">
            <v>0</v>
          </cell>
          <cell r="K1465">
            <v>0</v>
          </cell>
          <cell r="L1465">
            <v>0</v>
          </cell>
          <cell r="M1465">
            <v>0</v>
          </cell>
          <cell r="N1465">
            <v>0</v>
          </cell>
          <cell r="O1465">
            <v>0</v>
          </cell>
          <cell r="P1465">
            <v>0</v>
          </cell>
          <cell r="Q1465">
            <v>0</v>
          </cell>
          <cell r="R1465">
            <v>573231.01</v>
          </cell>
          <cell r="S1465">
            <v>1745288.43</v>
          </cell>
          <cell r="T1465">
            <v>4127886.26</v>
          </cell>
          <cell r="U1465">
            <v>5388069.9000000004</v>
          </cell>
          <cell r="V1465">
            <v>6066603.5300000003</v>
          </cell>
          <cell r="W1465">
            <v>6146956.6100000003</v>
          </cell>
          <cell r="X1465">
            <v>6226381.7599999998</v>
          </cell>
          <cell r="Y1465">
            <v>6305886.3200000003</v>
          </cell>
          <cell r="Z1465">
            <v>6389191.79</v>
          </cell>
          <cell r="AA1465">
            <v>6482465.1100000003</v>
          </cell>
          <cell r="AB1465">
            <v>6568214.9500000002</v>
          </cell>
          <cell r="AC1465">
            <v>6654117.0800000001</v>
          </cell>
          <cell r="AD1465">
            <v>6743128.8899999997</v>
          </cell>
          <cell r="AE1465">
            <v>6833331.4100000001</v>
          </cell>
          <cell r="AF1465">
            <v>6924740.5700000003</v>
          </cell>
          <cell r="AG1465">
            <v>7017372.5</v>
          </cell>
          <cell r="AH1465">
            <v>7111243.5700000003</v>
          </cell>
          <cell r="AI1465">
            <v>7206370.3399999999</v>
          </cell>
          <cell r="AJ1465">
            <v>7302769.6200000001</v>
          </cell>
          <cell r="AK1465">
            <v>7400458.4299999997</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row>
        <row r="1466">
          <cell r="A1466" t="str">
            <v>IDSmall C&amp;ITime-Of-UseProgram Annual CostsHigh Participation Case0</v>
          </cell>
          <cell r="B1466" t="str">
            <v>ID</v>
          </cell>
          <cell r="C1466" t="str">
            <v>Small C&amp;I</v>
          </cell>
          <cell r="D1466" t="str">
            <v>Time-Of-Use</v>
          </cell>
          <cell r="E1466" t="str">
            <v>Program Annual Costs</v>
          </cell>
          <cell r="F1466" t="str">
            <v>High Participation Case</v>
          </cell>
          <cell r="G1466">
            <v>0</v>
          </cell>
          <cell r="H1466">
            <v>0</v>
          </cell>
          <cell r="I1466">
            <v>0</v>
          </cell>
          <cell r="J1466">
            <v>0</v>
          </cell>
          <cell r="K1466">
            <v>0</v>
          </cell>
          <cell r="L1466">
            <v>0</v>
          </cell>
          <cell r="M1466">
            <v>0</v>
          </cell>
          <cell r="N1466">
            <v>0</v>
          </cell>
          <cell r="O1466">
            <v>0</v>
          </cell>
          <cell r="P1466">
            <v>0</v>
          </cell>
          <cell r="Q1466">
            <v>0</v>
          </cell>
          <cell r="R1466">
            <v>5834317.1500000004</v>
          </cell>
          <cell r="S1466">
            <v>12509121.98</v>
          </cell>
          <cell r="T1466">
            <v>26286343.199999999</v>
          </cell>
          <cell r="U1466">
            <v>16130618.27</v>
          </cell>
          <cell r="V1466">
            <v>10911310.720000001</v>
          </cell>
          <cell r="W1466">
            <v>4823091.07</v>
          </cell>
          <cell r="X1466">
            <v>4899046.41</v>
          </cell>
          <cell r="Y1466">
            <v>4974249.76</v>
          </cell>
          <cell r="Z1466">
            <v>5049879.66</v>
          </cell>
          <cell r="AA1466">
            <v>5126289.05</v>
          </cell>
          <cell r="AB1466">
            <v>5203203.5</v>
          </cell>
          <cell r="AC1466">
            <v>5283869.59</v>
          </cell>
          <cell r="AD1466">
            <v>5405233.1200000001</v>
          </cell>
          <cell r="AE1466">
            <v>5502775.29</v>
          </cell>
          <cell r="AF1466">
            <v>5602414.6799999997</v>
          </cell>
          <cell r="AG1466">
            <v>5704204.7300000004</v>
          </cell>
          <cell r="AH1466">
            <v>5808200.4400000004</v>
          </cell>
          <cell r="AI1466">
            <v>5914458.3899999997</v>
          </cell>
          <cell r="AJ1466">
            <v>6023036.7800000003</v>
          </cell>
          <cell r="AK1466">
            <v>6133995.5099999998</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row>
        <row r="1467">
          <cell r="A1467" t="str">
            <v>IDSmall C&amp;ITime-Of-UseNon-Incentive CostsHigh Participation Case0</v>
          </cell>
          <cell r="B1467" t="str">
            <v>ID</v>
          </cell>
          <cell r="C1467" t="str">
            <v>Small C&amp;I</v>
          </cell>
          <cell r="D1467" t="str">
            <v>Time-Of-Use</v>
          </cell>
          <cell r="E1467" t="str">
            <v>Non-Incentive Costs</v>
          </cell>
          <cell r="F1467" t="str">
            <v>High Participation Case</v>
          </cell>
          <cell r="G1467">
            <v>0</v>
          </cell>
          <cell r="H1467">
            <v>0</v>
          </cell>
          <cell r="I1467">
            <v>0</v>
          </cell>
          <cell r="J1467">
            <v>0</v>
          </cell>
          <cell r="K1467">
            <v>0</v>
          </cell>
          <cell r="L1467">
            <v>0</v>
          </cell>
          <cell r="M1467">
            <v>0</v>
          </cell>
          <cell r="N1467">
            <v>0</v>
          </cell>
          <cell r="O1467">
            <v>0</v>
          </cell>
          <cell r="P1467">
            <v>0</v>
          </cell>
          <cell r="Q1467">
            <v>0</v>
          </cell>
          <cell r="R1467">
            <v>5482636.7300000004</v>
          </cell>
          <cell r="S1467">
            <v>11437731.27</v>
          </cell>
          <cell r="T1467">
            <v>23748445.530000001</v>
          </cell>
          <cell r="U1467">
            <v>12818922.52</v>
          </cell>
          <cell r="V1467">
            <v>7177502.6100000003</v>
          </cell>
          <cell r="W1467">
            <v>1035039.42</v>
          </cell>
          <cell r="X1467">
            <v>1056694.75</v>
          </cell>
          <cell r="Y1467">
            <v>1077608.81</v>
          </cell>
          <cell r="Z1467">
            <v>1098962.6200000001</v>
          </cell>
          <cell r="AA1467">
            <v>1121099.71</v>
          </cell>
          <cell r="AB1467">
            <v>1143734.93</v>
          </cell>
          <cell r="AC1467">
            <v>1169950.97</v>
          </cell>
          <cell r="AD1467">
            <v>1234739.83</v>
          </cell>
          <cell r="AE1467">
            <v>1274929.31</v>
          </cell>
          <cell r="AF1467">
            <v>1316427.29</v>
          </cell>
          <cell r="AG1467">
            <v>1359276.37</v>
          </cell>
          <cell r="AH1467">
            <v>1403520.56</v>
          </cell>
          <cell r="AI1467">
            <v>1449205.28</v>
          </cell>
          <cell r="AJ1467">
            <v>1496377.44</v>
          </cell>
          <cell r="AK1467">
            <v>1545085.48</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row>
        <row r="1468">
          <cell r="A1468" t="str">
            <v>IDSmall C&amp;ITime-Of-UseSummer Peak Reduction @Meter  (MW)High Participation Case0</v>
          </cell>
          <cell r="B1468" t="str">
            <v>ID</v>
          </cell>
          <cell r="C1468" t="str">
            <v>Small C&amp;I</v>
          </cell>
          <cell r="D1468" t="str">
            <v>Time-Of-Use</v>
          </cell>
          <cell r="E1468" t="str">
            <v>Summer Peak Reduction @Meter  (MW)</v>
          </cell>
          <cell r="F1468" t="str">
            <v>High Participation Case</v>
          </cell>
          <cell r="G1468">
            <v>0</v>
          </cell>
          <cell r="H1468">
            <v>0</v>
          </cell>
          <cell r="I1468">
            <v>0</v>
          </cell>
          <cell r="J1468">
            <v>0</v>
          </cell>
          <cell r="K1468">
            <v>0</v>
          </cell>
          <cell r="L1468">
            <v>0</v>
          </cell>
          <cell r="M1468">
            <v>0</v>
          </cell>
          <cell r="N1468">
            <v>0</v>
          </cell>
          <cell r="O1468">
            <v>0</v>
          </cell>
          <cell r="P1468">
            <v>0</v>
          </cell>
          <cell r="Q1468">
            <v>0</v>
          </cell>
          <cell r="R1468">
            <v>5.1061481672101516</v>
          </cell>
          <cell r="S1468">
            <v>15.546439584201273</v>
          </cell>
          <cell r="T1468">
            <v>36.769815927493447</v>
          </cell>
          <cell r="U1468">
            <v>47.99510590524666</v>
          </cell>
          <cell r="V1468">
            <v>54.039254216657497</v>
          </cell>
          <cell r="W1468">
            <v>54.75501228123791</v>
          </cell>
          <cell r="X1468">
            <v>55.462504704051796</v>
          </cell>
          <cell r="Y1468">
            <v>56.170704503007471</v>
          </cell>
          <cell r="Z1468">
            <v>56.91276145592839</v>
          </cell>
          <cell r="AA1468">
            <v>57.74360864977195</v>
          </cell>
          <cell r="AB1468">
            <v>58.507439221742665</v>
          </cell>
          <cell r="AC1468">
            <v>59.27262640549219</v>
          </cell>
          <cell r="AD1468">
            <v>60.065513565673378</v>
          </cell>
          <cell r="AE1468">
            <v>60.869007140432515</v>
          </cell>
          <cell r="AF1468">
            <v>61.683249011282939</v>
          </cell>
          <cell r="AG1468">
            <v>62.508382957680382</v>
          </cell>
          <cell r="AH1468">
            <v>63.344554682411669</v>
          </cell>
          <cell r="AI1468">
            <v>64.191911837323005</v>
          </cell>
          <cell r="AJ1468">
            <v>65.050604049392433</v>
          </cell>
          <cell r="AK1468">
            <v>65.920782947151125</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row>
        <row r="1469">
          <cell r="A1469" t="str">
            <v>IDSmall C&amp;ITime-Of-UseSummer Peak Reduction @Generation (MW)High Participation Case0</v>
          </cell>
          <cell r="B1469" t="str">
            <v>ID</v>
          </cell>
          <cell r="C1469" t="str">
            <v>Small C&amp;I</v>
          </cell>
          <cell r="D1469" t="str">
            <v>Time-Of-Use</v>
          </cell>
          <cell r="E1469" t="str">
            <v>Summer Peak Reduction @Generation (MW)</v>
          </cell>
          <cell r="F1469" t="str">
            <v>High Participation Case</v>
          </cell>
          <cell r="G1469">
            <v>0</v>
          </cell>
          <cell r="H1469">
            <v>0</v>
          </cell>
          <cell r="I1469">
            <v>0</v>
          </cell>
          <cell r="J1469">
            <v>0</v>
          </cell>
          <cell r="K1469">
            <v>0</v>
          </cell>
          <cell r="L1469">
            <v>0</v>
          </cell>
          <cell r="M1469">
            <v>0</v>
          </cell>
          <cell r="N1469">
            <v>0</v>
          </cell>
          <cell r="O1469">
            <v>0</v>
          </cell>
          <cell r="P1469">
            <v>0</v>
          </cell>
          <cell r="Q1469">
            <v>0</v>
          </cell>
          <cell r="R1469">
            <v>5.6309529854545115</v>
          </cell>
          <cell r="S1469">
            <v>17.1442871462299</v>
          </cell>
          <cell r="T1469">
            <v>40.548980952242438</v>
          </cell>
          <cell r="U1469">
            <v>52.92799504328039</v>
          </cell>
          <cell r="V1469">
            <v>59.593354892652727</v>
          </cell>
          <cell r="W1469">
            <v>60.382677857562754</v>
          </cell>
          <cell r="X1469">
            <v>61.162885646285609</v>
          </cell>
          <cell r="Y1469">
            <v>61.94387351456492</v>
          </cell>
          <cell r="Z1469">
            <v>62.762198341341403</v>
          </cell>
          <cell r="AA1469">
            <v>63.678439181486489</v>
          </cell>
          <cell r="AB1469">
            <v>64.520775498172327</v>
          </cell>
          <cell r="AC1469">
            <v>65.364607857843168</v>
          </cell>
          <cell r="AD1469">
            <v>66.238987169908881</v>
          </cell>
          <cell r="AE1469">
            <v>67.125063013269198</v>
          </cell>
          <cell r="AF1469">
            <v>68.022991851877961</v>
          </cell>
          <cell r="AG1469">
            <v>68.932932242700019</v>
          </cell>
          <cell r="AH1469">
            <v>69.855044863709381</v>
          </cell>
          <cell r="AI1469">
            <v>70.789492542261797</v>
          </cell>
          <cell r="AJ1469">
            <v>71.73644028384696</v>
          </cell>
          <cell r="AK1469">
            <v>72.696055301225314</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row>
        <row r="1470">
          <cell r="A1470" t="str">
            <v>IDSmall C&amp;ITime-Of-UseWinter Peak Reduction @Meter  (MW)High Participation Case0</v>
          </cell>
          <cell r="B1470" t="str">
            <v>ID</v>
          </cell>
          <cell r="C1470" t="str">
            <v>Small C&amp;I</v>
          </cell>
          <cell r="D1470" t="str">
            <v>Time-Of-Use</v>
          </cell>
          <cell r="E1470" t="str">
            <v>Winter Peak Reduction @Meter  (MW)</v>
          </cell>
          <cell r="F1470" t="str">
            <v>High Participation Case</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row>
        <row r="1471">
          <cell r="A1471" t="str">
            <v>IDSmall C&amp;ITime-Of-UseWinter Peak Reduction @Generation (MW)High Participation Case0</v>
          </cell>
          <cell r="B1471" t="str">
            <v>ID</v>
          </cell>
          <cell r="C1471" t="str">
            <v>Small C&amp;I</v>
          </cell>
          <cell r="D1471" t="str">
            <v>Time-Of-Use</v>
          </cell>
          <cell r="E1471" t="str">
            <v>Winter Peak Reduction @Generation (MW)</v>
          </cell>
          <cell r="F1471" t="str">
            <v>High Participation Case</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row>
        <row r="1472">
          <cell r="A1472" t="str">
            <v>IDSmall C&amp;ITime-Of-UseProgram Annual BenefitsHigh Participation Case0</v>
          </cell>
          <cell r="B1472" t="str">
            <v>ID</v>
          </cell>
          <cell r="C1472" t="str">
            <v>Small C&amp;I</v>
          </cell>
          <cell r="D1472" t="str">
            <v>Time-Of-Use</v>
          </cell>
          <cell r="E1472" t="str">
            <v>Program Annual Benefits</v>
          </cell>
          <cell r="F1472" t="str">
            <v>High Participation Case</v>
          </cell>
          <cell r="G1472">
            <v>0</v>
          </cell>
        </row>
        <row r="1473">
          <cell r="A1473" t="str">
            <v>IDSmall C&amp;ITime-Of-UseNew ParticipantsHigh Participation Case0</v>
          </cell>
          <cell r="B1473" t="str">
            <v>ID</v>
          </cell>
          <cell r="C1473" t="str">
            <v>Small C&amp;I</v>
          </cell>
          <cell r="D1473" t="str">
            <v>Time-Of-Use</v>
          </cell>
          <cell r="E1473" t="str">
            <v>New Participants</v>
          </cell>
          <cell r="F1473" t="str">
            <v>High Participation Case</v>
          </cell>
          <cell r="G1473">
            <v>0</v>
          </cell>
          <cell r="H1473">
            <v>0</v>
          </cell>
          <cell r="I1473">
            <v>0</v>
          </cell>
          <cell r="J1473">
            <v>0</v>
          </cell>
          <cell r="K1473">
            <v>0</v>
          </cell>
          <cell r="L1473">
            <v>0</v>
          </cell>
          <cell r="M1473">
            <v>0</v>
          </cell>
          <cell r="N1473">
            <v>0</v>
          </cell>
          <cell r="O1473">
            <v>0</v>
          </cell>
          <cell r="P1473">
            <v>0</v>
          </cell>
          <cell r="Q1473">
            <v>0</v>
          </cell>
          <cell r="R1473">
            <v>16746.686550000006</v>
          </cell>
          <cell r="S1473">
            <v>34271.919000000009</v>
          </cell>
          <cell r="T1473">
            <v>69833.664450000011</v>
          </cell>
          <cell r="U1473">
            <v>36847.527750000037</v>
          </cell>
          <cell r="V1473">
            <v>20100.588749999937</v>
          </cell>
          <cell r="W1473">
            <v>2583.0255000000179</v>
          </cell>
          <cell r="X1473">
            <v>2585.7149999999965</v>
          </cell>
          <cell r="Y1473">
            <v>2585.2035000000324</v>
          </cell>
          <cell r="Z1473">
            <v>2584.5764999999665</v>
          </cell>
          <cell r="AA1473">
            <v>2584.3950000000186</v>
          </cell>
          <cell r="AB1473">
            <v>2584.7249999999767</v>
          </cell>
          <cell r="AC1473">
            <v>2592.8595000000205</v>
          </cell>
          <cell r="AD1473">
            <v>2694.0321599718882</v>
          </cell>
          <cell r="AE1473">
            <v>2731.0805338135397</v>
          </cell>
          <cell r="AF1473">
            <v>2768.6383974915661</v>
          </cell>
          <cell r="AG1473">
            <v>2806.7127575183695</v>
          </cell>
          <cell r="AH1473">
            <v>2845.3107167601411</v>
          </cell>
          <cell r="AI1473">
            <v>2884.4394757617847</v>
          </cell>
          <cell r="AJ1473">
            <v>2924.1063340901455</v>
          </cell>
          <cell r="AK1473">
            <v>2964.3186916958948</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row>
        <row r="1474">
          <cell r="A1474" t="str">
            <v>IDSmall C&amp;ITime-Of-UseIncentive CostsHigh Participation Case0</v>
          </cell>
          <cell r="B1474" t="str">
            <v>ID</v>
          </cell>
          <cell r="C1474" t="str">
            <v>Small C&amp;I</v>
          </cell>
          <cell r="D1474" t="str">
            <v>Time-Of-Use</v>
          </cell>
          <cell r="E1474" t="str">
            <v>Incentive Costs</v>
          </cell>
          <cell r="F1474" t="str">
            <v>High Participation Case</v>
          </cell>
          <cell r="G1474">
            <v>0</v>
          </cell>
          <cell r="H1474">
            <v>0</v>
          </cell>
          <cell r="I1474">
            <v>0</v>
          </cell>
          <cell r="J1474">
            <v>0</v>
          </cell>
          <cell r="K1474">
            <v>0</v>
          </cell>
          <cell r="L1474">
            <v>0</v>
          </cell>
          <cell r="M1474">
            <v>0</v>
          </cell>
          <cell r="N1474">
            <v>0</v>
          </cell>
          <cell r="O1474">
            <v>0</v>
          </cell>
          <cell r="P1474">
            <v>0</v>
          </cell>
          <cell r="Q1474">
            <v>0</v>
          </cell>
          <cell r="R1474">
            <v>351680.42</v>
          </cell>
          <cell r="S1474">
            <v>1071390.72</v>
          </cell>
          <cell r="T1474">
            <v>2537897.67</v>
          </cell>
          <cell r="U1474">
            <v>3311695.75</v>
          </cell>
          <cell r="V1474">
            <v>3733808.12</v>
          </cell>
          <cell r="W1474">
            <v>3788051.65</v>
          </cell>
          <cell r="X1474">
            <v>3842351.67</v>
          </cell>
          <cell r="Y1474">
            <v>3896640.94</v>
          </cell>
          <cell r="Z1474">
            <v>3950917.05</v>
          </cell>
          <cell r="AA1474">
            <v>4005189.34</v>
          </cell>
          <cell r="AB1474">
            <v>4059468.57</v>
          </cell>
          <cell r="AC1474">
            <v>4113918.62</v>
          </cell>
          <cell r="AD1474">
            <v>4170493.29</v>
          </cell>
          <cell r="AE1474">
            <v>4227845.9800000004</v>
          </cell>
          <cell r="AF1474">
            <v>4285987.3899999997</v>
          </cell>
          <cell r="AG1474">
            <v>4344928.3600000003</v>
          </cell>
          <cell r="AH1474">
            <v>4404679.88</v>
          </cell>
          <cell r="AI1474">
            <v>4465253.1100000003</v>
          </cell>
          <cell r="AJ1474">
            <v>4526659.34</v>
          </cell>
          <cell r="AK1474">
            <v>4588910.04</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row>
        <row r="1475">
          <cell r="A1475" t="str">
            <v>IDSmall C&amp;ITime-Of-UseParticipantsHigh Participation Case0</v>
          </cell>
          <cell r="B1475" t="str">
            <v>ID</v>
          </cell>
          <cell r="C1475" t="str">
            <v>Small C&amp;I</v>
          </cell>
          <cell r="D1475" t="str">
            <v>Time-Of-Use</v>
          </cell>
          <cell r="E1475" t="str">
            <v>Participants</v>
          </cell>
          <cell r="F1475" t="str">
            <v>High Participation Case</v>
          </cell>
          <cell r="G1475">
            <v>0</v>
          </cell>
          <cell r="H1475">
            <v>0</v>
          </cell>
          <cell r="I1475">
            <v>0</v>
          </cell>
          <cell r="J1475">
            <v>0</v>
          </cell>
          <cell r="K1475">
            <v>0</v>
          </cell>
          <cell r="L1475">
            <v>0</v>
          </cell>
          <cell r="M1475">
            <v>0</v>
          </cell>
          <cell r="N1475">
            <v>0</v>
          </cell>
          <cell r="O1475">
            <v>0</v>
          </cell>
          <cell r="P1475">
            <v>0</v>
          </cell>
          <cell r="Q1475">
            <v>0</v>
          </cell>
          <cell r="R1475">
            <v>16746.686550000006</v>
          </cell>
          <cell r="S1475">
            <v>51018.605550000015</v>
          </cell>
          <cell r="T1475">
            <v>120852.27000000002</v>
          </cell>
          <cell r="U1475">
            <v>157699.79775000006</v>
          </cell>
          <cell r="V1475">
            <v>177800.38649999999</v>
          </cell>
          <cell r="W1475">
            <v>180383.41200000001</v>
          </cell>
          <cell r="X1475">
            <v>182969.12700000001</v>
          </cell>
          <cell r="Y1475">
            <v>185554.33050000004</v>
          </cell>
          <cell r="Z1475">
            <v>188138.90700000001</v>
          </cell>
          <cell r="AA1475">
            <v>190723.30200000003</v>
          </cell>
          <cell r="AB1475">
            <v>193308.027</v>
          </cell>
          <cell r="AC1475">
            <v>195900.88650000002</v>
          </cell>
          <cell r="AD1475">
            <v>198594.91865997191</v>
          </cell>
          <cell r="AE1475">
            <v>201325.99919378545</v>
          </cell>
          <cell r="AF1475">
            <v>204094.63759127702</v>
          </cell>
          <cell r="AG1475">
            <v>206901.35034879539</v>
          </cell>
          <cell r="AH1475">
            <v>209746.66106555553</v>
          </cell>
          <cell r="AI1475">
            <v>212631.10054131731</v>
          </cell>
          <cell r="AJ1475">
            <v>215555.20687540746</v>
          </cell>
          <cell r="AK1475">
            <v>218519.52556710335</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row>
        <row r="1476">
          <cell r="A1476" t="str">
            <v>IDResidentialDemand ChargeProgram Annual BenefitsHigh Participation Case0</v>
          </cell>
          <cell r="B1476" t="str">
            <v>ID</v>
          </cell>
          <cell r="C1476" t="str">
            <v>Residential</v>
          </cell>
          <cell r="D1476" t="str">
            <v>Demand Charge</v>
          </cell>
          <cell r="E1476" t="str">
            <v>Program Annual Benefits</v>
          </cell>
          <cell r="F1476" t="str">
            <v>High Participation Case</v>
          </cell>
          <cell r="G1476">
            <v>0</v>
          </cell>
          <cell r="H1476">
            <v>0</v>
          </cell>
          <cell r="I1476">
            <v>0</v>
          </cell>
          <cell r="J1476">
            <v>0</v>
          </cell>
          <cell r="K1476">
            <v>0</v>
          </cell>
          <cell r="L1476">
            <v>0</v>
          </cell>
          <cell r="M1476">
            <v>0</v>
          </cell>
          <cell r="N1476">
            <v>0</v>
          </cell>
          <cell r="O1476">
            <v>0</v>
          </cell>
          <cell r="P1476">
            <v>0</v>
          </cell>
          <cell r="Q1476">
            <v>0</v>
          </cell>
          <cell r="R1476">
            <v>573231.01</v>
          </cell>
          <cell r="S1476">
            <v>1745288.43</v>
          </cell>
          <cell r="T1476">
            <v>4127886.26</v>
          </cell>
          <cell r="U1476">
            <v>5388069.9000000004</v>
          </cell>
          <cell r="V1476">
            <v>6066603.5300000003</v>
          </cell>
          <cell r="W1476">
            <v>6146956.6100000003</v>
          </cell>
          <cell r="X1476">
            <v>6226381.7599999998</v>
          </cell>
          <cell r="Y1476">
            <v>6305886.3200000003</v>
          </cell>
          <cell r="Z1476">
            <v>6389191.79</v>
          </cell>
          <cell r="AA1476">
            <v>6482465.1100000003</v>
          </cell>
          <cell r="AB1476">
            <v>6568214.9500000002</v>
          </cell>
          <cell r="AC1476">
            <v>6654117.0800000001</v>
          </cell>
          <cell r="AD1476">
            <v>6743128.8899999997</v>
          </cell>
          <cell r="AE1476">
            <v>6833331.4100000001</v>
          </cell>
          <cell r="AF1476">
            <v>6924740.5700000003</v>
          </cell>
          <cell r="AG1476">
            <v>7017372.5</v>
          </cell>
          <cell r="AH1476">
            <v>7111243.5700000003</v>
          </cell>
          <cell r="AI1476">
            <v>7206370.3399999999</v>
          </cell>
          <cell r="AJ1476">
            <v>7302769.6200000001</v>
          </cell>
          <cell r="AK1476">
            <v>7400458.4299999997</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row>
        <row r="1477">
          <cell r="A1477" t="str">
            <v>IDResidentialDemand ChargeProgram Annual CostsHigh Participation Case0</v>
          </cell>
          <cell r="B1477" t="str">
            <v>ID</v>
          </cell>
          <cell r="C1477" t="str">
            <v>Residential</v>
          </cell>
          <cell r="D1477" t="str">
            <v>Demand Charge</v>
          </cell>
          <cell r="E1477" t="str">
            <v>Program Annual Costs</v>
          </cell>
          <cell r="F1477" t="str">
            <v>High Participation Case</v>
          </cell>
          <cell r="G1477">
            <v>0</v>
          </cell>
          <cell r="H1477">
            <v>0</v>
          </cell>
          <cell r="I1477">
            <v>0</v>
          </cell>
          <cell r="J1477">
            <v>0</v>
          </cell>
          <cell r="K1477">
            <v>0</v>
          </cell>
          <cell r="L1477">
            <v>0</v>
          </cell>
          <cell r="M1477">
            <v>0</v>
          </cell>
          <cell r="N1477">
            <v>0</v>
          </cell>
          <cell r="O1477">
            <v>0</v>
          </cell>
          <cell r="P1477">
            <v>0</v>
          </cell>
          <cell r="Q1477">
            <v>0</v>
          </cell>
          <cell r="R1477">
            <v>5834317.1500000004</v>
          </cell>
          <cell r="S1477">
            <v>12509121.98</v>
          </cell>
          <cell r="T1477">
            <v>26286343.199999999</v>
          </cell>
          <cell r="U1477">
            <v>16130618.27</v>
          </cell>
          <cell r="V1477">
            <v>10911310.720000001</v>
          </cell>
          <cell r="W1477">
            <v>4823091.07</v>
          </cell>
          <cell r="X1477">
            <v>4899046.41</v>
          </cell>
          <cell r="Y1477">
            <v>4974249.76</v>
          </cell>
          <cell r="Z1477">
            <v>5049879.66</v>
          </cell>
          <cell r="AA1477">
            <v>5126289.05</v>
          </cell>
          <cell r="AB1477">
            <v>5203203.5</v>
          </cell>
          <cell r="AC1477">
            <v>5283869.59</v>
          </cell>
          <cell r="AD1477">
            <v>5405233.1200000001</v>
          </cell>
          <cell r="AE1477">
            <v>5502775.29</v>
          </cell>
          <cell r="AF1477">
            <v>5602414.6799999997</v>
          </cell>
          <cell r="AG1477">
            <v>5704204.7300000004</v>
          </cell>
          <cell r="AH1477">
            <v>5808200.4400000004</v>
          </cell>
          <cell r="AI1477">
            <v>5914458.3899999997</v>
          </cell>
          <cell r="AJ1477">
            <v>6023036.7800000003</v>
          </cell>
          <cell r="AK1477">
            <v>6133995.5099999998</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row>
        <row r="1478">
          <cell r="A1478" t="str">
            <v>IDResidentialDemand ChargeNon-Incentive CostsHigh Participation Case0</v>
          </cell>
          <cell r="B1478" t="str">
            <v>ID</v>
          </cell>
          <cell r="C1478" t="str">
            <v>Residential</v>
          </cell>
          <cell r="D1478" t="str">
            <v>Demand Charge</v>
          </cell>
          <cell r="E1478" t="str">
            <v>Non-Incentive Costs</v>
          </cell>
          <cell r="F1478" t="str">
            <v>High Participation Case</v>
          </cell>
          <cell r="G1478">
            <v>0</v>
          </cell>
          <cell r="H1478">
            <v>0</v>
          </cell>
          <cell r="I1478">
            <v>0</v>
          </cell>
          <cell r="J1478">
            <v>0</v>
          </cell>
          <cell r="K1478">
            <v>0</v>
          </cell>
          <cell r="L1478">
            <v>0</v>
          </cell>
          <cell r="M1478">
            <v>0</v>
          </cell>
          <cell r="N1478">
            <v>0</v>
          </cell>
          <cell r="O1478">
            <v>0</v>
          </cell>
          <cell r="P1478">
            <v>0</v>
          </cell>
          <cell r="Q1478">
            <v>0</v>
          </cell>
          <cell r="R1478">
            <v>5482636.7300000004</v>
          </cell>
          <cell r="S1478">
            <v>11437731.27</v>
          </cell>
          <cell r="T1478">
            <v>23748445.530000001</v>
          </cell>
          <cell r="U1478">
            <v>12818922.52</v>
          </cell>
          <cell r="V1478">
            <v>7177502.6100000003</v>
          </cell>
          <cell r="W1478">
            <v>1035039.42</v>
          </cell>
          <cell r="X1478">
            <v>1056694.75</v>
          </cell>
          <cell r="Y1478">
            <v>1077608.81</v>
          </cell>
          <cell r="Z1478">
            <v>1098962.6200000001</v>
          </cell>
          <cell r="AA1478">
            <v>1121099.71</v>
          </cell>
          <cell r="AB1478">
            <v>1143734.93</v>
          </cell>
          <cell r="AC1478">
            <v>1169950.97</v>
          </cell>
          <cell r="AD1478">
            <v>1234739.83</v>
          </cell>
          <cell r="AE1478">
            <v>1274929.31</v>
          </cell>
          <cell r="AF1478">
            <v>1316427.29</v>
          </cell>
          <cell r="AG1478">
            <v>1359276.37</v>
          </cell>
          <cell r="AH1478">
            <v>1403520.56</v>
          </cell>
          <cell r="AI1478">
            <v>1449205.28</v>
          </cell>
          <cell r="AJ1478">
            <v>1496377.44</v>
          </cell>
          <cell r="AK1478">
            <v>1545085.48</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row>
        <row r="1479">
          <cell r="A1479" t="str">
            <v>IDResidentialDemand ChargeSummer Peak Reduction @Meter  (MW)High Participation Case0</v>
          </cell>
          <cell r="B1479" t="str">
            <v>ID</v>
          </cell>
          <cell r="C1479" t="str">
            <v>Residential</v>
          </cell>
          <cell r="D1479" t="str">
            <v>Demand Charge</v>
          </cell>
          <cell r="E1479" t="str">
            <v>Summer Peak Reduction @Meter  (MW)</v>
          </cell>
          <cell r="F1479" t="str">
            <v>High Participation Case</v>
          </cell>
          <cell r="G1479">
            <v>0</v>
          </cell>
          <cell r="H1479">
            <v>0</v>
          </cell>
          <cell r="I1479">
            <v>0</v>
          </cell>
          <cell r="J1479">
            <v>0</v>
          </cell>
          <cell r="K1479">
            <v>0</v>
          </cell>
          <cell r="L1479">
            <v>0</v>
          </cell>
          <cell r="M1479">
            <v>0</v>
          </cell>
          <cell r="N1479">
            <v>0</v>
          </cell>
          <cell r="O1479">
            <v>0</v>
          </cell>
          <cell r="P1479">
            <v>0</v>
          </cell>
          <cell r="Q1479">
            <v>0</v>
          </cell>
          <cell r="R1479">
            <v>5.1061481672101516</v>
          </cell>
          <cell r="S1479">
            <v>15.546439584201273</v>
          </cell>
          <cell r="T1479">
            <v>36.769815927493447</v>
          </cell>
          <cell r="U1479">
            <v>47.99510590524666</v>
          </cell>
          <cell r="V1479">
            <v>54.039254216657497</v>
          </cell>
          <cell r="W1479">
            <v>54.75501228123791</v>
          </cell>
          <cell r="X1479">
            <v>55.462504704051796</v>
          </cell>
          <cell r="Y1479">
            <v>56.170704503007471</v>
          </cell>
          <cell r="Z1479">
            <v>56.91276145592839</v>
          </cell>
          <cell r="AA1479">
            <v>57.74360864977195</v>
          </cell>
          <cell r="AB1479">
            <v>58.507439221742665</v>
          </cell>
          <cell r="AC1479">
            <v>59.27262640549219</v>
          </cell>
          <cell r="AD1479">
            <v>60.065513565673378</v>
          </cell>
          <cell r="AE1479">
            <v>60.869007140432515</v>
          </cell>
          <cell r="AF1479">
            <v>61.683249011282939</v>
          </cell>
          <cell r="AG1479">
            <v>62.508382957680382</v>
          </cell>
          <cell r="AH1479">
            <v>63.344554682411669</v>
          </cell>
          <cell r="AI1479">
            <v>64.191911837323005</v>
          </cell>
          <cell r="AJ1479">
            <v>65.050604049392433</v>
          </cell>
          <cell r="AK1479">
            <v>65.920782947151125</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row>
        <row r="1480">
          <cell r="A1480" t="str">
            <v>IDResidentialDemand ChargeSummer Peak Reduction @Generation (MW)High Participation Case0</v>
          </cell>
          <cell r="B1480" t="str">
            <v>ID</v>
          </cell>
          <cell r="C1480" t="str">
            <v>Residential</v>
          </cell>
          <cell r="D1480" t="str">
            <v>Demand Charge</v>
          </cell>
          <cell r="E1480" t="str">
            <v>Summer Peak Reduction @Generation (MW)</v>
          </cell>
          <cell r="F1480" t="str">
            <v>High Participation Case</v>
          </cell>
          <cell r="G1480">
            <v>0</v>
          </cell>
          <cell r="H1480">
            <v>0</v>
          </cell>
          <cell r="I1480">
            <v>0</v>
          </cell>
          <cell r="J1480">
            <v>0</v>
          </cell>
          <cell r="K1480">
            <v>0</v>
          </cell>
          <cell r="L1480">
            <v>0</v>
          </cell>
          <cell r="M1480">
            <v>0</v>
          </cell>
          <cell r="N1480">
            <v>0</v>
          </cell>
          <cell r="O1480">
            <v>0</v>
          </cell>
          <cell r="P1480">
            <v>0</v>
          </cell>
          <cell r="Q1480">
            <v>0</v>
          </cell>
          <cell r="R1480">
            <v>5.6309529854545115</v>
          </cell>
          <cell r="S1480">
            <v>17.1442871462299</v>
          </cell>
          <cell r="T1480">
            <v>40.548980952242438</v>
          </cell>
          <cell r="U1480">
            <v>52.92799504328039</v>
          </cell>
          <cell r="V1480">
            <v>59.593354892652727</v>
          </cell>
          <cell r="W1480">
            <v>60.382677857562754</v>
          </cell>
          <cell r="X1480">
            <v>61.162885646285609</v>
          </cell>
          <cell r="Y1480">
            <v>61.94387351456492</v>
          </cell>
          <cell r="Z1480">
            <v>62.762198341341403</v>
          </cell>
          <cell r="AA1480">
            <v>63.678439181486489</v>
          </cell>
          <cell r="AB1480">
            <v>64.520775498172327</v>
          </cell>
          <cell r="AC1480">
            <v>65.364607857843168</v>
          </cell>
          <cell r="AD1480">
            <v>66.238987169908881</v>
          </cell>
          <cell r="AE1480">
            <v>67.125063013269198</v>
          </cell>
          <cell r="AF1480">
            <v>68.022991851877961</v>
          </cell>
          <cell r="AG1480">
            <v>68.932932242700019</v>
          </cell>
          <cell r="AH1480">
            <v>69.855044863709381</v>
          </cell>
          <cell r="AI1480">
            <v>70.789492542261797</v>
          </cell>
          <cell r="AJ1480">
            <v>71.73644028384696</v>
          </cell>
          <cell r="AK1480">
            <v>72.696055301225314</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row>
        <row r="1481">
          <cell r="A1481" t="str">
            <v>IDResidentialDemand ChargeWinter Peak Reduction @Meter  (MW)High Participation Case0</v>
          </cell>
          <cell r="B1481" t="str">
            <v>ID</v>
          </cell>
          <cell r="C1481" t="str">
            <v>Residential</v>
          </cell>
          <cell r="D1481" t="str">
            <v>Demand Charge</v>
          </cell>
          <cell r="E1481" t="str">
            <v>Winter Peak Reduction @Meter  (MW)</v>
          </cell>
          <cell r="F1481" t="str">
            <v>High Participation Case</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row>
        <row r="1482">
          <cell r="A1482" t="str">
            <v>IDResidentialDemand ChargeWinter Peak Reduction @Generation (MW)High Participation Case0</v>
          </cell>
          <cell r="B1482" t="str">
            <v>ID</v>
          </cell>
          <cell r="C1482" t="str">
            <v>Residential</v>
          </cell>
          <cell r="D1482" t="str">
            <v>Demand Charge</v>
          </cell>
          <cell r="E1482" t="str">
            <v>Winter Peak Reduction @Generation (MW)</v>
          </cell>
          <cell r="F1482" t="str">
            <v>High Participation Case</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row>
        <row r="1483">
          <cell r="A1483" t="str">
            <v>IDResidentialDemand ChargeProgram Annual BenefitsHigh Participation Case0</v>
          </cell>
          <cell r="B1483" t="str">
            <v>ID</v>
          </cell>
          <cell r="C1483" t="str">
            <v>Residential</v>
          </cell>
          <cell r="D1483" t="str">
            <v>Demand Charge</v>
          </cell>
          <cell r="E1483" t="str">
            <v>Program Annual Benefits</v>
          </cell>
          <cell r="F1483" t="str">
            <v>High Participation Case</v>
          </cell>
          <cell r="G1483">
            <v>0</v>
          </cell>
        </row>
        <row r="1484">
          <cell r="A1484" t="str">
            <v>IDResidentialDemand ChargeNew ParticipantsHigh Participation Case0</v>
          </cell>
          <cell r="B1484" t="str">
            <v>ID</v>
          </cell>
          <cell r="C1484" t="str">
            <v>Residential</v>
          </cell>
          <cell r="D1484" t="str">
            <v>Demand Charge</v>
          </cell>
          <cell r="E1484" t="str">
            <v>New Participants</v>
          </cell>
          <cell r="F1484" t="str">
            <v>High Participation Case</v>
          </cell>
          <cell r="G1484">
            <v>0</v>
          </cell>
          <cell r="H1484">
            <v>0</v>
          </cell>
          <cell r="I1484">
            <v>0</v>
          </cell>
          <cell r="J1484">
            <v>0</v>
          </cell>
          <cell r="K1484">
            <v>0</v>
          </cell>
          <cell r="L1484">
            <v>0</v>
          </cell>
          <cell r="M1484">
            <v>0</v>
          </cell>
          <cell r="N1484">
            <v>0</v>
          </cell>
          <cell r="O1484">
            <v>0</v>
          </cell>
          <cell r="P1484">
            <v>0</v>
          </cell>
          <cell r="Q1484">
            <v>0</v>
          </cell>
          <cell r="R1484">
            <v>16746.686550000006</v>
          </cell>
          <cell r="S1484">
            <v>34271.919000000009</v>
          </cell>
          <cell r="T1484">
            <v>69833.664450000011</v>
          </cell>
          <cell r="U1484">
            <v>36847.527750000037</v>
          </cell>
          <cell r="V1484">
            <v>20100.588749999937</v>
          </cell>
          <cell r="W1484">
            <v>2583.0255000000179</v>
          </cell>
          <cell r="X1484">
            <v>2585.7149999999965</v>
          </cell>
          <cell r="Y1484">
            <v>2585.2035000000324</v>
          </cell>
          <cell r="Z1484">
            <v>2584.5764999999665</v>
          </cell>
          <cell r="AA1484">
            <v>2584.3950000000186</v>
          </cell>
          <cell r="AB1484">
            <v>2584.7249999999767</v>
          </cell>
          <cell r="AC1484">
            <v>2592.8595000000205</v>
          </cell>
          <cell r="AD1484">
            <v>2694.0321599718882</v>
          </cell>
          <cell r="AE1484">
            <v>2731.0805338135397</v>
          </cell>
          <cell r="AF1484">
            <v>2768.6383974915661</v>
          </cell>
          <cell r="AG1484">
            <v>2806.7127575183695</v>
          </cell>
          <cell r="AH1484">
            <v>2845.3107167601411</v>
          </cell>
          <cell r="AI1484">
            <v>2884.4394757617847</v>
          </cell>
          <cell r="AJ1484">
            <v>2924.1063340901455</v>
          </cell>
          <cell r="AK1484">
            <v>2964.3186916958948</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row>
        <row r="1485">
          <cell r="A1485" t="str">
            <v>IDResidentialDemand ChargeIncentive CostsHigh Participation Case0</v>
          </cell>
          <cell r="B1485" t="str">
            <v>ID</v>
          </cell>
          <cell r="C1485" t="str">
            <v>Residential</v>
          </cell>
          <cell r="D1485" t="str">
            <v>Demand Charge</v>
          </cell>
          <cell r="E1485" t="str">
            <v>Incentive Costs</v>
          </cell>
          <cell r="F1485" t="str">
            <v>High Participation Case</v>
          </cell>
          <cell r="G1485">
            <v>0</v>
          </cell>
          <cell r="H1485">
            <v>0</v>
          </cell>
          <cell r="I1485">
            <v>0</v>
          </cell>
          <cell r="J1485">
            <v>0</v>
          </cell>
          <cell r="K1485">
            <v>0</v>
          </cell>
          <cell r="L1485">
            <v>0</v>
          </cell>
          <cell r="M1485">
            <v>0</v>
          </cell>
          <cell r="N1485">
            <v>0</v>
          </cell>
          <cell r="O1485">
            <v>0</v>
          </cell>
          <cell r="P1485">
            <v>0</v>
          </cell>
          <cell r="Q1485">
            <v>0</v>
          </cell>
          <cell r="R1485">
            <v>351680.42</v>
          </cell>
          <cell r="S1485">
            <v>1071390.72</v>
          </cell>
          <cell r="T1485">
            <v>2537897.67</v>
          </cell>
          <cell r="U1485">
            <v>3311695.75</v>
          </cell>
          <cell r="V1485">
            <v>3733808.12</v>
          </cell>
          <cell r="W1485">
            <v>3788051.65</v>
          </cell>
          <cell r="X1485">
            <v>3842351.67</v>
          </cell>
          <cell r="Y1485">
            <v>3896640.94</v>
          </cell>
          <cell r="Z1485">
            <v>3950917.05</v>
          </cell>
          <cell r="AA1485">
            <v>4005189.34</v>
          </cell>
          <cell r="AB1485">
            <v>4059468.57</v>
          </cell>
          <cell r="AC1485">
            <v>4113918.62</v>
          </cell>
          <cell r="AD1485">
            <v>4170493.29</v>
          </cell>
          <cell r="AE1485">
            <v>4227845.9800000004</v>
          </cell>
          <cell r="AF1485">
            <v>4285987.3899999997</v>
          </cell>
          <cell r="AG1485">
            <v>4344928.3600000003</v>
          </cell>
          <cell r="AH1485">
            <v>4404679.88</v>
          </cell>
          <cell r="AI1485">
            <v>4465253.1100000003</v>
          </cell>
          <cell r="AJ1485">
            <v>4526659.34</v>
          </cell>
          <cell r="AK1485">
            <v>4588910.04</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row>
        <row r="1486">
          <cell r="A1486" t="str">
            <v>IDResidentialDemand ChargeParticipantsHigh Participation Case0</v>
          </cell>
          <cell r="B1486" t="str">
            <v>ID</v>
          </cell>
          <cell r="C1486" t="str">
            <v>Residential</v>
          </cell>
          <cell r="D1486" t="str">
            <v>Demand Charge</v>
          </cell>
          <cell r="E1486" t="str">
            <v>Participants</v>
          </cell>
          <cell r="F1486" t="str">
            <v>High Participation Case</v>
          </cell>
          <cell r="G1486">
            <v>0</v>
          </cell>
          <cell r="H1486">
            <v>0</v>
          </cell>
          <cell r="I1486">
            <v>0</v>
          </cell>
          <cell r="J1486">
            <v>0</v>
          </cell>
          <cell r="K1486">
            <v>0</v>
          </cell>
          <cell r="L1486">
            <v>0</v>
          </cell>
          <cell r="M1486">
            <v>0</v>
          </cell>
          <cell r="N1486">
            <v>0</v>
          </cell>
          <cell r="O1486">
            <v>0</v>
          </cell>
          <cell r="P1486">
            <v>0</v>
          </cell>
          <cell r="Q1486">
            <v>0</v>
          </cell>
          <cell r="R1486">
            <v>16746.686550000006</v>
          </cell>
          <cell r="S1486">
            <v>51018.605550000015</v>
          </cell>
          <cell r="T1486">
            <v>120852.27000000002</v>
          </cell>
          <cell r="U1486">
            <v>157699.79775000006</v>
          </cell>
          <cell r="V1486">
            <v>177800.38649999999</v>
          </cell>
          <cell r="W1486">
            <v>180383.41200000001</v>
          </cell>
          <cell r="X1486">
            <v>182969.12700000001</v>
          </cell>
          <cell r="Y1486">
            <v>185554.33050000004</v>
          </cell>
          <cell r="Z1486">
            <v>188138.90700000001</v>
          </cell>
          <cell r="AA1486">
            <v>190723.30200000003</v>
          </cell>
          <cell r="AB1486">
            <v>193308.027</v>
          </cell>
          <cell r="AC1486">
            <v>195900.88650000002</v>
          </cell>
          <cell r="AD1486">
            <v>198594.91865997191</v>
          </cell>
          <cell r="AE1486">
            <v>201325.99919378545</v>
          </cell>
          <cell r="AF1486">
            <v>204094.63759127702</v>
          </cell>
          <cell r="AG1486">
            <v>206901.35034879539</v>
          </cell>
          <cell r="AH1486">
            <v>209746.66106555553</v>
          </cell>
          <cell r="AI1486">
            <v>212631.10054131731</v>
          </cell>
          <cell r="AJ1486">
            <v>215555.20687540746</v>
          </cell>
          <cell r="AK1486">
            <v>218519.52556710335</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row>
        <row r="1487">
          <cell r="A1487" t="str">
            <v>IDResidentialTime-Of-Use EV ChargingProgram Annual BenefitsHigh Participation Case0</v>
          </cell>
          <cell r="B1487" t="str">
            <v>ID</v>
          </cell>
          <cell r="C1487" t="str">
            <v>Residential</v>
          </cell>
          <cell r="D1487" t="str">
            <v>Time-Of-Use EV Charging</v>
          </cell>
          <cell r="E1487" t="str">
            <v>Program Annual Benefits</v>
          </cell>
          <cell r="F1487" t="str">
            <v>High Participation Case</v>
          </cell>
          <cell r="G1487">
            <v>0</v>
          </cell>
          <cell r="H1487">
            <v>0</v>
          </cell>
          <cell r="I1487">
            <v>0</v>
          </cell>
          <cell r="J1487">
            <v>0</v>
          </cell>
          <cell r="K1487">
            <v>0</v>
          </cell>
          <cell r="L1487">
            <v>0</v>
          </cell>
          <cell r="M1487">
            <v>0</v>
          </cell>
          <cell r="N1487">
            <v>0</v>
          </cell>
          <cell r="O1487">
            <v>0</v>
          </cell>
          <cell r="P1487">
            <v>0</v>
          </cell>
          <cell r="Q1487">
            <v>0</v>
          </cell>
          <cell r="R1487">
            <v>573231.01</v>
          </cell>
          <cell r="S1487">
            <v>1745288.43</v>
          </cell>
          <cell r="T1487">
            <v>4127886.26</v>
          </cell>
          <cell r="U1487">
            <v>5388069.9000000004</v>
          </cell>
          <cell r="V1487">
            <v>6066603.5300000003</v>
          </cell>
          <cell r="W1487">
            <v>6146956.6100000003</v>
          </cell>
          <cell r="X1487">
            <v>6226381.7599999998</v>
          </cell>
          <cell r="Y1487">
            <v>6305886.3200000003</v>
          </cell>
          <cell r="Z1487">
            <v>6389191.79</v>
          </cell>
          <cell r="AA1487">
            <v>6482465.1100000003</v>
          </cell>
          <cell r="AB1487">
            <v>6568214.9500000002</v>
          </cell>
          <cell r="AC1487">
            <v>6654117.0800000001</v>
          </cell>
          <cell r="AD1487">
            <v>6743128.8899999997</v>
          </cell>
          <cell r="AE1487">
            <v>6833331.4100000001</v>
          </cell>
          <cell r="AF1487">
            <v>6924740.5700000003</v>
          </cell>
          <cell r="AG1487">
            <v>7017372.5</v>
          </cell>
          <cell r="AH1487">
            <v>7111243.5700000003</v>
          </cell>
          <cell r="AI1487">
            <v>7206370.3399999999</v>
          </cell>
          <cell r="AJ1487">
            <v>7302769.6200000001</v>
          </cell>
          <cell r="AK1487">
            <v>7400458.4299999997</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row>
        <row r="1488">
          <cell r="A1488" t="str">
            <v>IDResidentialTime-Of-Use EV ChargingProgram Annual CostsHigh Participation Case0</v>
          </cell>
          <cell r="B1488" t="str">
            <v>ID</v>
          </cell>
          <cell r="C1488" t="str">
            <v>Residential</v>
          </cell>
          <cell r="D1488" t="str">
            <v>Time-Of-Use EV Charging</v>
          </cell>
          <cell r="E1488" t="str">
            <v>Program Annual Costs</v>
          </cell>
          <cell r="F1488" t="str">
            <v>High Participation Case</v>
          </cell>
          <cell r="G1488">
            <v>0</v>
          </cell>
          <cell r="H1488">
            <v>0</v>
          </cell>
          <cell r="I1488">
            <v>0</v>
          </cell>
          <cell r="J1488">
            <v>0</v>
          </cell>
          <cell r="K1488">
            <v>0</v>
          </cell>
          <cell r="L1488">
            <v>0</v>
          </cell>
          <cell r="M1488">
            <v>0</v>
          </cell>
          <cell r="N1488">
            <v>0</v>
          </cell>
          <cell r="O1488">
            <v>0</v>
          </cell>
          <cell r="P1488">
            <v>0</v>
          </cell>
          <cell r="Q1488">
            <v>0</v>
          </cell>
          <cell r="R1488">
            <v>5834317.1500000004</v>
          </cell>
          <cell r="S1488">
            <v>12509121.98</v>
          </cell>
          <cell r="T1488">
            <v>26286343.199999999</v>
          </cell>
          <cell r="U1488">
            <v>16130618.27</v>
          </cell>
          <cell r="V1488">
            <v>10911310.720000001</v>
          </cell>
          <cell r="W1488">
            <v>4823091.07</v>
          </cell>
          <cell r="X1488">
            <v>4899046.41</v>
          </cell>
          <cell r="Y1488">
            <v>4974249.76</v>
          </cell>
          <cell r="Z1488">
            <v>5049879.66</v>
          </cell>
          <cell r="AA1488">
            <v>5126289.05</v>
          </cell>
          <cell r="AB1488">
            <v>5203203.5</v>
          </cell>
          <cell r="AC1488">
            <v>5283869.59</v>
          </cell>
          <cell r="AD1488">
            <v>5405233.1200000001</v>
          </cell>
          <cell r="AE1488">
            <v>5502775.29</v>
          </cell>
          <cell r="AF1488">
            <v>5602414.6799999997</v>
          </cell>
          <cell r="AG1488">
            <v>5704204.7300000004</v>
          </cell>
          <cell r="AH1488">
            <v>5808200.4400000004</v>
          </cell>
          <cell r="AI1488">
            <v>5914458.3899999997</v>
          </cell>
          <cell r="AJ1488">
            <v>6023036.7800000003</v>
          </cell>
          <cell r="AK1488">
            <v>6133995.5099999998</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row>
        <row r="1489">
          <cell r="A1489" t="str">
            <v>IDResidentialTime-Of-Use EV ChargingNon-Incentive CostsHigh Participation Case0</v>
          </cell>
          <cell r="B1489" t="str">
            <v>ID</v>
          </cell>
          <cell r="C1489" t="str">
            <v>Residential</v>
          </cell>
          <cell r="D1489" t="str">
            <v>Time-Of-Use EV Charging</v>
          </cell>
          <cell r="E1489" t="str">
            <v>Non-Incentive Costs</v>
          </cell>
          <cell r="F1489" t="str">
            <v>High Participation Case</v>
          </cell>
          <cell r="G1489">
            <v>0</v>
          </cell>
          <cell r="H1489">
            <v>0</v>
          </cell>
          <cell r="I1489">
            <v>0</v>
          </cell>
          <cell r="J1489">
            <v>0</v>
          </cell>
          <cell r="K1489">
            <v>0</v>
          </cell>
          <cell r="L1489">
            <v>0</v>
          </cell>
          <cell r="M1489">
            <v>0</v>
          </cell>
          <cell r="N1489">
            <v>0</v>
          </cell>
          <cell r="O1489">
            <v>0</v>
          </cell>
          <cell r="P1489">
            <v>0</v>
          </cell>
          <cell r="Q1489">
            <v>0</v>
          </cell>
          <cell r="R1489">
            <v>5482636.7300000004</v>
          </cell>
          <cell r="S1489">
            <v>11437731.27</v>
          </cell>
          <cell r="T1489">
            <v>23748445.530000001</v>
          </cell>
          <cell r="U1489">
            <v>12818922.52</v>
          </cell>
          <cell r="V1489">
            <v>7177502.6100000003</v>
          </cell>
          <cell r="W1489">
            <v>1035039.42</v>
          </cell>
          <cell r="X1489">
            <v>1056694.75</v>
          </cell>
          <cell r="Y1489">
            <v>1077608.81</v>
          </cell>
          <cell r="Z1489">
            <v>1098962.6200000001</v>
          </cell>
          <cell r="AA1489">
            <v>1121099.71</v>
          </cell>
          <cell r="AB1489">
            <v>1143734.93</v>
          </cell>
          <cell r="AC1489">
            <v>1169950.97</v>
          </cell>
          <cell r="AD1489">
            <v>1234739.83</v>
          </cell>
          <cell r="AE1489">
            <v>1274929.31</v>
          </cell>
          <cell r="AF1489">
            <v>1316427.29</v>
          </cell>
          <cell r="AG1489">
            <v>1359276.37</v>
          </cell>
          <cell r="AH1489">
            <v>1403520.56</v>
          </cell>
          <cell r="AI1489">
            <v>1449205.28</v>
          </cell>
          <cell r="AJ1489">
            <v>1496377.44</v>
          </cell>
          <cell r="AK1489">
            <v>1545085.48</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row>
        <row r="1490">
          <cell r="A1490" t="str">
            <v>IDResidentialTime-Of-Use EV ChargingSummer Peak Reduction @Meter  (MW)High Participation Case0</v>
          </cell>
          <cell r="B1490" t="str">
            <v>ID</v>
          </cell>
          <cell r="C1490" t="str">
            <v>Residential</v>
          </cell>
          <cell r="D1490" t="str">
            <v>Time-Of-Use EV Charging</v>
          </cell>
          <cell r="E1490" t="str">
            <v>Summer Peak Reduction @Meter  (MW)</v>
          </cell>
          <cell r="F1490" t="str">
            <v>High Participation Case</v>
          </cell>
          <cell r="G1490">
            <v>0</v>
          </cell>
          <cell r="H1490">
            <v>0</v>
          </cell>
          <cell r="I1490">
            <v>0</v>
          </cell>
          <cell r="J1490">
            <v>0</v>
          </cell>
          <cell r="K1490">
            <v>0</v>
          </cell>
          <cell r="L1490">
            <v>0</v>
          </cell>
          <cell r="M1490">
            <v>0</v>
          </cell>
          <cell r="N1490">
            <v>0</v>
          </cell>
          <cell r="O1490">
            <v>0</v>
          </cell>
          <cell r="P1490">
            <v>0</v>
          </cell>
          <cell r="Q1490">
            <v>0</v>
          </cell>
          <cell r="R1490">
            <v>5.1061481672101516</v>
          </cell>
          <cell r="S1490">
            <v>15.546439584201273</v>
          </cell>
          <cell r="T1490">
            <v>36.769815927493447</v>
          </cell>
          <cell r="U1490">
            <v>47.99510590524666</v>
          </cell>
          <cell r="V1490">
            <v>54.039254216657497</v>
          </cell>
          <cell r="W1490">
            <v>54.75501228123791</v>
          </cell>
          <cell r="X1490">
            <v>55.462504704051796</v>
          </cell>
          <cell r="Y1490">
            <v>56.170704503007471</v>
          </cell>
          <cell r="Z1490">
            <v>56.91276145592839</v>
          </cell>
          <cell r="AA1490">
            <v>57.74360864977195</v>
          </cell>
          <cell r="AB1490">
            <v>58.507439221742665</v>
          </cell>
          <cell r="AC1490">
            <v>59.27262640549219</v>
          </cell>
          <cell r="AD1490">
            <v>60.065513565673378</v>
          </cell>
          <cell r="AE1490">
            <v>60.869007140432515</v>
          </cell>
          <cell r="AF1490">
            <v>61.683249011282939</v>
          </cell>
          <cell r="AG1490">
            <v>62.508382957680382</v>
          </cell>
          <cell r="AH1490">
            <v>63.344554682411669</v>
          </cell>
          <cell r="AI1490">
            <v>64.191911837323005</v>
          </cell>
          <cell r="AJ1490">
            <v>65.050604049392433</v>
          </cell>
          <cell r="AK1490">
            <v>65.920782947151125</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row>
        <row r="1491">
          <cell r="A1491" t="str">
            <v>IDResidentialTime-Of-Use EV ChargingSummer Peak Reduction @Generation (MW)High Participation Case0</v>
          </cell>
          <cell r="B1491" t="str">
            <v>ID</v>
          </cell>
          <cell r="C1491" t="str">
            <v>Residential</v>
          </cell>
          <cell r="D1491" t="str">
            <v>Time-Of-Use EV Charging</v>
          </cell>
          <cell r="E1491" t="str">
            <v>Summer Peak Reduction @Generation (MW)</v>
          </cell>
          <cell r="F1491" t="str">
            <v>High Participation Case</v>
          </cell>
          <cell r="G1491">
            <v>0</v>
          </cell>
          <cell r="H1491">
            <v>0</v>
          </cell>
          <cell r="I1491">
            <v>0</v>
          </cell>
          <cell r="J1491">
            <v>0</v>
          </cell>
          <cell r="K1491">
            <v>0</v>
          </cell>
          <cell r="L1491">
            <v>0</v>
          </cell>
          <cell r="M1491">
            <v>0</v>
          </cell>
          <cell r="N1491">
            <v>0</v>
          </cell>
          <cell r="O1491">
            <v>0</v>
          </cell>
          <cell r="P1491">
            <v>0</v>
          </cell>
          <cell r="Q1491">
            <v>0</v>
          </cell>
          <cell r="R1491">
            <v>5.6309529854545115</v>
          </cell>
          <cell r="S1491">
            <v>17.1442871462299</v>
          </cell>
          <cell r="T1491">
            <v>40.548980952242438</v>
          </cell>
          <cell r="U1491">
            <v>52.92799504328039</v>
          </cell>
          <cell r="V1491">
            <v>59.593354892652727</v>
          </cell>
          <cell r="W1491">
            <v>60.382677857562754</v>
          </cell>
          <cell r="X1491">
            <v>61.162885646285609</v>
          </cell>
          <cell r="Y1491">
            <v>61.94387351456492</v>
          </cell>
          <cell r="Z1491">
            <v>62.762198341341403</v>
          </cell>
          <cell r="AA1491">
            <v>63.678439181486489</v>
          </cell>
          <cell r="AB1491">
            <v>64.520775498172327</v>
          </cell>
          <cell r="AC1491">
            <v>65.364607857843168</v>
          </cell>
          <cell r="AD1491">
            <v>66.238987169908881</v>
          </cell>
          <cell r="AE1491">
            <v>67.125063013269198</v>
          </cell>
          <cell r="AF1491">
            <v>68.022991851877961</v>
          </cell>
          <cell r="AG1491">
            <v>68.932932242700019</v>
          </cell>
          <cell r="AH1491">
            <v>69.855044863709381</v>
          </cell>
          <cell r="AI1491">
            <v>70.789492542261797</v>
          </cell>
          <cell r="AJ1491">
            <v>71.73644028384696</v>
          </cell>
          <cell r="AK1491">
            <v>72.696055301225314</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row>
        <row r="1492">
          <cell r="A1492" t="str">
            <v>IDResidentialTime-Of-Use EV ChargingWinter Peak Reduction @Meter  (MW)High Participation Case0</v>
          </cell>
          <cell r="B1492" t="str">
            <v>ID</v>
          </cell>
          <cell r="C1492" t="str">
            <v>Residential</v>
          </cell>
          <cell r="D1492" t="str">
            <v>Time-Of-Use EV Charging</v>
          </cell>
          <cell r="E1492" t="str">
            <v>Winter Peak Reduction @Meter  (MW)</v>
          </cell>
          <cell r="F1492" t="str">
            <v>High Participation Case</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row>
        <row r="1493">
          <cell r="A1493" t="str">
            <v>IDResidentialTime-Of-Use EV ChargingWinter Peak Reduction @Generation (MW)High Participation Case0</v>
          </cell>
          <cell r="B1493" t="str">
            <v>ID</v>
          </cell>
          <cell r="C1493" t="str">
            <v>Residential</v>
          </cell>
          <cell r="D1493" t="str">
            <v>Time-Of-Use EV Charging</v>
          </cell>
          <cell r="E1493" t="str">
            <v>Winter Peak Reduction @Generation (MW)</v>
          </cell>
          <cell r="F1493" t="str">
            <v>High Participation Case</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row>
        <row r="1494">
          <cell r="A1494" t="str">
            <v>IDResidentialTime-Of-Use EV ChargingProgram Annual BenefitsHigh Participation Case0</v>
          </cell>
          <cell r="B1494" t="str">
            <v>ID</v>
          </cell>
          <cell r="C1494" t="str">
            <v>Residential</v>
          </cell>
          <cell r="D1494" t="str">
            <v>Time-Of-Use EV Charging</v>
          </cell>
          <cell r="E1494" t="str">
            <v>Program Annual Benefits</v>
          </cell>
          <cell r="F1494" t="str">
            <v>High Participation Case</v>
          </cell>
          <cell r="G1494">
            <v>0</v>
          </cell>
        </row>
        <row r="1495">
          <cell r="A1495" t="str">
            <v>IDResidentialTime-Of-Use EV ChargingNew ParticipantsHigh Participation Case0</v>
          </cell>
          <cell r="B1495" t="str">
            <v>ID</v>
          </cell>
          <cell r="C1495" t="str">
            <v>Residential</v>
          </cell>
          <cell r="D1495" t="str">
            <v>Time-Of-Use EV Charging</v>
          </cell>
          <cell r="E1495" t="str">
            <v>New Participants</v>
          </cell>
          <cell r="F1495" t="str">
            <v>High Participation Case</v>
          </cell>
          <cell r="G1495">
            <v>0</v>
          </cell>
          <cell r="H1495">
            <v>0</v>
          </cell>
          <cell r="I1495">
            <v>0</v>
          </cell>
          <cell r="J1495">
            <v>0</v>
          </cell>
          <cell r="K1495">
            <v>0</v>
          </cell>
          <cell r="L1495">
            <v>0</v>
          </cell>
          <cell r="M1495">
            <v>0</v>
          </cell>
          <cell r="N1495">
            <v>0</v>
          </cell>
          <cell r="O1495">
            <v>0</v>
          </cell>
          <cell r="P1495">
            <v>0</v>
          </cell>
          <cell r="Q1495">
            <v>0</v>
          </cell>
          <cell r="R1495">
            <v>16746.686550000006</v>
          </cell>
          <cell r="S1495">
            <v>34271.919000000009</v>
          </cell>
          <cell r="T1495">
            <v>69833.664450000011</v>
          </cell>
          <cell r="U1495">
            <v>36847.527750000037</v>
          </cell>
          <cell r="V1495">
            <v>20100.588749999937</v>
          </cell>
          <cell r="W1495">
            <v>2583.0255000000179</v>
          </cell>
          <cell r="X1495">
            <v>2585.7149999999965</v>
          </cell>
          <cell r="Y1495">
            <v>2585.2035000000324</v>
          </cell>
          <cell r="Z1495">
            <v>2584.5764999999665</v>
          </cell>
          <cell r="AA1495">
            <v>2584.3950000000186</v>
          </cell>
          <cell r="AB1495">
            <v>2584.7249999999767</v>
          </cell>
          <cell r="AC1495">
            <v>2592.8595000000205</v>
          </cell>
          <cell r="AD1495">
            <v>2694.0321599718882</v>
          </cell>
          <cell r="AE1495">
            <v>2731.0805338135397</v>
          </cell>
          <cell r="AF1495">
            <v>2768.6383974915661</v>
          </cell>
          <cell r="AG1495">
            <v>2806.7127575183695</v>
          </cell>
          <cell r="AH1495">
            <v>2845.3107167601411</v>
          </cell>
          <cell r="AI1495">
            <v>2884.4394757617847</v>
          </cell>
          <cell r="AJ1495">
            <v>2924.1063340901455</v>
          </cell>
          <cell r="AK1495">
            <v>2964.3186916958948</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row>
        <row r="1496">
          <cell r="A1496" t="str">
            <v>IDResidentialTime-Of-Use EV ChargingIncentive CostsHigh Participation Case0</v>
          </cell>
          <cell r="B1496" t="str">
            <v>ID</v>
          </cell>
          <cell r="C1496" t="str">
            <v>Residential</v>
          </cell>
          <cell r="D1496" t="str">
            <v>Time-Of-Use EV Charging</v>
          </cell>
          <cell r="E1496" t="str">
            <v>Incentive Costs</v>
          </cell>
          <cell r="F1496" t="str">
            <v>High Participation Case</v>
          </cell>
          <cell r="G1496">
            <v>0</v>
          </cell>
          <cell r="H1496">
            <v>0</v>
          </cell>
          <cell r="I1496">
            <v>0</v>
          </cell>
          <cell r="J1496">
            <v>0</v>
          </cell>
          <cell r="K1496">
            <v>0</v>
          </cell>
          <cell r="L1496">
            <v>0</v>
          </cell>
          <cell r="M1496">
            <v>0</v>
          </cell>
          <cell r="N1496">
            <v>0</v>
          </cell>
          <cell r="O1496">
            <v>0</v>
          </cell>
          <cell r="P1496">
            <v>0</v>
          </cell>
          <cell r="Q1496">
            <v>0</v>
          </cell>
          <cell r="R1496">
            <v>351680.42</v>
          </cell>
          <cell r="S1496">
            <v>1071390.72</v>
          </cell>
          <cell r="T1496">
            <v>2537897.67</v>
          </cell>
          <cell r="U1496">
            <v>3311695.75</v>
          </cell>
          <cell r="V1496">
            <v>3733808.12</v>
          </cell>
          <cell r="W1496">
            <v>3788051.65</v>
          </cell>
          <cell r="X1496">
            <v>3842351.67</v>
          </cell>
          <cell r="Y1496">
            <v>3896640.94</v>
          </cell>
          <cell r="Z1496">
            <v>3950917.05</v>
          </cell>
          <cell r="AA1496">
            <v>4005189.34</v>
          </cell>
          <cell r="AB1496">
            <v>4059468.57</v>
          </cell>
          <cell r="AC1496">
            <v>4113918.62</v>
          </cell>
          <cell r="AD1496">
            <v>4170493.29</v>
          </cell>
          <cell r="AE1496">
            <v>4227845.9800000004</v>
          </cell>
          <cell r="AF1496">
            <v>4285987.3899999997</v>
          </cell>
          <cell r="AG1496">
            <v>4344928.3600000003</v>
          </cell>
          <cell r="AH1496">
            <v>4404679.88</v>
          </cell>
          <cell r="AI1496">
            <v>4465253.1100000003</v>
          </cell>
          <cell r="AJ1496">
            <v>4526659.34</v>
          </cell>
          <cell r="AK1496">
            <v>4588910.04</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row>
        <row r="1497">
          <cell r="A1497" t="str">
            <v>IDResidentialTime-Of-Use EV ChargingParticipantsHigh Participation Case0</v>
          </cell>
          <cell r="B1497" t="str">
            <v>ID</v>
          </cell>
          <cell r="C1497" t="str">
            <v>Residential</v>
          </cell>
          <cell r="D1497" t="str">
            <v>Time-Of-Use EV Charging</v>
          </cell>
          <cell r="E1497" t="str">
            <v>Participants</v>
          </cell>
          <cell r="F1497" t="str">
            <v>High Participation Case</v>
          </cell>
          <cell r="G1497">
            <v>0</v>
          </cell>
          <cell r="H1497">
            <v>0</v>
          </cell>
          <cell r="I1497">
            <v>0</v>
          </cell>
          <cell r="J1497">
            <v>0</v>
          </cell>
          <cell r="K1497">
            <v>0</v>
          </cell>
          <cell r="L1497">
            <v>0</v>
          </cell>
          <cell r="M1497">
            <v>0</v>
          </cell>
          <cell r="N1497">
            <v>0</v>
          </cell>
          <cell r="O1497">
            <v>0</v>
          </cell>
          <cell r="P1497">
            <v>0</v>
          </cell>
          <cell r="Q1497">
            <v>0</v>
          </cell>
          <cell r="R1497">
            <v>16746.686550000006</v>
          </cell>
          <cell r="S1497">
            <v>51018.605550000015</v>
          </cell>
          <cell r="T1497">
            <v>120852.27000000002</v>
          </cell>
          <cell r="U1497">
            <v>157699.79775000006</v>
          </cell>
          <cell r="V1497">
            <v>177800.38649999999</v>
          </cell>
          <cell r="W1497">
            <v>180383.41200000001</v>
          </cell>
          <cell r="X1497">
            <v>182969.12700000001</v>
          </cell>
          <cell r="Y1497">
            <v>185554.33050000004</v>
          </cell>
          <cell r="Z1497">
            <v>188138.90700000001</v>
          </cell>
          <cell r="AA1497">
            <v>190723.30200000003</v>
          </cell>
          <cell r="AB1497">
            <v>193308.027</v>
          </cell>
          <cell r="AC1497">
            <v>195900.88650000002</v>
          </cell>
          <cell r="AD1497">
            <v>198594.91865997191</v>
          </cell>
          <cell r="AE1497">
            <v>201325.99919378545</v>
          </cell>
          <cell r="AF1497">
            <v>204094.63759127702</v>
          </cell>
          <cell r="AG1497">
            <v>206901.35034879539</v>
          </cell>
          <cell r="AH1497">
            <v>209746.66106555553</v>
          </cell>
          <cell r="AI1497">
            <v>212631.10054131731</v>
          </cell>
          <cell r="AJ1497">
            <v>215555.20687540746</v>
          </cell>
          <cell r="AK1497">
            <v>218519.52556710335</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row>
        <row r="1498">
          <cell r="A1498" t="str">
            <v>ORExtra Large C&amp;ICritical Peak PricingProgram Annual BenefitsLow Participation Case0</v>
          </cell>
          <cell r="B1498" t="str">
            <v>OR</v>
          </cell>
          <cell r="C1498" t="str">
            <v>Extra Large C&amp;I</v>
          </cell>
          <cell r="D1498" t="str">
            <v>Critical Peak Pricing</v>
          </cell>
          <cell r="E1498" t="str">
            <v>Program Annual Benefits</v>
          </cell>
          <cell r="F1498" t="str">
            <v>Low Participation Case</v>
          </cell>
          <cell r="G1498">
            <v>0</v>
          </cell>
          <cell r="H1498">
            <v>0</v>
          </cell>
          <cell r="I1498">
            <v>0</v>
          </cell>
          <cell r="J1498">
            <v>0</v>
          </cell>
          <cell r="K1498">
            <v>0</v>
          </cell>
          <cell r="L1498">
            <v>0</v>
          </cell>
          <cell r="M1498">
            <v>0</v>
          </cell>
          <cell r="N1498">
            <v>0</v>
          </cell>
          <cell r="O1498">
            <v>0</v>
          </cell>
          <cell r="P1498">
            <v>0</v>
          </cell>
          <cell r="Q1498">
            <v>0</v>
          </cell>
          <cell r="R1498">
            <v>573231.01</v>
          </cell>
          <cell r="S1498">
            <v>1745288.43</v>
          </cell>
          <cell r="T1498">
            <v>4127886.26</v>
          </cell>
          <cell r="U1498">
            <v>5388069.9000000004</v>
          </cell>
          <cell r="V1498">
            <v>6066603.5300000003</v>
          </cell>
          <cell r="W1498">
            <v>6146956.6100000003</v>
          </cell>
          <cell r="X1498">
            <v>6226381.7599999998</v>
          </cell>
          <cell r="Y1498">
            <v>6305886.3200000003</v>
          </cell>
          <cell r="Z1498">
            <v>6389191.79</v>
          </cell>
          <cell r="AA1498">
            <v>6482465.1100000003</v>
          </cell>
          <cell r="AB1498">
            <v>6568214.9500000002</v>
          </cell>
          <cell r="AC1498">
            <v>6654117.0800000001</v>
          </cell>
          <cell r="AD1498">
            <v>6743128.8899999997</v>
          </cell>
          <cell r="AE1498">
            <v>6833331.4100000001</v>
          </cell>
          <cell r="AF1498">
            <v>6924740.5700000003</v>
          </cell>
          <cell r="AG1498">
            <v>7017372.5</v>
          </cell>
          <cell r="AH1498">
            <v>7111243.5700000003</v>
          </cell>
          <cell r="AI1498">
            <v>7206370.3399999999</v>
          </cell>
          <cell r="AJ1498">
            <v>7302769.6200000001</v>
          </cell>
          <cell r="AK1498">
            <v>7400458.4299999997</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row>
        <row r="1499">
          <cell r="A1499" t="str">
            <v>ORExtra Large C&amp;ICritical Peak PricingProgram Annual CostsLow Participation Case0</v>
          </cell>
          <cell r="B1499" t="str">
            <v>OR</v>
          </cell>
          <cell r="C1499" t="str">
            <v>Extra Large C&amp;I</v>
          </cell>
          <cell r="D1499" t="str">
            <v>Critical Peak Pricing</v>
          </cell>
          <cell r="E1499" t="str">
            <v>Program Annual Costs</v>
          </cell>
          <cell r="F1499" t="str">
            <v>Low Participation Case</v>
          </cell>
          <cell r="G1499">
            <v>0</v>
          </cell>
          <cell r="H1499">
            <v>0</v>
          </cell>
          <cell r="I1499">
            <v>0</v>
          </cell>
          <cell r="J1499">
            <v>0</v>
          </cell>
          <cell r="K1499">
            <v>0</v>
          </cell>
          <cell r="L1499">
            <v>0</v>
          </cell>
          <cell r="M1499">
            <v>0</v>
          </cell>
          <cell r="N1499">
            <v>0</v>
          </cell>
          <cell r="O1499">
            <v>0</v>
          </cell>
          <cell r="P1499">
            <v>0</v>
          </cell>
          <cell r="Q1499">
            <v>0</v>
          </cell>
          <cell r="R1499">
            <v>5834317.1500000004</v>
          </cell>
          <cell r="S1499">
            <v>12509121.98</v>
          </cell>
          <cell r="T1499">
            <v>26286343.199999999</v>
          </cell>
          <cell r="U1499">
            <v>16130618.27</v>
          </cell>
          <cell r="V1499">
            <v>10911310.720000001</v>
          </cell>
          <cell r="W1499">
            <v>4823091.07</v>
          </cell>
          <cell r="X1499">
            <v>4899046.41</v>
          </cell>
          <cell r="Y1499">
            <v>4974249.76</v>
          </cell>
          <cell r="Z1499">
            <v>5049879.66</v>
          </cell>
          <cell r="AA1499">
            <v>5126289.05</v>
          </cell>
          <cell r="AB1499">
            <v>5203203.5</v>
          </cell>
          <cell r="AC1499">
            <v>5283869.59</v>
          </cell>
          <cell r="AD1499">
            <v>5405233.1200000001</v>
          </cell>
          <cell r="AE1499">
            <v>5502775.29</v>
          </cell>
          <cell r="AF1499">
            <v>5602414.6799999997</v>
          </cell>
          <cell r="AG1499">
            <v>5704204.7300000004</v>
          </cell>
          <cell r="AH1499">
            <v>5808200.4400000004</v>
          </cell>
          <cell r="AI1499">
            <v>5914458.3899999997</v>
          </cell>
          <cell r="AJ1499">
            <v>6023036.7800000003</v>
          </cell>
          <cell r="AK1499">
            <v>6133995.5099999998</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row>
        <row r="1500">
          <cell r="A1500" t="str">
            <v>ORExtra Large C&amp;ICritical Peak PricingNon-Incentive CostsLow Participation Case0</v>
          </cell>
          <cell r="B1500" t="str">
            <v>OR</v>
          </cell>
          <cell r="C1500" t="str">
            <v>Extra Large C&amp;I</v>
          </cell>
          <cell r="D1500" t="str">
            <v>Critical Peak Pricing</v>
          </cell>
          <cell r="E1500" t="str">
            <v>Non-Incentive Costs</v>
          </cell>
          <cell r="F1500" t="str">
            <v>Low Participation Case</v>
          </cell>
          <cell r="G1500">
            <v>0</v>
          </cell>
          <cell r="H1500">
            <v>0</v>
          </cell>
          <cell r="I1500">
            <v>0</v>
          </cell>
          <cell r="J1500">
            <v>0</v>
          </cell>
          <cell r="K1500">
            <v>0</v>
          </cell>
          <cell r="L1500">
            <v>0</v>
          </cell>
          <cell r="M1500">
            <v>0</v>
          </cell>
          <cell r="N1500">
            <v>0</v>
          </cell>
          <cell r="O1500">
            <v>0</v>
          </cell>
          <cell r="P1500">
            <v>0</v>
          </cell>
          <cell r="Q1500">
            <v>0</v>
          </cell>
          <cell r="R1500">
            <v>5482636.7300000004</v>
          </cell>
          <cell r="S1500">
            <v>11437731.27</v>
          </cell>
          <cell r="T1500">
            <v>23748445.530000001</v>
          </cell>
          <cell r="U1500">
            <v>12818922.52</v>
          </cell>
          <cell r="V1500">
            <v>7177502.6100000003</v>
          </cell>
          <cell r="W1500">
            <v>1035039.42</v>
          </cell>
          <cell r="X1500">
            <v>1056694.75</v>
          </cell>
          <cell r="Y1500">
            <v>1077608.81</v>
          </cell>
          <cell r="Z1500">
            <v>1098962.6200000001</v>
          </cell>
          <cell r="AA1500">
            <v>1121099.71</v>
          </cell>
          <cell r="AB1500">
            <v>1143734.93</v>
          </cell>
          <cell r="AC1500">
            <v>1169950.97</v>
          </cell>
          <cell r="AD1500">
            <v>1234739.83</v>
          </cell>
          <cell r="AE1500">
            <v>1274929.31</v>
          </cell>
          <cell r="AF1500">
            <v>1316427.29</v>
          </cell>
          <cell r="AG1500">
            <v>1359276.37</v>
          </cell>
          <cell r="AH1500">
            <v>1403520.56</v>
          </cell>
          <cell r="AI1500">
            <v>1449205.28</v>
          </cell>
          <cell r="AJ1500">
            <v>1496377.44</v>
          </cell>
          <cell r="AK1500">
            <v>1545085.48</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row>
        <row r="1501">
          <cell r="A1501" t="str">
            <v>ORExtra Large C&amp;ICritical Peak PricingSummer Peak Reduction @Meter  (MW)Low Participation Case0</v>
          </cell>
          <cell r="B1501" t="str">
            <v>OR</v>
          </cell>
          <cell r="C1501" t="str">
            <v>Extra Large C&amp;I</v>
          </cell>
          <cell r="D1501" t="str">
            <v>Critical Peak Pricing</v>
          </cell>
          <cell r="E1501" t="str">
            <v>Summer Peak Reduction @Meter  (MW)</v>
          </cell>
          <cell r="F1501" t="str">
            <v>Low Participation Case</v>
          </cell>
          <cell r="G1501">
            <v>0</v>
          </cell>
          <cell r="H1501">
            <v>0</v>
          </cell>
          <cell r="I1501">
            <v>0</v>
          </cell>
          <cell r="J1501">
            <v>0</v>
          </cell>
          <cell r="K1501">
            <v>0</v>
          </cell>
          <cell r="L1501">
            <v>0</v>
          </cell>
          <cell r="M1501">
            <v>0</v>
          </cell>
          <cell r="N1501">
            <v>0</v>
          </cell>
          <cell r="O1501">
            <v>0</v>
          </cell>
          <cell r="P1501">
            <v>0</v>
          </cell>
          <cell r="Q1501">
            <v>0</v>
          </cell>
          <cell r="R1501">
            <v>5.1061481672101516</v>
          </cell>
          <cell r="S1501">
            <v>15.546439584201273</v>
          </cell>
          <cell r="T1501">
            <v>36.769815927493447</v>
          </cell>
          <cell r="U1501">
            <v>47.99510590524666</v>
          </cell>
          <cell r="V1501">
            <v>54.039254216657497</v>
          </cell>
          <cell r="W1501">
            <v>54.75501228123791</v>
          </cell>
          <cell r="X1501">
            <v>55.462504704051796</v>
          </cell>
          <cell r="Y1501">
            <v>56.170704503007471</v>
          </cell>
          <cell r="Z1501">
            <v>56.91276145592839</v>
          </cell>
          <cell r="AA1501">
            <v>57.74360864977195</v>
          </cell>
          <cell r="AB1501">
            <v>58.507439221742665</v>
          </cell>
          <cell r="AC1501">
            <v>59.27262640549219</v>
          </cell>
          <cell r="AD1501">
            <v>60.065513565673378</v>
          </cell>
          <cell r="AE1501">
            <v>60.869007140432515</v>
          </cell>
          <cell r="AF1501">
            <v>61.683249011282939</v>
          </cell>
          <cell r="AG1501">
            <v>62.508382957680382</v>
          </cell>
          <cell r="AH1501">
            <v>63.344554682411669</v>
          </cell>
          <cell r="AI1501">
            <v>64.191911837323005</v>
          </cell>
          <cell r="AJ1501">
            <v>65.050604049392433</v>
          </cell>
          <cell r="AK1501">
            <v>65.920782947151125</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row>
        <row r="1502">
          <cell r="A1502" t="str">
            <v>ORExtra Large C&amp;ICritical Peak PricingSummer Peak Reduction @Generation (MW)Low Participation Case0</v>
          </cell>
          <cell r="B1502" t="str">
            <v>OR</v>
          </cell>
          <cell r="C1502" t="str">
            <v>Extra Large C&amp;I</v>
          </cell>
          <cell r="D1502" t="str">
            <v>Critical Peak Pricing</v>
          </cell>
          <cell r="E1502" t="str">
            <v>Summer Peak Reduction @Generation (MW)</v>
          </cell>
          <cell r="F1502" t="str">
            <v>Low Participation Case</v>
          </cell>
          <cell r="G1502">
            <v>0</v>
          </cell>
          <cell r="H1502">
            <v>0</v>
          </cell>
          <cell r="I1502">
            <v>0</v>
          </cell>
          <cell r="J1502">
            <v>0</v>
          </cell>
          <cell r="K1502">
            <v>0</v>
          </cell>
          <cell r="L1502">
            <v>0</v>
          </cell>
          <cell r="M1502">
            <v>0</v>
          </cell>
          <cell r="N1502">
            <v>0</v>
          </cell>
          <cell r="O1502">
            <v>0</v>
          </cell>
          <cell r="P1502">
            <v>0</v>
          </cell>
          <cell r="Q1502">
            <v>0</v>
          </cell>
          <cell r="R1502">
            <v>5.6309529854545115</v>
          </cell>
          <cell r="S1502">
            <v>17.1442871462299</v>
          </cell>
          <cell r="T1502">
            <v>40.548980952242438</v>
          </cell>
          <cell r="U1502">
            <v>52.92799504328039</v>
          </cell>
          <cell r="V1502">
            <v>59.593354892652727</v>
          </cell>
          <cell r="W1502">
            <v>60.382677857562754</v>
          </cell>
          <cell r="X1502">
            <v>61.162885646285609</v>
          </cell>
          <cell r="Y1502">
            <v>61.94387351456492</v>
          </cell>
          <cell r="Z1502">
            <v>62.762198341341403</v>
          </cell>
          <cell r="AA1502">
            <v>63.678439181486489</v>
          </cell>
          <cell r="AB1502">
            <v>64.520775498172327</v>
          </cell>
          <cell r="AC1502">
            <v>65.364607857843168</v>
          </cell>
          <cell r="AD1502">
            <v>66.238987169908881</v>
          </cell>
          <cell r="AE1502">
            <v>67.125063013269198</v>
          </cell>
          <cell r="AF1502">
            <v>68.022991851877961</v>
          </cell>
          <cell r="AG1502">
            <v>68.932932242700019</v>
          </cell>
          <cell r="AH1502">
            <v>69.855044863709381</v>
          </cell>
          <cell r="AI1502">
            <v>70.789492542261797</v>
          </cell>
          <cell r="AJ1502">
            <v>71.73644028384696</v>
          </cell>
          <cell r="AK1502">
            <v>72.696055301225314</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row>
        <row r="1503">
          <cell r="A1503" t="str">
            <v>ORExtra Large C&amp;ICritical Peak PricingWinter Peak Reduction @Meter  (MW)Low Participation Case0</v>
          </cell>
          <cell r="B1503" t="str">
            <v>OR</v>
          </cell>
          <cell r="C1503" t="str">
            <v>Extra Large C&amp;I</v>
          </cell>
          <cell r="D1503" t="str">
            <v>Critical Peak Pricing</v>
          </cell>
          <cell r="E1503" t="str">
            <v>Winter Peak Reduction @Meter  (MW)</v>
          </cell>
          <cell r="F1503" t="str">
            <v>Low Participation Case</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row>
        <row r="1504">
          <cell r="A1504" t="str">
            <v>ORExtra Large C&amp;ICritical Peak PricingWinter Peak Reduction @Generation (MW)Low Participation Case0</v>
          </cell>
          <cell r="B1504" t="str">
            <v>OR</v>
          </cell>
          <cell r="C1504" t="str">
            <v>Extra Large C&amp;I</v>
          </cell>
          <cell r="D1504" t="str">
            <v>Critical Peak Pricing</v>
          </cell>
          <cell r="E1504" t="str">
            <v>Winter Peak Reduction @Generation (MW)</v>
          </cell>
          <cell r="F1504" t="str">
            <v>Low Participation Case</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row>
        <row r="1505">
          <cell r="A1505" t="str">
            <v>ORExtra Large C&amp;ICritical Peak PricingProgram Annual BenefitsLow Participation Case0</v>
          </cell>
          <cell r="B1505" t="str">
            <v>OR</v>
          </cell>
          <cell r="C1505" t="str">
            <v>Extra Large C&amp;I</v>
          </cell>
          <cell r="D1505" t="str">
            <v>Critical Peak Pricing</v>
          </cell>
          <cell r="E1505" t="str">
            <v>Program Annual Benefits</v>
          </cell>
          <cell r="F1505" t="str">
            <v>Low Participation Case</v>
          </cell>
          <cell r="G1505">
            <v>0</v>
          </cell>
        </row>
        <row r="1506">
          <cell r="A1506" t="str">
            <v>ORExtra Large C&amp;ICritical Peak PricingNew ParticipantsLow Participation Case0</v>
          </cell>
          <cell r="B1506" t="str">
            <v>OR</v>
          </cell>
          <cell r="C1506" t="str">
            <v>Extra Large C&amp;I</v>
          </cell>
          <cell r="D1506" t="str">
            <v>Critical Peak Pricing</v>
          </cell>
          <cell r="E1506" t="str">
            <v>New Participants</v>
          </cell>
          <cell r="F1506" t="str">
            <v>Low Participation Case</v>
          </cell>
          <cell r="G1506">
            <v>0</v>
          </cell>
          <cell r="H1506">
            <v>0</v>
          </cell>
          <cell r="I1506">
            <v>0</v>
          </cell>
          <cell r="J1506">
            <v>0</v>
          </cell>
          <cell r="K1506">
            <v>0</v>
          </cell>
          <cell r="L1506">
            <v>0</v>
          </cell>
          <cell r="M1506">
            <v>0</v>
          </cell>
          <cell r="N1506">
            <v>0</v>
          </cell>
          <cell r="O1506">
            <v>0</v>
          </cell>
          <cell r="P1506">
            <v>0</v>
          </cell>
          <cell r="Q1506">
            <v>0</v>
          </cell>
          <cell r="R1506">
            <v>16746.686550000006</v>
          </cell>
          <cell r="S1506">
            <v>34271.919000000009</v>
          </cell>
          <cell r="T1506">
            <v>69833.664450000011</v>
          </cell>
          <cell r="U1506">
            <v>36847.527750000037</v>
          </cell>
          <cell r="V1506">
            <v>20100.588749999937</v>
          </cell>
          <cell r="W1506">
            <v>2583.0255000000179</v>
          </cell>
          <cell r="X1506">
            <v>2585.7149999999965</v>
          </cell>
          <cell r="Y1506">
            <v>2585.2035000000324</v>
          </cell>
          <cell r="Z1506">
            <v>2584.5764999999665</v>
          </cell>
          <cell r="AA1506">
            <v>2584.3950000000186</v>
          </cell>
          <cell r="AB1506">
            <v>2584.7249999999767</v>
          </cell>
          <cell r="AC1506">
            <v>2592.8595000000205</v>
          </cell>
          <cell r="AD1506">
            <v>2694.0321599718882</v>
          </cell>
          <cell r="AE1506">
            <v>2731.0805338135397</v>
          </cell>
          <cell r="AF1506">
            <v>2768.6383974915661</v>
          </cell>
          <cell r="AG1506">
            <v>2806.7127575183695</v>
          </cell>
          <cell r="AH1506">
            <v>2845.3107167601411</v>
          </cell>
          <cell r="AI1506">
            <v>2884.4394757617847</v>
          </cell>
          <cell r="AJ1506">
            <v>2924.1063340901455</v>
          </cell>
          <cell r="AK1506">
            <v>2964.3186916958948</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row>
        <row r="1507">
          <cell r="A1507" t="str">
            <v>ORExtra Large C&amp;ICritical Peak PricingIncentive CostsLow Participation Case0</v>
          </cell>
          <cell r="B1507" t="str">
            <v>OR</v>
          </cell>
          <cell r="C1507" t="str">
            <v>Extra Large C&amp;I</v>
          </cell>
          <cell r="D1507" t="str">
            <v>Critical Peak Pricing</v>
          </cell>
          <cell r="E1507" t="str">
            <v>Incentive Costs</v>
          </cell>
          <cell r="F1507" t="str">
            <v>Low Participation Case</v>
          </cell>
          <cell r="G1507">
            <v>0</v>
          </cell>
          <cell r="H1507">
            <v>0</v>
          </cell>
          <cell r="I1507">
            <v>0</v>
          </cell>
          <cell r="J1507">
            <v>0</v>
          </cell>
          <cell r="K1507">
            <v>0</v>
          </cell>
          <cell r="L1507">
            <v>0</v>
          </cell>
          <cell r="M1507">
            <v>0</v>
          </cell>
          <cell r="N1507">
            <v>0</v>
          </cell>
          <cell r="O1507">
            <v>0</v>
          </cell>
          <cell r="P1507">
            <v>0</v>
          </cell>
          <cell r="Q1507">
            <v>0</v>
          </cell>
          <cell r="R1507">
            <v>351680.42</v>
          </cell>
          <cell r="S1507">
            <v>1071390.72</v>
          </cell>
          <cell r="T1507">
            <v>2537897.67</v>
          </cell>
          <cell r="U1507">
            <v>3311695.75</v>
          </cell>
          <cell r="V1507">
            <v>3733808.12</v>
          </cell>
          <cell r="W1507">
            <v>3788051.65</v>
          </cell>
          <cell r="X1507">
            <v>3842351.67</v>
          </cell>
          <cell r="Y1507">
            <v>3896640.94</v>
          </cell>
          <cell r="Z1507">
            <v>3950917.05</v>
          </cell>
          <cell r="AA1507">
            <v>4005189.34</v>
          </cell>
          <cell r="AB1507">
            <v>4059468.57</v>
          </cell>
          <cell r="AC1507">
            <v>4113918.62</v>
          </cell>
          <cell r="AD1507">
            <v>4170493.29</v>
          </cell>
          <cell r="AE1507">
            <v>4227845.9800000004</v>
          </cell>
          <cell r="AF1507">
            <v>4285987.3899999997</v>
          </cell>
          <cell r="AG1507">
            <v>4344928.3600000003</v>
          </cell>
          <cell r="AH1507">
            <v>4404679.88</v>
          </cell>
          <cell r="AI1507">
            <v>4465253.1100000003</v>
          </cell>
          <cell r="AJ1507">
            <v>4526659.34</v>
          </cell>
          <cell r="AK1507">
            <v>4588910.04</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row>
        <row r="1508">
          <cell r="A1508" t="str">
            <v>ORExtra Large C&amp;ICritical Peak PricingParticipantsLow Participation Case0</v>
          </cell>
          <cell r="B1508" t="str">
            <v>OR</v>
          </cell>
          <cell r="C1508" t="str">
            <v>Extra Large C&amp;I</v>
          </cell>
          <cell r="D1508" t="str">
            <v>Critical Peak Pricing</v>
          </cell>
          <cell r="E1508" t="str">
            <v>Participants</v>
          </cell>
          <cell r="F1508" t="str">
            <v>Low Participation Case</v>
          </cell>
          <cell r="G1508">
            <v>0</v>
          </cell>
          <cell r="H1508">
            <v>0</v>
          </cell>
          <cell r="I1508">
            <v>0</v>
          </cell>
          <cell r="J1508">
            <v>0</v>
          </cell>
          <cell r="K1508">
            <v>0</v>
          </cell>
          <cell r="L1508">
            <v>0</v>
          </cell>
          <cell r="M1508">
            <v>0</v>
          </cell>
          <cell r="N1508">
            <v>0</v>
          </cell>
          <cell r="O1508">
            <v>0</v>
          </cell>
          <cell r="P1508">
            <v>0</v>
          </cell>
          <cell r="Q1508">
            <v>0</v>
          </cell>
          <cell r="R1508">
            <v>16746.686550000006</v>
          </cell>
          <cell r="S1508">
            <v>51018.605550000015</v>
          </cell>
          <cell r="T1508">
            <v>120852.27000000002</v>
          </cell>
          <cell r="U1508">
            <v>157699.79775000006</v>
          </cell>
          <cell r="V1508">
            <v>177800.38649999999</v>
          </cell>
          <cell r="W1508">
            <v>180383.41200000001</v>
          </cell>
          <cell r="X1508">
            <v>182969.12700000001</v>
          </cell>
          <cell r="Y1508">
            <v>185554.33050000004</v>
          </cell>
          <cell r="Z1508">
            <v>188138.90700000001</v>
          </cell>
          <cell r="AA1508">
            <v>190723.30200000003</v>
          </cell>
          <cell r="AB1508">
            <v>193308.027</v>
          </cell>
          <cell r="AC1508">
            <v>195900.88650000002</v>
          </cell>
          <cell r="AD1508">
            <v>198594.91865997191</v>
          </cell>
          <cell r="AE1508">
            <v>201325.99919378545</v>
          </cell>
          <cell r="AF1508">
            <v>204094.63759127702</v>
          </cell>
          <cell r="AG1508">
            <v>206901.35034879539</v>
          </cell>
          <cell r="AH1508">
            <v>209746.66106555553</v>
          </cell>
          <cell r="AI1508">
            <v>212631.10054131731</v>
          </cell>
          <cell r="AJ1508">
            <v>215555.20687540746</v>
          </cell>
          <cell r="AK1508">
            <v>218519.52556710335</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row>
        <row r="1509">
          <cell r="A1509" t="str">
            <v>ORIrrigationCritical Peak PricingProgram Annual BenefitsLow Participation Case0</v>
          </cell>
          <cell r="B1509" t="str">
            <v>OR</v>
          </cell>
          <cell r="C1509" t="str">
            <v>Irrigation</v>
          </cell>
          <cell r="D1509" t="str">
            <v>Critical Peak Pricing</v>
          </cell>
          <cell r="E1509" t="str">
            <v>Program Annual Benefits</v>
          </cell>
          <cell r="F1509" t="str">
            <v>Low Participation Case</v>
          </cell>
          <cell r="G1509">
            <v>0</v>
          </cell>
          <cell r="H1509">
            <v>0</v>
          </cell>
          <cell r="I1509">
            <v>0</v>
          </cell>
          <cell r="J1509">
            <v>0</v>
          </cell>
          <cell r="K1509">
            <v>0</v>
          </cell>
          <cell r="L1509">
            <v>0</v>
          </cell>
          <cell r="M1509">
            <v>0</v>
          </cell>
          <cell r="N1509">
            <v>0</v>
          </cell>
          <cell r="O1509">
            <v>0</v>
          </cell>
          <cell r="P1509">
            <v>0</v>
          </cell>
          <cell r="Q1509">
            <v>0</v>
          </cell>
          <cell r="R1509">
            <v>573231.01</v>
          </cell>
          <cell r="S1509">
            <v>1745288.43</v>
          </cell>
          <cell r="T1509">
            <v>4127886.26</v>
          </cell>
          <cell r="U1509">
            <v>5388069.9000000004</v>
          </cell>
          <cell r="V1509">
            <v>6066603.5300000003</v>
          </cell>
          <cell r="W1509">
            <v>6146956.6100000003</v>
          </cell>
          <cell r="X1509">
            <v>6226381.7599999998</v>
          </cell>
          <cell r="Y1509">
            <v>6305886.3200000003</v>
          </cell>
          <cell r="Z1509">
            <v>6389191.79</v>
          </cell>
          <cell r="AA1509">
            <v>6482465.1100000003</v>
          </cell>
          <cell r="AB1509">
            <v>6568214.9500000002</v>
          </cell>
          <cell r="AC1509">
            <v>6654117.0800000001</v>
          </cell>
          <cell r="AD1509">
            <v>6743128.8899999997</v>
          </cell>
          <cell r="AE1509">
            <v>6833331.4100000001</v>
          </cell>
          <cell r="AF1509">
            <v>6924740.5700000003</v>
          </cell>
          <cell r="AG1509">
            <v>7017372.5</v>
          </cell>
          <cell r="AH1509">
            <v>7111243.5700000003</v>
          </cell>
          <cell r="AI1509">
            <v>7206370.3399999999</v>
          </cell>
          <cell r="AJ1509">
            <v>7302769.6200000001</v>
          </cell>
          <cell r="AK1509">
            <v>7400458.4299999997</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row>
        <row r="1510">
          <cell r="A1510" t="str">
            <v>ORIrrigationCritical Peak PricingProgram Annual CostsLow Participation Case0</v>
          </cell>
          <cell r="B1510" t="str">
            <v>OR</v>
          </cell>
          <cell r="C1510" t="str">
            <v>Irrigation</v>
          </cell>
          <cell r="D1510" t="str">
            <v>Critical Peak Pricing</v>
          </cell>
          <cell r="E1510" t="str">
            <v>Program Annual Costs</v>
          </cell>
          <cell r="F1510" t="str">
            <v>Low Participation Case</v>
          </cell>
          <cell r="G1510">
            <v>0</v>
          </cell>
          <cell r="H1510">
            <v>0</v>
          </cell>
          <cell r="I1510">
            <v>0</v>
          </cell>
          <cell r="J1510">
            <v>0</v>
          </cell>
          <cell r="K1510">
            <v>0</v>
          </cell>
          <cell r="L1510">
            <v>0</v>
          </cell>
          <cell r="M1510">
            <v>0</v>
          </cell>
          <cell r="N1510">
            <v>0</v>
          </cell>
          <cell r="O1510">
            <v>0</v>
          </cell>
          <cell r="P1510">
            <v>0</v>
          </cell>
          <cell r="Q1510">
            <v>0</v>
          </cell>
          <cell r="R1510">
            <v>5834317.1500000004</v>
          </cell>
          <cell r="S1510">
            <v>12509121.98</v>
          </cell>
          <cell r="T1510">
            <v>26286343.199999999</v>
          </cell>
          <cell r="U1510">
            <v>16130618.27</v>
          </cell>
          <cell r="V1510">
            <v>10911310.720000001</v>
          </cell>
          <cell r="W1510">
            <v>4823091.07</v>
          </cell>
          <cell r="X1510">
            <v>4899046.41</v>
          </cell>
          <cell r="Y1510">
            <v>4974249.76</v>
          </cell>
          <cell r="Z1510">
            <v>5049879.66</v>
          </cell>
          <cell r="AA1510">
            <v>5126289.05</v>
          </cell>
          <cell r="AB1510">
            <v>5203203.5</v>
          </cell>
          <cell r="AC1510">
            <v>5283869.59</v>
          </cell>
          <cell r="AD1510">
            <v>5405233.1200000001</v>
          </cell>
          <cell r="AE1510">
            <v>5502775.29</v>
          </cell>
          <cell r="AF1510">
            <v>5602414.6799999997</v>
          </cell>
          <cell r="AG1510">
            <v>5704204.7300000004</v>
          </cell>
          <cell r="AH1510">
            <v>5808200.4400000004</v>
          </cell>
          <cell r="AI1510">
            <v>5914458.3899999997</v>
          </cell>
          <cell r="AJ1510">
            <v>6023036.7800000003</v>
          </cell>
          <cell r="AK1510">
            <v>6133995.5099999998</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row>
        <row r="1511">
          <cell r="A1511" t="str">
            <v>ORIrrigationCritical Peak PricingNon-Incentive CostsLow Participation Case0</v>
          </cell>
          <cell r="B1511" t="str">
            <v>OR</v>
          </cell>
          <cell r="C1511" t="str">
            <v>Irrigation</v>
          </cell>
          <cell r="D1511" t="str">
            <v>Critical Peak Pricing</v>
          </cell>
          <cell r="E1511" t="str">
            <v>Non-Incentive Costs</v>
          </cell>
          <cell r="F1511" t="str">
            <v>Low Participation Case</v>
          </cell>
          <cell r="G1511">
            <v>0</v>
          </cell>
          <cell r="H1511">
            <v>0</v>
          </cell>
          <cell r="I1511">
            <v>0</v>
          </cell>
          <cell r="J1511">
            <v>0</v>
          </cell>
          <cell r="K1511">
            <v>0</v>
          </cell>
          <cell r="L1511">
            <v>0</v>
          </cell>
          <cell r="M1511">
            <v>0</v>
          </cell>
          <cell r="N1511">
            <v>0</v>
          </cell>
          <cell r="O1511">
            <v>0</v>
          </cell>
          <cell r="P1511">
            <v>0</v>
          </cell>
          <cell r="Q1511">
            <v>0</v>
          </cell>
          <cell r="R1511">
            <v>5482636.7300000004</v>
          </cell>
          <cell r="S1511">
            <v>11437731.27</v>
          </cell>
          <cell r="T1511">
            <v>23748445.530000001</v>
          </cell>
          <cell r="U1511">
            <v>12818922.52</v>
          </cell>
          <cell r="V1511">
            <v>7177502.6100000003</v>
          </cell>
          <cell r="W1511">
            <v>1035039.42</v>
          </cell>
          <cell r="X1511">
            <v>1056694.75</v>
          </cell>
          <cell r="Y1511">
            <v>1077608.81</v>
          </cell>
          <cell r="Z1511">
            <v>1098962.6200000001</v>
          </cell>
          <cell r="AA1511">
            <v>1121099.71</v>
          </cell>
          <cell r="AB1511">
            <v>1143734.93</v>
          </cell>
          <cell r="AC1511">
            <v>1169950.97</v>
          </cell>
          <cell r="AD1511">
            <v>1234739.83</v>
          </cell>
          <cell r="AE1511">
            <v>1274929.31</v>
          </cell>
          <cell r="AF1511">
            <v>1316427.29</v>
          </cell>
          <cell r="AG1511">
            <v>1359276.37</v>
          </cell>
          <cell r="AH1511">
            <v>1403520.56</v>
          </cell>
          <cell r="AI1511">
            <v>1449205.28</v>
          </cell>
          <cell r="AJ1511">
            <v>1496377.44</v>
          </cell>
          <cell r="AK1511">
            <v>1545085.48</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row>
        <row r="1512">
          <cell r="A1512" t="str">
            <v>ORIrrigationCritical Peak PricingSummer Peak Reduction @Meter  (MW)Low Participation Case0</v>
          </cell>
          <cell r="B1512" t="str">
            <v>OR</v>
          </cell>
          <cell r="C1512" t="str">
            <v>Irrigation</v>
          </cell>
          <cell r="D1512" t="str">
            <v>Critical Peak Pricing</v>
          </cell>
          <cell r="E1512" t="str">
            <v>Summer Peak Reduction @Meter  (MW)</v>
          </cell>
          <cell r="F1512" t="str">
            <v>Low Participation Case</v>
          </cell>
          <cell r="G1512">
            <v>0</v>
          </cell>
          <cell r="H1512">
            <v>0</v>
          </cell>
          <cell r="I1512">
            <v>0</v>
          </cell>
          <cell r="J1512">
            <v>0</v>
          </cell>
          <cell r="K1512">
            <v>0</v>
          </cell>
          <cell r="L1512">
            <v>0</v>
          </cell>
          <cell r="M1512">
            <v>0</v>
          </cell>
          <cell r="N1512">
            <v>0</v>
          </cell>
          <cell r="O1512">
            <v>0</v>
          </cell>
          <cell r="P1512">
            <v>0</v>
          </cell>
          <cell r="Q1512">
            <v>0</v>
          </cell>
          <cell r="R1512">
            <v>5.1061481672101516</v>
          </cell>
          <cell r="S1512">
            <v>15.546439584201273</v>
          </cell>
          <cell r="T1512">
            <v>36.769815927493447</v>
          </cell>
          <cell r="U1512">
            <v>47.99510590524666</v>
          </cell>
          <cell r="V1512">
            <v>54.039254216657497</v>
          </cell>
          <cell r="W1512">
            <v>54.75501228123791</v>
          </cell>
          <cell r="X1512">
            <v>55.462504704051796</v>
          </cell>
          <cell r="Y1512">
            <v>56.170704503007471</v>
          </cell>
          <cell r="Z1512">
            <v>56.91276145592839</v>
          </cell>
          <cell r="AA1512">
            <v>57.74360864977195</v>
          </cell>
          <cell r="AB1512">
            <v>58.507439221742665</v>
          </cell>
          <cell r="AC1512">
            <v>59.27262640549219</v>
          </cell>
          <cell r="AD1512">
            <v>60.065513565673378</v>
          </cell>
          <cell r="AE1512">
            <v>60.869007140432515</v>
          </cell>
          <cell r="AF1512">
            <v>61.683249011282939</v>
          </cell>
          <cell r="AG1512">
            <v>62.508382957680382</v>
          </cell>
          <cell r="AH1512">
            <v>63.344554682411669</v>
          </cell>
          <cell r="AI1512">
            <v>64.191911837323005</v>
          </cell>
          <cell r="AJ1512">
            <v>65.050604049392433</v>
          </cell>
          <cell r="AK1512">
            <v>65.920782947151125</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row>
        <row r="1513">
          <cell r="A1513" t="str">
            <v>ORIrrigationCritical Peak PricingSummer Peak Reduction @Generation (MW)Low Participation Case0</v>
          </cell>
          <cell r="B1513" t="str">
            <v>OR</v>
          </cell>
          <cell r="C1513" t="str">
            <v>Irrigation</v>
          </cell>
          <cell r="D1513" t="str">
            <v>Critical Peak Pricing</v>
          </cell>
          <cell r="E1513" t="str">
            <v>Summer Peak Reduction @Generation (MW)</v>
          </cell>
          <cell r="F1513" t="str">
            <v>Low Participation Case</v>
          </cell>
          <cell r="G1513">
            <v>0</v>
          </cell>
          <cell r="H1513">
            <v>0</v>
          </cell>
          <cell r="I1513">
            <v>0</v>
          </cell>
          <cell r="J1513">
            <v>0</v>
          </cell>
          <cell r="K1513">
            <v>0</v>
          </cell>
          <cell r="L1513">
            <v>0</v>
          </cell>
          <cell r="M1513">
            <v>0</v>
          </cell>
          <cell r="N1513">
            <v>0</v>
          </cell>
          <cell r="O1513">
            <v>0</v>
          </cell>
          <cell r="P1513">
            <v>0</v>
          </cell>
          <cell r="Q1513">
            <v>0</v>
          </cell>
          <cell r="R1513">
            <v>5.6309529854545115</v>
          </cell>
          <cell r="S1513">
            <v>17.1442871462299</v>
          </cell>
          <cell r="T1513">
            <v>40.548980952242438</v>
          </cell>
          <cell r="U1513">
            <v>52.92799504328039</v>
          </cell>
          <cell r="V1513">
            <v>59.593354892652727</v>
          </cell>
          <cell r="W1513">
            <v>60.382677857562754</v>
          </cell>
          <cell r="X1513">
            <v>61.162885646285609</v>
          </cell>
          <cell r="Y1513">
            <v>61.94387351456492</v>
          </cell>
          <cell r="Z1513">
            <v>62.762198341341403</v>
          </cell>
          <cell r="AA1513">
            <v>63.678439181486489</v>
          </cell>
          <cell r="AB1513">
            <v>64.520775498172327</v>
          </cell>
          <cell r="AC1513">
            <v>65.364607857843168</v>
          </cell>
          <cell r="AD1513">
            <v>66.238987169908881</v>
          </cell>
          <cell r="AE1513">
            <v>67.125063013269198</v>
          </cell>
          <cell r="AF1513">
            <v>68.022991851877961</v>
          </cell>
          <cell r="AG1513">
            <v>68.932932242700019</v>
          </cell>
          <cell r="AH1513">
            <v>69.855044863709381</v>
          </cell>
          <cell r="AI1513">
            <v>70.789492542261797</v>
          </cell>
          <cell r="AJ1513">
            <v>71.73644028384696</v>
          </cell>
          <cell r="AK1513">
            <v>72.696055301225314</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row>
        <row r="1514">
          <cell r="A1514" t="str">
            <v>ORIrrigationCritical Peak PricingWinter Peak Reduction @Meter  (MW)Low Participation Case0</v>
          </cell>
          <cell r="B1514" t="str">
            <v>OR</v>
          </cell>
          <cell r="C1514" t="str">
            <v>Irrigation</v>
          </cell>
          <cell r="D1514" t="str">
            <v>Critical Peak Pricing</v>
          </cell>
          <cell r="E1514" t="str">
            <v>Winter Peak Reduction @Meter  (MW)</v>
          </cell>
          <cell r="F1514" t="str">
            <v>Low Participation Case</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row>
        <row r="1515">
          <cell r="A1515" t="str">
            <v>ORIrrigationCritical Peak PricingWinter Peak Reduction @Generation (MW)Low Participation Case0</v>
          </cell>
          <cell r="B1515" t="str">
            <v>OR</v>
          </cell>
          <cell r="C1515" t="str">
            <v>Irrigation</v>
          </cell>
          <cell r="D1515" t="str">
            <v>Critical Peak Pricing</v>
          </cell>
          <cell r="E1515" t="str">
            <v>Winter Peak Reduction @Generation (MW)</v>
          </cell>
          <cell r="F1515" t="str">
            <v>Low Participation Case</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row>
        <row r="1516">
          <cell r="A1516" t="str">
            <v>ORIrrigationCritical Peak PricingProgram Annual BenefitsLow Participation Case0</v>
          </cell>
          <cell r="B1516" t="str">
            <v>OR</v>
          </cell>
          <cell r="C1516" t="str">
            <v>Irrigation</v>
          </cell>
          <cell r="D1516" t="str">
            <v>Critical Peak Pricing</v>
          </cell>
          <cell r="E1516" t="str">
            <v>Program Annual Benefits</v>
          </cell>
          <cell r="F1516" t="str">
            <v>Low Participation Case</v>
          </cell>
          <cell r="G1516">
            <v>0</v>
          </cell>
        </row>
        <row r="1517">
          <cell r="A1517" t="str">
            <v>ORIrrigationCritical Peak PricingNew ParticipantsLow Participation Case0</v>
          </cell>
          <cell r="B1517" t="str">
            <v>OR</v>
          </cell>
          <cell r="C1517" t="str">
            <v>Irrigation</v>
          </cell>
          <cell r="D1517" t="str">
            <v>Critical Peak Pricing</v>
          </cell>
          <cell r="E1517" t="str">
            <v>New Participants</v>
          </cell>
          <cell r="F1517" t="str">
            <v>Low Participation Case</v>
          </cell>
          <cell r="G1517">
            <v>0</v>
          </cell>
          <cell r="H1517">
            <v>0</v>
          </cell>
          <cell r="I1517">
            <v>0</v>
          </cell>
          <cell r="J1517">
            <v>0</v>
          </cell>
          <cell r="K1517">
            <v>0</v>
          </cell>
          <cell r="L1517">
            <v>0</v>
          </cell>
          <cell r="M1517">
            <v>0</v>
          </cell>
          <cell r="N1517">
            <v>0</v>
          </cell>
          <cell r="O1517">
            <v>0</v>
          </cell>
          <cell r="P1517">
            <v>0</v>
          </cell>
          <cell r="Q1517">
            <v>0</v>
          </cell>
          <cell r="R1517">
            <v>16746.686550000006</v>
          </cell>
          <cell r="S1517">
            <v>34271.919000000009</v>
          </cell>
          <cell r="T1517">
            <v>69833.664450000011</v>
          </cell>
          <cell r="U1517">
            <v>36847.527750000037</v>
          </cell>
          <cell r="V1517">
            <v>20100.588749999937</v>
          </cell>
          <cell r="W1517">
            <v>2583.0255000000179</v>
          </cell>
          <cell r="X1517">
            <v>2585.7149999999965</v>
          </cell>
          <cell r="Y1517">
            <v>2585.2035000000324</v>
          </cell>
          <cell r="Z1517">
            <v>2584.5764999999665</v>
          </cell>
          <cell r="AA1517">
            <v>2584.3950000000186</v>
          </cell>
          <cell r="AB1517">
            <v>2584.7249999999767</v>
          </cell>
          <cell r="AC1517">
            <v>2592.8595000000205</v>
          </cell>
          <cell r="AD1517">
            <v>2694.0321599718882</v>
          </cell>
          <cell r="AE1517">
            <v>2731.0805338135397</v>
          </cell>
          <cell r="AF1517">
            <v>2768.6383974915661</v>
          </cell>
          <cell r="AG1517">
            <v>2806.7127575183695</v>
          </cell>
          <cell r="AH1517">
            <v>2845.3107167601411</v>
          </cell>
          <cell r="AI1517">
            <v>2884.4394757617847</v>
          </cell>
          <cell r="AJ1517">
            <v>2924.1063340901455</v>
          </cell>
          <cell r="AK1517">
            <v>2964.3186916958948</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row>
        <row r="1518">
          <cell r="A1518" t="str">
            <v>ORIrrigationCritical Peak PricingIncentive CostsLow Participation Case0</v>
          </cell>
          <cell r="B1518" t="str">
            <v>OR</v>
          </cell>
          <cell r="C1518" t="str">
            <v>Irrigation</v>
          </cell>
          <cell r="D1518" t="str">
            <v>Critical Peak Pricing</v>
          </cell>
          <cell r="E1518" t="str">
            <v>Incentive Costs</v>
          </cell>
          <cell r="F1518" t="str">
            <v>Low Participation Case</v>
          </cell>
          <cell r="G1518">
            <v>0</v>
          </cell>
          <cell r="H1518">
            <v>0</v>
          </cell>
          <cell r="I1518">
            <v>0</v>
          </cell>
          <cell r="J1518">
            <v>0</v>
          </cell>
          <cell r="K1518">
            <v>0</v>
          </cell>
          <cell r="L1518">
            <v>0</v>
          </cell>
          <cell r="M1518">
            <v>0</v>
          </cell>
          <cell r="N1518">
            <v>0</v>
          </cell>
          <cell r="O1518">
            <v>0</v>
          </cell>
          <cell r="P1518">
            <v>0</v>
          </cell>
          <cell r="Q1518">
            <v>0</v>
          </cell>
          <cell r="R1518">
            <v>351680.42</v>
          </cell>
          <cell r="S1518">
            <v>1071390.72</v>
          </cell>
          <cell r="T1518">
            <v>2537897.67</v>
          </cell>
          <cell r="U1518">
            <v>3311695.75</v>
          </cell>
          <cell r="V1518">
            <v>3733808.12</v>
          </cell>
          <cell r="W1518">
            <v>3788051.65</v>
          </cell>
          <cell r="X1518">
            <v>3842351.67</v>
          </cell>
          <cell r="Y1518">
            <v>3896640.94</v>
          </cell>
          <cell r="Z1518">
            <v>3950917.05</v>
          </cell>
          <cell r="AA1518">
            <v>4005189.34</v>
          </cell>
          <cell r="AB1518">
            <v>4059468.57</v>
          </cell>
          <cell r="AC1518">
            <v>4113918.62</v>
          </cell>
          <cell r="AD1518">
            <v>4170493.29</v>
          </cell>
          <cell r="AE1518">
            <v>4227845.9800000004</v>
          </cell>
          <cell r="AF1518">
            <v>4285987.3899999997</v>
          </cell>
          <cell r="AG1518">
            <v>4344928.3600000003</v>
          </cell>
          <cell r="AH1518">
            <v>4404679.88</v>
          </cell>
          <cell r="AI1518">
            <v>4465253.1100000003</v>
          </cell>
          <cell r="AJ1518">
            <v>4526659.34</v>
          </cell>
          <cell r="AK1518">
            <v>4588910.04</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row>
        <row r="1519">
          <cell r="A1519" t="str">
            <v>ORIrrigationCritical Peak PricingParticipantsLow Participation Case0</v>
          </cell>
          <cell r="B1519" t="str">
            <v>OR</v>
          </cell>
          <cell r="C1519" t="str">
            <v>Irrigation</v>
          </cell>
          <cell r="D1519" t="str">
            <v>Critical Peak Pricing</v>
          </cell>
          <cell r="E1519" t="str">
            <v>Participants</v>
          </cell>
          <cell r="F1519" t="str">
            <v>Low Participation Case</v>
          </cell>
          <cell r="G1519">
            <v>0</v>
          </cell>
          <cell r="H1519">
            <v>0</v>
          </cell>
          <cell r="I1519">
            <v>0</v>
          </cell>
          <cell r="J1519">
            <v>0</v>
          </cell>
          <cell r="K1519">
            <v>0</v>
          </cell>
          <cell r="L1519">
            <v>0</v>
          </cell>
          <cell r="M1519">
            <v>0</v>
          </cell>
          <cell r="N1519">
            <v>0</v>
          </cell>
          <cell r="O1519">
            <v>0</v>
          </cell>
          <cell r="P1519">
            <v>0</v>
          </cell>
          <cell r="Q1519">
            <v>0</v>
          </cell>
          <cell r="R1519">
            <v>16746.686550000006</v>
          </cell>
          <cell r="S1519">
            <v>51018.605550000015</v>
          </cell>
          <cell r="T1519">
            <v>120852.27000000002</v>
          </cell>
          <cell r="U1519">
            <v>157699.79775000006</v>
          </cell>
          <cell r="V1519">
            <v>177800.38649999999</v>
          </cell>
          <cell r="W1519">
            <v>180383.41200000001</v>
          </cell>
          <cell r="X1519">
            <v>182969.12700000001</v>
          </cell>
          <cell r="Y1519">
            <v>185554.33050000004</v>
          </cell>
          <cell r="Z1519">
            <v>188138.90700000001</v>
          </cell>
          <cell r="AA1519">
            <v>190723.30200000003</v>
          </cell>
          <cell r="AB1519">
            <v>193308.027</v>
          </cell>
          <cell r="AC1519">
            <v>195900.88650000002</v>
          </cell>
          <cell r="AD1519">
            <v>198594.91865997191</v>
          </cell>
          <cell r="AE1519">
            <v>201325.99919378545</v>
          </cell>
          <cell r="AF1519">
            <v>204094.63759127702</v>
          </cell>
          <cell r="AG1519">
            <v>206901.35034879539</v>
          </cell>
          <cell r="AH1519">
            <v>209746.66106555553</v>
          </cell>
          <cell r="AI1519">
            <v>212631.10054131731</v>
          </cell>
          <cell r="AJ1519">
            <v>215555.20687540746</v>
          </cell>
          <cell r="AK1519">
            <v>218519.52556710335</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row>
        <row r="1520">
          <cell r="A1520" t="str">
            <v>ORLarge C&amp;ICritical Peak PricingProgram Annual BenefitsLow Participation Case0</v>
          </cell>
          <cell r="B1520" t="str">
            <v>OR</v>
          </cell>
          <cell r="C1520" t="str">
            <v>Large C&amp;I</v>
          </cell>
          <cell r="D1520" t="str">
            <v>Critical Peak Pricing</v>
          </cell>
          <cell r="E1520" t="str">
            <v>Program Annual Benefits</v>
          </cell>
          <cell r="F1520" t="str">
            <v>Low Participation Case</v>
          </cell>
          <cell r="G1520">
            <v>0</v>
          </cell>
          <cell r="H1520">
            <v>0</v>
          </cell>
          <cell r="I1520">
            <v>0</v>
          </cell>
          <cell r="J1520">
            <v>0</v>
          </cell>
          <cell r="K1520">
            <v>0</v>
          </cell>
          <cell r="L1520">
            <v>0</v>
          </cell>
          <cell r="M1520">
            <v>0</v>
          </cell>
          <cell r="N1520">
            <v>0</v>
          </cell>
          <cell r="O1520">
            <v>0</v>
          </cell>
          <cell r="P1520">
            <v>0</v>
          </cell>
          <cell r="Q1520">
            <v>0</v>
          </cell>
          <cell r="R1520">
            <v>573231.01</v>
          </cell>
          <cell r="S1520">
            <v>1745288.43</v>
          </cell>
          <cell r="T1520">
            <v>4127886.26</v>
          </cell>
          <cell r="U1520">
            <v>5388069.9000000004</v>
          </cell>
          <cell r="V1520">
            <v>6066603.5300000003</v>
          </cell>
          <cell r="W1520">
            <v>6146956.6100000003</v>
          </cell>
          <cell r="X1520">
            <v>6226381.7599999998</v>
          </cell>
          <cell r="Y1520">
            <v>6305886.3200000003</v>
          </cell>
          <cell r="Z1520">
            <v>6389191.79</v>
          </cell>
          <cell r="AA1520">
            <v>6482465.1100000003</v>
          </cell>
          <cell r="AB1520">
            <v>6568214.9500000002</v>
          </cell>
          <cell r="AC1520">
            <v>6654117.0800000001</v>
          </cell>
          <cell r="AD1520">
            <v>6743128.8899999997</v>
          </cell>
          <cell r="AE1520">
            <v>6833331.4100000001</v>
          </cell>
          <cell r="AF1520">
            <v>6924740.5700000003</v>
          </cell>
          <cell r="AG1520">
            <v>7017372.5</v>
          </cell>
          <cell r="AH1520">
            <v>7111243.5700000003</v>
          </cell>
          <cell r="AI1520">
            <v>7206370.3399999999</v>
          </cell>
          <cell r="AJ1520">
            <v>7302769.6200000001</v>
          </cell>
          <cell r="AK1520">
            <v>7400458.4299999997</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row>
        <row r="1521">
          <cell r="A1521" t="str">
            <v>ORLarge C&amp;ICritical Peak PricingProgram Annual CostsLow Participation Case0</v>
          </cell>
          <cell r="B1521" t="str">
            <v>OR</v>
          </cell>
          <cell r="C1521" t="str">
            <v>Large C&amp;I</v>
          </cell>
          <cell r="D1521" t="str">
            <v>Critical Peak Pricing</v>
          </cell>
          <cell r="E1521" t="str">
            <v>Program Annual Costs</v>
          </cell>
          <cell r="F1521" t="str">
            <v>Low Participation Case</v>
          </cell>
          <cell r="G1521">
            <v>0</v>
          </cell>
          <cell r="H1521">
            <v>0</v>
          </cell>
          <cell r="I1521">
            <v>0</v>
          </cell>
          <cell r="J1521">
            <v>0</v>
          </cell>
          <cell r="K1521">
            <v>0</v>
          </cell>
          <cell r="L1521">
            <v>0</v>
          </cell>
          <cell r="M1521">
            <v>0</v>
          </cell>
          <cell r="N1521">
            <v>0</v>
          </cell>
          <cell r="O1521">
            <v>0</v>
          </cell>
          <cell r="P1521">
            <v>0</v>
          </cell>
          <cell r="Q1521">
            <v>0</v>
          </cell>
          <cell r="R1521">
            <v>5834317.1500000004</v>
          </cell>
          <cell r="S1521">
            <v>12509121.98</v>
          </cell>
          <cell r="T1521">
            <v>26286343.199999999</v>
          </cell>
          <cell r="U1521">
            <v>16130618.27</v>
          </cell>
          <cell r="V1521">
            <v>10911310.720000001</v>
          </cell>
          <cell r="W1521">
            <v>4823091.07</v>
          </cell>
          <cell r="X1521">
            <v>4899046.41</v>
          </cell>
          <cell r="Y1521">
            <v>4974249.76</v>
          </cell>
          <cell r="Z1521">
            <v>5049879.66</v>
          </cell>
          <cell r="AA1521">
            <v>5126289.05</v>
          </cell>
          <cell r="AB1521">
            <v>5203203.5</v>
          </cell>
          <cell r="AC1521">
            <v>5283869.59</v>
          </cell>
          <cell r="AD1521">
            <v>5405233.1200000001</v>
          </cell>
          <cell r="AE1521">
            <v>5502775.29</v>
          </cell>
          <cell r="AF1521">
            <v>5602414.6799999997</v>
          </cell>
          <cell r="AG1521">
            <v>5704204.7300000004</v>
          </cell>
          <cell r="AH1521">
            <v>5808200.4400000004</v>
          </cell>
          <cell r="AI1521">
            <v>5914458.3899999997</v>
          </cell>
          <cell r="AJ1521">
            <v>6023036.7800000003</v>
          </cell>
          <cell r="AK1521">
            <v>6133995.5099999998</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row>
        <row r="1522">
          <cell r="A1522" t="str">
            <v>ORLarge C&amp;ICritical Peak PricingNon-Incentive CostsLow Participation Case0</v>
          </cell>
          <cell r="B1522" t="str">
            <v>OR</v>
          </cell>
          <cell r="C1522" t="str">
            <v>Large C&amp;I</v>
          </cell>
          <cell r="D1522" t="str">
            <v>Critical Peak Pricing</v>
          </cell>
          <cell r="E1522" t="str">
            <v>Non-Incentive Costs</v>
          </cell>
          <cell r="F1522" t="str">
            <v>Low Participation Case</v>
          </cell>
          <cell r="G1522">
            <v>0</v>
          </cell>
          <cell r="H1522">
            <v>0</v>
          </cell>
          <cell r="I1522">
            <v>0</v>
          </cell>
          <cell r="J1522">
            <v>0</v>
          </cell>
          <cell r="K1522">
            <v>0</v>
          </cell>
          <cell r="L1522">
            <v>0</v>
          </cell>
          <cell r="M1522">
            <v>0</v>
          </cell>
          <cell r="N1522">
            <v>0</v>
          </cell>
          <cell r="O1522">
            <v>0</v>
          </cell>
          <cell r="P1522">
            <v>0</v>
          </cell>
          <cell r="Q1522">
            <v>0</v>
          </cell>
          <cell r="R1522">
            <v>5482636.7300000004</v>
          </cell>
          <cell r="S1522">
            <v>11437731.27</v>
          </cell>
          <cell r="T1522">
            <v>23748445.530000001</v>
          </cell>
          <cell r="U1522">
            <v>12818922.52</v>
          </cell>
          <cell r="V1522">
            <v>7177502.6100000003</v>
          </cell>
          <cell r="W1522">
            <v>1035039.42</v>
          </cell>
          <cell r="X1522">
            <v>1056694.75</v>
          </cell>
          <cell r="Y1522">
            <v>1077608.81</v>
          </cell>
          <cell r="Z1522">
            <v>1098962.6200000001</v>
          </cell>
          <cell r="AA1522">
            <v>1121099.71</v>
          </cell>
          <cell r="AB1522">
            <v>1143734.93</v>
          </cell>
          <cell r="AC1522">
            <v>1169950.97</v>
          </cell>
          <cell r="AD1522">
            <v>1234739.83</v>
          </cell>
          <cell r="AE1522">
            <v>1274929.31</v>
          </cell>
          <cell r="AF1522">
            <v>1316427.29</v>
          </cell>
          <cell r="AG1522">
            <v>1359276.37</v>
          </cell>
          <cell r="AH1522">
            <v>1403520.56</v>
          </cell>
          <cell r="AI1522">
            <v>1449205.28</v>
          </cell>
          <cell r="AJ1522">
            <v>1496377.44</v>
          </cell>
          <cell r="AK1522">
            <v>1545085.48</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row>
        <row r="1523">
          <cell r="A1523" t="str">
            <v>ORLarge C&amp;ICritical Peak PricingSummer Peak Reduction @Meter  (MW)Low Participation Case0</v>
          </cell>
          <cell r="B1523" t="str">
            <v>OR</v>
          </cell>
          <cell r="C1523" t="str">
            <v>Large C&amp;I</v>
          </cell>
          <cell r="D1523" t="str">
            <v>Critical Peak Pricing</v>
          </cell>
          <cell r="E1523" t="str">
            <v>Summer Peak Reduction @Meter  (MW)</v>
          </cell>
          <cell r="F1523" t="str">
            <v>Low Participation Case</v>
          </cell>
          <cell r="G1523">
            <v>0</v>
          </cell>
          <cell r="H1523">
            <v>0</v>
          </cell>
          <cell r="I1523">
            <v>0</v>
          </cell>
          <cell r="J1523">
            <v>0</v>
          </cell>
          <cell r="K1523">
            <v>0</v>
          </cell>
          <cell r="L1523">
            <v>0</v>
          </cell>
          <cell r="M1523">
            <v>0</v>
          </cell>
          <cell r="N1523">
            <v>0</v>
          </cell>
          <cell r="O1523">
            <v>0</v>
          </cell>
          <cell r="P1523">
            <v>0</v>
          </cell>
          <cell r="Q1523">
            <v>0</v>
          </cell>
          <cell r="R1523">
            <v>5.1061481672101516</v>
          </cell>
          <cell r="S1523">
            <v>15.546439584201273</v>
          </cell>
          <cell r="T1523">
            <v>36.769815927493447</v>
          </cell>
          <cell r="U1523">
            <v>47.99510590524666</v>
          </cell>
          <cell r="V1523">
            <v>54.039254216657497</v>
          </cell>
          <cell r="W1523">
            <v>54.75501228123791</v>
          </cell>
          <cell r="X1523">
            <v>55.462504704051796</v>
          </cell>
          <cell r="Y1523">
            <v>56.170704503007471</v>
          </cell>
          <cell r="Z1523">
            <v>56.91276145592839</v>
          </cell>
          <cell r="AA1523">
            <v>57.74360864977195</v>
          </cell>
          <cell r="AB1523">
            <v>58.507439221742665</v>
          </cell>
          <cell r="AC1523">
            <v>59.27262640549219</v>
          </cell>
          <cell r="AD1523">
            <v>60.065513565673378</v>
          </cell>
          <cell r="AE1523">
            <v>60.869007140432515</v>
          </cell>
          <cell r="AF1523">
            <v>61.683249011282939</v>
          </cell>
          <cell r="AG1523">
            <v>62.508382957680382</v>
          </cell>
          <cell r="AH1523">
            <v>63.344554682411669</v>
          </cell>
          <cell r="AI1523">
            <v>64.191911837323005</v>
          </cell>
          <cell r="AJ1523">
            <v>65.050604049392433</v>
          </cell>
          <cell r="AK1523">
            <v>65.920782947151125</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row>
        <row r="1524">
          <cell r="A1524" t="str">
            <v>ORLarge C&amp;ICritical Peak PricingSummer Peak Reduction @Generation (MW)Low Participation Case0</v>
          </cell>
          <cell r="B1524" t="str">
            <v>OR</v>
          </cell>
          <cell r="C1524" t="str">
            <v>Large C&amp;I</v>
          </cell>
          <cell r="D1524" t="str">
            <v>Critical Peak Pricing</v>
          </cell>
          <cell r="E1524" t="str">
            <v>Summer Peak Reduction @Generation (MW)</v>
          </cell>
          <cell r="F1524" t="str">
            <v>Low Participation Case</v>
          </cell>
          <cell r="G1524">
            <v>0</v>
          </cell>
          <cell r="H1524">
            <v>0</v>
          </cell>
          <cell r="I1524">
            <v>0</v>
          </cell>
          <cell r="J1524">
            <v>0</v>
          </cell>
          <cell r="K1524">
            <v>0</v>
          </cell>
          <cell r="L1524">
            <v>0</v>
          </cell>
          <cell r="M1524">
            <v>0</v>
          </cell>
          <cell r="N1524">
            <v>0</v>
          </cell>
          <cell r="O1524">
            <v>0</v>
          </cell>
          <cell r="P1524">
            <v>0</v>
          </cell>
          <cell r="Q1524">
            <v>0</v>
          </cell>
          <cell r="R1524">
            <v>5.6309529854545115</v>
          </cell>
          <cell r="S1524">
            <v>17.1442871462299</v>
          </cell>
          <cell r="T1524">
            <v>40.548980952242438</v>
          </cell>
          <cell r="U1524">
            <v>52.92799504328039</v>
          </cell>
          <cell r="V1524">
            <v>59.593354892652727</v>
          </cell>
          <cell r="W1524">
            <v>60.382677857562754</v>
          </cell>
          <cell r="X1524">
            <v>61.162885646285609</v>
          </cell>
          <cell r="Y1524">
            <v>61.94387351456492</v>
          </cell>
          <cell r="Z1524">
            <v>62.762198341341403</v>
          </cell>
          <cell r="AA1524">
            <v>63.678439181486489</v>
          </cell>
          <cell r="AB1524">
            <v>64.520775498172327</v>
          </cell>
          <cell r="AC1524">
            <v>65.364607857843168</v>
          </cell>
          <cell r="AD1524">
            <v>66.238987169908881</v>
          </cell>
          <cell r="AE1524">
            <v>67.125063013269198</v>
          </cell>
          <cell r="AF1524">
            <v>68.022991851877961</v>
          </cell>
          <cell r="AG1524">
            <v>68.932932242700019</v>
          </cell>
          <cell r="AH1524">
            <v>69.855044863709381</v>
          </cell>
          <cell r="AI1524">
            <v>70.789492542261797</v>
          </cell>
          <cell r="AJ1524">
            <v>71.73644028384696</v>
          </cell>
          <cell r="AK1524">
            <v>72.696055301225314</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row>
        <row r="1525">
          <cell r="A1525" t="str">
            <v>ORLarge C&amp;ICritical Peak PricingWinter Peak Reduction @Meter  (MW)Low Participation Case0</v>
          </cell>
          <cell r="B1525" t="str">
            <v>OR</v>
          </cell>
          <cell r="C1525" t="str">
            <v>Large C&amp;I</v>
          </cell>
          <cell r="D1525" t="str">
            <v>Critical Peak Pricing</v>
          </cell>
          <cell r="E1525" t="str">
            <v>Winter Peak Reduction @Meter  (MW)</v>
          </cell>
          <cell r="F1525" t="str">
            <v>Low Participation Case</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row>
        <row r="1526">
          <cell r="A1526" t="str">
            <v>ORLarge C&amp;ICritical Peak PricingWinter Peak Reduction @Generation (MW)Low Participation Case0</v>
          </cell>
          <cell r="B1526" t="str">
            <v>OR</v>
          </cell>
          <cell r="C1526" t="str">
            <v>Large C&amp;I</v>
          </cell>
          <cell r="D1526" t="str">
            <v>Critical Peak Pricing</v>
          </cell>
          <cell r="E1526" t="str">
            <v>Winter Peak Reduction @Generation (MW)</v>
          </cell>
          <cell r="F1526" t="str">
            <v>Low Participation Case</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row>
        <row r="1527">
          <cell r="A1527" t="str">
            <v>ORLarge C&amp;ICritical Peak PricingProgram Annual BenefitsLow Participation Case0</v>
          </cell>
          <cell r="B1527" t="str">
            <v>OR</v>
          </cell>
          <cell r="C1527" t="str">
            <v>Large C&amp;I</v>
          </cell>
          <cell r="D1527" t="str">
            <v>Critical Peak Pricing</v>
          </cell>
          <cell r="E1527" t="str">
            <v>Program Annual Benefits</v>
          </cell>
          <cell r="F1527" t="str">
            <v>Low Participation Case</v>
          </cell>
          <cell r="G1527">
            <v>0</v>
          </cell>
        </row>
        <row r="1528">
          <cell r="A1528" t="str">
            <v>ORLarge C&amp;ICritical Peak PricingNew ParticipantsLow Participation Case0</v>
          </cell>
          <cell r="B1528" t="str">
            <v>OR</v>
          </cell>
          <cell r="C1528" t="str">
            <v>Large C&amp;I</v>
          </cell>
          <cell r="D1528" t="str">
            <v>Critical Peak Pricing</v>
          </cell>
          <cell r="E1528" t="str">
            <v>New Participants</v>
          </cell>
          <cell r="F1528" t="str">
            <v>Low Participation Case</v>
          </cell>
          <cell r="G1528">
            <v>0</v>
          </cell>
          <cell r="H1528">
            <v>0</v>
          </cell>
          <cell r="I1528">
            <v>0</v>
          </cell>
          <cell r="J1528">
            <v>0</v>
          </cell>
          <cell r="K1528">
            <v>0</v>
          </cell>
          <cell r="L1528">
            <v>0</v>
          </cell>
          <cell r="M1528">
            <v>0</v>
          </cell>
          <cell r="N1528">
            <v>0</v>
          </cell>
          <cell r="O1528">
            <v>0</v>
          </cell>
          <cell r="P1528">
            <v>0</v>
          </cell>
          <cell r="Q1528">
            <v>0</v>
          </cell>
          <cell r="R1528">
            <v>16746.686550000006</v>
          </cell>
          <cell r="S1528">
            <v>34271.919000000009</v>
          </cell>
          <cell r="T1528">
            <v>69833.664450000011</v>
          </cell>
          <cell r="U1528">
            <v>36847.527750000037</v>
          </cell>
          <cell r="V1528">
            <v>20100.588749999937</v>
          </cell>
          <cell r="W1528">
            <v>2583.0255000000179</v>
          </cell>
          <cell r="X1528">
            <v>2585.7149999999965</v>
          </cell>
          <cell r="Y1528">
            <v>2585.2035000000324</v>
          </cell>
          <cell r="Z1528">
            <v>2584.5764999999665</v>
          </cell>
          <cell r="AA1528">
            <v>2584.3950000000186</v>
          </cell>
          <cell r="AB1528">
            <v>2584.7249999999767</v>
          </cell>
          <cell r="AC1528">
            <v>2592.8595000000205</v>
          </cell>
          <cell r="AD1528">
            <v>2694.0321599718882</v>
          </cell>
          <cell r="AE1528">
            <v>2731.0805338135397</v>
          </cell>
          <cell r="AF1528">
            <v>2768.6383974915661</v>
          </cell>
          <cell r="AG1528">
            <v>2806.7127575183695</v>
          </cell>
          <cell r="AH1528">
            <v>2845.3107167601411</v>
          </cell>
          <cell r="AI1528">
            <v>2884.4394757617847</v>
          </cell>
          <cell r="AJ1528">
            <v>2924.1063340901455</v>
          </cell>
          <cell r="AK1528">
            <v>2964.3186916958948</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row>
        <row r="1529">
          <cell r="A1529" t="str">
            <v>ORLarge C&amp;ICritical Peak PricingIncentive CostsLow Participation Case0</v>
          </cell>
          <cell r="B1529" t="str">
            <v>OR</v>
          </cell>
          <cell r="C1529" t="str">
            <v>Large C&amp;I</v>
          </cell>
          <cell r="D1529" t="str">
            <v>Critical Peak Pricing</v>
          </cell>
          <cell r="E1529" t="str">
            <v>Incentive Costs</v>
          </cell>
          <cell r="F1529" t="str">
            <v>Low Participation Case</v>
          </cell>
          <cell r="G1529">
            <v>0</v>
          </cell>
          <cell r="H1529">
            <v>0</v>
          </cell>
          <cell r="I1529">
            <v>0</v>
          </cell>
          <cell r="J1529">
            <v>0</v>
          </cell>
          <cell r="K1529">
            <v>0</v>
          </cell>
          <cell r="L1529">
            <v>0</v>
          </cell>
          <cell r="M1529">
            <v>0</v>
          </cell>
          <cell r="N1529">
            <v>0</v>
          </cell>
          <cell r="O1529">
            <v>0</v>
          </cell>
          <cell r="P1529">
            <v>0</v>
          </cell>
          <cell r="Q1529">
            <v>0</v>
          </cell>
          <cell r="R1529">
            <v>351680.42</v>
          </cell>
          <cell r="S1529">
            <v>1071390.72</v>
          </cell>
          <cell r="T1529">
            <v>2537897.67</v>
          </cell>
          <cell r="U1529">
            <v>3311695.75</v>
          </cell>
          <cell r="V1529">
            <v>3733808.12</v>
          </cell>
          <cell r="W1529">
            <v>3788051.65</v>
          </cell>
          <cell r="X1529">
            <v>3842351.67</v>
          </cell>
          <cell r="Y1529">
            <v>3896640.94</v>
          </cell>
          <cell r="Z1529">
            <v>3950917.05</v>
          </cell>
          <cell r="AA1529">
            <v>4005189.34</v>
          </cell>
          <cell r="AB1529">
            <v>4059468.57</v>
          </cell>
          <cell r="AC1529">
            <v>4113918.62</v>
          </cell>
          <cell r="AD1529">
            <v>4170493.29</v>
          </cell>
          <cell r="AE1529">
            <v>4227845.9800000004</v>
          </cell>
          <cell r="AF1529">
            <v>4285987.3899999997</v>
          </cell>
          <cell r="AG1529">
            <v>4344928.3600000003</v>
          </cell>
          <cell r="AH1529">
            <v>4404679.88</v>
          </cell>
          <cell r="AI1529">
            <v>4465253.1100000003</v>
          </cell>
          <cell r="AJ1529">
            <v>4526659.34</v>
          </cell>
          <cell r="AK1529">
            <v>4588910.04</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row>
        <row r="1530">
          <cell r="A1530" t="str">
            <v>ORLarge C&amp;ICritical Peak PricingParticipantsLow Participation Case0</v>
          </cell>
          <cell r="B1530" t="str">
            <v>OR</v>
          </cell>
          <cell r="C1530" t="str">
            <v>Large C&amp;I</v>
          </cell>
          <cell r="D1530" t="str">
            <v>Critical Peak Pricing</v>
          </cell>
          <cell r="E1530" t="str">
            <v>Participants</v>
          </cell>
          <cell r="F1530" t="str">
            <v>Low Participation Case</v>
          </cell>
          <cell r="G1530">
            <v>0</v>
          </cell>
          <cell r="H1530">
            <v>0</v>
          </cell>
          <cell r="I1530">
            <v>0</v>
          </cell>
          <cell r="J1530">
            <v>0</v>
          </cell>
          <cell r="K1530">
            <v>0</v>
          </cell>
          <cell r="L1530">
            <v>0</v>
          </cell>
          <cell r="M1530">
            <v>0</v>
          </cell>
          <cell r="N1530">
            <v>0</v>
          </cell>
          <cell r="O1530">
            <v>0</v>
          </cell>
          <cell r="P1530">
            <v>0</v>
          </cell>
          <cell r="Q1530">
            <v>0</v>
          </cell>
          <cell r="R1530">
            <v>16746.686550000006</v>
          </cell>
          <cell r="S1530">
            <v>51018.605550000015</v>
          </cell>
          <cell r="T1530">
            <v>120852.27000000002</v>
          </cell>
          <cell r="U1530">
            <v>157699.79775000006</v>
          </cell>
          <cell r="V1530">
            <v>177800.38649999999</v>
          </cell>
          <cell r="W1530">
            <v>180383.41200000001</v>
          </cell>
          <cell r="X1530">
            <v>182969.12700000001</v>
          </cell>
          <cell r="Y1530">
            <v>185554.33050000004</v>
          </cell>
          <cell r="Z1530">
            <v>188138.90700000001</v>
          </cell>
          <cell r="AA1530">
            <v>190723.30200000003</v>
          </cell>
          <cell r="AB1530">
            <v>193308.027</v>
          </cell>
          <cell r="AC1530">
            <v>195900.88650000002</v>
          </cell>
          <cell r="AD1530">
            <v>198594.91865997191</v>
          </cell>
          <cell r="AE1530">
            <v>201325.99919378545</v>
          </cell>
          <cell r="AF1530">
            <v>204094.63759127702</v>
          </cell>
          <cell r="AG1530">
            <v>206901.35034879539</v>
          </cell>
          <cell r="AH1530">
            <v>209746.66106555553</v>
          </cell>
          <cell r="AI1530">
            <v>212631.10054131731</v>
          </cell>
          <cell r="AJ1530">
            <v>215555.20687540746</v>
          </cell>
          <cell r="AK1530">
            <v>218519.52556710335</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row>
        <row r="1531">
          <cell r="A1531" t="str">
            <v>ORMedium C&amp;ICritical Peak PricingProgram Annual BenefitsLow Participation Case0</v>
          </cell>
          <cell r="B1531" t="str">
            <v>OR</v>
          </cell>
          <cell r="C1531" t="str">
            <v>Medium C&amp;I</v>
          </cell>
          <cell r="D1531" t="str">
            <v>Critical Peak Pricing</v>
          </cell>
          <cell r="E1531" t="str">
            <v>Program Annual Benefits</v>
          </cell>
          <cell r="F1531" t="str">
            <v>Low Participation Case</v>
          </cell>
          <cell r="G1531">
            <v>0</v>
          </cell>
          <cell r="H1531">
            <v>0</v>
          </cell>
          <cell r="I1531">
            <v>0</v>
          </cell>
          <cell r="J1531">
            <v>0</v>
          </cell>
          <cell r="K1531">
            <v>0</v>
          </cell>
          <cell r="L1531">
            <v>0</v>
          </cell>
          <cell r="M1531">
            <v>0</v>
          </cell>
          <cell r="N1531">
            <v>0</v>
          </cell>
          <cell r="O1531">
            <v>0</v>
          </cell>
          <cell r="P1531">
            <v>0</v>
          </cell>
          <cell r="Q1531">
            <v>0</v>
          </cell>
          <cell r="R1531">
            <v>573231.01</v>
          </cell>
          <cell r="S1531">
            <v>1745288.43</v>
          </cell>
          <cell r="T1531">
            <v>4127886.26</v>
          </cell>
          <cell r="U1531">
            <v>5388069.9000000004</v>
          </cell>
          <cell r="V1531">
            <v>6066603.5300000003</v>
          </cell>
          <cell r="W1531">
            <v>6146956.6100000003</v>
          </cell>
          <cell r="X1531">
            <v>6226381.7599999998</v>
          </cell>
          <cell r="Y1531">
            <v>6305886.3200000003</v>
          </cell>
          <cell r="Z1531">
            <v>6389191.79</v>
          </cell>
          <cell r="AA1531">
            <v>6482465.1100000003</v>
          </cell>
          <cell r="AB1531">
            <v>6568214.9500000002</v>
          </cell>
          <cell r="AC1531">
            <v>6654117.0800000001</v>
          </cell>
          <cell r="AD1531">
            <v>6743128.8899999997</v>
          </cell>
          <cell r="AE1531">
            <v>6833331.4100000001</v>
          </cell>
          <cell r="AF1531">
            <v>6924740.5700000003</v>
          </cell>
          <cell r="AG1531">
            <v>7017372.5</v>
          </cell>
          <cell r="AH1531">
            <v>7111243.5700000003</v>
          </cell>
          <cell r="AI1531">
            <v>7206370.3399999999</v>
          </cell>
          <cell r="AJ1531">
            <v>7302769.6200000001</v>
          </cell>
          <cell r="AK1531">
            <v>7400458.4299999997</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row>
        <row r="1532">
          <cell r="A1532" t="str">
            <v>ORMedium C&amp;ICritical Peak PricingProgram Annual CostsLow Participation Case0</v>
          </cell>
          <cell r="B1532" t="str">
            <v>OR</v>
          </cell>
          <cell r="C1532" t="str">
            <v>Medium C&amp;I</v>
          </cell>
          <cell r="D1532" t="str">
            <v>Critical Peak Pricing</v>
          </cell>
          <cell r="E1532" t="str">
            <v>Program Annual Costs</v>
          </cell>
          <cell r="F1532" t="str">
            <v>Low Participation Case</v>
          </cell>
          <cell r="G1532">
            <v>0</v>
          </cell>
          <cell r="H1532">
            <v>0</v>
          </cell>
          <cell r="I1532">
            <v>0</v>
          </cell>
          <cell r="J1532">
            <v>0</v>
          </cell>
          <cell r="K1532">
            <v>0</v>
          </cell>
          <cell r="L1532">
            <v>0</v>
          </cell>
          <cell r="M1532">
            <v>0</v>
          </cell>
          <cell r="N1532">
            <v>0</v>
          </cell>
          <cell r="O1532">
            <v>0</v>
          </cell>
          <cell r="P1532">
            <v>0</v>
          </cell>
          <cell r="Q1532">
            <v>0</v>
          </cell>
          <cell r="R1532">
            <v>5834317.1500000004</v>
          </cell>
          <cell r="S1532">
            <v>12509121.98</v>
          </cell>
          <cell r="T1532">
            <v>26286343.199999999</v>
          </cell>
          <cell r="U1532">
            <v>16130618.27</v>
          </cell>
          <cell r="V1532">
            <v>10911310.720000001</v>
          </cell>
          <cell r="W1532">
            <v>4823091.07</v>
          </cell>
          <cell r="X1532">
            <v>4899046.41</v>
          </cell>
          <cell r="Y1532">
            <v>4974249.76</v>
          </cell>
          <cell r="Z1532">
            <v>5049879.66</v>
          </cell>
          <cell r="AA1532">
            <v>5126289.05</v>
          </cell>
          <cell r="AB1532">
            <v>5203203.5</v>
          </cell>
          <cell r="AC1532">
            <v>5283869.59</v>
          </cell>
          <cell r="AD1532">
            <v>5405233.1200000001</v>
          </cell>
          <cell r="AE1532">
            <v>5502775.29</v>
          </cell>
          <cell r="AF1532">
            <v>5602414.6799999997</v>
          </cell>
          <cell r="AG1532">
            <v>5704204.7300000004</v>
          </cell>
          <cell r="AH1532">
            <v>5808200.4400000004</v>
          </cell>
          <cell r="AI1532">
            <v>5914458.3899999997</v>
          </cell>
          <cell r="AJ1532">
            <v>6023036.7800000003</v>
          </cell>
          <cell r="AK1532">
            <v>6133995.5099999998</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row>
        <row r="1533">
          <cell r="A1533" t="str">
            <v>ORMedium C&amp;ICritical Peak PricingNon-Incentive CostsLow Participation Case0</v>
          </cell>
          <cell r="B1533" t="str">
            <v>OR</v>
          </cell>
          <cell r="C1533" t="str">
            <v>Medium C&amp;I</v>
          </cell>
          <cell r="D1533" t="str">
            <v>Critical Peak Pricing</v>
          </cell>
          <cell r="E1533" t="str">
            <v>Non-Incentive Costs</v>
          </cell>
          <cell r="F1533" t="str">
            <v>Low Participation Case</v>
          </cell>
          <cell r="G1533">
            <v>0</v>
          </cell>
          <cell r="H1533">
            <v>0</v>
          </cell>
          <cell r="I1533">
            <v>0</v>
          </cell>
          <cell r="J1533">
            <v>0</v>
          </cell>
          <cell r="K1533">
            <v>0</v>
          </cell>
          <cell r="L1533">
            <v>0</v>
          </cell>
          <cell r="M1533">
            <v>0</v>
          </cell>
          <cell r="N1533">
            <v>0</v>
          </cell>
          <cell r="O1533">
            <v>0</v>
          </cell>
          <cell r="P1533">
            <v>0</v>
          </cell>
          <cell r="Q1533">
            <v>0</v>
          </cell>
          <cell r="R1533">
            <v>5482636.7300000004</v>
          </cell>
          <cell r="S1533">
            <v>11437731.27</v>
          </cell>
          <cell r="T1533">
            <v>23748445.530000001</v>
          </cell>
          <cell r="U1533">
            <v>12818922.52</v>
          </cell>
          <cell r="V1533">
            <v>7177502.6100000003</v>
          </cell>
          <cell r="W1533">
            <v>1035039.42</v>
          </cell>
          <cell r="X1533">
            <v>1056694.75</v>
          </cell>
          <cell r="Y1533">
            <v>1077608.81</v>
          </cell>
          <cell r="Z1533">
            <v>1098962.6200000001</v>
          </cell>
          <cell r="AA1533">
            <v>1121099.71</v>
          </cell>
          <cell r="AB1533">
            <v>1143734.93</v>
          </cell>
          <cell r="AC1533">
            <v>1169950.97</v>
          </cell>
          <cell r="AD1533">
            <v>1234739.83</v>
          </cell>
          <cell r="AE1533">
            <v>1274929.31</v>
          </cell>
          <cell r="AF1533">
            <v>1316427.29</v>
          </cell>
          <cell r="AG1533">
            <v>1359276.37</v>
          </cell>
          <cell r="AH1533">
            <v>1403520.56</v>
          </cell>
          <cell r="AI1533">
            <v>1449205.28</v>
          </cell>
          <cell r="AJ1533">
            <v>1496377.44</v>
          </cell>
          <cell r="AK1533">
            <v>1545085.48</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row>
        <row r="1534">
          <cell r="A1534" t="str">
            <v>ORMedium C&amp;ICritical Peak PricingSummer Peak Reduction @Meter  (MW)Low Participation Case0</v>
          </cell>
          <cell r="B1534" t="str">
            <v>OR</v>
          </cell>
          <cell r="C1534" t="str">
            <v>Medium C&amp;I</v>
          </cell>
          <cell r="D1534" t="str">
            <v>Critical Peak Pricing</v>
          </cell>
          <cell r="E1534" t="str">
            <v>Summer Peak Reduction @Meter  (MW)</v>
          </cell>
          <cell r="F1534" t="str">
            <v>Low Participation Case</v>
          </cell>
          <cell r="G1534">
            <v>0</v>
          </cell>
          <cell r="H1534">
            <v>0</v>
          </cell>
          <cell r="I1534">
            <v>0</v>
          </cell>
          <cell r="J1534">
            <v>0</v>
          </cell>
          <cell r="K1534">
            <v>0</v>
          </cell>
          <cell r="L1534">
            <v>0</v>
          </cell>
          <cell r="M1534">
            <v>0</v>
          </cell>
          <cell r="N1534">
            <v>0</v>
          </cell>
          <cell r="O1534">
            <v>0</v>
          </cell>
          <cell r="P1534">
            <v>0</v>
          </cell>
          <cell r="Q1534">
            <v>0</v>
          </cell>
          <cell r="R1534">
            <v>5.1061481672101516</v>
          </cell>
          <cell r="S1534">
            <v>15.546439584201273</v>
          </cell>
          <cell r="T1534">
            <v>36.769815927493447</v>
          </cell>
          <cell r="U1534">
            <v>47.99510590524666</v>
          </cell>
          <cell r="V1534">
            <v>54.039254216657497</v>
          </cell>
          <cell r="W1534">
            <v>54.75501228123791</v>
          </cell>
          <cell r="X1534">
            <v>55.462504704051796</v>
          </cell>
          <cell r="Y1534">
            <v>56.170704503007471</v>
          </cell>
          <cell r="Z1534">
            <v>56.91276145592839</v>
          </cell>
          <cell r="AA1534">
            <v>57.74360864977195</v>
          </cell>
          <cell r="AB1534">
            <v>58.507439221742665</v>
          </cell>
          <cell r="AC1534">
            <v>59.27262640549219</v>
          </cell>
          <cell r="AD1534">
            <v>60.065513565673378</v>
          </cell>
          <cell r="AE1534">
            <v>60.869007140432515</v>
          </cell>
          <cell r="AF1534">
            <v>61.683249011282939</v>
          </cell>
          <cell r="AG1534">
            <v>62.508382957680382</v>
          </cell>
          <cell r="AH1534">
            <v>63.344554682411669</v>
          </cell>
          <cell r="AI1534">
            <v>64.191911837323005</v>
          </cell>
          <cell r="AJ1534">
            <v>65.050604049392433</v>
          </cell>
          <cell r="AK1534">
            <v>65.920782947151125</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row>
        <row r="1535">
          <cell r="A1535" t="str">
            <v>ORMedium C&amp;ICritical Peak PricingSummer Peak Reduction @Generation (MW)Low Participation Case0</v>
          </cell>
          <cell r="B1535" t="str">
            <v>OR</v>
          </cell>
          <cell r="C1535" t="str">
            <v>Medium C&amp;I</v>
          </cell>
          <cell r="D1535" t="str">
            <v>Critical Peak Pricing</v>
          </cell>
          <cell r="E1535" t="str">
            <v>Summer Peak Reduction @Generation (MW)</v>
          </cell>
          <cell r="F1535" t="str">
            <v>Low Participation Case</v>
          </cell>
          <cell r="G1535">
            <v>0</v>
          </cell>
          <cell r="H1535">
            <v>0</v>
          </cell>
          <cell r="I1535">
            <v>0</v>
          </cell>
          <cell r="J1535">
            <v>0</v>
          </cell>
          <cell r="K1535">
            <v>0</v>
          </cell>
          <cell r="L1535">
            <v>0</v>
          </cell>
          <cell r="M1535">
            <v>0</v>
          </cell>
          <cell r="N1535">
            <v>0</v>
          </cell>
          <cell r="O1535">
            <v>0</v>
          </cell>
          <cell r="P1535">
            <v>0</v>
          </cell>
          <cell r="Q1535">
            <v>0</v>
          </cell>
          <cell r="R1535">
            <v>5.6309529854545115</v>
          </cell>
          <cell r="S1535">
            <v>17.1442871462299</v>
          </cell>
          <cell r="T1535">
            <v>40.548980952242438</v>
          </cell>
          <cell r="U1535">
            <v>52.92799504328039</v>
          </cell>
          <cell r="V1535">
            <v>59.593354892652727</v>
          </cell>
          <cell r="W1535">
            <v>60.382677857562754</v>
          </cell>
          <cell r="X1535">
            <v>61.162885646285609</v>
          </cell>
          <cell r="Y1535">
            <v>61.94387351456492</v>
          </cell>
          <cell r="Z1535">
            <v>62.762198341341403</v>
          </cell>
          <cell r="AA1535">
            <v>63.678439181486489</v>
          </cell>
          <cell r="AB1535">
            <v>64.520775498172327</v>
          </cell>
          <cell r="AC1535">
            <v>65.364607857843168</v>
          </cell>
          <cell r="AD1535">
            <v>66.238987169908881</v>
          </cell>
          <cell r="AE1535">
            <v>67.125063013269198</v>
          </cell>
          <cell r="AF1535">
            <v>68.022991851877961</v>
          </cell>
          <cell r="AG1535">
            <v>68.932932242700019</v>
          </cell>
          <cell r="AH1535">
            <v>69.855044863709381</v>
          </cell>
          <cell r="AI1535">
            <v>70.789492542261797</v>
          </cell>
          <cell r="AJ1535">
            <v>71.73644028384696</v>
          </cell>
          <cell r="AK1535">
            <v>72.696055301225314</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row>
        <row r="1536">
          <cell r="A1536" t="str">
            <v>ORMedium C&amp;ICritical Peak PricingWinter Peak Reduction @Meter  (MW)Low Participation Case0</v>
          </cell>
          <cell r="B1536" t="str">
            <v>OR</v>
          </cell>
          <cell r="C1536" t="str">
            <v>Medium C&amp;I</v>
          </cell>
          <cell r="D1536" t="str">
            <v>Critical Peak Pricing</v>
          </cell>
          <cell r="E1536" t="str">
            <v>Winter Peak Reduction @Meter  (MW)</v>
          </cell>
          <cell r="F1536" t="str">
            <v>Low Participation Case</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row>
        <row r="1537">
          <cell r="A1537" t="str">
            <v>ORMedium C&amp;ICritical Peak PricingWinter Peak Reduction @Generation (MW)Low Participation Case0</v>
          </cell>
          <cell r="B1537" t="str">
            <v>OR</v>
          </cell>
          <cell r="C1537" t="str">
            <v>Medium C&amp;I</v>
          </cell>
          <cell r="D1537" t="str">
            <v>Critical Peak Pricing</v>
          </cell>
          <cell r="E1537" t="str">
            <v>Winter Peak Reduction @Generation (MW)</v>
          </cell>
          <cell r="F1537" t="str">
            <v>Low Participation Case</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row>
        <row r="1538">
          <cell r="A1538" t="str">
            <v>ORMedium C&amp;ICritical Peak PricingProgram Annual BenefitsLow Participation Case0</v>
          </cell>
          <cell r="B1538" t="str">
            <v>OR</v>
          </cell>
          <cell r="C1538" t="str">
            <v>Medium C&amp;I</v>
          </cell>
          <cell r="D1538" t="str">
            <v>Critical Peak Pricing</v>
          </cell>
          <cell r="E1538" t="str">
            <v>Program Annual Benefits</v>
          </cell>
          <cell r="F1538" t="str">
            <v>Low Participation Case</v>
          </cell>
          <cell r="G1538">
            <v>0</v>
          </cell>
        </row>
        <row r="1539">
          <cell r="A1539" t="str">
            <v>ORMedium C&amp;ICritical Peak PricingNew ParticipantsLow Participation Case0</v>
          </cell>
          <cell r="B1539" t="str">
            <v>OR</v>
          </cell>
          <cell r="C1539" t="str">
            <v>Medium C&amp;I</v>
          </cell>
          <cell r="D1539" t="str">
            <v>Critical Peak Pricing</v>
          </cell>
          <cell r="E1539" t="str">
            <v>New Participants</v>
          </cell>
          <cell r="F1539" t="str">
            <v>Low Participation Case</v>
          </cell>
          <cell r="G1539">
            <v>0</v>
          </cell>
          <cell r="H1539">
            <v>0</v>
          </cell>
          <cell r="I1539">
            <v>0</v>
          </cell>
          <cell r="J1539">
            <v>0</v>
          </cell>
          <cell r="K1539">
            <v>0</v>
          </cell>
          <cell r="L1539">
            <v>0</v>
          </cell>
          <cell r="M1539">
            <v>0</v>
          </cell>
          <cell r="N1539">
            <v>0</v>
          </cell>
          <cell r="O1539">
            <v>0</v>
          </cell>
          <cell r="P1539">
            <v>0</v>
          </cell>
          <cell r="Q1539">
            <v>0</v>
          </cell>
          <cell r="R1539">
            <v>16746.686550000006</v>
          </cell>
          <cell r="S1539">
            <v>34271.919000000009</v>
          </cell>
          <cell r="T1539">
            <v>69833.664450000011</v>
          </cell>
          <cell r="U1539">
            <v>36847.527750000037</v>
          </cell>
          <cell r="V1539">
            <v>20100.588749999937</v>
          </cell>
          <cell r="W1539">
            <v>2583.0255000000179</v>
          </cell>
          <cell r="X1539">
            <v>2585.7149999999965</v>
          </cell>
          <cell r="Y1539">
            <v>2585.2035000000324</v>
          </cell>
          <cell r="Z1539">
            <v>2584.5764999999665</v>
          </cell>
          <cell r="AA1539">
            <v>2584.3950000000186</v>
          </cell>
          <cell r="AB1539">
            <v>2584.7249999999767</v>
          </cell>
          <cell r="AC1539">
            <v>2592.8595000000205</v>
          </cell>
          <cell r="AD1539">
            <v>2694.0321599718882</v>
          </cell>
          <cell r="AE1539">
            <v>2731.0805338135397</v>
          </cell>
          <cell r="AF1539">
            <v>2768.6383974915661</v>
          </cell>
          <cell r="AG1539">
            <v>2806.7127575183695</v>
          </cell>
          <cell r="AH1539">
            <v>2845.3107167601411</v>
          </cell>
          <cell r="AI1539">
            <v>2884.4394757617847</v>
          </cell>
          <cell r="AJ1539">
            <v>2924.1063340901455</v>
          </cell>
          <cell r="AK1539">
            <v>2964.3186916958948</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row>
        <row r="1540">
          <cell r="A1540" t="str">
            <v>ORMedium C&amp;ICritical Peak PricingIncentive CostsLow Participation Case0</v>
          </cell>
          <cell r="B1540" t="str">
            <v>OR</v>
          </cell>
          <cell r="C1540" t="str">
            <v>Medium C&amp;I</v>
          </cell>
          <cell r="D1540" t="str">
            <v>Critical Peak Pricing</v>
          </cell>
          <cell r="E1540" t="str">
            <v>Incentive Costs</v>
          </cell>
          <cell r="F1540" t="str">
            <v>Low Participation Case</v>
          </cell>
          <cell r="G1540">
            <v>0</v>
          </cell>
          <cell r="H1540">
            <v>0</v>
          </cell>
          <cell r="I1540">
            <v>0</v>
          </cell>
          <cell r="J1540">
            <v>0</v>
          </cell>
          <cell r="K1540">
            <v>0</v>
          </cell>
          <cell r="L1540">
            <v>0</v>
          </cell>
          <cell r="M1540">
            <v>0</v>
          </cell>
          <cell r="N1540">
            <v>0</v>
          </cell>
          <cell r="O1540">
            <v>0</v>
          </cell>
          <cell r="P1540">
            <v>0</v>
          </cell>
          <cell r="Q1540">
            <v>0</v>
          </cell>
          <cell r="R1540">
            <v>351680.42</v>
          </cell>
          <cell r="S1540">
            <v>1071390.72</v>
          </cell>
          <cell r="T1540">
            <v>2537897.67</v>
          </cell>
          <cell r="U1540">
            <v>3311695.75</v>
          </cell>
          <cell r="V1540">
            <v>3733808.12</v>
          </cell>
          <cell r="W1540">
            <v>3788051.65</v>
          </cell>
          <cell r="X1540">
            <v>3842351.67</v>
          </cell>
          <cell r="Y1540">
            <v>3896640.94</v>
          </cell>
          <cell r="Z1540">
            <v>3950917.05</v>
          </cell>
          <cell r="AA1540">
            <v>4005189.34</v>
          </cell>
          <cell r="AB1540">
            <v>4059468.57</v>
          </cell>
          <cell r="AC1540">
            <v>4113918.62</v>
          </cell>
          <cell r="AD1540">
            <v>4170493.29</v>
          </cell>
          <cell r="AE1540">
            <v>4227845.9800000004</v>
          </cell>
          <cell r="AF1540">
            <v>4285987.3899999997</v>
          </cell>
          <cell r="AG1540">
            <v>4344928.3600000003</v>
          </cell>
          <cell r="AH1540">
            <v>4404679.88</v>
          </cell>
          <cell r="AI1540">
            <v>4465253.1100000003</v>
          </cell>
          <cell r="AJ1540">
            <v>4526659.34</v>
          </cell>
          <cell r="AK1540">
            <v>4588910.04</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row>
        <row r="1541">
          <cell r="A1541" t="str">
            <v>ORMedium C&amp;ICritical Peak PricingParticipantsLow Participation Case0</v>
          </cell>
          <cell r="B1541" t="str">
            <v>OR</v>
          </cell>
          <cell r="C1541" t="str">
            <v>Medium C&amp;I</v>
          </cell>
          <cell r="D1541" t="str">
            <v>Critical Peak Pricing</v>
          </cell>
          <cell r="E1541" t="str">
            <v>Participants</v>
          </cell>
          <cell r="F1541" t="str">
            <v>Low Participation Case</v>
          </cell>
          <cell r="G1541">
            <v>0</v>
          </cell>
          <cell r="H1541">
            <v>0</v>
          </cell>
          <cell r="I1541">
            <v>0</v>
          </cell>
          <cell r="J1541">
            <v>0</v>
          </cell>
          <cell r="K1541">
            <v>0</v>
          </cell>
          <cell r="L1541">
            <v>0</v>
          </cell>
          <cell r="M1541">
            <v>0</v>
          </cell>
          <cell r="N1541">
            <v>0</v>
          </cell>
          <cell r="O1541">
            <v>0</v>
          </cell>
          <cell r="P1541">
            <v>0</v>
          </cell>
          <cell r="Q1541">
            <v>0</v>
          </cell>
          <cell r="R1541">
            <v>16746.686550000006</v>
          </cell>
          <cell r="S1541">
            <v>51018.605550000015</v>
          </cell>
          <cell r="T1541">
            <v>120852.27000000002</v>
          </cell>
          <cell r="U1541">
            <v>157699.79775000006</v>
          </cell>
          <cell r="V1541">
            <v>177800.38649999999</v>
          </cell>
          <cell r="W1541">
            <v>180383.41200000001</v>
          </cell>
          <cell r="X1541">
            <v>182969.12700000001</v>
          </cell>
          <cell r="Y1541">
            <v>185554.33050000004</v>
          </cell>
          <cell r="Z1541">
            <v>188138.90700000001</v>
          </cell>
          <cell r="AA1541">
            <v>190723.30200000003</v>
          </cell>
          <cell r="AB1541">
            <v>193308.027</v>
          </cell>
          <cell r="AC1541">
            <v>195900.88650000002</v>
          </cell>
          <cell r="AD1541">
            <v>198594.91865997191</v>
          </cell>
          <cell r="AE1541">
            <v>201325.99919378545</v>
          </cell>
          <cell r="AF1541">
            <v>204094.63759127702</v>
          </cell>
          <cell r="AG1541">
            <v>206901.35034879539</v>
          </cell>
          <cell r="AH1541">
            <v>209746.66106555553</v>
          </cell>
          <cell r="AI1541">
            <v>212631.10054131731</v>
          </cell>
          <cell r="AJ1541">
            <v>215555.20687540746</v>
          </cell>
          <cell r="AK1541">
            <v>218519.52556710335</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row>
        <row r="1542">
          <cell r="A1542" t="str">
            <v>ORResidentialCritical Peak PricingProgram Annual BenefitsLow Participation Case0</v>
          </cell>
          <cell r="B1542" t="str">
            <v>OR</v>
          </cell>
          <cell r="C1542" t="str">
            <v>Residential</v>
          </cell>
          <cell r="D1542" t="str">
            <v>Critical Peak Pricing</v>
          </cell>
          <cell r="E1542" t="str">
            <v>Program Annual Benefits</v>
          </cell>
          <cell r="F1542" t="str">
            <v>Low Participation Case</v>
          </cell>
          <cell r="G1542">
            <v>0</v>
          </cell>
          <cell r="H1542">
            <v>0</v>
          </cell>
          <cell r="I1542">
            <v>0</v>
          </cell>
          <cell r="J1542">
            <v>0</v>
          </cell>
          <cell r="K1542">
            <v>0</v>
          </cell>
          <cell r="L1542">
            <v>0</v>
          </cell>
          <cell r="M1542">
            <v>0</v>
          </cell>
          <cell r="N1542">
            <v>0</v>
          </cell>
          <cell r="O1542">
            <v>0</v>
          </cell>
          <cell r="P1542">
            <v>0</v>
          </cell>
          <cell r="Q1542">
            <v>0</v>
          </cell>
          <cell r="R1542">
            <v>573231.01</v>
          </cell>
          <cell r="S1542">
            <v>1745288.43</v>
          </cell>
          <cell r="T1542">
            <v>4127886.26</v>
          </cell>
          <cell r="U1542">
            <v>5388069.9000000004</v>
          </cell>
          <cell r="V1542">
            <v>6066603.5300000003</v>
          </cell>
          <cell r="W1542">
            <v>6146956.6100000003</v>
          </cell>
          <cell r="X1542">
            <v>6226381.7599999998</v>
          </cell>
          <cell r="Y1542">
            <v>6305886.3200000003</v>
          </cell>
          <cell r="Z1542">
            <v>6389191.79</v>
          </cell>
          <cell r="AA1542">
            <v>6482465.1100000003</v>
          </cell>
          <cell r="AB1542">
            <v>6568214.9500000002</v>
          </cell>
          <cell r="AC1542">
            <v>6654117.0800000001</v>
          </cell>
          <cell r="AD1542">
            <v>6743128.8899999997</v>
          </cell>
          <cell r="AE1542">
            <v>6833331.4100000001</v>
          </cell>
          <cell r="AF1542">
            <v>6924740.5700000003</v>
          </cell>
          <cell r="AG1542">
            <v>7017372.5</v>
          </cell>
          <cell r="AH1542">
            <v>7111243.5700000003</v>
          </cell>
          <cell r="AI1542">
            <v>7206370.3399999999</v>
          </cell>
          <cell r="AJ1542">
            <v>7302769.6200000001</v>
          </cell>
          <cell r="AK1542">
            <v>7400458.4299999997</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row>
        <row r="1543">
          <cell r="A1543" t="str">
            <v>ORResidentialCritical Peak PricingProgram Annual CostsLow Participation Case0</v>
          </cell>
          <cell r="B1543" t="str">
            <v>OR</v>
          </cell>
          <cell r="C1543" t="str">
            <v>Residential</v>
          </cell>
          <cell r="D1543" t="str">
            <v>Critical Peak Pricing</v>
          </cell>
          <cell r="E1543" t="str">
            <v>Program Annual Costs</v>
          </cell>
          <cell r="F1543" t="str">
            <v>Low Participation Case</v>
          </cell>
          <cell r="G1543">
            <v>0</v>
          </cell>
          <cell r="H1543">
            <v>0</v>
          </cell>
          <cell r="I1543">
            <v>0</v>
          </cell>
          <cell r="J1543">
            <v>0</v>
          </cell>
          <cell r="K1543">
            <v>0</v>
          </cell>
          <cell r="L1543">
            <v>0</v>
          </cell>
          <cell r="M1543">
            <v>0</v>
          </cell>
          <cell r="N1543">
            <v>0</v>
          </cell>
          <cell r="O1543">
            <v>0</v>
          </cell>
          <cell r="P1543">
            <v>0</v>
          </cell>
          <cell r="Q1543">
            <v>0</v>
          </cell>
          <cell r="R1543">
            <v>5834317.1500000004</v>
          </cell>
          <cell r="S1543">
            <v>12509121.98</v>
          </cell>
          <cell r="T1543">
            <v>26286343.199999999</v>
          </cell>
          <cell r="U1543">
            <v>16130618.27</v>
          </cell>
          <cell r="V1543">
            <v>10911310.720000001</v>
          </cell>
          <cell r="W1543">
            <v>4823091.07</v>
          </cell>
          <cell r="X1543">
            <v>4899046.41</v>
          </cell>
          <cell r="Y1543">
            <v>4974249.76</v>
          </cell>
          <cell r="Z1543">
            <v>5049879.66</v>
          </cell>
          <cell r="AA1543">
            <v>5126289.05</v>
          </cell>
          <cell r="AB1543">
            <v>5203203.5</v>
          </cell>
          <cell r="AC1543">
            <v>5283869.59</v>
          </cell>
          <cell r="AD1543">
            <v>5405233.1200000001</v>
          </cell>
          <cell r="AE1543">
            <v>5502775.29</v>
          </cell>
          <cell r="AF1543">
            <v>5602414.6799999997</v>
          </cell>
          <cell r="AG1543">
            <v>5704204.7300000004</v>
          </cell>
          <cell r="AH1543">
            <v>5808200.4400000004</v>
          </cell>
          <cell r="AI1543">
            <v>5914458.3899999997</v>
          </cell>
          <cell r="AJ1543">
            <v>6023036.7800000003</v>
          </cell>
          <cell r="AK1543">
            <v>6133995.5099999998</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row>
        <row r="1544">
          <cell r="A1544" t="str">
            <v>ORResidentialCritical Peak PricingNon-Incentive CostsLow Participation Case0</v>
          </cell>
          <cell r="B1544" t="str">
            <v>OR</v>
          </cell>
          <cell r="C1544" t="str">
            <v>Residential</v>
          </cell>
          <cell r="D1544" t="str">
            <v>Critical Peak Pricing</v>
          </cell>
          <cell r="E1544" t="str">
            <v>Non-Incentive Costs</v>
          </cell>
          <cell r="F1544" t="str">
            <v>Low Participation Case</v>
          </cell>
          <cell r="G1544">
            <v>0</v>
          </cell>
          <cell r="H1544">
            <v>0</v>
          </cell>
          <cell r="I1544">
            <v>0</v>
          </cell>
          <cell r="J1544">
            <v>0</v>
          </cell>
          <cell r="K1544">
            <v>0</v>
          </cell>
          <cell r="L1544">
            <v>0</v>
          </cell>
          <cell r="M1544">
            <v>0</v>
          </cell>
          <cell r="N1544">
            <v>0</v>
          </cell>
          <cell r="O1544">
            <v>0</v>
          </cell>
          <cell r="P1544">
            <v>0</v>
          </cell>
          <cell r="Q1544">
            <v>0</v>
          </cell>
          <cell r="R1544">
            <v>5482636.7300000004</v>
          </cell>
          <cell r="S1544">
            <v>11437731.27</v>
          </cell>
          <cell r="T1544">
            <v>23748445.530000001</v>
          </cell>
          <cell r="U1544">
            <v>12818922.52</v>
          </cell>
          <cell r="V1544">
            <v>7177502.6100000003</v>
          </cell>
          <cell r="W1544">
            <v>1035039.42</v>
          </cell>
          <cell r="X1544">
            <v>1056694.75</v>
          </cell>
          <cell r="Y1544">
            <v>1077608.81</v>
          </cell>
          <cell r="Z1544">
            <v>1098962.6200000001</v>
          </cell>
          <cell r="AA1544">
            <v>1121099.71</v>
          </cell>
          <cell r="AB1544">
            <v>1143734.93</v>
          </cell>
          <cell r="AC1544">
            <v>1169950.97</v>
          </cell>
          <cell r="AD1544">
            <v>1234739.83</v>
          </cell>
          <cell r="AE1544">
            <v>1274929.31</v>
          </cell>
          <cell r="AF1544">
            <v>1316427.29</v>
          </cell>
          <cell r="AG1544">
            <v>1359276.37</v>
          </cell>
          <cell r="AH1544">
            <v>1403520.56</v>
          </cell>
          <cell r="AI1544">
            <v>1449205.28</v>
          </cell>
          <cell r="AJ1544">
            <v>1496377.44</v>
          </cell>
          <cell r="AK1544">
            <v>1545085.48</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row>
        <row r="1545">
          <cell r="A1545" t="str">
            <v>ORResidentialCritical Peak PricingSummer Peak Reduction @Meter  (MW)Low Participation Case0</v>
          </cell>
          <cell r="B1545" t="str">
            <v>OR</v>
          </cell>
          <cell r="C1545" t="str">
            <v>Residential</v>
          </cell>
          <cell r="D1545" t="str">
            <v>Critical Peak Pricing</v>
          </cell>
          <cell r="E1545" t="str">
            <v>Summer Peak Reduction @Meter  (MW)</v>
          </cell>
          <cell r="F1545" t="str">
            <v>Low Participation Case</v>
          </cell>
          <cell r="G1545">
            <v>0</v>
          </cell>
          <cell r="H1545">
            <v>0</v>
          </cell>
          <cell r="I1545">
            <v>0</v>
          </cell>
          <cell r="J1545">
            <v>0</v>
          </cell>
          <cell r="K1545">
            <v>0</v>
          </cell>
          <cell r="L1545">
            <v>0</v>
          </cell>
          <cell r="M1545">
            <v>0</v>
          </cell>
          <cell r="N1545">
            <v>0</v>
          </cell>
          <cell r="O1545">
            <v>0</v>
          </cell>
          <cell r="P1545">
            <v>0</v>
          </cell>
          <cell r="Q1545">
            <v>0</v>
          </cell>
          <cell r="R1545">
            <v>5.1061481672101516</v>
          </cell>
          <cell r="S1545">
            <v>15.546439584201273</v>
          </cell>
          <cell r="T1545">
            <v>36.769815927493447</v>
          </cell>
          <cell r="U1545">
            <v>47.99510590524666</v>
          </cell>
          <cell r="V1545">
            <v>54.039254216657497</v>
          </cell>
          <cell r="W1545">
            <v>54.75501228123791</v>
          </cell>
          <cell r="X1545">
            <v>55.462504704051796</v>
          </cell>
          <cell r="Y1545">
            <v>56.170704503007471</v>
          </cell>
          <cell r="Z1545">
            <v>56.91276145592839</v>
          </cell>
          <cell r="AA1545">
            <v>57.74360864977195</v>
          </cell>
          <cell r="AB1545">
            <v>58.507439221742665</v>
          </cell>
          <cell r="AC1545">
            <v>59.27262640549219</v>
          </cell>
          <cell r="AD1545">
            <v>60.065513565673378</v>
          </cell>
          <cell r="AE1545">
            <v>60.869007140432515</v>
          </cell>
          <cell r="AF1545">
            <v>61.683249011282939</v>
          </cell>
          <cell r="AG1545">
            <v>62.508382957680382</v>
          </cell>
          <cell r="AH1545">
            <v>63.344554682411669</v>
          </cell>
          <cell r="AI1545">
            <v>64.191911837323005</v>
          </cell>
          <cell r="AJ1545">
            <v>65.050604049392433</v>
          </cell>
          <cell r="AK1545">
            <v>65.920782947151125</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row>
        <row r="1546">
          <cell r="A1546" t="str">
            <v>ORResidentialCritical Peak PricingSummer Peak Reduction @Generation (MW)Low Participation Case0</v>
          </cell>
          <cell r="B1546" t="str">
            <v>OR</v>
          </cell>
          <cell r="C1546" t="str">
            <v>Residential</v>
          </cell>
          <cell r="D1546" t="str">
            <v>Critical Peak Pricing</v>
          </cell>
          <cell r="E1546" t="str">
            <v>Summer Peak Reduction @Generation (MW)</v>
          </cell>
          <cell r="F1546" t="str">
            <v>Low Participation Case</v>
          </cell>
          <cell r="G1546">
            <v>0</v>
          </cell>
          <cell r="H1546">
            <v>0</v>
          </cell>
          <cell r="I1546">
            <v>0</v>
          </cell>
          <cell r="J1546">
            <v>0</v>
          </cell>
          <cell r="K1546">
            <v>0</v>
          </cell>
          <cell r="L1546">
            <v>0</v>
          </cell>
          <cell r="M1546">
            <v>0</v>
          </cell>
          <cell r="N1546">
            <v>0</v>
          </cell>
          <cell r="O1546">
            <v>0</v>
          </cell>
          <cell r="P1546">
            <v>0</v>
          </cell>
          <cell r="Q1546">
            <v>0</v>
          </cell>
          <cell r="R1546">
            <v>5.6309529854545115</v>
          </cell>
          <cell r="S1546">
            <v>17.1442871462299</v>
          </cell>
          <cell r="T1546">
            <v>40.548980952242438</v>
          </cell>
          <cell r="U1546">
            <v>52.92799504328039</v>
          </cell>
          <cell r="V1546">
            <v>59.593354892652727</v>
          </cell>
          <cell r="W1546">
            <v>60.382677857562754</v>
          </cell>
          <cell r="X1546">
            <v>61.162885646285609</v>
          </cell>
          <cell r="Y1546">
            <v>61.94387351456492</v>
          </cell>
          <cell r="Z1546">
            <v>62.762198341341403</v>
          </cell>
          <cell r="AA1546">
            <v>63.678439181486489</v>
          </cell>
          <cell r="AB1546">
            <v>64.520775498172327</v>
          </cell>
          <cell r="AC1546">
            <v>65.364607857843168</v>
          </cell>
          <cell r="AD1546">
            <v>66.238987169908881</v>
          </cell>
          <cell r="AE1546">
            <v>67.125063013269198</v>
          </cell>
          <cell r="AF1546">
            <v>68.022991851877961</v>
          </cell>
          <cell r="AG1546">
            <v>68.932932242700019</v>
          </cell>
          <cell r="AH1546">
            <v>69.855044863709381</v>
          </cell>
          <cell r="AI1546">
            <v>70.789492542261797</v>
          </cell>
          <cell r="AJ1546">
            <v>71.73644028384696</v>
          </cell>
          <cell r="AK1546">
            <v>72.696055301225314</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row>
        <row r="1547">
          <cell r="A1547" t="str">
            <v>ORResidentialCritical Peak PricingWinter Peak Reduction @Meter  (MW)Low Participation Case0</v>
          </cell>
          <cell r="B1547" t="str">
            <v>OR</v>
          </cell>
          <cell r="C1547" t="str">
            <v>Residential</v>
          </cell>
          <cell r="D1547" t="str">
            <v>Critical Peak Pricing</v>
          </cell>
          <cell r="E1547" t="str">
            <v>Winter Peak Reduction @Meter  (MW)</v>
          </cell>
          <cell r="F1547" t="str">
            <v>Low Participation Case</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row>
        <row r="1548">
          <cell r="A1548" t="str">
            <v>ORResidentialCritical Peak PricingWinter Peak Reduction @Generation (MW)Low Participation Case0</v>
          </cell>
          <cell r="B1548" t="str">
            <v>OR</v>
          </cell>
          <cell r="C1548" t="str">
            <v>Residential</v>
          </cell>
          <cell r="D1548" t="str">
            <v>Critical Peak Pricing</v>
          </cell>
          <cell r="E1548" t="str">
            <v>Winter Peak Reduction @Generation (MW)</v>
          </cell>
          <cell r="F1548" t="str">
            <v>Low Participation Case</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row>
        <row r="1549">
          <cell r="A1549" t="str">
            <v>ORResidentialCritical Peak PricingProgram Annual BenefitsLow Participation Case0</v>
          </cell>
          <cell r="B1549" t="str">
            <v>OR</v>
          </cell>
          <cell r="C1549" t="str">
            <v>Residential</v>
          </cell>
          <cell r="D1549" t="str">
            <v>Critical Peak Pricing</v>
          </cell>
          <cell r="E1549" t="str">
            <v>Program Annual Benefits</v>
          </cell>
          <cell r="F1549" t="str">
            <v>Low Participation Case</v>
          </cell>
          <cell r="G1549">
            <v>0</v>
          </cell>
        </row>
        <row r="1550">
          <cell r="A1550" t="str">
            <v>ORResidentialCritical Peak PricingNew ParticipantsLow Participation Case0</v>
          </cell>
          <cell r="B1550" t="str">
            <v>OR</v>
          </cell>
          <cell r="C1550" t="str">
            <v>Residential</v>
          </cell>
          <cell r="D1550" t="str">
            <v>Critical Peak Pricing</v>
          </cell>
          <cell r="E1550" t="str">
            <v>New Participants</v>
          </cell>
          <cell r="F1550" t="str">
            <v>Low Participation Case</v>
          </cell>
          <cell r="G1550">
            <v>0</v>
          </cell>
          <cell r="H1550">
            <v>0</v>
          </cell>
          <cell r="I1550">
            <v>0</v>
          </cell>
          <cell r="J1550">
            <v>0</v>
          </cell>
          <cell r="K1550">
            <v>0</v>
          </cell>
          <cell r="L1550">
            <v>0</v>
          </cell>
          <cell r="M1550">
            <v>0</v>
          </cell>
          <cell r="N1550">
            <v>0</v>
          </cell>
          <cell r="O1550">
            <v>0</v>
          </cell>
          <cell r="P1550">
            <v>0</v>
          </cell>
          <cell r="Q1550">
            <v>0</v>
          </cell>
          <cell r="R1550">
            <v>16746.686550000006</v>
          </cell>
          <cell r="S1550">
            <v>34271.919000000009</v>
          </cell>
          <cell r="T1550">
            <v>69833.664450000011</v>
          </cell>
          <cell r="U1550">
            <v>36847.527750000037</v>
          </cell>
          <cell r="V1550">
            <v>20100.588749999937</v>
          </cell>
          <cell r="W1550">
            <v>2583.0255000000179</v>
          </cell>
          <cell r="X1550">
            <v>2585.7149999999965</v>
          </cell>
          <cell r="Y1550">
            <v>2585.2035000000324</v>
          </cell>
          <cell r="Z1550">
            <v>2584.5764999999665</v>
          </cell>
          <cell r="AA1550">
            <v>2584.3950000000186</v>
          </cell>
          <cell r="AB1550">
            <v>2584.7249999999767</v>
          </cell>
          <cell r="AC1550">
            <v>2592.8595000000205</v>
          </cell>
          <cell r="AD1550">
            <v>2694.0321599718882</v>
          </cell>
          <cell r="AE1550">
            <v>2731.0805338135397</v>
          </cell>
          <cell r="AF1550">
            <v>2768.6383974915661</v>
          </cell>
          <cell r="AG1550">
            <v>2806.7127575183695</v>
          </cell>
          <cell r="AH1550">
            <v>2845.3107167601411</v>
          </cell>
          <cell r="AI1550">
            <v>2884.4394757617847</v>
          </cell>
          <cell r="AJ1550">
            <v>2924.1063340901455</v>
          </cell>
          <cell r="AK1550">
            <v>2964.3186916958948</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row>
        <row r="1551">
          <cell r="A1551" t="str">
            <v>ORResidentialCritical Peak PricingIncentive CostsLow Participation Case0</v>
          </cell>
          <cell r="B1551" t="str">
            <v>OR</v>
          </cell>
          <cell r="C1551" t="str">
            <v>Residential</v>
          </cell>
          <cell r="D1551" t="str">
            <v>Critical Peak Pricing</v>
          </cell>
          <cell r="E1551" t="str">
            <v>Incentive Costs</v>
          </cell>
          <cell r="F1551" t="str">
            <v>Low Participation Case</v>
          </cell>
          <cell r="G1551">
            <v>0</v>
          </cell>
          <cell r="H1551">
            <v>0</v>
          </cell>
          <cell r="I1551">
            <v>0</v>
          </cell>
          <cell r="J1551">
            <v>0</v>
          </cell>
          <cell r="K1551">
            <v>0</v>
          </cell>
          <cell r="L1551">
            <v>0</v>
          </cell>
          <cell r="M1551">
            <v>0</v>
          </cell>
          <cell r="N1551">
            <v>0</v>
          </cell>
          <cell r="O1551">
            <v>0</v>
          </cell>
          <cell r="P1551">
            <v>0</v>
          </cell>
          <cell r="Q1551">
            <v>0</v>
          </cell>
          <cell r="R1551">
            <v>351680.42</v>
          </cell>
          <cell r="S1551">
            <v>1071390.72</v>
          </cell>
          <cell r="T1551">
            <v>2537897.67</v>
          </cell>
          <cell r="U1551">
            <v>3311695.75</v>
          </cell>
          <cell r="V1551">
            <v>3733808.12</v>
          </cell>
          <cell r="W1551">
            <v>3788051.65</v>
          </cell>
          <cell r="X1551">
            <v>3842351.67</v>
          </cell>
          <cell r="Y1551">
            <v>3896640.94</v>
          </cell>
          <cell r="Z1551">
            <v>3950917.05</v>
          </cell>
          <cell r="AA1551">
            <v>4005189.34</v>
          </cell>
          <cell r="AB1551">
            <v>4059468.57</v>
          </cell>
          <cell r="AC1551">
            <v>4113918.62</v>
          </cell>
          <cell r="AD1551">
            <v>4170493.29</v>
          </cell>
          <cell r="AE1551">
            <v>4227845.9800000004</v>
          </cell>
          <cell r="AF1551">
            <v>4285987.3899999997</v>
          </cell>
          <cell r="AG1551">
            <v>4344928.3600000003</v>
          </cell>
          <cell r="AH1551">
            <v>4404679.88</v>
          </cell>
          <cell r="AI1551">
            <v>4465253.1100000003</v>
          </cell>
          <cell r="AJ1551">
            <v>4526659.34</v>
          </cell>
          <cell r="AK1551">
            <v>4588910.04</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row>
        <row r="1552">
          <cell r="A1552" t="str">
            <v>ORResidentialCritical Peak PricingParticipantsLow Participation Case0</v>
          </cell>
          <cell r="B1552" t="str">
            <v>OR</v>
          </cell>
          <cell r="C1552" t="str">
            <v>Residential</v>
          </cell>
          <cell r="D1552" t="str">
            <v>Critical Peak Pricing</v>
          </cell>
          <cell r="E1552" t="str">
            <v>Participants</v>
          </cell>
          <cell r="F1552" t="str">
            <v>Low Participation Case</v>
          </cell>
          <cell r="G1552">
            <v>0</v>
          </cell>
          <cell r="H1552">
            <v>0</v>
          </cell>
          <cell r="I1552">
            <v>0</v>
          </cell>
          <cell r="J1552">
            <v>0</v>
          </cell>
          <cell r="K1552">
            <v>0</v>
          </cell>
          <cell r="L1552">
            <v>0</v>
          </cell>
          <cell r="M1552">
            <v>0</v>
          </cell>
          <cell r="N1552">
            <v>0</v>
          </cell>
          <cell r="O1552">
            <v>0</v>
          </cell>
          <cell r="P1552">
            <v>0</v>
          </cell>
          <cell r="Q1552">
            <v>0</v>
          </cell>
          <cell r="R1552">
            <v>16746.686550000006</v>
          </cell>
          <cell r="S1552">
            <v>51018.605550000015</v>
          </cell>
          <cell r="T1552">
            <v>120852.27000000002</v>
          </cell>
          <cell r="U1552">
            <v>157699.79775000006</v>
          </cell>
          <cell r="V1552">
            <v>177800.38649999999</v>
          </cell>
          <cell r="W1552">
            <v>180383.41200000001</v>
          </cell>
          <cell r="X1552">
            <v>182969.12700000001</v>
          </cell>
          <cell r="Y1552">
            <v>185554.33050000004</v>
          </cell>
          <cell r="Z1552">
            <v>188138.90700000001</v>
          </cell>
          <cell r="AA1552">
            <v>190723.30200000003</v>
          </cell>
          <cell r="AB1552">
            <v>193308.027</v>
          </cell>
          <cell r="AC1552">
            <v>195900.88650000002</v>
          </cell>
          <cell r="AD1552">
            <v>198594.91865997191</v>
          </cell>
          <cell r="AE1552">
            <v>201325.99919378545</v>
          </cell>
          <cell r="AF1552">
            <v>204094.63759127702</v>
          </cell>
          <cell r="AG1552">
            <v>206901.35034879539</v>
          </cell>
          <cell r="AH1552">
            <v>209746.66106555553</v>
          </cell>
          <cell r="AI1552">
            <v>212631.10054131731</v>
          </cell>
          <cell r="AJ1552">
            <v>215555.20687540746</v>
          </cell>
          <cell r="AK1552">
            <v>218519.52556710335</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row>
        <row r="1553">
          <cell r="A1553" t="str">
            <v>ORSmall C&amp;ICritical Peak PricingProgram Annual BenefitsLow Participation Case0</v>
          </cell>
          <cell r="B1553" t="str">
            <v>OR</v>
          </cell>
          <cell r="C1553" t="str">
            <v>Small C&amp;I</v>
          </cell>
          <cell r="D1553" t="str">
            <v>Critical Peak Pricing</v>
          </cell>
          <cell r="E1553" t="str">
            <v>Program Annual Benefits</v>
          </cell>
          <cell r="F1553" t="str">
            <v>Low Participation Case</v>
          </cell>
          <cell r="G1553">
            <v>0</v>
          </cell>
          <cell r="H1553">
            <v>0</v>
          </cell>
          <cell r="I1553">
            <v>0</v>
          </cell>
          <cell r="J1553">
            <v>0</v>
          </cell>
          <cell r="K1553">
            <v>0</v>
          </cell>
          <cell r="L1553">
            <v>0</v>
          </cell>
          <cell r="M1553">
            <v>0</v>
          </cell>
          <cell r="N1553">
            <v>0</v>
          </cell>
          <cell r="O1553">
            <v>0</v>
          </cell>
          <cell r="P1553">
            <v>0</v>
          </cell>
          <cell r="Q1553">
            <v>0</v>
          </cell>
          <cell r="R1553">
            <v>573231.01</v>
          </cell>
          <cell r="S1553">
            <v>1745288.43</v>
          </cell>
          <cell r="T1553">
            <v>4127886.26</v>
          </cell>
          <cell r="U1553">
            <v>5388069.9000000004</v>
          </cell>
          <cell r="V1553">
            <v>6066603.5300000003</v>
          </cell>
          <cell r="W1553">
            <v>6146956.6100000003</v>
          </cell>
          <cell r="X1553">
            <v>6226381.7599999998</v>
          </cell>
          <cell r="Y1553">
            <v>6305886.3200000003</v>
          </cell>
          <cell r="Z1553">
            <v>6389191.79</v>
          </cell>
          <cell r="AA1553">
            <v>6482465.1100000003</v>
          </cell>
          <cell r="AB1553">
            <v>6568214.9500000002</v>
          </cell>
          <cell r="AC1553">
            <v>6654117.0800000001</v>
          </cell>
          <cell r="AD1553">
            <v>6743128.8899999997</v>
          </cell>
          <cell r="AE1553">
            <v>6833331.4100000001</v>
          </cell>
          <cell r="AF1553">
            <v>6924740.5700000003</v>
          </cell>
          <cell r="AG1553">
            <v>7017372.5</v>
          </cell>
          <cell r="AH1553">
            <v>7111243.5700000003</v>
          </cell>
          <cell r="AI1553">
            <v>7206370.3399999999</v>
          </cell>
          <cell r="AJ1553">
            <v>7302769.6200000001</v>
          </cell>
          <cell r="AK1553">
            <v>7400458.4299999997</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row>
        <row r="1554">
          <cell r="A1554" t="str">
            <v>ORSmall C&amp;ICritical Peak PricingProgram Annual CostsLow Participation Case0</v>
          </cell>
          <cell r="B1554" t="str">
            <v>OR</v>
          </cell>
          <cell r="C1554" t="str">
            <v>Small C&amp;I</v>
          </cell>
          <cell r="D1554" t="str">
            <v>Critical Peak Pricing</v>
          </cell>
          <cell r="E1554" t="str">
            <v>Program Annual Costs</v>
          </cell>
          <cell r="F1554" t="str">
            <v>Low Participation Case</v>
          </cell>
          <cell r="G1554">
            <v>0</v>
          </cell>
          <cell r="H1554">
            <v>0</v>
          </cell>
          <cell r="I1554">
            <v>0</v>
          </cell>
          <cell r="J1554">
            <v>0</v>
          </cell>
          <cell r="K1554">
            <v>0</v>
          </cell>
          <cell r="L1554">
            <v>0</v>
          </cell>
          <cell r="M1554">
            <v>0</v>
          </cell>
          <cell r="N1554">
            <v>0</v>
          </cell>
          <cell r="O1554">
            <v>0</v>
          </cell>
          <cell r="P1554">
            <v>0</v>
          </cell>
          <cell r="Q1554">
            <v>0</v>
          </cell>
          <cell r="R1554">
            <v>5834317.1500000004</v>
          </cell>
          <cell r="S1554">
            <v>12509121.98</v>
          </cell>
          <cell r="T1554">
            <v>26286343.199999999</v>
          </cell>
          <cell r="U1554">
            <v>16130618.27</v>
          </cell>
          <cell r="V1554">
            <v>10911310.720000001</v>
          </cell>
          <cell r="W1554">
            <v>4823091.07</v>
          </cell>
          <cell r="X1554">
            <v>4899046.41</v>
          </cell>
          <cell r="Y1554">
            <v>4974249.76</v>
          </cell>
          <cell r="Z1554">
            <v>5049879.66</v>
          </cell>
          <cell r="AA1554">
            <v>5126289.05</v>
          </cell>
          <cell r="AB1554">
            <v>5203203.5</v>
          </cell>
          <cell r="AC1554">
            <v>5283869.59</v>
          </cell>
          <cell r="AD1554">
            <v>5405233.1200000001</v>
          </cell>
          <cell r="AE1554">
            <v>5502775.29</v>
          </cell>
          <cell r="AF1554">
            <v>5602414.6799999997</v>
          </cell>
          <cell r="AG1554">
            <v>5704204.7300000004</v>
          </cell>
          <cell r="AH1554">
            <v>5808200.4400000004</v>
          </cell>
          <cell r="AI1554">
            <v>5914458.3899999997</v>
          </cell>
          <cell r="AJ1554">
            <v>6023036.7800000003</v>
          </cell>
          <cell r="AK1554">
            <v>6133995.5099999998</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row>
        <row r="1555">
          <cell r="A1555" t="str">
            <v>ORSmall C&amp;ICritical Peak PricingNon-Incentive CostsLow Participation Case0</v>
          </cell>
          <cell r="B1555" t="str">
            <v>OR</v>
          </cell>
          <cell r="C1555" t="str">
            <v>Small C&amp;I</v>
          </cell>
          <cell r="D1555" t="str">
            <v>Critical Peak Pricing</v>
          </cell>
          <cell r="E1555" t="str">
            <v>Non-Incentive Costs</v>
          </cell>
          <cell r="F1555" t="str">
            <v>Low Participation Case</v>
          </cell>
          <cell r="G1555">
            <v>0</v>
          </cell>
          <cell r="H1555">
            <v>0</v>
          </cell>
          <cell r="I1555">
            <v>0</v>
          </cell>
          <cell r="J1555">
            <v>0</v>
          </cell>
          <cell r="K1555">
            <v>0</v>
          </cell>
          <cell r="L1555">
            <v>0</v>
          </cell>
          <cell r="M1555">
            <v>0</v>
          </cell>
          <cell r="N1555">
            <v>0</v>
          </cell>
          <cell r="O1555">
            <v>0</v>
          </cell>
          <cell r="P1555">
            <v>0</v>
          </cell>
          <cell r="Q1555">
            <v>0</v>
          </cell>
          <cell r="R1555">
            <v>5482636.7300000004</v>
          </cell>
          <cell r="S1555">
            <v>11437731.27</v>
          </cell>
          <cell r="T1555">
            <v>23748445.530000001</v>
          </cell>
          <cell r="U1555">
            <v>12818922.52</v>
          </cell>
          <cell r="V1555">
            <v>7177502.6100000003</v>
          </cell>
          <cell r="W1555">
            <v>1035039.42</v>
          </cell>
          <cell r="X1555">
            <v>1056694.75</v>
          </cell>
          <cell r="Y1555">
            <v>1077608.81</v>
          </cell>
          <cell r="Z1555">
            <v>1098962.6200000001</v>
          </cell>
          <cell r="AA1555">
            <v>1121099.71</v>
          </cell>
          <cell r="AB1555">
            <v>1143734.93</v>
          </cell>
          <cell r="AC1555">
            <v>1169950.97</v>
          </cell>
          <cell r="AD1555">
            <v>1234739.83</v>
          </cell>
          <cell r="AE1555">
            <v>1274929.31</v>
          </cell>
          <cell r="AF1555">
            <v>1316427.29</v>
          </cell>
          <cell r="AG1555">
            <v>1359276.37</v>
          </cell>
          <cell r="AH1555">
            <v>1403520.56</v>
          </cell>
          <cell r="AI1555">
            <v>1449205.28</v>
          </cell>
          <cell r="AJ1555">
            <v>1496377.44</v>
          </cell>
          <cell r="AK1555">
            <v>1545085.48</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row>
        <row r="1556">
          <cell r="A1556" t="str">
            <v>ORSmall C&amp;ICritical Peak PricingSummer Peak Reduction @Meter  (MW)Low Participation Case0</v>
          </cell>
          <cell r="B1556" t="str">
            <v>OR</v>
          </cell>
          <cell r="C1556" t="str">
            <v>Small C&amp;I</v>
          </cell>
          <cell r="D1556" t="str">
            <v>Critical Peak Pricing</v>
          </cell>
          <cell r="E1556" t="str">
            <v>Summer Peak Reduction @Meter  (MW)</v>
          </cell>
          <cell r="F1556" t="str">
            <v>Low Participation Case</v>
          </cell>
          <cell r="G1556">
            <v>0</v>
          </cell>
          <cell r="H1556">
            <v>0</v>
          </cell>
          <cell r="I1556">
            <v>0</v>
          </cell>
          <cell r="J1556">
            <v>0</v>
          </cell>
          <cell r="K1556">
            <v>0</v>
          </cell>
          <cell r="L1556">
            <v>0</v>
          </cell>
          <cell r="M1556">
            <v>0</v>
          </cell>
          <cell r="N1556">
            <v>0</v>
          </cell>
          <cell r="O1556">
            <v>0</v>
          </cell>
          <cell r="P1556">
            <v>0</v>
          </cell>
          <cell r="Q1556">
            <v>0</v>
          </cell>
          <cell r="R1556">
            <v>5.1061481672101516</v>
          </cell>
          <cell r="S1556">
            <v>15.546439584201273</v>
          </cell>
          <cell r="T1556">
            <v>36.769815927493447</v>
          </cell>
          <cell r="U1556">
            <v>47.99510590524666</v>
          </cell>
          <cell r="V1556">
            <v>54.039254216657497</v>
          </cell>
          <cell r="W1556">
            <v>54.75501228123791</v>
          </cell>
          <cell r="X1556">
            <v>55.462504704051796</v>
          </cell>
          <cell r="Y1556">
            <v>56.170704503007471</v>
          </cell>
          <cell r="Z1556">
            <v>56.91276145592839</v>
          </cell>
          <cell r="AA1556">
            <v>57.74360864977195</v>
          </cell>
          <cell r="AB1556">
            <v>58.507439221742665</v>
          </cell>
          <cell r="AC1556">
            <v>59.27262640549219</v>
          </cell>
          <cell r="AD1556">
            <v>60.065513565673378</v>
          </cell>
          <cell r="AE1556">
            <v>60.869007140432515</v>
          </cell>
          <cell r="AF1556">
            <v>61.683249011282939</v>
          </cell>
          <cell r="AG1556">
            <v>62.508382957680382</v>
          </cell>
          <cell r="AH1556">
            <v>63.344554682411669</v>
          </cell>
          <cell r="AI1556">
            <v>64.191911837323005</v>
          </cell>
          <cell r="AJ1556">
            <v>65.050604049392433</v>
          </cell>
          <cell r="AK1556">
            <v>65.920782947151125</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row>
        <row r="1557">
          <cell r="A1557" t="str">
            <v>ORSmall C&amp;ICritical Peak PricingSummer Peak Reduction @Generation (MW)Low Participation Case0</v>
          </cell>
          <cell r="B1557" t="str">
            <v>OR</v>
          </cell>
          <cell r="C1557" t="str">
            <v>Small C&amp;I</v>
          </cell>
          <cell r="D1557" t="str">
            <v>Critical Peak Pricing</v>
          </cell>
          <cell r="E1557" t="str">
            <v>Summer Peak Reduction @Generation (MW)</v>
          </cell>
          <cell r="F1557" t="str">
            <v>Low Participation Case</v>
          </cell>
          <cell r="G1557">
            <v>0</v>
          </cell>
          <cell r="H1557">
            <v>0</v>
          </cell>
          <cell r="I1557">
            <v>0</v>
          </cell>
          <cell r="J1557">
            <v>0</v>
          </cell>
          <cell r="K1557">
            <v>0</v>
          </cell>
          <cell r="L1557">
            <v>0</v>
          </cell>
          <cell r="M1557">
            <v>0</v>
          </cell>
          <cell r="N1557">
            <v>0</v>
          </cell>
          <cell r="O1557">
            <v>0</v>
          </cell>
          <cell r="P1557">
            <v>0</v>
          </cell>
          <cell r="Q1557">
            <v>0</v>
          </cell>
          <cell r="R1557">
            <v>5.6309529854545115</v>
          </cell>
          <cell r="S1557">
            <v>17.1442871462299</v>
          </cell>
          <cell r="T1557">
            <v>40.548980952242438</v>
          </cell>
          <cell r="U1557">
            <v>52.92799504328039</v>
          </cell>
          <cell r="V1557">
            <v>59.593354892652727</v>
          </cell>
          <cell r="W1557">
            <v>60.382677857562754</v>
          </cell>
          <cell r="X1557">
            <v>61.162885646285609</v>
          </cell>
          <cell r="Y1557">
            <v>61.94387351456492</v>
          </cell>
          <cell r="Z1557">
            <v>62.762198341341403</v>
          </cell>
          <cell r="AA1557">
            <v>63.678439181486489</v>
          </cell>
          <cell r="AB1557">
            <v>64.520775498172327</v>
          </cell>
          <cell r="AC1557">
            <v>65.364607857843168</v>
          </cell>
          <cell r="AD1557">
            <v>66.238987169908881</v>
          </cell>
          <cell r="AE1557">
            <v>67.125063013269198</v>
          </cell>
          <cell r="AF1557">
            <v>68.022991851877961</v>
          </cell>
          <cell r="AG1557">
            <v>68.932932242700019</v>
          </cell>
          <cell r="AH1557">
            <v>69.855044863709381</v>
          </cell>
          <cell r="AI1557">
            <v>70.789492542261797</v>
          </cell>
          <cell r="AJ1557">
            <v>71.73644028384696</v>
          </cell>
          <cell r="AK1557">
            <v>72.696055301225314</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row>
        <row r="1558">
          <cell r="A1558" t="str">
            <v>ORSmall C&amp;ICritical Peak PricingWinter Peak Reduction @Meter  (MW)Low Participation Case0</v>
          </cell>
          <cell r="B1558" t="str">
            <v>OR</v>
          </cell>
          <cell r="C1558" t="str">
            <v>Small C&amp;I</v>
          </cell>
          <cell r="D1558" t="str">
            <v>Critical Peak Pricing</v>
          </cell>
          <cell r="E1558" t="str">
            <v>Winter Peak Reduction @Meter  (MW)</v>
          </cell>
          <cell r="F1558" t="str">
            <v>Low Participation Case</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row>
        <row r="1559">
          <cell r="A1559" t="str">
            <v>ORSmall C&amp;ICritical Peak PricingWinter Peak Reduction @Generation (MW)Low Participation Case0</v>
          </cell>
          <cell r="B1559" t="str">
            <v>OR</v>
          </cell>
          <cell r="C1559" t="str">
            <v>Small C&amp;I</v>
          </cell>
          <cell r="D1559" t="str">
            <v>Critical Peak Pricing</v>
          </cell>
          <cell r="E1559" t="str">
            <v>Winter Peak Reduction @Generation (MW)</v>
          </cell>
          <cell r="F1559" t="str">
            <v>Low Participation Case</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row>
        <row r="1560">
          <cell r="A1560" t="str">
            <v>ORSmall C&amp;ICritical Peak PricingProgram Annual BenefitsLow Participation Case0</v>
          </cell>
          <cell r="B1560" t="str">
            <v>OR</v>
          </cell>
          <cell r="C1560" t="str">
            <v>Small C&amp;I</v>
          </cell>
          <cell r="D1560" t="str">
            <v>Critical Peak Pricing</v>
          </cell>
          <cell r="E1560" t="str">
            <v>Program Annual Benefits</v>
          </cell>
          <cell r="F1560" t="str">
            <v>Low Participation Case</v>
          </cell>
          <cell r="G1560">
            <v>0</v>
          </cell>
        </row>
        <row r="1561">
          <cell r="A1561" t="str">
            <v>ORSmall C&amp;ICritical Peak PricingNew ParticipantsLow Participation Case0</v>
          </cell>
          <cell r="B1561" t="str">
            <v>OR</v>
          </cell>
          <cell r="C1561" t="str">
            <v>Small C&amp;I</v>
          </cell>
          <cell r="D1561" t="str">
            <v>Critical Peak Pricing</v>
          </cell>
          <cell r="E1561" t="str">
            <v>New Participants</v>
          </cell>
          <cell r="F1561" t="str">
            <v>Low Participation Case</v>
          </cell>
          <cell r="G1561">
            <v>0</v>
          </cell>
          <cell r="H1561">
            <v>0</v>
          </cell>
          <cell r="I1561">
            <v>0</v>
          </cell>
          <cell r="J1561">
            <v>0</v>
          </cell>
          <cell r="K1561">
            <v>0</v>
          </cell>
          <cell r="L1561">
            <v>0</v>
          </cell>
          <cell r="M1561">
            <v>0</v>
          </cell>
          <cell r="N1561">
            <v>0</v>
          </cell>
          <cell r="O1561">
            <v>0</v>
          </cell>
          <cell r="P1561">
            <v>0</v>
          </cell>
          <cell r="Q1561">
            <v>0</v>
          </cell>
          <cell r="R1561">
            <v>16746.686550000006</v>
          </cell>
          <cell r="S1561">
            <v>34271.919000000009</v>
          </cell>
          <cell r="T1561">
            <v>69833.664450000011</v>
          </cell>
          <cell r="U1561">
            <v>36847.527750000037</v>
          </cell>
          <cell r="V1561">
            <v>20100.588749999937</v>
          </cell>
          <cell r="W1561">
            <v>2583.0255000000179</v>
          </cell>
          <cell r="X1561">
            <v>2585.7149999999965</v>
          </cell>
          <cell r="Y1561">
            <v>2585.2035000000324</v>
          </cell>
          <cell r="Z1561">
            <v>2584.5764999999665</v>
          </cell>
          <cell r="AA1561">
            <v>2584.3950000000186</v>
          </cell>
          <cell r="AB1561">
            <v>2584.7249999999767</v>
          </cell>
          <cell r="AC1561">
            <v>2592.8595000000205</v>
          </cell>
          <cell r="AD1561">
            <v>2694.0321599718882</v>
          </cell>
          <cell r="AE1561">
            <v>2731.0805338135397</v>
          </cell>
          <cell r="AF1561">
            <v>2768.6383974915661</v>
          </cell>
          <cell r="AG1561">
            <v>2806.7127575183695</v>
          </cell>
          <cell r="AH1561">
            <v>2845.3107167601411</v>
          </cell>
          <cell r="AI1561">
            <v>2884.4394757617847</v>
          </cell>
          <cell r="AJ1561">
            <v>2924.1063340901455</v>
          </cell>
          <cell r="AK1561">
            <v>2964.3186916958948</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row>
        <row r="1562">
          <cell r="A1562" t="str">
            <v>ORSmall C&amp;ICritical Peak PricingIncentive CostsLow Participation Case0</v>
          </cell>
          <cell r="B1562" t="str">
            <v>OR</v>
          </cell>
          <cell r="C1562" t="str">
            <v>Small C&amp;I</v>
          </cell>
          <cell r="D1562" t="str">
            <v>Critical Peak Pricing</v>
          </cell>
          <cell r="E1562" t="str">
            <v>Incentive Costs</v>
          </cell>
          <cell r="F1562" t="str">
            <v>Low Participation Case</v>
          </cell>
          <cell r="G1562">
            <v>0</v>
          </cell>
          <cell r="H1562">
            <v>0</v>
          </cell>
          <cell r="I1562">
            <v>0</v>
          </cell>
          <cell r="J1562">
            <v>0</v>
          </cell>
          <cell r="K1562">
            <v>0</v>
          </cell>
          <cell r="L1562">
            <v>0</v>
          </cell>
          <cell r="M1562">
            <v>0</v>
          </cell>
          <cell r="N1562">
            <v>0</v>
          </cell>
          <cell r="O1562">
            <v>0</v>
          </cell>
          <cell r="P1562">
            <v>0</v>
          </cell>
          <cell r="Q1562">
            <v>0</v>
          </cell>
          <cell r="R1562">
            <v>351680.42</v>
          </cell>
          <cell r="S1562">
            <v>1071390.72</v>
          </cell>
          <cell r="T1562">
            <v>2537897.67</v>
          </cell>
          <cell r="U1562">
            <v>3311695.75</v>
          </cell>
          <cell r="V1562">
            <v>3733808.12</v>
          </cell>
          <cell r="W1562">
            <v>3788051.65</v>
          </cell>
          <cell r="X1562">
            <v>3842351.67</v>
          </cell>
          <cell r="Y1562">
            <v>3896640.94</v>
          </cell>
          <cell r="Z1562">
            <v>3950917.05</v>
          </cell>
          <cell r="AA1562">
            <v>4005189.34</v>
          </cell>
          <cell r="AB1562">
            <v>4059468.57</v>
          </cell>
          <cell r="AC1562">
            <v>4113918.62</v>
          </cell>
          <cell r="AD1562">
            <v>4170493.29</v>
          </cell>
          <cell r="AE1562">
            <v>4227845.9800000004</v>
          </cell>
          <cell r="AF1562">
            <v>4285987.3899999997</v>
          </cell>
          <cell r="AG1562">
            <v>4344928.3600000003</v>
          </cell>
          <cell r="AH1562">
            <v>4404679.88</v>
          </cell>
          <cell r="AI1562">
            <v>4465253.1100000003</v>
          </cell>
          <cell r="AJ1562">
            <v>4526659.34</v>
          </cell>
          <cell r="AK1562">
            <v>4588910.04</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row>
        <row r="1563">
          <cell r="A1563" t="str">
            <v>ORSmall C&amp;ICritical Peak PricingParticipantsLow Participation Case0</v>
          </cell>
          <cell r="B1563" t="str">
            <v>OR</v>
          </cell>
          <cell r="C1563" t="str">
            <v>Small C&amp;I</v>
          </cell>
          <cell r="D1563" t="str">
            <v>Critical Peak Pricing</v>
          </cell>
          <cell r="E1563" t="str">
            <v>Participants</v>
          </cell>
          <cell r="F1563" t="str">
            <v>Low Participation Case</v>
          </cell>
          <cell r="G1563">
            <v>0</v>
          </cell>
          <cell r="H1563">
            <v>0</v>
          </cell>
          <cell r="I1563">
            <v>0</v>
          </cell>
          <cell r="J1563">
            <v>0</v>
          </cell>
          <cell r="K1563">
            <v>0</v>
          </cell>
          <cell r="L1563">
            <v>0</v>
          </cell>
          <cell r="M1563">
            <v>0</v>
          </cell>
          <cell r="N1563">
            <v>0</v>
          </cell>
          <cell r="O1563">
            <v>0</v>
          </cell>
          <cell r="P1563">
            <v>0</v>
          </cell>
          <cell r="Q1563">
            <v>0</v>
          </cell>
          <cell r="R1563">
            <v>16746.686550000006</v>
          </cell>
          <cell r="S1563">
            <v>51018.605550000015</v>
          </cell>
          <cell r="T1563">
            <v>120852.27000000002</v>
          </cell>
          <cell r="U1563">
            <v>157699.79775000006</v>
          </cell>
          <cell r="V1563">
            <v>177800.38649999999</v>
          </cell>
          <cell r="W1563">
            <v>180383.41200000001</v>
          </cell>
          <cell r="X1563">
            <v>182969.12700000001</v>
          </cell>
          <cell r="Y1563">
            <v>185554.33050000004</v>
          </cell>
          <cell r="Z1563">
            <v>188138.90700000001</v>
          </cell>
          <cell r="AA1563">
            <v>190723.30200000003</v>
          </cell>
          <cell r="AB1563">
            <v>193308.027</v>
          </cell>
          <cell r="AC1563">
            <v>195900.88650000002</v>
          </cell>
          <cell r="AD1563">
            <v>198594.91865997191</v>
          </cell>
          <cell r="AE1563">
            <v>201325.99919378545</v>
          </cell>
          <cell r="AF1563">
            <v>204094.63759127702</v>
          </cell>
          <cell r="AG1563">
            <v>206901.35034879539</v>
          </cell>
          <cell r="AH1563">
            <v>209746.66106555553</v>
          </cell>
          <cell r="AI1563">
            <v>212631.10054131731</v>
          </cell>
          <cell r="AJ1563">
            <v>215555.20687540746</v>
          </cell>
          <cell r="AK1563">
            <v>218519.52556710335</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row>
        <row r="1564">
          <cell r="A1564" t="str">
            <v>ORExtra Large C&amp;ICurtail AgreementsProgram Annual BenefitsLow Participation Case0</v>
          </cell>
          <cell r="B1564" t="str">
            <v>OR</v>
          </cell>
          <cell r="C1564" t="str">
            <v>Extra Large C&amp;I</v>
          </cell>
          <cell r="D1564" t="str">
            <v>Curtail Agreements</v>
          </cell>
          <cell r="E1564" t="str">
            <v>Program Annual Benefits</v>
          </cell>
          <cell r="F1564" t="str">
            <v>Low Participation Case</v>
          </cell>
          <cell r="G1564">
            <v>0</v>
          </cell>
          <cell r="H1564">
            <v>0</v>
          </cell>
          <cell r="I1564">
            <v>0</v>
          </cell>
          <cell r="J1564">
            <v>0</v>
          </cell>
          <cell r="K1564">
            <v>0</v>
          </cell>
          <cell r="L1564">
            <v>0</v>
          </cell>
          <cell r="M1564">
            <v>0</v>
          </cell>
          <cell r="N1564">
            <v>0</v>
          </cell>
          <cell r="O1564">
            <v>0</v>
          </cell>
          <cell r="P1564">
            <v>0</v>
          </cell>
          <cell r="Q1564">
            <v>0</v>
          </cell>
          <cell r="R1564">
            <v>573231.01</v>
          </cell>
          <cell r="S1564">
            <v>1745288.43</v>
          </cell>
          <cell r="T1564">
            <v>4127886.26</v>
          </cell>
          <cell r="U1564">
            <v>5388069.9000000004</v>
          </cell>
          <cell r="V1564">
            <v>6066603.5300000003</v>
          </cell>
          <cell r="W1564">
            <v>6146956.6100000003</v>
          </cell>
          <cell r="X1564">
            <v>6226381.7599999998</v>
          </cell>
          <cell r="Y1564">
            <v>6305886.3200000003</v>
          </cell>
          <cell r="Z1564">
            <v>6389191.79</v>
          </cell>
          <cell r="AA1564">
            <v>6482465.1100000003</v>
          </cell>
          <cell r="AB1564">
            <v>6568214.9500000002</v>
          </cell>
          <cell r="AC1564">
            <v>6654117.0800000001</v>
          </cell>
          <cell r="AD1564">
            <v>6743128.8899999997</v>
          </cell>
          <cell r="AE1564">
            <v>6833331.4100000001</v>
          </cell>
          <cell r="AF1564">
            <v>6924740.5700000003</v>
          </cell>
          <cell r="AG1564">
            <v>7017372.5</v>
          </cell>
          <cell r="AH1564">
            <v>7111243.5700000003</v>
          </cell>
          <cell r="AI1564">
            <v>7206370.3399999999</v>
          </cell>
          <cell r="AJ1564">
            <v>7302769.6200000001</v>
          </cell>
          <cell r="AK1564">
            <v>7400458.4299999997</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row>
        <row r="1565">
          <cell r="A1565" t="str">
            <v>ORExtra Large C&amp;ICurtail AgreementsProgram Annual CostsLow Participation Case0</v>
          </cell>
          <cell r="B1565" t="str">
            <v>OR</v>
          </cell>
          <cell r="C1565" t="str">
            <v>Extra Large C&amp;I</v>
          </cell>
          <cell r="D1565" t="str">
            <v>Curtail Agreements</v>
          </cell>
          <cell r="E1565" t="str">
            <v>Program Annual Costs</v>
          </cell>
          <cell r="F1565" t="str">
            <v>Low Participation Case</v>
          </cell>
          <cell r="G1565">
            <v>0</v>
          </cell>
          <cell r="H1565">
            <v>0</v>
          </cell>
          <cell r="I1565">
            <v>0</v>
          </cell>
          <cell r="J1565">
            <v>0</v>
          </cell>
          <cell r="K1565">
            <v>0</v>
          </cell>
          <cell r="L1565">
            <v>0</v>
          </cell>
          <cell r="M1565">
            <v>0</v>
          </cell>
          <cell r="N1565">
            <v>0</v>
          </cell>
          <cell r="O1565">
            <v>0</v>
          </cell>
          <cell r="P1565">
            <v>0</v>
          </cell>
          <cell r="Q1565">
            <v>0</v>
          </cell>
          <cell r="R1565">
            <v>5834317.1500000004</v>
          </cell>
          <cell r="S1565">
            <v>12509121.98</v>
          </cell>
          <cell r="T1565">
            <v>26286343.199999999</v>
          </cell>
          <cell r="U1565">
            <v>16130618.27</v>
          </cell>
          <cell r="V1565">
            <v>10911310.720000001</v>
          </cell>
          <cell r="W1565">
            <v>4823091.07</v>
          </cell>
          <cell r="X1565">
            <v>4899046.41</v>
          </cell>
          <cell r="Y1565">
            <v>4974249.76</v>
          </cell>
          <cell r="Z1565">
            <v>5049879.66</v>
          </cell>
          <cell r="AA1565">
            <v>5126289.05</v>
          </cell>
          <cell r="AB1565">
            <v>5203203.5</v>
          </cell>
          <cell r="AC1565">
            <v>5283869.59</v>
          </cell>
          <cell r="AD1565">
            <v>5405233.1200000001</v>
          </cell>
          <cell r="AE1565">
            <v>5502775.29</v>
          </cell>
          <cell r="AF1565">
            <v>5602414.6799999997</v>
          </cell>
          <cell r="AG1565">
            <v>5704204.7300000004</v>
          </cell>
          <cell r="AH1565">
            <v>5808200.4400000004</v>
          </cell>
          <cell r="AI1565">
            <v>5914458.3899999997</v>
          </cell>
          <cell r="AJ1565">
            <v>6023036.7800000003</v>
          </cell>
          <cell r="AK1565">
            <v>6133995.5099999998</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row>
        <row r="1566">
          <cell r="A1566" t="str">
            <v>ORExtra Large C&amp;ICurtail AgreementsNon-Incentive CostsLow Participation Case0</v>
          </cell>
          <cell r="B1566" t="str">
            <v>OR</v>
          </cell>
          <cell r="C1566" t="str">
            <v>Extra Large C&amp;I</v>
          </cell>
          <cell r="D1566" t="str">
            <v>Curtail Agreements</v>
          </cell>
          <cell r="E1566" t="str">
            <v>Non-Incentive Costs</v>
          </cell>
          <cell r="F1566" t="str">
            <v>Low Participation Case</v>
          </cell>
          <cell r="G1566">
            <v>0</v>
          </cell>
          <cell r="H1566">
            <v>0</v>
          </cell>
          <cell r="I1566">
            <v>0</v>
          </cell>
          <cell r="J1566">
            <v>0</v>
          </cell>
          <cell r="K1566">
            <v>0</v>
          </cell>
          <cell r="L1566">
            <v>0</v>
          </cell>
          <cell r="M1566">
            <v>0</v>
          </cell>
          <cell r="N1566">
            <v>0</v>
          </cell>
          <cell r="O1566">
            <v>0</v>
          </cell>
          <cell r="P1566">
            <v>0</v>
          </cell>
          <cell r="Q1566">
            <v>0</v>
          </cell>
          <cell r="R1566">
            <v>5482636.7300000004</v>
          </cell>
          <cell r="S1566">
            <v>11437731.27</v>
          </cell>
          <cell r="T1566">
            <v>23748445.530000001</v>
          </cell>
          <cell r="U1566">
            <v>12818922.52</v>
          </cell>
          <cell r="V1566">
            <v>7177502.6100000003</v>
          </cell>
          <cell r="W1566">
            <v>1035039.42</v>
          </cell>
          <cell r="X1566">
            <v>1056694.75</v>
          </cell>
          <cell r="Y1566">
            <v>1077608.81</v>
          </cell>
          <cell r="Z1566">
            <v>1098962.6200000001</v>
          </cell>
          <cell r="AA1566">
            <v>1121099.71</v>
          </cell>
          <cell r="AB1566">
            <v>1143734.93</v>
          </cell>
          <cell r="AC1566">
            <v>1169950.97</v>
          </cell>
          <cell r="AD1566">
            <v>1234739.83</v>
          </cell>
          <cell r="AE1566">
            <v>1274929.31</v>
          </cell>
          <cell r="AF1566">
            <v>1316427.29</v>
          </cell>
          <cell r="AG1566">
            <v>1359276.37</v>
          </cell>
          <cell r="AH1566">
            <v>1403520.56</v>
          </cell>
          <cell r="AI1566">
            <v>1449205.28</v>
          </cell>
          <cell r="AJ1566">
            <v>1496377.44</v>
          </cell>
          <cell r="AK1566">
            <v>1545085.48</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row>
        <row r="1567">
          <cell r="A1567" t="str">
            <v>ORExtra Large C&amp;ICurtail AgreementsSummer Peak Reduction @Meter  (MW)Low Participation Case0</v>
          </cell>
          <cell r="B1567" t="str">
            <v>OR</v>
          </cell>
          <cell r="C1567" t="str">
            <v>Extra Large C&amp;I</v>
          </cell>
          <cell r="D1567" t="str">
            <v>Curtail Agreements</v>
          </cell>
          <cell r="E1567" t="str">
            <v>Summer Peak Reduction @Meter  (MW)</v>
          </cell>
          <cell r="F1567" t="str">
            <v>Low Participation Case</v>
          </cell>
          <cell r="G1567">
            <v>0</v>
          </cell>
          <cell r="H1567">
            <v>0</v>
          </cell>
          <cell r="I1567">
            <v>0</v>
          </cell>
          <cell r="J1567">
            <v>0</v>
          </cell>
          <cell r="K1567">
            <v>0</v>
          </cell>
          <cell r="L1567">
            <v>0</v>
          </cell>
          <cell r="M1567">
            <v>0</v>
          </cell>
          <cell r="N1567">
            <v>0</v>
          </cell>
          <cell r="O1567">
            <v>0</v>
          </cell>
          <cell r="P1567">
            <v>0</v>
          </cell>
          <cell r="Q1567">
            <v>0</v>
          </cell>
          <cell r="R1567">
            <v>5.1061481672101516</v>
          </cell>
          <cell r="S1567">
            <v>15.546439584201273</v>
          </cell>
          <cell r="T1567">
            <v>36.769815927493447</v>
          </cell>
          <cell r="U1567">
            <v>47.99510590524666</v>
          </cell>
          <cell r="V1567">
            <v>54.039254216657497</v>
          </cell>
          <cell r="W1567">
            <v>54.75501228123791</v>
          </cell>
          <cell r="X1567">
            <v>55.462504704051796</v>
          </cell>
          <cell r="Y1567">
            <v>56.170704503007471</v>
          </cell>
          <cell r="Z1567">
            <v>56.91276145592839</v>
          </cell>
          <cell r="AA1567">
            <v>57.74360864977195</v>
          </cell>
          <cell r="AB1567">
            <v>58.507439221742665</v>
          </cell>
          <cell r="AC1567">
            <v>59.27262640549219</v>
          </cell>
          <cell r="AD1567">
            <v>60.065513565673378</v>
          </cell>
          <cell r="AE1567">
            <v>60.869007140432515</v>
          </cell>
          <cell r="AF1567">
            <v>61.683249011282939</v>
          </cell>
          <cell r="AG1567">
            <v>62.508382957680382</v>
          </cell>
          <cell r="AH1567">
            <v>63.344554682411669</v>
          </cell>
          <cell r="AI1567">
            <v>64.191911837323005</v>
          </cell>
          <cell r="AJ1567">
            <v>65.050604049392433</v>
          </cell>
          <cell r="AK1567">
            <v>65.920782947151125</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row>
        <row r="1568">
          <cell r="A1568" t="str">
            <v>ORExtra Large C&amp;ICurtail AgreementsSummer Peak Reduction @Generation (MW)Low Participation Case0</v>
          </cell>
          <cell r="B1568" t="str">
            <v>OR</v>
          </cell>
          <cell r="C1568" t="str">
            <v>Extra Large C&amp;I</v>
          </cell>
          <cell r="D1568" t="str">
            <v>Curtail Agreements</v>
          </cell>
          <cell r="E1568" t="str">
            <v>Summer Peak Reduction @Generation (MW)</v>
          </cell>
          <cell r="F1568" t="str">
            <v>Low Participation Case</v>
          </cell>
          <cell r="G1568">
            <v>0</v>
          </cell>
          <cell r="H1568">
            <v>0</v>
          </cell>
          <cell r="I1568">
            <v>0</v>
          </cell>
          <cell r="J1568">
            <v>0</v>
          </cell>
          <cell r="K1568">
            <v>0</v>
          </cell>
          <cell r="L1568">
            <v>0</v>
          </cell>
          <cell r="M1568">
            <v>0</v>
          </cell>
          <cell r="N1568">
            <v>0</v>
          </cell>
          <cell r="O1568">
            <v>0</v>
          </cell>
          <cell r="P1568">
            <v>0</v>
          </cell>
          <cell r="Q1568">
            <v>0</v>
          </cell>
          <cell r="R1568">
            <v>5.6309529854545115</v>
          </cell>
          <cell r="S1568">
            <v>17.1442871462299</v>
          </cell>
          <cell r="T1568">
            <v>40.548980952242438</v>
          </cell>
          <cell r="U1568">
            <v>52.92799504328039</v>
          </cell>
          <cell r="V1568">
            <v>59.593354892652727</v>
          </cell>
          <cell r="W1568">
            <v>60.382677857562754</v>
          </cell>
          <cell r="X1568">
            <v>61.162885646285609</v>
          </cell>
          <cell r="Y1568">
            <v>61.94387351456492</v>
          </cell>
          <cell r="Z1568">
            <v>62.762198341341403</v>
          </cell>
          <cell r="AA1568">
            <v>63.678439181486489</v>
          </cell>
          <cell r="AB1568">
            <v>64.520775498172327</v>
          </cell>
          <cell r="AC1568">
            <v>65.364607857843168</v>
          </cell>
          <cell r="AD1568">
            <v>66.238987169908881</v>
          </cell>
          <cell r="AE1568">
            <v>67.125063013269198</v>
          </cell>
          <cell r="AF1568">
            <v>68.022991851877961</v>
          </cell>
          <cell r="AG1568">
            <v>68.932932242700019</v>
          </cell>
          <cell r="AH1568">
            <v>69.855044863709381</v>
          </cell>
          <cell r="AI1568">
            <v>70.789492542261797</v>
          </cell>
          <cell r="AJ1568">
            <v>71.73644028384696</v>
          </cell>
          <cell r="AK1568">
            <v>72.696055301225314</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row>
        <row r="1569">
          <cell r="A1569" t="str">
            <v>ORExtra Large C&amp;ICurtail AgreementsWinter Peak Reduction @Meter  (MW)Low Participation Case0</v>
          </cell>
          <cell r="B1569" t="str">
            <v>OR</v>
          </cell>
          <cell r="C1569" t="str">
            <v>Extra Large C&amp;I</v>
          </cell>
          <cell r="D1569" t="str">
            <v>Curtail Agreements</v>
          </cell>
          <cell r="E1569" t="str">
            <v>Winter Peak Reduction @Meter  (MW)</v>
          </cell>
          <cell r="F1569" t="str">
            <v>Low Participation Case</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row>
        <row r="1570">
          <cell r="A1570" t="str">
            <v>ORExtra Large C&amp;ICurtail AgreementsWinter Peak Reduction @Generation (MW)Low Participation Case0</v>
          </cell>
          <cell r="B1570" t="str">
            <v>OR</v>
          </cell>
          <cell r="C1570" t="str">
            <v>Extra Large C&amp;I</v>
          </cell>
          <cell r="D1570" t="str">
            <v>Curtail Agreements</v>
          </cell>
          <cell r="E1570" t="str">
            <v>Winter Peak Reduction @Generation (MW)</v>
          </cell>
          <cell r="F1570" t="str">
            <v>Low Participation Case</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row>
        <row r="1571">
          <cell r="A1571" t="str">
            <v>ORExtra Large C&amp;ICurtail AgreementsProgram Annual BenefitsLow Participation Case0</v>
          </cell>
          <cell r="B1571" t="str">
            <v>OR</v>
          </cell>
          <cell r="C1571" t="str">
            <v>Extra Large C&amp;I</v>
          </cell>
          <cell r="D1571" t="str">
            <v>Curtail Agreements</v>
          </cell>
          <cell r="E1571" t="str">
            <v>Program Annual Benefits</v>
          </cell>
          <cell r="F1571" t="str">
            <v>Low Participation Case</v>
          </cell>
          <cell r="G1571">
            <v>0</v>
          </cell>
        </row>
        <row r="1572">
          <cell r="A1572" t="str">
            <v>ORExtra Large C&amp;ICurtail AgreementsNew ParticipantsLow Participation Case0</v>
          </cell>
          <cell r="B1572" t="str">
            <v>OR</v>
          </cell>
          <cell r="C1572" t="str">
            <v>Extra Large C&amp;I</v>
          </cell>
          <cell r="D1572" t="str">
            <v>Curtail Agreements</v>
          </cell>
          <cell r="E1572" t="str">
            <v>New Participants</v>
          </cell>
          <cell r="F1572" t="str">
            <v>Low Participation Case</v>
          </cell>
          <cell r="G1572">
            <v>0</v>
          </cell>
          <cell r="H1572">
            <v>0</v>
          </cell>
          <cell r="I1572">
            <v>0</v>
          </cell>
          <cell r="J1572">
            <v>0</v>
          </cell>
          <cell r="K1572">
            <v>0</v>
          </cell>
          <cell r="L1572">
            <v>0</v>
          </cell>
          <cell r="M1572">
            <v>0</v>
          </cell>
          <cell r="N1572">
            <v>0</v>
          </cell>
          <cell r="O1572">
            <v>0</v>
          </cell>
          <cell r="P1572">
            <v>0</v>
          </cell>
          <cell r="Q1572">
            <v>0</v>
          </cell>
          <cell r="R1572">
            <v>16746.686550000006</v>
          </cell>
          <cell r="S1572">
            <v>34271.919000000009</v>
          </cell>
          <cell r="T1572">
            <v>69833.664450000011</v>
          </cell>
          <cell r="U1572">
            <v>36847.527750000037</v>
          </cell>
          <cell r="V1572">
            <v>20100.588749999937</v>
          </cell>
          <cell r="W1572">
            <v>2583.0255000000179</v>
          </cell>
          <cell r="X1572">
            <v>2585.7149999999965</v>
          </cell>
          <cell r="Y1572">
            <v>2585.2035000000324</v>
          </cell>
          <cell r="Z1572">
            <v>2584.5764999999665</v>
          </cell>
          <cell r="AA1572">
            <v>2584.3950000000186</v>
          </cell>
          <cell r="AB1572">
            <v>2584.7249999999767</v>
          </cell>
          <cell r="AC1572">
            <v>2592.8595000000205</v>
          </cell>
          <cell r="AD1572">
            <v>2694.0321599718882</v>
          </cell>
          <cell r="AE1572">
            <v>2731.0805338135397</v>
          </cell>
          <cell r="AF1572">
            <v>2768.6383974915661</v>
          </cell>
          <cell r="AG1572">
            <v>2806.7127575183695</v>
          </cell>
          <cell r="AH1572">
            <v>2845.3107167601411</v>
          </cell>
          <cell r="AI1572">
            <v>2884.4394757617847</v>
          </cell>
          <cell r="AJ1572">
            <v>2924.1063340901455</v>
          </cell>
          <cell r="AK1572">
            <v>2964.3186916958948</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row>
        <row r="1573">
          <cell r="A1573" t="str">
            <v>ORExtra Large C&amp;ICurtail AgreementsIncentive CostsLow Participation Case0</v>
          </cell>
          <cell r="B1573" t="str">
            <v>OR</v>
          </cell>
          <cell r="C1573" t="str">
            <v>Extra Large C&amp;I</v>
          </cell>
          <cell r="D1573" t="str">
            <v>Curtail Agreements</v>
          </cell>
          <cell r="E1573" t="str">
            <v>Incentive Costs</v>
          </cell>
          <cell r="F1573" t="str">
            <v>Low Participation Case</v>
          </cell>
          <cell r="G1573">
            <v>0</v>
          </cell>
          <cell r="H1573">
            <v>0</v>
          </cell>
          <cell r="I1573">
            <v>0</v>
          </cell>
          <cell r="J1573">
            <v>0</v>
          </cell>
          <cell r="K1573">
            <v>0</v>
          </cell>
          <cell r="L1573">
            <v>0</v>
          </cell>
          <cell r="M1573">
            <v>0</v>
          </cell>
          <cell r="N1573">
            <v>0</v>
          </cell>
          <cell r="O1573">
            <v>0</v>
          </cell>
          <cell r="P1573">
            <v>0</v>
          </cell>
          <cell r="Q1573">
            <v>0</v>
          </cell>
          <cell r="R1573">
            <v>351680.42</v>
          </cell>
          <cell r="S1573">
            <v>1071390.72</v>
          </cell>
          <cell r="T1573">
            <v>2537897.67</v>
          </cell>
          <cell r="U1573">
            <v>3311695.75</v>
          </cell>
          <cell r="V1573">
            <v>3733808.12</v>
          </cell>
          <cell r="W1573">
            <v>3788051.65</v>
          </cell>
          <cell r="X1573">
            <v>3842351.67</v>
          </cell>
          <cell r="Y1573">
            <v>3896640.94</v>
          </cell>
          <cell r="Z1573">
            <v>3950917.05</v>
          </cell>
          <cell r="AA1573">
            <v>4005189.34</v>
          </cell>
          <cell r="AB1573">
            <v>4059468.57</v>
          </cell>
          <cell r="AC1573">
            <v>4113918.62</v>
          </cell>
          <cell r="AD1573">
            <v>4170493.29</v>
          </cell>
          <cell r="AE1573">
            <v>4227845.9800000004</v>
          </cell>
          <cell r="AF1573">
            <v>4285987.3899999997</v>
          </cell>
          <cell r="AG1573">
            <v>4344928.3600000003</v>
          </cell>
          <cell r="AH1573">
            <v>4404679.88</v>
          </cell>
          <cell r="AI1573">
            <v>4465253.1100000003</v>
          </cell>
          <cell r="AJ1573">
            <v>4526659.34</v>
          </cell>
          <cell r="AK1573">
            <v>4588910.04</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row>
        <row r="1574">
          <cell r="A1574" t="str">
            <v>ORExtra Large C&amp;ICurtail AgreementsParticipantsLow Participation Case0</v>
          </cell>
          <cell r="B1574" t="str">
            <v>OR</v>
          </cell>
          <cell r="C1574" t="str">
            <v>Extra Large C&amp;I</v>
          </cell>
          <cell r="D1574" t="str">
            <v>Curtail Agreements</v>
          </cell>
          <cell r="E1574" t="str">
            <v>Participants</v>
          </cell>
          <cell r="F1574" t="str">
            <v>Low Participation Case</v>
          </cell>
          <cell r="G1574">
            <v>0</v>
          </cell>
          <cell r="H1574">
            <v>0</v>
          </cell>
          <cell r="I1574">
            <v>0</v>
          </cell>
          <cell r="J1574">
            <v>0</v>
          </cell>
          <cell r="K1574">
            <v>0</v>
          </cell>
          <cell r="L1574">
            <v>0</v>
          </cell>
          <cell r="M1574">
            <v>0</v>
          </cell>
          <cell r="N1574">
            <v>0</v>
          </cell>
          <cell r="O1574">
            <v>0</v>
          </cell>
          <cell r="P1574">
            <v>0</v>
          </cell>
          <cell r="Q1574">
            <v>0</v>
          </cell>
          <cell r="R1574">
            <v>16746.686550000006</v>
          </cell>
          <cell r="S1574">
            <v>51018.605550000015</v>
          </cell>
          <cell r="T1574">
            <v>120852.27000000002</v>
          </cell>
          <cell r="U1574">
            <v>157699.79775000006</v>
          </cell>
          <cell r="V1574">
            <v>177800.38649999999</v>
          </cell>
          <cell r="W1574">
            <v>180383.41200000001</v>
          </cell>
          <cell r="X1574">
            <v>182969.12700000001</v>
          </cell>
          <cell r="Y1574">
            <v>185554.33050000004</v>
          </cell>
          <cell r="Z1574">
            <v>188138.90700000001</v>
          </cell>
          <cell r="AA1574">
            <v>190723.30200000003</v>
          </cell>
          <cell r="AB1574">
            <v>193308.027</v>
          </cell>
          <cell r="AC1574">
            <v>195900.88650000002</v>
          </cell>
          <cell r="AD1574">
            <v>198594.91865997191</v>
          </cell>
          <cell r="AE1574">
            <v>201325.99919378545</v>
          </cell>
          <cell r="AF1574">
            <v>204094.63759127702</v>
          </cell>
          <cell r="AG1574">
            <v>206901.35034879539</v>
          </cell>
          <cell r="AH1574">
            <v>209746.66106555553</v>
          </cell>
          <cell r="AI1574">
            <v>212631.10054131731</v>
          </cell>
          <cell r="AJ1574">
            <v>215555.20687540746</v>
          </cell>
          <cell r="AK1574">
            <v>218519.52556710335</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row>
        <row r="1575">
          <cell r="A1575" t="str">
            <v>ORLarge C&amp;ICurtail AgreementsProgram Annual BenefitsLow Participation Case0</v>
          </cell>
          <cell r="B1575" t="str">
            <v>OR</v>
          </cell>
          <cell r="C1575" t="str">
            <v>Large C&amp;I</v>
          </cell>
          <cell r="D1575" t="str">
            <v>Curtail Agreements</v>
          </cell>
          <cell r="E1575" t="str">
            <v>Program Annual Benefits</v>
          </cell>
          <cell r="F1575" t="str">
            <v>Low Participation Case</v>
          </cell>
          <cell r="G1575">
            <v>0</v>
          </cell>
          <cell r="H1575">
            <v>0</v>
          </cell>
          <cell r="I1575">
            <v>0</v>
          </cell>
          <cell r="J1575">
            <v>0</v>
          </cell>
          <cell r="K1575">
            <v>0</v>
          </cell>
          <cell r="L1575">
            <v>0</v>
          </cell>
          <cell r="M1575">
            <v>0</v>
          </cell>
          <cell r="N1575">
            <v>0</v>
          </cell>
          <cell r="O1575">
            <v>0</v>
          </cell>
          <cell r="P1575">
            <v>0</v>
          </cell>
          <cell r="Q1575">
            <v>0</v>
          </cell>
          <cell r="R1575">
            <v>573231.01</v>
          </cell>
          <cell r="S1575">
            <v>1745288.43</v>
          </cell>
          <cell r="T1575">
            <v>4127886.26</v>
          </cell>
          <cell r="U1575">
            <v>5388069.9000000004</v>
          </cell>
          <cell r="V1575">
            <v>6066603.5300000003</v>
          </cell>
          <cell r="W1575">
            <v>6146956.6100000003</v>
          </cell>
          <cell r="X1575">
            <v>6226381.7599999998</v>
          </cell>
          <cell r="Y1575">
            <v>6305886.3200000003</v>
          </cell>
          <cell r="Z1575">
            <v>6389191.79</v>
          </cell>
          <cell r="AA1575">
            <v>6482465.1100000003</v>
          </cell>
          <cell r="AB1575">
            <v>6568214.9500000002</v>
          </cell>
          <cell r="AC1575">
            <v>6654117.0800000001</v>
          </cell>
          <cell r="AD1575">
            <v>6743128.8899999997</v>
          </cell>
          <cell r="AE1575">
            <v>6833331.4100000001</v>
          </cell>
          <cell r="AF1575">
            <v>6924740.5700000003</v>
          </cell>
          <cell r="AG1575">
            <v>7017372.5</v>
          </cell>
          <cell r="AH1575">
            <v>7111243.5700000003</v>
          </cell>
          <cell r="AI1575">
            <v>7206370.3399999999</v>
          </cell>
          <cell r="AJ1575">
            <v>7302769.6200000001</v>
          </cell>
          <cell r="AK1575">
            <v>7400458.4299999997</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row>
        <row r="1576">
          <cell r="A1576" t="str">
            <v>ORLarge C&amp;ICurtail AgreementsProgram Annual CostsLow Participation Case0</v>
          </cell>
          <cell r="B1576" t="str">
            <v>OR</v>
          </cell>
          <cell r="C1576" t="str">
            <v>Large C&amp;I</v>
          </cell>
          <cell r="D1576" t="str">
            <v>Curtail Agreements</v>
          </cell>
          <cell r="E1576" t="str">
            <v>Program Annual Costs</v>
          </cell>
          <cell r="F1576" t="str">
            <v>Low Participation Case</v>
          </cell>
          <cell r="G1576">
            <v>0</v>
          </cell>
          <cell r="H1576">
            <v>0</v>
          </cell>
          <cell r="I1576">
            <v>0</v>
          </cell>
          <cell r="J1576">
            <v>0</v>
          </cell>
          <cell r="K1576">
            <v>0</v>
          </cell>
          <cell r="L1576">
            <v>0</v>
          </cell>
          <cell r="M1576">
            <v>0</v>
          </cell>
          <cell r="N1576">
            <v>0</v>
          </cell>
          <cell r="O1576">
            <v>0</v>
          </cell>
          <cell r="P1576">
            <v>0</v>
          </cell>
          <cell r="Q1576">
            <v>0</v>
          </cell>
          <cell r="R1576">
            <v>5834317.1500000004</v>
          </cell>
          <cell r="S1576">
            <v>12509121.98</v>
          </cell>
          <cell r="T1576">
            <v>26286343.199999999</v>
          </cell>
          <cell r="U1576">
            <v>16130618.27</v>
          </cell>
          <cell r="V1576">
            <v>10911310.720000001</v>
          </cell>
          <cell r="W1576">
            <v>4823091.07</v>
          </cell>
          <cell r="X1576">
            <v>4899046.41</v>
          </cell>
          <cell r="Y1576">
            <v>4974249.76</v>
          </cell>
          <cell r="Z1576">
            <v>5049879.66</v>
          </cell>
          <cell r="AA1576">
            <v>5126289.05</v>
          </cell>
          <cell r="AB1576">
            <v>5203203.5</v>
          </cell>
          <cell r="AC1576">
            <v>5283869.59</v>
          </cell>
          <cell r="AD1576">
            <v>5405233.1200000001</v>
          </cell>
          <cell r="AE1576">
            <v>5502775.29</v>
          </cell>
          <cell r="AF1576">
            <v>5602414.6799999997</v>
          </cell>
          <cell r="AG1576">
            <v>5704204.7300000004</v>
          </cell>
          <cell r="AH1576">
            <v>5808200.4400000004</v>
          </cell>
          <cell r="AI1576">
            <v>5914458.3899999997</v>
          </cell>
          <cell r="AJ1576">
            <v>6023036.7800000003</v>
          </cell>
          <cell r="AK1576">
            <v>6133995.5099999998</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row>
        <row r="1577">
          <cell r="A1577" t="str">
            <v>ORLarge C&amp;ICurtail AgreementsNon-Incentive CostsLow Participation Case0</v>
          </cell>
          <cell r="B1577" t="str">
            <v>OR</v>
          </cell>
          <cell r="C1577" t="str">
            <v>Large C&amp;I</v>
          </cell>
          <cell r="D1577" t="str">
            <v>Curtail Agreements</v>
          </cell>
          <cell r="E1577" t="str">
            <v>Non-Incentive Costs</v>
          </cell>
          <cell r="F1577" t="str">
            <v>Low Participation Case</v>
          </cell>
          <cell r="G1577">
            <v>0</v>
          </cell>
          <cell r="H1577">
            <v>0</v>
          </cell>
          <cell r="I1577">
            <v>0</v>
          </cell>
          <cell r="J1577">
            <v>0</v>
          </cell>
          <cell r="K1577">
            <v>0</v>
          </cell>
          <cell r="L1577">
            <v>0</v>
          </cell>
          <cell r="M1577">
            <v>0</v>
          </cell>
          <cell r="N1577">
            <v>0</v>
          </cell>
          <cell r="O1577">
            <v>0</v>
          </cell>
          <cell r="P1577">
            <v>0</v>
          </cell>
          <cell r="Q1577">
            <v>0</v>
          </cell>
          <cell r="R1577">
            <v>5482636.7300000004</v>
          </cell>
          <cell r="S1577">
            <v>11437731.27</v>
          </cell>
          <cell r="T1577">
            <v>23748445.530000001</v>
          </cell>
          <cell r="U1577">
            <v>12818922.52</v>
          </cell>
          <cell r="V1577">
            <v>7177502.6100000003</v>
          </cell>
          <cell r="W1577">
            <v>1035039.42</v>
          </cell>
          <cell r="X1577">
            <v>1056694.75</v>
          </cell>
          <cell r="Y1577">
            <v>1077608.81</v>
          </cell>
          <cell r="Z1577">
            <v>1098962.6200000001</v>
          </cell>
          <cell r="AA1577">
            <v>1121099.71</v>
          </cell>
          <cell r="AB1577">
            <v>1143734.93</v>
          </cell>
          <cell r="AC1577">
            <v>1169950.97</v>
          </cell>
          <cell r="AD1577">
            <v>1234739.83</v>
          </cell>
          <cell r="AE1577">
            <v>1274929.31</v>
          </cell>
          <cell r="AF1577">
            <v>1316427.29</v>
          </cell>
          <cell r="AG1577">
            <v>1359276.37</v>
          </cell>
          <cell r="AH1577">
            <v>1403520.56</v>
          </cell>
          <cell r="AI1577">
            <v>1449205.28</v>
          </cell>
          <cell r="AJ1577">
            <v>1496377.44</v>
          </cell>
          <cell r="AK1577">
            <v>1545085.48</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row>
        <row r="1578">
          <cell r="A1578" t="str">
            <v>ORLarge C&amp;ICurtail AgreementsSummer Peak Reduction @Meter  (MW)Low Participation Case0</v>
          </cell>
          <cell r="B1578" t="str">
            <v>OR</v>
          </cell>
          <cell r="C1578" t="str">
            <v>Large C&amp;I</v>
          </cell>
          <cell r="D1578" t="str">
            <v>Curtail Agreements</v>
          </cell>
          <cell r="E1578" t="str">
            <v>Summer Peak Reduction @Meter  (MW)</v>
          </cell>
          <cell r="F1578" t="str">
            <v>Low Participation Case</v>
          </cell>
          <cell r="G1578">
            <v>0</v>
          </cell>
          <cell r="H1578">
            <v>0</v>
          </cell>
          <cell r="I1578">
            <v>0</v>
          </cell>
          <cell r="J1578">
            <v>0</v>
          </cell>
          <cell r="K1578">
            <v>0</v>
          </cell>
          <cell r="L1578">
            <v>0</v>
          </cell>
          <cell r="M1578">
            <v>0</v>
          </cell>
          <cell r="N1578">
            <v>0</v>
          </cell>
          <cell r="O1578">
            <v>0</v>
          </cell>
          <cell r="P1578">
            <v>0</v>
          </cell>
          <cell r="Q1578">
            <v>0</v>
          </cell>
          <cell r="R1578">
            <v>5.1061481672101516</v>
          </cell>
          <cell r="S1578">
            <v>15.546439584201273</v>
          </cell>
          <cell r="T1578">
            <v>36.769815927493447</v>
          </cell>
          <cell r="U1578">
            <v>47.99510590524666</v>
          </cell>
          <cell r="V1578">
            <v>54.039254216657497</v>
          </cell>
          <cell r="W1578">
            <v>54.75501228123791</v>
          </cell>
          <cell r="X1578">
            <v>55.462504704051796</v>
          </cell>
          <cell r="Y1578">
            <v>56.170704503007471</v>
          </cell>
          <cell r="Z1578">
            <v>56.91276145592839</v>
          </cell>
          <cell r="AA1578">
            <v>57.74360864977195</v>
          </cell>
          <cell r="AB1578">
            <v>58.507439221742665</v>
          </cell>
          <cell r="AC1578">
            <v>59.27262640549219</v>
          </cell>
          <cell r="AD1578">
            <v>60.065513565673378</v>
          </cell>
          <cell r="AE1578">
            <v>60.869007140432515</v>
          </cell>
          <cell r="AF1578">
            <v>61.683249011282939</v>
          </cell>
          <cell r="AG1578">
            <v>62.508382957680382</v>
          </cell>
          <cell r="AH1578">
            <v>63.344554682411669</v>
          </cell>
          <cell r="AI1578">
            <v>64.191911837323005</v>
          </cell>
          <cell r="AJ1578">
            <v>65.050604049392433</v>
          </cell>
          <cell r="AK1578">
            <v>65.920782947151125</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row>
        <row r="1579">
          <cell r="A1579" t="str">
            <v>ORLarge C&amp;ICurtail AgreementsSummer Peak Reduction @Generation (MW)Low Participation Case0</v>
          </cell>
          <cell r="B1579" t="str">
            <v>OR</v>
          </cell>
          <cell r="C1579" t="str">
            <v>Large C&amp;I</v>
          </cell>
          <cell r="D1579" t="str">
            <v>Curtail Agreements</v>
          </cell>
          <cell r="E1579" t="str">
            <v>Summer Peak Reduction @Generation (MW)</v>
          </cell>
          <cell r="F1579" t="str">
            <v>Low Participation Case</v>
          </cell>
          <cell r="G1579">
            <v>0</v>
          </cell>
          <cell r="H1579">
            <v>0</v>
          </cell>
          <cell r="I1579">
            <v>0</v>
          </cell>
          <cell r="J1579">
            <v>0</v>
          </cell>
          <cell r="K1579">
            <v>0</v>
          </cell>
          <cell r="L1579">
            <v>0</v>
          </cell>
          <cell r="M1579">
            <v>0</v>
          </cell>
          <cell r="N1579">
            <v>0</v>
          </cell>
          <cell r="O1579">
            <v>0</v>
          </cell>
          <cell r="P1579">
            <v>0</v>
          </cell>
          <cell r="Q1579">
            <v>0</v>
          </cell>
          <cell r="R1579">
            <v>5.6309529854545115</v>
          </cell>
          <cell r="S1579">
            <v>17.1442871462299</v>
          </cell>
          <cell r="T1579">
            <v>40.548980952242438</v>
          </cell>
          <cell r="U1579">
            <v>52.92799504328039</v>
          </cell>
          <cell r="V1579">
            <v>59.593354892652727</v>
          </cell>
          <cell r="W1579">
            <v>60.382677857562754</v>
          </cell>
          <cell r="X1579">
            <v>61.162885646285609</v>
          </cell>
          <cell r="Y1579">
            <v>61.94387351456492</v>
          </cell>
          <cell r="Z1579">
            <v>62.762198341341403</v>
          </cell>
          <cell r="AA1579">
            <v>63.678439181486489</v>
          </cell>
          <cell r="AB1579">
            <v>64.520775498172327</v>
          </cell>
          <cell r="AC1579">
            <v>65.364607857843168</v>
          </cell>
          <cell r="AD1579">
            <v>66.238987169908881</v>
          </cell>
          <cell r="AE1579">
            <v>67.125063013269198</v>
          </cell>
          <cell r="AF1579">
            <v>68.022991851877961</v>
          </cell>
          <cell r="AG1579">
            <v>68.932932242700019</v>
          </cell>
          <cell r="AH1579">
            <v>69.855044863709381</v>
          </cell>
          <cell r="AI1579">
            <v>70.789492542261797</v>
          </cell>
          <cell r="AJ1579">
            <v>71.73644028384696</v>
          </cell>
          <cell r="AK1579">
            <v>72.696055301225314</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row>
        <row r="1580">
          <cell r="A1580" t="str">
            <v>ORLarge C&amp;ICurtail AgreementsWinter Peak Reduction @Meter  (MW)Low Participation Case0</v>
          </cell>
          <cell r="B1580" t="str">
            <v>OR</v>
          </cell>
          <cell r="C1580" t="str">
            <v>Large C&amp;I</v>
          </cell>
          <cell r="D1580" t="str">
            <v>Curtail Agreements</v>
          </cell>
          <cell r="E1580" t="str">
            <v>Winter Peak Reduction @Meter  (MW)</v>
          </cell>
          <cell r="F1580" t="str">
            <v>Low Participation Case</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row>
        <row r="1581">
          <cell r="A1581" t="str">
            <v>ORLarge C&amp;ICurtail AgreementsWinter Peak Reduction @Generation (MW)Low Participation Case0</v>
          </cell>
          <cell r="B1581" t="str">
            <v>OR</v>
          </cell>
          <cell r="C1581" t="str">
            <v>Large C&amp;I</v>
          </cell>
          <cell r="D1581" t="str">
            <v>Curtail Agreements</v>
          </cell>
          <cell r="E1581" t="str">
            <v>Winter Peak Reduction @Generation (MW)</v>
          </cell>
          <cell r="F1581" t="str">
            <v>Low Participation Case</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row>
        <row r="1582">
          <cell r="A1582" t="str">
            <v>ORLarge C&amp;ICurtail AgreementsProgram Annual BenefitsLow Participation Case0</v>
          </cell>
          <cell r="B1582" t="str">
            <v>OR</v>
          </cell>
          <cell r="C1582" t="str">
            <v>Large C&amp;I</v>
          </cell>
          <cell r="D1582" t="str">
            <v>Curtail Agreements</v>
          </cell>
          <cell r="E1582" t="str">
            <v>Program Annual Benefits</v>
          </cell>
          <cell r="F1582" t="str">
            <v>Low Participation Case</v>
          </cell>
          <cell r="G1582">
            <v>0</v>
          </cell>
        </row>
        <row r="1583">
          <cell r="A1583" t="str">
            <v>ORLarge C&amp;ICurtail AgreementsNew ParticipantsLow Participation Case0</v>
          </cell>
          <cell r="B1583" t="str">
            <v>OR</v>
          </cell>
          <cell r="C1583" t="str">
            <v>Large C&amp;I</v>
          </cell>
          <cell r="D1583" t="str">
            <v>Curtail Agreements</v>
          </cell>
          <cell r="E1583" t="str">
            <v>New Participants</v>
          </cell>
          <cell r="F1583" t="str">
            <v>Low Participation Case</v>
          </cell>
          <cell r="G1583">
            <v>0</v>
          </cell>
          <cell r="H1583">
            <v>0</v>
          </cell>
          <cell r="I1583">
            <v>0</v>
          </cell>
          <cell r="J1583">
            <v>0</v>
          </cell>
          <cell r="K1583">
            <v>0</v>
          </cell>
          <cell r="L1583">
            <v>0</v>
          </cell>
          <cell r="M1583">
            <v>0</v>
          </cell>
          <cell r="N1583">
            <v>0</v>
          </cell>
          <cell r="O1583">
            <v>0</v>
          </cell>
          <cell r="P1583">
            <v>0</v>
          </cell>
          <cell r="Q1583">
            <v>0</v>
          </cell>
          <cell r="R1583">
            <v>16746.686550000006</v>
          </cell>
          <cell r="S1583">
            <v>34271.919000000009</v>
          </cell>
          <cell r="T1583">
            <v>69833.664450000011</v>
          </cell>
          <cell r="U1583">
            <v>36847.527750000037</v>
          </cell>
          <cell r="V1583">
            <v>20100.588749999937</v>
          </cell>
          <cell r="W1583">
            <v>2583.0255000000179</v>
          </cell>
          <cell r="X1583">
            <v>2585.7149999999965</v>
          </cell>
          <cell r="Y1583">
            <v>2585.2035000000324</v>
          </cell>
          <cell r="Z1583">
            <v>2584.5764999999665</v>
          </cell>
          <cell r="AA1583">
            <v>2584.3950000000186</v>
          </cell>
          <cell r="AB1583">
            <v>2584.7249999999767</v>
          </cell>
          <cell r="AC1583">
            <v>2592.8595000000205</v>
          </cell>
          <cell r="AD1583">
            <v>2694.0321599718882</v>
          </cell>
          <cell r="AE1583">
            <v>2731.0805338135397</v>
          </cell>
          <cell r="AF1583">
            <v>2768.6383974915661</v>
          </cell>
          <cell r="AG1583">
            <v>2806.7127575183695</v>
          </cell>
          <cell r="AH1583">
            <v>2845.3107167601411</v>
          </cell>
          <cell r="AI1583">
            <v>2884.4394757617847</v>
          </cell>
          <cell r="AJ1583">
            <v>2924.1063340901455</v>
          </cell>
          <cell r="AK1583">
            <v>2964.3186916958948</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row>
        <row r="1584">
          <cell r="A1584" t="str">
            <v>ORLarge C&amp;ICurtail AgreementsIncentive CostsLow Participation Case0</v>
          </cell>
          <cell r="B1584" t="str">
            <v>OR</v>
          </cell>
          <cell r="C1584" t="str">
            <v>Large C&amp;I</v>
          </cell>
          <cell r="D1584" t="str">
            <v>Curtail Agreements</v>
          </cell>
          <cell r="E1584" t="str">
            <v>Incentive Costs</v>
          </cell>
          <cell r="F1584" t="str">
            <v>Low Participation Case</v>
          </cell>
          <cell r="G1584">
            <v>0</v>
          </cell>
          <cell r="H1584">
            <v>0</v>
          </cell>
          <cell r="I1584">
            <v>0</v>
          </cell>
          <cell r="J1584">
            <v>0</v>
          </cell>
          <cell r="K1584">
            <v>0</v>
          </cell>
          <cell r="L1584">
            <v>0</v>
          </cell>
          <cell r="M1584">
            <v>0</v>
          </cell>
          <cell r="N1584">
            <v>0</v>
          </cell>
          <cell r="O1584">
            <v>0</v>
          </cell>
          <cell r="P1584">
            <v>0</v>
          </cell>
          <cell r="Q1584">
            <v>0</v>
          </cell>
          <cell r="R1584">
            <v>351680.42</v>
          </cell>
          <cell r="S1584">
            <v>1071390.72</v>
          </cell>
          <cell r="T1584">
            <v>2537897.67</v>
          </cell>
          <cell r="U1584">
            <v>3311695.75</v>
          </cell>
          <cell r="V1584">
            <v>3733808.12</v>
          </cell>
          <cell r="W1584">
            <v>3788051.65</v>
          </cell>
          <cell r="X1584">
            <v>3842351.67</v>
          </cell>
          <cell r="Y1584">
            <v>3896640.94</v>
          </cell>
          <cell r="Z1584">
            <v>3950917.05</v>
          </cell>
          <cell r="AA1584">
            <v>4005189.34</v>
          </cell>
          <cell r="AB1584">
            <v>4059468.57</v>
          </cell>
          <cell r="AC1584">
            <v>4113918.62</v>
          </cell>
          <cell r="AD1584">
            <v>4170493.29</v>
          </cell>
          <cell r="AE1584">
            <v>4227845.9800000004</v>
          </cell>
          <cell r="AF1584">
            <v>4285987.3899999997</v>
          </cell>
          <cell r="AG1584">
            <v>4344928.3600000003</v>
          </cell>
          <cell r="AH1584">
            <v>4404679.88</v>
          </cell>
          <cell r="AI1584">
            <v>4465253.1100000003</v>
          </cell>
          <cell r="AJ1584">
            <v>4526659.34</v>
          </cell>
          <cell r="AK1584">
            <v>4588910.04</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row>
        <row r="1585">
          <cell r="A1585" t="str">
            <v>ORLarge C&amp;ICurtail AgreementsParticipantsLow Participation Case0</v>
          </cell>
          <cell r="B1585" t="str">
            <v>OR</v>
          </cell>
          <cell r="C1585" t="str">
            <v>Large C&amp;I</v>
          </cell>
          <cell r="D1585" t="str">
            <v>Curtail Agreements</v>
          </cell>
          <cell r="E1585" t="str">
            <v>Participants</v>
          </cell>
          <cell r="F1585" t="str">
            <v>Low Participation Case</v>
          </cell>
          <cell r="G1585">
            <v>0</v>
          </cell>
          <cell r="H1585">
            <v>0</v>
          </cell>
          <cell r="I1585">
            <v>0</v>
          </cell>
          <cell r="J1585">
            <v>0</v>
          </cell>
          <cell r="K1585">
            <v>0</v>
          </cell>
          <cell r="L1585">
            <v>0</v>
          </cell>
          <cell r="M1585">
            <v>0</v>
          </cell>
          <cell r="N1585">
            <v>0</v>
          </cell>
          <cell r="O1585">
            <v>0</v>
          </cell>
          <cell r="P1585">
            <v>0</v>
          </cell>
          <cell r="Q1585">
            <v>0</v>
          </cell>
          <cell r="R1585">
            <v>16746.686550000006</v>
          </cell>
          <cell r="S1585">
            <v>51018.605550000015</v>
          </cell>
          <cell r="T1585">
            <v>120852.27000000002</v>
          </cell>
          <cell r="U1585">
            <v>157699.79775000006</v>
          </cell>
          <cell r="V1585">
            <v>177800.38649999999</v>
          </cell>
          <cell r="W1585">
            <v>180383.41200000001</v>
          </cell>
          <cell r="X1585">
            <v>182969.12700000001</v>
          </cell>
          <cell r="Y1585">
            <v>185554.33050000004</v>
          </cell>
          <cell r="Z1585">
            <v>188138.90700000001</v>
          </cell>
          <cell r="AA1585">
            <v>190723.30200000003</v>
          </cell>
          <cell r="AB1585">
            <v>193308.027</v>
          </cell>
          <cell r="AC1585">
            <v>195900.88650000002</v>
          </cell>
          <cell r="AD1585">
            <v>198594.91865997191</v>
          </cell>
          <cell r="AE1585">
            <v>201325.99919378545</v>
          </cell>
          <cell r="AF1585">
            <v>204094.63759127702</v>
          </cell>
          <cell r="AG1585">
            <v>206901.35034879539</v>
          </cell>
          <cell r="AH1585">
            <v>209746.66106555553</v>
          </cell>
          <cell r="AI1585">
            <v>212631.10054131731</v>
          </cell>
          <cell r="AJ1585">
            <v>215555.20687540746</v>
          </cell>
          <cell r="AK1585">
            <v>218519.52556710335</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row>
        <row r="1586">
          <cell r="A1586" t="str">
            <v>ORExtra Large C&amp;ICurtail Agreements - Non-FirmProgram Annual BenefitsLow Participation Case0</v>
          </cell>
          <cell r="B1586" t="str">
            <v>OR</v>
          </cell>
          <cell r="C1586" t="str">
            <v>Extra Large C&amp;I</v>
          </cell>
          <cell r="D1586" t="str">
            <v>Curtail Agreements - Non-Firm</v>
          </cell>
          <cell r="E1586" t="str">
            <v>Program Annual Benefits</v>
          </cell>
          <cell r="F1586" t="str">
            <v>Low Participation Case</v>
          </cell>
          <cell r="G1586">
            <v>0</v>
          </cell>
          <cell r="H1586">
            <v>0</v>
          </cell>
          <cell r="I1586">
            <v>0</v>
          </cell>
          <cell r="J1586">
            <v>0</v>
          </cell>
          <cell r="K1586">
            <v>0</v>
          </cell>
          <cell r="L1586">
            <v>0</v>
          </cell>
          <cell r="M1586">
            <v>0</v>
          </cell>
          <cell r="N1586">
            <v>0</v>
          </cell>
          <cell r="O1586">
            <v>0</v>
          </cell>
          <cell r="P1586">
            <v>0</v>
          </cell>
          <cell r="Q1586">
            <v>0</v>
          </cell>
          <cell r="R1586">
            <v>573231.01</v>
          </cell>
          <cell r="S1586">
            <v>1745288.43</v>
          </cell>
          <cell r="T1586">
            <v>4127886.26</v>
          </cell>
          <cell r="U1586">
            <v>5388069.9000000004</v>
          </cell>
          <cell r="V1586">
            <v>6066603.5300000003</v>
          </cell>
          <cell r="W1586">
            <v>6146956.6100000003</v>
          </cell>
          <cell r="X1586">
            <v>6226381.7599999998</v>
          </cell>
          <cell r="Y1586">
            <v>6305886.3200000003</v>
          </cell>
          <cell r="Z1586">
            <v>6389191.79</v>
          </cell>
          <cell r="AA1586">
            <v>6482465.1100000003</v>
          </cell>
          <cell r="AB1586">
            <v>6568214.9500000002</v>
          </cell>
          <cell r="AC1586">
            <v>6654117.0800000001</v>
          </cell>
          <cell r="AD1586">
            <v>6743128.8899999997</v>
          </cell>
          <cell r="AE1586">
            <v>6833331.4100000001</v>
          </cell>
          <cell r="AF1586">
            <v>6924740.5700000003</v>
          </cell>
          <cell r="AG1586">
            <v>7017372.5</v>
          </cell>
          <cell r="AH1586">
            <v>7111243.5700000003</v>
          </cell>
          <cell r="AI1586">
            <v>7206370.3399999999</v>
          </cell>
          <cell r="AJ1586">
            <v>7302769.6200000001</v>
          </cell>
          <cell r="AK1586">
            <v>7400458.4299999997</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row>
        <row r="1587">
          <cell r="A1587" t="str">
            <v>ORExtra Large C&amp;ICurtail Agreements - Non-FirmProgram Annual CostsLow Participation Case0</v>
          </cell>
          <cell r="B1587" t="str">
            <v>OR</v>
          </cell>
          <cell r="C1587" t="str">
            <v>Extra Large C&amp;I</v>
          </cell>
          <cell r="D1587" t="str">
            <v>Curtail Agreements - Non-Firm</v>
          </cell>
          <cell r="E1587" t="str">
            <v>Program Annual Costs</v>
          </cell>
          <cell r="F1587" t="str">
            <v>Low Participation Case</v>
          </cell>
          <cell r="G1587">
            <v>0</v>
          </cell>
          <cell r="H1587">
            <v>0</v>
          </cell>
          <cell r="I1587">
            <v>0</v>
          </cell>
          <cell r="J1587">
            <v>0</v>
          </cell>
          <cell r="K1587">
            <v>0</v>
          </cell>
          <cell r="L1587">
            <v>0</v>
          </cell>
          <cell r="M1587">
            <v>0</v>
          </cell>
          <cell r="N1587">
            <v>0</v>
          </cell>
          <cell r="O1587">
            <v>0</v>
          </cell>
          <cell r="P1587">
            <v>0</v>
          </cell>
          <cell r="Q1587">
            <v>0</v>
          </cell>
          <cell r="R1587">
            <v>5834317.1500000004</v>
          </cell>
          <cell r="S1587">
            <v>12509121.98</v>
          </cell>
          <cell r="T1587">
            <v>26286343.199999999</v>
          </cell>
          <cell r="U1587">
            <v>16130618.27</v>
          </cell>
          <cell r="V1587">
            <v>10911310.720000001</v>
          </cell>
          <cell r="W1587">
            <v>4823091.07</v>
          </cell>
          <cell r="X1587">
            <v>4899046.41</v>
          </cell>
          <cell r="Y1587">
            <v>4974249.76</v>
          </cell>
          <cell r="Z1587">
            <v>5049879.66</v>
          </cell>
          <cell r="AA1587">
            <v>5126289.05</v>
          </cell>
          <cell r="AB1587">
            <v>5203203.5</v>
          </cell>
          <cell r="AC1587">
            <v>5283869.59</v>
          </cell>
          <cell r="AD1587">
            <v>5405233.1200000001</v>
          </cell>
          <cell r="AE1587">
            <v>5502775.29</v>
          </cell>
          <cell r="AF1587">
            <v>5602414.6799999997</v>
          </cell>
          <cell r="AG1587">
            <v>5704204.7300000004</v>
          </cell>
          <cell r="AH1587">
            <v>5808200.4400000004</v>
          </cell>
          <cell r="AI1587">
            <v>5914458.3899999997</v>
          </cell>
          <cell r="AJ1587">
            <v>6023036.7800000003</v>
          </cell>
          <cell r="AK1587">
            <v>6133995.5099999998</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row>
        <row r="1588">
          <cell r="A1588" t="str">
            <v>ORExtra Large C&amp;ICurtail Agreements - Non-FirmNon-Incentive CostsLow Participation Case0</v>
          </cell>
          <cell r="B1588" t="str">
            <v>OR</v>
          </cell>
          <cell r="C1588" t="str">
            <v>Extra Large C&amp;I</v>
          </cell>
          <cell r="D1588" t="str">
            <v>Curtail Agreements - Non-Firm</v>
          </cell>
          <cell r="E1588" t="str">
            <v>Non-Incentive Costs</v>
          </cell>
          <cell r="F1588" t="str">
            <v>Low Participation Case</v>
          </cell>
          <cell r="G1588">
            <v>0</v>
          </cell>
          <cell r="H1588">
            <v>0</v>
          </cell>
          <cell r="I1588">
            <v>0</v>
          </cell>
          <cell r="J1588">
            <v>0</v>
          </cell>
          <cell r="K1588">
            <v>0</v>
          </cell>
          <cell r="L1588">
            <v>0</v>
          </cell>
          <cell r="M1588">
            <v>0</v>
          </cell>
          <cell r="N1588">
            <v>0</v>
          </cell>
          <cell r="O1588">
            <v>0</v>
          </cell>
          <cell r="P1588">
            <v>0</v>
          </cell>
          <cell r="Q1588">
            <v>0</v>
          </cell>
          <cell r="R1588">
            <v>5482636.7300000004</v>
          </cell>
          <cell r="S1588">
            <v>11437731.27</v>
          </cell>
          <cell r="T1588">
            <v>23748445.530000001</v>
          </cell>
          <cell r="U1588">
            <v>12818922.52</v>
          </cell>
          <cell r="V1588">
            <v>7177502.6100000003</v>
          </cell>
          <cell r="W1588">
            <v>1035039.42</v>
          </cell>
          <cell r="X1588">
            <v>1056694.75</v>
          </cell>
          <cell r="Y1588">
            <v>1077608.81</v>
          </cell>
          <cell r="Z1588">
            <v>1098962.6200000001</v>
          </cell>
          <cell r="AA1588">
            <v>1121099.71</v>
          </cell>
          <cell r="AB1588">
            <v>1143734.93</v>
          </cell>
          <cell r="AC1588">
            <v>1169950.97</v>
          </cell>
          <cell r="AD1588">
            <v>1234739.83</v>
          </cell>
          <cell r="AE1588">
            <v>1274929.31</v>
          </cell>
          <cell r="AF1588">
            <v>1316427.29</v>
          </cell>
          <cell r="AG1588">
            <v>1359276.37</v>
          </cell>
          <cell r="AH1588">
            <v>1403520.56</v>
          </cell>
          <cell r="AI1588">
            <v>1449205.28</v>
          </cell>
          <cell r="AJ1588">
            <v>1496377.44</v>
          </cell>
          <cell r="AK1588">
            <v>1545085.48</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row>
        <row r="1589">
          <cell r="A1589" t="str">
            <v>ORExtra Large C&amp;ICurtail Agreements - Non-FirmSummer Peak Reduction @Meter  (MW)Low Participation Case0</v>
          </cell>
          <cell r="B1589" t="str">
            <v>OR</v>
          </cell>
          <cell r="C1589" t="str">
            <v>Extra Large C&amp;I</v>
          </cell>
          <cell r="D1589" t="str">
            <v>Curtail Agreements - Non-Firm</v>
          </cell>
          <cell r="E1589" t="str">
            <v>Summer Peak Reduction @Meter  (MW)</v>
          </cell>
          <cell r="F1589" t="str">
            <v>Low Participation Case</v>
          </cell>
          <cell r="G1589">
            <v>0</v>
          </cell>
          <cell r="H1589">
            <v>0</v>
          </cell>
          <cell r="I1589">
            <v>0</v>
          </cell>
          <cell r="J1589">
            <v>0</v>
          </cell>
          <cell r="K1589">
            <v>0</v>
          </cell>
          <cell r="L1589">
            <v>0</v>
          </cell>
          <cell r="M1589">
            <v>0</v>
          </cell>
          <cell r="N1589">
            <v>0</v>
          </cell>
          <cell r="O1589">
            <v>0</v>
          </cell>
          <cell r="P1589">
            <v>0</v>
          </cell>
          <cell r="Q1589">
            <v>0</v>
          </cell>
          <cell r="R1589">
            <v>5.1061481672101516</v>
          </cell>
          <cell r="S1589">
            <v>15.546439584201273</v>
          </cell>
          <cell r="T1589">
            <v>36.769815927493447</v>
          </cell>
          <cell r="U1589">
            <v>47.99510590524666</v>
          </cell>
          <cell r="V1589">
            <v>54.039254216657497</v>
          </cell>
          <cell r="W1589">
            <v>54.75501228123791</v>
          </cell>
          <cell r="X1589">
            <v>55.462504704051796</v>
          </cell>
          <cell r="Y1589">
            <v>56.170704503007471</v>
          </cell>
          <cell r="Z1589">
            <v>56.91276145592839</v>
          </cell>
          <cell r="AA1589">
            <v>57.74360864977195</v>
          </cell>
          <cell r="AB1589">
            <v>58.507439221742665</v>
          </cell>
          <cell r="AC1589">
            <v>59.27262640549219</v>
          </cell>
          <cell r="AD1589">
            <v>60.065513565673378</v>
          </cell>
          <cell r="AE1589">
            <v>60.869007140432515</v>
          </cell>
          <cell r="AF1589">
            <v>61.683249011282939</v>
          </cell>
          <cell r="AG1589">
            <v>62.508382957680382</v>
          </cell>
          <cell r="AH1589">
            <v>63.344554682411669</v>
          </cell>
          <cell r="AI1589">
            <v>64.191911837323005</v>
          </cell>
          <cell r="AJ1589">
            <v>65.050604049392433</v>
          </cell>
          <cell r="AK1589">
            <v>65.920782947151125</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row>
        <row r="1590">
          <cell r="A1590" t="str">
            <v>ORExtra Large C&amp;ICurtail Agreements - Non-FirmSummer Peak Reduction @Generation (MW)Low Participation Case0</v>
          </cell>
          <cell r="B1590" t="str">
            <v>OR</v>
          </cell>
          <cell r="C1590" t="str">
            <v>Extra Large C&amp;I</v>
          </cell>
          <cell r="D1590" t="str">
            <v>Curtail Agreements - Non-Firm</v>
          </cell>
          <cell r="E1590" t="str">
            <v>Summer Peak Reduction @Generation (MW)</v>
          </cell>
          <cell r="F1590" t="str">
            <v>Low Participation Case</v>
          </cell>
          <cell r="G1590">
            <v>0</v>
          </cell>
          <cell r="H1590">
            <v>0</v>
          </cell>
          <cell r="I1590">
            <v>0</v>
          </cell>
          <cell r="J1590">
            <v>0</v>
          </cell>
          <cell r="K1590">
            <v>0</v>
          </cell>
          <cell r="L1590">
            <v>0</v>
          </cell>
          <cell r="M1590">
            <v>0</v>
          </cell>
          <cell r="N1590">
            <v>0</v>
          </cell>
          <cell r="O1590">
            <v>0</v>
          </cell>
          <cell r="P1590">
            <v>0</v>
          </cell>
          <cell r="Q1590">
            <v>0</v>
          </cell>
          <cell r="R1590">
            <v>5.6309529854545115</v>
          </cell>
          <cell r="S1590">
            <v>17.1442871462299</v>
          </cell>
          <cell r="T1590">
            <v>40.548980952242438</v>
          </cell>
          <cell r="U1590">
            <v>52.92799504328039</v>
          </cell>
          <cell r="V1590">
            <v>59.593354892652727</v>
          </cell>
          <cell r="W1590">
            <v>60.382677857562754</v>
          </cell>
          <cell r="X1590">
            <v>61.162885646285609</v>
          </cell>
          <cell r="Y1590">
            <v>61.94387351456492</v>
          </cell>
          <cell r="Z1590">
            <v>62.762198341341403</v>
          </cell>
          <cell r="AA1590">
            <v>63.678439181486489</v>
          </cell>
          <cell r="AB1590">
            <v>64.520775498172327</v>
          </cell>
          <cell r="AC1590">
            <v>65.364607857843168</v>
          </cell>
          <cell r="AD1590">
            <v>66.238987169908881</v>
          </cell>
          <cell r="AE1590">
            <v>67.125063013269198</v>
          </cell>
          <cell r="AF1590">
            <v>68.022991851877961</v>
          </cell>
          <cell r="AG1590">
            <v>68.932932242700019</v>
          </cell>
          <cell r="AH1590">
            <v>69.855044863709381</v>
          </cell>
          <cell r="AI1590">
            <v>70.789492542261797</v>
          </cell>
          <cell r="AJ1590">
            <v>71.73644028384696</v>
          </cell>
          <cell r="AK1590">
            <v>72.696055301225314</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row>
        <row r="1591">
          <cell r="A1591" t="str">
            <v>ORExtra Large C&amp;ICurtail Agreements - Non-FirmWinter Peak Reduction @Meter  (MW)Low Participation Case0</v>
          </cell>
          <cell r="B1591" t="str">
            <v>OR</v>
          </cell>
          <cell r="C1591" t="str">
            <v>Extra Large C&amp;I</v>
          </cell>
          <cell r="D1591" t="str">
            <v>Curtail Agreements - Non-Firm</v>
          </cell>
          <cell r="E1591" t="str">
            <v>Winter Peak Reduction @Meter  (MW)</v>
          </cell>
          <cell r="F1591" t="str">
            <v>Low Participation Case</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row>
        <row r="1592">
          <cell r="A1592" t="str">
            <v>ORExtra Large C&amp;ICurtail Agreements - Non-FirmWinter Peak Reduction @Generation (MW)Low Participation Case0</v>
          </cell>
          <cell r="B1592" t="str">
            <v>OR</v>
          </cell>
          <cell r="C1592" t="str">
            <v>Extra Large C&amp;I</v>
          </cell>
          <cell r="D1592" t="str">
            <v>Curtail Agreements - Non-Firm</v>
          </cell>
          <cell r="E1592" t="str">
            <v>Winter Peak Reduction @Generation (MW)</v>
          </cell>
          <cell r="F1592" t="str">
            <v>Low Participation Case</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row>
        <row r="1593">
          <cell r="A1593" t="str">
            <v>ORExtra Large C&amp;ICurtail Agreements - Non-FirmProgram Annual BenefitsLow Participation Case0</v>
          </cell>
          <cell r="B1593" t="str">
            <v>OR</v>
          </cell>
          <cell r="C1593" t="str">
            <v>Extra Large C&amp;I</v>
          </cell>
          <cell r="D1593" t="str">
            <v>Curtail Agreements - Non-Firm</v>
          </cell>
          <cell r="E1593" t="str">
            <v>Program Annual Benefits</v>
          </cell>
          <cell r="F1593" t="str">
            <v>Low Participation Case</v>
          </cell>
          <cell r="G1593">
            <v>0</v>
          </cell>
        </row>
        <row r="1594">
          <cell r="A1594" t="str">
            <v>ORExtra Large C&amp;ICurtail Agreements - Non-FirmNew ParticipantsLow Participation Case0</v>
          </cell>
          <cell r="B1594" t="str">
            <v>OR</v>
          </cell>
          <cell r="C1594" t="str">
            <v>Extra Large C&amp;I</v>
          </cell>
          <cell r="D1594" t="str">
            <v>Curtail Agreements - Non-Firm</v>
          </cell>
          <cell r="E1594" t="str">
            <v>New Participants</v>
          </cell>
          <cell r="F1594" t="str">
            <v>Low Participation Case</v>
          </cell>
          <cell r="G1594">
            <v>0</v>
          </cell>
          <cell r="H1594">
            <v>0</v>
          </cell>
          <cell r="I1594">
            <v>0</v>
          </cell>
          <cell r="J1594">
            <v>0</v>
          </cell>
          <cell r="K1594">
            <v>0</v>
          </cell>
          <cell r="L1594">
            <v>0</v>
          </cell>
          <cell r="M1594">
            <v>0</v>
          </cell>
          <cell r="N1594">
            <v>0</v>
          </cell>
          <cell r="O1594">
            <v>0</v>
          </cell>
          <cell r="P1594">
            <v>0</v>
          </cell>
          <cell r="Q1594">
            <v>0</v>
          </cell>
          <cell r="R1594">
            <v>16746.686550000006</v>
          </cell>
          <cell r="S1594">
            <v>34271.919000000009</v>
          </cell>
          <cell r="T1594">
            <v>69833.664450000011</v>
          </cell>
          <cell r="U1594">
            <v>36847.527750000037</v>
          </cell>
          <cell r="V1594">
            <v>20100.588749999937</v>
          </cell>
          <cell r="W1594">
            <v>2583.0255000000179</v>
          </cell>
          <cell r="X1594">
            <v>2585.7149999999965</v>
          </cell>
          <cell r="Y1594">
            <v>2585.2035000000324</v>
          </cell>
          <cell r="Z1594">
            <v>2584.5764999999665</v>
          </cell>
          <cell r="AA1594">
            <v>2584.3950000000186</v>
          </cell>
          <cell r="AB1594">
            <v>2584.7249999999767</v>
          </cell>
          <cell r="AC1594">
            <v>2592.8595000000205</v>
          </cell>
          <cell r="AD1594">
            <v>2694.0321599718882</v>
          </cell>
          <cell r="AE1594">
            <v>2731.0805338135397</v>
          </cell>
          <cell r="AF1594">
            <v>2768.6383974915661</v>
          </cell>
          <cell r="AG1594">
            <v>2806.7127575183695</v>
          </cell>
          <cell r="AH1594">
            <v>2845.3107167601411</v>
          </cell>
          <cell r="AI1594">
            <v>2884.4394757617847</v>
          </cell>
          <cell r="AJ1594">
            <v>2924.1063340901455</v>
          </cell>
          <cell r="AK1594">
            <v>2964.3186916958948</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row>
        <row r="1595">
          <cell r="A1595" t="str">
            <v>ORExtra Large C&amp;ICurtail Agreements - Non-FirmIncentive CostsLow Participation Case0</v>
          </cell>
          <cell r="B1595" t="str">
            <v>OR</v>
          </cell>
          <cell r="C1595" t="str">
            <v>Extra Large C&amp;I</v>
          </cell>
          <cell r="D1595" t="str">
            <v>Curtail Agreements - Non-Firm</v>
          </cell>
          <cell r="E1595" t="str">
            <v>Incentive Costs</v>
          </cell>
          <cell r="F1595" t="str">
            <v>Low Participation Case</v>
          </cell>
          <cell r="G1595">
            <v>0</v>
          </cell>
          <cell r="H1595">
            <v>0</v>
          </cell>
          <cell r="I1595">
            <v>0</v>
          </cell>
          <cell r="J1595">
            <v>0</v>
          </cell>
          <cell r="K1595">
            <v>0</v>
          </cell>
          <cell r="L1595">
            <v>0</v>
          </cell>
          <cell r="M1595">
            <v>0</v>
          </cell>
          <cell r="N1595">
            <v>0</v>
          </cell>
          <cell r="O1595">
            <v>0</v>
          </cell>
          <cell r="P1595">
            <v>0</v>
          </cell>
          <cell r="Q1595">
            <v>0</v>
          </cell>
          <cell r="R1595">
            <v>351680.42</v>
          </cell>
          <cell r="S1595">
            <v>1071390.72</v>
          </cell>
          <cell r="T1595">
            <v>2537897.67</v>
          </cell>
          <cell r="U1595">
            <v>3311695.75</v>
          </cell>
          <cell r="V1595">
            <v>3733808.12</v>
          </cell>
          <cell r="W1595">
            <v>3788051.65</v>
          </cell>
          <cell r="X1595">
            <v>3842351.67</v>
          </cell>
          <cell r="Y1595">
            <v>3896640.94</v>
          </cell>
          <cell r="Z1595">
            <v>3950917.05</v>
          </cell>
          <cell r="AA1595">
            <v>4005189.34</v>
          </cell>
          <cell r="AB1595">
            <v>4059468.57</v>
          </cell>
          <cell r="AC1595">
            <v>4113918.62</v>
          </cell>
          <cell r="AD1595">
            <v>4170493.29</v>
          </cell>
          <cell r="AE1595">
            <v>4227845.9800000004</v>
          </cell>
          <cell r="AF1595">
            <v>4285987.3899999997</v>
          </cell>
          <cell r="AG1595">
            <v>4344928.3600000003</v>
          </cell>
          <cell r="AH1595">
            <v>4404679.88</v>
          </cell>
          <cell r="AI1595">
            <v>4465253.1100000003</v>
          </cell>
          <cell r="AJ1595">
            <v>4526659.34</v>
          </cell>
          <cell r="AK1595">
            <v>4588910.04</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row>
        <row r="1596">
          <cell r="A1596" t="str">
            <v>ORExtra Large C&amp;ICurtail Agreements - Non-FirmParticipantsLow Participation Case0</v>
          </cell>
          <cell r="B1596" t="str">
            <v>OR</v>
          </cell>
          <cell r="C1596" t="str">
            <v>Extra Large C&amp;I</v>
          </cell>
          <cell r="D1596" t="str">
            <v>Curtail Agreements - Non-Firm</v>
          </cell>
          <cell r="E1596" t="str">
            <v>Participants</v>
          </cell>
          <cell r="F1596" t="str">
            <v>Low Participation Case</v>
          </cell>
          <cell r="G1596">
            <v>0</v>
          </cell>
          <cell r="H1596">
            <v>0</v>
          </cell>
          <cell r="I1596">
            <v>0</v>
          </cell>
          <cell r="J1596">
            <v>0</v>
          </cell>
          <cell r="K1596">
            <v>0</v>
          </cell>
          <cell r="L1596">
            <v>0</v>
          </cell>
          <cell r="M1596">
            <v>0</v>
          </cell>
          <cell r="N1596">
            <v>0</v>
          </cell>
          <cell r="O1596">
            <v>0</v>
          </cell>
          <cell r="P1596">
            <v>0</v>
          </cell>
          <cell r="Q1596">
            <v>0</v>
          </cell>
          <cell r="R1596">
            <v>16746.686550000006</v>
          </cell>
          <cell r="S1596">
            <v>51018.605550000015</v>
          </cell>
          <cell r="T1596">
            <v>120852.27000000002</v>
          </cell>
          <cell r="U1596">
            <v>157699.79775000006</v>
          </cell>
          <cell r="V1596">
            <v>177800.38649999999</v>
          </cell>
          <cell r="W1596">
            <v>180383.41200000001</v>
          </cell>
          <cell r="X1596">
            <v>182969.12700000001</v>
          </cell>
          <cell r="Y1596">
            <v>185554.33050000004</v>
          </cell>
          <cell r="Z1596">
            <v>188138.90700000001</v>
          </cell>
          <cell r="AA1596">
            <v>190723.30200000003</v>
          </cell>
          <cell r="AB1596">
            <v>193308.027</v>
          </cell>
          <cell r="AC1596">
            <v>195900.88650000002</v>
          </cell>
          <cell r="AD1596">
            <v>198594.91865997191</v>
          </cell>
          <cell r="AE1596">
            <v>201325.99919378545</v>
          </cell>
          <cell r="AF1596">
            <v>204094.63759127702</v>
          </cell>
          <cell r="AG1596">
            <v>206901.35034879539</v>
          </cell>
          <cell r="AH1596">
            <v>209746.66106555553</v>
          </cell>
          <cell r="AI1596">
            <v>212631.10054131731</v>
          </cell>
          <cell r="AJ1596">
            <v>215555.20687540746</v>
          </cell>
          <cell r="AK1596">
            <v>218519.52556710335</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row>
        <row r="1597">
          <cell r="A1597" t="str">
            <v>ORLarge C&amp;ICurtail Agreements - Non-FirmProgram Annual BenefitsLow Participation Case0</v>
          </cell>
          <cell r="B1597" t="str">
            <v>OR</v>
          </cell>
          <cell r="C1597" t="str">
            <v>Large C&amp;I</v>
          </cell>
          <cell r="D1597" t="str">
            <v>Curtail Agreements - Non-Firm</v>
          </cell>
          <cell r="E1597" t="str">
            <v>Program Annual Benefits</v>
          </cell>
          <cell r="F1597" t="str">
            <v>Low Participation Case</v>
          </cell>
          <cell r="G1597">
            <v>0</v>
          </cell>
          <cell r="H1597">
            <v>0</v>
          </cell>
          <cell r="I1597">
            <v>0</v>
          </cell>
          <cell r="J1597">
            <v>0</v>
          </cell>
          <cell r="K1597">
            <v>0</v>
          </cell>
          <cell r="L1597">
            <v>0</v>
          </cell>
          <cell r="M1597">
            <v>0</v>
          </cell>
          <cell r="N1597">
            <v>0</v>
          </cell>
          <cell r="O1597">
            <v>0</v>
          </cell>
          <cell r="P1597">
            <v>0</v>
          </cell>
          <cell r="Q1597">
            <v>0</v>
          </cell>
          <cell r="R1597">
            <v>573231.01</v>
          </cell>
          <cell r="S1597">
            <v>1745288.43</v>
          </cell>
          <cell r="T1597">
            <v>4127886.26</v>
          </cell>
          <cell r="U1597">
            <v>5388069.9000000004</v>
          </cell>
          <cell r="V1597">
            <v>6066603.5300000003</v>
          </cell>
          <cell r="W1597">
            <v>6146956.6100000003</v>
          </cell>
          <cell r="X1597">
            <v>6226381.7599999998</v>
          </cell>
          <cell r="Y1597">
            <v>6305886.3200000003</v>
          </cell>
          <cell r="Z1597">
            <v>6389191.79</v>
          </cell>
          <cell r="AA1597">
            <v>6482465.1100000003</v>
          </cell>
          <cell r="AB1597">
            <v>6568214.9500000002</v>
          </cell>
          <cell r="AC1597">
            <v>6654117.0800000001</v>
          </cell>
          <cell r="AD1597">
            <v>6743128.8899999997</v>
          </cell>
          <cell r="AE1597">
            <v>6833331.4100000001</v>
          </cell>
          <cell r="AF1597">
            <v>6924740.5700000003</v>
          </cell>
          <cell r="AG1597">
            <v>7017372.5</v>
          </cell>
          <cell r="AH1597">
            <v>7111243.5700000003</v>
          </cell>
          <cell r="AI1597">
            <v>7206370.3399999999</v>
          </cell>
          <cell r="AJ1597">
            <v>7302769.6200000001</v>
          </cell>
          <cell r="AK1597">
            <v>7400458.4299999997</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row>
        <row r="1598">
          <cell r="A1598" t="str">
            <v>ORLarge C&amp;ICurtail Agreements - Non-FirmProgram Annual CostsLow Participation Case0</v>
          </cell>
          <cell r="B1598" t="str">
            <v>OR</v>
          </cell>
          <cell r="C1598" t="str">
            <v>Large C&amp;I</v>
          </cell>
          <cell r="D1598" t="str">
            <v>Curtail Agreements - Non-Firm</v>
          </cell>
          <cell r="E1598" t="str">
            <v>Program Annual Costs</v>
          </cell>
          <cell r="F1598" t="str">
            <v>Low Participation Case</v>
          </cell>
          <cell r="G1598">
            <v>0</v>
          </cell>
          <cell r="H1598">
            <v>0</v>
          </cell>
          <cell r="I1598">
            <v>0</v>
          </cell>
          <cell r="J1598">
            <v>0</v>
          </cell>
          <cell r="K1598">
            <v>0</v>
          </cell>
          <cell r="L1598">
            <v>0</v>
          </cell>
          <cell r="M1598">
            <v>0</v>
          </cell>
          <cell r="N1598">
            <v>0</v>
          </cell>
          <cell r="O1598">
            <v>0</v>
          </cell>
          <cell r="P1598">
            <v>0</v>
          </cell>
          <cell r="Q1598">
            <v>0</v>
          </cell>
          <cell r="R1598">
            <v>5834317.1500000004</v>
          </cell>
          <cell r="S1598">
            <v>12509121.98</v>
          </cell>
          <cell r="T1598">
            <v>26286343.199999999</v>
          </cell>
          <cell r="U1598">
            <v>16130618.27</v>
          </cell>
          <cell r="V1598">
            <v>10911310.720000001</v>
          </cell>
          <cell r="W1598">
            <v>4823091.07</v>
          </cell>
          <cell r="X1598">
            <v>4899046.41</v>
          </cell>
          <cell r="Y1598">
            <v>4974249.76</v>
          </cell>
          <cell r="Z1598">
            <v>5049879.66</v>
          </cell>
          <cell r="AA1598">
            <v>5126289.05</v>
          </cell>
          <cell r="AB1598">
            <v>5203203.5</v>
          </cell>
          <cell r="AC1598">
            <v>5283869.59</v>
          </cell>
          <cell r="AD1598">
            <v>5405233.1200000001</v>
          </cell>
          <cell r="AE1598">
            <v>5502775.29</v>
          </cell>
          <cell r="AF1598">
            <v>5602414.6799999997</v>
          </cell>
          <cell r="AG1598">
            <v>5704204.7300000004</v>
          </cell>
          <cell r="AH1598">
            <v>5808200.4400000004</v>
          </cell>
          <cell r="AI1598">
            <v>5914458.3899999997</v>
          </cell>
          <cell r="AJ1598">
            <v>6023036.7800000003</v>
          </cell>
          <cell r="AK1598">
            <v>6133995.5099999998</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row>
        <row r="1599">
          <cell r="A1599" t="str">
            <v>ORLarge C&amp;ICurtail Agreements - Non-FirmNon-Incentive CostsLow Participation Case0</v>
          </cell>
          <cell r="B1599" t="str">
            <v>OR</v>
          </cell>
          <cell r="C1599" t="str">
            <v>Large C&amp;I</v>
          </cell>
          <cell r="D1599" t="str">
            <v>Curtail Agreements - Non-Firm</v>
          </cell>
          <cell r="E1599" t="str">
            <v>Non-Incentive Costs</v>
          </cell>
          <cell r="F1599" t="str">
            <v>Low Participation Case</v>
          </cell>
          <cell r="G1599">
            <v>0</v>
          </cell>
          <cell r="H1599">
            <v>0</v>
          </cell>
          <cell r="I1599">
            <v>0</v>
          </cell>
          <cell r="J1599">
            <v>0</v>
          </cell>
          <cell r="K1599">
            <v>0</v>
          </cell>
          <cell r="L1599">
            <v>0</v>
          </cell>
          <cell r="M1599">
            <v>0</v>
          </cell>
          <cell r="N1599">
            <v>0</v>
          </cell>
          <cell r="O1599">
            <v>0</v>
          </cell>
          <cell r="P1599">
            <v>0</v>
          </cell>
          <cell r="Q1599">
            <v>0</v>
          </cell>
          <cell r="R1599">
            <v>5482636.7300000004</v>
          </cell>
          <cell r="S1599">
            <v>11437731.27</v>
          </cell>
          <cell r="T1599">
            <v>23748445.530000001</v>
          </cell>
          <cell r="U1599">
            <v>12818922.52</v>
          </cell>
          <cell r="V1599">
            <v>7177502.6100000003</v>
          </cell>
          <cell r="W1599">
            <v>1035039.42</v>
          </cell>
          <cell r="X1599">
            <v>1056694.75</v>
          </cell>
          <cell r="Y1599">
            <v>1077608.81</v>
          </cell>
          <cell r="Z1599">
            <v>1098962.6200000001</v>
          </cell>
          <cell r="AA1599">
            <v>1121099.71</v>
          </cell>
          <cell r="AB1599">
            <v>1143734.93</v>
          </cell>
          <cell r="AC1599">
            <v>1169950.97</v>
          </cell>
          <cell r="AD1599">
            <v>1234739.83</v>
          </cell>
          <cell r="AE1599">
            <v>1274929.31</v>
          </cell>
          <cell r="AF1599">
            <v>1316427.29</v>
          </cell>
          <cell r="AG1599">
            <v>1359276.37</v>
          </cell>
          <cell r="AH1599">
            <v>1403520.56</v>
          </cell>
          <cell r="AI1599">
            <v>1449205.28</v>
          </cell>
          <cell r="AJ1599">
            <v>1496377.44</v>
          </cell>
          <cell r="AK1599">
            <v>1545085.48</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row>
        <row r="1600">
          <cell r="A1600" t="str">
            <v>ORLarge C&amp;ICurtail Agreements - Non-FirmSummer Peak Reduction @Meter  (MW)Low Participation Case0</v>
          </cell>
          <cell r="B1600" t="str">
            <v>OR</v>
          </cell>
          <cell r="C1600" t="str">
            <v>Large C&amp;I</v>
          </cell>
          <cell r="D1600" t="str">
            <v>Curtail Agreements - Non-Firm</v>
          </cell>
          <cell r="E1600" t="str">
            <v>Summer Peak Reduction @Meter  (MW)</v>
          </cell>
          <cell r="F1600" t="str">
            <v>Low Participation Case</v>
          </cell>
          <cell r="G1600">
            <v>0</v>
          </cell>
          <cell r="H1600">
            <v>0</v>
          </cell>
          <cell r="I1600">
            <v>0</v>
          </cell>
          <cell r="J1600">
            <v>0</v>
          </cell>
          <cell r="K1600">
            <v>0</v>
          </cell>
          <cell r="L1600">
            <v>0</v>
          </cell>
          <cell r="M1600">
            <v>0</v>
          </cell>
          <cell r="N1600">
            <v>0</v>
          </cell>
          <cell r="O1600">
            <v>0</v>
          </cell>
          <cell r="P1600">
            <v>0</v>
          </cell>
          <cell r="Q1600">
            <v>0</v>
          </cell>
          <cell r="R1600">
            <v>5.1061481672101516</v>
          </cell>
          <cell r="S1600">
            <v>15.546439584201273</v>
          </cell>
          <cell r="T1600">
            <v>36.769815927493447</v>
          </cell>
          <cell r="U1600">
            <v>47.99510590524666</v>
          </cell>
          <cell r="V1600">
            <v>54.039254216657497</v>
          </cell>
          <cell r="W1600">
            <v>54.75501228123791</v>
          </cell>
          <cell r="X1600">
            <v>55.462504704051796</v>
          </cell>
          <cell r="Y1600">
            <v>56.170704503007471</v>
          </cell>
          <cell r="Z1600">
            <v>56.91276145592839</v>
          </cell>
          <cell r="AA1600">
            <v>57.74360864977195</v>
          </cell>
          <cell r="AB1600">
            <v>58.507439221742665</v>
          </cell>
          <cell r="AC1600">
            <v>59.27262640549219</v>
          </cell>
          <cell r="AD1600">
            <v>60.065513565673378</v>
          </cell>
          <cell r="AE1600">
            <v>60.869007140432515</v>
          </cell>
          <cell r="AF1600">
            <v>61.683249011282939</v>
          </cell>
          <cell r="AG1600">
            <v>62.508382957680382</v>
          </cell>
          <cell r="AH1600">
            <v>63.344554682411669</v>
          </cell>
          <cell r="AI1600">
            <v>64.191911837323005</v>
          </cell>
          <cell r="AJ1600">
            <v>65.050604049392433</v>
          </cell>
          <cell r="AK1600">
            <v>65.920782947151125</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row>
        <row r="1601">
          <cell r="A1601" t="str">
            <v>ORLarge C&amp;ICurtail Agreements - Non-FirmSummer Peak Reduction @Generation (MW)Low Participation Case0</v>
          </cell>
          <cell r="B1601" t="str">
            <v>OR</v>
          </cell>
          <cell r="C1601" t="str">
            <v>Large C&amp;I</v>
          </cell>
          <cell r="D1601" t="str">
            <v>Curtail Agreements - Non-Firm</v>
          </cell>
          <cell r="E1601" t="str">
            <v>Summer Peak Reduction @Generation (MW)</v>
          </cell>
          <cell r="F1601" t="str">
            <v>Low Participation Case</v>
          </cell>
          <cell r="G1601">
            <v>0</v>
          </cell>
          <cell r="H1601">
            <v>0</v>
          </cell>
          <cell r="I1601">
            <v>0</v>
          </cell>
          <cell r="J1601">
            <v>0</v>
          </cell>
          <cell r="K1601">
            <v>0</v>
          </cell>
          <cell r="L1601">
            <v>0</v>
          </cell>
          <cell r="M1601">
            <v>0</v>
          </cell>
          <cell r="N1601">
            <v>0</v>
          </cell>
          <cell r="O1601">
            <v>0</v>
          </cell>
          <cell r="P1601">
            <v>0</v>
          </cell>
          <cell r="Q1601">
            <v>0</v>
          </cell>
          <cell r="R1601">
            <v>5.6309529854545115</v>
          </cell>
          <cell r="S1601">
            <v>17.1442871462299</v>
          </cell>
          <cell r="T1601">
            <v>40.548980952242438</v>
          </cell>
          <cell r="U1601">
            <v>52.92799504328039</v>
          </cell>
          <cell r="V1601">
            <v>59.593354892652727</v>
          </cell>
          <cell r="W1601">
            <v>60.382677857562754</v>
          </cell>
          <cell r="X1601">
            <v>61.162885646285609</v>
          </cell>
          <cell r="Y1601">
            <v>61.94387351456492</v>
          </cell>
          <cell r="Z1601">
            <v>62.762198341341403</v>
          </cell>
          <cell r="AA1601">
            <v>63.678439181486489</v>
          </cell>
          <cell r="AB1601">
            <v>64.520775498172327</v>
          </cell>
          <cell r="AC1601">
            <v>65.364607857843168</v>
          </cell>
          <cell r="AD1601">
            <v>66.238987169908881</v>
          </cell>
          <cell r="AE1601">
            <v>67.125063013269198</v>
          </cell>
          <cell r="AF1601">
            <v>68.022991851877961</v>
          </cell>
          <cell r="AG1601">
            <v>68.932932242700019</v>
          </cell>
          <cell r="AH1601">
            <v>69.855044863709381</v>
          </cell>
          <cell r="AI1601">
            <v>70.789492542261797</v>
          </cell>
          <cell r="AJ1601">
            <v>71.73644028384696</v>
          </cell>
          <cell r="AK1601">
            <v>72.696055301225314</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row>
        <row r="1602">
          <cell r="A1602" t="str">
            <v>ORLarge C&amp;ICurtail Agreements - Non-FirmWinter Peak Reduction @Meter  (MW)Low Participation Case0</v>
          </cell>
          <cell r="B1602" t="str">
            <v>OR</v>
          </cell>
          <cell r="C1602" t="str">
            <v>Large C&amp;I</v>
          </cell>
          <cell r="D1602" t="str">
            <v>Curtail Agreements - Non-Firm</v>
          </cell>
          <cell r="E1602" t="str">
            <v>Winter Peak Reduction @Meter  (MW)</v>
          </cell>
          <cell r="F1602" t="str">
            <v>Low Participation Case</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row>
        <row r="1603">
          <cell r="A1603" t="str">
            <v>ORLarge C&amp;ICurtail Agreements - Non-FirmWinter Peak Reduction @Generation (MW)Low Participation Case0</v>
          </cell>
          <cell r="B1603" t="str">
            <v>OR</v>
          </cell>
          <cell r="C1603" t="str">
            <v>Large C&amp;I</v>
          </cell>
          <cell r="D1603" t="str">
            <v>Curtail Agreements - Non-Firm</v>
          </cell>
          <cell r="E1603" t="str">
            <v>Winter Peak Reduction @Generation (MW)</v>
          </cell>
          <cell r="F1603" t="str">
            <v>Low Participation Case</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row>
        <row r="1604">
          <cell r="A1604" t="str">
            <v>ORLarge C&amp;ICurtail Agreements - Non-FirmProgram Annual BenefitsLow Participation Case0</v>
          </cell>
          <cell r="B1604" t="str">
            <v>OR</v>
          </cell>
          <cell r="C1604" t="str">
            <v>Large C&amp;I</v>
          </cell>
          <cell r="D1604" t="str">
            <v>Curtail Agreements - Non-Firm</v>
          </cell>
          <cell r="E1604" t="str">
            <v>Program Annual Benefits</v>
          </cell>
          <cell r="F1604" t="str">
            <v>Low Participation Case</v>
          </cell>
          <cell r="G1604">
            <v>0</v>
          </cell>
        </row>
        <row r="1605">
          <cell r="A1605" t="str">
            <v>ORLarge C&amp;ICurtail Agreements - Non-FirmNew ParticipantsLow Participation Case0</v>
          </cell>
          <cell r="B1605" t="str">
            <v>OR</v>
          </cell>
          <cell r="C1605" t="str">
            <v>Large C&amp;I</v>
          </cell>
          <cell r="D1605" t="str">
            <v>Curtail Agreements - Non-Firm</v>
          </cell>
          <cell r="E1605" t="str">
            <v>New Participants</v>
          </cell>
          <cell r="F1605" t="str">
            <v>Low Participation Case</v>
          </cell>
          <cell r="G1605">
            <v>0</v>
          </cell>
          <cell r="H1605">
            <v>0</v>
          </cell>
          <cell r="I1605">
            <v>0</v>
          </cell>
          <cell r="J1605">
            <v>0</v>
          </cell>
          <cell r="K1605">
            <v>0</v>
          </cell>
          <cell r="L1605">
            <v>0</v>
          </cell>
          <cell r="M1605">
            <v>0</v>
          </cell>
          <cell r="N1605">
            <v>0</v>
          </cell>
          <cell r="O1605">
            <v>0</v>
          </cell>
          <cell r="P1605">
            <v>0</v>
          </cell>
          <cell r="Q1605">
            <v>0</v>
          </cell>
          <cell r="R1605">
            <v>16746.686550000006</v>
          </cell>
          <cell r="S1605">
            <v>34271.919000000009</v>
          </cell>
          <cell r="T1605">
            <v>69833.664450000011</v>
          </cell>
          <cell r="U1605">
            <v>36847.527750000037</v>
          </cell>
          <cell r="V1605">
            <v>20100.588749999937</v>
          </cell>
          <cell r="W1605">
            <v>2583.0255000000179</v>
          </cell>
          <cell r="X1605">
            <v>2585.7149999999965</v>
          </cell>
          <cell r="Y1605">
            <v>2585.2035000000324</v>
          </cell>
          <cell r="Z1605">
            <v>2584.5764999999665</v>
          </cell>
          <cell r="AA1605">
            <v>2584.3950000000186</v>
          </cell>
          <cell r="AB1605">
            <v>2584.7249999999767</v>
          </cell>
          <cell r="AC1605">
            <v>2592.8595000000205</v>
          </cell>
          <cell r="AD1605">
            <v>2694.0321599718882</v>
          </cell>
          <cell r="AE1605">
            <v>2731.0805338135397</v>
          </cell>
          <cell r="AF1605">
            <v>2768.6383974915661</v>
          </cell>
          <cell r="AG1605">
            <v>2806.7127575183695</v>
          </cell>
          <cell r="AH1605">
            <v>2845.3107167601411</v>
          </cell>
          <cell r="AI1605">
            <v>2884.4394757617847</v>
          </cell>
          <cell r="AJ1605">
            <v>2924.1063340901455</v>
          </cell>
          <cell r="AK1605">
            <v>2964.3186916958948</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row>
        <row r="1606">
          <cell r="A1606" t="str">
            <v>ORLarge C&amp;ICurtail Agreements - Non-FirmIncentive CostsLow Participation Case0</v>
          </cell>
          <cell r="B1606" t="str">
            <v>OR</v>
          </cell>
          <cell r="C1606" t="str">
            <v>Large C&amp;I</v>
          </cell>
          <cell r="D1606" t="str">
            <v>Curtail Agreements - Non-Firm</v>
          </cell>
          <cell r="E1606" t="str">
            <v>Incentive Costs</v>
          </cell>
          <cell r="F1606" t="str">
            <v>Low Participation Case</v>
          </cell>
          <cell r="G1606">
            <v>0</v>
          </cell>
          <cell r="H1606">
            <v>0</v>
          </cell>
          <cell r="I1606">
            <v>0</v>
          </cell>
          <cell r="J1606">
            <v>0</v>
          </cell>
          <cell r="K1606">
            <v>0</v>
          </cell>
          <cell r="L1606">
            <v>0</v>
          </cell>
          <cell r="M1606">
            <v>0</v>
          </cell>
          <cell r="N1606">
            <v>0</v>
          </cell>
          <cell r="O1606">
            <v>0</v>
          </cell>
          <cell r="P1606">
            <v>0</v>
          </cell>
          <cell r="Q1606">
            <v>0</v>
          </cell>
          <cell r="R1606">
            <v>351680.42</v>
          </cell>
          <cell r="S1606">
            <v>1071390.72</v>
          </cell>
          <cell r="T1606">
            <v>2537897.67</v>
          </cell>
          <cell r="U1606">
            <v>3311695.75</v>
          </cell>
          <cell r="V1606">
            <v>3733808.12</v>
          </cell>
          <cell r="W1606">
            <v>3788051.65</v>
          </cell>
          <cell r="X1606">
            <v>3842351.67</v>
          </cell>
          <cell r="Y1606">
            <v>3896640.94</v>
          </cell>
          <cell r="Z1606">
            <v>3950917.05</v>
          </cell>
          <cell r="AA1606">
            <v>4005189.34</v>
          </cell>
          <cell r="AB1606">
            <v>4059468.57</v>
          </cell>
          <cell r="AC1606">
            <v>4113918.62</v>
          </cell>
          <cell r="AD1606">
            <v>4170493.29</v>
          </cell>
          <cell r="AE1606">
            <v>4227845.9800000004</v>
          </cell>
          <cell r="AF1606">
            <v>4285987.3899999997</v>
          </cell>
          <cell r="AG1606">
            <v>4344928.3600000003</v>
          </cell>
          <cell r="AH1606">
            <v>4404679.88</v>
          </cell>
          <cell r="AI1606">
            <v>4465253.1100000003</v>
          </cell>
          <cell r="AJ1606">
            <v>4526659.34</v>
          </cell>
          <cell r="AK1606">
            <v>4588910.04</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row>
        <row r="1607">
          <cell r="A1607" t="str">
            <v>ORLarge C&amp;ICurtail Agreements - Non-FirmParticipantsLow Participation Case0</v>
          </cell>
          <cell r="B1607" t="str">
            <v>OR</v>
          </cell>
          <cell r="C1607" t="str">
            <v>Large C&amp;I</v>
          </cell>
          <cell r="D1607" t="str">
            <v>Curtail Agreements - Non-Firm</v>
          </cell>
          <cell r="E1607" t="str">
            <v>Participants</v>
          </cell>
          <cell r="F1607" t="str">
            <v>Low Participation Case</v>
          </cell>
          <cell r="G1607">
            <v>0</v>
          </cell>
          <cell r="H1607">
            <v>0</v>
          </cell>
          <cell r="I1607">
            <v>0</v>
          </cell>
          <cell r="J1607">
            <v>0</v>
          </cell>
          <cell r="K1607">
            <v>0</v>
          </cell>
          <cell r="L1607">
            <v>0</v>
          </cell>
          <cell r="M1607">
            <v>0</v>
          </cell>
          <cell r="N1607">
            <v>0</v>
          </cell>
          <cell r="O1607">
            <v>0</v>
          </cell>
          <cell r="P1607">
            <v>0</v>
          </cell>
          <cell r="Q1607">
            <v>0</v>
          </cell>
          <cell r="R1607">
            <v>16746.686550000006</v>
          </cell>
          <cell r="S1607">
            <v>51018.605550000015</v>
          </cell>
          <cell r="T1607">
            <v>120852.27000000002</v>
          </cell>
          <cell r="U1607">
            <v>157699.79775000006</v>
          </cell>
          <cell r="V1607">
            <v>177800.38649999999</v>
          </cell>
          <cell r="W1607">
            <v>180383.41200000001</v>
          </cell>
          <cell r="X1607">
            <v>182969.12700000001</v>
          </cell>
          <cell r="Y1607">
            <v>185554.33050000004</v>
          </cell>
          <cell r="Z1607">
            <v>188138.90700000001</v>
          </cell>
          <cell r="AA1607">
            <v>190723.30200000003</v>
          </cell>
          <cell r="AB1607">
            <v>193308.027</v>
          </cell>
          <cell r="AC1607">
            <v>195900.88650000002</v>
          </cell>
          <cell r="AD1607">
            <v>198594.91865997191</v>
          </cell>
          <cell r="AE1607">
            <v>201325.99919378545</v>
          </cell>
          <cell r="AF1607">
            <v>204094.63759127702</v>
          </cell>
          <cell r="AG1607">
            <v>206901.35034879539</v>
          </cell>
          <cell r="AH1607">
            <v>209746.66106555553</v>
          </cell>
          <cell r="AI1607">
            <v>212631.10054131731</v>
          </cell>
          <cell r="AJ1607">
            <v>215555.20687540746</v>
          </cell>
          <cell r="AK1607">
            <v>218519.52556710335</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row>
        <row r="1608">
          <cell r="A1608" t="str">
            <v>ORMedium C&amp;IDLC Central ACProgram Annual BenefitsLow Participation Case0</v>
          </cell>
          <cell r="B1608" t="str">
            <v>OR</v>
          </cell>
          <cell r="C1608" t="str">
            <v>Medium C&amp;I</v>
          </cell>
          <cell r="D1608" t="str">
            <v>DLC Central AC</v>
          </cell>
          <cell r="E1608" t="str">
            <v>Program Annual Benefits</v>
          </cell>
          <cell r="F1608" t="str">
            <v>Low Participation Case</v>
          </cell>
          <cell r="G1608">
            <v>0</v>
          </cell>
          <cell r="H1608">
            <v>0</v>
          </cell>
          <cell r="I1608">
            <v>0</v>
          </cell>
          <cell r="J1608">
            <v>0</v>
          </cell>
          <cell r="K1608">
            <v>0</v>
          </cell>
          <cell r="L1608">
            <v>0</v>
          </cell>
          <cell r="M1608">
            <v>0</v>
          </cell>
          <cell r="N1608">
            <v>0</v>
          </cell>
          <cell r="O1608">
            <v>0</v>
          </cell>
          <cell r="P1608">
            <v>0</v>
          </cell>
          <cell r="Q1608">
            <v>0</v>
          </cell>
          <cell r="R1608">
            <v>573231.01</v>
          </cell>
          <cell r="S1608">
            <v>1745288.43</v>
          </cell>
          <cell r="T1608">
            <v>4127886.26</v>
          </cell>
          <cell r="U1608">
            <v>5388069.9000000004</v>
          </cell>
          <cell r="V1608">
            <v>6066603.5300000003</v>
          </cell>
          <cell r="W1608">
            <v>6146956.6100000003</v>
          </cell>
          <cell r="X1608">
            <v>6226381.7599999998</v>
          </cell>
          <cell r="Y1608">
            <v>6305886.3200000003</v>
          </cell>
          <cell r="Z1608">
            <v>6389191.79</v>
          </cell>
          <cell r="AA1608">
            <v>6482465.1100000003</v>
          </cell>
          <cell r="AB1608">
            <v>6568214.9500000002</v>
          </cell>
          <cell r="AC1608">
            <v>6654117.0800000001</v>
          </cell>
          <cell r="AD1608">
            <v>6743128.8899999997</v>
          </cell>
          <cell r="AE1608">
            <v>6833331.4100000001</v>
          </cell>
          <cell r="AF1608">
            <v>6924740.5700000003</v>
          </cell>
          <cell r="AG1608">
            <v>7017372.5</v>
          </cell>
          <cell r="AH1608">
            <v>7111243.5700000003</v>
          </cell>
          <cell r="AI1608">
            <v>7206370.3399999999</v>
          </cell>
          <cell r="AJ1608">
            <v>7302769.6200000001</v>
          </cell>
          <cell r="AK1608">
            <v>7400458.4299999997</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row>
        <row r="1609">
          <cell r="A1609" t="str">
            <v>ORMedium C&amp;IDLC Central ACProgram Annual CostsLow Participation Case0</v>
          </cell>
          <cell r="B1609" t="str">
            <v>OR</v>
          </cell>
          <cell r="C1609" t="str">
            <v>Medium C&amp;I</v>
          </cell>
          <cell r="D1609" t="str">
            <v>DLC Central AC</v>
          </cell>
          <cell r="E1609" t="str">
            <v>Program Annual Costs</v>
          </cell>
          <cell r="F1609" t="str">
            <v>Low Participation Case</v>
          </cell>
          <cell r="G1609">
            <v>0</v>
          </cell>
          <cell r="H1609">
            <v>0</v>
          </cell>
          <cell r="I1609">
            <v>0</v>
          </cell>
          <cell r="J1609">
            <v>0</v>
          </cell>
          <cell r="K1609">
            <v>0</v>
          </cell>
          <cell r="L1609">
            <v>0</v>
          </cell>
          <cell r="M1609">
            <v>0</v>
          </cell>
          <cell r="N1609">
            <v>0</v>
          </cell>
          <cell r="O1609">
            <v>0</v>
          </cell>
          <cell r="P1609">
            <v>0</v>
          </cell>
          <cell r="Q1609">
            <v>0</v>
          </cell>
          <cell r="R1609">
            <v>5834317.1500000004</v>
          </cell>
          <cell r="S1609">
            <v>12509121.98</v>
          </cell>
          <cell r="T1609">
            <v>26286343.199999999</v>
          </cell>
          <cell r="U1609">
            <v>16130618.27</v>
          </cell>
          <cell r="V1609">
            <v>10911310.720000001</v>
          </cell>
          <cell r="W1609">
            <v>4823091.07</v>
          </cell>
          <cell r="X1609">
            <v>4899046.41</v>
          </cell>
          <cell r="Y1609">
            <v>4974249.76</v>
          </cell>
          <cell r="Z1609">
            <v>5049879.66</v>
          </cell>
          <cell r="AA1609">
            <v>5126289.05</v>
          </cell>
          <cell r="AB1609">
            <v>5203203.5</v>
          </cell>
          <cell r="AC1609">
            <v>5283869.59</v>
          </cell>
          <cell r="AD1609">
            <v>5405233.1200000001</v>
          </cell>
          <cell r="AE1609">
            <v>5502775.29</v>
          </cell>
          <cell r="AF1609">
            <v>5602414.6799999997</v>
          </cell>
          <cell r="AG1609">
            <v>5704204.7300000004</v>
          </cell>
          <cell r="AH1609">
            <v>5808200.4400000004</v>
          </cell>
          <cell r="AI1609">
            <v>5914458.3899999997</v>
          </cell>
          <cell r="AJ1609">
            <v>6023036.7800000003</v>
          </cell>
          <cell r="AK1609">
            <v>6133995.5099999998</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row>
        <row r="1610">
          <cell r="A1610" t="str">
            <v>ORMedium C&amp;IDLC Central ACNon-Incentive CostsLow Participation Case0</v>
          </cell>
          <cell r="B1610" t="str">
            <v>OR</v>
          </cell>
          <cell r="C1610" t="str">
            <v>Medium C&amp;I</v>
          </cell>
          <cell r="D1610" t="str">
            <v>DLC Central AC</v>
          </cell>
          <cell r="E1610" t="str">
            <v>Non-Incentive Costs</v>
          </cell>
          <cell r="F1610" t="str">
            <v>Low Participation Case</v>
          </cell>
          <cell r="G1610">
            <v>0</v>
          </cell>
          <cell r="H1610">
            <v>0</v>
          </cell>
          <cell r="I1610">
            <v>0</v>
          </cell>
          <cell r="J1610">
            <v>0</v>
          </cell>
          <cell r="K1610">
            <v>0</v>
          </cell>
          <cell r="L1610">
            <v>0</v>
          </cell>
          <cell r="M1610">
            <v>0</v>
          </cell>
          <cell r="N1610">
            <v>0</v>
          </cell>
          <cell r="O1610">
            <v>0</v>
          </cell>
          <cell r="P1610">
            <v>0</v>
          </cell>
          <cell r="Q1610">
            <v>0</v>
          </cell>
          <cell r="R1610">
            <v>5482636.7300000004</v>
          </cell>
          <cell r="S1610">
            <v>11437731.27</v>
          </cell>
          <cell r="T1610">
            <v>23748445.530000001</v>
          </cell>
          <cell r="U1610">
            <v>12818922.52</v>
          </cell>
          <cell r="V1610">
            <v>7177502.6100000003</v>
          </cell>
          <cell r="W1610">
            <v>1035039.42</v>
          </cell>
          <cell r="X1610">
            <v>1056694.75</v>
          </cell>
          <cell r="Y1610">
            <v>1077608.81</v>
          </cell>
          <cell r="Z1610">
            <v>1098962.6200000001</v>
          </cell>
          <cell r="AA1610">
            <v>1121099.71</v>
          </cell>
          <cell r="AB1610">
            <v>1143734.93</v>
          </cell>
          <cell r="AC1610">
            <v>1169950.97</v>
          </cell>
          <cell r="AD1610">
            <v>1234739.83</v>
          </cell>
          <cell r="AE1610">
            <v>1274929.31</v>
          </cell>
          <cell r="AF1610">
            <v>1316427.29</v>
          </cell>
          <cell r="AG1610">
            <v>1359276.37</v>
          </cell>
          <cell r="AH1610">
            <v>1403520.56</v>
          </cell>
          <cell r="AI1610">
            <v>1449205.28</v>
          </cell>
          <cell r="AJ1610">
            <v>1496377.44</v>
          </cell>
          <cell r="AK1610">
            <v>1545085.48</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row>
        <row r="1611">
          <cell r="A1611" t="str">
            <v>ORMedium C&amp;IDLC Central ACSummer Peak Reduction @Meter  (MW)Low Participation Case0</v>
          </cell>
          <cell r="B1611" t="str">
            <v>OR</v>
          </cell>
          <cell r="C1611" t="str">
            <v>Medium C&amp;I</v>
          </cell>
          <cell r="D1611" t="str">
            <v>DLC Central AC</v>
          </cell>
          <cell r="E1611" t="str">
            <v>Summer Peak Reduction @Meter  (MW)</v>
          </cell>
          <cell r="F1611" t="str">
            <v>Low Participation Case</v>
          </cell>
          <cell r="G1611">
            <v>0</v>
          </cell>
          <cell r="H1611">
            <v>0</v>
          </cell>
          <cell r="I1611">
            <v>0</v>
          </cell>
          <cell r="J1611">
            <v>0</v>
          </cell>
          <cell r="K1611">
            <v>0</v>
          </cell>
          <cell r="L1611">
            <v>0</v>
          </cell>
          <cell r="M1611">
            <v>0</v>
          </cell>
          <cell r="N1611">
            <v>0</v>
          </cell>
          <cell r="O1611">
            <v>0</v>
          </cell>
          <cell r="P1611">
            <v>0</v>
          </cell>
          <cell r="Q1611">
            <v>0</v>
          </cell>
          <cell r="R1611">
            <v>5.1061481672101516</v>
          </cell>
          <cell r="S1611">
            <v>15.546439584201273</v>
          </cell>
          <cell r="T1611">
            <v>36.769815927493447</v>
          </cell>
          <cell r="U1611">
            <v>47.99510590524666</v>
          </cell>
          <cell r="V1611">
            <v>54.039254216657497</v>
          </cell>
          <cell r="W1611">
            <v>54.75501228123791</v>
          </cell>
          <cell r="X1611">
            <v>55.462504704051796</v>
          </cell>
          <cell r="Y1611">
            <v>56.170704503007471</v>
          </cell>
          <cell r="Z1611">
            <v>56.91276145592839</v>
          </cell>
          <cell r="AA1611">
            <v>57.74360864977195</v>
          </cell>
          <cell r="AB1611">
            <v>58.507439221742665</v>
          </cell>
          <cell r="AC1611">
            <v>59.27262640549219</v>
          </cell>
          <cell r="AD1611">
            <v>60.065513565673378</v>
          </cell>
          <cell r="AE1611">
            <v>60.869007140432515</v>
          </cell>
          <cell r="AF1611">
            <v>61.683249011282939</v>
          </cell>
          <cell r="AG1611">
            <v>62.508382957680382</v>
          </cell>
          <cell r="AH1611">
            <v>63.344554682411669</v>
          </cell>
          <cell r="AI1611">
            <v>64.191911837323005</v>
          </cell>
          <cell r="AJ1611">
            <v>65.050604049392433</v>
          </cell>
          <cell r="AK1611">
            <v>65.920782947151125</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row>
        <row r="1612">
          <cell r="A1612" t="str">
            <v>ORMedium C&amp;IDLC Central ACSummer Peak Reduction @Generation (MW)Low Participation Case0</v>
          </cell>
          <cell r="B1612" t="str">
            <v>OR</v>
          </cell>
          <cell r="C1612" t="str">
            <v>Medium C&amp;I</v>
          </cell>
          <cell r="D1612" t="str">
            <v>DLC Central AC</v>
          </cell>
          <cell r="E1612" t="str">
            <v>Summer Peak Reduction @Generation (MW)</v>
          </cell>
          <cell r="F1612" t="str">
            <v>Low Participation Case</v>
          </cell>
          <cell r="G1612">
            <v>0</v>
          </cell>
          <cell r="H1612">
            <v>0</v>
          </cell>
          <cell r="I1612">
            <v>0</v>
          </cell>
          <cell r="J1612">
            <v>0</v>
          </cell>
          <cell r="K1612">
            <v>0</v>
          </cell>
          <cell r="L1612">
            <v>0</v>
          </cell>
          <cell r="M1612">
            <v>0</v>
          </cell>
          <cell r="N1612">
            <v>0</v>
          </cell>
          <cell r="O1612">
            <v>0</v>
          </cell>
          <cell r="P1612">
            <v>0</v>
          </cell>
          <cell r="Q1612">
            <v>0</v>
          </cell>
          <cell r="R1612">
            <v>5.6309529854545115</v>
          </cell>
          <cell r="S1612">
            <v>17.1442871462299</v>
          </cell>
          <cell r="T1612">
            <v>40.548980952242438</v>
          </cell>
          <cell r="U1612">
            <v>52.92799504328039</v>
          </cell>
          <cell r="V1612">
            <v>59.593354892652727</v>
          </cell>
          <cell r="W1612">
            <v>60.382677857562754</v>
          </cell>
          <cell r="X1612">
            <v>61.162885646285609</v>
          </cell>
          <cell r="Y1612">
            <v>61.94387351456492</v>
          </cell>
          <cell r="Z1612">
            <v>62.762198341341403</v>
          </cell>
          <cell r="AA1612">
            <v>63.678439181486489</v>
          </cell>
          <cell r="AB1612">
            <v>64.520775498172327</v>
          </cell>
          <cell r="AC1612">
            <v>65.364607857843168</v>
          </cell>
          <cell r="AD1612">
            <v>66.238987169908881</v>
          </cell>
          <cell r="AE1612">
            <v>67.125063013269198</v>
          </cell>
          <cell r="AF1612">
            <v>68.022991851877961</v>
          </cell>
          <cell r="AG1612">
            <v>68.932932242700019</v>
          </cell>
          <cell r="AH1612">
            <v>69.855044863709381</v>
          </cell>
          <cell r="AI1612">
            <v>70.789492542261797</v>
          </cell>
          <cell r="AJ1612">
            <v>71.73644028384696</v>
          </cell>
          <cell r="AK1612">
            <v>72.696055301225314</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row>
        <row r="1613">
          <cell r="A1613" t="str">
            <v>ORMedium C&amp;IDLC Central ACWinter Peak Reduction @Meter  (MW)Low Participation Case0</v>
          </cell>
          <cell r="B1613" t="str">
            <v>OR</v>
          </cell>
          <cell r="C1613" t="str">
            <v>Medium C&amp;I</v>
          </cell>
          <cell r="D1613" t="str">
            <v>DLC Central AC</v>
          </cell>
          <cell r="E1613" t="str">
            <v>Winter Peak Reduction @Meter  (MW)</v>
          </cell>
          <cell r="F1613" t="str">
            <v>Low Participation Case</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row>
        <row r="1614">
          <cell r="A1614" t="str">
            <v>ORMedium C&amp;IDLC Central ACWinter Peak Reduction @Generation (MW)Low Participation Case0</v>
          </cell>
          <cell r="B1614" t="str">
            <v>OR</v>
          </cell>
          <cell r="C1614" t="str">
            <v>Medium C&amp;I</v>
          </cell>
          <cell r="D1614" t="str">
            <v>DLC Central AC</v>
          </cell>
          <cell r="E1614" t="str">
            <v>Winter Peak Reduction @Generation (MW)</v>
          </cell>
          <cell r="F1614" t="str">
            <v>Low Participation Case</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row>
        <row r="1615">
          <cell r="A1615" t="str">
            <v>ORMedium C&amp;IDLC Central ACProgram Annual BenefitsLow Participation Case0</v>
          </cell>
          <cell r="B1615" t="str">
            <v>OR</v>
          </cell>
          <cell r="C1615" t="str">
            <v>Medium C&amp;I</v>
          </cell>
          <cell r="D1615" t="str">
            <v>DLC Central AC</v>
          </cell>
          <cell r="E1615" t="str">
            <v>Program Annual Benefits</v>
          </cell>
          <cell r="F1615" t="str">
            <v>Low Participation Case</v>
          </cell>
          <cell r="G1615">
            <v>0</v>
          </cell>
        </row>
        <row r="1616">
          <cell r="A1616" t="str">
            <v>ORMedium C&amp;IDLC Central ACNew ParticipantsLow Participation Case0</v>
          </cell>
          <cell r="B1616" t="str">
            <v>OR</v>
          </cell>
          <cell r="C1616" t="str">
            <v>Medium C&amp;I</v>
          </cell>
          <cell r="D1616" t="str">
            <v>DLC Central AC</v>
          </cell>
          <cell r="E1616" t="str">
            <v>New Participants</v>
          </cell>
          <cell r="F1616" t="str">
            <v>Low Participation Case</v>
          </cell>
          <cell r="G1616">
            <v>0</v>
          </cell>
          <cell r="H1616">
            <v>0</v>
          </cell>
          <cell r="I1616">
            <v>0</v>
          </cell>
          <cell r="J1616">
            <v>0</v>
          </cell>
          <cell r="K1616">
            <v>0</v>
          </cell>
          <cell r="L1616">
            <v>0</v>
          </cell>
          <cell r="M1616">
            <v>0</v>
          </cell>
          <cell r="N1616">
            <v>0</v>
          </cell>
          <cell r="O1616">
            <v>0</v>
          </cell>
          <cell r="P1616">
            <v>0</v>
          </cell>
          <cell r="Q1616">
            <v>0</v>
          </cell>
          <cell r="R1616">
            <v>16746.686550000006</v>
          </cell>
          <cell r="S1616">
            <v>34271.919000000009</v>
          </cell>
          <cell r="T1616">
            <v>69833.664450000011</v>
          </cell>
          <cell r="U1616">
            <v>36847.527750000037</v>
          </cell>
          <cell r="V1616">
            <v>20100.588749999937</v>
          </cell>
          <cell r="W1616">
            <v>2583.0255000000179</v>
          </cell>
          <cell r="X1616">
            <v>2585.7149999999965</v>
          </cell>
          <cell r="Y1616">
            <v>2585.2035000000324</v>
          </cell>
          <cell r="Z1616">
            <v>2584.5764999999665</v>
          </cell>
          <cell r="AA1616">
            <v>2584.3950000000186</v>
          </cell>
          <cell r="AB1616">
            <v>2584.7249999999767</v>
          </cell>
          <cell r="AC1616">
            <v>2592.8595000000205</v>
          </cell>
          <cell r="AD1616">
            <v>2694.0321599718882</v>
          </cell>
          <cell r="AE1616">
            <v>2731.0805338135397</v>
          </cell>
          <cell r="AF1616">
            <v>2768.6383974915661</v>
          </cell>
          <cell r="AG1616">
            <v>2806.7127575183695</v>
          </cell>
          <cell r="AH1616">
            <v>2845.3107167601411</v>
          </cell>
          <cell r="AI1616">
            <v>2884.4394757617847</v>
          </cell>
          <cell r="AJ1616">
            <v>2924.1063340901455</v>
          </cell>
          <cell r="AK1616">
            <v>2964.3186916958948</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row>
        <row r="1617">
          <cell r="A1617" t="str">
            <v>ORMedium C&amp;IDLC Central ACIncentive CostsLow Participation Case0</v>
          </cell>
          <cell r="B1617" t="str">
            <v>OR</v>
          </cell>
          <cell r="C1617" t="str">
            <v>Medium C&amp;I</v>
          </cell>
          <cell r="D1617" t="str">
            <v>DLC Central AC</v>
          </cell>
          <cell r="E1617" t="str">
            <v>Incentive Costs</v>
          </cell>
          <cell r="F1617" t="str">
            <v>Low Participation Case</v>
          </cell>
          <cell r="G1617">
            <v>0</v>
          </cell>
          <cell r="H1617">
            <v>0</v>
          </cell>
          <cell r="I1617">
            <v>0</v>
          </cell>
          <cell r="J1617">
            <v>0</v>
          </cell>
          <cell r="K1617">
            <v>0</v>
          </cell>
          <cell r="L1617">
            <v>0</v>
          </cell>
          <cell r="M1617">
            <v>0</v>
          </cell>
          <cell r="N1617">
            <v>0</v>
          </cell>
          <cell r="O1617">
            <v>0</v>
          </cell>
          <cell r="P1617">
            <v>0</v>
          </cell>
          <cell r="Q1617">
            <v>0</v>
          </cell>
          <cell r="R1617">
            <v>351680.42</v>
          </cell>
          <cell r="S1617">
            <v>1071390.72</v>
          </cell>
          <cell r="T1617">
            <v>2537897.67</v>
          </cell>
          <cell r="U1617">
            <v>3311695.75</v>
          </cell>
          <cell r="V1617">
            <v>3733808.12</v>
          </cell>
          <cell r="W1617">
            <v>3788051.65</v>
          </cell>
          <cell r="X1617">
            <v>3842351.67</v>
          </cell>
          <cell r="Y1617">
            <v>3896640.94</v>
          </cell>
          <cell r="Z1617">
            <v>3950917.05</v>
          </cell>
          <cell r="AA1617">
            <v>4005189.34</v>
          </cell>
          <cell r="AB1617">
            <v>4059468.57</v>
          </cell>
          <cell r="AC1617">
            <v>4113918.62</v>
          </cell>
          <cell r="AD1617">
            <v>4170493.29</v>
          </cell>
          <cell r="AE1617">
            <v>4227845.9800000004</v>
          </cell>
          <cell r="AF1617">
            <v>4285987.3899999997</v>
          </cell>
          <cell r="AG1617">
            <v>4344928.3600000003</v>
          </cell>
          <cell r="AH1617">
            <v>4404679.88</v>
          </cell>
          <cell r="AI1617">
            <v>4465253.1100000003</v>
          </cell>
          <cell r="AJ1617">
            <v>4526659.34</v>
          </cell>
          <cell r="AK1617">
            <v>4588910.04</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row>
        <row r="1618">
          <cell r="A1618" t="str">
            <v>ORMedium C&amp;IDLC Central ACParticipantsLow Participation Case0</v>
          </cell>
          <cell r="B1618" t="str">
            <v>OR</v>
          </cell>
          <cell r="C1618" t="str">
            <v>Medium C&amp;I</v>
          </cell>
          <cell r="D1618" t="str">
            <v>DLC Central AC</v>
          </cell>
          <cell r="E1618" t="str">
            <v>Participants</v>
          </cell>
          <cell r="F1618" t="str">
            <v>Low Participation Case</v>
          </cell>
          <cell r="G1618">
            <v>0</v>
          </cell>
          <cell r="H1618">
            <v>0</v>
          </cell>
          <cell r="I1618">
            <v>0</v>
          </cell>
          <cell r="J1618">
            <v>0</v>
          </cell>
          <cell r="K1618">
            <v>0</v>
          </cell>
          <cell r="L1618">
            <v>0</v>
          </cell>
          <cell r="M1618">
            <v>0</v>
          </cell>
          <cell r="N1618">
            <v>0</v>
          </cell>
          <cell r="O1618">
            <v>0</v>
          </cell>
          <cell r="P1618">
            <v>0</v>
          </cell>
          <cell r="Q1618">
            <v>0</v>
          </cell>
          <cell r="R1618">
            <v>16746.686550000006</v>
          </cell>
          <cell r="S1618">
            <v>51018.605550000015</v>
          </cell>
          <cell r="T1618">
            <v>120852.27000000002</v>
          </cell>
          <cell r="U1618">
            <v>157699.79775000006</v>
          </cell>
          <cell r="V1618">
            <v>177800.38649999999</v>
          </cell>
          <cell r="W1618">
            <v>180383.41200000001</v>
          </cell>
          <cell r="X1618">
            <v>182969.12700000001</v>
          </cell>
          <cell r="Y1618">
            <v>185554.33050000004</v>
          </cell>
          <cell r="Z1618">
            <v>188138.90700000001</v>
          </cell>
          <cell r="AA1618">
            <v>190723.30200000003</v>
          </cell>
          <cell r="AB1618">
            <v>193308.027</v>
          </cell>
          <cell r="AC1618">
            <v>195900.88650000002</v>
          </cell>
          <cell r="AD1618">
            <v>198594.91865997191</v>
          </cell>
          <cell r="AE1618">
            <v>201325.99919378545</v>
          </cell>
          <cell r="AF1618">
            <v>204094.63759127702</v>
          </cell>
          <cell r="AG1618">
            <v>206901.35034879539</v>
          </cell>
          <cell r="AH1618">
            <v>209746.66106555553</v>
          </cell>
          <cell r="AI1618">
            <v>212631.10054131731</v>
          </cell>
          <cell r="AJ1618">
            <v>215555.20687540746</v>
          </cell>
          <cell r="AK1618">
            <v>218519.52556710335</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row>
        <row r="1619">
          <cell r="A1619" t="str">
            <v>ORResidentialDLC Central ACProgram Annual BenefitsLow Participation Case0</v>
          </cell>
          <cell r="B1619" t="str">
            <v>OR</v>
          </cell>
          <cell r="C1619" t="str">
            <v>Residential</v>
          </cell>
          <cell r="D1619" t="str">
            <v>DLC Central AC</v>
          </cell>
          <cell r="E1619" t="str">
            <v>Program Annual Benefits</v>
          </cell>
          <cell r="F1619" t="str">
            <v>Low Participation Case</v>
          </cell>
          <cell r="G1619">
            <v>0</v>
          </cell>
          <cell r="H1619">
            <v>0</v>
          </cell>
          <cell r="I1619">
            <v>0</v>
          </cell>
          <cell r="J1619">
            <v>0</v>
          </cell>
          <cell r="K1619">
            <v>0</v>
          </cell>
          <cell r="L1619">
            <v>0</v>
          </cell>
          <cell r="M1619">
            <v>0</v>
          </cell>
          <cell r="N1619">
            <v>0</v>
          </cell>
          <cell r="O1619">
            <v>0</v>
          </cell>
          <cell r="P1619">
            <v>0</v>
          </cell>
          <cell r="Q1619">
            <v>0</v>
          </cell>
          <cell r="R1619">
            <v>573231.01</v>
          </cell>
          <cell r="S1619">
            <v>1745288.43</v>
          </cell>
          <cell r="T1619">
            <v>4127886.26</v>
          </cell>
          <cell r="U1619">
            <v>5388069.9000000004</v>
          </cell>
          <cell r="V1619">
            <v>6066603.5300000003</v>
          </cell>
          <cell r="W1619">
            <v>6146956.6100000003</v>
          </cell>
          <cell r="X1619">
            <v>6226381.7599999998</v>
          </cell>
          <cell r="Y1619">
            <v>6305886.3200000003</v>
          </cell>
          <cell r="Z1619">
            <v>6389191.79</v>
          </cell>
          <cell r="AA1619">
            <v>6482465.1100000003</v>
          </cell>
          <cell r="AB1619">
            <v>6568214.9500000002</v>
          </cell>
          <cell r="AC1619">
            <v>6654117.0800000001</v>
          </cell>
          <cell r="AD1619">
            <v>6743128.8899999997</v>
          </cell>
          <cell r="AE1619">
            <v>6833331.4100000001</v>
          </cell>
          <cell r="AF1619">
            <v>6924740.5700000003</v>
          </cell>
          <cell r="AG1619">
            <v>7017372.5</v>
          </cell>
          <cell r="AH1619">
            <v>7111243.5700000003</v>
          </cell>
          <cell r="AI1619">
            <v>7206370.3399999999</v>
          </cell>
          <cell r="AJ1619">
            <v>7302769.6200000001</v>
          </cell>
          <cell r="AK1619">
            <v>7400458.4299999997</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row>
        <row r="1620">
          <cell r="A1620" t="str">
            <v>ORResidentialDLC Central ACProgram Annual CostsLow Participation Case0</v>
          </cell>
          <cell r="B1620" t="str">
            <v>OR</v>
          </cell>
          <cell r="C1620" t="str">
            <v>Residential</v>
          </cell>
          <cell r="D1620" t="str">
            <v>DLC Central AC</v>
          </cell>
          <cell r="E1620" t="str">
            <v>Program Annual Costs</v>
          </cell>
          <cell r="F1620" t="str">
            <v>Low Participation Case</v>
          </cell>
          <cell r="G1620">
            <v>0</v>
          </cell>
          <cell r="H1620">
            <v>0</v>
          </cell>
          <cell r="I1620">
            <v>0</v>
          </cell>
          <cell r="J1620">
            <v>0</v>
          </cell>
          <cell r="K1620">
            <v>0</v>
          </cell>
          <cell r="L1620">
            <v>0</v>
          </cell>
          <cell r="M1620">
            <v>0</v>
          </cell>
          <cell r="N1620">
            <v>0</v>
          </cell>
          <cell r="O1620">
            <v>0</v>
          </cell>
          <cell r="P1620">
            <v>0</v>
          </cell>
          <cell r="Q1620">
            <v>0</v>
          </cell>
          <cell r="R1620">
            <v>5834317.1500000004</v>
          </cell>
          <cell r="S1620">
            <v>12509121.98</v>
          </cell>
          <cell r="T1620">
            <v>26286343.199999999</v>
          </cell>
          <cell r="U1620">
            <v>16130618.27</v>
          </cell>
          <cell r="V1620">
            <v>10911310.720000001</v>
          </cell>
          <cell r="W1620">
            <v>4823091.07</v>
          </cell>
          <cell r="X1620">
            <v>4899046.41</v>
          </cell>
          <cell r="Y1620">
            <v>4974249.76</v>
          </cell>
          <cell r="Z1620">
            <v>5049879.66</v>
          </cell>
          <cell r="AA1620">
            <v>5126289.05</v>
          </cell>
          <cell r="AB1620">
            <v>5203203.5</v>
          </cell>
          <cell r="AC1620">
            <v>5283869.59</v>
          </cell>
          <cell r="AD1620">
            <v>5405233.1200000001</v>
          </cell>
          <cell r="AE1620">
            <v>5502775.29</v>
          </cell>
          <cell r="AF1620">
            <v>5602414.6799999997</v>
          </cell>
          <cell r="AG1620">
            <v>5704204.7300000004</v>
          </cell>
          <cell r="AH1620">
            <v>5808200.4400000004</v>
          </cell>
          <cell r="AI1620">
            <v>5914458.3899999997</v>
          </cell>
          <cell r="AJ1620">
            <v>6023036.7800000003</v>
          </cell>
          <cell r="AK1620">
            <v>6133995.5099999998</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row>
        <row r="1621">
          <cell r="A1621" t="str">
            <v>ORResidentialDLC Central ACNon-Incentive CostsLow Participation Case0</v>
          </cell>
          <cell r="B1621" t="str">
            <v>OR</v>
          </cell>
          <cell r="C1621" t="str">
            <v>Residential</v>
          </cell>
          <cell r="D1621" t="str">
            <v>DLC Central AC</v>
          </cell>
          <cell r="E1621" t="str">
            <v>Non-Incentive Costs</v>
          </cell>
          <cell r="F1621" t="str">
            <v>Low Participation Case</v>
          </cell>
          <cell r="G1621">
            <v>0</v>
          </cell>
          <cell r="H1621">
            <v>0</v>
          </cell>
          <cell r="I1621">
            <v>0</v>
          </cell>
          <cell r="J1621">
            <v>0</v>
          </cell>
          <cell r="K1621">
            <v>0</v>
          </cell>
          <cell r="L1621">
            <v>0</v>
          </cell>
          <cell r="M1621">
            <v>0</v>
          </cell>
          <cell r="N1621">
            <v>0</v>
          </cell>
          <cell r="O1621">
            <v>0</v>
          </cell>
          <cell r="P1621">
            <v>0</v>
          </cell>
          <cell r="Q1621">
            <v>0</v>
          </cell>
          <cell r="R1621">
            <v>5482636.7300000004</v>
          </cell>
          <cell r="S1621">
            <v>11437731.27</v>
          </cell>
          <cell r="T1621">
            <v>23748445.530000001</v>
          </cell>
          <cell r="U1621">
            <v>12818922.52</v>
          </cell>
          <cell r="V1621">
            <v>7177502.6100000003</v>
          </cell>
          <cell r="W1621">
            <v>1035039.42</v>
          </cell>
          <cell r="X1621">
            <v>1056694.75</v>
          </cell>
          <cell r="Y1621">
            <v>1077608.81</v>
          </cell>
          <cell r="Z1621">
            <v>1098962.6200000001</v>
          </cell>
          <cell r="AA1621">
            <v>1121099.71</v>
          </cell>
          <cell r="AB1621">
            <v>1143734.93</v>
          </cell>
          <cell r="AC1621">
            <v>1169950.97</v>
          </cell>
          <cell r="AD1621">
            <v>1234739.83</v>
          </cell>
          <cell r="AE1621">
            <v>1274929.31</v>
          </cell>
          <cell r="AF1621">
            <v>1316427.29</v>
          </cell>
          <cell r="AG1621">
            <v>1359276.37</v>
          </cell>
          <cell r="AH1621">
            <v>1403520.56</v>
          </cell>
          <cell r="AI1621">
            <v>1449205.28</v>
          </cell>
          <cell r="AJ1621">
            <v>1496377.44</v>
          </cell>
          <cell r="AK1621">
            <v>1545085.48</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row>
        <row r="1622">
          <cell r="A1622" t="str">
            <v>ORResidentialDLC Central ACSummer Peak Reduction @Meter  (MW)Low Participation Case0</v>
          </cell>
          <cell r="B1622" t="str">
            <v>OR</v>
          </cell>
          <cell r="C1622" t="str">
            <v>Residential</v>
          </cell>
          <cell r="D1622" t="str">
            <v>DLC Central AC</v>
          </cell>
          <cell r="E1622" t="str">
            <v>Summer Peak Reduction @Meter  (MW)</v>
          </cell>
          <cell r="F1622" t="str">
            <v>Low Participation Case</v>
          </cell>
          <cell r="G1622">
            <v>0</v>
          </cell>
          <cell r="H1622">
            <v>0</v>
          </cell>
          <cell r="I1622">
            <v>0</v>
          </cell>
          <cell r="J1622">
            <v>0</v>
          </cell>
          <cell r="K1622">
            <v>0</v>
          </cell>
          <cell r="L1622">
            <v>0</v>
          </cell>
          <cell r="M1622">
            <v>0</v>
          </cell>
          <cell r="N1622">
            <v>0</v>
          </cell>
          <cell r="O1622">
            <v>0</v>
          </cell>
          <cell r="P1622">
            <v>0</v>
          </cell>
          <cell r="Q1622">
            <v>0</v>
          </cell>
          <cell r="R1622">
            <v>5.1061481672101516</v>
          </cell>
          <cell r="S1622">
            <v>15.546439584201273</v>
          </cell>
          <cell r="T1622">
            <v>36.769815927493447</v>
          </cell>
          <cell r="U1622">
            <v>47.99510590524666</v>
          </cell>
          <cell r="V1622">
            <v>54.039254216657497</v>
          </cell>
          <cell r="W1622">
            <v>54.75501228123791</v>
          </cell>
          <cell r="X1622">
            <v>55.462504704051796</v>
          </cell>
          <cell r="Y1622">
            <v>56.170704503007471</v>
          </cell>
          <cell r="Z1622">
            <v>56.91276145592839</v>
          </cell>
          <cell r="AA1622">
            <v>57.74360864977195</v>
          </cell>
          <cell r="AB1622">
            <v>58.507439221742665</v>
          </cell>
          <cell r="AC1622">
            <v>59.27262640549219</v>
          </cell>
          <cell r="AD1622">
            <v>60.065513565673378</v>
          </cell>
          <cell r="AE1622">
            <v>60.869007140432515</v>
          </cell>
          <cell r="AF1622">
            <v>61.683249011282939</v>
          </cell>
          <cell r="AG1622">
            <v>62.508382957680382</v>
          </cell>
          <cell r="AH1622">
            <v>63.344554682411669</v>
          </cell>
          <cell r="AI1622">
            <v>64.191911837323005</v>
          </cell>
          <cell r="AJ1622">
            <v>65.050604049392433</v>
          </cell>
          <cell r="AK1622">
            <v>65.920782947151125</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row>
        <row r="1623">
          <cell r="A1623" t="str">
            <v>ORResidentialDLC Central ACSummer Peak Reduction @Generation (MW)Low Participation Case0</v>
          </cell>
          <cell r="B1623" t="str">
            <v>OR</v>
          </cell>
          <cell r="C1623" t="str">
            <v>Residential</v>
          </cell>
          <cell r="D1623" t="str">
            <v>DLC Central AC</v>
          </cell>
          <cell r="E1623" t="str">
            <v>Summer Peak Reduction @Generation (MW)</v>
          </cell>
          <cell r="F1623" t="str">
            <v>Low Participation Case</v>
          </cell>
          <cell r="G1623">
            <v>0</v>
          </cell>
          <cell r="H1623">
            <v>0</v>
          </cell>
          <cell r="I1623">
            <v>0</v>
          </cell>
          <cell r="J1623">
            <v>0</v>
          </cell>
          <cell r="K1623">
            <v>0</v>
          </cell>
          <cell r="L1623">
            <v>0</v>
          </cell>
          <cell r="M1623">
            <v>0</v>
          </cell>
          <cell r="N1623">
            <v>0</v>
          </cell>
          <cell r="O1623">
            <v>0</v>
          </cell>
          <cell r="P1623">
            <v>0</v>
          </cell>
          <cell r="Q1623">
            <v>0</v>
          </cell>
          <cell r="R1623">
            <v>5.6309529854545115</v>
          </cell>
          <cell r="S1623">
            <v>17.1442871462299</v>
          </cell>
          <cell r="T1623">
            <v>40.548980952242438</v>
          </cell>
          <cell r="U1623">
            <v>52.92799504328039</v>
          </cell>
          <cell r="V1623">
            <v>59.593354892652727</v>
          </cell>
          <cell r="W1623">
            <v>60.382677857562754</v>
          </cell>
          <cell r="X1623">
            <v>61.162885646285609</v>
          </cell>
          <cell r="Y1623">
            <v>61.94387351456492</v>
          </cell>
          <cell r="Z1623">
            <v>62.762198341341403</v>
          </cell>
          <cell r="AA1623">
            <v>63.678439181486489</v>
          </cell>
          <cell r="AB1623">
            <v>64.520775498172327</v>
          </cell>
          <cell r="AC1623">
            <v>65.364607857843168</v>
          </cell>
          <cell r="AD1623">
            <v>66.238987169908881</v>
          </cell>
          <cell r="AE1623">
            <v>67.125063013269198</v>
          </cell>
          <cell r="AF1623">
            <v>68.022991851877961</v>
          </cell>
          <cell r="AG1623">
            <v>68.932932242700019</v>
          </cell>
          <cell r="AH1623">
            <v>69.855044863709381</v>
          </cell>
          <cell r="AI1623">
            <v>70.789492542261797</v>
          </cell>
          <cell r="AJ1623">
            <v>71.73644028384696</v>
          </cell>
          <cell r="AK1623">
            <v>72.696055301225314</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row>
        <row r="1624">
          <cell r="A1624" t="str">
            <v>ORResidentialDLC Central ACWinter Peak Reduction @Meter  (MW)Low Participation Case0</v>
          </cell>
          <cell r="B1624" t="str">
            <v>OR</v>
          </cell>
          <cell r="C1624" t="str">
            <v>Residential</v>
          </cell>
          <cell r="D1624" t="str">
            <v>DLC Central AC</v>
          </cell>
          <cell r="E1624" t="str">
            <v>Winter Peak Reduction @Meter  (MW)</v>
          </cell>
          <cell r="F1624" t="str">
            <v>Low Participation Case</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row>
        <row r="1625">
          <cell r="A1625" t="str">
            <v>ORResidentialDLC Central ACWinter Peak Reduction @Generation (MW)Low Participation Case0</v>
          </cell>
          <cell r="B1625" t="str">
            <v>OR</v>
          </cell>
          <cell r="C1625" t="str">
            <v>Residential</v>
          </cell>
          <cell r="D1625" t="str">
            <v>DLC Central AC</v>
          </cell>
          <cell r="E1625" t="str">
            <v>Winter Peak Reduction @Generation (MW)</v>
          </cell>
          <cell r="F1625" t="str">
            <v>Low Participation Case</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row>
        <row r="1626">
          <cell r="A1626" t="str">
            <v>ORResidentialDLC Central ACProgram Annual BenefitsLow Participation Case0</v>
          </cell>
          <cell r="B1626" t="str">
            <v>OR</v>
          </cell>
          <cell r="C1626" t="str">
            <v>Residential</v>
          </cell>
          <cell r="D1626" t="str">
            <v>DLC Central AC</v>
          </cell>
          <cell r="E1626" t="str">
            <v>Program Annual Benefits</v>
          </cell>
          <cell r="F1626" t="str">
            <v>Low Participation Case</v>
          </cell>
          <cell r="G1626">
            <v>0</v>
          </cell>
        </row>
        <row r="1627">
          <cell r="A1627" t="str">
            <v>ORResidentialDLC Central ACNew ParticipantsLow Participation Case0</v>
          </cell>
          <cell r="B1627" t="str">
            <v>OR</v>
          </cell>
          <cell r="C1627" t="str">
            <v>Residential</v>
          </cell>
          <cell r="D1627" t="str">
            <v>DLC Central AC</v>
          </cell>
          <cell r="E1627" t="str">
            <v>New Participants</v>
          </cell>
          <cell r="F1627" t="str">
            <v>Low Participation Case</v>
          </cell>
          <cell r="G1627">
            <v>0</v>
          </cell>
          <cell r="H1627">
            <v>0</v>
          </cell>
          <cell r="I1627">
            <v>0</v>
          </cell>
          <cell r="J1627">
            <v>0</v>
          </cell>
          <cell r="K1627">
            <v>0</v>
          </cell>
          <cell r="L1627">
            <v>0</v>
          </cell>
          <cell r="M1627">
            <v>0</v>
          </cell>
          <cell r="N1627">
            <v>0</v>
          </cell>
          <cell r="O1627">
            <v>0</v>
          </cell>
          <cell r="P1627">
            <v>0</v>
          </cell>
          <cell r="Q1627">
            <v>0</v>
          </cell>
          <cell r="R1627">
            <v>16746.686550000006</v>
          </cell>
          <cell r="S1627">
            <v>34271.919000000009</v>
          </cell>
          <cell r="T1627">
            <v>69833.664450000011</v>
          </cell>
          <cell r="U1627">
            <v>36847.527750000037</v>
          </cell>
          <cell r="V1627">
            <v>20100.588749999937</v>
          </cell>
          <cell r="W1627">
            <v>2583.0255000000179</v>
          </cell>
          <cell r="X1627">
            <v>2585.7149999999965</v>
          </cell>
          <cell r="Y1627">
            <v>2585.2035000000324</v>
          </cell>
          <cell r="Z1627">
            <v>2584.5764999999665</v>
          </cell>
          <cell r="AA1627">
            <v>2584.3950000000186</v>
          </cell>
          <cell r="AB1627">
            <v>2584.7249999999767</v>
          </cell>
          <cell r="AC1627">
            <v>2592.8595000000205</v>
          </cell>
          <cell r="AD1627">
            <v>2694.0321599718882</v>
          </cell>
          <cell r="AE1627">
            <v>2731.0805338135397</v>
          </cell>
          <cell r="AF1627">
            <v>2768.6383974915661</v>
          </cell>
          <cell r="AG1627">
            <v>2806.7127575183695</v>
          </cell>
          <cell r="AH1627">
            <v>2845.3107167601411</v>
          </cell>
          <cell r="AI1627">
            <v>2884.4394757617847</v>
          </cell>
          <cell r="AJ1627">
            <v>2924.1063340901455</v>
          </cell>
          <cell r="AK1627">
            <v>2964.3186916958948</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row>
        <row r="1628">
          <cell r="A1628" t="str">
            <v>ORResidentialDLC Central ACIncentive CostsLow Participation Case0</v>
          </cell>
          <cell r="B1628" t="str">
            <v>OR</v>
          </cell>
          <cell r="C1628" t="str">
            <v>Residential</v>
          </cell>
          <cell r="D1628" t="str">
            <v>DLC Central AC</v>
          </cell>
          <cell r="E1628" t="str">
            <v>Incentive Costs</v>
          </cell>
          <cell r="F1628" t="str">
            <v>Low Participation Case</v>
          </cell>
          <cell r="G1628">
            <v>0</v>
          </cell>
          <cell r="H1628">
            <v>0</v>
          </cell>
          <cell r="I1628">
            <v>0</v>
          </cell>
          <cell r="J1628">
            <v>0</v>
          </cell>
          <cell r="K1628">
            <v>0</v>
          </cell>
          <cell r="L1628">
            <v>0</v>
          </cell>
          <cell r="M1628">
            <v>0</v>
          </cell>
          <cell r="N1628">
            <v>0</v>
          </cell>
          <cell r="O1628">
            <v>0</v>
          </cell>
          <cell r="P1628">
            <v>0</v>
          </cell>
          <cell r="Q1628">
            <v>0</v>
          </cell>
          <cell r="R1628">
            <v>351680.42</v>
          </cell>
          <cell r="S1628">
            <v>1071390.72</v>
          </cell>
          <cell r="T1628">
            <v>2537897.67</v>
          </cell>
          <cell r="U1628">
            <v>3311695.75</v>
          </cell>
          <cell r="V1628">
            <v>3733808.12</v>
          </cell>
          <cell r="W1628">
            <v>3788051.65</v>
          </cell>
          <cell r="X1628">
            <v>3842351.67</v>
          </cell>
          <cell r="Y1628">
            <v>3896640.94</v>
          </cell>
          <cell r="Z1628">
            <v>3950917.05</v>
          </cell>
          <cell r="AA1628">
            <v>4005189.34</v>
          </cell>
          <cell r="AB1628">
            <v>4059468.57</v>
          </cell>
          <cell r="AC1628">
            <v>4113918.62</v>
          </cell>
          <cell r="AD1628">
            <v>4170493.29</v>
          </cell>
          <cell r="AE1628">
            <v>4227845.9800000004</v>
          </cell>
          <cell r="AF1628">
            <v>4285987.3899999997</v>
          </cell>
          <cell r="AG1628">
            <v>4344928.3600000003</v>
          </cell>
          <cell r="AH1628">
            <v>4404679.88</v>
          </cell>
          <cell r="AI1628">
            <v>4465253.1100000003</v>
          </cell>
          <cell r="AJ1628">
            <v>4526659.34</v>
          </cell>
          <cell r="AK1628">
            <v>4588910.04</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row>
        <row r="1629">
          <cell r="A1629" t="str">
            <v>ORResidentialDLC Central ACParticipantsLow Participation Case0</v>
          </cell>
          <cell r="B1629" t="str">
            <v>OR</v>
          </cell>
          <cell r="C1629" t="str">
            <v>Residential</v>
          </cell>
          <cell r="D1629" t="str">
            <v>DLC Central AC</v>
          </cell>
          <cell r="E1629" t="str">
            <v>Participants</v>
          </cell>
          <cell r="F1629" t="str">
            <v>Low Participation Case</v>
          </cell>
          <cell r="G1629">
            <v>0</v>
          </cell>
          <cell r="H1629">
            <v>0</v>
          </cell>
          <cell r="I1629">
            <v>0</v>
          </cell>
          <cell r="J1629">
            <v>0</v>
          </cell>
          <cell r="K1629">
            <v>0</v>
          </cell>
          <cell r="L1629">
            <v>0</v>
          </cell>
          <cell r="M1629">
            <v>0</v>
          </cell>
          <cell r="N1629">
            <v>0</v>
          </cell>
          <cell r="O1629">
            <v>0</v>
          </cell>
          <cell r="P1629">
            <v>0</v>
          </cell>
          <cell r="Q1629">
            <v>0</v>
          </cell>
          <cell r="R1629">
            <v>16746.686550000006</v>
          </cell>
          <cell r="S1629">
            <v>51018.605550000015</v>
          </cell>
          <cell r="T1629">
            <v>120852.27000000002</v>
          </cell>
          <cell r="U1629">
            <v>157699.79775000006</v>
          </cell>
          <cell r="V1629">
            <v>177800.38649999999</v>
          </cell>
          <cell r="W1629">
            <v>180383.41200000001</v>
          </cell>
          <cell r="X1629">
            <v>182969.12700000001</v>
          </cell>
          <cell r="Y1629">
            <v>185554.33050000004</v>
          </cell>
          <cell r="Z1629">
            <v>188138.90700000001</v>
          </cell>
          <cell r="AA1629">
            <v>190723.30200000003</v>
          </cell>
          <cell r="AB1629">
            <v>193308.027</v>
          </cell>
          <cell r="AC1629">
            <v>195900.88650000002</v>
          </cell>
          <cell r="AD1629">
            <v>198594.91865997191</v>
          </cell>
          <cell r="AE1629">
            <v>201325.99919378545</v>
          </cell>
          <cell r="AF1629">
            <v>204094.63759127702</v>
          </cell>
          <cell r="AG1629">
            <v>206901.35034879539</v>
          </cell>
          <cell r="AH1629">
            <v>209746.66106555553</v>
          </cell>
          <cell r="AI1629">
            <v>212631.10054131731</v>
          </cell>
          <cell r="AJ1629">
            <v>215555.20687540746</v>
          </cell>
          <cell r="AK1629">
            <v>218519.52556710335</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row>
        <row r="1630">
          <cell r="A1630" t="str">
            <v>ORSmall C&amp;IDLC Central ACProgram Annual BenefitsLow Participation Case0</v>
          </cell>
          <cell r="B1630" t="str">
            <v>OR</v>
          </cell>
          <cell r="C1630" t="str">
            <v>Small C&amp;I</v>
          </cell>
          <cell r="D1630" t="str">
            <v>DLC Central AC</v>
          </cell>
          <cell r="E1630" t="str">
            <v>Program Annual Benefits</v>
          </cell>
          <cell r="F1630" t="str">
            <v>Low Participation Case</v>
          </cell>
          <cell r="G1630">
            <v>0</v>
          </cell>
          <cell r="H1630">
            <v>0</v>
          </cell>
          <cell r="I1630">
            <v>0</v>
          </cell>
          <cell r="J1630">
            <v>0</v>
          </cell>
          <cell r="K1630">
            <v>0</v>
          </cell>
          <cell r="L1630">
            <v>0</v>
          </cell>
          <cell r="M1630">
            <v>0</v>
          </cell>
          <cell r="N1630">
            <v>0</v>
          </cell>
          <cell r="O1630">
            <v>0</v>
          </cell>
          <cell r="P1630">
            <v>0</v>
          </cell>
          <cell r="Q1630">
            <v>0</v>
          </cell>
          <cell r="R1630">
            <v>573231.01</v>
          </cell>
          <cell r="S1630">
            <v>1745288.43</v>
          </cell>
          <cell r="T1630">
            <v>4127886.26</v>
          </cell>
          <cell r="U1630">
            <v>5388069.9000000004</v>
          </cell>
          <cell r="V1630">
            <v>6066603.5300000003</v>
          </cell>
          <cell r="W1630">
            <v>6146956.6100000003</v>
          </cell>
          <cell r="X1630">
            <v>6226381.7599999998</v>
          </cell>
          <cell r="Y1630">
            <v>6305886.3200000003</v>
          </cell>
          <cell r="Z1630">
            <v>6389191.79</v>
          </cell>
          <cell r="AA1630">
            <v>6482465.1100000003</v>
          </cell>
          <cell r="AB1630">
            <v>6568214.9500000002</v>
          </cell>
          <cell r="AC1630">
            <v>6654117.0800000001</v>
          </cell>
          <cell r="AD1630">
            <v>6743128.8899999997</v>
          </cell>
          <cell r="AE1630">
            <v>6833331.4100000001</v>
          </cell>
          <cell r="AF1630">
            <v>6924740.5700000003</v>
          </cell>
          <cell r="AG1630">
            <v>7017372.5</v>
          </cell>
          <cell r="AH1630">
            <v>7111243.5700000003</v>
          </cell>
          <cell r="AI1630">
            <v>7206370.3399999999</v>
          </cell>
          <cell r="AJ1630">
            <v>7302769.6200000001</v>
          </cell>
          <cell r="AK1630">
            <v>7400458.4299999997</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row>
        <row r="1631">
          <cell r="A1631" t="str">
            <v>ORSmall C&amp;IDLC Central ACProgram Annual CostsLow Participation Case0</v>
          </cell>
          <cell r="B1631" t="str">
            <v>OR</v>
          </cell>
          <cell r="C1631" t="str">
            <v>Small C&amp;I</v>
          </cell>
          <cell r="D1631" t="str">
            <v>DLC Central AC</v>
          </cell>
          <cell r="E1631" t="str">
            <v>Program Annual Costs</v>
          </cell>
          <cell r="F1631" t="str">
            <v>Low Participation Case</v>
          </cell>
          <cell r="G1631">
            <v>0</v>
          </cell>
          <cell r="H1631">
            <v>0</v>
          </cell>
          <cell r="I1631">
            <v>0</v>
          </cell>
          <cell r="J1631">
            <v>0</v>
          </cell>
          <cell r="K1631">
            <v>0</v>
          </cell>
          <cell r="L1631">
            <v>0</v>
          </cell>
          <cell r="M1631">
            <v>0</v>
          </cell>
          <cell r="N1631">
            <v>0</v>
          </cell>
          <cell r="O1631">
            <v>0</v>
          </cell>
          <cell r="P1631">
            <v>0</v>
          </cell>
          <cell r="Q1631">
            <v>0</v>
          </cell>
          <cell r="R1631">
            <v>5834317.1500000004</v>
          </cell>
          <cell r="S1631">
            <v>12509121.98</v>
          </cell>
          <cell r="T1631">
            <v>26286343.199999999</v>
          </cell>
          <cell r="U1631">
            <v>16130618.27</v>
          </cell>
          <cell r="V1631">
            <v>10911310.720000001</v>
          </cell>
          <cell r="W1631">
            <v>4823091.07</v>
          </cell>
          <cell r="X1631">
            <v>4899046.41</v>
          </cell>
          <cell r="Y1631">
            <v>4974249.76</v>
          </cell>
          <cell r="Z1631">
            <v>5049879.66</v>
          </cell>
          <cell r="AA1631">
            <v>5126289.05</v>
          </cell>
          <cell r="AB1631">
            <v>5203203.5</v>
          </cell>
          <cell r="AC1631">
            <v>5283869.59</v>
          </cell>
          <cell r="AD1631">
            <v>5405233.1200000001</v>
          </cell>
          <cell r="AE1631">
            <v>5502775.29</v>
          </cell>
          <cell r="AF1631">
            <v>5602414.6799999997</v>
          </cell>
          <cell r="AG1631">
            <v>5704204.7300000004</v>
          </cell>
          <cell r="AH1631">
            <v>5808200.4400000004</v>
          </cell>
          <cell r="AI1631">
            <v>5914458.3899999997</v>
          </cell>
          <cell r="AJ1631">
            <v>6023036.7800000003</v>
          </cell>
          <cell r="AK1631">
            <v>6133995.5099999998</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row>
        <row r="1632">
          <cell r="A1632" t="str">
            <v>ORSmall C&amp;IDLC Central ACNon-Incentive CostsLow Participation Case0</v>
          </cell>
          <cell r="B1632" t="str">
            <v>OR</v>
          </cell>
          <cell r="C1632" t="str">
            <v>Small C&amp;I</v>
          </cell>
          <cell r="D1632" t="str">
            <v>DLC Central AC</v>
          </cell>
          <cell r="E1632" t="str">
            <v>Non-Incentive Costs</v>
          </cell>
          <cell r="F1632" t="str">
            <v>Low Participation Case</v>
          </cell>
          <cell r="G1632">
            <v>0</v>
          </cell>
          <cell r="H1632">
            <v>0</v>
          </cell>
          <cell r="I1632">
            <v>0</v>
          </cell>
          <cell r="J1632">
            <v>0</v>
          </cell>
          <cell r="K1632">
            <v>0</v>
          </cell>
          <cell r="L1632">
            <v>0</v>
          </cell>
          <cell r="M1632">
            <v>0</v>
          </cell>
          <cell r="N1632">
            <v>0</v>
          </cell>
          <cell r="O1632">
            <v>0</v>
          </cell>
          <cell r="P1632">
            <v>0</v>
          </cell>
          <cell r="Q1632">
            <v>0</v>
          </cell>
          <cell r="R1632">
            <v>5482636.7300000004</v>
          </cell>
          <cell r="S1632">
            <v>11437731.27</v>
          </cell>
          <cell r="T1632">
            <v>23748445.530000001</v>
          </cell>
          <cell r="U1632">
            <v>12818922.52</v>
          </cell>
          <cell r="V1632">
            <v>7177502.6100000003</v>
          </cell>
          <cell r="W1632">
            <v>1035039.42</v>
          </cell>
          <cell r="X1632">
            <v>1056694.75</v>
          </cell>
          <cell r="Y1632">
            <v>1077608.81</v>
          </cell>
          <cell r="Z1632">
            <v>1098962.6200000001</v>
          </cell>
          <cell r="AA1632">
            <v>1121099.71</v>
          </cell>
          <cell r="AB1632">
            <v>1143734.93</v>
          </cell>
          <cell r="AC1632">
            <v>1169950.97</v>
          </cell>
          <cell r="AD1632">
            <v>1234739.83</v>
          </cell>
          <cell r="AE1632">
            <v>1274929.31</v>
          </cell>
          <cell r="AF1632">
            <v>1316427.29</v>
          </cell>
          <cell r="AG1632">
            <v>1359276.37</v>
          </cell>
          <cell r="AH1632">
            <v>1403520.56</v>
          </cell>
          <cell r="AI1632">
            <v>1449205.28</v>
          </cell>
          <cell r="AJ1632">
            <v>1496377.44</v>
          </cell>
          <cell r="AK1632">
            <v>1545085.48</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row>
        <row r="1633">
          <cell r="A1633" t="str">
            <v>ORSmall C&amp;IDLC Central ACSummer Peak Reduction @Meter  (MW)Low Participation Case0</v>
          </cell>
          <cell r="B1633" t="str">
            <v>OR</v>
          </cell>
          <cell r="C1633" t="str">
            <v>Small C&amp;I</v>
          </cell>
          <cell r="D1633" t="str">
            <v>DLC Central AC</v>
          </cell>
          <cell r="E1633" t="str">
            <v>Summer Peak Reduction @Meter  (MW)</v>
          </cell>
          <cell r="F1633" t="str">
            <v>Low Participation Case</v>
          </cell>
          <cell r="G1633">
            <v>0</v>
          </cell>
          <cell r="H1633">
            <v>0</v>
          </cell>
          <cell r="I1633">
            <v>0</v>
          </cell>
          <cell r="J1633">
            <v>0</v>
          </cell>
          <cell r="K1633">
            <v>0</v>
          </cell>
          <cell r="L1633">
            <v>0</v>
          </cell>
          <cell r="M1633">
            <v>0</v>
          </cell>
          <cell r="N1633">
            <v>0</v>
          </cell>
          <cell r="O1633">
            <v>0</v>
          </cell>
          <cell r="P1633">
            <v>0</v>
          </cell>
          <cell r="Q1633">
            <v>0</v>
          </cell>
          <cell r="R1633">
            <v>5.1061481672101516</v>
          </cell>
          <cell r="S1633">
            <v>15.546439584201273</v>
          </cell>
          <cell r="T1633">
            <v>36.769815927493447</v>
          </cell>
          <cell r="U1633">
            <v>47.99510590524666</v>
          </cell>
          <cell r="V1633">
            <v>54.039254216657497</v>
          </cell>
          <cell r="W1633">
            <v>54.75501228123791</v>
          </cell>
          <cell r="X1633">
            <v>55.462504704051796</v>
          </cell>
          <cell r="Y1633">
            <v>56.170704503007471</v>
          </cell>
          <cell r="Z1633">
            <v>56.91276145592839</v>
          </cell>
          <cell r="AA1633">
            <v>57.74360864977195</v>
          </cell>
          <cell r="AB1633">
            <v>58.507439221742665</v>
          </cell>
          <cell r="AC1633">
            <v>59.27262640549219</v>
          </cell>
          <cell r="AD1633">
            <v>60.065513565673378</v>
          </cell>
          <cell r="AE1633">
            <v>60.869007140432515</v>
          </cell>
          <cell r="AF1633">
            <v>61.683249011282939</v>
          </cell>
          <cell r="AG1633">
            <v>62.508382957680382</v>
          </cell>
          <cell r="AH1633">
            <v>63.344554682411669</v>
          </cell>
          <cell r="AI1633">
            <v>64.191911837323005</v>
          </cell>
          <cell r="AJ1633">
            <v>65.050604049392433</v>
          </cell>
          <cell r="AK1633">
            <v>65.920782947151125</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row>
        <row r="1634">
          <cell r="A1634" t="str">
            <v>ORSmall C&amp;IDLC Central ACSummer Peak Reduction @Generation (MW)Low Participation Case0</v>
          </cell>
          <cell r="B1634" t="str">
            <v>OR</v>
          </cell>
          <cell r="C1634" t="str">
            <v>Small C&amp;I</v>
          </cell>
          <cell r="D1634" t="str">
            <v>DLC Central AC</v>
          </cell>
          <cell r="E1634" t="str">
            <v>Summer Peak Reduction @Generation (MW)</v>
          </cell>
          <cell r="F1634" t="str">
            <v>Low Participation Case</v>
          </cell>
          <cell r="G1634">
            <v>0</v>
          </cell>
          <cell r="H1634">
            <v>0</v>
          </cell>
          <cell r="I1634">
            <v>0</v>
          </cell>
          <cell r="J1634">
            <v>0</v>
          </cell>
          <cell r="K1634">
            <v>0</v>
          </cell>
          <cell r="L1634">
            <v>0</v>
          </cell>
          <cell r="M1634">
            <v>0</v>
          </cell>
          <cell r="N1634">
            <v>0</v>
          </cell>
          <cell r="O1634">
            <v>0</v>
          </cell>
          <cell r="P1634">
            <v>0</v>
          </cell>
          <cell r="Q1634">
            <v>0</v>
          </cell>
          <cell r="R1634">
            <v>5.6309529854545115</v>
          </cell>
          <cell r="S1634">
            <v>17.1442871462299</v>
          </cell>
          <cell r="T1634">
            <v>40.548980952242438</v>
          </cell>
          <cell r="U1634">
            <v>52.92799504328039</v>
          </cell>
          <cell r="V1634">
            <v>59.593354892652727</v>
          </cell>
          <cell r="W1634">
            <v>60.382677857562754</v>
          </cell>
          <cell r="X1634">
            <v>61.162885646285609</v>
          </cell>
          <cell r="Y1634">
            <v>61.94387351456492</v>
          </cell>
          <cell r="Z1634">
            <v>62.762198341341403</v>
          </cell>
          <cell r="AA1634">
            <v>63.678439181486489</v>
          </cell>
          <cell r="AB1634">
            <v>64.520775498172327</v>
          </cell>
          <cell r="AC1634">
            <v>65.364607857843168</v>
          </cell>
          <cell r="AD1634">
            <v>66.238987169908881</v>
          </cell>
          <cell r="AE1634">
            <v>67.125063013269198</v>
          </cell>
          <cell r="AF1634">
            <v>68.022991851877961</v>
          </cell>
          <cell r="AG1634">
            <v>68.932932242700019</v>
          </cell>
          <cell r="AH1634">
            <v>69.855044863709381</v>
          </cell>
          <cell r="AI1634">
            <v>70.789492542261797</v>
          </cell>
          <cell r="AJ1634">
            <v>71.73644028384696</v>
          </cell>
          <cell r="AK1634">
            <v>72.696055301225314</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row>
        <row r="1635">
          <cell r="A1635" t="str">
            <v>ORSmall C&amp;IDLC Central ACWinter Peak Reduction @Meter  (MW)Low Participation Case0</v>
          </cell>
          <cell r="B1635" t="str">
            <v>OR</v>
          </cell>
          <cell r="C1635" t="str">
            <v>Small C&amp;I</v>
          </cell>
          <cell r="D1635" t="str">
            <v>DLC Central AC</v>
          </cell>
          <cell r="E1635" t="str">
            <v>Winter Peak Reduction @Meter  (MW)</v>
          </cell>
          <cell r="F1635" t="str">
            <v>Low Participation Case</v>
          </cell>
          <cell r="G1635">
            <v>0</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row>
        <row r="1636">
          <cell r="A1636" t="str">
            <v>ORSmall C&amp;IDLC Central ACWinter Peak Reduction @Generation (MW)Low Participation Case0</v>
          </cell>
          <cell r="B1636" t="str">
            <v>OR</v>
          </cell>
          <cell r="C1636" t="str">
            <v>Small C&amp;I</v>
          </cell>
          <cell r="D1636" t="str">
            <v>DLC Central AC</v>
          </cell>
          <cell r="E1636" t="str">
            <v>Winter Peak Reduction @Generation (MW)</v>
          </cell>
          <cell r="F1636" t="str">
            <v>Low Participation Case</v>
          </cell>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row>
        <row r="1637">
          <cell r="A1637" t="str">
            <v>ORSmall C&amp;IDLC Central ACProgram Annual BenefitsLow Participation Case0</v>
          </cell>
          <cell r="B1637" t="str">
            <v>OR</v>
          </cell>
          <cell r="C1637" t="str">
            <v>Small C&amp;I</v>
          </cell>
          <cell r="D1637" t="str">
            <v>DLC Central AC</v>
          </cell>
          <cell r="E1637" t="str">
            <v>Program Annual Benefits</v>
          </cell>
          <cell r="F1637" t="str">
            <v>Low Participation Case</v>
          </cell>
          <cell r="G1637">
            <v>0</v>
          </cell>
        </row>
        <row r="1638">
          <cell r="A1638" t="str">
            <v>ORSmall C&amp;IDLC Central ACNew ParticipantsLow Participation Case0</v>
          </cell>
          <cell r="B1638" t="str">
            <v>OR</v>
          </cell>
          <cell r="C1638" t="str">
            <v>Small C&amp;I</v>
          </cell>
          <cell r="D1638" t="str">
            <v>DLC Central AC</v>
          </cell>
          <cell r="E1638" t="str">
            <v>New Participants</v>
          </cell>
          <cell r="F1638" t="str">
            <v>Low Participation Case</v>
          </cell>
          <cell r="G1638">
            <v>0</v>
          </cell>
          <cell r="H1638">
            <v>0</v>
          </cell>
          <cell r="I1638">
            <v>0</v>
          </cell>
          <cell r="J1638">
            <v>0</v>
          </cell>
          <cell r="K1638">
            <v>0</v>
          </cell>
          <cell r="L1638">
            <v>0</v>
          </cell>
          <cell r="M1638">
            <v>0</v>
          </cell>
          <cell r="N1638">
            <v>0</v>
          </cell>
          <cell r="O1638">
            <v>0</v>
          </cell>
          <cell r="P1638">
            <v>0</v>
          </cell>
          <cell r="Q1638">
            <v>0</v>
          </cell>
          <cell r="R1638">
            <v>16746.686550000006</v>
          </cell>
          <cell r="S1638">
            <v>34271.919000000009</v>
          </cell>
          <cell r="T1638">
            <v>69833.664450000011</v>
          </cell>
          <cell r="U1638">
            <v>36847.527750000037</v>
          </cell>
          <cell r="V1638">
            <v>20100.588749999937</v>
          </cell>
          <cell r="W1638">
            <v>2583.0255000000179</v>
          </cell>
          <cell r="X1638">
            <v>2585.7149999999965</v>
          </cell>
          <cell r="Y1638">
            <v>2585.2035000000324</v>
          </cell>
          <cell r="Z1638">
            <v>2584.5764999999665</v>
          </cell>
          <cell r="AA1638">
            <v>2584.3950000000186</v>
          </cell>
          <cell r="AB1638">
            <v>2584.7249999999767</v>
          </cell>
          <cell r="AC1638">
            <v>2592.8595000000205</v>
          </cell>
          <cell r="AD1638">
            <v>2694.0321599718882</v>
          </cell>
          <cell r="AE1638">
            <v>2731.0805338135397</v>
          </cell>
          <cell r="AF1638">
            <v>2768.6383974915661</v>
          </cell>
          <cell r="AG1638">
            <v>2806.7127575183695</v>
          </cell>
          <cell r="AH1638">
            <v>2845.3107167601411</v>
          </cell>
          <cell r="AI1638">
            <v>2884.4394757617847</v>
          </cell>
          <cell r="AJ1638">
            <v>2924.1063340901455</v>
          </cell>
          <cell r="AK1638">
            <v>2964.3186916958948</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row>
        <row r="1639">
          <cell r="A1639" t="str">
            <v>ORSmall C&amp;IDLC Central ACIncentive CostsLow Participation Case0</v>
          </cell>
          <cell r="B1639" t="str">
            <v>OR</v>
          </cell>
          <cell r="C1639" t="str">
            <v>Small C&amp;I</v>
          </cell>
          <cell r="D1639" t="str">
            <v>DLC Central AC</v>
          </cell>
          <cell r="E1639" t="str">
            <v>Incentive Costs</v>
          </cell>
          <cell r="F1639" t="str">
            <v>Low Participation Case</v>
          </cell>
          <cell r="G1639">
            <v>0</v>
          </cell>
          <cell r="H1639">
            <v>0</v>
          </cell>
          <cell r="I1639">
            <v>0</v>
          </cell>
          <cell r="J1639">
            <v>0</v>
          </cell>
          <cell r="K1639">
            <v>0</v>
          </cell>
          <cell r="L1639">
            <v>0</v>
          </cell>
          <cell r="M1639">
            <v>0</v>
          </cell>
          <cell r="N1639">
            <v>0</v>
          </cell>
          <cell r="O1639">
            <v>0</v>
          </cell>
          <cell r="P1639">
            <v>0</v>
          </cell>
          <cell r="Q1639">
            <v>0</v>
          </cell>
          <cell r="R1639">
            <v>351680.42</v>
          </cell>
          <cell r="S1639">
            <v>1071390.72</v>
          </cell>
          <cell r="T1639">
            <v>2537897.67</v>
          </cell>
          <cell r="U1639">
            <v>3311695.75</v>
          </cell>
          <cell r="V1639">
            <v>3733808.12</v>
          </cell>
          <cell r="W1639">
            <v>3788051.65</v>
          </cell>
          <cell r="X1639">
            <v>3842351.67</v>
          </cell>
          <cell r="Y1639">
            <v>3896640.94</v>
          </cell>
          <cell r="Z1639">
            <v>3950917.05</v>
          </cell>
          <cell r="AA1639">
            <v>4005189.34</v>
          </cell>
          <cell r="AB1639">
            <v>4059468.57</v>
          </cell>
          <cell r="AC1639">
            <v>4113918.62</v>
          </cell>
          <cell r="AD1639">
            <v>4170493.29</v>
          </cell>
          <cell r="AE1639">
            <v>4227845.9800000004</v>
          </cell>
          <cell r="AF1639">
            <v>4285987.3899999997</v>
          </cell>
          <cell r="AG1639">
            <v>4344928.3600000003</v>
          </cell>
          <cell r="AH1639">
            <v>4404679.88</v>
          </cell>
          <cell r="AI1639">
            <v>4465253.1100000003</v>
          </cell>
          <cell r="AJ1639">
            <v>4526659.34</v>
          </cell>
          <cell r="AK1639">
            <v>4588910.04</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row>
        <row r="1640">
          <cell r="A1640" t="str">
            <v>ORSmall C&amp;IDLC Central ACParticipantsLow Participation Case0</v>
          </cell>
          <cell r="B1640" t="str">
            <v>OR</v>
          </cell>
          <cell r="C1640" t="str">
            <v>Small C&amp;I</v>
          </cell>
          <cell r="D1640" t="str">
            <v>DLC Central AC</v>
          </cell>
          <cell r="E1640" t="str">
            <v>Participants</v>
          </cell>
          <cell r="F1640" t="str">
            <v>Low Participation Case</v>
          </cell>
          <cell r="G1640">
            <v>0</v>
          </cell>
          <cell r="H1640">
            <v>0</v>
          </cell>
          <cell r="I1640">
            <v>0</v>
          </cell>
          <cell r="J1640">
            <v>0</v>
          </cell>
          <cell r="K1640">
            <v>0</v>
          </cell>
          <cell r="L1640">
            <v>0</v>
          </cell>
          <cell r="M1640">
            <v>0</v>
          </cell>
          <cell r="N1640">
            <v>0</v>
          </cell>
          <cell r="O1640">
            <v>0</v>
          </cell>
          <cell r="P1640">
            <v>0</v>
          </cell>
          <cell r="Q1640">
            <v>0</v>
          </cell>
          <cell r="R1640">
            <v>16746.686550000006</v>
          </cell>
          <cell r="S1640">
            <v>51018.605550000015</v>
          </cell>
          <cell r="T1640">
            <v>120852.27000000002</v>
          </cell>
          <cell r="U1640">
            <v>157699.79775000006</v>
          </cell>
          <cell r="V1640">
            <v>177800.38649999999</v>
          </cell>
          <cell r="W1640">
            <v>180383.41200000001</v>
          </cell>
          <cell r="X1640">
            <v>182969.12700000001</v>
          </cell>
          <cell r="Y1640">
            <v>185554.33050000004</v>
          </cell>
          <cell r="Z1640">
            <v>188138.90700000001</v>
          </cell>
          <cell r="AA1640">
            <v>190723.30200000003</v>
          </cell>
          <cell r="AB1640">
            <v>193308.027</v>
          </cell>
          <cell r="AC1640">
            <v>195900.88650000002</v>
          </cell>
          <cell r="AD1640">
            <v>198594.91865997191</v>
          </cell>
          <cell r="AE1640">
            <v>201325.99919378545</v>
          </cell>
          <cell r="AF1640">
            <v>204094.63759127702</v>
          </cell>
          <cell r="AG1640">
            <v>206901.35034879539</v>
          </cell>
          <cell r="AH1640">
            <v>209746.66106555553</v>
          </cell>
          <cell r="AI1640">
            <v>212631.10054131731</v>
          </cell>
          <cell r="AJ1640">
            <v>215555.20687540746</v>
          </cell>
          <cell r="AK1640">
            <v>218519.52556710335</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row>
        <row r="1641">
          <cell r="A1641" t="str">
            <v>ORResidentialDLC Elec Vehicle ChargingProgram Annual BenefitsLow Participation Case0</v>
          </cell>
          <cell r="B1641" t="str">
            <v>OR</v>
          </cell>
          <cell r="C1641" t="str">
            <v>Residential</v>
          </cell>
          <cell r="D1641" t="str">
            <v>DLC Elec Vehicle Charging</v>
          </cell>
          <cell r="E1641" t="str">
            <v>Program Annual Benefits</v>
          </cell>
          <cell r="F1641" t="str">
            <v>Low Participation Case</v>
          </cell>
          <cell r="G1641">
            <v>0</v>
          </cell>
          <cell r="H1641">
            <v>0</v>
          </cell>
          <cell r="I1641">
            <v>0</v>
          </cell>
          <cell r="J1641">
            <v>0</v>
          </cell>
          <cell r="K1641">
            <v>0</v>
          </cell>
          <cell r="L1641">
            <v>0</v>
          </cell>
          <cell r="M1641">
            <v>0</v>
          </cell>
          <cell r="N1641">
            <v>0</v>
          </cell>
          <cell r="O1641">
            <v>0</v>
          </cell>
          <cell r="P1641">
            <v>0</v>
          </cell>
          <cell r="Q1641">
            <v>0</v>
          </cell>
          <cell r="R1641">
            <v>573231.01</v>
          </cell>
          <cell r="S1641">
            <v>1745288.43</v>
          </cell>
          <cell r="T1641">
            <v>4127886.26</v>
          </cell>
          <cell r="U1641">
            <v>5388069.9000000004</v>
          </cell>
          <cell r="V1641">
            <v>6066603.5300000003</v>
          </cell>
          <cell r="W1641">
            <v>6146956.6100000003</v>
          </cell>
          <cell r="X1641">
            <v>6226381.7599999998</v>
          </cell>
          <cell r="Y1641">
            <v>6305886.3200000003</v>
          </cell>
          <cell r="Z1641">
            <v>6389191.79</v>
          </cell>
          <cell r="AA1641">
            <v>6482465.1100000003</v>
          </cell>
          <cell r="AB1641">
            <v>6568214.9500000002</v>
          </cell>
          <cell r="AC1641">
            <v>6654117.0800000001</v>
          </cell>
          <cell r="AD1641">
            <v>6743128.8899999997</v>
          </cell>
          <cell r="AE1641">
            <v>6833331.4100000001</v>
          </cell>
          <cell r="AF1641">
            <v>6924740.5700000003</v>
          </cell>
          <cell r="AG1641">
            <v>7017372.5</v>
          </cell>
          <cell r="AH1641">
            <v>7111243.5700000003</v>
          </cell>
          <cell r="AI1641">
            <v>7206370.3399999999</v>
          </cell>
          <cell r="AJ1641">
            <v>7302769.6200000001</v>
          </cell>
          <cell r="AK1641">
            <v>7400458.4299999997</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row>
        <row r="1642">
          <cell r="A1642" t="str">
            <v>ORResidentialDLC Elec Vehicle ChargingProgram Annual CostsLow Participation Case0</v>
          </cell>
          <cell r="B1642" t="str">
            <v>OR</v>
          </cell>
          <cell r="C1642" t="str">
            <v>Residential</v>
          </cell>
          <cell r="D1642" t="str">
            <v>DLC Elec Vehicle Charging</v>
          </cell>
          <cell r="E1642" t="str">
            <v>Program Annual Costs</v>
          </cell>
          <cell r="F1642" t="str">
            <v>Low Participation Case</v>
          </cell>
          <cell r="G1642">
            <v>0</v>
          </cell>
          <cell r="H1642">
            <v>0</v>
          </cell>
          <cell r="I1642">
            <v>0</v>
          </cell>
          <cell r="J1642">
            <v>0</v>
          </cell>
          <cell r="K1642">
            <v>0</v>
          </cell>
          <cell r="L1642">
            <v>0</v>
          </cell>
          <cell r="M1642">
            <v>0</v>
          </cell>
          <cell r="N1642">
            <v>0</v>
          </cell>
          <cell r="O1642">
            <v>0</v>
          </cell>
          <cell r="P1642">
            <v>0</v>
          </cell>
          <cell r="Q1642">
            <v>0</v>
          </cell>
          <cell r="R1642">
            <v>5834317.1500000004</v>
          </cell>
          <cell r="S1642">
            <v>12509121.98</v>
          </cell>
          <cell r="T1642">
            <v>26286343.199999999</v>
          </cell>
          <cell r="U1642">
            <v>16130618.27</v>
          </cell>
          <cell r="V1642">
            <v>10911310.720000001</v>
          </cell>
          <cell r="W1642">
            <v>4823091.07</v>
          </cell>
          <cell r="X1642">
            <v>4899046.41</v>
          </cell>
          <cell r="Y1642">
            <v>4974249.76</v>
          </cell>
          <cell r="Z1642">
            <v>5049879.66</v>
          </cell>
          <cell r="AA1642">
            <v>5126289.05</v>
          </cell>
          <cell r="AB1642">
            <v>5203203.5</v>
          </cell>
          <cell r="AC1642">
            <v>5283869.59</v>
          </cell>
          <cell r="AD1642">
            <v>5405233.1200000001</v>
          </cell>
          <cell r="AE1642">
            <v>5502775.29</v>
          </cell>
          <cell r="AF1642">
            <v>5602414.6799999997</v>
          </cell>
          <cell r="AG1642">
            <v>5704204.7300000004</v>
          </cell>
          <cell r="AH1642">
            <v>5808200.4400000004</v>
          </cell>
          <cell r="AI1642">
            <v>5914458.3899999997</v>
          </cell>
          <cell r="AJ1642">
            <v>6023036.7800000003</v>
          </cell>
          <cell r="AK1642">
            <v>6133995.5099999998</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row>
        <row r="1643">
          <cell r="A1643" t="str">
            <v>ORResidentialDLC Elec Vehicle ChargingNon-Incentive CostsLow Participation Case0</v>
          </cell>
          <cell r="B1643" t="str">
            <v>OR</v>
          </cell>
          <cell r="C1643" t="str">
            <v>Residential</v>
          </cell>
          <cell r="D1643" t="str">
            <v>DLC Elec Vehicle Charging</v>
          </cell>
          <cell r="E1643" t="str">
            <v>Non-Incentive Costs</v>
          </cell>
          <cell r="F1643" t="str">
            <v>Low Participation Case</v>
          </cell>
          <cell r="G1643">
            <v>0</v>
          </cell>
          <cell r="H1643">
            <v>0</v>
          </cell>
          <cell r="I1643">
            <v>0</v>
          </cell>
          <cell r="J1643">
            <v>0</v>
          </cell>
          <cell r="K1643">
            <v>0</v>
          </cell>
          <cell r="L1643">
            <v>0</v>
          </cell>
          <cell r="M1643">
            <v>0</v>
          </cell>
          <cell r="N1643">
            <v>0</v>
          </cell>
          <cell r="O1643">
            <v>0</v>
          </cell>
          <cell r="P1643">
            <v>0</v>
          </cell>
          <cell r="Q1643">
            <v>0</v>
          </cell>
          <cell r="R1643">
            <v>5482636.7300000004</v>
          </cell>
          <cell r="S1643">
            <v>11437731.27</v>
          </cell>
          <cell r="T1643">
            <v>23748445.530000001</v>
          </cell>
          <cell r="U1643">
            <v>12818922.52</v>
          </cell>
          <cell r="V1643">
            <v>7177502.6100000003</v>
          </cell>
          <cell r="W1643">
            <v>1035039.42</v>
          </cell>
          <cell r="X1643">
            <v>1056694.75</v>
          </cell>
          <cell r="Y1643">
            <v>1077608.81</v>
          </cell>
          <cell r="Z1643">
            <v>1098962.6200000001</v>
          </cell>
          <cell r="AA1643">
            <v>1121099.71</v>
          </cell>
          <cell r="AB1643">
            <v>1143734.93</v>
          </cell>
          <cell r="AC1643">
            <v>1169950.97</v>
          </cell>
          <cell r="AD1643">
            <v>1234739.83</v>
          </cell>
          <cell r="AE1643">
            <v>1274929.31</v>
          </cell>
          <cell r="AF1643">
            <v>1316427.29</v>
          </cell>
          <cell r="AG1643">
            <v>1359276.37</v>
          </cell>
          <cell r="AH1643">
            <v>1403520.56</v>
          </cell>
          <cell r="AI1643">
            <v>1449205.28</v>
          </cell>
          <cell r="AJ1643">
            <v>1496377.44</v>
          </cell>
          <cell r="AK1643">
            <v>1545085.48</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row>
        <row r="1644">
          <cell r="A1644" t="str">
            <v>ORResidentialDLC Elec Vehicle ChargingSummer Peak Reduction @Meter  (MW)Low Participation Case0</v>
          </cell>
          <cell r="B1644" t="str">
            <v>OR</v>
          </cell>
          <cell r="C1644" t="str">
            <v>Residential</v>
          </cell>
          <cell r="D1644" t="str">
            <v>DLC Elec Vehicle Charging</v>
          </cell>
          <cell r="E1644" t="str">
            <v>Summer Peak Reduction @Meter  (MW)</v>
          </cell>
          <cell r="F1644" t="str">
            <v>Low Participation Case</v>
          </cell>
          <cell r="G1644">
            <v>0</v>
          </cell>
          <cell r="H1644">
            <v>0</v>
          </cell>
          <cell r="I1644">
            <v>0</v>
          </cell>
          <cell r="J1644">
            <v>0</v>
          </cell>
          <cell r="K1644">
            <v>0</v>
          </cell>
          <cell r="L1644">
            <v>0</v>
          </cell>
          <cell r="M1644">
            <v>0</v>
          </cell>
          <cell r="N1644">
            <v>0</v>
          </cell>
          <cell r="O1644">
            <v>0</v>
          </cell>
          <cell r="P1644">
            <v>0</v>
          </cell>
          <cell r="Q1644">
            <v>0</v>
          </cell>
          <cell r="R1644">
            <v>5.1061481672101516</v>
          </cell>
          <cell r="S1644">
            <v>15.546439584201273</v>
          </cell>
          <cell r="T1644">
            <v>36.769815927493447</v>
          </cell>
          <cell r="U1644">
            <v>47.99510590524666</v>
          </cell>
          <cell r="V1644">
            <v>54.039254216657497</v>
          </cell>
          <cell r="W1644">
            <v>54.75501228123791</v>
          </cell>
          <cell r="X1644">
            <v>55.462504704051796</v>
          </cell>
          <cell r="Y1644">
            <v>56.170704503007471</v>
          </cell>
          <cell r="Z1644">
            <v>56.91276145592839</v>
          </cell>
          <cell r="AA1644">
            <v>57.74360864977195</v>
          </cell>
          <cell r="AB1644">
            <v>58.507439221742665</v>
          </cell>
          <cell r="AC1644">
            <v>59.27262640549219</v>
          </cell>
          <cell r="AD1644">
            <v>60.065513565673378</v>
          </cell>
          <cell r="AE1644">
            <v>60.869007140432515</v>
          </cell>
          <cell r="AF1644">
            <v>61.683249011282939</v>
          </cell>
          <cell r="AG1644">
            <v>62.508382957680382</v>
          </cell>
          <cell r="AH1644">
            <v>63.344554682411669</v>
          </cell>
          <cell r="AI1644">
            <v>64.191911837323005</v>
          </cell>
          <cell r="AJ1644">
            <v>65.050604049392433</v>
          </cell>
          <cell r="AK1644">
            <v>65.920782947151125</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row>
        <row r="1645">
          <cell r="A1645" t="str">
            <v>ORResidentialDLC Elec Vehicle ChargingSummer Peak Reduction @Generation (MW)Low Participation Case0</v>
          </cell>
          <cell r="B1645" t="str">
            <v>OR</v>
          </cell>
          <cell r="C1645" t="str">
            <v>Residential</v>
          </cell>
          <cell r="D1645" t="str">
            <v>DLC Elec Vehicle Charging</v>
          </cell>
          <cell r="E1645" t="str">
            <v>Summer Peak Reduction @Generation (MW)</v>
          </cell>
          <cell r="F1645" t="str">
            <v>Low Participation Case</v>
          </cell>
          <cell r="G1645">
            <v>0</v>
          </cell>
          <cell r="H1645">
            <v>0</v>
          </cell>
          <cell r="I1645">
            <v>0</v>
          </cell>
          <cell r="J1645">
            <v>0</v>
          </cell>
          <cell r="K1645">
            <v>0</v>
          </cell>
          <cell r="L1645">
            <v>0</v>
          </cell>
          <cell r="M1645">
            <v>0</v>
          </cell>
          <cell r="N1645">
            <v>0</v>
          </cell>
          <cell r="O1645">
            <v>0</v>
          </cell>
          <cell r="P1645">
            <v>0</v>
          </cell>
          <cell r="Q1645">
            <v>0</v>
          </cell>
          <cell r="R1645">
            <v>5.6309529854545115</v>
          </cell>
          <cell r="S1645">
            <v>17.1442871462299</v>
          </cell>
          <cell r="T1645">
            <v>40.548980952242438</v>
          </cell>
          <cell r="U1645">
            <v>52.92799504328039</v>
          </cell>
          <cell r="V1645">
            <v>59.593354892652727</v>
          </cell>
          <cell r="W1645">
            <v>60.382677857562754</v>
          </cell>
          <cell r="X1645">
            <v>61.162885646285609</v>
          </cell>
          <cell r="Y1645">
            <v>61.94387351456492</v>
          </cell>
          <cell r="Z1645">
            <v>62.762198341341403</v>
          </cell>
          <cell r="AA1645">
            <v>63.678439181486489</v>
          </cell>
          <cell r="AB1645">
            <v>64.520775498172327</v>
          </cell>
          <cell r="AC1645">
            <v>65.364607857843168</v>
          </cell>
          <cell r="AD1645">
            <v>66.238987169908881</v>
          </cell>
          <cell r="AE1645">
            <v>67.125063013269198</v>
          </cell>
          <cell r="AF1645">
            <v>68.022991851877961</v>
          </cell>
          <cell r="AG1645">
            <v>68.932932242700019</v>
          </cell>
          <cell r="AH1645">
            <v>69.855044863709381</v>
          </cell>
          <cell r="AI1645">
            <v>70.789492542261797</v>
          </cell>
          <cell r="AJ1645">
            <v>71.73644028384696</v>
          </cell>
          <cell r="AK1645">
            <v>72.696055301225314</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row>
        <row r="1646">
          <cell r="A1646" t="str">
            <v>ORResidentialDLC Elec Vehicle ChargingWinter Peak Reduction @Meter  (MW)Low Participation Case0</v>
          </cell>
          <cell r="B1646" t="str">
            <v>OR</v>
          </cell>
          <cell r="C1646" t="str">
            <v>Residential</v>
          </cell>
          <cell r="D1646" t="str">
            <v>DLC Elec Vehicle Charging</v>
          </cell>
          <cell r="E1646" t="str">
            <v>Winter Peak Reduction @Meter  (MW)</v>
          </cell>
          <cell r="F1646" t="str">
            <v>Low Participation Case</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row>
        <row r="1647">
          <cell r="A1647" t="str">
            <v>ORResidentialDLC Elec Vehicle ChargingWinter Peak Reduction @Generation (MW)Low Participation Case0</v>
          </cell>
          <cell r="B1647" t="str">
            <v>OR</v>
          </cell>
          <cell r="C1647" t="str">
            <v>Residential</v>
          </cell>
          <cell r="D1647" t="str">
            <v>DLC Elec Vehicle Charging</v>
          </cell>
          <cell r="E1647" t="str">
            <v>Winter Peak Reduction @Generation (MW)</v>
          </cell>
          <cell r="F1647" t="str">
            <v>Low Participation Case</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row>
        <row r="1648">
          <cell r="A1648" t="str">
            <v>ORResidentialDLC Elec Vehicle ChargingProgram Annual BenefitsLow Participation Case0</v>
          </cell>
          <cell r="B1648" t="str">
            <v>OR</v>
          </cell>
          <cell r="C1648" t="str">
            <v>Residential</v>
          </cell>
          <cell r="D1648" t="str">
            <v>DLC Elec Vehicle Charging</v>
          </cell>
          <cell r="E1648" t="str">
            <v>Program Annual Benefits</v>
          </cell>
          <cell r="F1648" t="str">
            <v>Low Participation Case</v>
          </cell>
          <cell r="G1648">
            <v>0</v>
          </cell>
        </row>
        <row r="1649">
          <cell r="A1649" t="str">
            <v>ORResidentialDLC Elec Vehicle ChargingNew ParticipantsLow Participation Case0</v>
          </cell>
          <cell r="B1649" t="str">
            <v>OR</v>
          </cell>
          <cell r="C1649" t="str">
            <v>Residential</v>
          </cell>
          <cell r="D1649" t="str">
            <v>DLC Elec Vehicle Charging</v>
          </cell>
          <cell r="E1649" t="str">
            <v>New Participants</v>
          </cell>
          <cell r="F1649" t="str">
            <v>Low Participation Case</v>
          </cell>
          <cell r="G1649">
            <v>0</v>
          </cell>
          <cell r="H1649">
            <v>0</v>
          </cell>
          <cell r="I1649">
            <v>0</v>
          </cell>
          <cell r="J1649">
            <v>0</v>
          </cell>
          <cell r="K1649">
            <v>0</v>
          </cell>
          <cell r="L1649">
            <v>0</v>
          </cell>
          <cell r="M1649">
            <v>0</v>
          </cell>
          <cell r="N1649">
            <v>0</v>
          </cell>
          <cell r="O1649">
            <v>0</v>
          </cell>
          <cell r="P1649">
            <v>0</v>
          </cell>
          <cell r="Q1649">
            <v>0</v>
          </cell>
          <cell r="R1649">
            <v>16746.686550000006</v>
          </cell>
          <cell r="S1649">
            <v>34271.919000000009</v>
          </cell>
          <cell r="T1649">
            <v>69833.664450000011</v>
          </cell>
          <cell r="U1649">
            <v>36847.527750000037</v>
          </cell>
          <cell r="V1649">
            <v>20100.588749999937</v>
          </cell>
          <cell r="W1649">
            <v>2583.0255000000179</v>
          </cell>
          <cell r="X1649">
            <v>2585.7149999999965</v>
          </cell>
          <cell r="Y1649">
            <v>2585.2035000000324</v>
          </cell>
          <cell r="Z1649">
            <v>2584.5764999999665</v>
          </cell>
          <cell r="AA1649">
            <v>2584.3950000000186</v>
          </cell>
          <cell r="AB1649">
            <v>2584.7249999999767</v>
          </cell>
          <cell r="AC1649">
            <v>2592.8595000000205</v>
          </cell>
          <cell r="AD1649">
            <v>2694.0321599718882</v>
          </cell>
          <cell r="AE1649">
            <v>2731.0805338135397</v>
          </cell>
          <cell r="AF1649">
            <v>2768.6383974915661</v>
          </cell>
          <cell r="AG1649">
            <v>2806.7127575183695</v>
          </cell>
          <cell r="AH1649">
            <v>2845.3107167601411</v>
          </cell>
          <cell r="AI1649">
            <v>2884.4394757617847</v>
          </cell>
          <cell r="AJ1649">
            <v>2924.1063340901455</v>
          </cell>
          <cell r="AK1649">
            <v>2964.3186916958948</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row>
        <row r="1650">
          <cell r="A1650" t="str">
            <v>ORResidentialDLC Elec Vehicle ChargingIncentive CostsLow Participation Case0</v>
          </cell>
          <cell r="B1650" t="str">
            <v>OR</v>
          </cell>
          <cell r="C1650" t="str">
            <v>Residential</v>
          </cell>
          <cell r="D1650" t="str">
            <v>DLC Elec Vehicle Charging</v>
          </cell>
          <cell r="E1650" t="str">
            <v>Incentive Costs</v>
          </cell>
          <cell r="F1650" t="str">
            <v>Low Participation Case</v>
          </cell>
          <cell r="G1650">
            <v>0</v>
          </cell>
          <cell r="H1650">
            <v>0</v>
          </cell>
          <cell r="I1650">
            <v>0</v>
          </cell>
          <cell r="J1650">
            <v>0</v>
          </cell>
          <cell r="K1650">
            <v>0</v>
          </cell>
          <cell r="L1650">
            <v>0</v>
          </cell>
          <cell r="M1650">
            <v>0</v>
          </cell>
          <cell r="N1650">
            <v>0</v>
          </cell>
          <cell r="O1650">
            <v>0</v>
          </cell>
          <cell r="P1650">
            <v>0</v>
          </cell>
          <cell r="Q1650">
            <v>0</v>
          </cell>
          <cell r="R1650">
            <v>351680.42</v>
          </cell>
          <cell r="S1650">
            <v>1071390.72</v>
          </cell>
          <cell r="T1650">
            <v>2537897.67</v>
          </cell>
          <cell r="U1650">
            <v>3311695.75</v>
          </cell>
          <cell r="V1650">
            <v>3733808.12</v>
          </cell>
          <cell r="W1650">
            <v>3788051.65</v>
          </cell>
          <cell r="X1650">
            <v>3842351.67</v>
          </cell>
          <cell r="Y1650">
            <v>3896640.94</v>
          </cell>
          <cell r="Z1650">
            <v>3950917.05</v>
          </cell>
          <cell r="AA1650">
            <v>4005189.34</v>
          </cell>
          <cell r="AB1650">
            <v>4059468.57</v>
          </cell>
          <cell r="AC1650">
            <v>4113918.62</v>
          </cell>
          <cell r="AD1650">
            <v>4170493.29</v>
          </cell>
          <cell r="AE1650">
            <v>4227845.9800000004</v>
          </cell>
          <cell r="AF1650">
            <v>4285987.3899999997</v>
          </cell>
          <cell r="AG1650">
            <v>4344928.3600000003</v>
          </cell>
          <cell r="AH1650">
            <v>4404679.88</v>
          </cell>
          <cell r="AI1650">
            <v>4465253.1100000003</v>
          </cell>
          <cell r="AJ1650">
            <v>4526659.34</v>
          </cell>
          <cell r="AK1650">
            <v>4588910.04</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row>
        <row r="1651">
          <cell r="A1651" t="str">
            <v>ORResidentialDLC Elec Vehicle ChargingParticipantsLow Participation Case0</v>
          </cell>
          <cell r="B1651" t="str">
            <v>OR</v>
          </cell>
          <cell r="C1651" t="str">
            <v>Residential</v>
          </cell>
          <cell r="D1651" t="str">
            <v>DLC Elec Vehicle Charging</v>
          </cell>
          <cell r="E1651" t="str">
            <v>Participants</v>
          </cell>
          <cell r="F1651" t="str">
            <v>Low Participation Case</v>
          </cell>
          <cell r="G1651">
            <v>0</v>
          </cell>
          <cell r="H1651">
            <v>0</v>
          </cell>
          <cell r="I1651">
            <v>0</v>
          </cell>
          <cell r="J1651">
            <v>0</v>
          </cell>
          <cell r="K1651">
            <v>0</v>
          </cell>
          <cell r="L1651">
            <v>0</v>
          </cell>
          <cell r="M1651">
            <v>0</v>
          </cell>
          <cell r="N1651">
            <v>0</v>
          </cell>
          <cell r="O1651">
            <v>0</v>
          </cell>
          <cell r="P1651">
            <v>0</v>
          </cell>
          <cell r="Q1651">
            <v>0</v>
          </cell>
          <cell r="R1651">
            <v>16746.686550000006</v>
          </cell>
          <cell r="S1651">
            <v>51018.605550000015</v>
          </cell>
          <cell r="T1651">
            <v>120852.27000000002</v>
          </cell>
          <cell r="U1651">
            <v>157699.79775000006</v>
          </cell>
          <cell r="V1651">
            <v>177800.38649999999</v>
          </cell>
          <cell r="W1651">
            <v>180383.41200000001</v>
          </cell>
          <cell r="X1651">
            <v>182969.12700000001</v>
          </cell>
          <cell r="Y1651">
            <v>185554.33050000004</v>
          </cell>
          <cell r="Z1651">
            <v>188138.90700000001</v>
          </cell>
          <cell r="AA1651">
            <v>190723.30200000003</v>
          </cell>
          <cell r="AB1651">
            <v>193308.027</v>
          </cell>
          <cell r="AC1651">
            <v>195900.88650000002</v>
          </cell>
          <cell r="AD1651">
            <v>198594.91865997191</v>
          </cell>
          <cell r="AE1651">
            <v>201325.99919378545</v>
          </cell>
          <cell r="AF1651">
            <v>204094.63759127702</v>
          </cell>
          <cell r="AG1651">
            <v>206901.35034879539</v>
          </cell>
          <cell r="AH1651">
            <v>209746.66106555553</v>
          </cell>
          <cell r="AI1651">
            <v>212631.10054131731</v>
          </cell>
          <cell r="AJ1651">
            <v>215555.20687540746</v>
          </cell>
          <cell r="AK1651">
            <v>218519.52556710335</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row>
        <row r="1652">
          <cell r="A1652" t="str">
            <v>ORIrrigationDLC IrrigationProgram Annual BenefitsLow Participation Case0</v>
          </cell>
          <cell r="B1652" t="str">
            <v>OR</v>
          </cell>
          <cell r="C1652" t="str">
            <v>Irrigation</v>
          </cell>
          <cell r="D1652" t="str">
            <v>DLC Irrigation</v>
          </cell>
          <cell r="E1652" t="str">
            <v>Program Annual Benefits</v>
          </cell>
          <cell r="F1652" t="str">
            <v>Low Participation Case</v>
          </cell>
          <cell r="G1652">
            <v>0</v>
          </cell>
          <cell r="H1652">
            <v>0</v>
          </cell>
          <cell r="I1652">
            <v>0</v>
          </cell>
          <cell r="J1652">
            <v>0</v>
          </cell>
          <cell r="K1652">
            <v>0</v>
          </cell>
          <cell r="L1652">
            <v>0</v>
          </cell>
          <cell r="M1652">
            <v>0</v>
          </cell>
          <cell r="N1652">
            <v>0</v>
          </cell>
          <cell r="O1652">
            <v>0</v>
          </cell>
          <cell r="P1652">
            <v>0</v>
          </cell>
          <cell r="Q1652">
            <v>0</v>
          </cell>
          <cell r="R1652">
            <v>573231.01</v>
          </cell>
          <cell r="S1652">
            <v>1745288.43</v>
          </cell>
          <cell r="T1652">
            <v>4127886.26</v>
          </cell>
          <cell r="U1652">
            <v>5388069.9000000004</v>
          </cell>
          <cell r="V1652">
            <v>6066603.5300000003</v>
          </cell>
          <cell r="W1652">
            <v>6146956.6100000003</v>
          </cell>
          <cell r="X1652">
            <v>6226381.7599999998</v>
          </cell>
          <cell r="Y1652">
            <v>6305886.3200000003</v>
          </cell>
          <cell r="Z1652">
            <v>6389191.79</v>
          </cell>
          <cell r="AA1652">
            <v>6482465.1100000003</v>
          </cell>
          <cell r="AB1652">
            <v>6568214.9500000002</v>
          </cell>
          <cell r="AC1652">
            <v>6654117.0800000001</v>
          </cell>
          <cell r="AD1652">
            <v>6743128.8899999997</v>
          </cell>
          <cell r="AE1652">
            <v>6833331.4100000001</v>
          </cell>
          <cell r="AF1652">
            <v>6924740.5700000003</v>
          </cell>
          <cell r="AG1652">
            <v>7017372.5</v>
          </cell>
          <cell r="AH1652">
            <v>7111243.5700000003</v>
          </cell>
          <cell r="AI1652">
            <v>7206370.3399999999</v>
          </cell>
          <cell r="AJ1652">
            <v>7302769.6200000001</v>
          </cell>
          <cell r="AK1652">
            <v>7400458.4299999997</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row>
        <row r="1653">
          <cell r="A1653" t="str">
            <v>ORIrrigationDLC IrrigationProgram Annual CostsLow Participation Case0</v>
          </cell>
          <cell r="B1653" t="str">
            <v>OR</v>
          </cell>
          <cell r="C1653" t="str">
            <v>Irrigation</v>
          </cell>
          <cell r="D1653" t="str">
            <v>DLC Irrigation</v>
          </cell>
          <cell r="E1653" t="str">
            <v>Program Annual Costs</v>
          </cell>
          <cell r="F1653" t="str">
            <v>Low Participation Case</v>
          </cell>
          <cell r="G1653">
            <v>0</v>
          </cell>
          <cell r="H1653">
            <v>0</v>
          </cell>
          <cell r="I1653">
            <v>0</v>
          </cell>
          <cell r="J1653">
            <v>0</v>
          </cell>
          <cell r="K1653">
            <v>0</v>
          </cell>
          <cell r="L1653">
            <v>0</v>
          </cell>
          <cell r="M1653">
            <v>0</v>
          </cell>
          <cell r="N1653">
            <v>0</v>
          </cell>
          <cell r="O1653">
            <v>0</v>
          </cell>
          <cell r="P1653">
            <v>0</v>
          </cell>
          <cell r="Q1653">
            <v>0</v>
          </cell>
          <cell r="R1653">
            <v>5834317.1500000004</v>
          </cell>
          <cell r="S1653">
            <v>12509121.98</v>
          </cell>
          <cell r="T1653">
            <v>26286343.199999999</v>
          </cell>
          <cell r="U1653">
            <v>16130618.27</v>
          </cell>
          <cell r="V1653">
            <v>10911310.720000001</v>
          </cell>
          <cell r="W1653">
            <v>4823091.07</v>
          </cell>
          <cell r="X1653">
            <v>4899046.41</v>
          </cell>
          <cell r="Y1653">
            <v>4974249.76</v>
          </cell>
          <cell r="Z1653">
            <v>5049879.66</v>
          </cell>
          <cell r="AA1653">
            <v>5126289.05</v>
          </cell>
          <cell r="AB1653">
            <v>5203203.5</v>
          </cell>
          <cell r="AC1653">
            <v>5283869.59</v>
          </cell>
          <cell r="AD1653">
            <v>5405233.1200000001</v>
          </cell>
          <cell r="AE1653">
            <v>5502775.29</v>
          </cell>
          <cell r="AF1653">
            <v>5602414.6799999997</v>
          </cell>
          <cell r="AG1653">
            <v>5704204.7300000004</v>
          </cell>
          <cell r="AH1653">
            <v>5808200.4400000004</v>
          </cell>
          <cell r="AI1653">
            <v>5914458.3899999997</v>
          </cell>
          <cell r="AJ1653">
            <v>6023036.7800000003</v>
          </cell>
          <cell r="AK1653">
            <v>6133995.5099999998</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row>
        <row r="1654">
          <cell r="A1654" t="str">
            <v>ORIrrigationDLC IrrigationNon-Incentive CostsLow Participation Case0</v>
          </cell>
          <cell r="B1654" t="str">
            <v>OR</v>
          </cell>
          <cell r="C1654" t="str">
            <v>Irrigation</v>
          </cell>
          <cell r="D1654" t="str">
            <v>DLC Irrigation</v>
          </cell>
          <cell r="E1654" t="str">
            <v>Non-Incentive Costs</v>
          </cell>
          <cell r="F1654" t="str">
            <v>Low Participation Case</v>
          </cell>
          <cell r="G1654">
            <v>0</v>
          </cell>
          <cell r="H1654">
            <v>0</v>
          </cell>
          <cell r="I1654">
            <v>0</v>
          </cell>
          <cell r="J1654">
            <v>0</v>
          </cell>
          <cell r="K1654">
            <v>0</v>
          </cell>
          <cell r="L1654">
            <v>0</v>
          </cell>
          <cell r="M1654">
            <v>0</v>
          </cell>
          <cell r="N1654">
            <v>0</v>
          </cell>
          <cell r="O1654">
            <v>0</v>
          </cell>
          <cell r="P1654">
            <v>0</v>
          </cell>
          <cell r="Q1654">
            <v>0</v>
          </cell>
          <cell r="R1654">
            <v>5482636.7300000004</v>
          </cell>
          <cell r="S1654">
            <v>11437731.27</v>
          </cell>
          <cell r="T1654">
            <v>23748445.530000001</v>
          </cell>
          <cell r="U1654">
            <v>12818922.52</v>
          </cell>
          <cell r="V1654">
            <v>7177502.6100000003</v>
          </cell>
          <cell r="W1654">
            <v>1035039.42</v>
          </cell>
          <cell r="X1654">
            <v>1056694.75</v>
          </cell>
          <cell r="Y1654">
            <v>1077608.81</v>
          </cell>
          <cell r="Z1654">
            <v>1098962.6200000001</v>
          </cell>
          <cell r="AA1654">
            <v>1121099.71</v>
          </cell>
          <cell r="AB1654">
            <v>1143734.93</v>
          </cell>
          <cell r="AC1654">
            <v>1169950.97</v>
          </cell>
          <cell r="AD1654">
            <v>1234739.83</v>
          </cell>
          <cell r="AE1654">
            <v>1274929.31</v>
          </cell>
          <cell r="AF1654">
            <v>1316427.29</v>
          </cell>
          <cell r="AG1654">
            <v>1359276.37</v>
          </cell>
          <cell r="AH1654">
            <v>1403520.56</v>
          </cell>
          <cell r="AI1654">
            <v>1449205.28</v>
          </cell>
          <cell r="AJ1654">
            <v>1496377.44</v>
          </cell>
          <cell r="AK1654">
            <v>1545085.48</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row>
        <row r="1655">
          <cell r="A1655" t="str">
            <v>ORIrrigationDLC IrrigationSummer Peak Reduction @Meter  (MW)Low Participation Case0</v>
          </cell>
          <cell r="B1655" t="str">
            <v>OR</v>
          </cell>
          <cell r="C1655" t="str">
            <v>Irrigation</v>
          </cell>
          <cell r="D1655" t="str">
            <v>DLC Irrigation</v>
          </cell>
          <cell r="E1655" t="str">
            <v>Summer Peak Reduction @Meter  (MW)</v>
          </cell>
          <cell r="F1655" t="str">
            <v>Low Participation Case</v>
          </cell>
          <cell r="G1655">
            <v>0</v>
          </cell>
          <cell r="H1655">
            <v>0</v>
          </cell>
          <cell r="I1655">
            <v>0</v>
          </cell>
          <cell r="J1655">
            <v>0</v>
          </cell>
          <cell r="K1655">
            <v>0</v>
          </cell>
          <cell r="L1655">
            <v>0</v>
          </cell>
          <cell r="M1655">
            <v>0</v>
          </cell>
          <cell r="N1655">
            <v>0</v>
          </cell>
          <cell r="O1655">
            <v>0</v>
          </cell>
          <cell r="P1655">
            <v>0</v>
          </cell>
          <cell r="Q1655">
            <v>0</v>
          </cell>
          <cell r="R1655">
            <v>5.1061481672101516</v>
          </cell>
          <cell r="S1655">
            <v>15.546439584201273</v>
          </cell>
          <cell r="T1655">
            <v>36.769815927493447</v>
          </cell>
          <cell r="U1655">
            <v>47.99510590524666</v>
          </cell>
          <cell r="V1655">
            <v>54.039254216657497</v>
          </cell>
          <cell r="W1655">
            <v>54.75501228123791</v>
          </cell>
          <cell r="X1655">
            <v>55.462504704051796</v>
          </cell>
          <cell r="Y1655">
            <v>56.170704503007471</v>
          </cell>
          <cell r="Z1655">
            <v>56.91276145592839</v>
          </cell>
          <cell r="AA1655">
            <v>57.74360864977195</v>
          </cell>
          <cell r="AB1655">
            <v>58.507439221742665</v>
          </cell>
          <cell r="AC1655">
            <v>59.27262640549219</v>
          </cell>
          <cell r="AD1655">
            <v>60.065513565673378</v>
          </cell>
          <cell r="AE1655">
            <v>60.869007140432515</v>
          </cell>
          <cell r="AF1655">
            <v>61.683249011282939</v>
          </cell>
          <cell r="AG1655">
            <v>62.508382957680382</v>
          </cell>
          <cell r="AH1655">
            <v>63.344554682411669</v>
          </cell>
          <cell r="AI1655">
            <v>64.191911837323005</v>
          </cell>
          <cell r="AJ1655">
            <v>65.050604049392433</v>
          </cell>
          <cell r="AK1655">
            <v>65.920782947151125</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row>
        <row r="1656">
          <cell r="A1656" t="str">
            <v>ORIrrigationDLC IrrigationSummer Peak Reduction @Generation (MW)Low Participation Case0</v>
          </cell>
          <cell r="B1656" t="str">
            <v>OR</v>
          </cell>
          <cell r="C1656" t="str">
            <v>Irrigation</v>
          </cell>
          <cell r="D1656" t="str">
            <v>DLC Irrigation</v>
          </cell>
          <cell r="E1656" t="str">
            <v>Summer Peak Reduction @Generation (MW)</v>
          </cell>
          <cell r="F1656" t="str">
            <v>Low Participation Case</v>
          </cell>
          <cell r="G1656">
            <v>0</v>
          </cell>
          <cell r="H1656">
            <v>0</v>
          </cell>
          <cell r="I1656">
            <v>0</v>
          </cell>
          <cell r="J1656">
            <v>0</v>
          </cell>
          <cell r="K1656">
            <v>0</v>
          </cell>
          <cell r="L1656">
            <v>0</v>
          </cell>
          <cell r="M1656">
            <v>0</v>
          </cell>
          <cell r="N1656">
            <v>0</v>
          </cell>
          <cell r="O1656">
            <v>0</v>
          </cell>
          <cell r="P1656">
            <v>0</v>
          </cell>
          <cell r="Q1656">
            <v>0</v>
          </cell>
          <cell r="R1656">
            <v>5.6309529854545115</v>
          </cell>
          <cell r="S1656">
            <v>17.1442871462299</v>
          </cell>
          <cell r="T1656">
            <v>40.548980952242438</v>
          </cell>
          <cell r="U1656">
            <v>52.92799504328039</v>
          </cell>
          <cell r="V1656">
            <v>59.593354892652727</v>
          </cell>
          <cell r="W1656">
            <v>60.382677857562754</v>
          </cell>
          <cell r="X1656">
            <v>61.162885646285609</v>
          </cell>
          <cell r="Y1656">
            <v>61.94387351456492</v>
          </cell>
          <cell r="Z1656">
            <v>62.762198341341403</v>
          </cell>
          <cell r="AA1656">
            <v>63.678439181486489</v>
          </cell>
          <cell r="AB1656">
            <v>64.520775498172327</v>
          </cell>
          <cell r="AC1656">
            <v>65.364607857843168</v>
          </cell>
          <cell r="AD1656">
            <v>66.238987169908881</v>
          </cell>
          <cell r="AE1656">
            <v>67.125063013269198</v>
          </cell>
          <cell r="AF1656">
            <v>68.022991851877961</v>
          </cell>
          <cell r="AG1656">
            <v>68.932932242700019</v>
          </cell>
          <cell r="AH1656">
            <v>69.855044863709381</v>
          </cell>
          <cell r="AI1656">
            <v>70.789492542261797</v>
          </cell>
          <cell r="AJ1656">
            <v>71.73644028384696</v>
          </cell>
          <cell r="AK1656">
            <v>72.696055301225314</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row>
        <row r="1657">
          <cell r="A1657" t="str">
            <v>ORIrrigationDLC IrrigationWinter Peak Reduction @Meter  (MW)Low Participation Case0</v>
          </cell>
          <cell r="B1657" t="str">
            <v>OR</v>
          </cell>
          <cell r="C1657" t="str">
            <v>Irrigation</v>
          </cell>
          <cell r="D1657" t="str">
            <v>DLC Irrigation</v>
          </cell>
          <cell r="E1657" t="str">
            <v>Winter Peak Reduction @Meter  (MW)</v>
          </cell>
          <cell r="F1657" t="str">
            <v>Low Participation Case</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row>
        <row r="1658">
          <cell r="A1658" t="str">
            <v>ORIrrigationDLC IrrigationWinter Peak Reduction @Generation (MW)Low Participation Case0</v>
          </cell>
          <cell r="B1658" t="str">
            <v>OR</v>
          </cell>
          <cell r="C1658" t="str">
            <v>Irrigation</v>
          </cell>
          <cell r="D1658" t="str">
            <v>DLC Irrigation</v>
          </cell>
          <cell r="E1658" t="str">
            <v>Winter Peak Reduction @Generation (MW)</v>
          </cell>
          <cell r="F1658" t="str">
            <v>Low Participation Case</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row>
        <row r="1659">
          <cell r="A1659" t="str">
            <v>ORIrrigationDLC IrrigationProgram Annual BenefitsLow Participation Case0</v>
          </cell>
          <cell r="B1659" t="str">
            <v>OR</v>
          </cell>
          <cell r="C1659" t="str">
            <v>Irrigation</v>
          </cell>
          <cell r="D1659" t="str">
            <v>DLC Irrigation</v>
          </cell>
          <cell r="E1659" t="str">
            <v>Program Annual Benefits</v>
          </cell>
          <cell r="F1659" t="str">
            <v>Low Participation Case</v>
          </cell>
          <cell r="G1659">
            <v>0</v>
          </cell>
        </row>
        <row r="1660">
          <cell r="A1660" t="str">
            <v>ORIrrigationDLC IrrigationNew ParticipantsLow Participation Case0</v>
          </cell>
          <cell r="B1660" t="str">
            <v>OR</v>
          </cell>
          <cell r="C1660" t="str">
            <v>Irrigation</v>
          </cell>
          <cell r="D1660" t="str">
            <v>DLC Irrigation</v>
          </cell>
          <cell r="E1660" t="str">
            <v>New Participants</v>
          </cell>
          <cell r="F1660" t="str">
            <v>Low Participation Case</v>
          </cell>
          <cell r="G1660">
            <v>0</v>
          </cell>
          <cell r="H1660">
            <v>0</v>
          </cell>
          <cell r="I1660">
            <v>0</v>
          </cell>
          <cell r="J1660">
            <v>0</v>
          </cell>
          <cell r="K1660">
            <v>0</v>
          </cell>
          <cell r="L1660">
            <v>0</v>
          </cell>
          <cell r="M1660">
            <v>0</v>
          </cell>
          <cell r="N1660">
            <v>0</v>
          </cell>
          <cell r="O1660">
            <v>0</v>
          </cell>
          <cell r="P1660">
            <v>0</v>
          </cell>
          <cell r="Q1660">
            <v>0</v>
          </cell>
          <cell r="R1660">
            <v>16746.686550000006</v>
          </cell>
          <cell r="S1660">
            <v>34271.919000000009</v>
          </cell>
          <cell r="T1660">
            <v>69833.664450000011</v>
          </cell>
          <cell r="U1660">
            <v>36847.527750000037</v>
          </cell>
          <cell r="V1660">
            <v>20100.588749999937</v>
          </cell>
          <cell r="W1660">
            <v>2583.0255000000179</v>
          </cell>
          <cell r="X1660">
            <v>2585.7149999999965</v>
          </cell>
          <cell r="Y1660">
            <v>2585.2035000000324</v>
          </cell>
          <cell r="Z1660">
            <v>2584.5764999999665</v>
          </cell>
          <cell r="AA1660">
            <v>2584.3950000000186</v>
          </cell>
          <cell r="AB1660">
            <v>2584.7249999999767</v>
          </cell>
          <cell r="AC1660">
            <v>2592.8595000000205</v>
          </cell>
          <cell r="AD1660">
            <v>2694.0321599718882</v>
          </cell>
          <cell r="AE1660">
            <v>2731.0805338135397</v>
          </cell>
          <cell r="AF1660">
            <v>2768.6383974915661</v>
          </cell>
          <cell r="AG1660">
            <v>2806.7127575183695</v>
          </cell>
          <cell r="AH1660">
            <v>2845.3107167601411</v>
          </cell>
          <cell r="AI1660">
            <v>2884.4394757617847</v>
          </cell>
          <cell r="AJ1660">
            <v>2924.1063340901455</v>
          </cell>
          <cell r="AK1660">
            <v>2964.3186916958948</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row>
        <row r="1661">
          <cell r="A1661" t="str">
            <v>ORIrrigationDLC IrrigationIncentive CostsLow Participation Case0</v>
          </cell>
          <cell r="B1661" t="str">
            <v>OR</v>
          </cell>
          <cell r="C1661" t="str">
            <v>Irrigation</v>
          </cell>
          <cell r="D1661" t="str">
            <v>DLC Irrigation</v>
          </cell>
          <cell r="E1661" t="str">
            <v>Incentive Costs</v>
          </cell>
          <cell r="F1661" t="str">
            <v>Low Participation Case</v>
          </cell>
          <cell r="G1661">
            <v>0</v>
          </cell>
          <cell r="H1661">
            <v>0</v>
          </cell>
          <cell r="I1661">
            <v>0</v>
          </cell>
          <cell r="J1661">
            <v>0</v>
          </cell>
          <cell r="K1661">
            <v>0</v>
          </cell>
          <cell r="L1661">
            <v>0</v>
          </cell>
          <cell r="M1661">
            <v>0</v>
          </cell>
          <cell r="N1661">
            <v>0</v>
          </cell>
          <cell r="O1661">
            <v>0</v>
          </cell>
          <cell r="P1661">
            <v>0</v>
          </cell>
          <cell r="Q1661">
            <v>0</v>
          </cell>
          <cell r="R1661">
            <v>351680.42</v>
          </cell>
          <cell r="S1661">
            <v>1071390.72</v>
          </cell>
          <cell r="T1661">
            <v>2537897.67</v>
          </cell>
          <cell r="U1661">
            <v>3311695.75</v>
          </cell>
          <cell r="V1661">
            <v>3733808.12</v>
          </cell>
          <cell r="W1661">
            <v>3788051.65</v>
          </cell>
          <cell r="X1661">
            <v>3842351.67</v>
          </cell>
          <cell r="Y1661">
            <v>3896640.94</v>
          </cell>
          <cell r="Z1661">
            <v>3950917.05</v>
          </cell>
          <cell r="AA1661">
            <v>4005189.34</v>
          </cell>
          <cell r="AB1661">
            <v>4059468.57</v>
          </cell>
          <cell r="AC1661">
            <v>4113918.62</v>
          </cell>
          <cell r="AD1661">
            <v>4170493.29</v>
          </cell>
          <cell r="AE1661">
            <v>4227845.9800000004</v>
          </cell>
          <cell r="AF1661">
            <v>4285987.3899999997</v>
          </cell>
          <cell r="AG1661">
            <v>4344928.3600000003</v>
          </cell>
          <cell r="AH1661">
            <v>4404679.88</v>
          </cell>
          <cell r="AI1661">
            <v>4465253.1100000003</v>
          </cell>
          <cell r="AJ1661">
            <v>4526659.34</v>
          </cell>
          <cell r="AK1661">
            <v>4588910.04</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row>
        <row r="1662">
          <cell r="A1662" t="str">
            <v>ORIrrigationDLC IrrigationParticipantsLow Participation Case0</v>
          </cell>
          <cell r="B1662" t="str">
            <v>OR</v>
          </cell>
          <cell r="C1662" t="str">
            <v>Irrigation</v>
          </cell>
          <cell r="D1662" t="str">
            <v>DLC Irrigation</v>
          </cell>
          <cell r="E1662" t="str">
            <v>Participants</v>
          </cell>
          <cell r="F1662" t="str">
            <v>Low Participation Case</v>
          </cell>
          <cell r="G1662">
            <v>0</v>
          </cell>
          <cell r="H1662">
            <v>0</v>
          </cell>
          <cell r="I1662">
            <v>0</v>
          </cell>
          <cell r="J1662">
            <v>0</v>
          </cell>
          <cell r="K1662">
            <v>0</v>
          </cell>
          <cell r="L1662">
            <v>0</v>
          </cell>
          <cell r="M1662">
            <v>0</v>
          </cell>
          <cell r="N1662">
            <v>0</v>
          </cell>
          <cell r="O1662">
            <v>0</v>
          </cell>
          <cell r="P1662">
            <v>0</v>
          </cell>
          <cell r="Q1662">
            <v>0</v>
          </cell>
          <cell r="R1662">
            <v>16746.686550000006</v>
          </cell>
          <cell r="S1662">
            <v>51018.605550000015</v>
          </cell>
          <cell r="T1662">
            <v>120852.27000000002</v>
          </cell>
          <cell r="U1662">
            <v>157699.79775000006</v>
          </cell>
          <cell r="V1662">
            <v>177800.38649999999</v>
          </cell>
          <cell r="W1662">
            <v>180383.41200000001</v>
          </cell>
          <cell r="X1662">
            <v>182969.12700000001</v>
          </cell>
          <cell r="Y1662">
            <v>185554.33050000004</v>
          </cell>
          <cell r="Z1662">
            <v>188138.90700000001</v>
          </cell>
          <cell r="AA1662">
            <v>190723.30200000003</v>
          </cell>
          <cell r="AB1662">
            <v>193308.027</v>
          </cell>
          <cell r="AC1662">
            <v>195900.88650000002</v>
          </cell>
          <cell r="AD1662">
            <v>198594.91865997191</v>
          </cell>
          <cell r="AE1662">
            <v>201325.99919378545</v>
          </cell>
          <cell r="AF1662">
            <v>204094.63759127702</v>
          </cell>
          <cell r="AG1662">
            <v>206901.35034879539</v>
          </cell>
          <cell r="AH1662">
            <v>209746.66106555553</v>
          </cell>
          <cell r="AI1662">
            <v>212631.10054131731</v>
          </cell>
          <cell r="AJ1662">
            <v>215555.20687540746</v>
          </cell>
          <cell r="AK1662">
            <v>218519.52556710335</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row>
        <row r="1663">
          <cell r="A1663" t="str">
            <v>ORResidentialDLC Room ACProgram Annual BenefitsLow Participation Case0</v>
          </cell>
          <cell r="B1663" t="str">
            <v>OR</v>
          </cell>
          <cell r="C1663" t="str">
            <v>Residential</v>
          </cell>
          <cell r="D1663" t="str">
            <v>DLC Room AC</v>
          </cell>
          <cell r="E1663" t="str">
            <v>Program Annual Benefits</v>
          </cell>
          <cell r="F1663" t="str">
            <v>Low Participation Case</v>
          </cell>
          <cell r="G1663">
            <v>0</v>
          </cell>
          <cell r="H1663">
            <v>0</v>
          </cell>
          <cell r="I1663">
            <v>0</v>
          </cell>
          <cell r="J1663">
            <v>0</v>
          </cell>
          <cell r="K1663">
            <v>0</v>
          </cell>
          <cell r="L1663">
            <v>0</v>
          </cell>
          <cell r="M1663">
            <v>0</v>
          </cell>
          <cell r="N1663">
            <v>0</v>
          </cell>
          <cell r="O1663">
            <v>0</v>
          </cell>
          <cell r="P1663">
            <v>0</v>
          </cell>
          <cell r="Q1663">
            <v>0</v>
          </cell>
          <cell r="R1663">
            <v>573231.01</v>
          </cell>
          <cell r="S1663">
            <v>1745288.43</v>
          </cell>
          <cell r="T1663">
            <v>4127886.26</v>
          </cell>
          <cell r="U1663">
            <v>5388069.9000000004</v>
          </cell>
          <cell r="V1663">
            <v>6066603.5300000003</v>
          </cell>
          <cell r="W1663">
            <v>6146956.6100000003</v>
          </cell>
          <cell r="X1663">
            <v>6226381.7599999998</v>
          </cell>
          <cell r="Y1663">
            <v>6305886.3200000003</v>
          </cell>
          <cell r="Z1663">
            <v>6389191.79</v>
          </cell>
          <cell r="AA1663">
            <v>6482465.1100000003</v>
          </cell>
          <cell r="AB1663">
            <v>6568214.9500000002</v>
          </cell>
          <cell r="AC1663">
            <v>6654117.0800000001</v>
          </cell>
          <cell r="AD1663">
            <v>6743128.8899999997</v>
          </cell>
          <cell r="AE1663">
            <v>6833331.4100000001</v>
          </cell>
          <cell r="AF1663">
            <v>6924740.5700000003</v>
          </cell>
          <cell r="AG1663">
            <v>7017372.5</v>
          </cell>
          <cell r="AH1663">
            <v>7111243.5700000003</v>
          </cell>
          <cell r="AI1663">
            <v>7206370.3399999999</v>
          </cell>
          <cell r="AJ1663">
            <v>7302769.6200000001</v>
          </cell>
          <cell r="AK1663">
            <v>7400458.4299999997</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row>
        <row r="1664">
          <cell r="A1664" t="str">
            <v>ORResidentialDLC Room ACProgram Annual CostsLow Participation Case0</v>
          </cell>
          <cell r="B1664" t="str">
            <v>OR</v>
          </cell>
          <cell r="C1664" t="str">
            <v>Residential</v>
          </cell>
          <cell r="D1664" t="str">
            <v>DLC Room AC</v>
          </cell>
          <cell r="E1664" t="str">
            <v>Program Annual Costs</v>
          </cell>
          <cell r="F1664" t="str">
            <v>Low Participation Case</v>
          </cell>
          <cell r="G1664">
            <v>0</v>
          </cell>
          <cell r="H1664">
            <v>0</v>
          </cell>
          <cell r="I1664">
            <v>0</v>
          </cell>
          <cell r="J1664">
            <v>0</v>
          </cell>
          <cell r="K1664">
            <v>0</v>
          </cell>
          <cell r="L1664">
            <v>0</v>
          </cell>
          <cell r="M1664">
            <v>0</v>
          </cell>
          <cell r="N1664">
            <v>0</v>
          </cell>
          <cell r="O1664">
            <v>0</v>
          </cell>
          <cell r="P1664">
            <v>0</v>
          </cell>
          <cell r="Q1664">
            <v>0</v>
          </cell>
          <cell r="R1664">
            <v>5834317.1500000004</v>
          </cell>
          <cell r="S1664">
            <v>12509121.98</v>
          </cell>
          <cell r="T1664">
            <v>26286343.199999999</v>
          </cell>
          <cell r="U1664">
            <v>16130618.27</v>
          </cell>
          <cell r="V1664">
            <v>10911310.720000001</v>
          </cell>
          <cell r="W1664">
            <v>4823091.07</v>
          </cell>
          <cell r="X1664">
            <v>4899046.41</v>
          </cell>
          <cell r="Y1664">
            <v>4974249.76</v>
          </cell>
          <cell r="Z1664">
            <v>5049879.66</v>
          </cell>
          <cell r="AA1664">
            <v>5126289.05</v>
          </cell>
          <cell r="AB1664">
            <v>5203203.5</v>
          </cell>
          <cell r="AC1664">
            <v>5283869.59</v>
          </cell>
          <cell r="AD1664">
            <v>5405233.1200000001</v>
          </cell>
          <cell r="AE1664">
            <v>5502775.29</v>
          </cell>
          <cell r="AF1664">
            <v>5602414.6799999997</v>
          </cell>
          <cell r="AG1664">
            <v>5704204.7300000004</v>
          </cell>
          <cell r="AH1664">
            <v>5808200.4400000004</v>
          </cell>
          <cell r="AI1664">
            <v>5914458.3899999997</v>
          </cell>
          <cell r="AJ1664">
            <v>6023036.7800000003</v>
          </cell>
          <cell r="AK1664">
            <v>6133995.5099999998</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row>
        <row r="1665">
          <cell r="A1665" t="str">
            <v>ORResidentialDLC Room ACNon-Incentive CostsLow Participation Case0</v>
          </cell>
          <cell r="B1665" t="str">
            <v>OR</v>
          </cell>
          <cell r="C1665" t="str">
            <v>Residential</v>
          </cell>
          <cell r="D1665" t="str">
            <v>DLC Room AC</v>
          </cell>
          <cell r="E1665" t="str">
            <v>Non-Incentive Costs</v>
          </cell>
          <cell r="F1665" t="str">
            <v>Low Participation Case</v>
          </cell>
          <cell r="G1665">
            <v>0</v>
          </cell>
          <cell r="H1665">
            <v>0</v>
          </cell>
          <cell r="I1665">
            <v>0</v>
          </cell>
          <cell r="J1665">
            <v>0</v>
          </cell>
          <cell r="K1665">
            <v>0</v>
          </cell>
          <cell r="L1665">
            <v>0</v>
          </cell>
          <cell r="M1665">
            <v>0</v>
          </cell>
          <cell r="N1665">
            <v>0</v>
          </cell>
          <cell r="O1665">
            <v>0</v>
          </cell>
          <cell r="P1665">
            <v>0</v>
          </cell>
          <cell r="Q1665">
            <v>0</v>
          </cell>
          <cell r="R1665">
            <v>5482636.7300000004</v>
          </cell>
          <cell r="S1665">
            <v>11437731.27</v>
          </cell>
          <cell r="T1665">
            <v>23748445.530000001</v>
          </cell>
          <cell r="U1665">
            <v>12818922.52</v>
          </cell>
          <cell r="V1665">
            <v>7177502.6100000003</v>
          </cell>
          <cell r="W1665">
            <v>1035039.42</v>
          </cell>
          <cell r="X1665">
            <v>1056694.75</v>
          </cell>
          <cell r="Y1665">
            <v>1077608.81</v>
          </cell>
          <cell r="Z1665">
            <v>1098962.6200000001</v>
          </cell>
          <cell r="AA1665">
            <v>1121099.71</v>
          </cell>
          <cell r="AB1665">
            <v>1143734.93</v>
          </cell>
          <cell r="AC1665">
            <v>1169950.97</v>
          </cell>
          <cell r="AD1665">
            <v>1234739.83</v>
          </cell>
          <cell r="AE1665">
            <v>1274929.31</v>
          </cell>
          <cell r="AF1665">
            <v>1316427.29</v>
          </cell>
          <cell r="AG1665">
            <v>1359276.37</v>
          </cell>
          <cell r="AH1665">
            <v>1403520.56</v>
          </cell>
          <cell r="AI1665">
            <v>1449205.28</v>
          </cell>
          <cell r="AJ1665">
            <v>1496377.44</v>
          </cell>
          <cell r="AK1665">
            <v>1545085.48</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row>
        <row r="1666">
          <cell r="A1666" t="str">
            <v>ORResidentialDLC Room ACSummer Peak Reduction @Meter  (MW)Low Participation Case0</v>
          </cell>
          <cell r="B1666" t="str">
            <v>OR</v>
          </cell>
          <cell r="C1666" t="str">
            <v>Residential</v>
          </cell>
          <cell r="D1666" t="str">
            <v>DLC Room AC</v>
          </cell>
          <cell r="E1666" t="str">
            <v>Summer Peak Reduction @Meter  (MW)</v>
          </cell>
          <cell r="F1666" t="str">
            <v>Low Participation Case</v>
          </cell>
          <cell r="G1666">
            <v>0</v>
          </cell>
          <cell r="H1666">
            <v>0</v>
          </cell>
          <cell r="I1666">
            <v>0</v>
          </cell>
          <cell r="J1666">
            <v>0</v>
          </cell>
          <cell r="K1666">
            <v>0</v>
          </cell>
          <cell r="L1666">
            <v>0</v>
          </cell>
          <cell r="M1666">
            <v>0</v>
          </cell>
          <cell r="N1666">
            <v>0</v>
          </cell>
          <cell r="O1666">
            <v>0</v>
          </cell>
          <cell r="P1666">
            <v>0</v>
          </cell>
          <cell r="Q1666">
            <v>0</v>
          </cell>
          <cell r="R1666">
            <v>5.1061481672101516</v>
          </cell>
          <cell r="S1666">
            <v>15.546439584201273</v>
          </cell>
          <cell r="T1666">
            <v>36.769815927493447</v>
          </cell>
          <cell r="U1666">
            <v>47.99510590524666</v>
          </cell>
          <cell r="V1666">
            <v>54.039254216657497</v>
          </cell>
          <cell r="W1666">
            <v>54.75501228123791</v>
          </cell>
          <cell r="X1666">
            <v>55.462504704051796</v>
          </cell>
          <cell r="Y1666">
            <v>56.170704503007471</v>
          </cell>
          <cell r="Z1666">
            <v>56.91276145592839</v>
          </cell>
          <cell r="AA1666">
            <v>57.74360864977195</v>
          </cell>
          <cell r="AB1666">
            <v>58.507439221742665</v>
          </cell>
          <cell r="AC1666">
            <v>59.27262640549219</v>
          </cell>
          <cell r="AD1666">
            <v>60.065513565673378</v>
          </cell>
          <cell r="AE1666">
            <v>60.869007140432515</v>
          </cell>
          <cell r="AF1666">
            <v>61.683249011282939</v>
          </cell>
          <cell r="AG1666">
            <v>62.508382957680382</v>
          </cell>
          <cell r="AH1666">
            <v>63.344554682411669</v>
          </cell>
          <cell r="AI1666">
            <v>64.191911837323005</v>
          </cell>
          <cell r="AJ1666">
            <v>65.050604049392433</v>
          </cell>
          <cell r="AK1666">
            <v>65.920782947151125</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row>
        <row r="1667">
          <cell r="A1667" t="str">
            <v>ORResidentialDLC Room ACSummer Peak Reduction @Generation (MW)Low Participation Case0</v>
          </cell>
          <cell r="B1667" t="str">
            <v>OR</v>
          </cell>
          <cell r="C1667" t="str">
            <v>Residential</v>
          </cell>
          <cell r="D1667" t="str">
            <v>DLC Room AC</v>
          </cell>
          <cell r="E1667" t="str">
            <v>Summer Peak Reduction @Generation (MW)</v>
          </cell>
          <cell r="F1667" t="str">
            <v>Low Participation Case</v>
          </cell>
          <cell r="G1667">
            <v>0</v>
          </cell>
          <cell r="H1667">
            <v>0</v>
          </cell>
          <cell r="I1667">
            <v>0</v>
          </cell>
          <cell r="J1667">
            <v>0</v>
          </cell>
          <cell r="K1667">
            <v>0</v>
          </cell>
          <cell r="L1667">
            <v>0</v>
          </cell>
          <cell r="M1667">
            <v>0</v>
          </cell>
          <cell r="N1667">
            <v>0</v>
          </cell>
          <cell r="O1667">
            <v>0</v>
          </cell>
          <cell r="P1667">
            <v>0</v>
          </cell>
          <cell r="Q1667">
            <v>0</v>
          </cell>
          <cell r="R1667">
            <v>5.6309529854545115</v>
          </cell>
          <cell r="S1667">
            <v>17.1442871462299</v>
          </cell>
          <cell r="T1667">
            <v>40.548980952242438</v>
          </cell>
          <cell r="U1667">
            <v>52.92799504328039</v>
          </cell>
          <cell r="V1667">
            <v>59.593354892652727</v>
          </cell>
          <cell r="W1667">
            <v>60.382677857562754</v>
          </cell>
          <cell r="X1667">
            <v>61.162885646285609</v>
          </cell>
          <cell r="Y1667">
            <v>61.94387351456492</v>
          </cell>
          <cell r="Z1667">
            <v>62.762198341341403</v>
          </cell>
          <cell r="AA1667">
            <v>63.678439181486489</v>
          </cell>
          <cell r="AB1667">
            <v>64.520775498172327</v>
          </cell>
          <cell r="AC1667">
            <v>65.364607857843168</v>
          </cell>
          <cell r="AD1667">
            <v>66.238987169908881</v>
          </cell>
          <cell r="AE1667">
            <v>67.125063013269198</v>
          </cell>
          <cell r="AF1667">
            <v>68.022991851877961</v>
          </cell>
          <cell r="AG1667">
            <v>68.932932242700019</v>
          </cell>
          <cell r="AH1667">
            <v>69.855044863709381</v>
          </cell>
          <cell r="AI1667">
            <v>70.789492542261797</v>
          </cell>
          <cell r="AJ1667">
            <v>71.73644028384696</v>
          </cell>
          <cell r="AK1667">
            <v>72.696055301225314</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row>
        <row r="1668">
          <cell r="A1668" t="str">
            <v>ORResidentialDLC Room ACWinter Peak Reduction @Meter  (MW)Low Participation Case0</v>
          </cell>
          <cell r="B1668" t="str">
            <v>OR</v>
          </cell>
          <cell r="C1668" t="str">
            <v>Residential</v>
          </cell>
          <cell r="D1668" t="str">
            <v>DLC Room AC</v>
          </cell>
          <cell r="E1668" t="str">
            <v>Winter Peak Reduction @Meter  (MW)</v>
          </cell>
          <cell r="F1668" t="str">
            <v>Low Participation Case</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row>
        <row r="1669">
          <cell r="A1669" t="str">
            <v>ORResidentialDLC Room ACWinter Peak Reduction @Generation (MW)Low Participation Case0</v>
          </cell>
          <cell r="B1669" t="str">
            <v>OR</v>
          </cell>
          <cell r="C1669" t="str">
            <v>Residential</v>
          </cell>
          <cell r="D1669" t="str">
            <v>DLC Room AC</v>
          </cell>
          <cell r="E1669" t="str">
            <v>Winter Peak Reduction @Generation (MW)</v>
          </cell>
          <cell r="F1669" t="str">
            <v>Low Participation Case</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row>
        <row r="1670">
          <cell r="A1670" t="str">
            <v>ORResidentialDLC Room ACProgram Annual BenefitsLow Participation Case0</v>
          </cell>
          <cell r="B1670" t="str">
            <v>OR</v>
          </cell>
          <cell r="C1670" t="str">
            <v>Residential</v>
          </cell>
          <cell r="D1670" t="str">
            <v>DLC Room AC</v>
          </cell>
          <cell r="E1670" t="str">
            <v>Program Annual Benefits</v>
          </cell>
          <cell r="F1670" t="str">
            <v>Low Participation Case</v>
          </cell>
          <cell r="G1670">
            <v>0</v>
          </cell>
        </row>
        <row r="1671">
          <cell r="A1671" t="str">
            <v>ORResidentialDLC Room ACNew ParticipantsLow Participation Case0</v>
          </cell>
          <cell r="B1671" t="str">
            <v>OR</v>
          </cell>
          <cell r="C1671" t="str">
            <v>Residential</v>
          </cell>
          <cell r="D1671" t="str">
            <v>DLC Room AC</v>
          </cell>
          <cell r="E1671" t="str">
            <v>New Participants</v>
          </cell>
          <cell r="F1671" t="str">
            <v>Low Participation Case</v>
          </cell>
          <cell r="G1671">
            <v>0</v>
          </cell>
          <cell r="H1671">
            <v>0</v>
          </cell>
          <cell r="I1671">
            <v>0</v>
          </cell>
          <cell r="J1671">
            <v>0</v>
          </cell>
          <cell r="K1671">
            <v>0</v>
          </cell>
          <cell r="L1671">
            <v>0</v>
          </cell>
          <cell r="M1671">
            <v>0</v>
          </cell>
          <cell r="N1671">
            <v>0</v>
          </cell>
          <cell r="O1671">
            <v>0</v>
          </cell>
          <cell r="P1671">
            <v>0</v>
          </cell>
          <cell r="Q1671">
            <v>0</v>
          </cell>
          <cell r="R1671">
            <v>16746.686550000006</v>
          </cell>
          <cell r="S1671">
            <v>34271.919000000009</v>
          </cell>
          <cell r="T1671">
            <v>69833.664450000011</v>
          </cell>
          <cell r="U1671">
            <v>36847.527750000037</v>
          </cell>
          <cell r="V1671">
            <v>20100.588749999937</v>
          </cell>
          <cell r="W1671">
            <v>2583.0255000000179</v>
          </cell>
          <cell r="X1671">
            <v>2585.7149999999965</v>
          </cell>
          <cell r="Y1671">
            <v>2585.2035000000324</v>
          </cell>
          <cell r="Z1671">
            <v>2584.5764999999665</v>
          </cell>
          <cell r="AA1671">
            <v>2584.3950000000186</v>
          </cell>
          <cell r="AB1671">
            <v>2584.7249999999767</v>
          </cell>
          <cell r="AC1671">
            <v>2592.8595000000205</v>
          </cell>
          <cell r="AD1671">
            <v>2694.0321599718882</v>
          </cell>
          <cell r="AE1671">
            <v>2731.0805338135397</v>
          </cell>
          <cell r="AF1671">
            <v>2768.6383974915661</v>
          </cell>
          <cell r="AG1671">
            <v>2806.7127575183695</v>
          </cell>
          <cell r="AH1671">
            <v>2845.3107167601411</v>
          </cell>
          <cell r="AI1671">
            <v>2884.4394757617847</v>
          </cell>
          <cell r="AJ1671">
            <v>2924.1063340901455</v>
          </cell>
          <cell r="AK1671">
            <v>2964.3186916958948</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row>
        <row r="1672">
          <cell r="A1672" t="str">
            <v>ORResidentialDLC Room ACIncentive CostsLow Participation Case0</v>
          </cell>
          <cell r="B1672" t="str">
            <v>OR</v>
          </cell>
          <cell r="C1672" t="str">
            <v>Residential</v>
          </cell>
          <cell r="D1672" t="str">
            <v>DLC Room AC</v>
          </cell>
          <cell r="E1672" t="str">
            <v>Incentive Costs</v>
          </cell>
          <cell r="F1672" t="str">
            <v>Low Participation Case</v>
          </cell>
          <cell r="G1672">
            <v>0</v>
          </cell>
          <cell r="H1672">
            <v>0</v>
          </cell>
          <cell r="I1672">
            <v>0</v>
          </cell>
          <cell r="J1672">
            <v>0</v>
          </cell>
          <cell r="K1672">
            <v>0</v>
          </cell>
          <cell r="L1672">
            <v>0</v>
          </cell>
          <cell r="M1672">
            <v>0</v>
          </cell>
          <cell r="N1672">
            <v>0</v>
          </cell>
          <cell r="O1672">
            <v>0</v>
          </cell>
          <cell r="P1672">
            <v>0</v>
          </cell>
          <cell r="Q1672">
            <v>0</v>
          </cell>
          <cell r="R1672">
            <v>351680.42</v>
          </cell>
          <cell r="S1672">
            <v>1071390.72</v>
          </cell>
          <cell r="T1672">
            <v>2537897.67</v>
          </cell>
          <cell r="U1672">
            <v>3311695.75</v>
          </cell>
          <cell r="V1672">
            <v>3733808.12</v>
          </cell>
          <cell r="W1672">
            <v>3788051.65</v>
          </cell>
          <cell r="X1672">
            <v>3842351.67</v>
          </cell>
          <cell r="Y1672">
            <v>3896640.94</v>
          </cell>
          <cell r="Z1672">
            <v>3950917.05</v>
          </cell>
          <cell r="AA1672">
            <v>4005189.34</v>
          </cell>
          <cell r="AB1672">
            <v>4059468.57</v>
          </cell>
          <cell r="AC1672">
            <v>4113918.62</v>
          </cell>
          <cell r="AD1672">
            <v>4170493.29</v>
          </cell>
          <cell r="AE1672">
            <v>4227845.9800000004</v>
          </cell>
          <cell r="AF1672">
            <v>4285987.3899999997</v>
          </cell>
          <cell r="AG1672">
            <v>4344928.3600000003</v>
          </cell>
          <cell r="AH1672">
            <v>4404679.88</v>
          </cell>
          <cell r="AI1672">
            <v>4465253.1100000003</v>
          </cell>
          <cell r="AJ1672">
            <v>4526659.34</v>
          </cell>
          <cell r="AK1672">
            <v>4588910.04</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row>
        <row r="1673">
          <cell r="A1673" t="str">
            <v>ORResidentialDLC Room ACParticipantsLow Participation Case0</v>
          </cell>
          <cell r="B1673" t="str">
            <v>OR</v>
          </cell>
          <cell r="C1673" t="str">
            <v>Residential</v>
          </cell>
          <cell r="D1673" t="str">
            <v>DLC Room AC</v>
          </cell>
          <cell r="E1673" t="str">
            <v>Participants</v>
          </cell>
          <cell r="F1673" t="str">
            <v>Low Participation Case</v>
          </cell>
          <cell r="G1673">
            <v>0</v>
          </cell>
          <cell r="H1673">
            <v>0</v>
          </cell>
          <cell r="I1673">
            <v>0</v>
          </cell>
          <cell r="J1673">
            <v>0</v>
          </cell>
          <cell r="K1673">
            <v>0</v>
          </cell>
          <cell r="L1673">
            <v>0</v>
          </cell>
          <cell r="M1673">
            <v>0</v>
          </cell>
          <cell r="N1673">
            <v>0</v>
          </cell>
          <cell r="O1673">
            <v>0</v>
          </cell>
          <cell r="P1673">
            <v>0</v>
          </cell>
          <cell r="Q1673">
            <v>0</v>
          </cell>
          <cell r="R1673">
            <v>16746.686550000006</v>
          </cell>
          <cell r="S1673">
            <v>51018.605550000015</v>
          </cell>
          <cell r="T1673">
            <v>120852.27000000002</v>
          </cell>
          <cell r="U1673">
            <v>157699.79775000006</v>
          </cell>
          <cell r="V1673">
            <v>177800.38649999999</v>
          </cell>
          <cell r="W1673">
            <v>180383.41200000001</v>
          </cell>
          <cell r="X1673">
            <v>182969.12700000001</v>
          </cell>
          <cell r="Y1673">
            <v>185554.33050000004</v>
          </cell>
          <cell r="Z1673">
            <v>188138.90700000001</v>
          </cell>
          <cell r="AA1673">
            <v>190723.30200000003</v>
          </cell>
          <cell r="AB1673">
            <v>193308.027</v>
          </cell>
          <cell r="AC1673">
            <v>195900.88650000002</v>
          </cell>
          <cell r="AD1673">
            <v>198594.91865997191</v>
          </cell>
          <cell r="AE1673">
            <v>201325.99919378545</v>
          </cell>
          <cell r="AF1673">
            <v>204094.63759127702</v>
          </cell>
          <cell r="AG1673">
            <v>206901.35034879539</v>
          </cell>
          <cell r="AH1673">
            <v>209746.66106555553</v>
          </cell>
          <cell r="AI1673">
            <v>212631.10054131731</v>
          </cell>
          <cell r="AJ1673">
            <v>215555.20687540746</v>
          </cell>
          <cell r="AK1673">
            <v>218519.52556710335</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row>
        <row r="1674">
          <cell r="A1674" t="str">
            <v>ORResidentialDLC Smart AppliancesProgram Annual BenefitsLow Participation Case0</v>
          </cell>
          <cell r="B1674" t="str">
            <v>OR</v>
          </cell>
          <cell r="C1674" t="str">
            <v>Residential</v>
          </cell>
          <cell r="D1674" t="str">
            <v>DLC Smart Appliances</v>
          </cell>
          <cell r="E1674" t="str">
            <v>Program Annual Benefits</v>
          </cell>
          <cell r="F1674" t="str">
            <v>Low Participation Case</v>
          </cell>
          <cell r="G1674">
            <v>0</v>
          </cell>
          <cell r="H1674">
            <v>0</v>
          </cell>
          <cell r="I1674">
            <v>0</v>
          </cell>
          <cell r="J1674">
            <v>0</v>
          </cell>
          <cell r="K1674">
            <v>0</v>
          </cell>
          <cell r="L1674">
            <v>0</v>
          </cell>
          <cell r="M1674">
            <v>0</v>
          </cell>
          <cell r="N1674">
            <v>0</v>
          </cell>
          <cell r="O1674">
            <v>0</v>
          </cell>
          <cell r="P1674">
            <v>0</v>
          </cell>
          <cell r="Q1674">
            <v>0</v>
          </cell>
          <cell r="R1674">
            <v>573231.01</v>
          </cell>
          <cell r="S1674">
            <v>1745288.43</v>
          </cell>
          <cell r="T1674">
            <v>4127886.26</v>
          </cell>
          <cell r="U1674">
            <v>5388069.9000000004</v>
          </cell>
          <cell r="V1674">
            <v>6066603.5300000003</v>
          </cell>
          <cell r="W1674">
            <v>6146956.6100000003</v>
          </cell>
          <cell r="X1674">
            <v>6226381.7599999998</v>
          </cell>
          <cell r="Y1674">
            <v>6305886.3200000003</v>
          </cell>
          <cell r="Z1674">
            <v>6389191.79</v>
          </cell>
          <cell r="AA1674">
            <v>6482465.1100000003</v>
          </cell>
          <cell r="AB1674">
            <v>6568214.9500000002</v>
          </cell>
          <cell r="AC1674">
            <v>6654117.0800000001</v>
          </cell>
          <cell r="AD1674">
            <v>6743128.8899999997</v>
          </cell>
          <cell r="AE1674">
            <v>6833331.4100000001</v>
          </cell>
          <cell r="AF1674">
            <v>6924740.5700000003</v>
          </cell>
          <cell r="AG1674">
            <v>7017372.5</v>
          </cell>
          <cell r="AH1674">
            <v>7111243.5700000003</v>
          </cell>
          <cell r="AI1674">
            <v>7206370.3399999999</v>
          </cell>
          <cell r="AJ1674">
            <v>7302769.6200000001</v>
          </cell>
          <cell r="AK1674">
            <v>7400458.4299999997</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row>
        <row r="1675">
          <cell r="A1675" t="str">
            <v>ORResidentialDLC Smart AppliancesProgram Annual CostsLow Participation Case0</v>
          </cell>
          <cell r="B1675" t="str">
            <v>OR</v>
          </cell>
          <cell r="C1675" t="str">
            <v>Residential</v>
          </cell>
          <cell r="D1675" t="str">
            <v>DLC Smart Appliances</v>
          </cell>
          <cell r="E1675" t="str">
            <v>Program Annual Costs</v>
          </cell>
          <cell r="F1675" t="str">
            <v>Low Participation Case</v>
          </cell>
          <cell r="G1675">
            <v>0</v>
          </cell>
          <cell r="H1675">
            <v>0</v>
          </cell>
          <cell r="I1675">
            <v>0</v>
          </cell>
          <cell r="J1675">
            <v>0</v>
          </cell>
          <cell r="K1675">
            <v>0</v>
          </cell>
          <cell r="L1675">
            <v>0</v>
          </cell>
          <cell r="M1675">
            <v>0</v>
          </cell>
          <cell r="N1675">
            <v>0</v>
          </cell>
          <cell r="O1675">
            <v>0</v>
          </cell>
          <cell r="P1675">
            <v>0</v>
          </cell>
          <cell r="Q1675">
            <v>0</v>
          </cell>
          <cell r="R1675">
            <v>5834317.1500000004</v>
          </cell>
          <cell r="S1675">
            <v>12509121.98</v>
          </cell>
          <cell r="T1675">
            <v>26286343.199999999</v>
          </cell>
          <cell r="U1675">
            <v>16130618.27</v>
          </cell>
          <cell r="V1675">
            <v>10911310.720000001</v>
          </cell>
          <cell r="W1675">
            <v>4823091.07</v>
          </cell>
          <cell r="X1675">
            <v>4899046.41</v>
          </cell>
          <cell r="Y1675">
            <v>4974249.76</v>
          </cell>
          <cell r="Z1675">
            <v>5049879.66</v>
          </cell>
          <cell r="AA1675">
            <v>5126289.05</v>
          </cell>
          <cell r="AB1675">
            <v>5203203.5</v>
          </cell>
          <cell r="AC1675">
            <v>5283869.59</v>
          </cell>
          <cell r="AD1675">
            <v>5405233.1200000001</v>
          </cell>
          <cell r="AE1675">
            <v>5502775.29</v>
          </cell>
          <cell r="AF1675">
            <v>5602414.6799999997</v>
          </cell>
          <cell r="AG1675">
            <v>5704204.7300000004</v>
          </cell>
          <cell r="AH1675">
            <v>5808200.4400000004</v>
          </cell>
          <cell r="AI1675">
            <v>5914458.3899999997</v>
          </cell>
          <cell r="AJ1675">
            <v>6023036.7800000003</v>
          </cell>
          <cell r="AK1675">
            <v>6133995.5099999998</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row>
        <row r="1676">
          <cell r="A1676" t="str">
            <v>ORResidentialDLC Smart AppliancesNon-Incentive CostsLow Participation Case0</v>
          </cell>
          <cell r="B1676" t="str">
            <v>OR</v>
          </cell>
          <cell r="C1676" t="str">
            <v>Residential</v>
          </cell>
          <cell r="D1676" t="str">
            <v>DLC Smart Appliances</v>
          </cell>
          <cell r="E1676" t="str">
            <v>Non-Incentive Costs</v>
          </cell>
          <cell r="F1676" t="str">
            <v>Low Participation Case</v>
          </cell>
          <cell r="G1676">
            <v>0</v>
          </cell>
          <cell r="H1676">
            <v>0</v>
          </cell>
          <cell r="I1676">
            <v>0</v>
          </cell>
          <cell r="J1676">
            <v>0</v>
          </cell>
          <cell r="K1676">
            <v>0</v>
          </cell>
          <cell r="L1676">
            <v>0</v>
          </cell>
          <cell r="M1676">
            <v>0</v>
          </cell>
          <cell r="N1676">
            <v>0</v>
          </cell>
          <cell r="O1676">
            <v>0</v>
          </cell>
          <cell r="P1676">
            <v>0</v>
          </cell>
          <cell r="Q1676">
            <v>0</v>
          </cell>
          <cell r="R1676">
            <v>5482636.7300000004</v>
          </cell>
          <cell r="S1676">
            <v>11437731.27</v>
          </cell>
          <cell r="T1676">
            <v>23748445.530000001</v>
          </cell>
          <cell r="U1676">
            <v>12818922.52</v>
          </cell>
          <cell r="V1676">
            <v>7177502.6100000003</v>
          </cell>
          <cell r="W1676">
            <v>1035039.42</v>
          </cell>
          <cell r="X1676">
            <v>1056694.75</v>
          </cell>
          <cell r="Y1676">
            <v>1077608.81</v>
          </cell>
          <cell r="Z1676">
            <v>1098962.6200000001</v>
          </cell>
          <cell r="AA1676">
            <v>1121099.71</v>
          </cell>
          <cell r="AB1676">
            <v>1143734.93</v>
          </cell>
          <cell r="AC1676">
            <v>1169950.97</v>
          </cell>
          <cell r="AD1676">
            <v>1234739.83</v>
          </cell>
          <cell r="AE1676">
            <v>1274929.31</v>
          </cell>
          <cell r="AF1676">
            <v>1316427.29</v>
          </cell>
          <cell r="AG1676">
            <v>1359276.37</v>
          </cell>
          <cell r="AH1676">
            <v>1403520.56</v>
          </cell>
          <cell r="AI1676">
            <v>1449205.28</v>
          </cell>
          <cell r="AJ1676">
            <v>1496377.44</v>
          </cell>
          <cell r="AK1676">
            <v>1545085.48</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row>
        <row r="1677">
          <cell r="A1677" t="str">
            <v>ORResidentialDLC Smart AppliancesSummer Peak Reduction @Meter  (MW)Low Participation Case0</v>
          </cell>
          <cell r="B1677" t="str">
            <v>OR</v>
          </cell>
          <cell r="C1677" t="str">
            <v>Residential</v>
          </cell>
          <cell r="D1677" t="str">
            <v>DLC Smart Appliances</v>
          </cell>
          <cell r="E1677" t="str">
            <v>Summer Peak Reduction @Meter  (MW)</v>
          </cell>
          <cell r="F1677" t="str">
            <v>Low Participation Case</v>
          </cell>
          <cell r="G1677">
            <v>0</v>
          </cell>
          <cell r="H1677">
            <v>0</v>
          </cell>
          <cell r="I1677">
            <v>0</v>
          </cell>
          <cell r="J1677">
            <v>0</v>
          </cell>
          <cell r="K1677">
            <v>0</v>
          </cell>
          <cell r="L1677">
            <v>0</v>
          </cell>
          <cell r="M1677">
            <v>0</v>
          </cell>
          <cell r="N1677">
            <v>0</v>
          </cell>
          <cell r="O1677">
            <v>0</v>
          </cell>
          <cell r="P1677">
            <v>0</v>
          </cell>
          <cell r="Q1677">
            <v>0</v>
          </cell>
          <cell r="R1677">
            <v>5.1061481672101516</v>
          </cell>
          <cell r="S1677">
            <v>15.546439584201273</v>
          </cell>
          <cell r="T1677">
            <v>36.769815927493447</v>
          </cell>
          <cell r="U1677">
            <v>47.99510590524666</v>
          </cell>
          <cell r="V1677">
            <v>54.039254216657497</v>
          </cell>
          <cell r="W1677">
            <v>54.75501228123791</v>
          </cell>
          <cell r="X1677">
            <v>55.462504704051796</v>
          </cell>
          <cell r="Y1677">
            <v>56.170704503007471</v>
          </cell>
          <cell r="Z1677">
            <v>56.91276145592839</v>
          </cell>
          <cell r="AA1677">
            <v>57.74360864977195</v>
          </cell>
          <cell r="AB1677">
            <v>58.507439221742665</v>
          </cell>
          <cell r="AC1677">
            <v>59.27262640549219</v>
          </cell>
          <cell r="AD1677">
            <v>60.065513565673378</v>
          </cell>
          <cell r="AE1677">
            <v>60.869007140432515</v>
          </cell>
          <cell r="AF1677">
            <v>61.683249011282939</v>
          </cell>
          <cell r="AG1677">
            <v>62.508382957680382</v>
          </cell>
          <cell r="AH1677">
            <v>63.344554682411669</v>
          </cell>
          <cell r="AI1677">
            <v>64.191911837323005</v>
          </cell>
          <cell r="AJ1677">
            <v>65.050604049392433</v>
          </cell>
          <cell r="AK1677">
            <v>65.920782947151125</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row>
        <row r="1678">
          <cell r="A1678" t="str">
            <v>ORResidentialDLC Smart AppliancesSummer Peak Reduction @Generation (MW)Low Participation Case0</v>
          </cell>
          <cell r="B1678" t="str">
            <v>OR</v>
          </cell>
          <cell r="C1678" t="str">
            <v>Residential</v>
          </cell>
          <cell r="D1678" t="str">
            <v>DLC Smart Appliances</v>
          </cell>
          <cell r="E1678" t="str">
            <v>Summer Peak Reduction @Generation (MW)</v>
          </cell>
          <cell r="F1678" t="str">
            <v>Low Participation Case</v>
          </cell>
          <cell r="G1678">
            <v>0</v>
          </cell>
          <cell r="H1678">
            <v>0</v>
          </cell>
          <cell r="I1678">
            <v>0</v>
          </cell>
          <cell r="J1678">
            <v>0</v>
          </cell>
          <cell r="K1678">
            <v>0</v>
          </cell>
          <cell r="L1678">
            <v>0</v>
          </cell>
          <cell r="M1678">
            <v>0</v>
          </cell>
          <cell r="N1678">
            <v>0</v>
          </cell>
          <cell r="O1678">
            <v>0</v>
          </cell>
          <cell r="P1678">
            <v>0</v>
          </cell>
          <cell r="Q1678">
            <v>0</v>
          </cell>
          <cell r="R1678">
            <v>5.6309529854545115</v>
          </cell>
          <cell r="S1678">
            <v>17.1442871462299</v>
          </cell>
          <cell r="T1678">
            <v>40.548980952242438</v>
          </cell>
          <cell r="U1678">
            <v>52.92799504328039</v>
          </cell>
          <cell r="V1678">
            <v>59.593354892652727</v>
          </cell>
          <cell r="W1678">
            <v>60.382677857562754</v>
          </cell>
          <cell r="X1678">
            <v>61.162885646285609</v>
          </cell>
          <cell r="Y1678">
            <v>61.94387351456492</v>
          </cell>
          <cell r="Z1678">
            <v>62.762198341341403</v>
          </cell>
          <cell r="AA1678">
            <v>63.678439181486489</v>
          </cell>
          <cell r="AB1678">
            <v>64.520775498172327</v>
          </cell>
          <cell r="AC1678">
            <v>65.364607857843168</v>
          </cell>
          <cell r="AD1678">
            <v>66.238987169908881</v>
          </cell>
          <cell r="AE1678">
            <v>67.125063013269198</v>
          </cell>
          <cell r="AF1678">
            <v>68.022991851877961</v>
          </cell>
          <cell r="AG1678">
            <v>68.932932242700019</v>
          </cell>
          <cell r="AH1678">
            <v>69.855044863709381</v>
          </cell>
          <cell r="AI1678">
            <v>70.789492542261797</v>
          </cell>
          <cell r="AJ1678">
            <v>71.73644028384696</v>
          </cell>
          <cell r="AK1678">
            <v>72.696055301225314</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row>
        <row r="1679">
          <cell r="A1679" t="str">
            <v>ORResidentialDLC Smart AppliancesWinter Peak Reduction @Meter  (MW)Low Participation Case0</v>
          </cell>
          <cell r="B1679" t="str">
            <v>OR</v>
          </cell>
          <cell r="C1679" t="str">
            <v>Residential</v>
          </cell>
          <cell r="D1679" t="str">
            <v>DLC Smart Appliances</v>
          </cell>
          <cell r="E1679" t="str">
            <v>Winter Peak Reduction @Meter  (MW)</v>
          </cell>
          <cell r="F1679" t="str">
            <v>Low Participation Case</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row>
        <row r="1680">
          <cell r="A1680" t="str">
            <v>ORResidentialDLC Smart AppliancesWinter Peak Reduction @Generation (MW)Low Participation Case0</v>
          </cell>
          <cell r="B1680" t="str">
            <v>OR</v>
          </cell>
          <cell r="C1680" t="str">
            <v>Residential</v>
          </cell>
          <cell r="D1680" t="str">
            <v>DLC Smart Appliances</v>
          </cell>
          <cell r="E1680" t="str">
            <v>Winter Peak Reduction @Generation (MW)</v>
          </cell>
          <cell r="F1680" t="str">
            <v>Low Participation Case</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row>
        <row r="1681">
          <cell r="A1681" t="str">
            <v>ORResidentialDLC Smart AppliancesProgram Annual BenefitsLow Participation Case0</v>
          </cell>
          <cell r="B1681" t="str">
            <v>OR</v>
          </cell>
          <cell r="C1681" t="str">
            <v>Residential</v>
          </cell>
          <cell r="D1681" t="str">
            <v>DLC Smart Appliances</v>
          </cell>
          <cell r="E1681" t="str">
            <v>Program Annual Benefits</v>
          </cell>
          <cell r="F1681" t="str">
            <v>Low Participation Case</v>
          </cell>
          <cell r="G1681">
            <v>0</v>
          </cell>
        </row>
        <row r="1682">
          <cell r="A1682" t="str">
            <v>ORResidentialDLC Smart AppliancesNew ParticipantsLow Participation Case0</v>
          </cell>
          <cell r="B1682" t="str">
            <v>OR</v>
          </cell>
          <cell r="C1682" t="str">
            <v>Residential</v>
          </cell>
          <cell r="D1682" t="str">
            <v>DLC Smart Appliances</v>
          </cell>
          <cell r="E1682" t="str">
            <v>New Participants</v>
          </cell>
          <cell r="F1682" t="str">
            <v>Low Participation Case</v>
          </cell>
          <cell r="G1682">
            <v>0</v>
          </cell>
          <cell r="H1682">
            <v>0</v>
          </cell>
          <cell r="I1682">
            <v>0</v>
          </cell>
          <cell r="J1682">
            <v>0</v>
          </cell>
          <cell r="K1682">
            <v>0</v>
          </cell>
          <cell r="L1682">
            <v>0</v>
          </cell>
          <cell r="M1682">
            <v>0</v>
          </cell>
          <cell r="N1682">
            <v>0</v>
          </cell>
          <cell r="O1682">
            <v>0</v>
          </cell>
          <cell r="P1682">
            <v>0</v>
          </cell>
          <cell r="Q1682">
            <v>0</v>
          </cell>
          <cell r="R1682">
            <v>16746.686550000006</v>
          </cell>
          <cell r="S1682">
            <v>34271.919000000009</v>
          </cell>
          <cell r="T1682">
            <v>69833.664450000011</v>
          </cell>
          <cell r="U1682">
            <v>36847.527750000037</v>
          </cell>
          <cell r="V1682">
            <v>20100.588749999937</v>
          </cell>
          <cell r="W1682">
            <v>2583.0255000000179</v>
          </cell>
          <cell r="X1682">
            <v>2585.7149999999965</v>
          </cell>
          <cell r="Y1682">
            <v>2585.2035000000324</v>
          </cell>
          <cell r="Z1682">
            <v>2584.5764999999665</v>
          </cell>
          <cell r="AA1682">
            <v>2584.3950000000186</v>
          </cell>
          <cell r="AB1682">
            <v>2584.7249999999767</v>
          </cell>
          <cell r="AC1682">
            <v>2592.8595000000205</v>
          </cell>
          <cell r="AD1682">
            <v>2694.0321599718882</v>
          </cell>
          <cell r="AE1682">
            <v>2731.0805338135397</v>
          </cell>
          <cell r="AF1682">
            <v>2768.6383974915661</v>
          </cell>
          <cell r="AG1682">
            <v>2806.7127575183695</v>
          </cell>
          <cell r="AH1682">
            <v>2845.3107167601411</v>
          </cell>
          <cell r="AI1682">
            <v>2884.4394757617847</v>
          </cell>
          <cell r="AJ1682">
            <v>2924.1063340901455</v>
          </cell>
          <cell r="AK1682">
            <v>2964.3186916958948</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row>
        <row r="1683">
          <cell r="A1683" t="str">
            <v>ORResidentialDLC Smart AppliancesIncentive CostsLow Participation Case0</v>
          </cell>
          <cell r="B1683" t="str">
            <v>OR</v>
          </cell>
          <cell r="C1683" t="str">
            <v>Residential</v>
          </cell>
          <cell r="D1683" t="str">
            <v>DLC Smart Appliances</v>
          </cell>
          <cell r="E1683" t="str">
            <v>Incentive Costs</v>
          </cell>
          <cell r="F1683" t="str">
            <v>Low Participation Case</v>
          </cell>
          <cell r="G1683">
            <v>0</v>
          </cell>
          <cell r="H1683">
            <v>0</v>
          </cell>
          <cell r="I1683">
            <v>0</v>
          </cell>
          <cell r="J1683">
            <v>0</v>
          </cell>
          <cell r="K1683">
            <v>0</v>
          </cell>
          <cell r="L1683">
            <v>0</v>
          </cell>
          <cell r="M1683">
            <v>0</v>
          </cell>
          <cell r="N1683">
            <v>0</v>
          </cell>
          <cell r="O1683">
            <v>0</v>
          </cell>
          <cell r="P1683">
            <v>0</v>
          </cell>
          <cell r="Q1683">
            <v>0</v>
          </cell>
          <cell r="R1683">
            <v>351680.42</v>
          </cell>
          <cell r="S1683">
            <v>1071390.72</v>
          </cell>
          <cell r="T1683">
            <v>2537897.67</v>
          </cell>
          <cell r="U1683">
            <v>3311695.75</v>
          </cell>
          <cell r="V1683">
            <v>3733808.12</v>
          </cell>
          <cell r="W1683">
            <v>3788051.65</v>
          </cell>
          <cell r="X1683">
            <v>3842351.67</v>
          </cell>
          <cell r="Y1683">
            <v>3896640.94</v>
          </cell>
          <cell r="Z1683">
            <v>3950917.05</v>
          </cell>
          <cell r="AA1683">
            <v>4005189.34</v>
          </cell>
          <cell r="AB1683">
            <v>4059468.57</v>
          </cell>
          <cell r="AC1683">
            <v>4113918.62</v>
          </cell>
          <cell r="AD1683">
            <v>4170493.29</v>
          </cell>
          <cell r="AE1683">
            <v>4227845.9800000004</v>
          </cell>
          <cell r="AF1683">
            <v>4285987.3899999997</v>
          </cell>
          <cell r="AG1683">
            <v>4344928.3600000003</v>
          </cell>
          <cell r="AH1683">
            <v>4404679.88</v>
          </cell>
          <cell r="AI1683">
            <v>4465253.1100000003</v>
          </cell>
          <cell r="AJ1683">
            <v>4526659.34</v>
          </cell>
          <cell r="AK1683">
            <v>4588910.04</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row>
        <row r="1684">
          <cell r="A1684" t="str">
            <v>ORResidentialDLC Smart AppliancesParticipantsLow Participation Case0</v>
          </cell>
          <cell r="B1684" t="str">
            <v>OR</v>
          </cell>
          <cell r="C1684" t="str">
            <v>Residential</v>
          </cell>
          <cell r="D1684" t="str">
            <v>DLC Smart Appliances</v>
          </cell>
          <cell r="E1684" t="str">
            <v>Participants</v>
          </cell>
          <cell r="F1684" t="str">
            <v>Low Participation Case</v>
          </cell>
          <cell r="G1684">
            <v>0</v>
          </cell>
          <cell r="H1684">
            <v>0</v>
          </cell>
          <cell r="I1684">
            <v>0</v>
          </cell>
          <cell r="J1684">
            <v>0</v>
          </cell>
          <cell r="K1684">
            <v>0</v>
          </cell>
          <cell r="L1684">
            <v>0</v>
          </cell>
          <cell r="M1684">
            <v>0</v>
          </cell>
          <cell r="N1684">
            <v>0</v>
          </cell>
          <cell r="O1684">
            <v>0</v>
          </cell>
          <cell r="P1684">
            <v>0</v>
          </cell>
          <cell r="Q1684">
            <v>0</v>
          </cell>
          <cell r="R1684">
            <v>16746.686550000006</v>
          </cell>
          <cell r="S1684">
            <v>51018.605550000015</v>
          </cell>
          <cell r="T1684">
            <v>120852.27000000002</v>
          </cell>
          <cell r="U1684">
            <v>157699.79775000006</v>
          </cell>
          <cell r="V1684">
            <v>177800.38649999999</v>
          </cell>
          <cell r="W1684">
            <v>180383.41200000001</v>
          </cell>
          <cell r="X1684">
            <v>182969.12700000001</v>
          </cell>
          <cell r="Y1684">
            <v>185554.33050000004</v>
          </cell>
          <cell r="Z1684">
            <v>188138.90700000001</v>
          </cell>
          <cell r="AA1684">
            <v>190723.30200000003</v>
          </cell>
          <cell r="AB1684">
            <v>193308.027</v>
          </cell>
          <cell r="AC1684">
            <v>195900.88650000002</v>
          </cell>
          <cell r="AD1684">
            <v>198594.91865997191</v>
          </cell>
          <cell r="AE1684">
            <v>201325.99919378545</v>
          </cell>
          <cell r="AF1684">
            <v>204094.63759127702</v>
          </cell>
          <cell r="AG1684">
            <v>206901.35034879539</v>
          </cell>
          <cell r="AH1684">
            <v>209746.66106555553</v>
          </cell>
          <cell r="AI1684">
            <v>212631.10054131731</v>
          </cell>
          <cell r="AJ1684">
            <v>215555.20687540746</v>
          </cell>
          <cell r="AK1684">
            <v>218519.52556710335</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row>
        <row r="1685">
          <cell r="A1685" t="str">
            <v>ORResidentialDLC Smart ThermostatsProgram Annual BenefitsLow Participation Case0</v>
          </cell>
          <cell r="B1685" t="str">
            <v>OR</v>
          </cell>
          <cell r="C1685" t="str">
            <v>Residential</v>
          </cell>
          <cell r="D1685" t="str">
            <v>DLC Smart Thermostats</v>
          </cell>
          <cell r="E1685" t="str">
            <v>Program Annual Benefits</v>
          </cell>
          <cell r="F1685" t="str">
            <v>Low Participation Case</v>
          </cell>
          <cell r="G1685">
            <v>0</v>
          </cell>
          <cell r="H1685">
            <v>0</v>
          </cell>
          <cell r="I1685">
            <v>0</v>
          </cell>
          <cell r="J1685">
            <v>0</v>
          </cell>
          <cell r="K1685">
            <v>0</v>
          </cell>
          <cell r="L1685">
            <v>0</v>
          </cell>
          <cell r="M1685">
            <v>0</v>
          </cell>
          <cell r="N1685">
            <v>0</v>
          </cell>
          <cell r="O1685">
            <v>0</v>
          </cell>
          <cell r="P1685">
            <v>0</v>
          </cell>
          <cell r="Q1685">
            <v>0</v>
          </cell>
          <cell r="R1685">
            <v>573231.01</v>
          </cell>
          <cell r="S1685">
            <v>1745288.43</v>
          </cell>
          <cell r="T1685">
            <v>4127886.26</v>
          </cell>
          <cell r="U1685">
            <v>5388069.9000000004</v>
          </cell>
          <cell r="V1685">
            <v>6066603.5300000003</v>
          </cell>
          <cell r="W1685">
            <v>6146956.6100000003</v>
          </cell>
          <cell r="X1685">
            <v>6226381.7599999998</v>
          </cell>
          <cell r="Y1685">
            <v>6305886.3200000003</v>
          </cell>
          <cell r="Z1685">
            <v>6389191.79</v>
          </cell>
          <cell r="AA1685">
            <v>6482465.1100000003</v>
          </cell>
          <cell r="AB1685">
            <v>6568214.9500000002</v>
          </cell>
          <cell r="AC1685">
            <v>6654117.0800000001</v>
          </cell>
          <cell r="AD1685">
            <v>6743128.8899999997</v>
          </cell>
          <cell r="AE1685">
            <v>6833331.4100000001</v>
          </cell>
          <cell r="AF1685">
            <v>6924740.5700000003</v>
          </cell>
          <cell r="AG1685">
            <v>7017372.5</v>
          </cell>
          <cell r="AH1685">
            <v>7111243.5700000003</v>
          </cell>
          <cell r="AI1685">
            <v>7206370.3399999999</v>
          </cell>
          <cell r="AJ1685">
            <v>7302769.6200000001</v>
          </cell>
          <cell r="AK1685">
            <v>7400458.4299999997</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row>
        <row r="1686">
          <cell r="A1686" t="str">
            <v>ORResidentialDLC Smart ThermostatsProgram Annual CostsLow Participation Case0</v>
          </cell>
          <cell r="B1686" t="str">
            <v>OR</v>
          </cell>
          <cell r="C1686" t="str">
            <v>Residential</v>
          </cell>
          <cell r="D1686" t="str">
            <v>DLC Smart Thermostats</v>
          </cell>
          <cell r="E1686" t="str">
            <v>Program Annual Costs</v>
          </cell>
          <cell r="F1686" t="str">
            <v>Low Participation Case</v>
          </cell>
          <cell r="G1686">
            <v>0</v>
          </cell>
          <cell r="H1686">
            <v>0</v>
          </cell>
          <cell r="I1686">
            <v>0</v>
          </cell>
          <cell r="J1686">
            <v>0</v>
          </cell>
          <cell r="K1686">
            <v>0</v>
          </cell>
          <cell r="L1686">
            <v>0</v>
          </cell>
          <cell r="M1686">
            <v>0</v>
          </cell>
          <cell r="N1686">
            <v>0</v>
          </cell>
          <cell r="O1686">
            <v>0</v>
          </cell>
          <cell r="P1686">
            <v>0</v>
          </cell>
          <cell r="Q1686">
            <v>0</v>
          </cell>
          <cell r="R1686">
            <v>5834317.1500000004</v>
          </cell>
          <cell r="S1686">
            <v>12509121.98</v>
          </cell>
          <cell r="T1686">
            <v>26286343.199999999</v>
          </cell>
          <cell r="U1686">
            <v>16130618.27</v>
          </cell>
          <cell r="V1686">
            <v>10911310.720000001</v>
          </cell>
          <cell r="W1686">
            <v>4823091.07</v>
          </cell>
          <cell r="X1686">
            <v>4899046.41</v>
          </cell>
          <cell r="Y1686">
            <v>4974249.76</v>
          </cell>
          <cell r="Z1686">
            <v>5049879.66</v>
          </cell>
          <cell r="AA1686">
            <v>5126289.05</v>
          </cell>
          <cell r="AB1686">
            <v>5203203.5</v>
          </cell>
          <cell r="AC1686">
            <v>5283869.59</v>
          </cell>
          <cell r="AD1686">
            <v>5405233.1200000001</v>
          </cell>
          <cell r="AE1686">
            <v>5502775.29</v>
          </cell>
          <cell r="AF1686">
            <v>5602414.6799999997</v>
          </cell>
          <cell r="AG1686">
            <v>5704204.7300000004</v>
          </cell>
          <cell r="AH1686">
            <v>5808200.4400000004</v>
          </cell>
          <cell r="AI1686">
            <v>5914458.3899999997</v>
          </cell>
          <cell r="AJ1686">
            <v>6023036.7800000003</v>
          </cell>
          <cell r="AK1686">
            <v>6133995.5099999998</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row>
        <row r="1687">
          <cell r="A1687" t="str">
            <v>ORResidentialDLC Smart ThermostatsNon-Incentive CostsLow Participation Case0</v>
          </cell>
          <cell r="B1687" t="str">
            <v>OR</v>
          </cell>
          <cell r="C1687" t="str">
            <v>Residential</v>
          </cell>
          <cell r="D1687" t="str">
            <v>DLC Smart Thermostats</v>
          </cell>
          <cell r="E1687" t="str">
            <v>Non-Incentive Costs</v>
          </cell>
          <cell r="F1687" t="str">
            <v>Low Participation Case</v>
          </cell>
          <cell r="G1687">
            <v>0</v>
          </cell>
          <cell r="H1687">
            <v>0</v>
          </cell>
          <cell r="I1687">
            <v>0</v>
          </cell>
          <cell r="J1687">
            <v>0</v>
          </cell>
          <cell r="K1687">
            <v>0</v>
          </cell>
          <cell r="L1687">
            <v>0</v>
          </cell>
          <cell r="M1687">
            <v>0</v>
          </cell>
          <cell r="N1687">
            <v>0</v>
          </cell>
          <cell r="O1687">
            <v>0</v>
          </cell>
          <cell r="P1687">
            <v>0</v>
          </cell>
          <cell r="Q1687">
            <v>0</v>
          </cell>
          <cell r="R1687">
            <v>5482636.7300000004</v>
          </cell>
          <cell r="S1687">
            <v>11437731.27</v>
          </cell>
          <cell r="T1687">
            <v>23748445.530000001</v>
          </cell>
          <cell r="U1687">
            <v>12818922.52</v>
          </cell>
          <cell r="V1687">
            <v>7177502.6100000003</v>
          </cell>
          <cell r="W1687">
            <v>1035039.42</v>
          </cell>
          <cell r="X1687">
            <v>1056694.75</v>
          </cell>
          <cell r="Y1687">
            <v>1077608.81</v>
          </cell>
          <cell r="Z1687">
            <v>1098962.6200000001</v>
          </cell>
          <cell r="AA1687">
            <v>1121099.71</v>
          </cell>
          <cell r="AB1687">
            <v>1143734.93</v>
          </cell>
          <cell r="AC1687">
            <v>1169950.97</v>
          </cell>
          <cell r="AD1687">
            <v>1234739.83</v>
          </cell>
          <cell r="AE1687">
            <v>1274929.31</v>
          </cell>
          <cell r="AF1687">
            <v>1316427.29</v>
          </cell>
          <cell r="AG1687">
            <v>1359276.37</v>
          </cell>
          <cell r="AH1687">
            <v>1403520.56</v>
          </cell>
          <cell r="AI1687">
            <v>1449205.28</v>
          </cell>
          <cell r="AJ1687">
            <v>1496377.44</v>
          </cell>
          <cell r="AK1687">
            <v>1545085.48</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row>
        <row r="1688">
          <cell r="A1688" t="str">
            <v>ORResidentialDLC Smart ThermostatsSummer Peak Reduction @Meter  (MW)Low Participation Case0</v>
          </cell>
          <cell r="B1688" t="str">
            <v>OR</v>
          </cell>
          <cell r="C1688" t="str">
            <v>Residential</v>
          </cell>
          <cell r="D1688" t="str">
            <v>DLC Smart Thermostats</v>
          </cell>
          <cell r="E1688" t="str">
            <v>Summer Peak Reduction @Meter  (MW)</v>
          </cell>
          <cell r="F1688" t="str">
            <v>Low Participation Case</v>
          </cell>
          <cell r="G1688">
            <v>0</v>
          </cell>
          <cell r="H1688">
            <v>0</v>
          </cell>
          <cell r="I1688">
            <v>0</v>
          </cell>
          <cell r="J1688">
            <v>0</v>
          </cell>
          <cell r="K1688">
            <v>0</v>
          </cell>
          <cell r="L1688">
            <v>0</v>
          </cell>
          <cell r="M1688">
            <v>0</v>
          </cell>
          <cell r="N1688">
            <v>0</v>
          </cell>
          <cell r="O1688">
            <v>0</v>
          </cell>
          <cell r="P1688">
            <v>0</v>
          </cell>
          <cell r="Q1688">
            <v>0</v>
          </cell>
          <cell r="R1688">
            <v>5.1061481672101516</v>
          </cell>
          <cell r="S1688">
            <v>15.546439584201273</v>
          </cell>
          <cell r="T1688">
            <v>36.769815927493447</v>
          </cell>
          <cell r="U1688">
            <v>47.99510590524666</v>
          </cell>
          <cell r="V1688">
            <v>54.039254216657497</v>
          </cell>
          <cell r="W1688">
            <v>54.75501228123791</v>
          </cell>
          <cell r="X1688">
            <v>55.462504704051796</v>
          </cell>
          <cell r="Y1688">
            <v>56.170704503007471</v>
          </cell>
          <cell r="Z1688">
            <v>56.91276145592839</v>
          </cell>
          <cell r="AA1688">
            <v>57.74360864977195</v>
          </cell>
          <cell r="AB1688">
            <v>58.507439221742665</v>
          </cell>
          <cell r="AC1688">
            <v>59.27262640549219</v>
          </cell>
          <cell r="AD1688">
            <v>60.065513565673378</v>
          </cell>
          <cell r="AE1688">
            <v>60.869007140432515</v>
          </cell>
          <cell r="AF1688">
            <v>61.683249011282939</v>
          </cell>
          <cell r="AG1688">
            <v>62.508382957680382</v>
          </cell>
          <cell r="AH1688">
            <v>63.344554682411669</v>
          </cell>
          <cell r="AI1688">
            <v>64.191911837323005</v>
          </cell>
          <cell r="AJ1688">
            <v>65.050604049392433</v>
          </cell>
          <cell r="AK1688">
            <v>65.920782947151125</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row>
        <row r="1689">
          <cell r="A1689" t="str">
            <v>ORResidentialDLC Smart ThermostatsSummer Peak Reduction @Generation (MW)Low Participation Case0</v>
          </cell>
          <cell r="B1689" t="str">
            <v>OR</v>
          </cell>
          <cell r="C1689" t="str">
            <v>Residential</v>
          </cell>
          <cell r="D1689" t="str">
            <v>DLC Smart Thermostats</v>
          </cell>
          <cell r="E1689" t="str">
            <v>Summer Peak Reduction @Generation (MW)</v>
          </cell>
          <cell r="F1689" t="str">
            <v>Low Participation Case</v>
          </cell>
          <cell r="G1689">
            <v>0</v>
          </cell>
          <cell r="H1689">
            <v>0</v>
          </cell>
          <cell r="I1689">
            <v>0</v>
          </cell>
          <cell r="J1689">
            <v>0</v>
          </cell>
          <cell r="K1689">
            <v>0</v>
          </cell>
          <cell r="L1689">
            <v>0</v>
          </cell>
          <cell r="M1689">
            <v>0</v>
          </cell>
          <cell r="N1689">
            <v>0</v>
          </cell>
          <cell r="O1689">
            <v>0</v>
          </cell>
          <cell r="P1689">
            <v>0</v>
          </cell>
          <cell r="Q1689">
            <v>0</v>
          </cell>
          <cell r="R1689">
            <v>5.6309529854545115</v>
          </cell>
          <cell r="S1689">
            <v>17.1442871462299</v>
          </cell>
          <cell r="T1689">
            <v>40.548980952242438</v>
          </cell>
          <cell r="U1689">
            <v>52.92799504328039</v>
          </cell>
          <cell r="V1689">
            <v>59.593354892652727</v>
          </cell>
          <cell r="W1689">
            <v>60.382677857562754</v>
          </cell>
          <cell r="X1689">
            <v>61.162885646285609</v>
          </cell>
          <cell r="Y1689">
            <v>61.94387351456492</v>
          </cell>
          <cell r="Z1689">
            <v>62.762198341341403</v>
          </cell>
          <cell r="AA1689">
            <v>63.678439181486489</v>
          </cell>
          <cell r="AB1689">
            <v>64.520775498172327</v>
          </cell>
          <cell r="AC1689">
            <v>65.364607857843168</v>
          </cell>
          <cell r="AD1689">
            <v>66.238987169908881</v>
          </cell>
          <cell r="AE1689">
            <v>67.125063013269198</v>
          </cell>
          <cell r="AF1689">
            <v>68.022991851877961</v>
          </cell>
          <cell r="AG1689">
            <v>68.932932242700019</v>
          </cell>
          <cell r="AH1689">
            <v>69.855044863709381</v>
          </cell>
          <cell r="AI1689">
            <v>70.789492542261797</v>
          </cell>
          <cell r="AJ1689">
            <v>71.73644028384696</v>
          </cell>
          <cell r="AK1689">
            <v>72.696055301225314</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row>
        <row r="1690">
          <cell r="A1690" t="str">
            <v>ORResidentialDLC Smart ThermostatsWinter Peak Reduction @Meter  (MW)Low Participation Case0</v>
          </cell>
          <cell r="B1690" t="str">
            <v>OR</v>
          </cell>
          <cell r="C1690" t="str">
            <v>Residential</v>
          </cell>
          <cell r="D1690" t="str">
            <v>DLC Smart Thermostats</v>
          </cell>
          <cell r="E1690" t="str">
            <v>Winter Peak Reduction @Meter  (MW)</v>
          </cell>
          <cell r="F1690" t="str">
            <v>Low Participation Case</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row>
        <row r="1691">
          <cell r="A1691" t="str">
            <v>ORResidentialDLC Smart ThermostatsWinter Peak Reduction @Generation (MW)Low Participation Case0</v>
          </cell>
          <cell r="B1691" t="str">
            <v>OR</v>
          </cell>
          <cell r="C1691" t="str">
            <v>Residential</v>
          </cell>
          <cell r="D1691" t="str">
            <v>DLC Smart Thermostats</v>
          </cell>
          <cell r="E1691" t="str">
            <v>Winter Peak Reduction @Generation (MW)</v>
          </cell>
          <cell r="F1691" t="str">
            <v>Low Participation Case</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row>
        <row r="1692">
          <cell r="A1692" t="str">
            <v>ORResidentialDLC Smart ThermostatsProgram Annual BenefitsLow Participation Case0</v>
          </cell>
          <cell r="B1692" t="str">
            <v>OR</v>
          </cell>
          <cell r="C1692" t="str">
            <v>Residential</v>
          </cell>
          <cell r="D1692" t="str">
            <v>DLC Smart Thermostats</v>
          </cell>
          <cell r="E1692" t="str">
            <v>Program Annual Benefits</v>
          </cell>
          <cell r="F1692" t="str">
            <v>Low Participation Case</v>
          </cell>
          <cell r="G1692">
            <v>0</v>
          </cell>
        </row>
        <row r="1693">
          <cell r="A1693" t="str">
            <v>ORResidentialDLC Smart ThermostatsNew ParticipantsLow Participation Case0</v>
          </cell>
          <cell r="B1693" t="str">
            <v>OR</v>
          </cell>
          <cell r="C1693" t="str">
            <v>Residential</v>
          </cell>
          <cell r="D1693" t="str">
            <v>DLC Smart Thermostats</v>
          </cell>
          <cell r="E1693" t="str">
            <v>New Participants</v>
          </cell>
          <cell r="F1693" t="str">
            <v>Low Participation Case</v>
          </cell>
          <cell r="G1693">
            <v>0</v>
          </cell>
          <cell r="H1693">
            <v>0</v>
          </cell>
          <cell r="I1693">
            <v>0</v>
          </cell>
          <cell r="J1693">
            <v>0</v>
          </cell>
          <cell r="K1693">
            <v>0</v>
          </cell>
          <cell r="L1693">
            <v>0</v>
          </cell>
          <cell r="M1693">
            <v>0</v>
          </cell>
          <cell r="N1693">
            <v>0</v>
          </cell>
          <cell r="O1693">
            <v>0</v>
          </cell>
          <cell r="P1693">
            <v>0</v>
          </cell>
          <cell r="Q1693">
            <v>0</v>
          </cell>
          <cell r="R1693">
            <v>16746.686550000006</v>
          </cell>
          <cell r="S1693">
            <v>34271.919000000009</v>
          </cell>
          <cell r="T1693">
            <v>69833.664450000011</v>
          </cell>
          <cell r="U1693">
            <v>36847.527750000037</v>
          </cell>
          <cell r="V1693">
            <v>20100.588749999937</v>
          </cell>
          <cell r="W1693">
            <v>2583.0255000000179</v>
          </cell>
          <cell r="X1693">
            <v>2585.7149999999965</v>
          </cell>
          <cell r="Y1693">
            <v>2585.2035000000324</v>
          </cell>
          <cell r="Z1693">
            <v>2584.5764999999665</v>
          </cell>
          <cell r="AA1693">
            <v>2584.3950000000186</v>
          </cell>
          <cell r="AB1693">
            <v>2584.7249999999767</v>
          </cell>
          <cell r="AC1693">
            <v>2592.8595000000205</v>
          </cell>
          <cell r="AD1693">
            <v>2694.0321599718882</v>
          </cell>
          <cell r="AE1693">
            <v>2731.0805338135397</v>
          </cell>
          <cell r="AF1693">
            <v>2768.6383974915661</v>
          </cell>
          <cell r="AG1693">
            <v>2806.7127575183695</v>
          </cell>
          <cell r="AH1693">
            <v>2845.3107167601411</v>
          </cell>
          <cell r="AI1693">
            <v>2884.4394757617847</v>
          </cell>
          <cell r="AJ1693">
            <v>2924.1063340901455</v>
          </cell>
          <cell r="AK1693">
            <v>2964.3186916958948</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row>
        <row r="1694">
          <cell r="A1694" t="str">
            <v>ORResidentialDLC Smart ThermostatsIncentive CostsLow Participation Case0</v>
          </cell>
          <cell r="B1694" t="str">
            <v>OR</v>
          </cell>
          <cell r="C1694" t="str">
            <v>Residential</v>
          </cell>
          <cell r="D1694" t="str">
            <v>DLC Smart Thermostats</v>
          </cell>
          <cell r="E1694" t="str">
            <v>Incentive Costs</v>
          </cell>
          <cell r="F1694" t="str">
            <v>Low Participation Case</v>
          </cell>
          <cell r="G1694">
            <v>0</v>
          </cell>
          <cell r="H1694">
            <v>0</v>
          </cell>
          <cell r="I1694">
            <v>0</v>
          </cell>
          <cell r="J1694">
            <v>0</v>
          </cell>
          <cell r="K1694">
            <v>0</v>
          </cell>
          <cell r="L1694">
            <v>0</v>
          </cell>
          <cell r="M1694">
            <v>0</v>
          </cell>
          <cell r="N1694">
            <v>0</v>
          </cell>
          <cell r="O1694">
            <v>0</v>
          </cell>
          <cell r="P1694">
            <v>0</v>
          </cell>
          <cell r="Q1694">
            <v>0</v>
          </cell>
          <cell r="R1694">
            <v>351680.42</v>
          </cell>
          <cell r="S1694">
            <v>1071390.72</v>
          </cell>
          <cell r="T1694">
            <v>2537897.67</v>
          </cell>
          <cell r="U1694">
            <v>3311695.75</v>
          </cell>
          <cell r="V1694">
            <v>3733808.12</v>
          </cell>
          <cell r="W1694">
            <v>3788051.65</v>
          </cell>
          <cell r="X1694">
            <v>3842351.67</v>
          </cell>
          <cell r="Y1694">
            <v>3896640.94</v>
          </cell>
          <cell r="Z1694">
            <v>3950917.05</v>
          </cell>
          <cell r="AA1694">
            <v>4005189.34</v>
          </cell>
          <cell r="AB1694">
            <v>4059468.57</v>
          </cell>
          <cell r="AC1694">
            <v>4113918.62</v>
          </cell>
          <cell r="AD1694">
            <v>4170493.29</v>
          </cell>
          <cell r="AE1694">
            <v>4227845.9800000004</v>
          </cell>
          <cell r="AF1694">
            <v>4285987.3899999997</v>
          </cell>
          <cell r="AG1694">
            <v>4344928.3600000003</v>
          </cell>
          <cell r="AH1694">
            <v>4404679.88</v>
          </cell>
          <cell r="AI1694">
            <v>4465253.1100000003</v>
          </cell>
          <cell r="AJ1694">
            <v>4526659.34</v>
          </cell>
          <cell r="AK1694">
            <v>4588910.04</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row>
        <row r="1695">
          <cell r="A1695" t="str">
            <v>ORResidentialDLC Smart ThermostatsParticipantsLow Participation Case0</v>
          </cell>
          <cell r="B1695" t="str">
            <v>OR</v>
          </cell>
          <cell r="C1695" t="str">
            <v>Residential</v>
          </cell>
          <cell r="D1695" t="str">
            <v>DLC Smart Thermostats</v>
          </cell>
          <cell r="E1695" t="str">
            <v>Participants</v>
          </cell>
          <cell r="F1695" t="str">
            <v>Low Participation Case</v>
          </cell>
          <cell r="G1695">
            <v>0</v>
          </cell>
          <cell r="H1695">
            <v>0</v>
          </cell>
          <cell r="I1695">
            <v>0</v>
          </cell>
          <cell r="J1695">
            <v>0</v>
          </cell>
          <cell r="K1695">
            <v>0</v>
          </cell>
          <cell r="L1695">
            <v>0</v>
          </cell>
          <cell r="M1695">
            <v>0</v>
          </cell>
          <cell r="N1695">
            <v>0</v>
          </cell>
          <cell r="O1695">
            <v>0</v>
          </cell>
          <cell r="P1695">
            <v>0</v>
          </cell>
          <cell r="Q1695">
            <v>0</v>
          </cell>
          <cell r="R1695">
            <v>16746.686550000006</v>
          </cell>
          <cell r="S1695">
            <v>51018.605550000015</v>
          </cell>
          <cell r="T1695">
            <v>120852.27000000002</v>
          </cell>
          <cell r="U1695">
            <v>157699.79775000006</v>
          </cell>
          <cell r="V1695">
            <v>177800.38649999999</v>
          </cell>
          <cell r="W1695">
            <v>180383.41200000001</v>
          </cell>
          <cell r="X1695">
            <v>182969.12700000001</v>
          </cell>
          <cell r="Y1695">
            <v>185554.33050000004</v>
          </cell>
          <cell r="Z1695">
            <v>188138.90700000001</v>
          </cell>
          <cell r="AA1695">
            <v>190723.30200000003</v>
          </cell>
          <cell r="AB1695">
            <v>193308.027</v>
          </cell>
          <cell r="AC1695">
            <v>195900.88650000002</v>
          </cell>
          <cell r="AD1695">
            <v>198594.91865997191</v>
          </cell>
          <cell r="AE1695">
            <v>201325.99919378545</v>
          </cell>
          <cell r="AF1695">
            <v>204094.63759127702</v>
          </cell>
          <cell r="AG1695">
            <v>206901.35034879539</v>
          </cell>
          <cell r="AH1695">
            <v>209746.66106555553</v>
          </cell>
          <cell r="AI1695">
            <v>212631.10054131731</v>
          </cell>
          <cell r="AJ1695">
            <v>215555.20687540746</v>
          </cell>
          <cell r="AK1695">
            <v>218519.52556710335</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row>
        <row r="1696">
          <cell r="A1696" t="str">
            <v>ORMedium C&amp;IDLC Space HeatingProgram Annual BenefitsLow Participation Case0</v>
          </cell>
          <cell r="B1696" t="str">
            <v>OR</v>
          </cell>
          <cell r="C1696" t="str">
            <v>Medium C&amp;I</v>
          </cell>
          <cell r="D1696" t="str">
            <v>DLC Space Heating</v>
          </cell>
          <cell r="E1696" t="str">
            <v>Program Annual Benefits</v>
          </cell>
          <cell r="F1696" t="str">
            <v>Low Participation Case</v>
          </cell>
          <cell r="G1696">
            <v>0</v>
          </cell>
          <cell r="H1696">
            <v>0</v>
          </cell>
          <cell r="I1696">
            <v>0</v>
          </cell>
          <cell r="J1696">
            <v>0</v>
          </cell>
          <cell r="K1696">
            <v>0</v>
          </cell>
          <cell r="L1696">
            <v>0</v>
          </cell>
          <cell r="M1696">
            <v>0</v>
          </cell>
          <cell r="N1696">
            <v>0</v>
          </cell>
          <cell r="O1696">
            <v>0</v>
          </cell>
          <cell r="P1696">
            <v>0</v>
          </cell>
          <cell r="Q1696">
            <v>0</v>
          </cell>
          <cell r="R1696">
            <v>573231.01</v>
          </cell>
          <cell r="S1696">
            <v>1745288.43</v>
          </cell>
          <cell r="T1696">
            <v>4127886.26</v>
          </cell>
          <cell r="U1696">
            <v>5388069.9000000004</v>
          </cell>
          <cell r="V1696">
            <v>6066603.5300000003</v>
          </cell>
          <cell r="W1696">
            <v>6146956.6100000003</v>
          </cell>
          <cell r="X1696">
            <v>6226381.7599999998</v>
          </cell>
          <cell r="Y1696">
            <v>6305886.3200000003</v>
          </cell>
          <cell r="Z1696">
            <v>6389191.79</v>
          </cell>
          <cell r="AA1696">
            <v>6482465.1100000003</v>
          </cell>
          <cell r="AB1696">
            <v>6568214.9500000002</v>
          </cell>
          <cell r="AC1696">
            <v>6654117.0800000001</v>
          </cell>
          <cell r="AD1696">
            <v>6743128.8899999997</v>
          </cell>
          <cell r="AE1696">
            <v>6833331.4100000001</v>
          </cell>
          <cell r="AF1696">
            <v>6924740.5700000003</v>
          </cell>
          <cell r="AG1696">
            <v>7017372.5</v>
          </cell>
          <cell r="AH1696">
            <v>7111243.5700000003</v>
          </cell>
          <cell r="AI1696">
            <v>7206370.3399999999</v>
          </cell>
          <cell r="AJ1696">
            <v>7302769.6200000001</v>
          </cell>
          <cell r="AK1696">
            <v>7400458.4299999997</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row>
        <row r="1697">
          <cell r="A1697" t="str">
            <v>ORMedium C&amp;IDLC Space HeatingProgram Annual CostsLow Participation Case0</v>
          </cell>
          <cell r="B1697" t="str">
            <v>OR</v>
          </cell>
          <cell r="C1697" t="str">
            <v>Medium C&amp;I</v>
          </cell>
          <cell r="D1697" t="str">
            <v>DLC Space Heating</v>
          </cell>
          <cell r="E1697" t="str">
            <v>Program Annual Costs</v>
          </cell>
          <cell r="F1697" t="str">
            <v>Low Participation Case</v>
          </cell>
          <cell r="G1697">
            <v>0</v>
          </cell>
          <cell r="H1697">
            <v>0</v>
          </cell>
          <cell r="I1697">
            <v>0</v>
          </cell>
          <cell r="J1697">
            <v>0</v>
          </cell>
          <cell r="K1697">
            <v>0</v>
          </cell>
          <cell r="L1697">
            <v>0</v>
          </cell>
          <cell r="M1697">
            <v>0</v>
          </cell>
          <cell r="N1697">
            <v>0</v>
          </cell>
          <cell r="O1697">
            <v>0</v>
          </cell>
          <cell r="P1697">
            <v>0</v>
          </cell>
          <cell r="Q1697">
            <v>0</v>
          </cell>
          <cell r="R1697">
            <v>5834317.1500000004</v>
          </cell>
          <cell r="S1697">
            <v>12509121.98</v>
          </cell>
          <cell r="T1697">
            <v>26286343.199999999</v>
          </cell>
          <cell r="U1697">
            <v>16130618.27</v>
          </cell>
          <cell r="V1697">
            <v>10911310.720000001</v>
          </cell>
          <cell r="W1697">
            <v>4823091.07</v>
          </cell>
          <cell r="X1697">
            <v>4899046.41</v>
          </cell>
          <cell r="Y1697">
            <v>4974249.76</v>
          </cell>
          <cell r="Z1697">
            <v>5049879.66</v>
          </cell>
          <cell r="AA1697">
            <v>5126289.05</v>
          </cell>
          <cell r="AB1697">
            <v>5203203.5</v>
          </cell>
          <cell r="AC1697">
            <v>5283869.59</v>
          </cell>
          <cell r="AD1697">
            <v>5405233.1200000001</v>
          </cell>
          <cell r="AE1697">
            <v>5502775.29</v>
          </cell>
          <cell r="AF1697">
            <v>5602414.6799999997</v>
          </cell>
          <cell r="AG1697">
            <v>5704204.7300000004</v>
          </cell>
          <cell r="AH1697">
            <v>5808200.4400000004</v>
          </cell>
          <cell r="AI1697">
            <v>5914458.3899999997</v>
          </cell>
          <cell r="AJ1697">
            <v>6023036.7800000003</v>
          </cell>
          <cell r="AK1697">
            <v>6133995.5099999998</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row>
        <row r="1698">
          <cell r="A1698" t="str">
            <v>ORMedium C&amp;IDLC Space HeatingNon-Incentive CostsLow Participation Case0</v>
          </cell>
          <cell r="B1698" t="str">
            <v>OR</v>
          </cell>
          <cell r="C1698" t="str">
            <v>Medium C&amp;I</v>
          </cell>
          <cell r="D1698" t="str">
            <v>DLC Space Heating</v>
          </cell>
          <cell r="E1698" t="str">
            <v>Non-Incentive Costs</v>
          </cell>
          <cell r="F1698" t="str">
            <v>Low Participation Case</v>
          </cell>
          <cell r="G1698">
            <v>0</v>
          </cell>
          <cell r="H1698">
            <v>0</v>
          </cell>
          <cell r="I1698">
            <v>0</v>
          </cell>
          <cell r="J1698">
            <v>0</v>
          </cell>
          <cell r="K1698">
            <v>0</v>
          </cell>
          <cell r="L1698">
            <v>0</v>
          </cell>
          <cell r="M1698">
            <v>0</v>
          </cell>
          <cell r="N1698">
            <v>0</v>
          </cell>
          <cell r="O1698">
            <v>0</v>
          </cell>
          <cell r="P1698">
            <v>0</v>
          </cell>
          <cell r="Q1698">
            <v>0</v>
          </cell>
          <cell r="R1698">
            <v>5482636.7300000004</v>
          </cell>
          <cell r="S1698">
            <v>11437731.27</v>
          </cell>
          <cell r="T1698">
            <v>23748445.530000001</v>
          </cell>
          <cell r="U1698">
            <v>12818922.52</v>
          </cell>
          <cell r="V1698">
            <v>7177502.6100000003</v>
          </cell>
          <cell r="W1698">
            <v>1035039.42</v>
          </cell>
          <cell r="X1698">
            <v>1056694.75</v>
          </cell>
          <cell r="Y1698">
            <v>1077608.81</v>
          </cell>
          <cell r="Z1698">
            <v>1098962.6200000001</v>
          </cell>
          <cell r="AA1698">
            <v>1121099.71</v>
          </cell>
          <cell r="AB1698">
            <v>1143734.93</v>
          </cell>
          <cell r="AC1698">
            <v>1169950.97</v>
          </cell>
          <cell r="AD1698">
            <v>1234739.83</v>
          </cell>
          <cell r="AE1698">
            <v>1274929.31</v>
          </cell>
          <cell r="AF1698">
            <v>1316427.29</v>
          </cell>
          <cell r="AG1698">
            <v>1359276.37</v>
          </cell>
          <cell r="AH1698">
            <v>1403520.56</v>
          </cell>
          <cell r="AI1698">
            <v>1449205.28</v>
          </cell>
          <cell r="AJ1698">
            <v>1496377.44</v>
          </cell>
          <cell r="AK1698">
            <v>1545085.48</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row>
        <row r="1699">
          <cell r="A1699" t="str">
            <v>ORMedium C&amp;IDLC Space HeatingSummer Peak Reduction @Meter  (MW)Low Participation Case0</v>
          </cell>
          <cell r="B1699" t="str">
            <v>OR</v>
          </cell>
          <cell r="C1699" t="str">
            <v>Medium C&amp;I</v>
          </cell>
          <cell r="D1699" t="str">
            <v>DLC Space Heating</v>
          </cell>
          <cell r="E1699" t="str">
            <v>Summer Peak Reduction @Meter  (MW)</v>
          </cell>
          <cell r="F1699" t="str">
            <v>Low Participation Case</v>
          </cell>
          <cell r="G1699">
            <v>0</v>
          </cell>
          <cell r="H1699">
            <v>0</v>
          </cell>
          <cell r="I1699">
            <v>0</v>
          </cell>
          <cell r="J1699">
            <v>0</v>
          </cell>
          <cell r="K1699">
            <v>0</v>
          </cell>
          <cell r="L1699">
            <v>0</v>
          </cell>
          <cell r="M1699">
            <v>0</v>
          </cell>
          <cell r="N1699">
            <v>0</v>
          </cell>
          <cell r="O1699">
            <v>0</v>
          </cell>
          <cell r="P1699">
            <v>0</v>
          </cell>
          <cell r="Q1699">
            <v>0</v>
          </cell>
          <cell r="R1699">
            <v>5.1061481672101516</v>
          </cell>
          <cell r="S1699">
            <v>15.546439584201273</v>
          </cell>
          <cell r="T1699">
            <v>36.769815927493447</v>
          </cell>
          <cell r="U1699">
            <v>47.99510590524666</v>
          </cell>
          <cell r="V1699">
            <v>54.039254216657497</v>
          </cell>
          <cell r="W1699">
            <v>54.75501228123791</v>
          </cell>
          <cell r="X1699">
            <v>55.462504704051796</v>
          </cell>
          <cell r="Y1699">
            <v>56.170704503007471</v>
          </cell>
          <cell r="Z1699">
            <v>56.91276145592839</v>
          </cell>
          <cell r="AA1699">
            <v>57.74360864977195</v>
          </cell>
          <cell r="AB1699">
            <v>58.507439221742665</v>
          </cell>
          <cell r="AC1699">
            <v>59.27262640549219</v>
          </cell>
          <cell r="AD1699">
            <v>60.065513565673378</v>
          </cell>
          <cell r="AE1699">
            <v>60.869007140432515</v>
          </cell>
          <cell r="AF1699">
            <v>61.683249011282939</v>
          </cell>
          <cell r="AG1699">
            <v>62.508382957680382</v>
          </cell>
          <cell r="AH1699">
            <v>63.344554682411669</v>
          </cell>
          <cell r="AI1699">
            <v>64.191911837323005</v>
          </cell>
          <cell r="AJ1699">
            <v>65.050604049392433</v>
          </cell>
          <cell r="AK1699">
            <v>65.920782947151125</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row>
        <row r="1700">
          <cell r="A1700" t="str">
            <v>ORMedium C&amp;IDLC Space HeatingSummer Peak Reduction @Generation (MW)Low Participation Case0</v>
          </cell>
          <cell r="B1700" t="str">
            <v>OR</v>
          </cell>
          <cell r="C1700" t="str">
            <v>Medium C&amp;I</v>
          </cell>
          <cell r="D1700" t="str">
            <v>DLC Space Heating</v>
          </cell>
          <cell r="E1700" t="str">
            <v>Summer Peak Reduction @Generation (MW)</v>
          </cell>
          <cell r="F1700" t="str">
            <v>Low Participation Case</v>
          </cell>
          <cell r="G1700">
            <v>0</v>
          </cell>
          <cell r="H1700">
            <v>0</v>
          </cell>
          <cell r="I1700">
            <v>0</v>
          </cell>
          <cell r="J1700">
            <v>0</v>
          </cell>
          <cell r="K1700">
            <v>0</v>
          </cell>
          <cell r="L1700">
            <v>0</v>
          </cell>
          <cell r="M1700">
            <v>0</v>
          </cell>
          <cell r="N1700">
            <v>0</v>
          </cell>
          <cell r="O1700">
            <v>0</v>
          </cell>
          <cell r="P1700">
            <v>0</v>
          </cell>
          <cell r="Q1700">
            <v>0</v>
          </cell>
          <cell r="R1700">
            <v>5.6309529854545115</v>
          </cell>
          <cell r="S1700">
            <v>17.1442871462299</v>
          </cell>
          <cell r="T1700">
            <v>40.548980952242438</v>
          </cell>
          <cell r="U1700">
            <v>52.92799504328039</v>
          </cell>
          <cell r="V1700">
            <v>59.593354892652727</v>
          </cell>
          <cell r="W1700">
            <v>60.382677857562754</v>
          </cell>
          <cell r="X1700">
            <v>61.162885646285609</v>
          </cell>
          <cell r="Y1700">
            <v>61.94387351456492</v>
          </cell>
          <cell r="Z1700">
            <v>62.762198341341403</v>
          </cell>
          <cell r="AA1700">
            <v>63.678439181486489</v>
          </cell>
          <cell r="AB1700">
            <v>64.520775498172327</v>
          </cell>
          <cell r="AC1700">
            <v>65.364607857843168</v>
          </cell>
          <cell r="AD1700">
            <v>66.238987169908881</v>
          </cell>
          <cell r="AE1700">
            <v>67.125063013269198</v>
          </cell>
          <cell r="AF1700">
            <v>68.022991851877961</v>
          </cell>
          <cell r="AG1700">
            <v>68.932932242700019</v>
          </cell>
          <cell r="AH1700">
            <v>69.855044863709381</v>
          </cell>
          <cell r="AI1700">
            <v>70.789492542261797</v>
          </cell>
          <cell r="AJ1700">
            <v>71.73644028384696</v>
          </cell>
          <cell r="AK1700">
            <v>72.696055301225314</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row>
        <row r="1701">
          <cell r="A1701" t="str">
            <v>ORMedium C&amp;IDLC Space HeatingWinter Peak Reduction @Meter  (MW)Low Participation Case0</v>
          </cell>
          <cell r="B1701" t="str">
            <v>OR</v>
          </cell>
          <cell r="C1701" t="str">
            <v>Medium C&amp;I</v>
          </cell>
          <cell r="D1701" t="str">
            <v>DLC Space Heating</v>
          </cell>
          <cell r="E1701" t="str">
            <v>Winter Peak Reduction @Meter  (MW)</v>
          </cell>
          <cell r="F1701" t="str">
            <v>Low Participation Case</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row>
        <row r="1702">
          <cell r="A1702" t="str">
            <v>ORMedium C&amp;IDLC Space HeatingWinter Peak Reduction @Generation (MW)Low Participation Case0</v>
          </cell>
          <cell r="B1702" t="str">
            <v>OR</v>
          </cell>
          <cell r="C1702" t="str">
            <v>Medium C&amp;I</v>
          </cell>
          <cell r="D1702" t="str">
            <v>DLC Space Heating</v>
          </cell>
          <cell r="E1702" t="str">
            <v>Winter Peak Reduction @Generation (MW)</v>
          </cell>
          <cell r="F1702" t="str">
            <v>Low Participation Case</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row>
        <row r="1703">
          <cell r="A1703" t="str">
            <v>ORMedium C&amp;IDLC Space HeatingProgram Annual BenefitsLow Participation Case0</v>
          </cell>
          <cell r="B1703" t="str">
            <v>OR</v>
          </cell>
          <cell r="C1703" t="str">
            <v>Medium C&amp;I</v>
          </cell>
          <cell r="D1703" t="str">
            <v>DLC Space Heating</v>
          </cell>
          <cell r="E1703" t="str">
            <v>Program Annual Benefits</v>
          </cell>
          <cell r="F1703" t="str">
            <v>Low Participation Case</v>
          </cell>
          <cell r="G1703">
            <v>0</v>
          </cell>
        </row>
        <row r="1704">
          <cell r="A1704" t="str">
            <v>ORMedium C&amp;IDLC Space HeatingNew ParticipantsLow Participation Case0</v>
          </cell>
          <cell r="B1704" t="str">
            <v>OR</v>
          </cell>
          <cell r="C1704" t="str">
            <v>Medium C&amp;I</v>
          </cell>
          <cell r="D1704" t="str">
            <v>DLC Space Heating</v>
          </cell>
          <cell r="E1704" t="str">
            <v>New Participants</v>
          </cell>
          <cell r="F1704" t="str">
            <v>Low Participation Case</v>
          </cell>
          <cell r="G1704">
            <v>0</v>
          </cell>
          <cell r="H1704">
            <v>0</v>
          </cell>
          <cell r="I1704">
            <v>0</v>
          </cell>
          <cell r="J1704">
            <v>0</v>
          </cell>
          <cell r="K1704">
            <v>0</v>
          </cell>
          <cell r="L1704">
            <v>0</v>
          </cell>
          <cell r="M1704">
            <v>0</v>
          </cell>
          <cell r="N1704">
            <v>0</v>
          </cell>
          <cell r="O1704">
            <v>0</v>
          </cell>
          <cell r="P1704">
            <v>0</v>
          </cell>
          <cell r="Q1704">
            <v>0</v>
          </cell>
          <cell r="R1704">
            <v>16746.686550000006</v>
          </cell>
          <cell r="S1704">
            <v>34271.919000000009</v>
          </cell>
          <cell r="T1704">
            <v>69833.664450000011</v>
          </cell>
          <cell r="U1704">
            <v>36847.527750000037</v>
          </cell>
          <cell r="V1704">
            <v>20100.588749999937</v>
          </cell>
          <cell r="W1704">
            <v>2583.0255000000179</v>
          </cell>
          <cell r="X1704">
            <v>2585.7149999999965</v>
          </cell>
          <cell r="Y1704">
            <v>2585.2035000000324</v>
          </cell>
          <cell r="Z1704">
            <v>2584.5764999999665</v>
          </cell>
          <cell r="AA1704">
            <v>2584.3950000000186</v>
          </cell>
          <cell r="AB1704">
            <v>2584.7249999999767</v>
          </cell>
          <cell r="AC1704">
            <v>2592.8595000000205</v>
          </cell>
          <cell r="AD1704">
            <v>2694.0321599718882</v>
          </cell>
          <cell r="AE1704">
            <v>2731.0805338135397</v>
          </cell>
          <cell r="AF1704">
            <v>2768.6383974915661</v>
          </cell>
          <cell r="AG1704">
            <v>2806.7127575183695</v>
          </cell>
          <cell r="AH1704">
            <v>2845.3107167601411</v>
          </cell>
          <cell r="AI1704">
            <v>2884.4394757617847</v>
          </cell>
          <cell r="AJ1704">
            <v>2924.1063340901455</v>
          </cell>
          <cell r="AK1704">
            <v>2964.3186916958948</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row>
        <row r="1705">
          <cell r="A1705" t="str">
            <v>ORMedium C&amp;IDLC Space HeatingIncentive CostsLow Participation Case0</v>
          </cell>
          <cell r="B1705" t="str">
            <v>OR</v>
          </cell>
          <cell r="C1705" t="str">
            <v>Medium C&amp;I</v>
          </cell>
          <cell r="D1705" t="str">
            <v>DLC Space Heating</v>
          </cell>
          <cell r="E1705" t="str">
            <v>Incentive Costs</v>
          </cell>
          <cell r="F1705" t="str">
            <v>Low Participation Case</v>
          </cell>
          <cell r="G1705">
            <v>0</v>
          </cell>
          <cell r="H1705">
            <v>0</v>
          </cell>
          <cell r="I1705">
            <v>0</v>
          </cell>
          <cell r="J1705">
            <v>0</v>
          </cell>
          <cell r="K1705">
            <v>0</v>
          </cell>
          <cell r="L1705">
            <v>0</v>
          </cell>
          <cell r="M1705">
            <v>0</v>
          </cell>
          <cell r="N1705">
            <v>0</v>
          </cell>
          <cell r="O1705">
            <v>0</v>
          </cell>
          <cell r="P1705">
            <v>0</v>
          </cell>
          <cell r="Q1705">
            <v>0</v>
          </cell>
          <cell r="R1705">
            <v>351680.42</v>
          </cell>
          <cell r="S1705">
            <v>1071390.72</v>
          </cell>
          <cell r="T1705">
            <v>2537897.67</v>
          </cell>
          <cell r="U1705">
            <v>3311695.75</v>
          </cell>
          <cell r="V1705">
            <v>3733808.12</v>
          </cell>
          <cell r="W1705">
            <v>3788051.65</v>
          </cell>
          <cell r="X1705">
            <v>3842351.67</v>
          </cell>
          <cell r="Y1705">
            <v>3896640.94</v>
          </cell>
          <cell r="Z1705">
            <v>3950917.05</v>
          </cell>
          <cell r="AA1705">
            <v>4005189.34</v>
          </cell>
          <cell r="AB1705">
            <v>4059468.57</v>
          </cell>
          <cell r="AC1705">
            <v>4113918.62</v>
          </cell>
          <cell r="AD1705">
            <v>4170493.29</v>
          </cell>
          <cell r="AE1705">
            <v>4227845.9800000004</v>
          </cell>
          <cell r="AF1705">
            <v>4285987.3899999997</v>
          </cell>
          <cell r="AG1705">
            <v>4344928.3600000003</v>
          </cell>
          <cell r="AH1705">
            <v>4404679.88</v>
          </cell>
          <cell r="AI1705">
            <v>4465253.1100000003</v>
          </cell>
          <cell r="AJ1705">
            <v>4526659.34</v>
          </cell>
          <cell r="AK1705">
            <v>4588910.04</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row>
        <row r="1706">
          <cell r="A1706" t="str">
            <v>ORMedium C&amp;IDLC Space HeatingParticipantsLow Participation Case0</v>
          </cell>
          <cell r="B1706" t="str">
            <v>OR</v>
          </cell>
          <cell r="C1706" t="str">
            <v>Medium C&amp;I</v>
          </cell>
          <cell r="D1706" t="str">
            <v>DLC Space Heating</v>
          </cell>
          <cell r="E1706" t="str">
            <v>Participants</v>
          </cell>
          <cell r="F1706" t="str">
            <v>Low Participation Case</v>
          </cell>
          <cell r="G1706">
            <v>0</v>
          </cell>
          <cell r="H1706">
            <v>0</v>
          </cell>
          <cell r="I1706">
            <v>0</v>
          </cell>
          <cell r="J1706">
            <v>0</v>
          </cell>
          <cell r="K1706">
            <v>0</v>
          </cell>
          <cell r="L1706">
            <v>0</v>
          </cell>
          <cell r="M1706">
            <v>0</v>
          </cell>
          <cell r="N1706">
            <v>0</v>
          </cell>
          <cell r="O1706">
            <v>0</v>
          </cell>
          <cell r="P1706">
            <v>0</v>
          </cell>
          <cell r="Q1706">
            <v>0</v>
          </cell>
          <cell r="R1706">
            <v>16746.686550000006</v>
          </cell>
          <cell r="S1706">
            <v>51018.605550000015</v>
          </cell>
          <cell r="T1706">
            <v>120852.27000000002</v>
          </cell>
          <cell r="U1706">
            <v>157699.79775000006</v>
          </cell>
          <cell r="V1706">
            <v>177800.38649999999</v>
          </cell>
          <cell r="W1706">
            <v>180383.41200000001</v>
          </cell>
          <cell r="X1706">
            <v>182969.12700000001</v>
          </cell>
          <cell r="Y1706">
            <v>185554.33050000004</v>
          </cell>
          <cell r="Z1706">
            <v>188138.90700000001</v>
          </cell>
          <cell r="AA1706">
            <v>190723.30200000003</v>
          </cell>
          <cell r="AB1706">
            <v>193308.027</v>
          </cell>
          <cell r="AC1706">
            <v>195900.88650000002</v>
          </cell>
          <cell r="AD1706">
            <v>198594.91865997191</v>
          </cell>
          <cell r="AE1706">
            <v>201325.99919378545</v>
          </cell>
          <cell r="AF1706">
            <v>204094.63759127702</v>
          </cell>
          <cell r="AG1706">
            <v>206901.35034879539</v>
          </cell>
          <cell r="AH1706">
            <v>209746.66106555553</v>
          </cell>
          <cell r="AI1706">
            <v>212631.10054131731</v>
          </cell>
          <cell r="AJ1706">
            <v>215555.20687540746</v>
          </cell>
          <cell r="AK1706">
            <v>218519.52556710335</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row>
        <row r="1707">
          <cell r="A1707" t="str">
            <v>ORResidentialDLC Space HeatingProgram Annual BenefitsLow Participation Case0</v>
          </cell>
          <cell r="B1707" t="str">
            <v>OR</v>
          </cell>
          <cell r="C1707" t="str">
            <v>Residential</v>
          </cell>
          <cell r="D1707" t="str">
            <v>DLC Space Heating</v>
          </cell>
          <cell r="E1707" t="str">
            <v>Program Annual Benefits</v>
          </cell>
          <cell r="F1707" t="str">
            <v>Low Participation Case</v>
          </cell>
          <cell r="G1707">
            <v>0</v>
          </cell>
          <cell r="H1707">
            <v>0</v>
          </cell>
          <cell r="I1707">
            <v>0</v>
          </cell>
          <cell r="J1707">
            <v>0</v>
          </cell>
          <cell r="K1707">
            <v>0</v>
          </cell>
          <cell r="L1707">
            <v>0</v>
          </cell>
          <cell r="M1707">
            <v>0</v>
          </cell>
          <cell r="N1707">
            <v>0</v>
          </cell>
          <cell r="O1707">
            <v>0</v>
          </cell>
          <cell r="P1707">
            <v>0</v>
          </cell>
          <cell r="Q1707">
            <v>0</v>
          </cell>
          <cell r="R1707">
            <v>573231.01</v>
          </cell>
          <cell r="S1707">
            <v>1745288.43</v>
          </cell>
          <cell r="T1707">
            <v>4127886.26</v>
          </cell>
          <cell r="U1707">
            <v>5388069.9000000004</v>
          </cell>
          <cell r="V1707">
            <v>6066603.5300000003</v>
          </cell>
          <cell r="W1707">
            <v>6146956.6100000003</v>
          </cell>
          <cell r="X1707">
            <v>6226381.7599999998</v>
          </cell>
          <cell r="Y1707">
            <v>6305886.3200000003</v>
          </cell>
          <cell r="Z1707">
            <v>6389191.79</v>
          </cell>
          <cell r="AA1707">
            <v>6482465.1100000003</v>
          </cell>
          <cell r="AB1707">
            <v>6568214.9500000002</v>
          </cell>
          <cell r="AC1707">
            <v>6654117.0800000001</v>
          </cell>
          <cell r="AD1707">
            <v>6743128.8899999997</v>
          </cell>
          <cell r="AE1707">
            <v>6833331.4100000001</v>
          </cell>
          <cell r="AF1707">
            <v>6924740.5700000003</v>
          </cell>
          <cell r="AG1707">
            <v>7017372.5</v>
          </cell>
          <cell r="AH1707">
            <v>7111243.5700000003</v>
          </cell>
          <cell r="AI1707">
            <v>7206370.3399999999</v>
          </cell>
          <cell r="AJ1707">
            <v>7302769.6200000001</v>
          </cell>
          <cell r="AK1707">
            <v>7400458.4299999997</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row>
        <row r="1708">
          <cell r="A1708" t="str">
            <v>ORResidentialDLC Space HeatingProgram Annual CostsLow Participation Case0</v>
          </cell>
          <cell r="B1708" t="str">
            <v>OR</v>
          </cell>
          <cell r="C1708" t="str">
            <v>Residential</v>
          </cell>
          <cell r="D1708" t="str">
            <v>DLC Space Heating</v>
          </cell>
          <cell r="E1708" t="str">
            <v>Program Annual Costs</v>
          </cell>
          <cell r="F1708" t="str">
            <v>Low Participation Case</v>
          </cell>
          <cell r="G1708">
            <v>0</v>
          </cell>
          <cell r="H1708">
            <v>0</v>
          </cell>
          <cell r="I1708">
            <v>0</v>
          </cell>
          <cell r="J1708">
            <v>0</v>
          </cell>
          <cell r="K1708">
            <v>0</v>
          </cell>
          <cell r="L1708">
            <v>0</v>
          </cell>
          <cell r="M1708">
            <v>0</v>
          </cell>
          <cell r="N1708">
            <v>0</v>
          </cell>
          <cell r="O1708">
            <v>0</v>
          </cell>
          <cell r="P1708">
            <v>0</v>
          </cell>
          <cell r="Q1708">
            <v>0</v>
          </cell>
          <cell r="R1708">
            <v>5834317.1500000004</v>
          </cell>
          <cell r="S1708">
            <v>12509121.98</v>
          </cell>
          <cell r="T1708">
            <v>26286343.199999999</v>
          </cell>
          <cell r="U1708">
            <v>16130618.27</v>
          </cell>
          <cell r="V1708">
            <v>10911310.720000001</v>
          </cell>
          <cell r="W1708">
            <v>4823091.07</v>
          </cell>
          <cell r="X1708">
            <v>4899046.41</v>
          </cell>
          <cell r="Y1708">
            <v>4974249.76</v>
          </cell>
          <cell r="Z1708">
            <v>5049879.66</v>
          </cell>
          <cell r="AA1708">
            <v>5126289.05</v>
          </cell>
          <cell r="AB1708">
            <v>5203203.5</v>
          </cell>
          <cell r="AC1708">
            <v>5283869.59</v>
          </cell>
          <cell r="AD1708">
            <v>5405233.1200000001</v>
          </cell>
          <cell r="AE1708">
            <v>5502775.29</v>
          </cell>
          <cell r="AF1708">
            <v>5602414.6799999997</v>
          </cell>
          <cell r="AG1708">
            <v>5704204.7300000004</v>
          </cell>
          <cell r="AH1708">
            <v>5808200.4400000004</v>
          </cell>
          <cell r="AI1708">
            <v>5914458.3899999997</v>
          </cell>
          <cell r="AJ1708">
            <v>6023036.7800000003</v>
          </cell>
          <cell r="AK1708">
            <v>6133995.5099999998</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row>
        <row r="1709">
          <cell r="A1709" t="str">
            <v>ORResidentialDLC Space HeatingNon-Incentive CostsLow Participation Case0</v>
          </cell>
          <cell r="B1709" t="str">
            <v>OR</v>
          </cell>
          <cell r="C1709" t="str">
            <v>Residential</v>
          </cell>
          <cell r="D1709" t="str">
            <v>DLC Space Heating</v>
          </cell>
          <cell r="E1709" t="str">
            <v>Non-Incentive Costs</v>
          </cell>
          <cell r="F1709" t="str">
            <v>Low Participation Case</v>
          </cell>
          <cell r="G1709">
            <v>0</v>
          </cell>
          <cell r="H1709">
            <v>0</v>
          </cell>
          <cell r="I1709">
            <v>0</v>
          </cell>
          <cell r="J1709">
            <v>0</v>
          </cell>
          <cell r="K1709">
            <v>0</v>
          </cell>
          <cell r="L1709">
            <v>0</v>
          </cell>
          <cell r="M1709">
            <v>0</v>
          </cell>
          <cell r="N1709">
            <v>0</v>
          </cell>
          <cell r="O1709">
            <v>0</v>
          </cell>
          <cell r="P1709">
            <v>0</v>
          </cell>
          <cell r="Q1709">
            <v>0</v>
          </cell>
          <cell r="R1709">
            <v>5482636.7300000004</v>
          </cell>
          <cell r="S1709">
            <v>11437731.27</v>
          </cell>
          <cell r="T1709">
            <v>23748445.530000001</v>
          </cell>
          <cell r="U1709">
            <v>12818922.52</v>
          </cell>
          <cell r="V1709">
            <v>7177502.6100000003</v>
          </cell>
          <cell r="W1709">
            <v>1035039.42</v>
          </cell>
          <cell r="X1709">
            <v>1056694.75</v>
          </cell>
          <cell r="Y1709">
            <v>1077608.81</v>
          </cell>
          <cell r="Z1709">
            <v>1098962.6200000001</v>
          </cell>
          <cell r="AA1709">
            <v>1121099.71</v>
          </cell>
          <cell r="AB1709">
            <v>1143734.93</v>
          </cell>
          <cell r="AC1709">
            <v>1169950.97</v>
          </cell>
          <cell r="AD1709">
            <v>1234739.83</v>
          </cell>
          <cell r="AE1709">
            <v>1274929.31</v>
          </cell>
          <cell r="AF1709">
            <v>1316427.29</v>
          </cell>
          <cell r="AG1709">
            <v>1359276.37</v>
          </cell>
          <cell r="AH1709">
            <v>1403520.56</v>
          </cell>
          <cell r="AI1709">
            <v>1449205.28</v>
          </cell>
          <cell r="AJ1709">
            <v>1496377.44</v>
          </cell>
          <cell r="AK1709">
            <v>1545085.48</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row>
        <row r="1710">
          <cell r="A1710" t="str">
            <v>ORResidentialDLC Space HeatingSummer Peak Reduction @Meter  (MW)Low Participation Case0</v>
          </cell>
          <cell r="B1710" t="str">
            <v>OR</v>
          </cell>
          <cell r="C1710" t="str">
            <v>Residential</v>
          </cell>
          <cell r="D1710" t="str">
            <v>DLC Space Heating</v>
          </cell>
          <cell r="E1710" t="str">
            <v>Summer Peak Reduction @Meter  (MW)</v>
          </cell>
          <cell r="F1710" t="str">
            <v>Low Participation Case</v>
          </cell>
          <cell r="G1710">
            <v>0</v>
          </cell>
          <cell r="H1710">
            <v>0</v>
          </cell>
          <cell r="I1710">
            <v>0</v>
          </cell>
          <cell r="J1710">
            <v>0</v>
          </cell>
          <cell r="K1710">
            <v>0</v>
          </cell>
          <cell r="L1710">
            <v>0</v>
          </cell>
          <cell r="M1710">
            <v>0</v>
          </cell>
          <cell r="N1710">
            <v>0</v>
          </cell>
          <cell r="O1710">
            <v>0</v>
          </cell>
          <cell r="P1710">
            <v>0</v>
          </cell>
          <cell r="Q1710">
            <v>0</v>
          </cell>
          <cell r="R1710">
            <v>5.1061481672101516</v>
          </cell>
          <cell r="S1710">
            <v>15.546439584201273</v>
          </cell>
          <cell r="T1710">
            <v>36.769815927493447</v>
          </cell>
          <cell r="U1710">
            <v>47.99510590524666</v>
          </cell>
          <cell r="V1710">
            <v>54.039254216657497</v>
          </cell>
          <cell r="W1710">
            <v>54.75501228123791</v>
          </cell>
          <cell r="X1710">
            <v>55.462504704051796</v>
          </cell>
          <cell r="Y1710">
            <v>56.170704503007471</v>
          </cell>
          <cell r="Z1710">
            <v>56.91276145592839</v>
          </cell>
          <cell r="AA1710">
            <v>57.74360864977195</v>
          </cell>
          <cell r="AB1710">
            <v>58.507439221742665</v>
          </cell>
          <cell r="AC1710">
            <v>59.27262640549219</v>
          </cell>
          <cell r="AD1710">
            <v>60.065513565673378</v>
          </cell>
          <cell r="AE1710">
            <v>60.869007140432515</v>
          </cell>
          <cell r="AF1710">
            <v>61.683249011282939</v>
          </cell>
          <cell r="AG1710">
            <v>62.508382957680382</v>
          </cell>
          <cell r="AH1710">
            <v>63.344554682411669</v>
          </cell>
          <cell r="AI1710">
            <v>64.191911837323005</v>
          </cell>
          <cell r="AJ1710">
            <v>65.050604049392433</v>
          </cell>
          <cell r="AK1710">
            <v>65.920782947151125</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row>
        <row r="1711">
          <cell r="A1711" t="str">
            <v>ORResidentialDLC Space HeatingSummer Peak Reduction @Generation (MW)Low Participation Case0</v>
          </cell>
          <cell r="B1711" t="str">
            <v>OR</v>
          </cell>
          <cell r="C1711" t="str">
            <v>Residential</v>
          </cell>
          <cell r="D1711" t="str">
            <v>DLC Space Heating</v>
          </cell>
          <cell r="E1711" t="str">
            <v>Summer Peak Reduction @Generation (MW)</v>
          </cell>
          <cell r="F1711" t="str">
            <v>Low Participation Case</v>
          </cell>
          <cell r="G1711">
            <v>0</v>
          </cell>
          <cell r="H1711">
            <v>0</v>
          </cell>
          <cell r="I1711">
            <v>0</v>
          </cell>
          <cell r="J1711">
            <v>0</v>
          </cell>
          <cell r="K1711">
            <v>0</v>
          </cell>
          <cell r="L1711">
            <v>0</v>
          </cell>
          <cell r="M1711">
            <v>0</v>
          </cell>
          <cell r="N1711">
            <v>0</v>
          </cell>
          <cell r="O1711">
            <v>0</v>
          </cell>
          <cell r="P1711">
            <v>0</v>
          </cell>
          <cell r="Q1711">
            <v>0</v>
          </cell>
          <cell r="R1711">
            <v>5.6309529854545115</v>
          </cell>
          <cell r="S1711">
            <v>17.1442871462299</v>
          </cell>
          <cell r="T1711">
            <v>40.548980952242438</v>
          </cell>
          <cell r="U1711">
            <v>52.92799504328039</v>
          </cell>
          <cell r="V1711">
            <v>59.593354892652727</v>
          </cell>
          <cell r="W1711">
            <v>60.382677857562754</v>
          </cell>
          <cell r="X1711">
            <v>61.162885646285609</v>
          </cell>
          <cell r="Y1711">
            <v>61.94387351456492</v>
          </cell>
          <cell r="Z1711">
            <v>62.762198341341403</v>
          </cell>
          <cell r="AA1711">
            <v>63.678439181486489</v>
          </cell>
          <cell r="AB1711">
            <v>64.520775498172327</v>
          </cell>
          <cell r="AC1711">
            <v>65.364607857843168</v>
          </cell>
          <cell r="AD1711">
            <v>66.238987169908881</v>
          </cell>
          <cell r="AE1711">
            <v>67.125063013269198</v>
          </cell>
          <cell r="AF1711">
            <v>68.022991851877961</v>
          </cell>
          <cell r="AG1711">
            <v>68.932932242700019</v>
          </cell>
          <cell r="AH1711">
            <v>69.855044863709381</v>
          </cell>
          <cell r="AI1711">
            <v>70.789492542261797</v>
          </cell>
          <cell r="AJ1711">
            <v>71.73644028384696</v>
          </cell>
          <cell r="AK1711">
            <v>72.696055301225314</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row>
        <row r="1712">
          <cell r="A1712" t="str">
            <v>ORResidentialDLC Space HeatingWinter Peak Reduction @Meter  (MW)Low Participation Case0</v>
          </cell>
          <cell r="B1712" t="str">
            <v>OR</v>
          </cell>
          <cell r="C1712" t="str">
            <v>Residential</v>
          </cell>
          <cell r="D1712" t="str">
            <v>DLC Space Heating</v>
          </cell>
          <cell r="E1712" t="str">
            <v>Winter Peak Reduction @Meter  (MW)</v>
          </cell>
          <cell r="F1712" t="str">
            <v>Low Participation Case</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row>
        <row r="1713">
          <cell r="A1713" t="str">
            <v>ORResidentialDLC Space HeatingWinter Peak Reduction @Generation (MW)Low Participation Case0</v>
          </cell>
          <cell r="B1713" t="str">
            <v>OR</v>
          </cell>
          <cell r="C1713" t="str">
            <v>Residential</v>
          </cell>
          <cell r="D1713" t="str">
            <v>DLC Space Heating</v>
          </cell>
          <cell r="E1713" t="str">
            <v>Winter Peak Reduction @Generation (MW)</v>
          </cell>
          <cell r="F1713" t="str">
            <v>Low Participation Case</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row>
        <row r="1714">
          <cell r="A1714" t="str">
            <v>ORResidentialDLC Space HeatingProgram Annual BenefitsLow Participation Case0</v>
          </cell>
          <cell r="B1714" t="str">
            <v>OR</v>
          </cell>
          <cell r="C1714" t="str">
            <v>Residential</v>
          </cell>
          <cell r="D1714" t="str">
            <v>DLC Space Heating</v>
          </cell>
          <cell r="E1714" t="str">
            <v>Program Annual Benefits</v>
          </cell>
          <cell r="F1714" t="str">
            <v>Low Participation Case</v>
          </cell>
          <cell r="G1714">
            <v>0</v>
          </cell>
        </row>
        <row r="1715">
          <cell r="A1715" t="str">
            <v>ORResidentialDLC Space HeatingNew ParticipantsLow Participation Case0</v>
          </cell>
          <cell r="B1715" t="str">
            <v>OR</v>
          </cell>
          <cell r="C1715" t="str">
            <v>Residential</v>
          </cell>
          <cell r="D1715" t="str">
            <v>DLC Space Heating</v>
          </cell>
          <cell r="E1715" t="str">
            <v>New Participants</v>
          </cell>
          <cell r="F1715" t="str">
            <v>Low Participation Case</v>
          </cell>
          <cell r="G1715">
            <v>0</v>
          </cell>
          <cell r="H1715">
            <v>0</v>
          </cell>
          <cell r="I1715">
            <v>0</v>
          </cell>
          <cell r="J1715">
            <v>0</v>
          </cell>
          <cell r="K1715">
            <v>0</v>
          </cell>
          <cell r="L1715">
            <v>0</v>
          </cell>
          <cell r="M1715">
            <v>0</v>
          </cell>
          <cell r="N1715">
            <v>0</v>
          </cell>
          <cell r="O1715">
            <v>0</v>
          </cell>
          <cell r="P1715">
            <v>0</v>
          </cell>
          <cell r="Q1715">
            <v>0</v>
          </cell>
          <cell r="R1715">
            <v>16746.686550000006</v>
          </cell>
          <cell r="S1715">
            <v>34271.919000000009</v>
          </cell>
          <cell r="T1715">
            <v>69833.664450000011</v>
          </cell>
          <cell r="U1715">
            <v>36847.527750000037</v>
          </cell>
          <cell r="V1715">
            <v>20100.588749999937</v>
          </cell>
          <cell r="W1715">
            <v>2583.0255000000179</v>
          </cell>
          <cell r="X1715">
            <v>2585.7149999999965</v>
          </cell>
          <cell r="Y1715">
            <v>2585.2035000000324</v>
          </cell>
          <cell r="Z1715">
            <v>2584.5764999999665</v>
          </cell>
          <cell r="AA1715">
            <v>2584.3950000000186</v>
          </cell>
          <cell r="AB1715">
            <v>2584.7249999999767</v>
          </cell>
          <cell r="AC1715">
            <v>2592.8595000000205</v>
          </cell>
          <cell r="AD1715">
            <v>2694.0321599718882</v>
          </cell>
          <cell r="AE1715">
            <v>2731.0805338135397</v>
          </cell>
          <cell r="AF1715">
            <v>2768.6383974915661</v>
          </cell>
          <cell r="AG1715">
            <v>2806.7127575183695</v>
          </cell>
          <cell r="AH1715">
            <v>2845.3107167601411</v>
          </cell>
          <cell r="AI1715">
            <v>2884.4394757617847</v>
          </cell>
          <cell r="AJ1715">
            <v>2924.1063340901455</v>
          </cell>
          <cell r="AK1715">
            <v>2964.3186916958948</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row>
        <row r="1716">
          <cell r="A1716" t="str">
            <v>ORResidentialDLC Space HeatingIncentive CostsLow Participation Case0</v>
          </cell>
          <cell r="B1716" t="str">
            <v>OR</v>
          </cell>
          <cell r="C1716" t="str">
            <v>Residential</v>
          </cell>
          <cell r="D1716" t="str">
            <v>DLC Space Heating</v>
          </cell>
          <cell r="E1716" t="str">
            <v>Incentive Costs</v>
          </cell>
          <cell r="F1716" t="str">
            <v>Low Participation Case</v>
          </cell>
          <cell r="G1716">
            <v>0</v>
          </cell>
          <cell r="H1716">
            <v>0</v>
          </cell>
          <cell r="I1716">
            <v>0</v>
          </cell>
          <cell r="J1716">
            <v>0</v>
          </cell>
          <cell r="K1716">
            <v>0</v>
          </cell>
          <cell r="L1716">
            <v>0</v>
          </cell>
          <cell r="M1716">
            <v>0</v>
          </cell>
          <cell r="N1716">
            <v>0</v>
          </cell>
          <cell r="O1716">
            <v>0</v>
          </cell>
          <cell r="P1716">
            <v>0</v>
          </cell>
          <cell r="Q1716">
            <v>0</v>
          </cell>
          <cell r="R1716">
            <v>351680.42</v>
          </cell>
          <cell r="S1716">
            <v>1071390.72</v>
          </cell>
          <cell r="T1716">
            <v>2537897.67</v>
          </cell>
          <cell r="U1716">
            <v>3311695.75</v>
          </cell>
          <cell r="V1716">
            <v>3733808.12</v>
          </cell>
          <cell r="W1716">
            <v>3788051.65</v>
          </cell>
          <cell r="X1716">
            <v>3842351.67</v>
          </cell>
          <cell r="Y1716">
            <v>3896640.94</v>
          </cell>
          <cell r="Z1716">
            <v>3950917.05</v>
          </cell>
          <cell r="AA1716">
            <v>4005189.34</v>
          </cell>
          <cell r="AB1716">
            <v>4059468.57</v>
          </cell>
          <cell r="AC1716">
            <v>4113918.62</v>
          </cell>
          <cell r="AD1716">
            <v>4170493.29</v>
          </cell>
          <cell r="AE1716">
            <v>4227845.9800000004</v>
          </cell>
          <cell r="AF1716">
            <v>4285987.3899999997</v>
          </cell>
          <cell r="AG1716">
            <v>4344928.3600000003</v>
          </cell>
          <cell r="AH1716">
            <v>4404679.88</v>
          </cell>
          <cell r="AI1716">
            <v>4465253.1100000003</v>
          </cell>
          <cell r="AJ1716">
            <v>4526659.34</v>
          </cell>
          <cell r="AK1716">
            <v>4588910.04</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row>
        <row r="1717">
          <cell r="A1717" t="str">
            <v>ORResidentialDLC Space HeatingParticipantsLow Participation Case0</v>
          </cell>
          <cell r="B1717" t="str">
            <v>OR</v>
          </cell>
          <cell r="C1717" t="str">
            <v>Residential</v>
          </cell>
          <cell r="D1717" t="str">
            <v>DLC Space Heating</v>
          </cell>
          <cell r="E1717" t="str">
            <v>Participants</v>
          </cell>
          <cell r="F1717" t="str">
            <v>Low Participation Case</v>
          </cell>
          <cell r="G1717">
            <v>0</v>
          </cell>
          <cell r="H1717">
            <v>0</v>
          </cell>
          <cell r="I1717">
            <v>0</v>
          </cell>
          <cell r="J1717">
            <v>0</v>
          </cell>
          <cell r="K1717">
            <v>0</v>
          </cell>
          <cell r="L1717">
            <v>0</v>
          </cell>
          <cell r="M1717">
            <v>0</v>
          </cell>
          <cell r="N1717">
            <v>0</v>
          </cell>
          <cell r="O1717">
            <v>0</v>
          </cell>
          <cell r="P1717">
            <v>0</v>
          </cell>
          <cell r="Q1717">
            <v>0</v>
          </cell>
          <cell r="R1717">
            <v>16746.686550000006</v>
          </cell>
          <cell r="S1717">
            <v>51018.605550000015</v>
          </cell>
          <cell r="T1717">
            <v>120852.27000000002</v>
          </cell>
          <cell r="U1717">
            <v>157699.79775000006</v>
          </cell>
          <cell r="V1717">
            <v>177800.38649999999</v>
          </cell>
          <cell r="W1717">
            <v>180383.41200000001</v>
          </cell>
          <cell r="X1717">
            <v>182969.12700000001</v>
          </cell>
          <cell r="Y1717">
            <v>185554.33050000004</v>
          </cell>
          <cell r="Z1717">
            <v>188138.90700000001</v>
          </cell>
          <cell r="AA1717">
            <v>190723.30200000003</v>
          </cell>
          <cell r="AB1717">
            <v>193308.027</v>
          </cell>
          <cell r="AC1717">
            <v>195900.88650000002</v>
          </cell>
          <cell r="AD1717">
            <v>198594.91865997191</v>
          </cell>
          <cell r="AE1717">
            <v>201325.99919378545</v>
          </cell>
          <cell r="AF1717">
            <v>204094.63759127702</v>
          </cell>
          <cell r="AG1717">
            <v>206901.35034879539</v>
          </cell>
          <cell r="AH1717">
            <v>209746.66106555553</v>
          </cell>
          <cell r="AI1717">
            <v>212631.10054131731</v>
          </cell>
          <cell r="AJ1717">
            <v>215555.20687540746</v>
          </cell>
          <cell r="AK1717">
            <v>218519.52556710335</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row>
        <row r="1718">
          <cell r="A1718" t="str">
            <v>ORSmall C&amp;IDLC Space HeatingProgram Annual BenefitsLow Participation Case0</v>
          </cell>
          <cell r="B1718" t="str">
            <v>OR</v>
          </cell>
          <cell r="C1718" t="str">
            <v>Small C&amp;I</v>
          </cell>
          <cell r="D1718" t="str">
            <v>DLC Space Heating</v>
          </cell>
          <cell r="E1718" t="str">
            <v>Program Annual Benefits</v>
          </cell>
          <cell r="F1718" t="str">
            <v>Low Participation Case</v>
          </cell>
          <cell r="G1718">
            <v>0</v>
          </cell>
          <cell r="H1718">
            <v>0</v>
          </cell>
          <cell r="I1718">
            <v>0</v>
          </cell>
          <cell r="J1718">
            <v>0</v>
          </cell>
          <cell r="K1718">
            <v>0</v>
          </cell>
          <cell r="L1718">
            <v>0</v>
          </cell>
          <cell r="M1718">
            <v>0</v>
          </cell>
          <cell r="N1718">
            <v>0</v>
          </cell>
          <cell r="O1718">
            <v>0</v>
          </cell>
          <cell r="P1718">
            <v>0</v>
          </cell>
          <cell r="Q1718">
            <v>0</v>
          </cell>
          <cell r="R1718">
            <v>573231.01</v>
          </cell>
          <cell r="S1718">
            <v>1745288.43</v>
          </cell>
          <cell r="T1718">
            <v>4127886.26</v>
          </cell>
          <cell r="U1718">
            <v>5388069.9000000004</v>
          </cell>
          <cell r="V1718">
            <v>6066603.5300000003</v>
          </cell>
          <cell r="W1718">
            <v>6146956.6100000003</v>
          </cell>
          <cell r="X1718">
            <v>6226381.7599999998</v>
          </cell>
          <cell r="Y1718">
            <v>6305886.3200000003</v>
          </cell>
          <cell r="Z1718">
            <v>6389191.79</v>
          </cell>
          <cell r="AA1718">
            <v>6482465.1100000003</v>
          </cell>
          <cell r="AB1718">
            <v>6568214.9500000002</v>
          </cell>
          <cell r="AC1718">
            <v>6654117.0800000001</v>
          </cell>
          <cell r="AD1718">
            <v>6743128.8899999997</v>
          </cell>
          <cell r="AE1718">
            <v>6833331.4100000001</v>
          </cell>
          <cell r="AF1718">
            <v>6924740.5700000003</v>
          </cell>
          <cell r="AG1718">
            <v>7017372.5</v>
          </cell>
          <cell r="AH1718">
            <v>7111243.5700000003</v>
          </cell>
          <cell r="AI1718">
            <v>7206370.3399999999</v>
          </cell>
          <cell r="AJ1718">
            <v>7302769.6200000001</v>
          </cell>
          <cell r="AK1718">
            <v>7400458.4299999997</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row>
        <row r="1719">
          <cell r="A1719" t="str">
            <v>ORSmall C&amp;IDLC Space HeatingProgram Annual CostsLow Participation Case0</v>
          </cell>
          <cell r="B1719" t="str">
            <v>OR</v>
          </cell>
          <cell r="C1719" t="str">
            <v>Small C&amp;I</v>
          </cell>
          <cell r="D1719" t="str">
            <v>DLC Space Heating</v>
          </cell>
          <cell r="E1719" t="str">
            <v>Program Annual Costs</v>
          </cell>
          <cell r="F1719" t="str">
            <v>Low Participation Case</v>
          </cell>
          <cell r="G1719">
            <v>0</v>
          </cell>
          <cell r="H1719">
            <v>0</v>
          </cell>
          <cell r="I1719">
            <v>0</v>
          </cell>
          <cell r="J1719">
            <v>0</v>
          </cell>
          <cell r="K1719">
            <v>0</v>
          </cell>
          <cell r="L1719">
            <v>0</v>
          </cell>
          <cell r="M1719">
            <v>0</v>
          </cell>
          <cell r="N1719">
            <v>0</v>
          </cell>
          <cell r="O1719">
            <v>0</v>
          </cell>
          <cell r="P1719">
            <v>0</v>
          </cell>
          <cell r="Q1719">
            <v>0</v>
          </cell>
          <cell r="R1719">
            <v>5834317.1500000004</v>
          </cell>
          <cell r="S1719">
            <v>12509121.98</v>
          </cell>
          <cell r="T1719">
            <v>26286343.199999999</v>
          </cell>
          <cell r="U1719">
            <v>16130618.27</v>
          </cell>
          <cell r="V1719">
            <v>10911310.720000001</v>
          </cell>
          <cell r="W1719">
            <v>4823091.07</v>
          </cell>
          <cell r="X1719">
            <v>4899046.41</v>
          </cell>
          <cell r="Y1719">
            <v>4974249.76</v>
          </cell>
          <cell r="Z1719">
            <v>5049879.66</v>
          </cell>
          <cell r="AA1719">
            <v>5126289.05</v>
          </cell>
          <cell r="AB1719">
            <v>5203203.5</v>
          </cell>
          <cell r="AC1719">
            <v>5283869.59</v>
          </cell>
          <cell r="AD1719">
            <v>5405233.1200000001</v>
          </cell>
          <cell r="AE1719">
            <v>5502775.29</v>
          </cell>
          <cell r="AF1719">
            <v>5602414.6799999997</v>
          </cell>
          <cell r="AG1719">
            <v>5704204.7300000004</v>
          </cell>
          <cell r="AH1719">
            <v>5808200.4400000004</v>
          </cell>
          <cell r="AI1719">
            <v>5914458.3899999997</v>
          </cell>
          <cell r="AJ1719">
            <v>6023036.7800000003</v>
          </cell>
          <cell r="AK1719">
            <v>6133995.5099999998</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row>
        <row r="1720">
          <cell r="A1720" t="str">
            <v>ORSmall C&amp;IDLC Space HeatingNon-Incentive CostsLow Participation Case0</v>
          </cell>
          <cell r="B1720" t="str">
            <v>OR</v>
          </cell>
          <cell r="C1720" t="str">
            <v>Small C&amp;I</v>
          </cell>
          <cell r="D1720" t="str">
            <v>DLC Space Heating</v>
          </cell>
          <cell r="E1720" t="str">
            <v>Non-Incentive Costs</v>
          </cell>
          <cell r="F1720" t="str">
            <v>Low Participation Case</v>
          </cell>
          <cell r="G1720">
            <v>0</v>
          </cell>
          <cell r="H1720">
            <v>0</v>
          </cell>
          <cell r="I1720">
            <v>0</v>
          </cell>
          <cell r="J1720">
            <v>0</v>
          </cell>
          <cell r="K1720">
            <v>0</v>
          </cell>
          <cell r="L1720">
            <v>0</v>
          </cell>
          <cell r="M1720">
            <v>0</v>
          </cell>
          <cell r="N1720">
            <v>0</v>
          </cell>
          <cell r="O1720">
            <v>0</v>
          </cell>
          <cell r="P1720">
            <v>0</v>
          </cell>
          <cell r="Q1720">
            <v>0</v>
          </cell>
          <cell r="R1720">
            <v>5482636.7300000004</v>
          </cell>
          <cell r="S1720">
            <v>11437731.27</v>
          </cell>
          <cell r="T1720">
            <v>23748445.530000001</v>
          </cell>
          <cell r="U1720">
            <v>12818922.52</v>
          </cell>
          <cell r="V1720">
            <v>7177502.6100000003</v>
          </cell>
          <cell r="W1720">
            <v>1035039.42</v>
          </cell>
          <cell r="X1720">
            <v>1056694.75</v>
          </cell>
          <cell r="Y1720">
            <v>1077608.81</v>
          </cell>
          <cell r="Z1720">
            <v>1098962.6200000001</v>
          </cell>
          <cell r="AA1720">
            <v>1121099.71</v>
          </cell>
          <cell r="AB1720">
            <v>1143734.93</v>
          </cell>
          <cell r="AC1720">
            <v>1169950.97</v>
          </cell>
          <cell r="AD1720">
            <v>1234739.83</v>
          </cell>
          <cell r="AE1720">
            <v>1274929.31</v>
          </cell>
          <cell r="AF1720">
            <v>1316427.29</v>
          </cell>
          <cell r="AG1720">
            <v>1359276.37</v>
          </cell>
          <cell r="AH1720">
            <v>1403520.56</v>
          </cell>
          <cell r="AI1720">
            <v>1449205.28</v>
          </cell>
          <cell r="AJ1720">
            <v>1496377.44</v>
          </cell>
          <cell r="AK1720">
            <v>1545085.48</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row>
        <row r="1721">
          <cell r="A1721" t="str">
            <v>ORSmall C&amp;IDLC Space HeatingSummer Peak Reduction @Meter  (MW)Low Participation Case0</v>
          </cell>
          <cell r="B1721" t="str">
            <v>OR</v>
          </cell>
          <cell r="C1721" t="str">
            <v>Small C&amp;I</v>
          </cell>
          <cell r="D1721" t="str">
            <v>DLC Space Heating</v>
          </cell>
          <cell r="E1721" t="str">
            <v>Summer Peak Reduction @Meter  (MW)</v>
          </cell>
          <cell r="F1721" t="str">
            <v>Low Participation Case</v>
          </cell>
          <cell r="G1721">
            <v>0</v>
          </cell>
          <cell r="H1721">
            <v>0</v>
          </cell>
          <cell r="I1721">
            <v>0</v>
          </cell>
          <cell r="J1721">
            <v>0</v>
          </cell>
          <cell r="K1721">
            <v>0</v>
          </cell>
          <cell r="L1721">
            <v>0</v>
          </cell>
          <cell r="M1721">
            <v>0</v>
          </cell>
          <cell r="N1721">
            <v>0</v>
          </cell>
          <cell r="O1721">
            <v>0</v>
          </cell>
          <cell r="P1721">
            <v>0</v>
          </cell>
          <cell r="Q1721">
            <v>0</v>
          </cell>
          <cell r="R1721">
            <v>5.1061481672101516</v>
          </cell>
          <cell r="S1721">
            <v>15.546439584201273</v>
          </cell>
          <cell r="T1721">
            <v>36.769815927493447</v>
          </cell>
          <cell r="U1721">
            <v>47.99510590524666</v>
          </cell>
          <cell r="V1721">
            <v>54.039254216657497</v>
          </cell>
          <cell r="W1721">
            <v>54.75501228123791</v>
          </cell>
          <cell r="X1721">
            <v>55.462504704051796</v>
          </cell>
          <cell r="Y1721">
            <v>56.170704503007471</v>
          </cell>
          <cell r="Z1721">
            <v>56.91276145592839</v>
          </cell>
          <cell r="AA1721">
            <v>57.74360864977195</v>
          </cell>
          <cell r="AB1721">
            <v>58.507439221742665</v>
          </cell>
          <cell r="AC1721">
            <v>59.27262640549219</v>
          </cell>
          <cell r="AD1721">
            <v>60.065513565673378</v>
          </cell>
          <cell r="AE1721">
            <v>60.869007140432515</v>
          </cell>
          <cell r="AF1721">
            <v>61.683249011282939</v>
          </cell>
          <cell r="AG1721">
            <v>62.508382957680382</v>
          </cell>
          <cell r="AH1721">
            <v>63.344554682411669</v>
          </cell>
          <cell r="AI1721">
            <v>64.191911837323005</v>
          </cell>
          <cell r="AJ1721">
            <v>65.050604049392433</v>
          </cell>
          <cell r="AK1721">
            <v>65.920782947151125</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row>
        <row r="1722">
          <cell r="A1722" t="str">
            <v>ORSmall C&amp;IDLC Space HeatingSummer Peak Reduction @Generation (MW)Low Participation Case0</v>
          </cell>
          <cell r="B1722" t="str">
            <v>OR</v>
          </cell>
          <cell r="C1722" t="str">
            <v>Small C&amp;I</v>
          </cell>
          <cell r="D1722" t="str">
            <v>DLC Space Heating</v>
          </cell>
          <cell r="E1722" t="str">
            <v>Summer Peak Reduction @Generation (MW)</v>
          </cell>
          <cell r="F1722" t="str">
            <v>Low Participation Case</v>
          </cell>
          <cell r="G1722">
            <v>0</v>
          </cell>
          <cell r="H1722">
            <v>0</v>
          </cell>
          <cell r="I1722">
            <v>0</v>
          </cell>
          <cell r="J1722">
            <v>0</v>
          </cell>
          <cell r="K1722">
            <v>0</v>
          </cell>
          <cell r="L1722">
            <v>0</v>
          </cell>
          <cell r="M1722">
            <v>0</v>
          </cell>
          <cell r="N1722">
            <v>0</v>
          </cell>
          <cell r="O1722">
            <v>0</v>
          </cell>
          <cell r="P1722">
            <v>0</v>
          </cell>
          <cell r="Q1722">
            <v>0</v>
          </cell>
          <cell r="R1722">
            <v>5.6309529854545115</v>
          </cell>
          <cell r="S1722">
            <v>17.1442871462299</v>
          </cell>
          <cell r="T1722">
            <v>40.548980952242438</v>
          </cell>
          <cell r="U1722">
            <v>52.92799504328039</v>
          </cell>
          <cell r="V1722">
            <v>59.593354892652727</v>
          </cell>
          <cell r="W1722">
            <v>60.382677857562754</v>
          </cell>
          <cell r="X1722">
            <v>61.162885646285609</v>
          </cell>
          <cell r="Y1722">
            <v>61.94387351456492</v>
          </cell>
          <cell r="Z1722">
            <v>62.762198341341403</v>
          </cell>
          <cell r="AA1722">
            <v>63.678439181486489</v>
          </cell>
          <cell r="AB1722">
            <v>64.520775498172327</v>
          </cell>
          <cell r="AC1722">
            <v>65.364607857843168</v>
          </cell>
          <cell r="AD1722">
            <v>66.238987169908881</v>
          </cell>
          <cell r="AE1722">
            <v>67.125063013269198</v>
          </cell>
          <cell r="AF1722">
            <v>68.022991851877961</v>
          </cell>
          <cell r="AG1722">
            <v>68.932932242700019</v>
          </cell>
          <cell r="AH1722">
            <v>69.855044863709381</v>
          </cell>
          <cell r="AI1722">
            <v>70.789492542261797</v>
          </cell>
          <cell r="AJ1722">
            <v>71.73644028384696</v>
          </cell>
          <cell r="AK1722">
            <v>72.696055301225314</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row>
        <row r="1723">
          <cell r="A1723" t="str">
            <v>ORSmall C&amp;IDLC Space HeatingWinter Peak Reduction @Meter  (MW)Low Participation Case0</v>
          </cell>
          <cell r="B1723" t="str">
            <v>OR</v>
          </cell>
          <cell r="C1723" t="str">
            <v>Small C&amp;I</v>
          </cell>
          <cell r="D1723" t="str">
            <v>DLC Space Heating</v>
          </cell>
          <cell r="E1723" t="str">
            <v>Winter Peak Reduction @Meter  (MW)</v>
          </cell>
          <cell r="F1723" t="str">
            <v>Low Participation Case</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row>
        <row r="1724">
          <cell r="A1724" t="str">
            <v>ORSmall C&amp;IDLC Space HeatingWinter Peak Reduction @Generation (MW)Low Participation Case0</v>
          </cell>
          <cell r="B1724" t="str">
            <v>OR</v>
          </cell>
          <cell r="C1724" t="str">
            <v>Small C&amp;I</v>
          </cell>
          <cell r="D1724" t="str">
            <v>DLC Space Heating</v>
          </cell>
          <cell r="E1724" t="str">
            <v>Winter Peak Reduction @Generation (MW)</v>
          </cell>
          <cell r="F1724" t="str">
            <v>Low Participation Case</v>
          </cell>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row>
        <row r="1725">
          <cell r="A1725" t="str">
            <v>ORSmall C&amp;IDLC Space HeatingProgram Annual BenefitsLow Participation Case0</v>
          </cell>
          <cell r="B1725" t="str">
            <v>OR</v>
          </cell>
          <cell r="C1725" t="str">
            <v>Small C&amp;I</v>
          </cell>
          <cell r="D1725" t="str">
            <v>DLC Space Heating</v>
          </cell>
          <cell r="E1725" t="str">
            <v>Program Annual Benefits</v>
          </cell>
          <cell r="F1725" t="str">
            <v>Low Participation Case</v>
          </cell>
          <cell r="G1725">
            <v>0</v>
          </cell>
        </row>
        <row r="1726">
          <cell r="A1726" t="str">
            <v>ORSmall C&amp;IDLC Space HeatingNew ParticipantsLow Participation Case0</v>
          </cell>
          <cell r="B1726" t="str">
            <v>OR</v>
          </cell>
          <cell r="C1726" t="str">
            <v>Small C&amp;I</v>
          </cell>
          <cell r="D1726" t="str">
            <v>DLC Space Heating</v>
          </cell>
          <cell r="E1726" t="str">
            <v>New Participants</v>
          </cell>
          <cell r="F1726" t="str">
            <v>Low Participation Case</v>
          </cell>
          <cell r="G1726">
            <v>0</v>
          </cell>
          <cell r="H1726">
            <v>0</v>
          </cell>
          <cell r="I1726">
            <v>0</v>
          </cell>
          <cell r="J1726">
            <v>0</v>
          </cell>
          <cell r="K1726">
            <v>0</v>
          </cell>
          <cell r="L1726">
            <v>0</v>
          </cell>
          <cell r="M1726">
            <v>0</v>
          </cell>
          <cell r="N1726">
            <v>0</v>
          </cell>
          <cell r="O1726">
            <v>0</v>
          </cell>
          <cell r="P1726">
            <v>0</v>
          </cell>
          <cell r="Q1726">
            <v>0</v>
          </cell>
          <cell r="R1726">
            <v>16746.686550000006</v>
          </cell>
          <cell r="S1726">
            <v>34271.919000000009</v>
          </cell>
          <cell r="T1726">
            <v>69833.664450000011</v>
          </cell>
          <cell r="U1726">
            <v>36847.527750000037</v>
          </cell>
          <cell r="V1726">
            <v>20100.588749999937</v>
          </cell>
          <cell r="W1726">
            <v>2583.0255000000179</v>
          </cell>
          <cell r="X1726">
            <v>2585.7149999999965</v>
          </cell>
          <cell r="Y1726">
            <v>2585.2035000000324</v>
          </cell>
          <cell r="Z1726">
            <v>2584.5764999999665</v>
          </cell>
          <cell r="AA1726">
            <v>2584.3950000000186</v>
          </cell>
          <cell r="AB1726">
            <v>2584.7249999999767</v>
          </cell>
          <cell r="AC1726">
            <v>2592.8595000000205</v>
          </cell>
          <cell r="AD1726">
            <v>2694.0321599718882</v>
          </cell>
          <cell r="AE1726">
            <v>2731.0805338135397</v>
          </cell>
          <cell r="AF1726">
            <v>2768.6383974915661</v>
          </cell>
          <cell r="AG1726">
            <v>2806.7127575183695</v>
          </cell>
          <cell r="AH1726">
            <v>2845.3107167601411</v>
          </cell>
          <cell r="AI1726">
            <v>2884.4394757617847</v>
          </cell>
          <cell r="AJ1726">
            <v>2924.1063340901455</v>
          </cell>
          <cell r="AK1726">
            <v>2964.3186916958948</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row>
        <row r="1727">
          <cell r="A1727" t="str">
            <v>ORSmall C&amp;IDLC Space HeatingIncentive CostsLow Participation Case0</v>
          </cell>
          <cell r="B1727" t="str">
            <v>OR</v>
          </cell>
          <cell r="C1727" t="str">
            <v>Small C&amp;I</v>
          </cell>
          <cell r="D1727" t="str">
            <v>DLC Space Heating</v>
          </cell>
          <cell r="E1727" t="str">
            <v>Incentive Costs</v>
          </cell>
          <cell r="F1727" t="str">
            <v>Low Participation Case</v>
          </cell>
          <cell r="G1727">
            <v>0</v>
          </cell>
          <cell r="H1727">
            <v>0</v>
          </cell>
          <cell r="I1727">
            <v>0</v>
          </cell>
          <cell r="J1727">
            <v>0</v>
          </cell>
          <cell r="K1727">
            <v>0</v>
          </cell>
          <cell r="L1727">
            <v>0</v>
          </cell>
          <cell r="M1727">
            <v>0</v>
          </cell>
          <cell r="N1727">
            <v>0</v>
          </cell>
          <cell r="O1727">
            <v>0</v>
          </cell>
          <cell r="P1727">
            <v>0</v>
          </cell>
          <cell r="Q1727">
            <v>0</v>
          </cell>
          <cell r="R1727">
            <v>351680.42</v>
          </cell>
          <cell r="S1727">
            <v>1071390.72</v>
          </cell>
          <cell r="T1727">
            <v>2537897.67</v>
          </cell>
          <cell r="U1727">
            <v>3311695.75</v>
          </cell>
          <cell r="V1727">
            <v>3733808.12</v>
          </cell>
          <cell r="W1727">
            <v>3788051.65</v>
          </cell>
          <cell r="X1727">
            <v>3842351.67</v>
          </cell>
          <cell r="Y1727">
            <v>3896640.94</v>
          </cell>
          <cell r="Z1727">
            <v>3950917.05</v>
          </cell>
          <cell r="AA1727">
            <v>4005189.34</v>
          </cell>
          <cell r="AB1727">
            <v>4059468.57</v>
          </cell>
          <cell r="AC1727">
            <v>4113918.62</v>
          </cell>
          <cell r="AD1727">
            <v>4170493.29</v>
          </cell>
          <cell r="AE1727">
            <v>4227845.9800000004</v>
          </cell>
          <cell r="AF1727">
            <v>4285987.3899999997</v>
          </cell>
          <cell r="AG1727">
            <v>4344928.3600000003</v>
          </cell>
          <cell r="AH1727">
            <v>4404679.88</v>
          </cell>
          <cell r="AI1727">
            <v>4465253.1100000003</v>
          </cell>
          <cell r="AJ1727">
            <v>4526659.34</v>
          </cell>
          <cell r="AK1727">
            <v>4588910.04</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row>
        <row r="1728">
          <cell r="A1728" t="str">
            <v>ORSmall C&amp;IDLC Space HeatingParticipantsLow Participation Case0</v>
          </cell>
          <cell r="B1728" t="str">
            <v>OR</v>
          </cell>
          <cell r="C1728" t="str">
            <v>Small C&amp;I</v>
          </cell>
          <cell r="D1728" t="str">
            <v>DLC Space Heating</v>
          </cell>
          <cell r="E1728" t="str">
            <v>Participants</v>
          </cell>
          <cell r="F1728" t="str">
            <v>Low Participation Case</v>
          </cell>
          <cell r="G1728">
            <v>0</v>
          </cell>
          <cell r="H1728">
            <v>0</v>
          </cell>
          <cell r="I1728">
            <v>0</v>
          </cell>
          <cell r="J1728">
            <v>0</v>
          </cell>
          <cell r="K1728">
            <v>0</v>
          </cell>
          <cell r="L1728">
            <v>0</v>
          </cell>
          <cell r="M1728">
            <v>0</v>
          </cell>
          <cell r="N1728">
            <v>0</v>
          </cell>
          <cell r="O1728">
            <v>0</v>
          </cell>
          <cell r="P1728">
            <v>0</v>
          </cell>
          <cell r="Q1728">
            <v>0</v>
          </cell>
          <cell r="R1728">
            <v>16746.686550000006</v>
          </cell>
          <cell r="S1728">
            <v>51018.605550000015</v>
          </cell>
          <cell r="T1728">
            <v>120852.27000000002</v>
          </cell>
          <cell r="U1728">
            <v>157699.79775000006</v>
          </cell>
          <cell r="V1728">
            <v>177800.38649999999</v>
          </cell>
          <cell r="W1728">
            <v>180383.41200000001</v>
          </cell>
          <cell r="X1728">
            <v>182969.12700000001</v>
          </cell>
          <cell r="Y1728">
            <v>185554.33050000004</v>
          </cell>
          <cell r="Z1728">
            <v>188138.90700000001</v>
          </cell>
          <cell r="AA1728">
            <v>190723.30200000003</v>
          </cell>
          <cell r="AB1728">
            <v>193308.027</v>
          </cell>
          <cell r="AC1728">
            <v>195900.88650000002</v>
          </cell>
          <cell r="AD1728">
            <v>198594.91865997191</v>
          </cell>
          <cell r="AE1728">
            <v>201325.99919378545</v>
          </cell>
          <cell r="AF1728">
            <v>204094.63759127702</v>
          </cell>
          <cell r="AG1728">
            <v>206901.35034879539</v>
          </cell>
          <cell r="AH1728">
            <v>209746.66106555553</v>
          </cell>
          <cell r="AI1728">
            <v>212631.10054131731</v>
          </cell>
          <cell r="AJ1728">
            <v>215555.20687540746</v>
          </cell>
          <cell r="AK1728">
            <v>218519.52556710335</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row>
        <row r="1729">
          <cell r="A1729" t="str">
            <v>ORMedium C&amp;IDLC Water HeatingProgram Annual BenefitsLow Participation Case0</v>
          </cell>
          <cell r="B1729" t="str">
            <v>OR</v>
          </cell>
          <cell r="C1729" t="str">
            <v>Medium C&amp;I</v>
          </cell>
          <cell r="D1729" t="str">
            <v>DLC Water Heating</v>
          </cell>
          <cell r="E1729" t="str">
            <v>Program Annual Benefits</v>
          </cell>
          <cell r="F1729" t="str">
            <v>Low Participation Case</v>
          </cell>
          <cell r="G1729">
            <v>0</v>
          </cell>
          <cell r="H1729">
            <v>0</v>
          </cell>
          <cell r="I1729">
            <v>0</v>
          </cell>
          <cell r="J1729">
            <v>0</v>
          </cell>
          <cell r="K1729">
            <v>0</v>
          </cell>
          <cell r="L1729">
            <v>0</v>
          </cell>
          <cell r="M1729">
            <v>0</v>
          </cell>
          <cell r="N1729">
            <v>0</v>
          </cell>
          <cell r="O1729">
            <v>0</v>
          </cell>
          <cell r="P1729">
            <v>0</v>
          </cell>
          <cell r="Q1729">
            <v>0</v>
          </cell>
          <cell r="R1729">
            <v>573231.01</v>
          </cell>
          <cell r="S1729">
            <v>1745288.43</v>
          </cell>
          <cell r="T1729">
            <v>4127886.26</v>
          </cell>
          <cell r="U1729">
            <v>5388069.9000000004</v>
          </cell>
          <cell r="V1729">
            <v>6066603.5300000003</v>
          </cell>
          <cell r="W1729">
            <v>6146956.6100000003</v>
          </cell>
          <cell r="X1729">
            <v>6226381.7599999998</v>
          </cell>
          <cell r="Y1729">
            <v>6305886.3200000003</v>
          </cell>
          <cell r="Z1729">
            <v>6389191.79</v>
          </cell>
          <cell r="AA1729">
            <v>6482465.1100000003</v>
          </cell>
          <cell r="AB1729">
            <v>6568214.9500000002</v>
          </cell>
          <cell r="AC1729">
            <v>6654117.0800000001</v>
          </cell>
          <cell r="AD1729">
            <v>6743128.8899999997</v>
          </cell>
          <cell r="AE1729">
            <v>6833331.4100000001</v>
          </cell>
          <cell r="AF1729">
            <v>6924740.5700000003</v>
          </cell>
          <cell r="AG1729">
            <v>7017372.5</v>
          </cell>
          <cell r="AH1729">
            <v>7111243.5700000003</v>
          </cell>
          <cell r="AI1729">
            <v>7206370.3399999999</v>
          </cell>
          <cell r="AJ1729">
            <v>7302769.6200000001</v>
          </cell>
          <cell r="AK1729">
            <v>7400458.4299999997</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row>
        <row r="1730">
          <cell r="A1730" t="str">
            <v>ORMedium C&amp;IDLC Water HeatingProgram Annual CostsLow Participation Case0</v>
          </cell>
          <cell r="B1730" t="str">
            <v>OR</v>
          </cell>
          <cell r="C1730" t="str">
            <v>Medium C&amp;I</v>
          </cell>
          <cell r="D1730" t="str">
            <v>DLC Water Heating</v>
          </cell>
          <cell r="E1730" t="str">
            <v>Program Annual Costs</v>
          </cell>
          <cell r="F1730" t="str">
            <v>Low Participation Case</v>
          </cell>
          <cell r="G1730">
            <v>0</v>
          </cell>
          <cell r="H1730">
            <v>0</v>
          </cell>
          <cell r="I1730">
            <v>0</v>
          </cell>
          <cell r="J1730">
            <v>0</v>
          </cell>
          <cell r="K1730">
            <v>0</v>
          </cell>
          <cell r="L1730">
            <v>0</v>
          </cell>
          <cell r="M1730">
            <v>0</v>
          </cell>
          <cell r="N1730">
            <v>0</v>
          </cell>
          <cell r="O1730">
            <v>0</v>
          </cell>
          <cell r="P1730">
            <v>0</v>
          </cell>
          <cell r="Q1730">
            <v>0</v>
          </cell>
          <cell r="R1730">
            <v>5834317.1500000004</v>
          </cell>
          <cell r="S1730">
            <v>12509121.98</v>
          </cell>
          <cell r="T1730">
            <v>26286343.199999999</v>
          </cell>
          <cell r="U1730">
            <v>16130618.27</v>
          </cell>
          <cell r="V1730">
            <v>10911310.720000001</v>
          </cell>
          <cell r="W1730">
            <v>4823091.07</v>
          </cell>
          <cell r="X1730">
            <v>4899046.41</v>
          </cell>
          <cell r="Y1730">
            <v>4974249.76</v>
          </cell>
          <cell r="Z1730">
            <v>5049879.66</v>
          </cell>
          <cell r="AA1730">
            <v>5126289.05</v>
          </cell>
          <cell r="AB1730">
            <v>5203203.5</v>
          </cell>
          <cell r="AC1730">
            <v>5283869.59</v>
          </cell>
          <cell r="AD1730">
            <v>5405233.1200000001</v>
          </cell>
          <cell r="AE1730">
            <v>5502775.29</v>
          </cell>
          <cell r="AF1730">
            <v>5602414.6799999997</v>
          </cell>
          <cell r="AG1730">
            <v>5704204.7300000004</v>
          </cell>
          <cell r="AH1730">
            <v>5808200.4400000004</v>
          </cell>
          <cell r="AI1730">
            <v>5914458.3899999997</v>
          </cell>
          <cell r="AJ1730">
            <v>6023036.7800000003</v>
          </cell>
          <cell r="AK1730">
            <v>6133995.5099999998</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row>
        <row r="1731">
          <cell r="A1731" t="str">
            <v>ORMedium C&amp;IDLC Water HeatingNon-Incentive CostsLow Participation Case0</v>
          </cell>
          <cell r="B1731" t="str">
            <v>OR</v>
          </cell>
          <cell r="C1731" t="str">
            <v>Medium C&amp;I</v>
          </cell>
          <cell r="D1731" t="str">
            <v>DLC Water Heating</v>
          </cell>
          <cell r="E1731" t="str">
            <v>Non-Incentive Costs</v>
          </cell>
          <cell r="F1731" t="str">
            <v>Low Participation Case</v>
          </cell>
          <cell r="G1731">
            <v>0</v>
          </cell>
          <cell r="H1731">
            <v>0</v>
          </cell>
          <cell r="I1731">
            <v>0</v>
          </cell>
          <cell r="J1731">
            <v>0</v>
          </cell>
          <cell r="K1731">
            <v>0</v>
          </cell>
          <cell r="L1731">
            <v>0</v>
          </cell>
          <cell r="M1731">
            <v>0</v>
          </cell>
          <cell r="N1731">
            <v>0</v>
          </cell>
          <cell r="O1731">
            <v>0</v>
          </cell>
          <cell r="P1731">
            <v>0</v>
          </cell>
          <cell r="Q1731">
            <v>0</v>
          </cell>
          <cell r="R1731">
            <v>5482636.7300000004</v>
          </cell>
          <cell r="S1731">
            <v>11437731.27</v>
          </cell>
          <cell r="T1731">
            <v>23748445.530000001</v>
          </cell>
          <cell r="U1731">
            <v>12818922.52</v>
          </cell>
          <cell r="V1731">
            <v>7177502.6100000003</v>
          </cell>
          <cell r="W1731">
            <v>1035039.42</v>
          </cell>
          <cell r="X1731">
            <v>1056694.75</v>
          </cell>
          <cell r="Y1731">
            <v>1077608.81</v>
          </cell>
          <cell r="Z1731">
            <v>1098962.6200000001</v>
          </cell>
          <cell r="AA1731">
            <v>1121099.71</v>
          </cell>
          <cell r="AB1731">
            <v>1143734.93</v>
          </cell>
          <cell r="AC1731">
            <v>1169950.97</v>
          </cell>
          <cell r="AD1731">
            <v>1234739.83</v>
          </cell>
          <cell r="AE1731">
            <v>1274929.31</v>
          </cell>
          <cell r="AF1731">
            <v>1316427.29</v>
          </cell>
          <cell r="AG1731">
            <v>1359276.37</v>
          </cell>
          <cell r="AH1731">
            <v>1403520.56</v>
          </cell>
          <cell r="AI1731">
            <v>1449205.28</v>
          </cell>
          <cell r="AJ1731">
            <v>1496377.44</v>
          </cell>
          <cell r="AK1731">
            <v>1545085.48</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row>
        <row r="1732">
          <cell r="A1732" t="str">
            <v>ORMedium C&amp;IDLC Water HeatingSummer Peak Reduction @Meter  (MW)Low Participation Case0</v>
          </cell>
          <cell r="B1732" t="str">
            <v>OR</v>
          </cell>
          <cell r="C1732" t="str">
            <v>Medium C&amp;I</v>
          </cell>
          <cell r="D1732" t="str">
            <v>DLC Water Heating</v>
          </cell>
          <cell r="E1732" t="str">
            <v>Summer Peak Reduction @Meter  (MW)</v>
          </cell>
          <cell r="F1732" t="str">
            <v>Low Participation Case</v>
          </cell>
          <cell r="G1732">
            <v>0</v>
          </cell>
          <cell r="H1732">
            <v>0</v>
          </cell>
          <cell r="I1732">
            <v>0</v>
          </cell>
          <cell r="J1732">
            <v>0</v>
          </cell>
          <cell r="K1732">
            <v>0</v>
          </cell>
          <cell r="L1732">
            <v>0</v>
          </cell>
          <cell r="M1732">
            <v>0</v>
          </cell>
          <cell r="N1732">
            <v>0</v>
          </cell>
          <cell r="O1732">
            <v>0</v>
          </cell>
          <cell r="P1732">
            <v>0</v>
          </cell>
          <cell r="Q1732">
            <v>0</v>
          </cell>
          <cell r="R1732">
            <v>5.1061481672101516</v>
          </cell>
          <cell r="S1732">
            <v>15.546439584201273</v>
          </cell>
          <cell r="T1732">
            <v>36.769815927493447</v>
          </cell>
          <cell r="U1732">
            <v>47.99510590524666</v>
          </cell>
          <cell r="V1732">
            <v>54.039254216657497</v>
          </cell>
          <cell r="W1732">
            <v>54.75501228123791</v>
          </cell>
          <cell r="X1732">
            <v>55.462504704051796</v>
          </cell>
          <cell r="Y1732">
            <v>56.170704503007471</v>
          </cell>
          <cell r="Z1732">
            <v>56.91276145592839</v>
          </cell>
          <cell r="AA1732">
            <v>57.74360864977195</v>
          </cell>
          <cell r="AB1732">
            <v>58.507439221742665</v>
          </cell>
          <cell r="AC1732">
            <v>59.27262640549219</v>
          </cell>
          <cell r="AD1732">
            <v>60.065513565673378</v>
          </cell>
          <cell r="AE1732">
            <v>60.869007140432515</v>
          </cell>
          <cell r="AF1732">
            <v>61.683249011282939</v>
          </cell>
          <cell r="AG1732">
            <v>62.508382957680382</v>
          </cell>
          <cell r="AH1732">
            <v>63.344554682411669</v>
          </cell>
          <cell r="AI1732">
            <v>64.191911837323005</v>
          </cell>
          <cell r="AJ1732">
            <v>65.050604049392433</v>
          </cell>
          <cell r="AK1732">
            <v>65.920782947151125</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row>
        <row r="1733">
          <cell r="A1733" t="str">
            <v>ORMedium C&amp;IDLC Water HeatingSummer Peak Reduction @Generation (MW)Low Participation Case0</v>
          </cell>
          <cell r="B1733" t="str">
            <v>OR</v>
          </cell>
          <cell r="C1733" t="str">
            <v>Medium C&amp;I</v>
          </cell>
          <cell r="D1733" t="str">
            <v>DLC Water Heating</v>
          </cell>
          <cell r="E1733" t="str">
            <v>Summer Peak Reduction @Generation (MW)</v>
          </cell>
          <cell r="F1733" t="str">
            <v>Low Participation Case</v>
          </cell>
          <cell r="G1733">
            <v>0</v>
          </cell>
          <cell r="H1733">
            <v>0</v>
          </cell>
          <cell r="I1733">
            <v>0</v>
          </cell>
          <cell r="J1733">
            <v>0</v>
          </cell>
          <cell r="K1733">
            <v>0</v>
          </cell>
          <cell r="L1733">
            <v>0</v>
          </cell>
          <cell r="M1733">
            <v>0</v>
          </cell>
          <cell r="N1733">
            <v>0</v>
          </cell>
          <cell r="O1733">
            <v>0</v>
          </cell>
          <cell r="P1733">
            <v>0</v>
          </cell>
          <cell r="Q1733">
            <v>0</v>
          </cell>
          <cell r="R1733">
            <v>5.6309529854545115</v>
          </cell>
          <cell r="S1733">
            <v>17.1442871462299</v>
          </cell>
          <cell r="T1733">
            <v>40.548980952242438</v>
          </cell>
          <cell r="U1733">
            <v>52.92799504328039</v>
          </cell>
          <cell r="V1733">
            <v>59.593354892652727</v>
          </cell>
          <cell r="W1733">
            <v>60.382677857562754</v>
          </cell>
          <cell r="X1733">
            <v>61.162885646285609</v>
          </cell>
          <cell r="Y1733">
            <v>61.94387351456492</v>
          </cell>
          <cell r="Z1733">
            <v>62.762198341341403</v>
          </cell>
          <cell r="AA1733">
            <v>63.678439181486489</v>
          </cell>
          <cell r="AB1733">
            <v>64.520775498172327</v>
          </cell>
          <cell r="AC1733">
            <v>65.364607857843168</v>
          </cell>
          <cell r="AD1733">
            <v>66.238987169908881</v>
          </cell>
          <cell r="AE1733">
            <v>67.125063013269198</v>
          </cell>
          <cell r="AF1733">
            <v>68.022991851877961</v>
          </cell>
          <cell r="AG1733">
            <v>68.932932242700019</v>
          </cell>
          <cell r="AH1733">
            <v>69.855044863709381</v>
          </cell>
          <cell r="AI1733">
            <v>70.789492542261797</v>
          </cell>
          <cell r="AJ1733">
            <v>71.73644028384696</v>
          </cell>
          <cell r="AK1733">
            <v>72.696055301225314</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row>
        <row r="1734">
          <cell r="A1734" t="str">
            <v>ORMedium C&amp;IDLC Water HeatingWinter Peak Reduction @Meter  (MW)Low Participation Case0</v>
          </cell>
          <cell r="B1734" t="str">
            <v>OR</v>
          </cell>
          <cell r="C1734" t="str">
            <v>Medium C&amp;I</v>
          </cell>
          <cell r="D1734" t="str">
            <v>DLC Water Heating</v>
          </cell>
          <cell r="E1734" t="str">
            <v>Winter Peak Reduction @Meter  (MW)</v>
          </cell>
          <cell r="F1734" t="str">
            <v>Low Participation Case</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row>
        <row r="1735">
          <cell r="A1735" t="str">
            <v>ORMedium C&amp;IDLC Water HeatingWinter Peak Reduction @Generation (MW)Low Participation Case0</v>
          </cell>
          <cell r="B1735" t="str">
            <v>OR</v>
          </cell>
          <cell r="C1735" t="str">
            <v>Medium C&amp;I</v>
          </cell>
          <cell r="D1735" t="str">
            <v>DLC Water Heating</v>
          </cell>
          <cell r="E1735" t="str">
            <v>Winter Peak Reduction @Generation (MW)</v>
          </cell>
          <cell r="F1735" t="str">
            <v>Low Participation Case</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row>
        <row r="1736">
          <cell r="A1736" t="str">
            <v>ORMedium C&amp;IDLC Water HeatingProgram Annual BenefitsLow Participation Case0</v>
          </cell>
          <cell r="B1736" t="str">
            <v>OR</v>
          </cell>
          <cell r="C1736" t="str">
            <v>Medium C&amp;I</v>
          </cell>
          <cell r="D1736" t="str">
            <v>DLC Water Heating</v>
          </cell>
          <cell r="E1736" t="str">
            <v>Program Annual Benefits</v>
          </cell>
          <cell r="F1736" t="str">
            <v>Low Participation Case</v>
          </cell>
          <cell r="G1736">
            <v>0</v>
          </cell>
        </row>
        <row r="1737">
          <cell r="A1737" t="str">
            <v>ORMedium C&amp;IDLC Water HeatingNew ParticipantsLow Participation Case0</v>
          </cell>
          <cell r="B1737" t="str">
            <v>OR</v>
          </cell>
          <cell r="C1737" t="str">
            <v>Medium C&amp;I</v>
          </cell>
          <cell r="D1737" t="str">
            <v>DLC Water Heating</v>
          </cell>
          <cell r="E1737" t="str">
            <v>New Participants</v>
          </cell>
          <cell r="F1737" t="str">
            <v>Low Participation Case</v>
          </cell>
          <cell r="G1737">
            <v>0</v>
          </cell>
          <cell r="H1737">
            <v>0</v>
          </cell>
          <cell r="I1737">
            <v>0</v>
          </cell>
          <cell r="J1737">
            <v>0</v>
          </cell>
          <cell r="K1737">
            <v>0</v>
          </cell>
          <cell r="L1737">
            <v>0</v>
          </cell>
          <cell r="M1737">
            <v>0</v>
          </cell>
          <cell r="N1737">
            <v>0</v>
          </cell>
          <cell r="O1737">
            <v>0</v>
          </cell>
          <cell r="P1737">
            <v>0</v>
          </cell>
          <cell r="Q1737">
            <v>0</v>
          </cell>
          <cell r="R1737">
            <v>16746.686550000006</v>
          </cell>
          <cell r="S1737">
            <v>34271.919000000009</v>
          </cell>
          <cell r="T1737">
            <v>69833.664450000011</v>
          </cell>
          <cell r="U1737">
            <v>36847.527750000037</v>
          </cell>
          <cell r="V1737">
            <v>20100.588749999937</v>
          </cell>
          <cell r="W1737">
            <v>2583.0255000000179</v>
          </cell>
          <cell r="X1737">
            <v>2585.7149999999965</v>
          </cell>
          <cell r="Y1737">
            <v>2585.2035000000324</v>
          </cell>
          <cell r="Z1737">
            <v>2584.5764999999665</v>
          </cell>
          <cell r="AA1737">
            <v>2584.3950000000186</v>
          </cell>
          <cell r="AB1737">
            <v>2584.7249999999767</v>
          </cell>
          <cell r="AC1737">
            <v>2592.8595000000205</v>
          </cell>
          <cell r="AD1737">
            <v>2694.0321599718882</v>
          </cell>
          <cell r="AE1737">
            <v>2731.0805338135397</v>
          </cell>
          <cell r="AF1737">
            <v>2768.6383974915661</v>
          </cell>
          <cell r="AG1737">
            <v>2806.7127575183695</v>
          </cell>
          <cell r="AH1737">
            <v>2845.3107167601411</v>
          </cell>
          <cell r="AI1737">
            <v>2884.4394757617847</v>
          </cell>
          <cell r="AJ1737">
            <v>2924.1063340901455</v>
          </cell>
          <cell r="AK1737">
            <v>2964.3186916958948</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row>
        <row r="1738">
          <cell r="A1738" t="str">
            <v>ORMedium C&amp;IDLC Water HeatingIncentive CostsLow Participation Case0</v>
          </cell>
          <cell r="B1738" t="str">
            <v>OR</v>
          </cell>
          <cell r="C1738" t="str">
            <v>Medium C&amp;I</v>
          </cell>
          <cell r="D1738" t="str">
            <v>DLC Water Heating</v>
          </cell>
          <cell r="E1738" t="str">
            <v>Incentive Costs</v>
          </cell>
          <cell r="F1738" t="str">
            <v>Low Participation Case</v>
          </cell>
          <cell r="G1738">
            <v>0</v>
          </cell>
          <cell r="H1738">
            <v>0</v>
          </cell>
          <cell r="I1738">
            <v>0</v>
          </cell>
          <cell r="J1738">
            <v>0</v>
          </cell>
          <cell r="K1738">
            <v>0</v>
          </cell>
          <cell r="L1738">
            <v>0</v>
          </cell>
          <cell r="M1738">
            <v>0</v>
          </cell>
          <cell r="N1738">
            <v>0</v>
          </cell>
          <cell r="O1738">
            <v>0</v>
          </cell>
          <cell r="P1738">
            <v>0</v>
          </cell>
          <cell r="Q1738">
            <v>0</v>
          </cell>
          <cell r="R1738">
            <v>351680.42</v>
          </cell>
          <cell r="S1738">
            <v>1071390.72</v>
          </cell>
          <cell r="T1738">
            <v>2537897.67</v>
          </cell>
          <cell r="U1738">
            <v>3311695.75</v>
          </cell>
          <cell r="V1738">
            <v>3733808.12</v>
          </cell>
          <cell r="W1738">
            <v>3788051.65</v>
          </cell>
          <cell r="X1738">
            <v>3842351.67</v>
          </cell>
          <cell r="Y1738">
            <v>3896640.94</v>
          </cell>
          <cell r="Z1738">
            <v>3950917.05</v>
          </cell>
          <cell r="AA1738">
            <v>4005189.34</v>
          </cell>
          <cell r="AB1738">
            <v>4059468.57</v>
          </cell>
          <cell r="AC1738">
            <v>4113918.62</v>
          </cell>
          <cell r="AD1738">
            <v>4170493.29</v>
          </cell>
          <cell r="AE1738">
            <v>4227845.9800000004</v>
          </cell>
          <cell r="AF1738">
            <v>4285987.3899999997</v>
          </cell>
          <cell r="AG1738">
            <v>4344928.3600000003</v>
          </cell>
          <cell r="AH1738">
            <v>4404679.88</v>
          </cell>
          <cell r="AI1738">
            <v>4465253.1100000003</v>
          </cell>
          <cell r="AJ1738">
            <v>4526659.34</v>
          </cell>
          <cell r="AK1738">
            <v>4588910.04</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row>
        <row r="1739">
          <cell r="A1739" t="str">
            <v>ORMedium C&amp;IDLC Water HeatingParticipantsLow Participation Case0</v>
          </cell>
          <cell r="B1739" t="str">
            <v>OR</v>
          </cell>
          <cell r="C1739" t="str">
            <v>Medium C&amp;I</v>
          </cell>
          <cell r="D1739" t="str">
            <v>DLC Water Heating</v>
          </cell>
          <cell r="E1739" t="str">
            <v>Participants</v>
          </cell>
          <cell r="F1739" t="str">
            <v>Low Participation Case</v>
          </cell>
          <cell r="G1739">
            <v>0</v>
          </cell>
          <cell r="H1739">
            <v>0</v>
          </cell>
          <cell r="I1739">
            <v>0</v>
          </cell>
          <cell r="J1739">
            <v>0</v>
          </cell>
          <cell r="K1739">
            <v>0</v>
          </cell>
          <cell r="L1739">
            <v>0</v>
          </cell>
          <cell r="M1739">
            <v>0</v>
          </cell>
          <cell r="N1739">
            <v>0</v>
          </cell>
          <cell r="O1739">
            <v>0</v>
          </cell>
          <cell r="P1739">
            <v>0</v>
          </cell>
          <cell r="Q1739">
            <v>0</v>
          </cell>
          <cell r="R1739">
            <v>16746.686550000006</v>
          </cell>
          <cell r="S1739">
            <v>51018.605550000015</v>
          </cell>
          <cell r="T1739">
            <v>120852.27000000002</v>
          </cell>
          <cell r="U1739">
            <v>157699.79775000006</v>
          </cell>
          <cell r="V1739">
            <v>177800.38649999999</v>
          </cell>
          <cell r="W1739">
            <v>180383.41200000001</v>
          </cell>
          <cell r="X1739">
            <v>182969.12700000001</v>
          </cell>
          <cell r="Y1739">
            <v>185554.33050000004</v>
          </cell>
          <cell r="Z1739">
            <v>188138.90700000001</v>
          </cell>
          <cell r="AA1739">
            <v>190723.30200000003</v>
          </cell>
          <cell r="AB1739">
            <v>193308.027</v>
          </cell>
          <cell r="AC1739">
            <v>195900.88650000002</v>
          </cell>
          <cell r="AD1739">
            <v>198594.91865997191</v>
          </cell>
          <cell r="AE1739">
            <v>201325.99919378545</v>
          </cell>
          <cell r="AF1739">
            <v>204094.63759127702</v>
          </cell>
          <cell r="AG1739">
            <v>206901.35034879539</v>
          </cell>
          <cell r="AH1739">
            <v>209746.66106555553</v>
          </cell>
          <cell r="AI1739">
            <v>212631.10054131731</v>
          </cell>
          <cell r="AJ1739">
            <v>215555.20687540746</v>
          </cell>
          <cell r="AK1739">
            <v>218519.52556710335</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row>
        <row r="1740">
          <cell r="A1740" t="str">
            <v>ORResidentialDLC Water HeatingProgram Annual BenefitsLow Participation Case0</v>
          </cell>
          <cell r="B1740" t="str">
            <v>OR</v>
          </cell>
          <cell r="C1740" t="str">
            <v>Residential</v>
          </cell>
          <cell r="D1740" t="str">
            <v>DLC Water Heating</v>
          </cell>
          <cell r="E1740" t="str">
            <v>Program Annual Benefits</v>
          </cell>
          <cell r="F1740" t="str">
            <v>Low Participation Case</v>
          </cell>
          <cell r="G1740">
            <v>0</v>
          </cell>
          <cell r="H1740">
            <v>0</v>
          </cell>
          <cell r="I1740">
            <v>0</v>
          </cell>
          <cell r="J1740">
            <v>0</v>
          </cell>
          <cell r="K1740">
            <v>0</v>
          </cell>
          <cell r="L1740">
            <v>0</v>
          </cell>
          <cell r="M1740">
            <v>0</v>
          </cell>
          <cell r="N1740">
            <v>0</v>
          </cell>
          <cell r="O1740">
            <v>0</v>
          </cell>
          <cell r="P1740">
            <v>0</v>
          </cell>
          <cell r="Q1740">
            <v>0</v>
          </cell>
          <cell r="R1740">
            <v>573231.01</v>
          </cell>
          <cell r="S1740">
            <v>1745288.43</v>
          </cell>
          <cell r="T1740">
            <v>4127886.26</v>
          </cell>
          <cell r="U1740">
            <v>5388069.9000000004</v>
          </cell>
          <cell r="V1740">
            <v>6066603.5300000003</v>
          </cell>
          <cell r="W1740">
            <v>6146956.6100000003</v>
          </cell>
          <cell r="X1740">
            <v>6226381.7599999998</v>
          </cell>
          <cell r="Y1740">
            <v>6305886.3200000003</v>
          </cell>
          <cell r="Z1740">
            <v>6389191.79</v>
          </cell>
          <cell r="AA1740">
            <v>6482465.1100000003</v>
          </cell>
          <cell r="AB1740">
            <v>6568214.9500000002</v>
          </cell>
          <cell r="AC1740">
            <v>6654117.0800000001</v>
          </cell>
          <cell r="AD1740">
            <v>6743128.8899999997</v>
          </cell>
          <cell r="AE1740">
            <v>6833331.4100000001</v>
          </cell>
          <cell r="AF1740">
            <v>6924740.5700000003</v>
          </cell>
          <cell r="AG1740">
            <v>7017372.5</v>
          </cell>
          <cell r="AH1740">
            <v>7111243.5700000003</v>
          </cell>
          <cell r="AI1740">
            <v>7206370.3399999999</v>
          </cell>
          <cell r="AJ1740">
            <v>7302769.6200000001</v>
          </cell>
          <cell r="AK1740">
            <v>7400458.4299999997</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row>
        <row r="1741">
          <cell r="A1741" t="str">
            <v>ORResidentialDLC Water HeatingProgram Annual CostsLow Participation Case0</v>
          </cell>
          <cell r="B1741" t="str">
            <v>OR</v>
          </cell>
          <cell r="C1741" t="str">
            <v>Residential</v>
          </cell>
          <cell r="D1741" t="str">
            <v>DLC Water Heating</v>
          </cell>
          <cell r="E1741" t="str">
            <v>Program Annual Costs</v>
          </cell>
          <cell r="F1741" t="str">
            <v>Low Participation Case</v>
          </cell>
          <cell r="G1741">
            <v>0</v>
          </cell>
          <cell r="H1741">
            <v>0</v>
          </cell>
          <cell r="I1741">
            <v>0</v>
          </cell>
          <cell r="J1741">
            <v>0</v>
          </cell>
          <cell r="K1741">
            <v>0</v>
          </cell>
          <cell r="L1741">
            <v>0</v>
          </cell>
          <cell r="M1741">
            <v>0</v>
          </cell>
          <cell r="N1741">
            <v>0</v>
          </cell>
          <cell r="O1741">
            <v>0</v>
          </cell>
          <cell r="P1741">
            <v>0</v>
          </cell>
          <cell r="Q1741">
            <v>0</v>
          </cell>
          <cell r="R1741">
            <v>5834317.1500000004</v>
          </cell>
          <cell r="S1741">
            <v>12509121.98</v>
          </cell>
          <cell r="T1741">
            <v>26286343.199999999</v>
          </cell>
          <cell r="U1741">
            <v>16130618.27</v>
          </cell>
          <cell r="V1741">
            <v>10911310.720000001</v>
          </cell>
          <cell r="W1741">
            <v>4823091.07</v>
          </cell>
          <cell r="X1741">
            <v>4899046.41</v>
          </cell>
          <cell r="Y1741">
            <v>4974249.76</v>
          </cell>
          <cell r="Z1741">
            <v>5049879.66</v>
          </cell>
          <cell r="AA1741">
            <v>5126289.05</v>
          </cell>
          <cell r="AB1741">
            <v>5203203.5</v>
          </cell>
          <cell r="AC1741">
            <v>5283869.59</v>
          </cell>
          <cell r="AD1741">
            <v>5405233.1200000001</v>
          </cell>
          <cell r="AE1741">
            <v>5502775.29</v>
          </cell>
          <cell r="AF1741">
            <v>5602414.6799999997</v>
          </cell>
          <cell r="AG1741">
            <v>5704204.7300000004</v>
          </cell>
          <cell r="AH1741">
            <v>5808200.4400000004</v>
          </cell>
          <cell r="AI1741">
            <v>5914458.3899999997</v>
          </cell>
          <cell r="AJ1741">
            <v>6023036.7800000003</v>
          </cell>
          <cell r="AK1741">
            <v>6133995.5099999998</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row>
        <row r="1742">
          <cell r="A1742" t="str">
            <v>ORResidentialDLC Water HeatingNon-Incentive CostsLow Participation Case0</v>
          </cell>
          <cell r="B1742" t="str">
            <v>OR</v>
          </cell>
          <cell r="C1742" t="str">
            <v>Residential</v>
          </cell>
          <cell r="D1742" t="str">
            <v>DLC Water Heating</v>
          </cell>
          <cell r="E1742" t="str">
            <v>Non-Incentive Costs</v>
          </cell>
          <cell r="F1742" t="str">
            <v>Low Participation Case</v>
          </cell>
          <cell r="G1742">
            <v>0</v>
          </cell>
          <cell r="H1742">
            <v>0</v>
          </cell>
          <cell r="I1742">
            <v>0</v>
          </cell>
          <cell r="J1742">
            <v>0</v>
          </cell>
          <cell r="K1742">
            <v>0</v>
          </cell>
          <cell r="L1742">
            <v>0</v>
          </cell>
          <cell r="M1742">
            <v>0</v>
          </cell>
          <cell r="N1742">
            <v>0</v>
          </cell>
          <cell r="O1742">
            <v>0</v>
          </cell>
          <cell r="P1742">
            <v>0</v>
          </cell>
          <cell r="Q1742">
            <v>0</v>
          </cell>
          <cell r="R1742">
            <v>5482636.7300000004</v>
          </cell>
          <cell r="S1742">
            <v>11437731.27</v>
          </cell>
          <cell r="T1742">
            <v>23748445.530000001</v>
          </cell>
          <cell r="U1742">
            <v>12818922.52</v>
          </cell>
          <cell r="V1742">
            <v>7177502.6100000003</v>
          </cell>
          <cell r="W1742">
            <v>1035039.42</v>
          </cell>
          <cell r="X1742">
            <v>1056694.75</v>
          </cell>
          <cell r="Y1742">
            <v>1077608.81</v>
          </cell>
          <cell r="Z1742">
            <v>1098962.6200000001</v>
          </cell>
          <cell r="AA1742">
            <v>1121099.71</v>
          </cell>
          <cell r="AB1742">
            <v>1143734.93</v>
          </cell>
          <cell r="AC1742">
            <v>1169950.97</v>
          </cell>
          <cell r="AD1742">
            <v>1234739.83</v>
          </cell>
          <cell r="AE1742">
            <v>1274929.31</v>
          </cell>
          <cell r="AF1742">
            <v>1316427.29</v>
          </cell>
          <cell r="AG1742">
            <v>1359276.37</v>
          </cell>
          <cell r="AH1742">
            <v>1403520.56</v>
          </cell>
          <cell r="AI1742">
            <v>1449205.28</v>
          </cell>
          <cell r="AJ1742">
            <v>1496377.44</v>
          </cell>
          <cell r="AK1742">
            <v>1545085.48</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row>
        <row r="1743">
          <cell r="A1743" t="str">
            <v>ORResidentialDLC Water HeatingSummer Peak Reduction @Meter  (MW)Low Participation Case0</v>
          </cell>
          <cell r="B1743" t="str">
            <v>OR</v>
          </cell>
          <cell r="C1743" t="str">
            <v>Residential</v>
          </cell>
          <cell r="D1743" t="str">
            <v>DLC Water Heating</v>
          </cell>
          <cell r="E1743" t="str">
            <v>Summer Peak Reduction @Meter  (MW)</v>
          </cell>
          <cell r="F1743" t="str">
            <v>Low Participation Case</v>
          </cell>
          <cell r="G1743">
            <v>0</v>
          </cell>
          <cell r="H1743">
            <v>0</v>
          </cell>
          <cell r="I1743">
            <v>0</v>
          </cell>
          <cell r="J1743">
            <v>0</v>
          </cell>
          <cell r="K1743">
            <v>0</v>
          </cell>
          <cell r="L1743">
            <v>0</v>
          </cell>
          <cell r="M1743">
            <v>0</v>
          </cell>
          <cell r="N1743">
            <v>0</v>
          </cell>
          <cell r="O1743">
            <v>0</v>
          </cell>
          <cell r="P1743">
            <v>0</v>
          </cell>
          <cell r="Q1743">
            <v>0</v>
          </cell>
          <cell r="R1743">
            <v>5.1061481672101516</v>
          </cell>
          <cell r="S1743">
            <v>15.546439584201273</v>
          </cell>
          <cell r="T1743">
            <v>36.769815927493447</v>
          </cell>
          <cell r="U1743">
            <v>47.99510590524666</v>
          </cell>
          <cell r="V1743">
            <v>54.039254216657497</v>
          </cell>
          <cell r="W1743">
            <v>54.75501228123791</v>
          </cell>
          <cell r="X1743">
            <v>55.462504704051796</v>
          </cell>
          <cell r="Y1743">
            <v>56.170704503007471</v>
          </cell>
          <cell r="Z1743">
            <v>56.91276145592839</v>
          </cell>
          <cell r="AA1743">
            <v>57.74360864977195</v>
          </cell>
          <cell r="AB1743">
            <v>58.507439221742665</v>
          </cell>
          <cell r="AC1743">
            <v>59.27262640549219</v>
          </cell>
          <cell r="AD1743">
            <v>60.065513565673378</v>
          </cell>
          <cell r="AE1743">
            <v>60.869007140432515</v>
          </cell>
          <cell r="AF1743">
            <v>61.683249011282939</v>
          </cell>
          <cell r="AG1743">
            <v>62.508382957680382</v>
          </cell>
          <cell r="AH1743">
            <v>63.344554682411669</v>
          </cell>
          <cell r="AI1743">
            <v>64.191911837323005</v>
          </cell>
          <cell r="AJ1743">
            <v>65.050604049392433</v>
          </cell>
          <cell r="AK1743">
            <v>65.920782947151125</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row>
        <row r="1744">
          <cell r="A1744" t="str">
            <v>ORResidentialDLC Water HeatingSummer Peak Reduction @Generation (MW)Low Participation Case0</v>
          </cell>
          <cell r="B1744" t="str">
            <v>OR</v>
          </cell>
          <cell r="C1744" t="str">
            <v>Residential</v>
          </cell>
          <cell r="D1744" t="str">
            <v>DLC Water Heating</v>
          </cell>
          <cell r="E1744" t="str">
            <v>Summer Peak Reduction @Generation (MW)</v>
          </cell>
          <cell r="F1744" t="str">
            <v>Low Participation Case</v>
          </cell>
          <cell r="G1744">
            <v>0</v>
          </cell>
          <cell r="H1744">
            <v>0</v>
          </cell>
          <cell r="I1744">
            <v>0</v>
          </cell>
          <cell r="J1744">
            <v>0</v>
          </cell>
          <cell r="K1744">
            <v>0</v>
          </cell>
          <cell r="L1744">
            <v>0</v>
          </cell>
          <cell r="M1744">
            <v>0</v>
          </cell>
          <cell r="N1744">
            <v>0</v>
          </cell>
          <cell r="O1744">
            <v>0</v>
          </cell>
          <cell r="P1744">
            <v>0</v>
          </cell>
          <cell r="Q1744">
            <v>0</v>
          </cell>
          <cell r="R1744">
            <v>5.6309529854545115</v>
          </cell>
          <cell r="S1744">
            <v>17.1442871462299</v>
          </cell>
          <cell r="T1744">
            <v>40.548980952242438</v>
          </cell>
          <cell r="U1744">
            <v>52.92799504328039</v>
          </cell>
          <cell r="V1744">
            <v>59.593354892652727</v>
          </cell>
          <cell r="W1744">
            <v>60.382677857562754</v>
          </cell>
          <cell r="X1744">
            <v>61.162885646285609</v>
          </cell>
          <cell r="Y1744">
            <v>61.94387351456492</v>
          </cell>
          <cell r="Z1744">
            <v>62.762198341341403</v>
          </cell>
          <cell r="AA1744">
            <v>63.678439181486489</v>
          </cell>
          <cell r="AB1744">
            <v>64.520775498172327</v>
          </cell>
          <cell r="AC1744">
            <v>65.364607857843168</v>
          </cell>
          <cell r="AD1744">
            <v>66.238987169908881</v>
          </cell>
          <cell r="AE1744">
            <v>67.125063013269198</v>
          </cell>
          <cell r="AF1744">
            <v>68.022991851877961</v>
          </cell>
          <cell r="AG1744">
            <v>68.932932242700019</v>
          </cell>
          <cell r="AH1744">
            <v>69.855044863709381</v>
          </cell>
          <cell r="AI1744">
            <v>70.789492542261797</v>
          </cell>
          <cell r="AJ1744">
            <v>71.73644028384696</v>
          </cell>
          <cell r="AK1744">
            <v>72.696055301225314</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row>
        <row r="1745">
          <cell r="A1745" t="str">
            <v>ORResidentialDLC Water HeatingWinter Peak Reduction @Meter  (MW)Low Participation Case0</v>
          </cell>
          <cell r="B1745" t="str">
            <v>OR</v>
          </cell>
          <cell r="C1745" t="str">
            <v>Residential</v>
          </cell>
          <cell r="D1745" t="str">
            <v>DLC Water Heating</v>
          </cell>
          <cell r="E1745" t="str">
            <v>Winter Peak Reduction @Meter  (MW)</v>
          </cell>
          <cell r="F1745" t="str">
            <v>Low Participation Case</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row>
        <row r="1746">
          <cell r="A1746" t="str">
            <v>ORResidentialDLC Water HeatingWinter Peak Reduction @Generation (MW)Low Participation Case0</v>
          </cell>
          <cell r="B1746" t="str">
            <v>OR</v>
          </cell>
          <cell r="C1746" t="str">
            <v>Residential</v>
          </cell>
          <cell r="D1746" t="str">
            <v>DLC Water Heating</v>
          </cell>
          <cell r="E1746" t="str">
            <v>Winter Peak Reduction @Generation (MW)</v>
          </cell>
          <cell r="F1746" t="str">
            <v>Low Participation Case</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row>
        <row r="1747">
          <cell r="A1747" t="str">
            <v>ORResidentialDLC Water HeatingProgram Annual BenefitsLow Participation Case0</v>
          </cell>
          <cell r="B1747" t="str">
            <v>OR</v>
          </cell>
          <cell r="C1747" t="str">
            <v>Residential</v>
          </cell>
          <cell r="D1747" t="str">
            <v>DLC Water Heating</v>
          </cell>
          <cell r="E1747" t="str">
            <v>Program Annual Benefits</v>
          </cell>
          <cell r="F1747" t="str">
            <v>Low Participation Case</v>
          </cell>
          <cell r="G1747">
            <v>0</v>
          </cell>
        </row>
        <row r="1748">
          <cell r="A1748" t="str">
            <v>ORResidentialDLC Water HeatingNew ParticipantsLow Participation Case0</v>
          </cell>
          <cell r="B1748" t="str">
            <v>OR</v>
          </cell>
          <cell r="C1748" t="str">
            <v>Residential</v>
          </cell>
          <cell r="D1748" t="str">
            <v>DLC Water Heating</v>
          </cell>
          <cell r="E1748" t="str">
            <v>New Participants</v>
          </cell>
          <cell r="F1748" t="str">
            <v>Low Participation Case</v>
          </cell>
          <cell r="G1748">
            <v>0</v>
          </cell>
          <cell r="H1748">
            <v>0</v>
          </cell>
          <cell r="I1748">
            <v>0</v>
          </cell>
          <cell r="J1748">
            <v>0</v>
          </cell>
          <cell r="K1748">
            <v>0</v>
          </cell>
          <cell r="L1748">
            <v>0</v>
          </cell>
          <cell r="M1748">
            <v>0</v>
          </cell>
          <cell r="N1748">
            <v>0</v>
          </cell>
          <cell r="O1748">
            <v>0</v>
          </cell>
          <cell r="P1748">
            <v>0</v>
          </cell>
          <cell r="Q1748">
            <v>0</v>
          </cell>
          <cell r="R1748">
            <v>16746.686550000006</v>
          </cell>
          <cell r="S1748">
            <v>34271.919000000009</v>
          </cell>
          <cell r="T1748">
            <v>69833.664450000011</v>
          </cell>
          <cell r="U1748">
            <v>36847.527750000037</v>
          </cell>
          <cell r="V1748">
            <v>20100.588749999937</v>
          </cell>
          <cell r="W1748">
            <v>2583.0255000000179</v>
          </cell>
          <cell r="X1748">
            <v>2585.7149999999965</v>
          </cell>
          <cell r="Y1748">
            <v>2585.2035000000324</v>
          </cell>
          <cell r="Z1748">
            <v>2584.5764999999665</v>
          </cell>
          <cell r="AA1748">
            <v>2584.3950000000186</v>
          </cell>
          <cell r="AB1748">
            <v>2584.7249999999767</v>
          </cell>
          <cell r="AC1748">
            <v>2592.8595000000205</v>
          </cell>
          <cell r="AD1748">
            <v>2694.0321599718882</v>
          </cell>
          <cell r="AE1748">
            <v>2731.0805338135397</v>
          </cell>
          <cell r="AF1748">
            <v>2768.6383974915661</v>
          </cell>
          <cell r="AG1748">
            <v>2806.7127575183695</v>
          </cell>
          <cell r="AH1748">
            <v>2845.3107167601411</v>
          </cell>
          <cell r="AI1748">
            <v>2884.4394757617847</v>
          </cell>
          <cell r="AJ1748">
            <v>2924.1063340901455</v>
          </cell>
          <cell r="AK1748">
            <v>2964.3186916958948</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row>
        <row r="1749">
          <cell r="A1749" t="str">
            <v>ORResidentialDLC Water HeatingIncentive CostsLow Participation Case0</v>
          </cell>
          <cell r="B1749" t="str">
            <v>OR</v>
          </cell>
          <cell r="C1749" t="str">
            <v>Residential</v>
          </cell>
          <cell r="D1749" t="str">
            <v>DLC Water Heating</v>
          </cell>
          <cell r="E1749" t="str">
            <v>Incentive Costs</v>
          </cell>
          <cell r="F1749" t="str">
            <v>Low Participation Case</v>
          </cell>
          <cell r="G1749">
            <v>0</v>
          </cell>
          <cell r="H1749">
            <v>0</v>
          </cell>
          <cell r="I1749">
            <v>0</v>
          </cell>
          <cell r="J1749">
            <v>0</v>
          </cell>
          <cell r="K1749">
            <v>0</v>
          </cell>
          <cell r="L1749">
            <v>0</v>
          </cell>
          <cell r="M1749">
            <v>0</v>
          </cell>
          <cell r="N1749">
            <v>0</v>
          </cell>
          <cell r="O1749">
            <v>0</v>
          </cell>
          <cell r="P1749">
            <v>0</v>
          </cell>
          <cell r="Q1749">
            <v>0</v>
          </cell>
          <cell r="R1749">
            <v>351680.42</v>
          </cell>
          <cell r="S1749">
            <v>1071390.72</v>
          </cell>
          <cell r="T1749">
            <v>2537897.67</v>
          </cell>
          <cell r="U1749">
            <v>3311695.75</v>
          </cell>
          <cell r="V1749">
            <v>3733808.12</v>
          </cell>
          <cell r="W1749">
            <v>3788051.65</v>
          </cell>
          <cell r="X1749">
            <v>3842351.67</v>
          </cell>
          <cell r="Y1749">
            <v>3896640.94</v>
          </cell>
          <cell r="Z1749">
            <v>3950917.05</v>
          </cell>
          <cell r="AA1749">
            <v>4005189.34</v>
          </cell>
          <cell r="AB1749">
            <v>4059468.57</v>
          </cell>
          <cell r="AC1749">
            <v>4113918.62</v>
          </cell>
          <cell r="AD1749">
            <v>4170493.29</v>
          </cell>
          <cell r="AE1749">
            <v>4227845.9800000004</v>
          </cell>
          <cell r="AF1749">
            <v>4285987.3899999997</v>
          </cell>
          <cell r="AG1749">
            <v>4344928.3600000003</v>
          </cell>
          <cell r="AH1749">
            <v>4404679.88</v>
          </cell>
          <cell r="AI1749">
            <v>4465253.1100000003</v>
          </cell>
          <cell r="AJ1749">
            <v>4526659.34</v>
          </cell>
          <cell r="AK1749">
            <v>4588910.04</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row>
        <row r="1750">
          <cell r="A1750" t="str">
            <v>ORResidentialDLC Water HeatingParticipantsLow Participation Case0</v>
          </cell>
          <cell r="B1750" t="str">
            <v>OR</v>
          </cell>
          <cell r="C1750" t="str">
            <v>Residential</v>
          </cell>
          <cell r="D1750" t="str">
            <v>DLC Water Heating</v>
          </cell>
          <cell r="E1750" t="str">
            <v>Participants</v>
          </cell>
          <cell r="F1750" t="str">
            <v>Low Participation Case</v>
          </cell>
          <cell r="G1750">
            <v>0</v>
          </cell>
          <cell r="H1750">
            <v>0</v>
          </cell>
          <cell r="I1750">
            <v>0</v>
          </cell>
          <cell r="J1750">
            <v>0</v>
          </cell>
          <cell r="K1750">
            <v>0</v>
          </cell>
          <cell r="L1750">
            <v>0</v>
          </cell>
          <cell r="M1750">
            <v>0</v>
          </cell>
          <cell r="N1750">
            <v>0</v>
          </cell>
          <cell r="O1750">
            <v>0</v>
          </cell>
          <cell r="P1750">
            <v>0</v>
          </cell>
          <cell r="Q1750">
            <v>0</v>
          </cell>
          <cell r="R1750">
            <v>16746.686550000006</v>
          </cell>
          <cell r="S1750">
            <v>51018.605550000015</v>
          </cell>
          <cell r="T1750">
            <v>120852.27000000002</v>
          </cell>
          <cell r="U1750">
            <v>157699.79775000006</v>
          </cell>
          <cell r="V1750">
            <v>177800.38649999999</v>
          </cell>
          <cell r="W1750">
            <v>180383.41200000001</v>
          </cell>
          <cell r="X1750">
            <v>182969.12700000001</v>
          </cell>
          <cell r="Y1750">
            <v>185554.33050000004</v>
          </cell>
          <cell r="Z1750">
            <v>188138.90700000001</v>
          </cell>
          <cell r="AA1750">
            <v>190723.30200000003</v>
          </cell>
          <cell r="AB1750">
            <v>193308.027</v>
          </cell>
          <cell r="AC1750">
            <v>195900.88650000002</v>
          </cell>
          <cell r="AD1750">
            <v>198594.91865997191</v>
          </cell>
          <cell r="AE1750">
            <v>201325.99919378545</v>
          </cell>
          <cell r="AF1750">
            <v>204094.63759127702</v>
          </cell>
          <cell r="AG1750">
            <v>206901.35034879539</v>
          </cell>
          <cell r="AH1750">
            <v>209746.66106555553</v>
          </cell>
          <cell r="AI1750">
            <v>212631.10054131731</v>
          </cell>
          <cell r="AJ1750">
            <v>215555.20687540746</v>
          </cell>
          <cell r="AK1750">
            <v>218519.52556710335</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row>
        <row r="1751">
          <cell r="A1751" t="str">
            <v>ORSmall C&amp;IDLC Water HeatingProgram Annual BenefitsLow Participation Case0</v>
          </cell>
          <cell r="B1751" t="str">
            <v>OR</v>
          </cell>
          <cell r="C1751" t="str">
            <v>Small C&amp;I</v>
          </cell>
          <cell r="D1751" t="str">
            <v>DLC Water Heating</v>
          </cell>
          <cell r="E1751" t="str">
            <v>Program Annual Benefits</v>
          </cell>
          <cell r="F1751" t="str">
            <v>Low Participation Case</v>
          </cell>
          <cell r="G1751">
            <v>0</v>
          </cell>
          <cell r="H1751">
            <v>0</v>
          </cell>
          <cell r="I1751">
            <v>0</v>
          </cell>
          <cell r="J1751">
            <v>0</v>
          </cell>
          <cell r="K1751">
            <v>0</v>
          </cell>
          <cell r="L1751">
            <v>0</v>
          </cell>
          <cell r="M1751">
            <v>0</v>
          </cell>
          <cell r="N1751">
            <v>0</v>
          </cell>
          <cell r="O1751">
            <v>0</v>
          </cell>
          <cell r="P1751">
            <v>0</v>
          </cell>
          <cell r="Q1751">
            <v>0</v>
          </cell>
          <cell r="R1751">
            <v>573231.01</v>
          </cell>
          <cell r="S1751">
            <v>1745288.43</v>
          </cell>
          <cell r="T1751">
            <v>4127886.26</v>
          </cell>
          <cell r="U1751">
            <v>5388069.9000000004</v>
          </cell>
          <cell r="V1751">
            <v>6066603.5300000003</v>
          </cell>
          <cell r="W1751">
            <v>6146956.6100000003</v>
          </cell>
          <cell r="X1751">
            <v>6226381.7599999998</v>
          </cell>
          <cell r="Y1751">
            <v>6305886.3200000003</v>
          </cell>
          <cell r="Z1751">
            <v>6389191.79</v>
          </cell>
          <cell r="AA1751">
            <v>6482465.1100000003</v>
          </cell>
          <cell r="AB1751">
            <v>6568214.9500000002</v>
          </cell>
          <cell r="AC1751">
            <v>6654117.0800000001</v>
          </cell>
          <cell r="AD1751">
            <v>6743128.8899999997</v>
          </cell>
          <cell r="AE1751">
            <v>6833331.4100000001</v>
          </cell>
          <cell r="AF1751">
            <v>6924740.5700000003</v>
          </cell>
          <cell r="AG1751">
            <v>7017372.5</v>
          </cell>
          <cell r="AH1751">
            <v>7111243.5700000003</v>
          </cell>
          <cell r="AI1751">
            <v>7206370.3399999999</v>
          </cell>
          <cell r="AJ1751">
            <v>7302769.6200000001</v>
          </cell>
          <cell r="AK1751">
            <v>7400458.4299999997</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row>
        <row r="1752">
          <cell r="A1752" t="str">
            <v>ORSmall C&amp;IDLC Water HeatingProgram Annual CostsLow Participation Case0</v>
          </cell>
          <cell r="B1752" t="str">
            <v>OR</v>
          </cell>
          <cell r="C1752" t="str">
            <v>Small C&amp;I</v>
          </cell>
          <cell r="D1752" t="str">
            <v>DLC Water Heating</v>
          </cell>
          <cell r="E1752" t="str">
            <v>Program Annual Costs</v>
          </cell>
          <cell r="F1752" t="str">
            <v>Low Participation Case</v>
          </cell>
          <cell r="G1752">
            <v>0</v>
          </cell>
          <cell r="H1752">
            <v>0</v>
          </cell>
          <cell r="I1752">
            <v>0</v>
          </cell>
          <cell r="J1752">
            <v>0</v>
          </cell>
          <cell r="K1752">
            <v>0</v>
          </cell>
          <cell r="L1752">
            <v>0</v>
          </cell>
          <cell r="M1752">
            <v>0</v>
          </cell>
          <cell r="N1752">
            <v>0</v>
          </cell>
          <cell r="O1752">
            <v>0</v>
          </cell>
          <cell r="P1752">
            <v>0</v>
          </cell>
          <cell r="Q1752">
            <v>0</v>
          </cell>
          <cell r="R1752">
            <v>5834317.1500000004</v>
          </cell>
          <cell r="S1752">
            <v>12509121.98</v>
          </cell>
          <cell r="T1752">
            <v>26286343.199999999</v>
          </cell>
          <cell r="U1752">
            <v>16130618.27</v>
          </cell>
          <cell r="V1752">
            <v>10911310.720000001</v>
          </cell>
          <cell r="W1752">
            <v>4823091.07</v>
          </cell>
          <cell r="X1752">
            <v>4899046.41</v>
          </cell>
          <cell r="Y1752">
            <v>4974249.76</v>
          </cell>
          <cell r="Z1752">
            <v>5049879.66</v>
          </cell>
          <cell r="AA1752">
            <v>5126289.05</v>
          </cell>
          <cell r="AB1752">
            <v>5203203.5</v>
          </cell>
          <cell r="AC1752">
            <v>5283869.59</v>
          </cell>
          <cell r="AD1752">
            <v>5405233.1200000001</v>
          </cell>
          <cell r="AE1752">
            <v>5502775.29</v>
          </cell>
          <cell r="AF1752">
            <v>5602414.6799999997</v>
          </cell>
          <cell r="AG1752">
            <v>5704204.7300000004</v>
          </cell>
          <cell r="AH1752">
            <v>5808200.4400000004</v>
          </cell>
          <cell r="AI1752">
            <v>5914458.3899999997</v>
          </cell>
          <cell r="AJ1752">
            <v>6023036.7800000003</v>
          </cell>
          <cell r="AK1752">
            <v>6133995.5099999998</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row>
        <row r="1753">
          <cell r="A1753" t="str">
            <v>ORSmall C&amp;IDLC Water HeatingNon-Incentive CostsLow Participation Case0</v>
          </cell>
          <cell r="B1753" t="str">
            <v>OR</v>
          </cell>
          <cell r="C1753" t="str">
            <v>Small C&amp;I</v>
          </cell>
          <cell r="D1753" t="str">
            <v>DLC Water Heating</v>
          </cell>
          <cell r="E1753" t="str">
            <v>Non-Incentive Costs</v>
          </cell>
          <cell r="F1753" t="str">
            <v>Low Participation Case</v>
          </cell>
          <cell r="G1753">
            <v>0</v>
          </cell>
          <cell r="H1753">
            <v>0</v>
          </cell>
          <cell r="I1753">
            <v>0</v>
          </cell>
          <cell r="J1753">
            <v>0</v>
          </cell>
          <cell r="K1753">
            <v>0</v>
          </cell>
          <cell r="L1753">
            <v>0</v>
          </cell>
          <cell r="M1753">
            <v>0</v>
          </cell>
          <cell r="N1753">
            <v>0</v>
          </cell>
          <cell r="O1753">
            <v>0</v>
          </cell>
          <cell r="P1753">
            <v>0</v>
          </cell>
          <cell r="Q1753">
            <v>0</v>
          </cell>
          <cell r="R1753">
            <v>5482636.7300000004</v>
          </cell>
          <cell r="S1753">
            <v>11437731.27</v>
          </cell>
          <cell r="T1753">
            <v>23748445.530000001</v>
          </cell>
          <cell r="U1753">
            <v>12818922.52</v>
          </cell>
          <cell r="V1753">
            <v>7177502.6100000003</v>
          </cell>
          <cell r="W1753">
            <v>1035039.42</v>
          </cell>
          <cell r="X1753">
            <v>1056694.75</v>
          </cell>
          <cell r="Y1753">
            <v>1077608.81</v>
          </cell>
          <cell r="Z1753">
            <v>1098962.6200000001</v>
          </cell>
          <cell r="AA1753">
            <v>1121099.71</v>
          </cell>
          <cell r="AB1753">
            <v>1143734.93</v>
          </cell>
          <cell r="AC1753">
            <v>1169950.97</v>
          </cell>
          <cell r="AD1753">
            <v>1234739.83</v>
          </cell>
          <cell r="AE1753">
            <v>1274929.31</v>
          </cell>
          <cell r="AF1753">
            <v>1316427.29</v>
          </cell>
          <cell r="AG1753">
            <v>1359276.37</v>
          </cell>
          <cell r="AH1753">
            <v>1403520.56</v>
          </cell>
          <cell r="AI1753">
            <v>1449205.28</v>
          </cell>
          <cell r="AJ1753">
            <v>1496377.44</v>
          </cell>
          <cell r="AK1753">
            <v>1545085.48</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row>
        <row r="1754">
          <cell r="A1754" t="str">
            <v>ORSmall C&amp;IDLC Water HeatingSummer Peak Reduction @Meter  (MW)Low Participation Case0</v>
          </cell>
          <cell r="B1754" t="str">
            <v>OR</v>
          </cell>
          <cell r="C1754" t="str">
            <v>Small C&amp;I</v>
          </cell>
          <cell r="D1754" t="str">
            <v>DLC Water Heating</v>
          </cell>
          <cell r="E1754" t="str">
            <v>Summer Peak Reduction @Meter  (MW)</v>
          </cell>
          <cell r="F1754" t="str">
            <v>Low Participation Case</v>
          </cell>
          <cell r="G1754">
            <v>0</v>
          </cell>
          <cell r="H1754">
            <v>0</v>
          </cell>
          <cell r="I1754">
            <v>0</v>
          </cell>
          <cell r="J1754">
            <v>0</v>
          </cell>
          <cell r="K1754">
            <v>0</v>
          </cell>
          <cell r="L1754">
            <v>0</v>
          </cell>
          <cell r="M1754">
            <v>0</v>
          </cell>
          <cell r="N1754">
            <v>0</v>
          </cell>
          <cell r="O1754">
            <v>0</v>
          </cell>
          <cell r="P1754">
            <v>0</v>
          </cell>
          <cell r="Q1754">
            <v>0</v>
          </cell>
          <cell r="R1754">
            <v>5.1061481672101516</v>
          </cell>
          <cell r="S1754">
            <v>15.546439584201273</v>
          </cell>
          <cell r="T1754">
            <v>36.769815927493447</v>
          </cell>
          <cell r="U1754">
            <v>47.99510590524666</v>
          </cell>
          <cell r="V1754">
            <v>54.039254216657497</v>
          </cell>
          <cell r="W1754">
            <v>54.75501228123791</v>
          </cell>
          <cell r="X1754">
            <v>55.462504704051796</v>
          </cell>
          <cell r="Y1754">
            <v>56.170704503007471</v>
          </cell>
          <cell r="Z1754">
            <v>56.91276145592839</v>
          </cell>
          <cell r="AA1754">
            <v>57.74360864977195</v>
          </cell>
          <cell r="AB1754">
            <v>58.507439221742665</v>
          </cell>
          <cell r="AC1754">
            <v>59.27262640549219</v>
          </cell>
          <cell r="AD1754">
            <v>60.065513565673378</v>
          </cell>
          <cell r="AE1754">
            <v>60.869007140432515</v>
          </cell>
          <cell r="AF1754">
            <v>61.683249011282939</v>
          </cell>
          <cell r="AG1754">
            <v>62.508382957680382</v>
          </cell>
          <cell r="AH1754">
            <v>63.344554682411669</v>
          </cell>
          <cell r="AI1754">
            <v>64.191911837323005</v>
          </cell>
          <cell r="AJ1754">
            <v>65.050604049392433</v>
          </cell>
          <cell r="AK1754">
            <v>65.920782947151125</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row>
        <row r="1755">
          <cell r="A1755" t="str">
            <v>ORSmall C&amp;IDLC Water HeatingSummer Peak Reduction @Generation (MW)Low Participation Case0</v>
          </cell>
          <cell r="B1755" t="str">
            <v>OR</v>
          </cell>
          <cell r="C1755" t="str">
            <v>Small C&amp;I</v>
          </cell>
          <cell r="D1755" t="str">
            <v>DLC Water Heating</v>
          </cell>
          <cell r="E1755" t="str">
            <v>Summer Peak Reduction @Generation (MW)</v>
          </cell>
          <cell r="F1755" t="str">
            <v>Low Participation Case</v>
          </cell>
          <cell r="G1755">
            <v>0</v>
          </cell>
          <cell r="H1755">
            <v>0</v>
          </cell>
          <cell r="I1755">
            <v>0</v>
          </cell>
          <cell r="J1755">
            <v>0</v>
          </cell>
          <cell r="K1755">
            <v>0</v>
          </cell>
          <cell r="L1755">
            <v>0</v>
          </cell>
          <cell r="M1755">
            <v>0</v>
          </cell>
          <cell r="N1755">
            <v>0</v>
          </cell>
          <cell r="O1755">
            <v>0</v>
          </cell>
          <cell r="P1755">
            <v>0</v>
          </cell>
          <cell r="Q1755">
            <v>0</v>
          </cell>
          <cell r="R1755">
            <v>5.6309529854545115</v>
          </cell>
          <cell r="S1755">
            <v>17.1442871462299</v>
          </cell>
          <cell r="T1755">
            <v>40.548980952242438</v>
          </cell>
          <cell r="U1755">
            <v>52.92799504328039</v>
          </cell>
          <cell r="V1755">
            <v>59.593354892652727</v>
          </cell>
          <cell r="W1755">
            <v>60.382677857562754</v>
          </cell>
          <cell r="X1755">
            <v>61.162885646285609</v>
          </cell>
          <cell r="Y1755">
            <v>61.94387351456492</v>
          </cell>
          <cell r="Z1755">
            <v>62.762198341341403</v>
          </cell>
          <cell r="AA1755">
            <v>63.678439181486489</v>
          </cell>
          <cell r="AB1755">
            <v>64.520775498172327</v>
          </cell>
          <cell r="AC1755">
            <v>65.364607857843168</v>
          </cell>
          <cell r="AD1755">
            <v>66.238987169908881</v>
          </cell>
          <cell r="AE1755">
            <v>67.125063013269198</v>
          </cell>
          <cell r="AF1755">
            <v>68.022991851877961</v>
          </cell>
          <cell r="AG1755">
            <v>68.932932242700019</v>
          </cell>
          <cell r="AH1755">
            <v>69.855044863709381</v>
          </cell>
          <cell r="AI1755">
            <v>70.789492542261797</v>
          </cell>
          <cell r="AJ1755">
            <v>71.73644028384696</v>
          </cell>
          <cell r="AK1755">
            <v>72.696055301225314</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row>
        <row r="1756">
          <cell r="A1756" t="str">
            <v>ORSmall C&amp;IDLC Water HeatingWinter Peak Reduction @Meter  (MW)Low Participation Case0</v>
          </cell>
          <cell r="B1756" t="str">
            <v>OR</v>
          </cell>
          <cell r="C1756" t="str">
            <v>Small C&amp;I</v>
          </cell>
          <cell r="D1756" t="str">
            <v>DLC Water Heating</v>
          </cell>
          <cell r="E1756" t="str">
            <v>Winter Peak Reduction @Meter  (MW)</v>
          </cell>
          <cell r="F1756" t="str">
            <v>Low Participation Case</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row>
        <row r="1757">
          <cell r="A1757" t="str">
            <v>ORSmall C&amp;IDLC Water HeatingWinter Peak Reduction @Generation (MW)Low Participation Case0</v>
          </cell>
          <cell r="B1757" t="str">
            <v>OR</v>
          </cell>
          <cell r="C1757" t="str">
            <v>Small C&amp;I</v>
          </cell>
          <cell r="D1757" t="str">
            <v>DLC Water Heating</v>
          </cell>
          <cell r="E1757" t="str">
            <v>Winter Peak Reduction @Generation (MW)</v>
          </cell>
          <cell r="F1757" t="str">
            <v>Low Participation Case</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row>
        <row r="1758">
          <cell r="A1758" t="str">
            <v>ORSmall C&amp;IDLC Water HeatingProgram Annual BenefitsLow Participation Case0</v>
          </cell>
          <cell r="B1758" t="str">
            <v>OR</v>
          </cell>
          <cell r="C1758" t="str">
            <v>Small C&amp;I</v>
          </cell>
          <cell r="D1758" t="str">
            <v>DLC Water Heating</v>
          </cell>
          <cell r="E1758" t="str">
            <v>Program Annual Benefits</v>
          </cell>
          <cell r="F1758" t="str">
            <v>Low Participation Case</v>
          </cell>
          <cell r="G1758">
            <v>0</v>
          </cell>
        </row>
        <row r="1759">
          <cell r="A1759" t="str">
            <v>ORSmall C&amp;IDLC Water HeatingNew ParticipantsLow Participation Case0</v>
          </cell>
          <cell r="B1759" t="str">
            <v>OR</v>
          </cell>
          <cell r="C1759" t="str">
            <v>Small C&amp;I</v>
          </cell>
          <cell r="D1759" t="str">
            <v>DLC Water Heating</v>
          </cell>
          <cell r="E1759" t="str">
            <v>New Participants</v>
          </cell>
          <cell r="F1759" t="str">
            <v>Low Participation Case</v>
          </cell>
          <cell r="G1759">
            <v>0</v>
          </cell>
          <cell r="H1759">
            <v>0</v>
          </cell>
          <cell r="I1759">
            <v>0</v>
          </cell>
          <cell r="J1759">
            <v>0</v>
          </cell>
          <cell r="K1759">
            <v>0</v>
          </cell>
          <cell r="L1759">
            <v>0</v>
          </cell>
          <cell r="M1759">
            <v>0</v>
          </cell>
          <cell r="N1759">
            <v>0</v>
          </cell>
          <cell r="O1759">
            <v>0</v>
          </cell>
          <cell r="P1759">
            <v>0</v>
          </cell>
          <cell r="Q1759">
            <v>0</v>
          </cell>
          <cell r="R1759">
            <v>16746.686550000006</v>
          </cell>
          <cell r="S1759">
            <v>34271.919000000009</v>
          </cell>
          <cell r="T1759">
            <v>69833.664450000011</v>
          </cell>
          <cell r="U1759">
            <v>36847.527750000037</v>
          </cell>
          <cell r="V1759">
            <v>20100.588749999937</v>
          </cell>
          <cell r="W1759">
            <v>2583.0255000000179</v>
          </cell>
          <cell r="X1759">
            <v>2585.7149999999965</v>
          </cell>
          <cell r="Y1759">
            <v>2585.2035000000324</v>
          </cell>
          <cell r="Z1759">
            <v>2584.5764999999665</v>
          </cell>
          <cell r="AA1759">
            <v>2584.3950000000186</v>
          </cell>
          <cell r="AB1759">
            <v>2584.7249999999767</v>
          </cell>
          <cell r="AC1759">
            <v>2592.8595000000205</v>
          </cell>
          <cell r="AD1759">
            <v>2694.0321599718882</v>
          </cell>
          <cell r="AE1759">
            <v>2731.0805338135397</v>
          </cell>
          <cell r="AF1759">
            <v>2768.6383974915661</v>
          </cell>
          <cell r="AG1759">
            <v>2806.7127575183695</v>
          </cell>
          <cell r="AH1759">
            <v>2845.3107167601411</v>
          </cell>
          <cell r="AI1759">
            <v>2884.4394757617847</v>
          </cell>
          <cell r="AJ1759">
            <v>2924.1063340901455</v>
          </cell>
          <cell r="AK1759">
            <v>2964.3186916958948</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row>
        <row r="1760">
          <cell r="A1760" t="str">
            <v>ORSmall C&amp;IDLC Water HeatingIncentive CostsLow Participation Case0</v>
          </cell>
          <cell r="B1760" t="str">
            <v>OR</v>
          </cell>
          <cell r="C1760" t="str">
            <v>Small C&amp;I</v>
          </cell>
          <cell r="D1760" t="str">
            <v>DLC Water Heating</v>
          </cell>
          <cell r="E1760" t="str">
            <v>Incentive Costs</v>
          </cell>
          <cell r="F1760" t="str">
            <v>Low Participation Case</v>
          </cell>
          <cell r="G1760">
            <v>0</v>
          </cell>
          <cell r="H1760">
            <v>0</v>
          </cell>
          <cell r="I1760">
            <v>0</v>
          </cell>
          <cell r="J1760">
            <v>0</v>
          </cell>
          <cell r="K1760">
            <v>0</v>
          </cell>
          <cell r="L1760">
            <v>0</v>
          </cell>
          <cell r="M1760">
            <v>0</v>
          </cell>
          <cell r="N1760">
            <v>0</v>
          </cell>
          <cell r="O1760">
            <v>0</v>
          </cell>
          <cell r="P1760">
            <v>0</v>
          </cell>
          <cell r="Q1760">
            <v>0</v>
          </cell>
          <cell r="R1760">
            <v>351680.42</v>
          </cell>
          <cell r="S1760">
            <v>1071390.72</v>
          </cell>
          <cell r="T1760">
            <v>2537897.67</v>
          </cell>
          <cell r="U1760">
            <v>3311695.75</v>
          </cell>
          <cell r="V1760">
            <v>3733808.12</v>
          </cell>
          <cell r="W1760">
            <v>3788051.65</v>
          </cell>
          <cell r="X1760">
            <v>3842351.67</v>
          </cell>
          <cell r="Y1760">
            <v>3896640.94</v>
          </cell>
          <cell r="Z1760">
            <v>3950917.05</v>
          </cell>
          <cell r="AA1760">
            <v>4005189.34</v>
          </cell>
          <cell r="AB1760">
            <v>4059468.57</v>
          </cell>
          <cell r="AC1760">
            <v>4113918.62</v>
          </cell>
          <cell r="AD1760">
            <v>4170493.29</v>
          </cell>
          <cell r="AE1760">
            <v>4227845.9800000004</v>
          </cell>
          <cell r="AF1760">
            <v>4285987.3899999997</v>
          </cell>
          <cell r="AG1760">
            <v>4344928.3600000003</v>
          </cell>
          <cell r="AH1760">
            <v>4404679.88</v>
          </cell>
          <cell r="AI1760">
            <v>4465253.1100000003</v>
          </cell>
          <cell r="AJ1760">
            <v>4526659.34</v>
          </cell>
          <cell r="AK1760">
            <v>4588910.04</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row>
        <row r="1761">
          <cell r="A1761" t="str">
            <v>ORSmall C&amp;IDLC Water HeatingParticipantsLow Participation Case0</v>
          </cell>
          <cell r="B1761" t="str">
            <v>OR</v>
          </cell>
          <cell r="C1761" t="str">
            <v>Small C&amp;I</v>
          </cell>
          <cell r="D1761" t="str">
            <v>DLC Water Heating</v>
          </cell>
          <cell r="E1761" t="str">
            <v>Participants</v>
          </cell>
          <cell r="F1761" t="str">
            <v>Low Participation Case</v>
          </cell>
          <cell r="G1761">
            <v>0</v>
          </cell>
          <cell r="H1761">
            <v>0</v>
          </cell>
          <cell r="I1761">
            <v>0</v>
          </cell>
          <cell r="J1761">
            <v>0</v>
          </cell>
          <cell r="K1761">
            <v>0</v>
          </cell>
          <cell r="L1761">
            <v>0</v>
          </cell>
          <cell r="M1761">
            <v>0</v>
          </cell>
          <cell r="N1761">
            <v>0</v>
          </cell>
          <cell r="O1761">
            <v>0</v>
          </cell>
          <cell r="P1761">
            <v>0</v>
          </cell>
          <cell r="Q1761">
            <v>0</v>
          </cell>
          <cell r="R1761">
            <v>16746.686550000006</v>
          </cell>
          <cell r="S1761">
            <v>51018.605550000015</v>
          </cell>
          <cell r="T1761">
            <v>120852.27000000002</v>
          </cell>
          <cell r="U1761">
            <v>157699.79775000006</v>
          </cell>
          <cell r="V1761">
            <v>177800.38649999999</v>
          </cell>
          <cell r="W1761">
            <v>180383.41200000001</v>
          </cell>
          <cell r="X1761">
            <v>182969.12700000001</v>
          </cell>
          <cell r="Y1761">
            <v>185554.33050000004</v>
          </cell>
          <cell r="Z1761">
            <v>188138.90700000001</v>
          </cell>
          <cell r="AA1761">
            <v>190723.30200000003</v>
          </cell>
          <cell r="AB1761">
            <v>193308.027</v>
          </cell>
          <cell r="AC1761">
            <v>195900.88650000002</v>
          </cell>
          <cell r="AD1761">
            <v>198594.91865997191</v>
          </cell>
          <cell r="AE1761">
            <v>201325.99919378545</v>
          </cell>
          <cell r="AF1761">
            <v>204094.63759127702</v>
          </cell>
          <cell r="AG1761">
            <v>206901.35034879539</v>
          </cell>
          <cell r="AH1761">
            <v>209746.66106555553</v>
          </cell>
          <cell r="AI1761">
            <v>212631.10054131731</v>
          </cell>
          <cell r="AJ1761">
            <v>215555.20687540746</v>
          </cell>
          <cell r="AK1761">
            <v>218519.52556710335</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row>
        <row r="1762">
          <cell r="A1762" t="str">
            <v>ORExtra Large C&amp;IReal Time PricingProgram Annual BenefitsLow Participation Case0</v>
          </cell>
          <cell r="B1762" t="str">
            <v>OR</v>
          </cell>
          <cell r="C1762" t="str">
            <v>Extra Large C&amp;I</v>
          </cell>
          <cell r="D1762" t="str">
            <v>Real Time Pricing</v>
          </cell>
          <cell r="E1762" t="str">
            <v>Program Annual Benefits</v>
          </cell>
          <cell r="F1762" t="str">
            <v>Low Participation Case</v>
          </cell>
          <cell r="G1762">
            <v>0</v>
          </cell>
          <cell r="H1762">
            <v>0</v>
          </cell>
          <cell r="I1762">
            <v>0</v>
          </cell>
          <cell r="J1762">
            <v>0</v>
          </cell>
          <cell r="K1762">
            <v>0</v>
          </cell>
          <cell r="L1762">
            <v>0</v>
          </cell>
          <cell r="M1762">
            <v>0</v>
          </cell>
          <cell r="N1762">
            <v>0</v>
          </cell>
          <cell r="O1762">
            <v>0</v>
          </cell>
          <cell r="P1762">
            <v>0</v>
          </cell>
          <cell r="Q1762">
            <v>0</v>
          </cell>
          <cell r="R1762">
            <v>573231.01</v>
          </cell>
          <cell r="S1762">
            <v>1745288.43</v>
          </cell>
          <cell r="T1762">
            <v>4127886.26</v>
          </cell>
          <cell r="U1762">
            <v>5388069.9000000004</v>
          </cell>
          <cell r="V1762">
            <v>6066603.5300000003</v>
          </cell>
          <cell r="W1762">
            <v>6146956.6100000003</v>
          </cell>
          <cell r="X1762">
            <v>6226381.7599999998</v>
          </cell>
          <cell r="Y1762">
            <v>6305886.3200000003</v>
          </cell>
          <cell r="Z1762">
            <v>6389191.79</v>
          </cell>
          <cell r="AA1762">
            <v>6482465.1100000003</v>
          </cell>
          <cell r="AB1762">
            <v>6568214.9500000002</v>
          </cell>
          <cell r="AC1762">
            <v>6654117.0800000001</v>
          </cell>
          <cell r="AD1762">
            <v>6743128.8899999997</v>
          </cell>
          <cell r="AE1762">
            <v>6833331.4100000001</v>
          </cell>
          <cell r="AF1762">
            <v>6924740.5700000003</v>
          </cell>
          <cell r="AG1762">
            <v>7017372.5</v>
          </cell>
          <cell r="AH1762">
            <v>7111243.5700000003</v>
          </cell>
          <cell r="AI1762">
            <v>7206370.3399999999</v>
          </cell>
          <cell r="AJ1762">
            <v>7302769.6200000001</v>
          </cell>
          <cell r="AK1762">
            <v>7400458.4299999997</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row>
        <row r="1763">
          <cell r="A1763" t="str">
            <v>ORExtra Large C&amp;IReal Time PricingProgram Annual CostsLow Participation Case0</v>
          </cell>
          <cell r="B1763" t="str">
            <v>OR</v>
          </cell>
          <cell r="C1763" t="str">
            <v>Extra Large C&amp;I</v>
          </cell>
          <cell r="D1763" t="str">
            <v>Real Time Pricing</v>
          </cell>
          <cell r="E1763" t="str">
            <v>Program Annual Costs</v>
          </cell>
          <cell r="F1763" t="str">
            <v>Low Participation Case</v>
          </cell>
          <cell r="G1763">
            <v>0</v>
          </cell>
          <cell r="H1763">
            <v>0</v>
          </cell>
          <cell r="I1763">
            <v>0</v>
          </cell>
          <cell r="J1763">
            <v>0</v>
          </cell>
          <cell r="K1763">
            <v>0</v>
          </cell>
          <cell r="L1763">
            <v>0</v>
          </cell>
          <cell r="M1763">
            <v>0</v>
          </cell>
          <cell r="N1763">
            <v>0</v>
          </cell>
          <cell r="O1763">
            <v>0</v>
          </cell>
          <cell r="P1763">
            <v>0</v>
          </cell>
          <cell r="Q1763">
            <v>0</v>
          </cell>
          <cell r="R1763">
            <v>5834317.1500000004</v>
          </cell>
          <cell r="S1763">
            <v>12509121.98</v>
          </cell>
          <cell r="T1763">
            <v>26286343.199999999</v>
          </cell>
          <cell r="U1763">
            <v>16130618.27</v>
          </cell>
          <cell r="V1763">
            <v>10911310.720000001</v>
          </cell>
          <cell r="W1763">
            <v>4823091.07</v>
          </cell>
          <cell r="X1763">
            <v>4899046.41</v>
          </cell>
          <cell r="Y1763">
            <v>4974249.76</v>
          </cell>
          <cell r="Z1763">
            <v>5049879.66</v>
          </cell>
          <cell r="AA1763">
            <v>5126289.05</v>
          </cell>
          <cell r="AB1763">
            <v>5203203.5</v>
          </cell>
          <cell r="AC1763">
            <v>5283869.59</v>
          </cell>
          <cell r="AD1763">
            <v>5405233.1200000001</v>
          </cell>
          <cell r="AE1763">
            <v>5502775.29</v>
          </cell>
          <cell r="AF1763">
            <v>5602414.6799999997</v>
          </cell>
          <cell r="AG1763">
            <v>5704204.7300000004</v>
          </cell>
          <cell r="AH1763">
            <v>5808200.4400000004</v>
          </cell>
          <cell r="AI1763">
            <v>5914458.3899999997</v>
          </cell>
          <cell r="AJ1763">
            <v>6023036.7800000003</v>
          </cell>
          <cell r="AK1763">
            <v>6133995.5099999998</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row>
        <row r="1764">
          <cell r="A1764" t="str">
            <v>ORExtra Large C&amp;IReal Time PricingNon-Incentive CostsLow Participation Case0</v>
          </cell>
          <cell r="B1764" t="str">
            <v>OR</v>
          </cell>
          <cell r="C1764" t="str">
            <v>Extra Large C&amp;I</v>
          </cell>
          <cell r="D1764" t="str">
            <v>Real Time Pricing</v>
          </cell>
          <cell r="E1764" t="str">
            <v>Non-Incentive Costs</v>
          </cell>
          <cell r="F1764" t="str">
            <v>Low Participation Case</v>
          </cell>
          <cell r="G1764">
            <v>0</v>
          </cell>
          <cell r="H1764">
            <v>0</v>
          </cell>
          <cell r="I1764">
            <v>0</v>
          </cell>
          <cell r="J1764">
            <v>0</v>
          </cell>
          <cell r="K1764">
            <v>0</v>
          </cell>
          <cell r="L1764">
            <v>0</v>
          </cell>
          <cell r="M1764">
            <v>0</v>
          </cell>
          <cell r="N1764">
            <v>0</v>
          </cell>
          <cell r="O1764">
            <v>0</v>
          </cell>
          <cell r="P1764">
            <v>0</v>
          </cell>
          <cell r="Q1764">
            <v>0</v>
          </cell>
          <cell r="R1764">
            <v>5482636.7300000004</v>
          </cell>
          <cell r="S1764">
            <v>11437731.27</v>
          </cell>
          <cell r="T1764">
            <v>23748445.530000001</v>
          </cell>
          <cell r="U1764">
            <v>12818922.52</v>
          </cell>
          <cell r="V1764">
            <v>7177502.6100000003</v>
          </cell>
          <cell r="W1764">
            <v>1035039.42</v>
          </cell>
          <cell r="X1764">
            <v>1056694.75</v>
          </cell>
          <cell r="Y1764">
            <v>1077608.81</v>
          </cell>
          <cell r="Z1764">
            <v>1098962.6200000001</v>
          </cell>
          <cell r="AA1764">
            <v>1121099.71</v>
          </cell>
          <cell r="AB1764">
            <v>1143734.93</v>
          </cell>
          <cell r="AC1764">
            <v>1169950.97</v>
          </cell>
          <cell r="AD1764">
            <v>1234739.83</v>
          </cell>
          <cell r="AE1764">
            <v>1274929.31</v>
          </cell>
          <cell r="AF1764">
            <v>1316427.29</v>
          </cell>
          <cell r="AG1764">
            <v>1359276.37</v>
          </cell>
          <cell r="AH1764">
            <v>1403520.56</v>
          </cell>
          <cell r="AI1764">
            <v>1449205.28</v>
          </cell>
          <cell r="AJ1764">
            <v>1496377.44</v>
          </cell>
          <cell r="AK1764">
            <v>1545085.48</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row>
        <row r="1765">
          <cell r="A1765" t="str">
            <v>ORExtra Large C&amp;IReal Time PricingSummer Peak Reduction @Meter  (MW)Low Participation Case0</v>
          </cell>
          <cell r="B1765" t="str">
            <v>OR</v>
          </cell>
          <cell r="C1765" t="str">
            <v>Extra Large C&amp;I</v>
          </cell>
          <cell r="D1765" t="str">
            <v>Real Time Pricing</v>
          </cell>
          <cell r="E1765" t="str">
            <v>Summer Peak Reduction @Meter  (MW)</v>
          </cell>
          <cell r="F1765" t="str">
            <v>Low Participation Case</v>
          </cell>
          <cell r="G1765">
            <v>0</v>
          </cell>
          <cell r="H1765">
            <v>0</v>
          </cell>
          <cell r="I1765">
            <v>0</v>
          </cell>
          <cell r="J1765">
            <v>0</v>
          </cell>
          <cell r="K1765">
            <v>0</v>
          </cell>
          <cell r="L1765">
            <v>0</v>
          </cell>
          <cell r="M1765">
            <v>0</v>
          </cell>
          <cell r="N1765">
            <v>0</v>
          </cell>
          <cell r="O1765">
            <v>0</v>
          </cell>
          <cell r="P1765">
            <v>0</v>
          </cell>
          <cell r="Q1765">
            <v>0</v>
          </cell>
          <cell r="R1765">
            <v>5.1061481672101516</v>
          </cell>
          <cell r="S1765">
            <v>15.546439584201273</v>
          </cell>
          <cell r="T1765">
            <v>36.769815927493447</v>
          </cell>
          <cell r="U1765">
            <v>47.99510590524666</v>
          </cell>
          <cell r="V1765">
            <v>54.039254216657497</v>
          </cell>
          <cell r="W1765">
            <v>54.75501228123791</v>
          </cell>
          <cell r="X1765">
            <v>55.462504704051796</v>
          </cell>
          <cell r="Y1765">
            <v>56.170704503007471</v>
          </cell>
          <cell r="Z1765">
            <v>56.91276145592839</v>
          </cell>
          <cell r="AA1765">
            <v>57.74360864977195</v>
          </cell>
          <cell r="AB1765">
            <v>58.507439221742665</v>
          </cell>
          <cell r="AC1765">
            <v>59.27262640549219</v>
          </cell>
          <cell r="AD1765">
            <v>60.065513565673378</v>
          </cell>
          <cell r="AE1765">
            <v>60.869007140432515</v>
          </cell>
          <cell r="AF1765">
            <v>61.683249011282939</v>
          </cell>
          <cell r="AG1765">
            <v>62.508382957680382</v>
          </cell>
          <cell r="AH1765">
            <v>63.344554682411669</v>
          </cell>
          <cell r="AI1765">
            <v>64.191911837323005</v>
          </cell>
          <cell r="AJ1765">
            <v>65.050604049392433</v>
          </cell>
          <cell r="AK1765">
            <v>65.920782947151125</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row>
        <row r="1766">
          <cell r="A1766" t="str">
            <v>ORExtra Large C&amp;IReal Time PricingSummer Peak Reduction @Generation (MW)Low Participation Case0</v>
          </cell>
          <cell r="B1766" t="str">
            <v>OR</v>
          </cell>
          <cell r="C1766" t="str">
            <v>Extra Large C&amp;I</v>
          </cell>
          <cell r="D1766" t="str">
            <v>Real Time Pricing</v>
          </cell>
          <cell r="E1766" t="str">
            <v>Summer Peak Reduction @Generation (MW)</v>
          </cell>
          <cell r="F1766" t="str">
            <v>Low Participation Case</v>
          </cell>
          <cell r="G1766">
            <v>0</v>
          </cell>
          <cell r="H1766">
            <v>0</v>
          </cell>
          <cell r="I1766">
            <v>0</v>
          </cell>
          <cell r="J1766">
            <v>0</v>
          </cell>
          <cell r="K1766">
            <v>0</v>
          </cell>
          <cell r="L1766">
            <v>0</v>
          </cell>
          <cell r="M1766">
            <v>0</v>
          </cell>
          <cell r="N1766">
            <v>0</v>
          </cell>
          <cell r="O1766">
            <v>0</v>
          </cell>
          <cell r="P1766">
            <v>0</v>
          </cell>
          <cell r="Q1766">
            <v>0</v>
          </cell>
          <cell r="R1766">
            <v>5.6309529854545115</v>
          </cell>
          <cell r="S1766">
            <v>17.1442871462299</v>
          </cell>
          <cell r="T1766">
            <v>40.548980952242438</v>
          </cell>
          <cell r="U1766">
            <v>52.92799504328039</v>
          </cell>
          <cell r="V1766">
            <v>59.593354892652727</v>
          </cell>
          <cell r="W1766">
            <v>60.382677857562754</v>
          </cell>
          <cell r="X1766">
            <v>61.162885646285609</v>
          </cell>
          <cell r="Y1766">
            <v>61.94387351456492</v>
          </cell>
          <cell r="Z1766">
            <v>62.762198341341403</v>
          </cell>
          <cell r="AA1766">
            <v>63.678439181486489</v>
          </cell>
          <cell r="AB1766">
            <v>64.520775498172327</v>
          </cell>
          <cell r="AC1766">
            <v>65.364607857843168</v>
          </cell>
          <cell r="AD1766">
            <v>66.238987169908881</v>
          </cell>
          <cell r="AE1766">
            <v>67.125063013269198</v>
          </cell>
          <cell r="AF1766">
            <v>68.022991851877961</v>
          </cell>
          <cell r="AG1766">
            <v>68.932932242700019</v>
          </cell>
          <cell r="AH1766">
            <v>69.855044863709381</v>
          </cell>
          <cell r="AI1766">
            <v>70.789492542261797</v>
          </cell>
          <cell r="AJ1766">
            <v>71.73644028384696</v>
          </cell>
          <cell r="AK1766">
            <v>72.696055301225314</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row>
        <row r="1767">
          <cell r="A1767" t="str">
            <v>ORExtra Large C&amp;IReal Time PricingWinter Peak Reduction @Meter  (MW)Low Participation Case0</v>
          </cell>
          <cell r="B1767" t="str">
            <v>OR</v>
          </cell>
          <cell r="C1767" t="str">
            <v>Extra Large C&amp;I</v>
          </cell>
          <cell r="D1767" t="str">
            <v>Real Time Pricing</v>
          </cell>
          <cell r="E1767" t="str">
            <v>Winter Peak Reduction @Meter  (MW)</v>
          </cell>
          <cell r="F1767" t="str">
            <v>Low Participation Case</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row>
        <row r="1768">
          <cell r="A1768" t="str">
            <v>ORExtra Large C&amp;IReal Time PricingWinter Peak Reduction @Generation (MW)Low Participation Case0</v>
          </cell>
          <cell r="B1768" t="str">
            <v>OR</v>
          </cell>
          <cell r="C1768" t="str">
            <v>Extra Large C&amp;I</v>
          </cell>
          <cell r="D1768" t="str">
            <v>Real Time Pricing</v>
          </cell>
          <cell r="E1768" t="str">
            <v>Winter Peak Reduction @Generation (MW)</v>
          </cell>
          <cell r="F1768" t="str">
            <v>Low Participation Case</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row>
        <row r="1769">
          <cell r="A1769" t="str">
            <v>ORExtra Large C&amp;IReal Time PricingProgram Annual BenefitsLow Participation Case0</v>
          </cell>
          <cell r="B1769" t="str">
            <v>OR</v>
          </cell>
          <cell r="C1769" t="str">
            <v>Extra Large C&amp;I</v>
          </cell>
          <cell r="D1769" t="str">
            <v>Real Time Pricing</v>
          </cell>
          <cell r="E1769" t="str">
            <v>Program Annual Benefits</v>
          </cell>
          <cell r="F1769" t="str">
            <v>Low Participation Case</v>
          </cell>
          <cell r="G1769">
            <v>0</v>
          </cell>
        </row>
        <row r="1770">
          <cell r="A1770" t="str">
            <v>ORExtra Large C&amp;IReal Time PricingNew ParticipantsLow Participation Case0</v>
          </cell>
          <cell r="B1770" t="str">
            <v>OR</v>
          </cell>
          <cell r="C1770" t="str">
            <v>Extra Large C&amp;I</v>
          </cell>
          <cell r="D1770" t="str">
            <v>Real Time Pricing</v>
          </cell>
          <cell r="E1770" t="str">
            <v>New Participants</v>
          </cell>
          <cell r="F1770" t="str">
            <v>Low Participation Case</v>
          </cell>
          <cell r="G1770">
            <v>0</v>
          </cell>
          <cell r="H1770">
            <v>0</v>
          </cell>
          <cell r="I1770">
            <v>0</v>
          </cell>
          <cell r="J1770">
            <v>0</v>
          </cell>
          <cell r="K1770">
            <v>0</v>
          </cell>
          <cell r="L1770">
            <v>0</v>
          </cell>
          <cell r="M1770">
            <v>0</v>
          </cell>
          <cell r="N1770">
            <v>0</v>
          </cell>
          <cell r="O1770">
            <v>0</v>
          </cell>
          <cell r="P1770">
            <v>0</v>
          </cell>
          <cell r="Q1770">
            <v>0</v>
          </cell>
          <cell r="R1770">
            <v>16746.686550000006</v>
          </cell>
          <cell r="S1770">
            <v>34271.919000000009</v>
          </cell>
          <cell r="T1770">
            <v>69833.664450000011</v>
          </cell>
          <cell r="U1770">
            <v>36847.527750000037</v>
          </cell>
          <cell r="V1770">
            <v>20100.588749999937</v>
          </cell>
          <cell r="W1770">
            <v>2583.0255000000179</v>
          </cell>
          <cell r="X1770">
            <v>2585.7149999999965</v>
          </cell>
          <cell r="Y1770">
            <v>2585.2035000000324</v>
          </cell>
          <cell r="Z1770">
            <v>2584.5764999999665</v>
          </cell>
          <cell r="AA1770">
            <v>2584.3950000000186</v>
          </cell>
          <cell r="AB1770">
            <v>2584.7249999999767</v>
          </cell>
          <cell r="AC1770">
            <v>2592.8595000000205</v>
          </cell>
          <cell r="AD1770">
            <v>2694.0321599718882</v>
          </cell>
          <cell r="AE1770">
            <v>2731.0805338135397</v>
          </cell>
          <cell r="AF1770">
            <v>2768.6383974915661</v>
          </cell>
          <cell r="AG1770">
            <v>2806.7127575183695</v>
          </cell>
          <cell r="AH1770">
            <v>2845.3107167601411</v>
          </cell>
          <cell r="AI1770">
            <v>2884.4394757617847</v>
          </cell>
          <cell r="AJ1770">
            <v>2924.1063340901455</v>
          </cell>
          <cell r="AK1770">
            <v>2964.3186916958948</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row>
        <row r="1771">
          <cell r="A1771" t="str">
            <v>ORExtra Large C&amp;IReal Time PricingIncentive CostsLow Participation Case0</v>
          </cell>
          <cell r="B1771" t="str">
            <v>OR</v>
          </cell>
          <cell r="C1771" t="str">
            <v>Extra Large C&amp;I</v>
          </cell>
          <cell r="D1771" t="str">
            <v>Real Time Pricing</v>
          </cell>
          <cell r="E1771" t="str">
            <v>Incentive Costs</v>
          </cell>
          <cell r="F1771" t="str">
            <v>Low Participation Case</v>
          </cell>
          <cell r="G1771">
            <v>0</v>
          </cell>
          <cell r="H1771">
            <v>0</v>
          </cell>
          <cell r="I1771">
            <v>0</v>
          </cell>
          <cell r="J1771">
            <v>0</v>
          </cell>
          <cell r="K1771">
            <v>0</v>
          </cell>
          <cell r="L1771">
            <v>0</v>
          </cell>
          <cell r="M1771">
            <v>0</v>
          </cell>
          <cell r="N1771">
            <v>0</v>
          </cell>
          <cell r="O1771">
            <v>0</v>
          </cell>
          <cell r="P1771">
            <v>0</v>
          </cell>
          <cell r="Q1771">
            <v>0</v>
          </cell>
          <cell r="R1771">
            <v>351680.42</v>
          </cell>
          <cell r="S1771">
            <v>1071390.72</v>
          </cell>
          <cell r="T1771">
            <v>2537897.67</v>
          </cell>
          <cell r="U1771">
            <v>3311695.75</v>
          </cell>
          <cell r="V1771">
            <v>3733808.12</v>
          </cell>
          <cell r="W1771">
            <v>3788051.65</v>
          </cell>
          <cell r="X1771">
            <v>3842351.67</v>
          </cell>
          <cell r="Y1771">
            <v>3896640.94</v>
          </cell>
          <cell r="Z1771">
            <v>3950917.05</v>
          </cell>
          <cell r="AA1771">
            <v>4005189.34</v>
          </cell>
          <cell r="AB1771">
            <v>4059468.57</v>
          </cell>
          <cell r="AC1771">
            <v>4113918.62</v>
          </cell>
          <cell r="AD1771">
            <v>4170493.29</v>
          </cell>
          <cell r="AE1771">
            <v>4227845.9800000004</v>
          </cell>
          <cell r="AF1771">
            <v>4285987.3899999997</v>
          </cell>
          <cell r="AG1771">
            <v>4344928.3600000003</v>
          </cell>
          <cell r="AH1771">
            <v>4404679.88</v>
          </cell>
          <cell r="AI1771">
            <v>4465253.1100000003</v>
          </cell>
          <cell r="AJ1771">
            <v>4526659.34</v>
          </cell>
          <cell r="AK1771">
            <v>4588910.04</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row>
        <row r="1772">
          <cell r="A1772" t="str">
            <v>ORExtra Large C&amp;IReal Time PricingParticipantsLow Participation Case0</v>
          </cell>
          <cell r="B1772" t="str">
            <v>OR</v>
          </cell>
          <cell r="C1772" t="str">
            <v>Extra Large C&amp;I</v>
          </cell>
          <cell r="D1772" t="str">
            <v>Real Time Pricing</v>
          </cell>
          <cell r="E1772" t="str">
            <v>Participants</v>
          </cell>
          <cell r="F1772" t="str">
            <v>Low Participation Case</v>
          </cell>
          <cell r="G1772">
            <v>0</v>
          </cell>
          <cell r="H1772">
            <v>0</v>
          </cell>
          <cell r="I1772">
            <v>0</v>
          </cell>
          <cell r="J1772">
            <v>0</v>
          </cell>
          <cell r="K1772">
            <v>0</v>
          </cell>
          <cell r="L1772">
            <v>0</v>
          </cell>
          <cell r="M1772">
            <v>0</v>
          </cell>
          <cell r="N1772">
            <v>0</v>
          </cell>
          <cell r="O1772">
            <v>0</v>
          </cell>
          <cell r="P1772">
            <v>0</v>
          </cell>
          <cell r="Q1772">
            <v>0</v>
          </cell>
          <cell r="R1772">
            <v>16746.686550000006</v>
          </cell>
          <cell r="S1772">
            <v>51018.605550000015</v>
          </cell>
          <cell r="T1772">
            <v>120852.27000000002</v>
          </cell>
          <cell r="U1772">
            <v>157699.79775000006</v>
          </cell>
          <cell r="V1772">
            <v>177800.38649999999</v>
          </cell>
          <cell r="W1772">
            <v>180383.41200000001</v>
          </cell>
          <cell r="X1772">
            <v>182969.12700000001</v>
          </cell>
          <cell r="Y1772">
            <v>185554.33050000004</v>
          </cell>
          <cell r="Z1772">
            <v>188138.90700000001</v>
          </cell>
          <cell r="AA1772">
            <v>190723.30200000003</v>
          </cell>
          <cell r="AB1772">
            <v>193308.027</v>
          </cell>
          <cell r="AC1772">
            <v>195900.88650000002</v>
          </cell>
          <cell r="AD1772">
            <v>198594.91865997191</v>
          </cell>
          <cell r="AE1772">
            <v>201325.99919378545</v>
          </cell>
          <cell r="AF1772">
            <v>204094.63759127702</v>
          </cell>
          <cell r="AG1772">
            <v>206901.35034879539</v>
          </cell>
          <cell r="AH1772">
            <v>209746.66106555553</v>
          </cell>
          <cell r="AI1772">
            <v>212631.10054131731</v>
          </cell>
          <cell r="AJ1772">
            <v>215555.20687540746</v>
          </cell>
          <cell r="AK1772">
            <v>218519.52556710335</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row>
        <row r="1773">
          <cell r="A1773" t="str">
            <v>ORLarge C&amp;IReal Time PricingProgram Annual BenefitsLow Participation Case0</v>
          </cell>
          <cell r="B1773" t="str">
            <v>OR</v>
          </cell>
          <cell r="C1773" t="str">
            <v>Large C&amp;I</v>
          </cell>
          <cell r="D1773" t="str">
            <v>Real Time Pricing</v>
          </cell>
          <cell r="E1773" t="str">
            <v>Program Annual Benefits</v>
          </cell>
          <cell r="F1773" t="str">
            <v>Low Participation Case</v>
          </cell>
          <cell r="G1773">
            <v>0</v>
          </cell>
          <cell r="H1773">
            <v>0</v>
          </cell>
          <cell r="I1773">
            <v>0</v>
          </cell>
          <cell r="J1773">
            <v>0</v>
          </cell>
          <cell r="K1773">
            <v>0</v>
          </cell>
          <cell r="L1773">
            <v>0</v>
          </cell>
          <cell r="M1773">
            <v>0</v>
          </cell>
          <cell r="N1773">
            <v>0</v>
          </cell>
          <cell r="O1773">
            <v>0</v>
          </cell>
          <cell r="P1773">
            <v>0</v>
          </cell>
          <cell r="Q1773">
            <v>0</v>
          </cell>
          <cell r="R1773">
            <v>573231.01</v>
          </cell>
          <cell r="S1773">
            <v>1745288.43</v>
          </cell>
          <cell r="T1773">
            <v>4127886.26</v>
          </cell>
          <cell r="U1773">
            <v>5388069.9000000004</v>
          </cell>
          <cell r="V1773">
            <v>6066603.5300000003</v>
          </cell>
          <cell r="W1773">
            <v>6146956.6100000003</v>
          </cell>
          <cell r="X1773">
            <v>6226381.7599999998</v>
          </cell>
          <cell r="Y1773">
            <v>6305886.3200000003</v>
          </cell>
          <cell r="Z1773">
            <v>6389191.79</v>
          </cell>
          <cell r="AA1773">
            <v>6482465.1100000003</v>
          </cell>
          <cell r="AB1773">
            <v>6568214.9500000002</v>
          </cell>
          <cell r="AC1773">
            <v>6654117.0800000001</v>
          </cell>
          <cell r="AD1773">
            <v>6743128.8899999997</v>
          </cell>
          <cell r="AE1773">
            <v>6833331.4100000001</v>
          </cell>
          <cell r="AF1773">
            <v>6924740.5700000003</v>
          </cell>
          <cell r="AG1773">
            <v>7017372.5</v>
          </cell>
          <cell r="AH1773">
            <v>7111243.5700000003</v>
          </cell>
          <cell r="AI1773">
            <v>7206370.3399999999</v>
          </cell>
          <cell r="AJ1773">
            <v>7302769.6200000001</v>
          </cell>
          <cell r="AK1773">
            <v>7400458.4299999997</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row>
        <row r="1774">
          <cell r="A1774" t="str">
            <v>ORLarge C&amp;IReal Time PricingProgram Annual CostsLow Participation Case0</v>
          </cell>
          <cell r="B1774" t="str">
            <v>OR</v>
          </cell>
          <cell r="C1774" t="str">
            <v>Large C&amp;I</v>
          </cell>
          <cell r="D1774" t="str">
            <v>Real Time Pricing</v>
          </cell>
          <cell r="E1774" t="str">
            <v>Program Annual Costs</v>
          </cell>
          <cell r="F1774" t="str">
            <v>Low Participation Case</v>
          </cell>
          <cell r="G1774">
            <v>0</v>
          </cell>
          <cell r="H1774">
            <v>0</v>
          </cell>
          <cell r="I1774">
            <v>0</v>
          </cell>
          <cell r="J1774">
            <v>0</v>
          </cell>
          <cell r="K1774">
            <v>0</v>
          </cell>
          <cell r="L1774">
            <v>0</v>
          </cell>
          <cell r="M1774">
            <v>0</v>
          </cell>
          <cell r="N1774">
            <v>0</v>
          </cell>
          <cell r="O1774">
            <v>0</v>
          </cell>
          <cell r="P1774">
            <v>0</v>
          </cell>
          <cell r="Q1774">
            <v>0</v>
          </cell>
          <cell r="R1774">
            <v>5834317.1500000004</v>
          </cell>
          <cell r="S1774">
            <v>12509121.98</v>
          </cell>
          <cell r="T1774">
            <v>26286343.199999999</v>
          </cell>
          <cell r="U1774">
            <v>16130618.27</v>
          </cell>
          <cell r="V1774">
            <v>10911310.720000001</v>
          </cell>
          <cell r="W1774">
            <v>4823091.07</v>
          </cell>
          <cell r="X1774">
            <v>4899046.41</v>
          </cell>
          <cell r="Y1774">
            <v>4974249.76</v>
          </cell>
          <cell r="Z1774">
            <v>5049879.66</v>
          </cell>
          <cell r="AA1774">
            <v>5126289.05</v>
          </cell>
          <cell r="AB1774">
            <v>5203203.5</v>
          </cell>
          <cell r="AC1774">
            <v>5283869.59</v>
          </cell>
          <cell r="AD1774">
            <v>5405233.1200000001</v>
          </cell>
          <cell r="AE1774">
            <v>5502775.29</v>
          </cell>
          <cell r="AF1774">
            <v>5602414.6799999997</v>
          </cell>
          <cell r="AG1774">
            <v>5704204.7300000004</v>
          </cell>
          <cell r="AH1774">
            <v>5808200.4400000004</v>
          </cell>
          <cell r="AI1774">
            <v>5914458.3899999997</v>
          </cell>
          <cell r="AJ1774">
            <v>6023036.7800000003</v>
          </cell>
          <cell r="AK1774">
            <v>6133995.5099999998</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row>
        <row r="1775">
          <cell r="A1775" t="str">
            <v>ORLarge C&amp;IReal Time PricingNon-Incentive CostsLow Participation Case0</v>
          </cell>
          <cell r="B1775" t="str">
            <v>OR</v>
          </cell>
          <cell r="C1775" t="str">
            <v>Large C&amp;I</v>
          </cell>
          <cell r="D1775" t="str">
            <v>Real Time Pricing</v>
          </cell>
          <cell r="E1775" t="str">
            <v>Non-Incentive Costs</v>
          </cell>
          <cell r="F1775" t="str">
            <v>Low Participation Case</v>
          </cell>
          <cell r="G1775">
            <v>0</v>
          </cell>
          <cell r="H1775">
            <v>0</v>
          </cell>
          <cell r="I1775">
            <v>0</v>
          </cell>
          <cell r="J1775">
            <v>0</v>
          </cell>
          <cell r="K1775">
            <v>0</v>
          </cell>
          <cell r="L1775">
            <v>0</v>
          </cell>
          <cell r="M1775">
            <v>0</v>
          </cell>
          <cell r="N1775">
            <v>0</v>
          </cell>
          <cell r="O1775">
            <v>0</v>
          </cell>
          <cell r="P1775">
            <v>0</v>
          </cell>
          <cell r="Q1775">
            <v>0</v>
          </cell>
          <cell r="R1775">
            <v>5482636.7300000004</v>
          </cell>
          <cell r="S1775">
            <v>11437731.27</v>
          </cell>
          <cell r="T1775">
            <v>23748445.530000001</v>
          </cell>
          <cell r="U1775">
            <v>12818922.52</v>
          </cell>
          <cell r="V1775">
            <v>7177502.6100000003</v>
          </cell>
          <cell r="W1775">
            <v>1035039.42</v>
          </cell>
          <cell r="X1775">
            <v>1056694.75</v>
          </cell>
          <cell r="Y1775">
            <v>1077608.81</v>
          </cell>
          <cell r="Z1775">
            <v>1098962.6200000001</v>
          </cell>
          <cell r="AA1775">
            <v>1121099.71</v>
          </cell>
          <cell r="AB1775">
            <v>1143734.93</v>
          </cell>
          <cell r="AC1775">
            <v>1169950.97</v>
          </cell>
          <cell r="AD1775">
            <v>1234739.83</v>
          </cell>
          <cell r="AE1775">
            <v>1274929.31</v>
          </cell>
          <cell r="AF1775">
            <v>1316427.29</v>
          </cell>
          <cell r="AG1775">
            <v>1359276.37</v>
          </cell>
          <cell r="AH1775">
            <v>1403520.56</v>
          </cell>
          <cell r="AI1775">
            <v>1449205.28</v>
          </cell>
          <cell r="AJ1775">
            <v>1496377.44</v>
          </cell>
          <cell r="AK1775">
            <v>1545085.48</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row>
        <row r="1776">
          <cell r="A1776" t="str">
            <v>ORLarge C&amp;IReal Time PricingSummer Peak Reduction @Meter  (MW)Low Participation Case0</v>
          </cell>
          <cell r="B1776" t="str">
            <v>OR</v>
          </cell>
          <cell r="C1776" t="str">
            <v>Large C&amp;I</v>
          </cell>
          <cell r="D1776" t="str">
            <v>Real Time Pricing</v>
          </cell>
          <cell r="E1776" t="str">
            <v>Summer Peak Reduction @Meter  (MW)</v>
          </cell>
          <cell r="F1776" t="str">
            <v>Low Participation Case</v>
          </cell>
          <cell r="G1776">
            <v>0</v>
          </cell>
          <cell r="H1776">
            <v>0</v>
          </cell>
          <cell r="I1776">
            <v>0</v>
          </cell>
          <cell r="J1776">
            <v>0</v>
          </cell>
          <cell r="K1776">
            <v>0</v>
          </cell>
          <cell r="L1776">
            <v>0</v>
          </cell>
          <cell r="M1776">
            <v>0</v>
          </cell>
          <cell r="N1776">
            <v>0</v>
          </cell>
          <cell r="O1776">
            <v>0</v>
          </cell>
          <cell r="P1776">
            <v>0</v>
          </cell>
          <cell r="Q1776">
            <v>0</v>
          </cell>
          <cell r="R1776">
            <v>5.1061481672101516</v>
          </cell>
          <cell r="S1776">
            <v>15.546439584201273</v>
          </cell>
          <cell r="T1776">
            <v>36.769815927493447</v>
          </cell>
          <cell r="U1776">
            <v>47.99510590524666</v>
          </cell>
          <cell r="V1776">
            <v>54.039254216657497</v>
          </cell>
          <cell r="W1776">
            <v>54.75501228123791</v>
          </cell>
          <cell r="X1776">
            <v>55.462504704051796</v>
          </cell>
          <cell r="Y1776">
            <v>56.170704503007471</v>
          </cell>
          <cell r="Z1776">
            <v>56.91276145592839</v>
          </cell>
          <cell r="AA1776">
            <v>57.74360864977195</v>
          </cell>
          <cell r="AB1776">
            <v>58.507439221742665</v>
          </cell>
          <cell r="AC1776">
            <v>59.27262640549219</v>
          </cell>
          <cell r="AD1776">
            <v>60.065513565673378</v>
          </cell>
          <cell r="AE1776">
            <v>60.869007140432515</v>
          </cell>
          <cell r="AF1776">
            <v>61.683249011282939</v>
          </cell>
          <cell r="AG1776">
            <v>62.508382957680382</v>
          </cell>
          <cell r="AH1776">
            <v>63.344554682411669</v>
          </cell>
          <cell r="AI1776">
            <v>64.191911837323005</v>
          </cell>
          <cell r="AJ1776">
            <v>65.050604049392433</v>
          </cell>
          <cell r="AK1776">
            <v>65.920782947151125</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row>
        <row r="1777">
          <cell r="A1777" t="str">
            <v>ORLarge C&amp;IReal Time PricingSummer Peak Reduction @Generation (MW)Low Participation Case0</v>
          </cell>
          <cell r="B1777" t="str">
            <v>OR</v>
          </cell>
          <cell r="C1777" t="str">
            <v>Large C&amp;I</v>
          </cell>
          <cell r="D1777" t="str">
            <v>Real Time Pricing</v>
          </cell>
          <cell r="E1777" t="str">
            <v>Summer Peak Reduction @Generation (MW)</v>
          </cell>
          <cell r="F1777" t="str">
            <v>Low Participation Case</v>
          </cell>
          <cell r="G1777">
            <v>0</v>
          </cell>
          <cell r="H1777">
            <v>0</v>
          </cell>
          <cell r="I1777">
            <v>0</v>
          </cell>
          <cell r="J1777">
            <v>0</v>
          </cell>
          <cell r="K1777">
            <v>0</v>
          </cell>
          <cell r="L1777">
            <v>0</v>
          </cell>
          <cell r="M1777">
            <v>0</v>
          </cell>
          <cell r="N1777">
            <v>0</v>
          </cell>
          <cell r="O1777">
            <v>0</v>
          </cell>
          <cell r="P1777">
            <v>0</v>
          </cell>
          <cell r="Q1777">
            <v>0</v>
          </cell>
          <cell r="R1777">
            <v>5.6309529854545115</v>
          </cell>
          <cell r="S1777">
            <v>17.1442871462299</v>
          </cell>
          <cell r="T1777">
            <v>40.548980952242438</v>
          </cell>
          <cell r="U1777">
            <v>52.92799504328039</v>
          </cell>
          <cell r="V1777">
            <v>59.593354892652727</v>
          </cell>
          <cell r="W1777">
            <v>60.382677857562754</v>
          </cell>
          <cell r="X1777">
            <v>61.162885646285609</v>
          </cell>
          <cell r="Y1777">
            <v>61.94387351456492</v>
          </cell>
          <cell r="Z1777">
            <v>62.762198341341403</v>
          </cell>
          <cell r="AA1777">
            <v>63.678439181486489</v>
          </cell>
          <cell r="AB1777">
            <v>64.520775498172327</v>
          </cell>
          <cell r="AC1777">
            <v>65.364607857843168</v>
          </cell>
          <cell r="AD1777">
            <v>66.238987169908881</v>
          </cell>
          <cell r="AE1777">
            <v>67.125063013269198</v>
          </cell>
          <cell r="AF1777">
            <v>68.022991851877961</v>
          </cell>
          <cell r="AG1777">
            <v>68.932932242700019</v>
          </cell>
          <cell r="AH1777">
            <v>69.855044863709381</v>
          </cell>
          <cell r="AI1777">
            <v>70.789492542261797</v>
          </cell>
          <cell r="AJ1777">
            <v>71.73644028384696</v>
          </cell>
          <cell r="AK1777">
            <v>72.696055301225314</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row>
        <row r="1778">
          <cell r="A1778" t="str">
            <v>ORLarge C&amp;IReal Time PricingWinter Peak Reduction @Meter  (MW)Low Participation Case0</v>
          </cell>
          <cell r="B1778" t="str">
            <v>OR</v>
          </cell>
          <cell r="C1778" t="str">
            <v>Large C&amp;I</v>
          </cell>
          <cell r="D1778" t="str">
            <v>Real Time Pricing</v>
          </cell>
          <cell r="E1778" t="str">
            <v>Winter Peak Reduction @Meter  (MW)</v>
          </cell>
          <cell r="F1778" t="str">
            <v>Low Participation Case</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row>
        <row r="1779">
          <cell r="A1779" t="str">
            <v>ORLarge C&amp;IReal Time PricingWinter Peak Reduction @Generation (MW)Low Participation Case0</v>
          </cell>
          <cell r="B1779" t="str">
            <v>OR</v>
          </cell>
          <cell r="C1779" t="str">
            <v>Large C&amp;I</v>
          </cell>
          <cell r="D1779" t="str">
            <v>Real Time Pricing</v>
          </cell>
          <cell r="E1779" t="str">
            <v>Winter Peak Reduction @Generation (MW)</v>
          </cell>
          <cell r="F1779" t="str">
            <v>Low Participation Case</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row>
        <row r="1780">
          <cell r="A1780" t="str">
            <v>ORLarge C&amp;IReal Time PricingProgram Annual BenefitsLow Participation Case0</v>
          </cell>
          <cell r="B1780" t="str">
            <v>OR</v>
          </cell>
          <cell r="C1780" t="str">
            <v>Large C&amp;I</v>
          </cell>
          <cell r="D1780" t="str">
            <v>Real Time Pricing</v>
          </cell>
          <cell r="E1780" t="str">
            <v>Program Annual Benefits</v>
          </cell>
          <cell r="F1780" t="str">
            <v>Low Participation Case</v>
          </cell>
          <cell r="G1780">
            <v>0</v>
          </cell>
        </row>
        <row r="1781">
          <cell r="A1781" t="str">
            <v>ORLarge C&amp;IReal Time PricingNew ParticipantsLow Participation Case0</v>
          </cell>
          <cell r="B1781" t="str">
            <v>OR</v>
          </cell>
          <cell r="C1781" t="str">
            <v>Large C&amp;I</v>
          </cell>
          <cell r="D1781" t="str">
            <v>Real Time Pricing</v>
          </cell>
          <cell r="E1781" t="str">
            <v>New Participants</v>
          </cell>
          <cell r="F1781" t="str">
            <v>Low Participation Case</v>
          </cell>
          <cell r="G1781">
            <v>0</v>
          </cell>
          <cell r="H1781">
            <v>0</v>
          </cell>
          <cell r="I1781">
            <v>0</v>
          </cell>
          <cell r="J1781">
            <v>0</v>
          </cell>
          <cell r="K1781">
            <v>0</v>
          </cell>
          <cell r="L1781">
            <v>0</v>
          </cell>
          <cell r="M1781">
            <v>0</v>
          </cell>
          <cell r="N1781">
            <v>0</v>
          </cell>
          <cell r="O1781">
            <v>0</v>
          </cell>
          <cell r="P1781">
            <v>0</v>
          </cell>
          <cell r="Q1781">
            <v>0</v>
          </cell>
          <cell r="R1781">
            <v>16746.686550000006</v>
          </cell>
          <cell r="S1781">
            <v>34271.919000000009</v>
          </cell>
          <cell r="T1781">
            <v>69833.664450000011</v>
          </cell>
          <cell r="U1781">
            <v>36847.527750000037</v>
          </cell>
          <cell r="V1781">
            <v>20100.588749999937</v>
          </cell>
          <cell r="W1781">
            <v>2583.0255000000179</v>
          </cell>
          <cell r="X1781">
            <v>2585.7149999999965</v>
          </cell>
          <cell r="Y1781">
            <v>2585.2035000000324</v>
          </cell>
          <cell r="Z1781">
            <v>2584.5764999999665</v>
          </cell>
          <cell r="AA1781">
            <v>2584.3950000000186</v>
          </cell>
          <cell r="AB1781">
            <v>2584.7249999999767</v>
          </cell>
          <cell r="AC1781">
            <v>2592.8595000000205</v>
          </cell>
          <cell r="AD1781">
            <v>2694.0321599718882</v>
          </cell>
          <cell r="AE1781">
            <v>2731.0805338135397</v>
          </cell>
          <cell r="AF1781">
            <v>2768.6383974915661</v>
          </cell>
          <cell r="AG1781">
            <v>2806.7127575183695</v>
          </cell>
          <cell r="AH1781">
            <v>2845.3107167601411</v>
          </cell>
          <cell r="AI1781">
            <v>2884.4394757617847</v>
          </cell>
          <cell r="AJ1781">
            <v>2924.1063340901455</v>
          </cell>
          <cell r="AK1781">
            <v>2964.3186916958948</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row>
        <row r="1782">
          <cell r="A1782" t="str">
            <v>ORLarge C&amp;IReal Time PricingIncentive CostsLow Participation Case0</v>
          </cell>
          <cell r="B1782" t="str">
            <v>OR</v>
          </cell>
          <cell r="C1782" t="str">
            <v>Large C&amp;I</v>
          </cell>
          <cell r="D1782" t="str">
            <v>Real Time Pricing</v>
          </cell>
          <cell r="E1782" t="str">
            <v>Incentive Costs</v>
          </cell>
          <cell r="F1782" t="str">
            <v>Low Participation Case</v>
          </cell>
          <cell r="G1782">
            <v>0</v>
          </cell>
          <cell r="H1782">
            <v>0</v>
          </cell>
          <cell r="I1782">
            <v>0</v>
          </cell>
          <cell r="J1782">
            <v>0</v>
          </cell>
          <cell r="K1782">
            <v>0</v>
          </cell>
          <cell r="L1782">
            <v>0</v>
          </cell>
          <cell r="M1782">
            <v>0</v>
          </cell>
          <cell r="N1782">
            <v>0</v>
          </cell>
          <cell r="O1782">
            <v>0</v>
          </cell>
          <cell r="P1782">
            <v>0</v>
          </cell>
          <cell r="Q1782">
            <v>0</v>
          </cell>
          <cell r="R1782">
            <v>351680.42</v>
          </cell>
          <cell r="S1782">
            <v>1071390.72</v>
          </cell>
          <cell r="T1782">
            <v>2537897.67</v>
          </cell>
          <cell r="U1782">
            <v>3311695.75</v>
          </cell>
          <cell r="V1782">
            <v>3733808.12</v>
          </cell>
          <cell r="W1782">
            <v>3788051.65</v>
          </cell>
          <cell r="X1782">
            <v>3842351.67</v>
          </cell>
          <cell r="Y1782">
            <v>3896640.94</v>
          </cell>
          <cell r="Z1782">
            <v>3950917.05</v>
          </cell>
          <cell r="AA1782">
            <v>4005189.34</v>
          </cell>
          <cell r="AB1782">
            <v>4059468.57</v>
          </cell>
          <cell r="AC1782">
            <v>4113918.62</v>
          </cell>
          <cell r="AD1782">
            <v>4170493.29</v>
          </cell>
          <cell r="AE1782">
            <v>4227845.9800000004</v>
          </cell>
          <cell r="AF1782">
            <v>4285987.3899999997</v>
          </cell>
          <cell r="AG1782">
            <v>4344928.3600000003</v>
          </cell>
          <cell r="AH1782">
            <v>4404679.88</v>
          </cell>
          <cell r="AI1782">
            <v>4465253.1100000003</v>
          </cell>
          <cell r="AJ1782">
            <v>4526659.34</v>
          </cell>
          <cell r="AK1782">
            <v>4588910.04</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row>
        <row r="1783">
          <cell r="A1783" t="str">
            <v>ORLarge C&amp;IReal Time PricingParticipantsLow Participation Case0</v>
          </cell>
          <cell r="B1783" t="str">
            <v>OR</v>
          </cell>
          <cell r="C1783" t="str">
            <v>Large C&amp;I</v>
          </cell>
          <cell r="D1783" t="str">
            <v>Real Time Pricing</v>
          </cell>
          <cell r="E1783" t="str">
            <v>Participants</v>
          </cell>
          <cell r="F1783" t="str">
            <v>Low Participation Case</v>
          </cell>
          <cell r="G1783">
            <v>0</v>
          </cell>
          <cell r="H1783">
            <v>0</v>
          </cell>
          <cell r="I1783">
            <v>0</v>
          </cell>
          <cell r="J1783">
            <v>0</v>
          </cell>
          <cell r="K1783">
            <v>0</v>
          </cell>
          <cell r="L1783">
            <v>0</v>
          </cell>
          <cell r="M1783">
            <v>0</v>
          </cell>
          <cell r="N1783">
            <v>0</v>
          </cell>
          <cell r="O1783">
            <v>0</v>
          </cell>
          <cell r="P1783">
            <v>0</v>
          </cell>
          <cell r="Q1783">
            <v>0</v>
          </cell>
          <cell r="R1783">
            <v>16746.686550000006</v>
          </cell>
          <cell r="S1783">
            <v>51018.605550000015</v>
          </cell>
          <cell r="T1783">
            <v>120852.27000000002</v>
          </cell>
          <cell r="U1783">
            <v>157699.79775000006</v>
          </cell>
          <cell r="V1783">
            <v>177800.38649999999</v>
          </cell>
          <cell r="W1783">
            <v>180383.41200000001</v>
          </cell>
          <cell r="X1783">
            <v>182969.12700000001</v>
          </cell>
          <cell r="Y1783">
            <v>185554.33050000004</v>
          </cell>
          <cell r="Z1783">
            <v>188138.90700000001</v>
          </cell>
          <cell r="AA1783">
            <v>190723.30200000003</v>
          </cell>
          <cell r="AB1783">
            <v>193308.027</v>
          </cell>
          <cell r="AC1783">
            <v>195900.88650000002</v>
          </cell>
          <cell r="AD1783">
            <v>198594.91865997191</v>
          </cell>
          <cell r="AE1783">
            <v>201325.99919378545</v>
          </cell>
          <cell r="AF1783">
            <v>204094.63759127702</v>
          </cell>
          <cell r="AG1783">
            <v>206901.35034879539</v>
          </cell>
          <cell r="AH1783">
            <v>209746.66106555553</v>
          </cell>
          <cell r="AI1783">
            <v>212631.10054131731</v>
          </cell>
          <cell r="AJ1783">
            <v>215555.20687540746</v>
          </cell>
          <cell r="AK1783">
            <v>218519.52556710335</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row>
        <row r="1784">
          <cell r="A1784" t="str">
            <v>ORExtra Large C&amp;ITime-Of-UseProgram Annual BenefitsLow Participation Case0</v>
          </cell>
          <cell r="B1784" t="str">
            <v>OR</v>
          </cell>
          <cell r="C1784" t="str">
            <v>Extra Large C&amp;I</v>
          </cell>
          <cell r="D1784" t="str">
            <v>Time-Of-Use</v>
          </cell>
          <cell r="E1784" t="str">
            <v>Program Annual Benefits</v>
          </cell>
          <cell r="F1784" t="str">
            <v>Low Participation Case</v>
          </cell>
          <cell r="G1784">
            <v>0</v>
          </cell>
          <cell r="H1784">
            <v>0</v>
          </cell>
          <cell r="I1784">
            <v>0</v>
          </cell>
          <cell r="J1784">
            <v>0</v>
          </cell>
          <cell r="K1784">
            <v>0</v>
          </cell>
          <cell r="L1784">
            <v>0</v>
          </cell>
          <cell r="M1784">
            <v>0</v>
          </cell>
          <cell r="N1784">
            <v>0</v>
          </cell>
          <cell r="O1784">
            <v>0</v>
          </cell>
          <cell r="P1784">
            <v>0</v>
          </cell>
          <cell r="Q1784">
            <v>0</v>
          </cell>
          <cell r="R1784">
            <v>573231.01</v>
          </cell>
          <cell r="S1784">
            <v>1745288.43</v>
          </cell>
          <cell r="T1784">
            <v>4127886.26</v>
          </cell>
          <cell r="U1784">
            <v>5388069.9000000004</v>
          </cell>
          <cell r="V1784">
            <v>6066603.5300000003</v>
          </cell>
          <cell r="W1784">
            <v>6146956.6100000003</v>
          </cell>
          <cell r="X1784">
            <v>6226381.7599999998</v>
          </cell>
          <cell r="Y1784">
            <v>6305886.3200000003</v>
          </cell>
          <cell r="Z1784">
            <v>6389191.79</v>
          </cell>
          <cell r="AA1784">
            <v>6482465.1100000003</v>
          </cell>
          <cell r="AB1784">
            <v>6568214.9500000002</v>
          </cell>
          <cell r="AC1784">
            <v>6654117.0800000001</v>
          </cell>
          <cell r="AD1784">
            <v>6743128.8899999997</v>
          </cell>
          <cell r="AE1784">
            <v>6833331.4100000001</v>
          </cell>
          <cell r="AF1784">
            <v>6924740.5700000003</v>
          </cell>
          <cell r="AG1784">
            <v>7017372.5</v>
          </cell>
          <cell r="AH1784">
            <v>7111243.5700000003</v>
          </cell>
          <cell r="AI1784">
            <v>7206370.3399999999</v>
          </cell>
          <cell r="AJ1784">
            <v>7302769.6200000001</v>
          </cell>
          <cell r="AK1784">
            <v>7400458.4299999997</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row>
        <row r="1785">
          <cell r="A1785" t="str">
            <v>ORExtra Large C&amp;ITime-Of-UseProgram Annual CostsLow Participation Case0</v>
          </cell>
          <cell r="B1785" t="str">
            <v>OR</v>
          </cell>
          <cell r="C1785" t="str">
            <v>Extra Large C&amp;I</v>
          </cell>
          <cell r="D1785" t="str">
            <v>Time-Of-Use</v>
          </cell>
          <cell r="E1785" t="str">
            <v>Program Annual Costs</v>
          </cell>
          <cell r="F1785" t="str">
            <v>Low Participation Case</v>
          </cell>
          <cell r="G1785">
            <v>0</v>
          </cell>
          <cell r="H1785">
            <v>0</v>
          </cell>
          <cell r="I1785">
            <v>0</v>
          </cell>
          <cell r="J1785">
            <v>0</v>
          </cell>
          <cell r="K1785">
            <v>0</v>
          </cell>
          <cell r="L1785">
            <v>0</v>
          </cell>
          <cell r="M1785">
            <v>0</v>
          </cell>
          <cell r="N1785">
            <v>0</v>
          </cell>
          <cell r="O1785">
            <v>0</v>
          </cell>
          <cell r="P1785">
            <v>0</v>
          </cell>
          <cell r="Q1785">
            <v>0</v>
          </cell>
          <cell r="R1785">
            <v>5834317.1500000004</v>
          </cell>
          <cell r="S1785">
            <v>12509121.98</v>
          </cell>
          <cell r="T1785">
            <v>26286343.199999999</v>
          </cell>
          <cell r="U1785">
            <v>16130618.27</v>
          </cell>
          <cell r="V1785">
            <v>10911310.720000001</v>
          </cell>
          <cell r="W1785">
            <v>4823091.07</v>
          </cell>
          <cell r="X1785">
            <v>4899046.41</v>
          </cell>
          <cell r="Y1785">
            <v>4974249.76</v>
          </cell>
          <cell r="Z1785">
            <v>5049879.66</v>
          </cell>
          <cell r="AA1785">
            <v>5126289.05</v>
          </cell>
          <cell r="AB1785">
            <v>5203203.5</v>
          </cell>
          <cell r="AC1785">
            <v>5283869.59</v>
          </cell>
          <cell r="AD1785">
            <v>5405233.1200000001</v>
          </cell>
          <cell r="AE1785">
            <v>5502775.29</v>
          </cell>
          <cell r="AF1785">
            <v>5602414.6799999997</v>
          </cell>
          <cell r="AG1785">
            <v>5704204.7300000004</v>
          </cell>
          <cell r="AH1785">
            <v>5808200.4400000004</v>
          </cell>
          <cell r="AI1785">
            <v>5914458.3899999997</v>
          </cell>
          <cell r="AJ1785">
            <v>6023036.7800000003</v>
          </cell>
          <cell r="AK1785">
            <v>6133995.5099999998</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row>
        <row r="1786">
          <cell r="A1786" t="str">
            <v>ORExtra Large C&amp;ITime-Of-UseNon-Incentive CostsLow Participation Case0</v>
          </cell>
          <cell r="B1786" t="str">
            <v>OR</v>
          </cell>
          <cell r="C1786" t="str">
            <v>Extra Large C&amp;I</v>
          </cell>
          <cell r="D1786" t="str">
            <v>Time-Of-Use</v>
          </cell>
          <cell r="E1786" t="str">
            <v>Non-Incentive Costs</v>
          </cell>
          <cell r="F1786" t="str">
            <v>Low Participation Case</v>
          </cell>
          <cell r="G1786">
            <v>0</v>
          </cell>
          <cell r="H1786">
            <v>0</v>
          </cell>
          <cell r="I1786">
            <v>0</v>
          </cell>
          <cell r="J1786">
            <v>0</v>
          </cell>
          <cell r="K1786">
            <v>0</v>
          </cell>
          <cell r="L1786">
            <v>0</v>
          </cell>
          <cell r="M1786">
            <v>0</v>
          </cell>
          <cell r="N1786">
            <v>0</v>
          </cell>
          <cell r="O1786">
            <v>0</v>
          </cell>
          <cell r="P1786">
            <v>0</v>
          </cell>
          <cell r="Q1786">
            <v>0</v>
          </cell>
          <cell r="R1786">
            <v>5482636.7300000004</v>
          </cell>
          <cell r="S1786">
            <v>11437731.27</v>
          </cell>
          <cell r="T1786">
            <v>23748445.530000001</v>
          </cell>
          <cell r="U1786">
            <v>12818922.52</v>
          </cell>
          <cell r="V1786">
            <v>7177502.6100000003</v>
          </cell>
          <cell r="W1786">
            <v>1035039.42</v>
          </cell>
          <cell r="X1786">
            <v>1056694.75</v>
          </cell>
          <cell r="Y1786">
            <v>1077608.81</v>
          </cell>
          <cell r="Z1786">
            <v>1098962.6200000001</v>
          </cell>
          <cell r="AA1786">
            <v>1121099.71</v>
          </cell>
          <cell r="AB1786">
            <v>1143734.93</v>
          </cell>
          <cell r="AC1786">
            <v>1169950.97</v>
          </cell>
          <cell r="AD1786">
            <v>1234739.83</v>
          </cell>
          <cell r="AE1786">
            <v>1274929.31</v>
          </cell>
          <cell r="AF1786">
            <v>1316427.29</v>
          </cell>
          <cell r="AG1786">
            <v>1359276.37</v>
          </cell>
          <cell r="AH1786">
            <v>1403520.56</v>
          </cell>
          <cell r="AI1786">
            <v>1449205.28</v>
          </cell>
          <cell r="AJ1786">
            <v>1496377.44</v>
          </cell>
          <cell r="AK1786">
            <v>1545085.48</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row>
        <row r="1787">
          <cell r="A1787" t="str">
            <v>ORExtra Large C&amp;ITime-Of-UseSummer Peak Reduction @Meter  (MW)Low Participation Case0</v>
          </cell>
          <cell r="B1787" t="str">
            <v>OR</v>
          </cell>
          <cell r="C1787" t="str">
            <v>Extra Large C&amp;I</v>
          </cell>
          <cell r="D1787" t="str">
            <v>Time-Of-Use</v>
          </cell>
          <cell r="E1787" t="str">
            <v>Summer Peak Reduction @Meter  (MW)</v>
          </cell>
          <cell r="F1787" t="str">
            <v>Low Participation Case</v>
          </cell>
          <cell r="G1787">
            <v>0</v>
          </cell>
          <cell r="H1787">
            <v>0</v>
          </cell>
          <cell r="I1787">
            <v>0</v>
          </cell>
          <cell r="J1787">
            <v>0</v>
          </cell>
          <cell r="K1787">
            <v>0</v>
          </cell>
          <cell r="L1787">
            <v>0</v>
          </cell>
          <cell r="M1787">
            <v>0</v>
          </cell>
          <cell r="N1787">
            <v>0</v>
          </cell>
          <cell r="O1787">
            <v>0</v>
          </cell>
          <cell r="P1787">
            <v>0</v>
          </cell>
          <cell r="Q1787">
            <v>0</v>
          </cell>
          <cell r="R1787">
            <v>5.1061481672101516</v>
          </cell>
          <cell r="S1787">
            <v>15.546439584201273</v>
          </cell>
          <cell r="T1787">
            <v>36.769815927493447</v>
          </cell>
          <cell r="U1787">
            <v>47.99510590524666</v>
          </cell>
          <cell r="V1787">
            <v>54.039254216657497</v>
          </cell>
          <cell r="W1787">
            <v>54.75501228123791</v>
          </cell>
          <cell r="X1787">
            <v>55.462504704051796</v>
          </cell>
          <cell r="Y1787">
            <v>56.170704503007471</v>
          </cell>
          <cell r="Z1787">
            <v>56.91276145592839</v>
          </cell>
          <cell r="AA1787">
            <v>57.74360864977195</v>
          </cell>
          <cell r="AB1787">
            <v>58.507439221742665</v>
          </cell>
          <cell r="AC1787">
            <v>59.27262640549219</v>
          </cell>
          <cell r="AD1787">
            <v>60.065513565673378</v>
          </cell>
          <cell r="AE1787">
            <v>60.869007140432515</v>
          </cell>
          <cell r="AF1787">
            <v>61.683249011282939</v>
          </cell>
          <cell r="AG1787">
            <v>62.508382957680382</v>
          </cell>
          <cell r="AH1787">
            <v>63.344554682411669</v>
          </cell>
          <cell r="AI1787">
            <v>64.191911837323005</v>
          </cell>
          <cell r="AJ1787">
            <v>65.050604049392433</v>
          </cell>
          <cell r="AK1787">
            <v>65.920782947151125</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row>
        <row r="1788">
          <cell r="A1788" t="str">
            <v>ORExtra Large C&amp;ITime-Of-UseSummer Peak Reduction @Generation (MW)Low Participation Case0</v>
          </cell>
          <cell r="B1788" t="str">
            <v>OR</v>
          </cell>
          <cell r="C1788" t="str">
            <v>Extra Large C&amp;I</v>
          </cell>
          <cell r="D1788" t="str">
            <v>Time-Of-Use</v>
          </cell>
          <cell r="E1788" t="str">
            <v>Summer Peak Reduction @Generation (MW)</v>
          </cell>
          <cell r="F1788" t="str">
            <v>Low Participation Case</v>
          </cell>
          <cell r="G1788">
            <v>0</v>
          </cell>
          <cell r="H1788">
            <v>0</v>
          </cell>
          <cell r="I1788">
            <v>0</v>
          </cell>
          <cell r="J1788">
            <v>0</v>
          </cell>
          <cell r="K1788">
            <v>0</v>
          </cell>
          <cell r="L1788">
            <v>0</v>
          </cell>
          <cell r="M1788">
            <v>0</v>
          </cell>
          <cell r="N1788">
            <v>0</v>
          </cell>
          <cell r="O1788">
            <v>0</v>
          </cell>
          <cell r="P1788">
            <v>0</v>
          </cell>
          <cell r="Q1788">
            <v>0</v>
          </cell>
          <cell r="R1788">
            <v>5.6309529854545115</v>
          </cell>
          <cell r="S1788">
            <v>17.1442871462299</v>
          </cell>
          <cell r="T1788">
            <v>40.548980952242438</v>
          </cell>
          <cell r="U1788">
            <v>52.92799504328039</v>
          </cell>
          <cell r="V1788">
            <v>59.593354892652727</v>
          </cell>
          <cell r="W1788">
            <v>60.382677857562754</v>
          </cell>
          <cell r="X1788">
            <v>61.162885646285609</v>
          </cell>
          <cell r="Y1788">
            <v>61.94387351456492</v>
          </cell>
          <cell r="Z1788">
            <v>62.762198341341403</v>
          </cell>
          <cell r="AA1788">
            <v>63.678439181486489</v>
          </cell>
          <cell r="AB1788">
            <v>64.520775498172327</v>
          </cell>
          <cell r="AC1788">
            <v>65.364607857843168</v>
          </cell>
          <cell r="AD1788">
            <v>66.238987169908881</v>
          </cell>
          <cell r="AE1788">
            <v>67.125063013269198</v>
          </cell>
          <cell r="AF1788">
            <v>68.022991851877961</v>
          </cell>
          <cell r="AG1788">
            <v>68.932932242700019</v>
          </cell>
          <cell r="AH1788">
            <v>69.855044863709381</v>
          </cell>
          <cell r="AI1788">
            <v>70.789492542261797</v>
          </cell>
          <cell r="AJ1788">
            <v>71.73644028384696</v>
          </cell>
          <cell r="AK1788">
            <v>72.696055301225314</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row>
        <row r="1789">
          <cell r="A1789" t="str">
            <v>ORExtra Large C&amp;ITime-Of-UseWinter Peak Reduction @Meter  (MW)Low Participation Case0</v>
          </cell>
          <cell r="B1789" t="str">
            <v>OR</v>
          </cell>
          <cell r="C1789" t="str">
            <v>Extra Large C&amp;I</v>
          </cell>
          <cell r="D1789" t="str">
            <v>Time-Of-Use</v>
          </cell>
          <cell r="E1789" t="str">
            <v>Winter Peak Reduction @Meter  (MW)</v>
          </cell>
          <cell r="F1789" t="str">
            <v>Low Participation Case</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row>
        <row r="1790">
          <cell r="A1790" t="str">
            <v>ORExtra Large C&amp;ITime-Of-UseWinter Peak Reduction @Generation (MW)Low Participation Case0</v>
          </cell>
          <cell r="B1790" t="str">
            <v>OR</v>
          </cell>
          <cell r="C1790" t="str">
            <v>Extra Large C&amp;I</v>
          </cell>
          <cell r="D1790" t="str">
            <v>Time-Of-Use</v>
          </cell>
          <cell r="E1790" t="str">
            <v>Winter Peak Reduction @Generation (MW)</v>
          </cell>
          <cell r="F1790" t="str">
            <v>Low Participation Case</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row>
        <row r="1791">
          <cell r="A1791" t="str">
            <v>ORExtra Large C&amp;ITime-Of-UseProgram Annual BenefitsLow Participation Case0</v>
          </cell>
          <cell r="B1791" t="str">
            <v>OR</v>
          </cell>
          <cell r="C1791" t="str">
            <v>Extra Large C&amp;I</v>
          </cell>
          <cell r="D1791" t="str">
            <v>Time-Of-Use</v>
          </cell>
          <cell r="E1791" t="str">
            <v>Program Annual Benefits</v>
          </cell>
          <cell r="F1791" t="str">
            <v>Low Participation Case</v>
          </cell>
          <cell r="G1791">
            <v>0</v>
          </cell>
        </row>
        <row r="1792">
          <cell r="A1792" t="str">
            <v>ORExtra Large C&amp;ITime-Of-UseNew ParticipantsLow Participation Case0</v>
          </cell>
          <cell r="B1792" t="str">
            <v>OR</v>
          </cell>
          <cell r="C1792" t="str">
            <v>Extra Large C&amp;I</v>
          </cell>
          <cell r="D1792" t="str">
            <v>Time-Of-Use</v>
          </cell>
          <cell r="E1792" t="str">
            <v>New Participants</v>
          </cell>
          <cell r="F1792" t="str">
            <v>Low Participation Case</v>
          </cell>
          <cell r="G1792">
            <v>0</v>
          </cell>
          <cell r="H1792">
            <v>0</v>
          </cell>
          <cell r="I1792">
            <v>0</v>
          </cell>
          <cell r="J1792">
            <v>0</v>
          </cell>
          <cell r="K1792">
            <v>0</v>
          </cell>
          <cell r="L1792">
            <v>0</v>
          </cell>
          <cell r="M1792">
            <v>0</v>
          </cell>
          <cell r="N1792">
            <v>0</v>
          </cell>
          <cell r="O1792">
            <v>0</v>
          </cell>
          <cell r="P1792">
            <v>0</v>
          </cell>
          <cell r="Q1792">
            <v>0</v>
          </cell>
          <cell r="R1792">
            <v>16746.686550000006</v>
          </cell>
          <cell r="S1792">
            <v>34271.919000000009</v>
          </cell>
          <cell r="T1792">
            <v>69833.664450000011</v>
          </cell>
          <cell r="U1792">
            <v>36847.527750000037</v>
          </cell>
          <cell r="V1792">
            <v>20100.588749999937</v>
          </cell>
          <cell r="W1792">
            <v>2583.0255000000179</v>
          </cell>
          <cell r="X1792">
            <v>2585.7149999999965</v>
          </cell>
          <cell r="Y1792">
            <v>2585.2035000000324</v>
          </cell>
          <cell r="Z1792">
            <v>2584.5764999999665</v>
          </cell>
          <cell r="AA1792">
            <v>2584.3950000000186</v>
          </cell>
          <cell r="AB1792">
            <v>2584.7249999999767</v>
          </cell>
          <cell r="AC1792">
            <v>2592.8595000000205</v>
          </cell>
          <cell r="AD1792">
            <v>2694.0321599718882</v>
          </cell>
          <cell r="AE1792">
            <v>2731.0805338135397</v>
          </cell>
          <cell r="AF1792">
            <v>2768.6383974915661</v>
          </cell>
          <cell r="AG1792">
            <v>2806.7127575183695</v>
          </cell>
          <cell r="AH1792">
            <v>2845.3107167601411</v>
          </cell>
          <cell r="AI1792">
            <v>2884.4394757617847</v>
          </cell>
          <cell r="AJ1792">
            <v>2924.1063340901455</v>
          </cell>
          <cell r="AK1792">
            <v>2964.3186916958948</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row>
        <row r="1793">
          <cell r="A1793" t="str">
            <v>ORExtra Large C&amp;ITime-Of-UseIncentive CostsLow Participation Case0</v>
          </cell>
          <cell r="B1793" t="str">
            <v>OR</v>
          </cell>
          <cell r="C1793" t="str">
            <v>Extra Large C&amp;I</v>
          </cell>
          <cell r="D1793" t="str">
            <v>Time-Of-Use</v>
          </cell>
          <cell r="E1793" t="str">
            <v>Incentive Costs</v>
          </cell>
          <cell r="F1793" t="str">
            <v>Low Participation Case</v>
          </cell>
          <cell r="G1793">
            <v>0</v>
          </cell>
          <cell r="H1793">
            <v>0</v>
          </cell>
          <cell r="I1793">
            <v>0</v>
          </cell>
          <cell r="J1793">
            <v>0</v>
          </cell>
          <cell r="K1793">
            <v>0</v>
          </cell>
          <cell r="L1793">
            <v>0</v>
          </cell>
          <cell r="M1793">
            <v>0</v>
          </cell>
          <cell r="N1793">
            <v>0</v>
          </cell>
          <cell r="O1793">
            <v>0</v>
          </cell>
          <cell r="P1793">
            <v>0</v>
          </cell>
          <cell r="Q1793">
            <v>0</v>
          </cell>
          <cell r="R1793">
            <v>351680.42</v>
          </cell>
          <cell r="S1793">
            <v>1071390.72</v>
          </cell>
          <cell r="T1793">
            <v>2537897.67</v>
          </cell>
          <cell r="U1793">
            <v>3311695.75</v>
          </cell>
          <cell r="V1793">
            <v>3733808.12</v>
          </cell>
          <cell r="W1793">
            <v>3788051.65</v>
          </cell>
          <cell r="X1793">
            <v>3842351.67</v>
          </cell>
          <cell r="Y1793">
            <v>3896640.94</v>
          </cell>
          <cell r="Z1793">
            <v>3950917.05</v>
          </cell>
          <cell r="AA1793">
            <v>4005189.34</v>
          </cell>
          <cell r="AB1793">
            <v>4059468.57</v>
          </cell>
          <cell r="AC1793">
            <v>4113918.62</v>
          </cell>
          <cell r="AD1793">
            <v>4170493.29</v>
          </cell>
          <cell r="AE1793">
            <v>4227845.9800000004</v>
          </cell>
          <cell r="AF1793">
            <v>4285987.3899999997</v>
          </cell>
          <cell r="AG1793">
            <v>4344928.3600000003</v>
          </cell>
          <cell r="AH1793">
            <v>4404679.88</v>
          </cell>
          <cell r="AI1793">
            <v>4465253.1100000003</v>
          </cell>
          <cell r="AJ1793">
            <v>4526659.34</v>
          </cell>
          <cell r="AK1793">
            <v>4588910.04</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row>
        <row r="1794">
          <cell r="A1794" t="str">
            <v>ORExtra Large C&amp;ITime-Of-UseParticipantsLow Participation Case0</v>
          </cell>
          <cell r="B1794" t="str">
            <v>OR</v>
          </cell>
          <cell r="C1794" t="str">
            <v>Extra Large C&amp;I</v>
          </cell>
          <cell r="D1794" t="str">
            <v>Time-Of-Use</v>
          </cell>
          <cell r="E1794" t="str">
            <v>Participants</v>
          </cell>
          <cell r="F1794" t="str">
            <v>Low Participation Case</v>
          </cell>
          <cell r="G1794">
            <v>0</v>
          </cell>
          <cell r="H1794">
            <v>0</v>
          </cell>
          <cell r="I1794">
            <v>0</v>
          </cell>
          <cell r="J1794">
            <v>0</v>
          </cell>
          <cell r="K1794">
            <v>0</v>
          </cell>
          <cell r="L1794">
            <v>0</v>
          </cell>
          <cell r="M1794">
            <v>0</v>
          </cell>
          <cell r="N1794">
            <v>0</v>
          </cell>
          <cell r="O1794">
            <v>0</v>
          </cell>
          <cell r="P1794">
            <v>0</v>
          </cell>
          <cell r="Q1794">
            <v>0</v>
          </cell>
          <cell r="R1794">
            <v>16746.686550000006</v>
          </cell>
          <cell r="S1794">
            <v>51018.605550000015</v>
          </cell>
          <cell r="T1794">
            <v>120852.27000000002</v>
          </cell>
          <cell r="U1794">
            <v>157699.79775000006</v>
          </cell>
          <cell r="V1794">
            <v>177800.38649999999</v>
          </cell>
          <cell r="W1794">
            <v>180383.41200000001</v>
          </cell>
          <cell r="X1794">
            <v>182969.12700000001</v>
          </cell>
          <cell r="Y1794">
            <v>185554.33050000004</v>
          </cell>
          <cell r="Z1794">
            <v>188138.90700000001</v>
          </cell>
          <cell r="AA1794">
            <v>190723.30200000003</v>
          </cell>
          <cell r="AB1794">
            <v>193308.027</v>
          </cell>
          <cell r="AC1794">
            <v>195900.88650000002</v>
          </cell>
          <cell r="AD1794">
            <v>198594.91865997191</v>
          </cell>
          <cell r="AE1794">
            <v>201325.99919378545</v>
          </cell>
          <cell r="AF1794">
            <v>204094.63759127702</v>
          </cell>
          <cell r="AG1794">
            <v>206901.35034879539</v>
          </cell>
          <cell r="AH1794">
            <v>209746.66106555553</v>
          </cell>
          <cell r="AI1794">
            <v>212631.10054131731</v>
          </cell>
          <cell r="AJ1794">
            <v>215555.20687540746</v>
          </cell>
          <cell r="AK1794">
            <v>218519.52556710335</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row>
        <row r="1795">
          <cell r="A1795" t="str">
            <v>ORIrrigationTime-Of-UseProgram Annual BenefitsLow Participation Case0</v>
          </cell>
          <cell r="B1795" t="str">
            <v>OR</v>
          </cell>
          <cell r="C1795" t="str">
            <v>Irrigation</v>
          </cell>
          <cell r="D1795" t="str">
            <v>Time-Of-Use</v>
          </cell>
          <cell r="E1795" t="str">
            <v>Program Annual Benefits</v>
          </cell>
          <cell r="F1795" t="str">
            <v>Low Participation Case</v>
          </cell>
          <cell r="G1795">
            <v>0</v>
          </cell>
          <cell r="H1795">
            <v>0</v>
          </cell>
          <cell r="I1795">
            <v>0</v>
          </cell>
          <cell r="J1795">
            <v>0</v>
          </cell>
          <cell r="K1795">
            <v>0</v>
          </cell>
          <cell r="L1795">
            <v>0</v>
          </cell>
          <cell r="M1795">
            <v>0</v>
          </cell>
          <cell r="N1795">
            <v>0</v>
          </cell>
          <cell r="O1795">
            <v>0</v>
          </cell>
          <cell r="P1795">
            <v>0</v>
          </cell>
          <cell r="Q1795">
            <v>0</v>
          </cell>
          <cell r="R1795">
            <v>573231.01</v>
          </cell>
          <cell r="S1795">
            <v>1745288.43</v>
          </cell>
          <cell r="T1795">
            <v>4127886.26</v>
          </cell>
          <cell r="U1795">
            <v>5388069.9000000004</v>
          </cell>
          <cell r="V1795">
            <v>6066603.5300000003</v>
          </cell>
          <cell r="W1795">
            <v>6146956.6100000003</v>
          </cell>
          <cell r="X1795">
            <v>6226381.7599999998</v>
          </cell>
          <cell r="Y1795">
            <v>6305886.3200000003</v>
          </cell>
          <cell r="Z1795">
            <v>6389191.79</v>
          </cell>
          <cell r="AA1795">
            <v>6482465.1100000003</v>
          </cell>
          <cell r="AB1795">
            <v>6568214.9500000002</v>
          </cell>
          <cell r="AC1795">
            <v>6654117.0800000001</v>
          </cell>
          <cell r="AD1795">
            <v>6743128.8899999997</v>
          </cell>
          <cell r="AE1795">
            <v>6833331.4100000001</v>
          </cell>
          <cell r="AF1795">
            <v>6924740.5700000003</v>
          </cell>
          <cell r="AG1795">
            <v>7017372.5</v>
          </cell>
          <cell r="AH1795">
            <v>7111243.5700000003</v>
          </cell>
          <cell r="AI1795">
            <v>7206370.3399999999</v>
          </cell>
          <cell r="AJ1795">
            <v>7302769.6200000001</v>
          </cell>
          <cell r="AK1795">
            <v>7400458.4299999997</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row>
        <row r="1796">
          <cell r="A1796" t="str">
            <v>ORIrrigationTime-Of-UseProgram Annual CostsLow Participation Case0</v>
          </cell>
          <cell r="B1796" t="str">
            <v>OR</v>
          </cell>
          <cell r="C1796" t="str">
            <v>Irrigation</v>
          </cell>
          <cell r="D1796" t="str">
            <v>Time-Of-Use</v>
          </cell>
          <cell r="E1796" t="str">
            <v>Program Annual Costs</v>
          </cell>
          <cell r="F1796" t="str">
            <v>Low Participation Case</v>
          </cell>
          <cell r="G1796">
            <v>0</v>
          </cell>
          <cell r="H1796">
            <v>0</v>
          </cell>
          <cell r="I1796">
            <v>0</v>
          </cell>
          <cell r="J1796">
            <v>0</v>
          </cell>
          <cell r="K1796">
            <v>0</v>
          </cell>
          <cell r="L1796">
            <v>0</v>
          </cell>
          <cell r="M1796">
            <v>0</v>
          </cell>
          <cell r="N1796">
            <v>0</v>
          </cell>
          <cell r="O1796">
            <v>0</v>
          </cell>
          <cell r="P1796">
            <v>0</v>
          </cell>
          <cell r="Q1796">
            <v>0</v>
          </cell>
          <cell r="R1796">
            <v>5834317.1500000004</v>
          </cell>
          <cell r="S1796">
            <v>12509121.98</v>
          </cell>
          <cell r="T1796">
            <v>26286343.199999999</v>
          </cell>
          <cell r="U1796">
            <v>16130618.27</v>
          </cell>
          <cell r="V1796">
            <v>10911310.720000001</v>
          </cell>
          <cell r="W1796">
            <v>4823091.07</v>
          </cell>
          <cell r="X1796">
            <v>4899046.41</v>
          </cell>
          <cell r="Y1796">
            <v>4974249.76</v>
          </cell>
          <cell r="Z1796">
            <v>5049879.66</v>
          </cell>
          <cell r="AA1796">
            <v>5126289.05</v>
          </cell>
          <cell r="AB1796">
            <v>5203203.5</v>
          </cell>
          <cell r="AC1796">
            <v>5283869.59</v>
          </cell>
          <cell r="AD1796">
            <v>5405233.1200000001</v>
          </cell>
          <cell r="AE1796">
            <v>5502775.29</v>
          </cell>
          <cell r="AF1796">
            <v>5602414.6799999997</v>
          </cell>
          <cell r="AG1796">
            <v>5704204.7300000004</v>
          </cell>
          <cell r="AH1796">
            <v>5808200.4400000004</v>
          </cell>
          <cell r="AI1796">
            <v>5914458.3899999997</v>
          </cell>
          <cell r="AJ1796">
            <v>6023036.7800000003</v>
          </cell>
          <cell r="AK1796">
            <v>6133995.5099999998</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row>
        <row r="1797">
          <cell r="A1797" t="str">
            <v>ORIrrigationTime-Of-UseNon-Incentive CostsLow Participation Case0</v>
          </cell>
          <cell r="B1797" t="str">
            <v>OR</v>
          </cell>
          <cell r="C1797" t="str">
            <v>Irrigation</v>
          </cell>
          <cell r="D1797" t="str">
            <v>Time-Of-Use</v>
          </cell>
          <cell r="E1797" t="str">
            <v>Non-Incentive Costs</v>
          </cell>
          <cell r="F1797" t="str">
            <v>Low Participation Case</v>
          </cell>
          <cell r="G1797">
            <v>0</v>
          </cell>
          <cell r="H1797">
            <v>0</v>
          </cell>
          <cell r="I1797">
            <v>0</v>
          </cell>
          <cell r="J1797">
            <v>0</v>
          </cell>
          <cell r="K1797">
            <v>0</v>
          </cell>
          <cell r="L1797">
            <v>0</v>
          </cell>
          <cell r="M1797">
            <v>0</v>
          </cell>
          <cell r="N1797">
            <v>0</v>
          </cell>
          <cell r="O1797">
            <v>0</v>
          </cell>
          <cell r="P1797">
            <v>0</v>
          </cell>
          <cell r="Q1797">
            <v>0</v>
          </cell>
          <cell r="R1797">
            <v>5482636.7300000004</v>
          </cell>
          <cell r="S1797">
            <v>11437731.27</v>
          </cell>
          <cell r="T1797">
            <v>23748445.530000001</v>
          </cell>
          <cell r="U1797">
            <v>12818922.52</v>
          </cell>
          <cell r="V1797">
            <v>7177502.6100000003</v>
          </cell>
          <cell r="W1797">
            <v>1035039.42</v>
          </cell>
          <cell r="X1797">
            <v>1056694.75</v>
          </cell>
          <cell r="Y1797">
            <v>1077608.81</v>
          </cell>
          <cell r="Z1797">
            <v>1098962.6200000001</v>
          </cell>
          <cell r="AA1797">
            <v>1121099.71</v>
          </cell>
          <cell r="AB1797">
            <v>1143734.93</v>
          </cell>
          <cell r="AC1797">
            <v>1169950.97</v>
          </cell>
          <cell r="AD1797">
            <v>1234739.83</v>
          </cell>
          <cell r="AE1797">
            <v>1274929.31</v>
          </cell>
          <cell r="AF1797">
            <v>1316427.29</v>
          </cell>
          <cell r="AG1797">
            <v>1359276.37</v>
          </cell>
          <cell r="AH1797">
            <v>1403520.56</v>
          </cell>
          <cell r="AI1797">
            <v>1449205.28</v>
          </cell>
          <cell r="AJ1797">
            <v>1496377.44</v>
          </cell>
          <cell r="AK1797">
            <v>1545085.48</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row>
        <row r="1798">
          <cell r="A1798" t="str">
            <v>ORIrrigationTime-Of-UseSummer Peak Reduction @Meter  (MW)Low Participation Case0</v>
          </cell>
          <cell r="B1798" t="str">
            <v>OR</v>
          </cell>
          <cell r="C1798" t="str">
            <v>Irrigation</v>
          </cell>
          <cell r="D1798" t="str">
            <v>Time-Of-Use</v>
          </cell>
          <cell r="E1798" t="str">
            <v>Summer Peak Reduction @Meter  (MW)</v>
          </cell>
          <cell r="F1798" t="str">
            <v>Low Participation Case</v>
          </cell>
          <cell r="G1798">
            <v>0</v>
          </cell>
          <cell r="H1798">
            <v>0</v>
          </cell>
          <cell r="I1798">
            <v>0</v>
          </cell>
          <cell r="J1798">
            <v>0</v>
          </cell>
          <cell r="K1798">
            <v>0</v>
          </cell>
          <cell r="L1798">
            <v>0</v>
          </cell>
          <cell r="M1798">
            <v>0</v>
          </cell>
          <cell r="N1798">
            <v>0</v>
          </cell>
          <cell r="O1798">
            <v>0</v>
          </cell>
          <cell r="P1798">
            <v>0</v>
          </cell>
          <cell r="Q1798">
            <v>0</v>
          </cell>
          <cell r="R1798">
            <v>5.1061481672101516</v>
          </cell>
          <cell r="S1798">
            <v>15.546439584201273</v>
          </cell>
          <cell r="T1798">
            <v>36.769815927493447</v>
          </cell>
          <cell r="U1798">
            <v>47.99510590524666</v>
          </cell>
          <cell r="V1798">
            <v>54.039254216657497</v>
          </cell>
          <cell r="W1798">
            <v>54.75501228123791</v>
          </cell>
          <cell r="X1798">
            <v>55.462504704051796</v>
          </cell>
          <cell r="Y1798">
            <v>56.170704503007471</v>
          </cell>
          <cell r="Z1798">
            <v>56.91276145592839</v>
          </cell>
          <cell r="AA1798">
            <v>57.74360864977195</v>
          </cell>
          <cell r="AB1798">
            <v>58.507439221742665</v>
          </cell>
          <cell r="AC1798">
            <v>59.27262640549219</v>
          </cell>
          <cell r="AD1798">
            <v>60.065513565673378</v>
          </cell>
          <cell r="AE1798">
            <v>60.869007140432515</v>
          </cell>
          <cell r="AF1798">
            <v>61.683249011282939</v>
          </cell>
          <cell r="AG1798">
            <v>62.508382957680382</v>
          </cell>
          <cell r="AH1798">
            <v>63.344554682411669</v>
          </cell>
          <cell r="AI1798">
            <v>64.191911837323005</v>
          </cell>
          <cell r="AJ1798">
            <v>65.050604049392433</v>
          </cell>
          <cell r="AK1798">
            <v>65.920782947151125</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row>
        <row r="1799">
          <cell r="A1799" t="str">
            <v>ORIrrigationTime-Of-UseSummer Peak Reduction @Generation (MW)Low Participation Case0</v>
          </cell>
          <cell r="B1799" t="str">
            <v>OR</v>
          </cell>
          <cell r="C1799" t="str">
            <v>Irrigation</v>
          </cell>
          <cell r="D1799" t="str">
            <v>Time-Of-Use</v>
          </cell>
          <cell r="E1799" t="str">
            <v>Summer Peak Reduction @Generation (MW)</v>
          </cell>
          <cell r="F1799" t="str">
            <v>Low Participation Case</v>
          </cell>
          <cell r="G1799">
            <v>0</v>
          </cell>
          <cell r="H1799">
            <v>0</v>
          </cell>
          <cell r="I1799">
            <v>0</v>
          </cell>
          <cell r="J1799">
            <v>0</v>
          </cell>
          <cell r="K1799">
            <v>0</v>
          </cell>
          <cell r="L1799">
            <v>0</v>
          </cell>
          <cell r="M1799">
            <v>0</v>
          </cell>
          <cell r="N1799">
            <v>0</v>
          </cell>
          <cell r="O1799">
            <v>0</v>
          </cell>
          <cell r="P1799">
            <v>0</v>
          </cell>
          <cell r="Q1799">
            <v>0</v>
          </cell>
          <cell r="R1799">
            <v>5.6309529854545115</v>
          </cell>
          <cell r="S1799">
            <v>17.1442871462299</v>
          </cell>
          <cell r="T1799">
            <v>40.548980952242438</v>
          </cell>
          <cell r="U1799">
            <v>52.92799504328039</v>
          </cell>
          <cell r="V1799">
            <v>59.593354892652727</v>
          </cell>
          <cell r="W1799">
            <v>60.382677857562754</v>
          </cell>
          <cell r="X1799">
            <v>61.162885646285609</v>
          </cell>
          <cell r="Y1799">
            <v>61.94387351456492</v>
          </cell>
          <cell r="Z1799">
            <v>62.762198341341403</v>
          </cell>
          <cell r="AA1799">
            <v>63.678439181486489</v>
          </cell>
          <cell r="AB1799">
            <v>64.520775498172327</v>
          </cell>
          <cell r="AC1799">
            <v>65.364607857843168</v>
          </cell>
          <cell r="AD1799">
            <v>66.238987169908881</v>
          </cell>
          <cell r="AE1799">
            <v>67.125063013269198</v>
          </cell>
          <cell r="AF1799">
            <v>68.022991851877961</v>
          </cell>
          <cell r="AG1799">
            <v>68.932932242700019</v>
          </cell>
          <cell r="AH1799">
            <v>69.855044863709381</v>
          </cell>
          <cell r="AI1799">
            <v>70.789492542261797</v>
          </cell>
          <cell r="AJ1799">
            <v>71.73644028384696</v>
          </cell>
          <cell r="AK1799">
            <v>72.696055301225314</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row>
        <row r="1800">
          <cell r="A1800" t="str">
            <v>ORIrrigationTime-Of-UseWinter Peak Reduction @Meter  (MW)Low Participation Case0</v>
          </cell>
          <cell r="B1800" t="str">
            <v>OR</v>
          </cell>
          <cell r="C1800" t="str">
            <v>Irrigation</v>
          </cell>
          <cell r="D1800" t="str">
            <v>Time-Of-Use</v>
          </cell>
          <cell r="E1800" t="str">
            <v>Winter Peak Reduction @Meter  (MW)</v>
          </cell>
          <cell r="F1800" t="str">
            <v>Low Participation Case</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row>
        <row r="1801">
          <cell r="A1801" t="str">
            <v>ORIrrigationTime-Of-UseWinter Peak Reduction @Generation (MW)Low Participation Case0</v>
          </cell>
          <cell r="B1801" t="str">
            <v>OR</v>
          </cell>
          <cell r="C1801" t="str">
            <v>Irrigation</v>
          </cell>
          <cell r="D1801" t="str">
            <v>Time-Of-Use</v>
          </cell>
          <cell r="E1801" t="str">
            <v>Winter Peak Reduction @Generation (MW)</v>
          </cell>
          <cell r="F1801" t="str">
            <v>Low Participation Case</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row>
        <row r="1802">
          <cell r="A1802" t="str">
            <v>ORIrrigationTime-Of-UseProgram Annual BenefitsLow Participation Case0</v>
          </cell>
          <cell r="B1802" t="str">
            <v>OR</v>
          </cell>
          <cell r="C1802" t="str">
            <v>Irrigation</v>
          </cell>
          <cell r="D1802" t="str">
            <v>Time-Of-Use</v>
          </cell>
          <cell r="E1802" t="str">
            <v>Program Annual Benefits</v>
          </cell>
          <cell r="F1802" t="str">
            <v>Low Participation Case</v>
          </cell>
          <cell r="G1802">
            <v>0</v>
          </cell>
        </row>
        <row r="1803">
          <cell r="A1803" t="str">
            <v>ORIrrigationTime-Of-UseNew ParticipantsLow Participation Case0</v>
          </cell>
          <cell r="B1803" t="str">
            <v>OR</v>
          </cell>
          <cell r="C1803" t="str">
            <v>Irrigation</v>
          </cell>
          <cell r="D1803" t="str">
            <v>Time-Of-Use</v>
          </cell>
          <cell r="E1803" t="str">
            <v>New Participants</v>
          </cell>
          <cell r="F1803" t="str">
            <v>Low Participation Case</v>
          </cell>
          <cell r="G1803">
            <v>0</v>
          </cell>
          <cell r="H1803">
            <v>0</v>
          </cell>
          <cell r="I1803">
            <v>0</v>
          </cell>
          <cell r="J1803">
            <v>0</v>
          </cell>
          <cell r="K1803">
            <v>0</v>
          </cell>
          <cell r="L1803">
            <v>0</v>
          </cell>
          <cell r="M1803">
            <v>0</v>
          </cell>
          <cell r="N1803">
            <v>0</v>
          </cell>
          <cell r="O1803">
            <v>0</v>
          </cell>
          <cell r="P1803">
            <v>0</v>
          </cell>
          <cell r="Q1803">
            <v>0</v>
          </cell>
          <cell r="R1803">
            <v>16746.686550000006</v>
          </cell>
          <cell r="S1803">
            <v>34271.919000000009</v>
          </cell>
          <cell r="T1803">
            <v>69833.664450000011</v>
          </cell>
          <cell r="U1803">
            <v>36847.527750000037</v>
          </cell>
          <cell r="V1803">
            <v>20100.588749999937</v>
          </cell>
          <cell r="W1803">
            <v>2583.0255000000179</v>
          </cell>
          <cell r="X1803">
            <v>2585.7149999999965</v>
          </cell>
          <cell r="Y1803">
            <v>2585.2035000000324</v>
          </cell>
          <cell r="Z1803">
            <v>2584.5764999999665</v>
          </cell>
          <cell r="AA1803">
            <v>2584.3950000000186</v>
          </cell>
          <cell r="AB1803">
            <v>2584.7249999999767</v>
          </cell>
          <cell r="AC1803">
            <v>2592.8595000000205</v>
          </cell>
          <cell r="AD1803">
            <v>2694.0321599718882</v>
          </cell>
          <cell r="AE1803">
            <v>2731.0805338135397</v>
          </cell>
          <cell r="AF1803">
            <v>2768.6383974915661</v>
          </cell>
          <cell r="AG1803">
            <v>2806.7127575183695</v>
          </cell>
          <cell r="AH1803">
            <v>2845.3107167601411</v>
          </cell>
          <cell r="AI1803">
            <v>2884.4394757617847</v>
          </cell>
          <cell r="AJ1803">
            <v>2924.1063340901455</v>
          </cell>
          <cell r="AK1803">
            <v>2964.3186916958948</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row>
        <row r="1804">
          <cell r="A1804" t="str">
            <v>ORIrrigationTime-Of-UseIncentive CostsLow Participation Case0</v>
          </cell>
          <cell r="B1804" t="str">
            <v>OR</v>
          </cell>
          <cell r="C1804" t="str">
            <v>Irrigation</v>
          </cell>
          <cell r="D1804" t="str">
            <v>Time-Of-Use</v>
          </cell>
          <cell r="E1804" t="str">
            <v>Incentive Costs</v>
          </cell>
          <cell r="F1804" t="str">
            <v>Low Participation Case</v>
          </cell>
          <cell r="G1804">
            <v>0</v>
          </cell>
          <cell r="H1804">
            <v>0</v>
          </cell>
          <cell r="I1804">
            <v>0</v>
          </cell>
          <cell r="J1804">
            <v>0</v>
          </cell>
          <cell r="K1804">
            <v>0</v>
          </cell>
          <cell r="L1804">
            <v>0</v>
          </cell>
          <cell r="M1804">
            <v>0</v>
          </cell>
          <cell r="N1804">
            <v>0</v>
          </cell>
          <cell r="O1804">
            <v>0</v>
          </cell>
          <cell r="P1804">
            <v>0</v>
          </cell>
          <cell r="Q1804">
            <v>0</v>
          </cell>
          <cell r="R1804">
            <v>351680.42</v>
          </cell>
          <cell r="S1804">
            <v>1071390.72</v>
          </cell>
          <cell r="T1804">
            <v>2537897.67</v>
          </cell>
          <cell r="U1804">
            <v>3311695.75</v>
          </cell>
          <cell r="V1804">
            <v>3733808.12</v>
          </cell>
          <cell r="W1804">
            <v>3788051.65</v>
          </cell>
          <cell r="X1804">
            <v>3842351.67</v>
          </cell>
          <cell r="Y1804">
            <v>3896640.94</v>
          </cell>
          <cell r="Z1804">
            <v>3950917.05</v>
          </cell>
          <cell r="AA1804">
            <v>4005189.34</v>
          </cell>
          <cell r="AB1804">
            <v>4059468.57</v>
          </cell>
          <cell r="AC1804">
            <v>4113918.62</v>
          </cell>
          <cell r="AD1804">
            <v>4170493.29</v>
          </cell>
          <cell r="AE1804">
            <v>4227845.9800000004</v>
          </cell>
          <cell r="AF1804">
            <v>4285987.3899999997</v>
          </cell>
          <cell r="AG1804">
            <v>4344928.3600000003</v>
          </cell>
          <cell r="AH1804">
            <v>4404679.88</v>
          </cell>
          <cell r="AI1804">
            <v>4465253.1100000003</v>
          </cell>
          <cell r="AJ1804">
            <v>4526659.34</v>
          </cell>
          <cell r="AK1804">
            <v>4588910.04</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row>
        <row r="1805">
          <cell r="A1805" t="str">
            <v>ORIrrigationTime-Of-UseParticipantsLow Participation Case0</v>
          </cell>
          <cell r="B1805" t="str">
            <v>OR</v>
          </cell>
          <cell r="C1805" t="str">
            <v>Irrigation</v>
          </cell>
          <cell r="D1805" t="str">
            <v>Time-Of-Use</v>
          </cell>
          <cell r="E1805" t="str">
            <v>Participants</v>
          </cell>
          <cell r="F1805" t="str">
            <v>Low Participation Case</v>
          </cell>
          <cell r="G1805">
            <v>0</v>
          </cell>
          <cell r="H1805">
            <v>0</v>
          </cell>
          <cell r="I1805">
            <v>0</v>
          </cell>
          <cell r="J1805">
            <v>0</v>
          </cell>
          <cell r="K1805">
            <v>0</v>
          </cell>
          <cell r="L1805">
            <v>0</v>
          </cell>
          <cell r="M1805">
            <v>0</v>
          </cell>
          <cell r="N1805">
            <v>0</v>
          </cell>
          <cell r="O1805">
            <v>0</v>
          </cell>
          <cell r="P1805">
            <v>0</v>
          </cell>
          <cell r="Q1805">
            <v>0</v>
          </cell>
          <cell r="R1805">
            <v>16746.686550000006</v>
          </cell>
          <cell r="S1805">
            <v>51018.605550000015</v>
          </cell>
          <cell r="T1805">
            <v>120852.27000000002</v>
          </cell>
          <cell r="U1805">
            <v>157699.79775000006</v>
          </cell>
          <cell r="V1805">
            <v>177800.38649999999</v>
          </cell>
          <cell r="W1805">
            <v>180383.41200000001</v>
          </cell>
          <cell r="X1805">
            <v>182969.12700000001</v>
          </cell>
          <cell r="Y1805">
            <v>185554.33050000004</v>
          </cell>
          <cell r="Z1805">
            <v>188138.90700000001</v>
          </cell>
          <cell r="AA1805">
            <v>190723.30200000003</v>
          </cell>
          <cell r="AB1805">
            <v>193308.027</v>
          </cell>
          <cell r="AC1805">
            <v>195900.88650000002</v>
          </cell>
          <cell r="AD1805">
            <v>198594.91865997191</v>
          </cell>
          <cell r="AE1805">
            <v>201325.99919378545</v>
          </cell>
          <cell r="AF1805">
            <v>204094.63759127702</v>
          </cell>
          <cell r="AG1805">
            <v>206901.35034879539</v>
          </cell>
          <cell r="AH1805">
            <v>209746.66106555553</v>
          </cell>
          <cell r="AI1805">
            <v>212631.10054131731</v>
          </cell>
          <cell r="AJ1805">
            <v>215555.20687540746</v>
          </cell>
          <cell r="AK1805">
            <v>218519.52556710335</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row>
        <row r="1806">
          <cell r="A1806" t="str">
            <v>ORLarge C&amp;ITime-Of-UseProgram Annual BenefitsLow Participation Case0</v>
          </cell>
          <cell r="B1806" t="str">
            <v>OR</v>
          </cell>
          <cell r="C1806" t="str">
            <v>Large C&amp;I</v>
          </cell>
          <cell r="D1806" t="str">
            <v>Time-Of-Use</v>
          </cell>
          <cell r="E1806" t="str">
            <v>Program Annual Benefits</v>
          </cell>
          <cell r="F1806" t="str">
            <v>Low Participation Case</v>
          </cell>
          <cell r="G1806">
            <v>0</v>
          </cell>
          <cell r="H1806">
            <v>0</v>
          </cell>
          <cell r="I1806">
            <v>0</v>
          </cell>
          <cell r="J1806">
            <v>0</v>
          </cell>
          <cell r="K1806">
            <v>0</v>
          </cell>
          <cell r="L1806">
            <v>0</v>
          </cell>
          <cell r="M1806">
            <v>0</v>
          </cell>
          <cell r="N1806">
            <v>0</v>
          </cell>
          <cell r="O1806">
            <v>0</v>
          </cell>
          <cell r="P1806">
            <v>0</v>
          </cell>
          <cell r="Q1806">
            <v>0</v>
          </cell>
          <cell r="R1806">
            <v>573231.01</v>
          </cell>
          <cell r="S1806">
            <v>1745288.43</v>
          </cell>
          <cell r="T1806">
            <v>4127886.26</v>
          </cell>
          <cell r="U1806">
            <v>5388069.9000000004</v>
          </cell>
          <cell r="V1806">
            <v>6066603.5300000003</v>
          </cell>
          <cell r="W1806">
            <v>6146956.6100000003</v>
          </cell>
          <cell r="X1806">
            <v>6226381.7599999998</v>
          </cell>
          <cell r="Y1806">
            <v>6305886.3200000003</v>
          </cell>
          <cell r="Z1806">
            <v>6389191.79</v>
          </cell>
          <cell r="AA1806">
            <v>6482465.1100000003</v>
          </cell>
          <cell r="AB1806">
            <v>6568214.9500000002</v>
          </cell>
          <cell r="AC1806">
            <v>6654117.0800000001</v>
          </cell>
          <cell r="AD1806">
            <v>6743128.8899999997</v>
          </cell>
          <cell r="AE1806">
            <v>6833331.4100000001</v>
          </cell>
          <cell r="AF1806">
            <v>6924740.5700000003</v>
          </cell>
          <cell r="AG1806">
            <v>7017372.5</v>
          </cell>
          <cell r="AH1806">
            <v>7111243.5700000003</v>
          </cell>
          <cell r="AI1806">
            <v>7206370.3399999999</v>
          </cell>
          <cell r="AJ1806">
            <v>7302769.6200000001</v>
          </cell>
          <cell r="AK1806">
            <v>7400458.4299999997</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row>
        <row r="1807">
          <cell r="A1807" t="str">
            <v>ORLarge C&amp;ITime-Of-UseProgram Annual CostsLow Participation Case0</v>
          </cell>
          <cell r="B1807" t="str">
            <v>OR</v>
          </cell>
          <cell r="C1807" t="str">
            <v>Large C&amp;I</v>
          </cell>
          <cell r="D1807" t="str">
            <v>Time-Of-Use</v>
          </cell>
          <cell r="E1807" t="str">
            <v>Program Annual Costs</v>
          </cell>
          <cell r="F1807" t="str">
            <v>Low Participation Case</v>
          </cell>
          <cell r="G1807">
            <v>0</v>
          </cell>
          <cell r="H1807">
            <v>0</v>
          </cell>
          <cell r="I1807">
            <v>0</v>
          </cell>
          <cell r="J1807">
            <v>0</v>
          </cell>
          <cell r="K1807">
            <v>0</v>
          </cell>
          <cell r="L1807">
            <v>0</v>
          </cell>
          <cell r="M1807">
            <v>0</v>
          </cell>
          <cell r="N1807">
            <v>0</v>
          </cell>
          <cell r="O1807">
            <v>0</v>
          </cell>
          <cell r="P1807">
            <v>0</v>
          </cell>
          <cell r="Q1807">
            <v>0</v>
          </cell>
          <cell r="R1807">
            <v>5834317.1500000004</v>
          </cell>
          <cell r="S1807">
            <v>12509121.98</v>
          </cell>
          <cell r="T1807">
            <v>26286343.199999999</v>
          </cell>
          <cell r="U1807">
            <v>16130618.27</v>
          </cell>
          <cell r="V1807">
            <v>10911310.720000001</v>
          </cell>
          <cell r="W1807">
            <v>4823091.07</v>
          </cell>
          <cell r="X1807">
            <v>4899046.41</v>
          </cell>
          <cell r="Y1807">
            <v>4974249.76</v>
          </cell>
          <cell r="Z1807">
            <v>5049879.66</v>
          </cell>
          <cell r="AA1807">
            <v>5126289.05</v>
          </cell>
          <cell r="AB1807">
            <v>5203203.5</v>
          </cell>
          <cell r="AC1807">
            <v>5283869.59</v>
          </cell>
          <cell r="AD1807">
            <v>5405233.1200000001</v>
          </cell>
          <cell r="AE1807">
            <v>5502775.29</v>
          </cell>
          <cell r="AF1807">
            <v>5602414.6799999997</v>
          </cell>
          <cell r="AG1807">
            <v>5704204.7300000004</v>
          </cell>
          <cell r="AH1807">
            <v>5808200.4400000004</v>
          </cell>
          <cell r="AI1807">
            <v>5914458.3899999997</v>
          </cell>
          <cell r="AJ1807">
            <v>6023036.7800000003</v>
          </cell>
          <cell r="AK1807">
            <v>6133995.5099999998</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row>
        <row r="1808">
          <cell r="A1808" t="str">
            <v>ORLarge C&amp;ITime-Of-UseNon-Incentive CostsLow Participation Case0</v>
          </cell>
          <cell r="B1808" t="str">
            <v>OR</v>
          </cell>
          <cell r="C1808" t="str">
            <v>Large C&amp;I</v>
          </cell>
          <cell r="D1808" t="str">
            <v>Time-Of-Use</v>
          </cell>
          <cell r="E1808" t="str">
            <v>Non-Incentive Costs</v>
          </cell>
          <cell r="F1808" t="str">
            <v>Low Participation Case</v>
          </cell>
          <cell r="G1808">
            <v>0</v>
          </cell>
          <cell r="H1808">
            <v>0</v>
          </cell>
          <cell r="I1808">
            <v>0</v>
          </cell>
          <cell r="J1808">
            <v>0</v>
          </cell>
          <cell r="K1808">
            <v>0</v>
          </cell>
          <cell r="L1808">
            <v>0</v>
          </cell>
          <cell r="M1808">
            <v>0</v>
          </cell>
          <cell r="N1808">
            <v>0</v>
          </cell>
          <cell r="O1808">
            <v>0</v>
          </cell>
          <cell r="P1808">
            <v>0</v>
          </cell>
          <cell r="Q1808">
            <v>0</v>
          </cell>
          <cell r="R1808">
            <v>5482636.7300000004</v>
          </cell>
          <cell r="S1808">
            <v>11437731.27</v>
          </cell>
          <cell r="T1808">
            <v>23748445.530000001</v>
          </cell>
          <cell r="U1808">
            <v>12818922.52</v>
          </cell>
          <cell r="V1808">
            <v>7177502.6100000003</v>
          </cell>
          <cell r="W1808">
            <v>1035039.42</v>
          </cell>
          <cell r="X1808">
            <v>1056694.75</v>
          </cell>
          <cell r="Y1808">
            <v>1077608.81</v>
          </cell>
          <cell r="Z1808">
            <v>1098962.6200000001</v>
          </cell>
          <cell r="AA1808">
            <v>1121099.71</v>
          </cell>
          <cell r="AB1808">
            <v>1143734.93</v>
          </cell>
          <cell r="AC1808">
            <v>1169950.97</v>
          </cell>
          <cell r="AD1808">
            <v>1234739.83</v>
          </cell>
          <cell r="AE1808">
            <v>1274929.31</v>
          </cell>
          <cell r="AF1808">
            <v>1316427.29</v>
          </cell>
          <cell r="AG1808">
            <v>1359276.37</v>
          </cell>
          <cell r="AH1808">
            <v>1403520.56</v>
          </cell>
          <cell r="AI1808">
            <v>1449205.28</v>
          </cell>
          <cell r="AJ1808">
            <v>1496377.44</v>
          </cell>
          <cell r="AK1808">
            <v>1545085.48</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row>
        <row r="1809">
          <cell r="A1809" t="str">
            <v>ORLarge C&amp;ITime-Of-UseSummer Peak Reduction @Meter  (MW)Low Participation Case0</v>
          </cell>
          <cell r="B1809" t="str">
            <v>OR</v>
          </cell>
          <cell r="C1809" t="str">
            <v>Large C&amp;I</v>
          </cell>
          <cell r="D1809" t="str">
            <v>Time-Of-Use</v>
          </cell>
          <cell r="E1809" t="str">
            <v>Summer Peak Reduction @Meter  (MW)</v>
          </cell>
          <cell r="F1809" t="str">
            <v>Low Participation Case</v>
          </cell>
          <cell r="G1809">
            <v>0</v>
          </cell>
          <cell r="H1809">
            <v>0</v>
          </cell>
          <cell r="I1809">
            <v>0</v>
          </cell>
          <cell r="J1809">
            <v>0</v>
          </cell>
          <cell r="K1809">
            <v>0</v>
          </cell>
          <cell r="L1809">
            <v>0</v>
          </cell>
          <cell r="M1809">
            <v>0</v>
          </cell>
          <cell r="N1809">
            <v>0</v>
          </cell>
          <cell r="O1809">
            <v>0</v>
          </cell>
          <cell r="P1809">
            <v>0</v>
          </cell>
          <cell r="Q1809">
            <v>0</v>
          </cell>
          <cell r="R1809">
            <v>5.1061481672101516</v>
          </cell>
          <cell r="S1809">
            <v>15.546439584201273</v>
          </cell>
          <cell r="T1809">
            <v>36.769815927493447</v>
          </cell>
          <cell r="U1809">
            <v>47.99510590524666</v>
          </cell>
          <cell r="V1809">
            <v>54.039254216657497</v>
          </cell>
          <cell r="W1809">
            <v>54.75501228123791</v>
          </cell>
          <cell r="X1809">
            <v>55.462504704051796</v>
          </cell>
          <cell r="Y1809">
            <v>56.170704503007471</v>
          </cell>
          <cell r="Z1809">
            <v>56.91276145592839</v>
          </cell>
          <cell r="AA1809">
            <v>57.74360864977195</v>
          </cell>
          <cell r="AB1809">
            <v>58.507439221742665</v>
          </cell>
          <cell r="AC1809">
            <v>59.27262640549219</v>
          </cell>
          <cell r="AD1809">
            <v>60.065513565673378</v>
          </cell>
          <cell r="AE1809">
            <v>60.869007140432515</v>
          </cell>
          <cell r="AF1809">
            <v>61.683249011282939</v>
          </cell>
          <cell r="AG1809">
            <v>62.508382957680382</v>
          </cell>
          <cell r="AH1809">
            <v>63.344554682411669</v>
          </cell>
          <cell r="AI1809">
            <v>64.191911837323005</v>
          </cell>
          <cell r="AJ1809">
            <v>65.050604049392433</v>
          </cell>
          <cell r="AK1809">
            <v>65.920782947151125</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row>
        <row r="1810">
          <cell r="A1810" t="str">
            <v>ORLarge C&amp;ITime-Of-UseSummer Peak Reduction @Generation (MW)Low Participation Case0</v>
          </cell>
          <cell r="B1810" t="str">
            <v>OR</v>
          </cell>
          <cell r="C1810" t="str">
            <v>Large C&amp;I</v>
          </cell>
          <cell r="D1810" t="str">
            <v>Time-Of-Use</v>
          </cell>
          <cell r="E1810" t="str">
            <v>Summer Peak Reduction @Generation (MW)</v>
          </cell>
          <cell r="F1810" t="str">
            <v>Low Participation Case</v>
          </cell>
          <cell r="G1810">
            <v>0</v>
          </cell>
          <cell r="H1810">
            <v>0</v>
          </cell>
          <cell r="I1810">
            <v>0</v>
          </cell>
          <cell r="J1810">
            <v>0</v>
          </cell>
          <cell r="K1810">
            <v>0</v>
          </cell>
          <cell r="L1810">
            <v>0</v>
          </cell>
          <cell r="M1810">
            <v>0</v>
          </cell>
          <cell r="N1810">
            <v>0</v>
          </cell>
          <cell r="O1810">
            <v>0</v>
          </cell>
          <cell r="P1810">
            <v>0</v>
          </cell>
          <cell r="Q1810">
            <v>0</v>
          </cell>
          <cell r="R1810">
            <v>5.6309529854545115</v>
          </cell>
          <cell r="S1810">
            <v>17.1442871462299</v>
          </cell>
          <cell r="T1810">
            <v>40.548980952242438</v>
          </cell>
          <cell r="U1810">
            <v>52.92799504328039</v>
          </cell>
          <cell r="V1810">
            <v>59.593354892652727</v>
          </cell>
          <cell r="W1810">
            <v>60.382677857562754</v>
          </cell>
          <cell r="X1810">
            <v>61.162885646285609</v>
          </cell>
          <cell r="Y1810">
            <v>61.94387351456492</v>
          </cell>
          <cell r="Z1810">
            <v>62.762198341341403</v>
          </cell>
          <cell r="AA1810">
            <v>63.678439181486489</v>
          </cell>
          <cell r="AB1810">
            <v>64.520775498172327</v>
          </cell>
          <cell r="AC1810">
            <v>65.364607857843168</v>
          </cell>
          <cell r="AD1810">
            <v>66.238987169908881</v>
          </cell>
          <cell r="AE1810">
            <v>67.125063013269198</v>
          </cell>
          <cell r="AF1810">
            <v>68.022991851877961</v>
          </cell>
          <cell r="AG1810">
            <v>68.932932242700019</v>
          </cell>
          <cell r="AH1810">
            <v>69.855044863709381</v>
          </cell>
          <cell r="AI1810">
            <v>70.789492542261797</v>
          </cell>
          <cell r="AJ1810">
            <v>71.73644028384696</v>
          </cell>
          <cell r="AK1810">
            <v>72.696055301225314</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row>
        <row r="1811">
          <cell r="A1811" t="str">
            <v>ORLarge C&amp;ITime-Of-UseWinter Peak Reduction @Meter  (MW)Low Participation Case0</v>
          </cell>
          <cell r="B1811" t="str">
            <v>OR</v>
          </cell>
          <cell r="C1811" t="str">
            <v>Large C&amp;I</v>
          </cell>
          <cell r="D1811" t="str">
            <v>Time-Of-Use</v>
          </cell>
          <cell r="E1811" t="str">
            <v>Winter Peak Reduction @Meter  (MW)</v>
          </cell>
          <cell r="F1811" t="str">
            <v>Low Participation Case</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row>
        <row r="1812">
          <cell r="A1812" t="str">
            <v>ORLarge C&amp;ITime-Of-UseWinter Peak Reduction @Generation (MW)Low Participation Case0</v>
          </cell>
          <cell r="B1812" t="str">
            <v>OR</v>
          </cell>
          <cell r="C1812" t="str">
            <v>Large C&amp;I</v>
          </cell>
          <cell r="D1812" t="str">
            <v>Time-Of-Use</v>
          </cell>
          <cell r="E1812" t="str">
            <v>Winter Peak Reduction @Generation (MW)</v>
          </cell>
          <cell r="F1812" t="str">
            <v>Low Participation Case</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row>
        <row r="1813">
          <cell r="A1813" t="str">
            <v>ORLarge C&amp;ITime-Of-UseProgram Annual BenefitsLow Participation Case0</v>
          </cell>
          <cell r="B1813" t="str">
            <v>OR</v>
          </cell>
          <cell r="C1813" t="str">
            <v>Large C&amp;I</v>
          </cell>
          <cell r="D1813" t="str">
            <v>Time-Of-Use</v>
          </cell>
          <cell r="E1813" t="str">
            <v>Program Annual Benefits</v>
          </cell>
          <cell r="F1813" t="str">
            <v>Low Participation Case</v>
          </cell>
          <cell r="G1813">
            <v>0</v>
          </cell>
        </row>
        <row r="1814">
          <cell r="A1814" t="str">
            <v>ORLarge C&amp;ITime-Of-UseNew ParticipantsLow Participation Case0</v>
          </cell>
          <cell r="B1814" t="str">
            <v>OR</v>
          </cell>
          <cell r="C1814" t="str">
            <v>Large C&amp;I</v>
          </cell>
          <cell r="D1814" t="str">
            <v>Time-Of-Use</v>
          </cell>
          <cell r="E1814" t="str">
            <v>New Participants</v>
          </cell>
          <cell r="F1814" t="str">
            <v>Low Participation Case</v>
          </cell>
          <cell r="G1814">
            <v>0</v>
          </cell>
          <cell r="H1814">
            <v>0</v>
          </cell>
          <cell r="I1814">
            <v>0</v>
          </cell>
          <cell r="J1814">
            <v>0</v>
          </cell>
          <cell r="K1814">
            <v>0</v>
          </cell>
          <cell r="L1814">
            <v>0</v>
          </cell>
          <cell r="M1814">
            <v>0</v>
          </cell>
          <cell r="N1814">
            <v>0</v>
          </cell>
          <cell r="O1814">
            <v>0</v>
          </cell>
          <cell r="P1814">
            <v>0</v>
          </cell>
          <cell r="Q1814">
            <v>0</v>
          </cell>
          <cell r="R1814">
            <v>16746.686550000006</v>
          </cell>
          <cell r="S1814">
            <v>34271.919000000009</v>
          </cell>
          <cell r="T1814">
            <v>69833.664450000011</v>
          </cell>
          <cell r="U1814">
            <v>36847.527750000037</v>
          </cell>
          <cell r="V1814">
            <v>20100.588749999937</v>
          </cell>
          <cell r="W1814">
            <v>2583.0255000000179</v>
          </cell>
          <cell r="X1814">
            <v>2585.7149999999965</v>
          </cell>
          <cell r="Y1814">
            <v>2585.2035000000324</v>
          </cell>
          <cell r="Z1814">
            <v>2584.5764999999665</v>
          </cell>
          <cell r="AA1814">
            <v>2584.3950000000186</v>
          </cell>
          <cell r="AB1814">
            <v>2584.7249999999767</v>
          </cell>
          <cell r="AC1814">
            <v>2592.8595000000205</v>
          </cell>
          <cell r="AD1814">
            <v>2694.0321599718882</v>
          </cell>
          <cell r="AE1814">
            <v>2731.0805338135397</v>
          </cell>
          <cell r="AF1814">
            <v>2768.6383974915661</v>
          </cell>
          <cell r="AG1814">
            <v>2806.7127575183695</v>
          </cell>
          <cell r="AH1814">
            <v>2845.3107167601411</v>
          </cell>
          <cell r="AI1814">
            <v>2884.4394757617847</v>
          </cell>
          <cell r="AJ1814">
            <v>2924.1063340901455</v>
          </cell>
          <cell r="AK1814">
            <v>2964.3186916958948</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row>
        <row r="1815">
          <cell r="A1815" t="str">
            <v>ORLarge C&amp;ITime-Of-UseIncentive CostsLow Participation Case0</v>
          </cell>
          <cell r="B1815" t="str">
            <v>OR</v>
          </cell>
          <cell r="C1815" t="str">
            <v>Large C&amp;I</v>
          </cell>
          <cell r="D1815" t="str">
            <v>Time-Of-Use</v>
          </cell>
          <cell r="E1815" t="str">
            <v>Incentive Costs</v>
          </cell>
          <cell r="F1815" t="str">
            <v>Low Participation Case</v>
          </cell>
          <cell r="G1815">
            <v>0</v>
          </cell>
          <cell r="H1815">
            <v>0</v>
          </cell>
          <cell r="I1815">
            <v>0</v>
          </cell>
          <cell r="J1815">
            <v>0</v>
          </cell>
          <cell r="K1815">
            <v>0</v>
          </cell>
          <cell r="L1815">
            <v>0</v>
          </cell>
          <cell r="M1815">
            <v>0</v>
          </cell>
          <cell r="N1815">
            <v>0</v>
          </cell>
          <cell r="O1815">
            <v>0</v>
          </cell>
          <cell r="P1815">
            <v>0</v>
          </cell>
          <cell r="Q1815">
            <v>0</v>
          </cell>
          <cell r="R1815">
            <v>351680.42</v>
          </cell>
          <cell r="S1815">
            <v>1071390.72</v>
          </cell>
          <cell r="T1815">
            <v>2537897.67</v>
          </cell>
          <cell r="U1815">
            <v>3311695.75</v>
          </cell>
          <cell r="V1815">
            <v>3733808.12</v>
          </cell>
          <cell r="W1815">
            <v>3788051.65</v>
          </cell>
          <cell r="X1815">
            <v>3842351.67</v>
          </cell>
          <cell r="Y1815">
            <v>3896640.94</v>
          </cell>
          <cell r="Z1815">
            <v>3950917.05</v>
          </cell>
          <cell r="AA1815">
            <v>4005189.34</v>
          </cell>
          <cell r="AB1815">
            <v>4059468.57</v>
          </cell>
          <cell r="AC1815">
            <v>4113918.62</v>
          </cell>
          <cell r="AD1815">
            <v>4170493.29</v>
          </cell>
          <cell r="AE1815">
            <v>4227845.9800000004</v>
          </cell>
          <cell r="AF1815">
            <v>4285987.3899999997</v>
          </cell>
          <cell r="AG1815">
            <v>4344928.3600000003</v>
          </cell>
          <cell r="AH1815">
            <v>4404679.88</v>
          </cell>
          <cell r="AI1815">
            <v>4465253.1100000003</v>
          </cell>
          <cell r="AJ1815">
            <v>4526659.34</v>
          </cell>
          <cell r="AK1815">
            <v>4588910.04</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row>
        <row r="1816">
          <cell r="A1816" t="str">
            <v>ORLarge C&amp;ITime-Of-UseParticipantsLow Participation Case0</v>
          </cell>
          <cell r="B1816" t="str">
            <v>OR</v>
          </cell>
          <cell r="C1816" t="str">
            <v>Large C&amp;I</v>
          </cell>
          <cell r="D1816" t="str">
            <v>Time-Of-Use</v>
          </cell>
          <cell r="E1816" t="str">
            <v>Participants</v>
          </cell>
          <cell r="F1816" t="str">
            <v>Low Participation Case</v>
          </cell>
          <cell r="G1816">
            <v>0</v>
          </cell>
          <cell r="H1816">
            <v>0</v>
          </cell>
          <cell r="I1816">
            <v>0</v>
          </cell>
          <cell r="J1816">
            <v>0</v>
          </cell>
          <cell r="K1816">
            <v>0</v>
          </cell>
          <cell r="L1816">
            <v>0</v>
          </cell>
          <cell r="M1816">
            <v>0</v>
          </cell>
          <cell r="N1816">
            <v>0</v>
          </cell>
          <cell r="O1816">
            <v>0</v>
          </cell>
          <cell r="P1816">
            <v>0</v>
          </cell>
          <cell r="Q1816">
            <v>0</v>
          </cell>
          <cell r="R1816">
            <v>16746.686550000006</v>
          </cell>
          <cell r="S1816">
            <v>51018.605550000015</v>
          </cell>
          <cell r="T1816">
            <v>120852.27000000002</v>
          </cell>
          <cell r="U1816">
            <v>157699.79775000006</v>
          </cell>
          <cell r="V1816">
            <v>177800.38649999999</v>
          </cell>
          <cell r="W1816">
            <v>180383.41200000001</v>
          </cell>
          <cell r="X1816">
            <v>182969.12700000001</v>
          </cell>
          <cell r="Y1816">
            <v>185554.33050000004</v>
          </cell>
          <cell r="Z1816">
            <v>188138.90700000001</v>
          </cell>
          <cell r="AA1816">
            <v>190723.30200000003</v>
          </cell>
          <cell r="AB1816">
            <v>193308.027</v>
          </cell>
          <cell r="AC1816">
            <v>195900.88650000002</v>
          </cell>
          <cell r="AD1816">
            <v>198594.91865997191</v>
          </cell>
          <cell r="AE1816">
            <v>201325.99919378545</v>
          </cell>
          <cell r="AF1816">
            <v>204094.63759127702</v>
          </cell>
          <cell r="AG1816">
            <v>206901.35034879539</v>
          </cell>
          <cell r="AH1816">
            <v>209746.66106555553</v>
          </cell>
          <cell r="AI1816">
            <v>212631.10054131731</v>
          </cell>
          <cell r="AJ1816">
            <v>215555.20687540746</v>
          </cell>
          <cell r="AK1816">
            <v>218519.52556710335</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row>
        <row r="1817">
          <cell r="A1817" t="str">
            <v>ORMedium C&amp;ITime-Of-UseProgram Annual BenefitsLow Participation Case0</v>
          </cell>
          <cell r="B1817" t="str">
            <v>OR</v>
          </cell>
          <cell r="C1817" t="str">
            <v>Medium C&amp;I</v>
          </cell>
          <cell r="D1817" t="str">
            <v>Time-Of-Use</v>
          </cell>
          <cell r="E1817" t="str">
            <v>Program Annual Benefits</v>
          </cell>
          <cell r="F1817" t="str">
            <v>Low Participation Case</v>
          </cell>
          <cell r="G1817">
            <v>0</v>
          </cell>
          <cell r="H1817">
            <v>0</v>
          </cell>
          <cell r="I1817">
            <v>0</v>
          </cell>
          <cell r="J1817">
            <v>0</v>
          </cell>
          <cell r="K1817">
            <v>0</v>
          </cell>
          <cell r="L1817">
            <v>0</v>
          </cell>
          <cell r="M1817">
            <v>0</v>
          </cell>
          <cell r="N1817">
            <v>0</v>
          </cell>
          <cell r="O1817">
            <v>0</v>
          </cell>
          <cell r="P1817">
            <v>0</v>
          </cell>
          <cell r="Q1817">
            <v>0</v>
          </cell>
          <cell r="R1817">
            <v>573231.01</v>
          </cell>
          <cell r="S1817">
            <v>1745288.43</v>
          </cell>
          <cell r="T1817">
            <v>4127886.26</v>
          </cell>
          <cell r="U1817">
            <v>5388069.9000000004</v>
          </cell>
          <cell r="V1817">
            <v>6066603.5300000003</v>
          </cell>
          <cell r="W1817">
            <v>6146956.6100000003</v>
          </cell>
          <cell r="X1817">
            <v>6226381.7599999998</v>
          </cell>
          <cell r="Y1817">
            <v>6305886.3200000003</v>
          </cell>
          <cell r="Z1817">
            <v>6389191.79</v>
          </cell>
          <cell r="AA1817">
            <v>6482465.1100000003</v>
          </cell>
          <cell r="AB1817">
            <v>6568214.9500000002</v>
          </cell>
          <cell r="AC1817">
            <v>6654117.0800000001</v>
          </cell>
          <cell r="AD1817">
            <v>6743128.8899999997</v>
          </cell>
          <cell r="AE1817">
            <v>6833331.4100000001</v>
          </cell>
          <cell r="AF1817">
            <v>6924740.5700000003</v>
          </cell>
          <cell r="AG1817">
            <v>7017372.5</v>
          </cell>
          <cell r="AH1817">
            <v>7111243.5700000003</v>
          </cell>
          <cell r="AI1817">
            <v>7206370.3399999999</v>
          </cell>
          <cell r="AJ1817">
            <v>7302769.6200000001</v>
          </cell>
          <cell r="AK1817">
            <v>7400458.4299999997</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row>
        <row r="1818">
          <cell r="A1818" t="str">
            <v>ORMedium C&amp;ITime-Of-UseProgram Annual CostsLow Participation Case0</v>
          </cell>
          <cell r="B1818" t="str">
            <v>OR</v>
          </cell>
          <cell r="C1818" t="str">
            <v>Medium C&amp;I</v>
          </cell>
          <cell r="D1818" t="str">
            <v>Time-Of-Use</v>
          </cell>
          <cell r="E1818" t="str">
            <v>Program Annual Costs</v>
          </cell>
          <cell r="F1818" t="str">
            <v>Low Participation Case</v>
          </cell>
          <cell r="G1818">
            <v>0</v>
          </cell>
          <cell r="H1818">
            <v>0</v>
          </cell>
          <cell r="I1818">
            <v>0</v>
          </cell>
          <cell r="J1818">
            <v>0</v>
          </cell>
          <cell r="K1818">
            <v>0</v>
          </cell>
          <cell r="L1818">
            <v>0</v>
          </cell>
          <cell r="M1818">
            <v>0</v>
          </cell>
          <cell r="N1818">
            <v>0</v>
          </cell>
          <cell r="O1818">
            <v>0</v>
          </cell>
          <cell r="P1818">
            <v>0</v>
          </cell>
          <cell r="Q1818">
            <v>0</v>
          </cell>
          <cell r="R1818">
            <v>5834317.1500000004</v>
          </cell>
          <cell r="S1818">
            <v>12509121.98</v>
          </cell>
          <cell r="T1818">
            <v>26286343.199999999</v>
          </cell>
          <cell r="U1818">
            <v>16130618.27</v>
          </cell>
          <cell r="V1818">
            <v>10911310.720000001</v>
          </cell>
          <cell r="W1818">
            <v>4823091.07</v>
          </cell>
          <cell r="X1818">
            <v>4899046.41</v>
          </cell>
          <cell r="Y1818">
            <v>4974249.76</v>
          </cell>
          <cell r="Z1818">
            <v>5049879.66</v>
          </cell>
          <cell r="AA1818">
            <v>5126289.05</v>
          </cell>
          <cell r="AB1818">
            <v>5203203.5</v>
          </cell>
          <cell r="AC1818">
            <v>5283869.59</v>
          </cell>
          <cell r="AD1818">
            <v>5405233.1200000001</v>
          </cell>
          <cell r="AE1818">
            <v>5502775.29</v>
          </cell>
          <cell r="AF1818">
            <v>5602414.6799999997</v>
          </cell>
          <cell r="AG1818">
            <v>5704204.7300000004</v>
          </cell>
          <cell r="AH1818">
            <v>5808200.4400000004</v>
          </cell>
          <cell r="AI1818">
            <v>5914458.3899999997</v>
          </cell>
          <cell r="AJ1818">
            <v>6023036.7800000003</v>
          </cell>
          <cell r="AK1818">
            <v>6133995.5099999998</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row>
        <row r="1819">
          <cell r="A1819" t="str">
            <v>ORMedium C&amp;ITime-Of-UseNon-Incentive CostsLow Participation Case0</v>
          </cell>
          <cell r="B1819" t="str">
            <v>OR</v>
          </cell>
          <cell r="C1819" t="str">
            <v>Medium C&amp;I</v>
          </cell>
          <cell r="D1819" t="str">
            <v>Time-Of-Use</v>
          </cell>
          <cell r="E1819" t="str">
            <v>Non-Incentive Costs</v>
          </cell>
          <cell r="F1819" t="str">
            <v>Low Participation Case</v>
          </cell>
          <cell r="G1819">
            <v>0</v>
          </cell>
          <cell r="H1819">
            <v>0</v>
          </cell>
          <cell r="I1819">
            <v>0</v>
          </cell>
          <cell r="J1819">
            <v>0</v>
          </cell>
          <cell r="K1819">
            <v>0</v>
          </cell>
          <cell r="L1819">
            <v>0</v>
          </cell>
          <cell r="M1819">
            <v>0</v>
          </cell>
          <cell r="N1819">
            <v>0</v>
          </cell>
          <cell r="O1819">
            <v>0</v>
          </cell>
          <cell r="P1819">
            <v>0</v>
          </cell>
          <cell r="Q1819">
            <v>0</v>
          </cell>
          <cell r="R1819">
            <v>5482636.7300000004</v>
          </cell>
          <cell r="S1819">
            <v>11437731.27</v>
          </cell>
          <cell r="T1819">
            <v>23748445.530000001</v>
          </cell>
          <cell r="U1819">
            <v>12818922.52</v>
          </cell>
          <cell r="V1819">
            <v>7177502.6100000003</v>
          </cell>
          <cell r="W1819">
            <v>1035039.42</v>
          </cell>
          <cell r="X1819">
            <v>1056694.75</v>
          </cell>
          <cell r="Y1819">
            <v>1077608.81</v>
          </cell>
          <cell r="Z1819">
            <v>1098962.6200000001</v>
          </cell>
          <cell r="AA1819">
            <v>1121099.71</v>
          </cell>
          <cell r="AB1819">
            <v>1143734.93</v>
          </cell>
          <cell r="AC1819">
            <v>1169950.97</v>
          </cell>
          <cell r="AD1819">
            <v>1234739.83</v>
          </cell>
          <cell r="AE1819">
            <v>1274929.31</v>
          </cell>
          <cell r="AF1819">
            <v>1316427.29</v>
          </cell>
          <cell r="AG1819">
            <v>1359276.37</v>
          </cell>
          <cell r="AH1819">
            <v>1403520.56</v>
          </cell>
          <cell r="AI1819">
            <v>1449205.28</v>
          </cell>
          <cell r="AJ1819">
            <v>1496377.44</v>
          </cell>
          <cell r="AK1819">
            <v>1545085.48</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row>
        <row r="1820">
          <cell r="A1820" t="str">
            <v>ORMedium C&amp;ITime-Of-UseSummer Peak Reduction @Meter  (MW)Low Participation Case0</v>
          </cell>
          <cell r="B1820" t="str">
            <v>OR</v>
          </cell>
          <cell r="C1820" t="str">
            <v>Medium C&amp;I</v>
          </cell>
          <cell r="D1820" t="str">
            <v>Time-Of-Use</v>
          </cell>
          <cell r="E1820" t="str">
            <v>Summer Peak Reduction @Meter  (MW)</v>
          </cell>
          <cell r="F1820" t="str">
            <v>Low Participation Case</v>
          </cell>
          <cell r="G1820">
            <v>0</v>
          </cell>
          <cell r="H1820">
            <v>0</v>
          </cell>
          <cell r="I1820">
            <v>0</v>
          </cell>
          <cell r="J1820">
            <v>0</v>
          </cell>
          <cell r="K1820">
            <v>0</v>
          </cell>
          <cell r="L1820">
            <v>0</v>
          </cell>
          <cell r="M1820">
            <v>0</v>
          </cell>
          <cell r="N1820">
            <v>0</v>
          </cell>
          <cell r="O1820">
            <v>0</v>
          </cell>
          <cell r="P1820">
            <v>0</v>
          </cell>
          <cell r="Q1820">
            <v>0</v>
          </cell>
          <cell r="R1820">
            <v>5.1061481672101516</v>
          </cell>
          <cell r="S1820">
            <v>15.546439584201273</v>
          </cell>
          <cell r="T1820">
            <v>36.769815927493447</v>
          </cell>
          <cell r="U1820">
            <v>47.99510590524666</v>
          </cell>
          <cell r="V1820">
            <v>54.039254216657497</v>
          </cell>
          <cell r="W1820">
            <v>54.75501228123791</v>
          </cell>
          <cell r="X1820">
            <v>55.462504704051796</v>
          </cell>
          <cell r="Y1820">
            <v>56.170704503007471</v>
          </cell>
          <cell r="Z1820">
            <v>56.91276145592839</v>
          </cell>
          <cell r="AA1820">
            <v>57.74360864977195</v>
          </cell>
          <cell r="AB1820">
            <v>58.507439221742665</v>
          </cell>
          <cell r="AC1820">
            <v>59.27262640549219</v>
          </cell>
          <cell r="AD1820">
            <v>60.065513565673378</v>
          </cell>
          <cell r="AE1820">
            <v>60.869007140432515</v>
          </cell>
          <cell r="AF1820">
            <v>61.683249011282939</v>
          </cell>
          <cell r="AG1820">
            <v>62.508382957680382</v>
          </cell>
          <cell r="AH1820">
            <v>63.344554682411669</v>
          </cell>
          <cell r="AI1820">
            <v>64.191911837323005</v>
          </cell>
          <cell r="AJ1820">
            <v>65.050604049392433</v>
          </cell>
          <cell r="AK1820">
            <v>65.920782947151125</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row>
        <row r="1821">
          <cell r="A1821" t="str">
            <v>ORMedium C&amp;ITime-Of-UseSummer Peak Reduction @Generation (MW)Low Participation Case0</v>
          </cell>
          <cell r="B1821" t="str">
            <v>OR</v>
          </cell>
          <cell r="C1821" t="str">
            <v>Medium C&amp;I</v>
          </cell>
          <cell r="D1821" t="str">
            <v>Time-Of-Use</v>
          </cell>
          <cell r="E1821" t="str">
            <v>Summer Peak Reduction @Generation (MW)</v>
          </cell>
          <cell r="F1821" t="str">
            <v>Low Participation Case</v>
          </cell>
          <cell r="G1821">
            <v>0</v>
          </cell>
          <cell r="H1821">
            <v>0</v>
          </cell>
          <cell r="I1821">
            <v>0</v>
          </cell>
          <cell r="J1821">
            <v>0</v>
          </cell>
          <cell r="K1821">
            <v>0</v>
          </cell>
          <cell r="L1821">
            <v>0</v>
          </cell>
          <cell r="M1821">
            <v>0</v>
          </cell>
          <cell r="N1821">
            <v>0</v>
          </cell>
          <cell r="O1821">
            <v>0</v>
          </cell>
          <cell r="P1821">
            <v>0</v>
          </cell>
          <cell r="Q1821">
            <v>0</v>
          </cell>
          <cell r="R1821">
            <v>5.6309529854545115</v>
          </cell>
          <cell r="S1821">
            <v>17.1442871462299</v>
          </cell>
          <cell r="T1821">
            <v>40.548980952242438</v>
          </cell>
          <cell r="U1821">
            <v>52.92799504328039</v>
          </cell>
          <cell r="V1821">
            <v>59.593354892652727</v>
          </cell>
          <cell r="W1821">
            <v>60.382677857562754</v>
          </cell>
          <cell r="X1821">
            <v>61.162885646285609</v>
          </cell>
          <cell r="Y1821">
            <v>61.94387351456492</v>
          </cell>
          <cell r="Z1821">
            <v>62.762198341341403</v>
          </cell>
          <cell r="AA1821">
            <v>63.678439181486489</v>
          </cell>
          <cell r="AB1821">
            <v>64.520775498172327</v>
          </cell>
          <cell r="AC1821">
            <v>65.364607857843168</v>
          </cell>
          <cell r="AD1821">
            <v>66.238987169908881</v>
          </cell>
          <cell r="AE1821">
            <v>67.125063013269198</v>
          </cell>
          <cell r="AF1821">
            <v>68.022991851877961</v>
          </cell>
          <cell r="AG1821">
            <v>68.932932242700019</v>
          </cell>
          <cell r="AH1821">
            <v>69.855044863709381</v>
          </cell>
          <cell r="AI1821">
            <v>70.789492542261797</v>
          </cell>
          <cell r="AJ1821">
            <v>71.73644028384696</v>
          </cell>
          <cell r="AK1821">
            <v>72.696055301225314</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row>
        <row r="1822">
          <cell r="A1822" t="str">
            <v>ORMedium C&amp;ITime-Of-UseWinter Peak Reduction @Meter  (MW)Low Participation Case0</v>
          </cell>
          <cell r="B1822" t="str">
            <v>OR</v>
          </cell>
          <cell r="C1822" t="str">
            <v>Medium C&amp;I</v>
          </cell>
          <cell r="D1822" t="str">
            <v>Time-Of-Use</v>
          </cell>
          <cell r="E1822" t="str">
            <v>Winter Peak Reduction @Meter  (MW)</v>
          </cell>
          <cell r="F1822" t="str">
            <v>Low Participation Case</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row>
        <row r="1823">
          <cell r="A1823" t="str">
            <v>ORMedium C&amp;ITime-Of-UseWinter Peak Reduction @Generation (MW)Low Participation Case0</v>
          </cell>
          <cell r="B1823" t="str">
            <v>OR</v>
          </cell>
          <cell r="C1823" t="str">
            <v>Medium C&amp;I</v>
          </cell>
          <cell r="D1823" t="str">
            <v>Time-Of-Use</v>
          </cell>
          <cell r="E1823" t="str">
            <v>Winter Peak Reduction @Generation (MW)</v>
          </cell>
          <cell r="F1823" t="str">
            <v>Low Participation Case</v>
          </cell>
          <cell r="G1823">
            <v>0</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row>
        <row r="1824">
          <cell r="A1824" t="str">
            <v>ORMedium C&amp;ITime-Of-UseProgram Annual BenefitsLow Participation Case0</v>
          </cell>
          <cell r="B1824" t="str">
            <v>OR</v>
          </cell>
          <cell r="C1824" t="str">
            <v>Medium C&amp;I</v>
          </cell>
          <cell r="D1824" t="str">
            <v>Time-Of-Use</v>
          </cell>
          <cell r="E1824" t="str">
            <v>Program Annual Benefits</v>
          </cell>
          <cell r="F1824" t="str">
            <v>Low Participation Case</v>
          </cell>
          <cell r="G1824">
            <v>0</v>
          </cell>
        </row>
        <row r="1825">
          <cell r="A1825" t="str">
            <v>ORMedium C&amp;ITime-Of-UseNew ParticipantsLow Participation Case0</v>
          </cell>
          <cell r="B1825" t="str">
            <v>OR</v>
          </cell>
          <cell r="C1825" t="str">
            <v>Medium C&amp;I</v>
          </cell>
          <cell r="D1825" t="str">
            <v>Time-Of-Use</v>
          </cell>
          <cell r="E1825" t="str">
            <v>New Participants</v>
          </cell>
          <cell r="F1825" t="str">
            <v>Low Participation Case</v>
          </cell>
          <cell r="G1825">
            <v>0</v>
          </cell>
          <cell r="H1825">
            <v>0</v>
          </cell>
          <cell r="I1825">
            <v>0</v>
          </cell>
          <cell r="J1825">
            <v>0</v>
          </cell>
          <cell r="K1825">
            <v>0</v>
          </cell>
          <cell r="L1825">
            <v>0</v>
          </cell>
          <cell r="M1825">
            <v>0</v>
          </cell>
          <cell r="N1825">
            <v>0</v>
          </cell>
          <cell r="O1825">
            <v>0</v>
          </cell>
          <cell r="P1825">
            <v>0</v>
          </cell>
          <cell r="Q1825">
            <v>0</v>
          </cell>
          <cell r="R1825">
            <v>16746.686550000006</v>
          </cell>
          <cell r="S1825">
            <v>34271.919000000009</v>
          </cell>
          <cell r="T1825">
            <v>69833.664450000011</v>
          </cell>
          <cell r="U1825">
            <v>36847.527750000037</v>
          </cell>
          <cell r="V1825">
            <v>20100.588749999937</v>
          </cell>
          <cell r="W1825">
            <v>2583.0255000000179</v>
          </cell>
          <cell r="X1825">
            <v>2585.7149999999965</v>
          </cell>
          <cell r="Y1825">
            <v>2585.2035000000324</v>
          </cell>
          <cell r="Z1825">
            <v>2584.5764999999665</v>
          </cell>
          <cell r="AA1825">
            <v>2584.3950000000186</v>
          </cell>
          <cell r="AB1825">
            <v>2584.7249999999767</v>
          </cell>
          <cell r="AC1825">
            <v>2592.8595000000205</v>
          </cell>
          <cell r="AD1825">
            <v>2694.0321599718882</v>
          </cell>
          <cell r="AE1825">
            <v>2731.0805338135397</v>
          </cell>
          <cell r="AF1825">
            <v>2768.6383974915661</v>
          </cell>
          <cell r="AG1825">
            <v>2806.7127575183695</v>
          </cell>
          <cell r="AH1825">
            <v>2845.3107167601411</v>
          </cell>
          <cell r="AI1825">
            <v>2884.4394757617847</v>
          </cell>
          <cell r="AJ1825">
            <v>2924.1063340901455</v>
          </cell>
          <cell r="AK1825">
            <v>2964.3186916958948</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row>
        <row r="1826">
          <cell r="A1826" t="str">
            <v>ORMedium C&amp;ITime-Of-UseIncentive CostsLow Participation Case0</v>
          </cell>
          <cell r="B1826" t="str">
            <v>OR</v>
          </cell>
          <cell r="C1826" t="str">
            <v>Medium C&amp;I</v>
          </cell>
          <cell r="D1826" t="str">
            <v>Time-Of-Use</v>
          </cell>
          <cell r="E1826" t="str">
            <v>Incentive Costs</v>
          </cell>
          <cell r="F1826" t="str">
            <v>Low Participation Case</v>
          </cell>
          <cell r="G1826">
            <v>0</v>
          </cell>
          <cell r="H1826">
            <v>0</v>
          </cell>
          <cell r="I1826">
            <v>0</v>
          </cell>
          <cell r="J1826">
            <v>0</v>
          </cell>
          <cell r="K1826">
            <v>0</v>
          </cell>
          <cell r="L1826">
            <v>0</v>
          </cell>
          <cell r="M1826">
            <v>0</v>
          </cell>
          <cell r="N1826">
            <v>0</v>
          </cell>
          <cell r="O1826">
            <v>0</v>
          </cell>
          <cell r="P1826">
            <v>0</v>
          </cell>
          <cell r="Q1826">
            <v>0</v>
          </cell>
          <cell r="R1826">
            <v>351680.42</v>
          </cell>
          <cell r="S1826">
            <v>1071390.72</v>
          </cell>
          <cell r="T1826">
            <v>2537897.67</v>
          </cell>
          <cell r="U1826">
            <v>3311695.75</v>
          </cell>
          <cell r="V1826">
            <v>3733808.12</v>
          </cell>
          <cell r="W1826">
            <v>3788051.65</v>
          </cell>
          <cell r="X1826">
            <v>3842351.67</v>
          </cell>
          <cell r="Y1826">
            <v>3896640.94</v>
          </cell>
          <cell r="Z1826">
            <v>3950917.05</v>
          </cell>
          <cell r="AA1826">
            <v>4005189.34</v>
          </cell>
          <cell r="AB1826">
            <v>4059468.57</v>
          </cell>
          <cell r="AC1826">
            <v>4113918.62</v>
          </cell>
          <cell r="AD1826">
            <v>4170493.29</v>
          </cell>
          <cell r="AE1826">
            <v>4227845.9800000004</v>
          </cell>
          <cell r="AF1826">
            <v>4285987.3899999997</v>
          </cell>
          <cell r="AG1826">
            <v>4344928.3600000003</v>
          </cell>
          <cell r="AH1826">
            <v>4404679.88</v>
          </cell>
          <cell r="AI1826">
            <v>4465253.1100000003</v>
          </cell>
          <cell r="AJ1826">
            <v>4526659.34</v>
          </cell>
          <cell r="AK1826">
            <v>4588910.04</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row>
        <row r="1827">
          <cell r="A1827" t="str">
            <v>ORMedium C&amp;ITime-Of-UseParticipantsLow Participation Case0</v>
          </cell>
          <cell r="B1827" t="str">
            <v>OR</v>
          </cell>
          <cell r="C1827" t="str">
            <v>Medium C&amp;I</v>
          </cell>
          <cell r="D1827" t="str">
            <v>Time-Of-Use</v>
          </cell>
          <cell r="E1827" t="str">
            <v>Participants</v>
          </cell>
          <cell r="F1827" t="str">
            <v>Low Participation Case</v>
          </cell>
          <cell r="G1827">
            <v>0</v>
          </cell>
          <cell r="H1827">
            <v>0</v>
          </cell>
          <cell r="I1827">
            <v>0</v>
          </cell>
          <cell r="J1827">
            <v>0</v>
          </cell>
          <cell r="K1827">
            <v>0</v>
          </cell>
          <cell r="L1827">
            <v>0</v>
          </cell>
          <cell r="M1827">
            <v>0</v>
          </cell>
          <cell r="N1827">
            <v>0</v>
          </cell>
          <cell r="O1827">
            <v>0</v>
          </cell>
          <cell r="P1827">
            <v>0</v>
          </cell>
          <cell r="Q1827">
            <v>0</v>
          </cell>
          <cell r="R1827">
            <v>16746.686550000006</v>
          </cell>
          <cell r="S1827">
            <v>51018.605550000015</v>
          </cell>
          <cell r="T1827">
            <v>120852.27000000002</v>
          </cell>
          <cell r="U1827">
            <v>157699.79775000006</v>
          </cell>
          <cell r="V1827">
            <v>177800.38649999999</v>
          </cell>
          <cell r="W1827">
            <v>180383.41200000001</v>
          </cell>
          <cell r="X1827">
            <v>182969.12700000001</v>
          </cell>
          <cell r="Y1827">
            <v>185554.33050000004</v>
          </cell>
          <cell r="Z1827">
            <v>188138.90700000001</v>
          </cell>
          <cell r="AA1827">
            <v>190723.30200000003</v>
          </cell>
          <cell r="AB1827">
            <v>193308.027</v>
          </cell>
          <cell r="AC1827">
            <v>195900.88650000002</v>
          </cell>
          <cell r="AD1827">
            <v>198594.91865997191</v>
          </cell>
          <cell r="AE1827">
            <v>201325.99919378545</v>
          </cell>
          <cell r="AF1827">
            <v>204094.63759127702</v>
          </cell>
          <cell r="AG1827">
            <v>206901.35034879539</v>
          </cell>
          <cell r="AH1827">
            <v>209746.66106555553</v>
          </cell>
          <cell r="AI1827">
            <v>212631.10054131731</v>
          </cell>
          <cell r="AJ1827">
            <v>215555.20687540746</v>
          </cell>
          <cell r="AK1827">
            <v>218519.52556710335</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row>
        <row r="1828">
          <cell r="A1828" t="str">
            <v>ORResidentialTime-Of-UseProgram Annual BenefitsLow Participation Case0</v>
          </cell>
          <cell r="B1828" t="str">
            <v>OR</v>
          </cell>
          <cell r="C1828" t="str">
            <v>Residential</v>
          </cell>
          <cell r="D1828" t="str">
            <v>Time-Of-Use</v>
          </cell>
          <cell r="E1828" t="str">
            <v>Program Annual Benefits</v>
          </cell>
          <cell r="F1828" t="str">
            <v>Low Participation Case</v>
          </cell>
          <cell r="G1828">
            <v>0</v>
          </cell>
          <cell r="H1828">
            <v>0</v>
          </cell>
          <cell r="I1828">
            <v>0</v>
          </cell>
          <cell r="J1828">
            <v>0</v>
          </cell>
          <cell r="K1828">
            <v>0</v>
          </cell>
          <cell r="L1828">
            <v>0</v>
          </cell>
          <cell r="M1828">
            <v>0</v>
          </cell>
          <cell r="N1828">
            <v>0</v>
          </cell>
          <cell r="O1828">
            <v>0</v>
          </cell>
          <cell r="P1828">
            <v>0</v>
          </cell>
          <cell r="Q1828">
            <v>0</v>
          </cell>
          <cell r="R1828">
            <v>573231.01</v>
          </cell>
          <cell r="S1828">
            <v>1745288.43</v>
          </cell>
          <cell r="T1828">
            <v>4127886.26</v>
          </cell>
          <cell r="U1828">
            <v>5388069.9000000004</v>
          </cell>
          <cell r="V1828">
            <v>6066603.5300000003</v>
          </cell>
          <cell r="W1828">
            <v>6146956.6100000003</v>
          </cell>
          <cell r="X1828">
            <v>6226381.7599999998</v>
          </cell>
          <cell r="Y1828">
            <v>6305886.3200000003</v>
          </cell>
          <cell r="Z1828">
            <v>6389191.79</v>
          </cell>
          <cell r="AA1828">
            <v>6482465.1100000003</v>
          </cell>
          <cell r="AB1828">
            <v>6568214.9500000002</v>
          </cell>
          <cell r="AC1828">
            <v>6654117.0800000001</v>
          </cell>
          <cell r="AD1828">
            <v>6743128.8899999997</v>
          </cell>
          <cell r="AE1828">
            <v>6833331.4100000001</v>
          </cell>
          <cell r="AF1828">
            <v>6924740.5700000003</v>
          </cell>
          <cell r="AG1828">
            <v>7017372.5</v>
          </cell>
          <cell r="AH1828">
            <v>7111243.5700000003</v>
          </cell>
          <cell r="AI1828">
            <v>7206370.3399999999</v>
          </cell>
          <cell r="AJ1828">
            <v>7302769.6200000001</v>
          </cell>
          <cell r="AK1828">
            <v>7400458.4299999997</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row>
        <row r="1829">
          <cell r="A1829" t="str">
            <v>ORResidentialTime-Of-UseProgram Annual CostsLow Participation Case0</v>
          </cell>
          <cell r="B1829" t="str">
            <v>OR</v>
          </cell>
          <cell r="C1829" t="str">
            <v>Residential</v>
          </cell>
          <cell r="D1829" t="str">
            <v>Time-Of-Use</v>
          </cell>
          <cell r="E1829" t="str">
            <v>Program Annual Costs</v>
          </cell>
          <cell r="F1829" t="str">
            <v>Low Participation Case</v>
          </cell>
          <cell r="G1829">
            <v>0</v>
          </cell>
          <cell r="H1829">
            <v>0</v>
          </cell>
          <cell r="I1829">
            <v>0</v>
          </cell>
          <cell r="J1829">
            <v>0</v>
          </cell>
          <cell r="K1829">
            <v>0</v>
          </cell>
          <cell r="L1829">
            <v>0</v>
          </cell>
          <cell r="M1829">
            <v>0</v>
          </cell>
          <cell r="N1829">
            <v>0</v>
          </cell>
          <cell r="O1829">
            <v>0</v>
          </cell>
          <cell r="P1829">
            <v>0</v>
          </cell>
          <cell r="Q1829">
            <v>0</v>
          </cell>
          <cell r="R1829">
            <v>5834317.1500000004</v>
          </cell>
          <cell r="S1829">
            <v>12509121.98</v>
          </cell>
          <cell r="T1829">
            <v>26286343.199999999</v>
          </cell>
          <cell r="U1829">
            <v>16130618.27</v>
          </cell>
          <cell r="V1829">
            <v>10911310.720000001</v>
          </cell>
          <cell r="W1829">
            <v>4823091.07</v>
          </cell>
          <cell r="X1829">
            <v>4899046.41</v>
          </cell>
          <cell r="Y1829">
            <v>4974249.76</v>
          </cell>
          <cell r="Z1829">
            <v>5049879.66</v>
          </cell>
          <cell r="AA1829">
            <v>5126289.05</v>
          </cell>
          <cell r="AB1829">
            <v>5203203.5</v>
          </cell>
          <cell r="AC1829">
            <v>5283869.59</v>
          </cell>
          <cell r="AD1829">
            <v>5405233.1200000001</v>
          </cell>
          <cell r="AE1829">
            <v>5502775.29</v>
          </cell>
          <cell r="AF1829">
            <v>5602414.6799999997</v>
          </cell>
          <cell r="AG1829">
            <v>5704204.7300000004</v>
          </cell>
          <cell r="AH1829">
            <v>5808200.4400000004</v>
          </cell>
          <cell r="AI1829">
            <v>5914458.3899999997</v>
          </cell>
          <cell r="AJ1829">
            <v>6023036.7800000003</v>
          </cell>
          <cell r="AK1829">
            <v>6133995.5099999998</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row>
        <row r="1830">
          <cell r="A1830" t="str">
            <v>ORResidentialTime-Of-UseNon-Incentive CostsLow Participation Case0</v>
          </cell>
          <cell r="B1830" t="str">
            <v>OR</v>
          </cell>
          <cell r="C1830" t="str">
            <v>Residential</v>
          </cell>
          <cell r="D1830" t="str">
            <v>Time-Of-Use</v>
          </cell>
          <cell r="E1830" t="str">
            <v>Non-Incentive Costs</v>
          </cell>
          <cell r="F1830" t="str">
            <v>Low Participation Case</v>
          </cell>
          <cell r="G1830">
            <v>0</v>
          </cell>
          <cell r="H1830">
            <v>0</v>
          </cell>
          <cell r="I1830">
            <v>0</v>
          </cell>
          <cell r="J1830">
            <v>0</v>
          </cell>
          <cell r="K1830">
            <v>0</v>
          </cell>
          <cell r="L1830">
            <v>0</v>
          </cell>
          <cell r="M1830">
            <v>0</v>
          </cell>
          <cell r="N1830">
            <v>0</v>
          </cell>
          <cell r="O1830">
            <v>0</v>
          </cell>
          <cell r="P1830">
            <v>0</v>
          </cell>
          <cell r="Q1830">
            <v>0</v>
          </cell>
          <cell r="R1830">
            <v>5482636.7300000004</v>
          </cell>
          <cell r="S1830">
            <v>11437731.27</v>
          </cell>
          <cell r="T1830">
            <v>23748445.530000001</v>
          </cell>
          <cell r="U1830">
            <v>12818922.52</v>
          </cell>
          <cell r="V1830">
            <v>7177502.6100000003</v>
          </cell>
          <cell r="W1830">
            <v>1035039.42</v>
          </cell>
          <cell r="X1830">
            <v>1056694.75</v>
          </cell>
          <cell r="Y1830">
            <v>1077608.81</v>
          </cell>
          <cell r="Z1830">
            <v>1098962.6200000001</v>
          </cell>
          <cell r="AA1830">
            <v>1121099.71</v>
          </cell>
          <cell r="AB1830">
            <v>1143734.93</v>
          </cell>
          <cell r="AC1830">
            <v>1169950.97</v>
          </cell>
          <cell r="AD1830">
            <v>1234739.83</v>
          </cell>
          <cell r="AE1830">
            <v>1274929.31</v>
          </cell>
          <cell r="AF1830">
            <v>1316427.29</v>
          </cell>
          <cell r="AG1830">
            <v>1359276.37</v>
          </cell>
          <cell r="AH1830">
            <v>1403520.56</v>
          </cell>
          <cell r="AI1830">
            <v>1449205.28</v>
          </cell>
          <cell r="AJ1830">
            <v>1496377.44</v>
          </cell>
          <cell r="AK1830">
            <v>1545085.48</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row>
        <row r="1831">
          <cell r="A1831" t="str">
            <v>ORResidentialTime-Of-UseSummer Peak Reduction @Meter  (MW)Low Participation Case0</v>
          </cell>
          <cell r="B1831" t="str">
            <v>OR</v>
          </cell>
          <cell r="C1831" t="str">
            <v>Residential</v>
          </cell>
          <cell r="D1831" t="str">
            <v>Time-Of-Use</v>
          </cell>
          <cell r="E1831" t="str">
            <v>Summer Peak Reduction @Meter  (MW)</v>
          </cell>
          <cell r="F1831" t="str">
            <v>Low Participation Case</v>
          </cell>
          <cell r="G1831">
            <v>0</v>
          </cell>
          <cell r="H1831">
            <v>0</v>
          </cell>
          <cell r="I1831">
            <v>0</v>
          </cell>
          <cell r="J1831">
            <v>0</v>
          </cell>
          <cell r="K1831">
            <v>0</v>
          </cell>
          <cell r="L1831">
            <v>0</v>
          </cell>
          <cell r="M1831">
            <v>0</v>
          </cell>
          <cell r="N1831">
            <v>0</v>
          </cell>
          <cell r="O1831">
            <v>0</v>
          </cell>
          <cell r="P1831">
            <v>0</v>
          </cell>
          <cell r="Q1831">
            <v>0</v>
          </cell>
          <cell r="R1831">
            <v>5.1061481672101516</v>
          </cell>
          <cell r="S1831">
            <v>15.546439584201273</v>
          </cell>
          <cell r="T1831">
            <v>36.769815927493447</v>
          </cell>
          <cell r="U1831">
            <v>47.99510590524666</v>
          </cell>
          <cell r="V1831">
            <v>54.039254216657497</v>
          </cell>
          <cell r="W1831">
            <v>54.75501228123791</v>
          </cell>
          <cell r="X1831">
            <v>55.462504704051796</v>
          </cell>
          <cell r="Y1831">
            <v>56.170704503007471</v>
          </cell>
          <cell r="Z1831">
            <v>56.91276145592839</v>
          </cell>
          <cell r="AA1831">
            <v>57.74360864977195</v>
          </cell>
          <cell r="AB1831">
            <v>58.507439221742665</v>
          </cell>
          <cell r="AC1831">
            <v>59.27262640549219</v>
          </cell>
          <cell r="AD1831">
            <v>60.065513565673378</v>
          </cell>
          <cell r="AE1831">
            <v>60.869007140432515</v>
          </cell>
          <cell r="AF1831">
            <v>61.683249011282939</v>
          </cell>
          <cell r="AG1831">
            <v>62.508382957680382</v>
          </cell>
          <cell r="AH1831">
            <v>63.344554682411669</v>
          </cell>
          <cell r="AI1831">
            <v>64.191911837323005</v>
          </cell>
          <cell r="AJ1831">
            <v>65.050604049392433</v>
          </cell>
          <cell r="AK1831">
            <v>65.920782947151125</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row>
        <row r="1832">
          <cell r="A1832" t="str">
            <v>ORResidentialTime-Of-UseSummer Peak Reduction @Generation (MW)Low Participation Case0</v>
          </cell>
          <cell r="B1832" t="str">
            <v>OR</v>
          </cell>
          <cell r="C1832" t="str">
            <v>Residential</v>
          </cell>
          <cell r="D1832" t="str">
            <v>Time-Of-Use</v>
          </cell>
          <cell r="E1832" t="str">
            <v>Summer Peak Reduction @Generation (MW)</v>
          </cell>
          <cell r="F1832" t="str">
            <v>Low Participation Case</v>
          </cell>
          <cell r="G1832">
            <v>0</v>
          </cell>
          <cell r="H1832">
            <v>0</v>
          </cell>
          <cell r="I1832">
            <v>0</v>
          </cell>
          <cell r="J1832">
            <v>0</v>
          </cell>
          <cell r="K1832">
            <v>0</v>
          </cell>
          <cell r="L1832">
            <v>0</v>
          </cell>
          <cell r="M1832">
            <v>0</v>
          </cell>
          <cell r="N1832">
            <v>0</v>
          </cell>
          <cell r="O1832">
            <v>0</v>
          </cell>
          <cell r="P1832">
            <v>0</v>
          </cell>
          <cell r="Q1832">
            <v>0</v>
          </cell>
          <cell r="R1832">
            <v>5.6309529854545115</v>
          </cell>
          <cell r="S1832">
            <v>17.1442871462299</v>
          </cell>
          <cell r="T1832">
            <v>40.548980952242438</v>
          </cell>
          <cell r="U1832">
            <v>52.92799504328039</v>
          </cell>
          <cell r="V1832">
            <v>59.593354892652727</v>
          </cell>
          <cell r="W1832">
            <v>60.382677857562754</v>
          </cell>
          <cell r="X1832">
            <v>61.162885646285609</v>
          </cell>
          <cell r="Y1832">
            <v>61.94387351456492</v>
          </cell>
          <cell r="Z1832">
            <v>62.762198341341403</v>
          </cell>
          <cell r="AA1832">
            <v>63.678439181486489</v>
          </cell>
          <cell r="AB1832">
            <v>64.520775498172327</v>
          </cell>
          <cell r="AC1832">
            <v>65.364607857843168</v>
          </cell>
          <cell r="AD1832">
            <v>66.238987169908881</v>
          </cell>
          <cell r="AE1832">
            <v>67.125063013269198</v>
          </cell>
          <cell r="AF1832">
            <v>68.022991851877961</v>
          </cell>
          <cell r="AG1832">
            <v>68.932932242700019</v>
          </cell>
          <cell r="AH1832">
            <v>69.855044863709381</v>
          </cell>
          <cell r="AI1832">
            <v>70.789492542261797</v>
          </cell>
          <cell r="AJ1832">
            <v>71.73644028384696</v>
          </cell>
          <cell r="AK1832">
            <v>72.696055301225314</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row>
        <row r="1833">
          <cell r="A1833" t="str">
            <v>ORResidentialTime-Of-UseWinter Peak Reduction @Meter  (MW)Low Participation Case0</v>
          </cell>
          <cell r="B1833" t="str">
            <v>OR</v>
          </cell>
          <cell r="C1833" t="str">
            <v>Residential</v>
          </cell>
          <cell r="D1833" t="str">
            <v>Time-Of-Use</v>
          </cell>
          <cell r="E1833" t="str">
            <v>Winter Peak Reduction @Meter  (MW)</v>
          </cell>
          <cell r="F1833" t="str">
            <v>Low Participation Case</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row>
        <row r="1834">
          <cell r="A1834" t="str">
            <v>ORResidentialTime-Of-UseWinter Peak Reduction @Generation (MW)Low Participation Case0</v>
          </cell>
          <cell r="B1834" t="str">
            <v>OR</v>
          </cell>
          <cell r="C1834" t="str">
            <v>Residential</v>
          </cell>
          <cell r="D1834" t="str">
            <v>Time-Of-Use</v>
          </cell>
          <cell r="E1834" t="str">
            <v>Winter Peak Reduction @Generation (MW)</v>
          </cell>
          <cell r="F1834" t="str">
            <v>Low Participation Case</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row>
        <row r="1835">
          <cell r="A1835" t="str">
            <v>ORResidentialTime-Of-UseProgram Annual BenefitsLow Participation Case0</v>
          </cell>
          <cell r="B1835" t="str">
            <v>OR</v>
          </cell>
          <cell r="C1835" t="str">
            <v>Residential</v>
          </cell>
          <cell r="D1835" t="str">
            <v>Time-Of-Use</v>
          </cell>
          <cell r="E1835" t="str">
            <v>Program Annual Benefits</v>
          </cell>
          <cell r="F1835" t="str">
            <v>Low Participation Case</v>
          </cell>
          <cell r="G1835">
            <v>0</v>
          </cell>
        </row>
        <row r="1836">
          <cell r="A1836" t="str">
            <v>ORResidentialTime-Of-UseNew ParticipantsLow Participation Case0</v>
          </cell>
          <cell r="B1836" t="str">
            <v>OR</v>
          </cell>
          <cell r="C1836" t="str">
            <v>Residential</v>
          </cell>
          <cell r="D1836" t="str">
            <v>Time-Of-Use</v>
          </cell>
          <cell r="E1836" t="str">
            <v>New Participants</v>
          </cell>
          <cell r="F1836" t="str">
            <v>Low Participation Case</v>
          </cell>
          <cell r="G1836">
            <v>0</v>
          </cell>
          <cell r="H1836">
            <v>0</v>
          </cell>
          <cell r="I1836">
            <v>0</v>
          </cell>
          <cell r="J1836">
            <v>0</v>
          </cell>
          <cell r="K1836">
            <v>0</v>
          </cell>
          <cell r="L1836">
            <v>0</v>
          </cell>
          <cell r="M1836">
            <v>0</v>
          </cell>
          <cell r="N1836">
            <v>0</v>
          </cell>
          <cell r="O1836">
            <v>0</v>
          </cell>
          <cell r="P1836">
            <v>0</v>
          </cell>
          <cell r="Q1836">
            <v>0</v>
          </cell>
          <cell r="R1836">
            <v>16746.686550000006</v>
          </cell>
          <cell r="S1836">
            <v>34271.919000000009</v>
          </cell>
          <cell r="T1836">
            <v>69833.664450000011</v>
          </cell>
          <cell r="U1836">
            <v>36847.527750000037</v>
          </cell>
          <cell r="V1836">
            <v>20100.588749999937</v>
          </cell>
          <cell r="W1836">
            <v>2583.0255000000179</v>
          </cell>
          <cell r="X1836">
            <v>2585.7149999999965</v>
          </cell>
          <cell r="Y1836">
            <v>2585.2035000000324</v>
          </cell>
          <cell r="Z1836">
            <v>2584.5764999999665</v>
          </cell>
          <cell r="AA1836">
            <v>2584.3950000000186</v>
          </cell>
          <cell r="AB1836">
            <v>2584.7249999999767</v>
          </cell>
          <cell r="AC1836">
            <v>2592.8595000000205</v>
          </cell>
          <cell r="AD1836">
            <v>2694.0321599718882</v>
          </cell>
          <cell r="AE1836">
            <v>2731.0805338135397</v>
          </cell>
          <cell r="AF1836">
            <v>2768.6383974915661</v>
          </cell>
          <cell r="AG1836">
            <v>2806.7127575183695</v>
          </cell>
          <cell r="AH1836">
            <v>2845.3107167601411</v>
          </cell>
          <cell r="AI1836">
            <v>2884.4394757617847</v>
          </cell>
          <cell r="AJ1836">
            <v>2924.1063340901455</v>
          </cell>
          <cell r="AK1836">
            <v>2964.3186916958948</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row>
        <row r="1837">
          <cell r="A1837" t="str">
            <v>ORResidentialTime-Of-UseIncentive CostsLow Participation Case0</v>
          </cell>
          <cell r="B1837" t="str">
            <v>OR</v>
          </cell>
          <cell r="C1837" t="str">
            <v>Residential</v>
          </cell>
          <cell r="D1837" t="str">
            <v>Time-Of-Use</v>
          </cell>
          <cell r="E1837" t="str">
            <v>Incentive Costs</v>
          </cell>
          <cell r="F1837" t="str">
            <v>Low Participation Case</v>
          </cell>
          <cell r="G1837">
            <v>0</v>
          </cell>
          <cell r="H1837">
            <v>0</v>
          </cell>
          <cell r="I1837">
            <v>0</v>
          </cell>
          <cell r="J1837">
            <v>0</v>
          </cell>
          <cell r="K1837">
            <v>0</v>
          </cell>
          <cell r="L1837">
            <v>0</v>
          </cell>
          <cell r="M1837">
            <v>0</v>
          </cell>
          <cell r="N1837">
            <v>0</v>
          </cell>
          <cell r="O1837">
            <v>0</v>
          </cell>
          <cell r="P1837">
            <v>0</v>
          </cell>
          <cell r="Q1837">
            <v>0</v>
          </cell>
          <cell r="R1837">
            <v>351680.42</v>
          </cell>
          <cell r="S1837">
            <v>1071390.72</v>
          </cell>
          <cell r="T1837">
            <v>2537897.67</v>
          </cell>
          <cell r="U1837">
            <v>3311695.75</v>
          </cell>
          <cell r="V1837">
            <v>3733808.12</v>
          </cell>
          <cell r="W1837">
            <v>3788051.65</v>
          </cell>
          <cell r="X1837">
            <v>3842351.67</v>
          </cell>
          <cell r="Y1837">
            <v>3896640.94</v>
          </cell>
          <cell r="Z1837">
            <v>3950917.05</v>
          </cell>
          <cell r="AA1837">
            <v>4005189.34</v>
          </cell>
          <cell r="AB1837">
            <v>4059468.57</v>
          </cell>
          <cell r="AC1837">
            <v>4113918.62</v>
          </cell>
          <cell r="AD1837">
            <v>4170493.29</v>
          </cell>
          <cell r="AE1837">
            <v>4227845.9800000004</v>
          </cell>
          <cell r="AF1837">
            <v>4285987.3899999997</v>
          </cell>
          <cell r="AG1837">
            <v>4344928.3600000003</v>
          </cell>
          <cell r="AH1837">
            <v>4404679.88</v>
          </cell>
          <cell r="AI1837">
            <v>4465253.1100000003</v>
          </cell>
          <cell r="AJ1837">
            <v>4526659.34</v>
          </cell>
          <cell r="AK1837">
            <v>4588910.04</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row>
        <row r="1838">
          <cell r="A1838" t="str">
            <v>ORResidentialTime-Of-UseParticipantsLow Participation Case0</v>
          </cell>
          <cell r="B1838" t="str">
            <v>OR</v>
          </cell>
          <cell r="C1838" t="str">
            <v>Residential</v>
          </cell>
          <cell r="D1838" t="str">
            <v>Time-Of-Use</v>
          </cell>
          <cell r="E1838" t="str">
            <v>Participants</v>
          </cell>
          <cell r="F1838" t="str">
            <v>Low Participation Case</v>
          </cell>
          <cell r="G1838">
            <v>0</v>
          </cell>
          <cell r="H1838">
            <v>0</v>
          </cell>
          <cell r="I1838">
            <v>0</v>
          </cell>
          <cell r="J1838">
            <v>0</v>
          </cell>
          <cell r="K1838">
            <v>0</v>
          </cell>
          <cell r="L1838">
            <v>0</v>
          </cell>
          <cell r="M1838">
            <v>0</v>
          </cell>
          <cell r="N1838">
            <v>0</v>
          </cell>
          <cell r="O1838">
            <v>0</v>
          </cell>
          <cell r="P1838">
            <v>0</v>
          </cell>
          <cell r="Q1838">
            <v>0</v>
          </cell>
          <cell r="R1838">
            <v>16746.686550000006</v>
          </cell>
          <cell r="S1838">
            <v>51018.605550000015</v>
          </cell>
          <cell r="T1838">
            <v>120852.27000000002</v>
          </cell>
          <cell r="U1838">
            <v>157699.79775000006</v>
          </cell>
          <cell r="V1838">
            <v>177800.38649999999</v>
          </cell>
          <cell r="W1838">
            <v>180383.41200000001</v>
          </cell>
          <cell r="X1838">
            <v>182969.12700000001</v>
          </cell>
          <cell r="Y1838">
            <v>185554.33050000004</v>
          </cell>
          <cell r="Z1838">
            <v>188138.90700000001</v>
          </cell>
          <cell r="AA1838">
            <v>190723.30200000003</v>
          </cell>
          <cell r="AB1838">
            <v>193308.027</v>
          </cell>
          <cell r="AC1838">
            <v>195900.88650000002</v>
          </cell>
          <cell r="AD1838">
            <v>198594.91865997191</v>
          </cell>
          <cell r="AE1838">
            <v>201325.99919378545</v>
          </cell>
          <cell r="AF1838">
            <v>204094.63759127702</v>
          </cell>
          <cell r="AG1838">
            <v>206901.35034879539</v>
          </cell>
          <cell r="AH1838">
            <v>209746.66106555553</v>
          </cell>
          <cell r="AI1838">
            <v>212631.10054131731</v>
          </cell>
          <cell r="AJ1838">
            <v>215555.20687540746</v>
          </cell>
          <cell r="AK1838">
            <v>218519.52556710335</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row>
        <row r="1839">
          <cell r="A1839" t="str">
            <v>ORSmall C&amp;ITime-Of-UseProgram Annual BenefitsLow Participation Case0</v>
          </cell>
          <cell r="B1839" t="str">
            <v>OR</v>
          </cell>
          <cell r="C1839" t="str">
            <v>Small C&amp;I</v>
          </cell>
          <cell r="D1839" t="str">
            <v>Time-Of-Use</v>
          </cell>
          <cell r="E1839" t="str">
            <v>Program Annual Benefits</v>
          </cell>
          <cell r="F1839" t="str">
            <v>Low Participation Case</v>
          </cell>
          <cell r="G1839">
            <v>0</v>
          </cell>
          <cell r="H1839">
            <v>0</v>
          </cell>
          <cell r="I1839">
            <v>0</v>
          </cell>
          <cell r="J1839">
            <v>0</v>
          </cell>
          <cell r="K1839">
            <v>0</v>
          </cell>
          <cell r="L1839">
            <v>0</v>
          </cell>
          <cell r="M1839">
            <v>0</v>
          </cell>
          <cell r="N1839">
            <v>0</v>
          </cell>
          <cell r="O1839">
            <v>0</v>
          </cell>
          <cell r="P1839">
            <v>0</v>
          </cell>
          <cell r="Q1839">
            <v>0</v>
          </cell>
          <cell r="R1839">
            <v>573231.01</v>
          </cell>
          <cell r="S1839">
            <v>1745288.43</v>
          </cell>
          <cell r="T1839">
            <v>4127886.26</v>
          </cell>
          <cell r="U1839">
            <v>5388069.9000000004</v>
          </cell>
          <cell r="V1839">
            <v>6066603.5300000003</v>
          </cell>
          <cell r="W1839">
            <v>6146956.6100000003</v>
          </cell>
          <cell r="X1839">
            <v>6226381.7599999998</v>
          </cell>
          <cell r="Y1839">
            <v>6305886.3200000003</v>
          </cell>
          <cell r="Z1839">
            <v>6389191.79</v>
          </cell>
          <cell r="AA1839">
            <v>6482465.1100000003</v>
          </cell>
          <cell r="AB1839">
            <v>6568214.9500000002</v>
          </cell>
          <cell r="AC1839">
            <v>6654117.0800000001</v>
          </cell>
          <cell r="AD1839">
            <v>6743128.8899999997</v>
          </cell>
          <cell r="AE1839">
            <v>6833331.4100000001</v>
          </cell>
          <cell r="AF1839">
            <v>6924740.5700000003</v>
          </cell>
          <cell r="AG1839">
            <v>7017372.5</v>
          </cell>
          <cell r="AH1839">
            <v>7111243.5700000003</v>
          </cell>
          <cell r="AI1839">
            <v>7206370.3399999999</v>
          </cell>
          <cell r="AJ1839">
            <v>7302769.6200000001</v>
          </cell>
          <cell r="AK1839">
            <v>7400458.4299999997</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row>
        <row r="1840">
          <cell r="A1840" t="str">
            <v>ORSmall C&amp;ITime-Of-UseProgram Annual CostsLow Participation Case0</v>
          </cell>
          <cell r="B1840" t="str">
            <v>OR</v>
          </cell>
          <cell r="C1840" t="str">
            <v>Small C&amp;I</v>
          </cell>
          <cell r="D1840" t="str">
            <v>Time-Of-Use</v>
          </cell>
          <cell r="E1840" t="str">
            <v>Program Annual Costs</v>
          </cell>
          <cell r="F1840" t="str">
            <v>Low Participation Case</v>
          </cell>
          <cell r="G1840">
            <v>0</v>
          </cell>
          <cell r="H1840">
            <v>0</v>
          </cell>
          <cell r="I1840">
            <v>0</v>
          </cell>
          <cell r="J1840">
            <v>0</v>
          </cell>
          <cell r="K1840">
            <v>0</v>
          </cell>
          <cell r="L1840">
            <v>0</v>
          </cell>
          <cell r="M1840">
            <v>0</v>
          </cell>
          <cell r="N1840">
            <v>0</v>
          </cell>
          <cell r="O1840">
            <v>0</v>
          </cell>
          <cell r="P1840">
            <v>0</v>
          </cell>
          <cell r="Q1840">
            <v>0</v>
          </cell>
          <cell r="R1840">
            <v>5834317.1500000004</v>
          </cell>
          <cell r="S1840">
            <v>12509121.98</v>
          </cell>
          <cell r="T1840">
            <v>26286343.199999999</v>
          </cell>
          <cell r="U1840">
            <v>16130618.27</v>
          </cell>
          <cell r="V1840">
            <v>10911310.720000001</v>
          </cell>
          <cell r="W1840">
            <v>4823091.07</v>
          </cell>
          <cell r="X1840">
            <v>4899046.41</v>
          </cell>
          <cell r="Y1840">
            <v>4974249.76</v>
          </cell>
          <cell r="Z1840">
            <v>5049879.66</v>
          </cell>
          <cell r="AA1840">
            <v>5126289.05</v>
          </cell>
          <cell r="AB1840">
            <v>5203203.5</v>
          </cell>
          <cell r="AC1840">
            <v>5283869.59</v>
          </cell>
          <cell r="AD1840">
            <v>5405233.1200000001</v>
          </cell>
          <cell r="AE1840">
            <v>5502775.29</v>
          </cell>
          <cell r="AF1840">
            <v>5602414.6799999997</v>
          </cell>
          <cell r="AG1840">
            <v>5704204.7300000004</v>
          </cell>
          <cell r="AH1840">
            <v>5808200.4400000004</v>
          </cell>
          <cell r="AI1840">
            <v>5914458.3899999997</v>
          </cell>
          <cell r="AJ1840">
            <v>6023036.7800000003</v>
          </cell>
          <cell r="AK1840">
            <v>6133995.5099999998</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row>
        <row r="1841">
          <cell r="A1841" t="str">
            <v>ORSmall C&amp;ITime-Of-UseNon-Incentive CostsLow Participation Case0</v>
          </cell>
          <cell r="B1841" t="str">
            <v>OR</v>
          </cell>
          <cell r="C1841" t="str">
            <v>Small C&amp;I</v>
          </cell>
          <cell r="D1841" t="str">
            <v>Time-Of-Use</v>
          </cell>
          <cell r="E1841" t="str">
            <v>Non-Incentive Costs</v>
          </cell>
          <cell r="F1841" t="str">
            <v>Low Participation Case</v>
          </cell>
          <cell r="G1841">
            <v>0</v>
          </cell>
          <cell r="H1841">
            <v>0</v>
          </cell>
          <cell r="I1841">
            <v>0</v>
          </cell>
          <cell r="J1841">
            <v>0</v>
          </cell>
          <cell r="K1841">
            <v>0</v>
          </cell>
          <cell r="L1841">
            <v>0</v>
          </cell>
          <cell r="M1841">
            <v>0</v>
          </cell>
          <cell r="N1841">
            <v>0</v>
          </cell>
          <cell r="O1841">
            <v>0</v>
          </cell>
          <cell r="P1841">
            <v>0</v>
          </cell>
          <cell r="Q1841">
            <v>0</v>
          </cell>
          <cell r="R1841">
            <v>5482636.7300000004</v>
          </cell>
          <cell r="S1841">
            <v>11437731.27</v>
          </cell>
          <cell r="T1841">
            <v>23748445.530000001</v>
          </cell>
          <cell r="U1841">
            <v>12818922.52</v>
          </cell>
          <cell r="V1841">
            <v>7177502.6100000003</v>
          </cell>
          <cell r="W1841">
            <v>1035039.42</v>
          </cell>
          <cell r="X1841">
            <v>1056694.75</v>
          </cell>
          <cell r="Y1841">
            <v>1077608.81</v>
          </cell>
          <cell r="Z1841">
            <v>1098962.6200000001</v>
          </cell>
          <cell r="AA1841">
            <v>1121099.71</v>
          </cell>
          <cell r="AB1841">
            <v>1143734.93</v>
          </cell>
          <cell r="AC1841">
            <v>1169950.97</v>
          </cell>
          <cell r="AD1841">
            <v>1234739.83</v>
          </cell>
          <cell r="AE1841">
            <v>1274929.31</v>
          </cell>
          <cell r="AF1841">
            <v>1316427.29</v>
          </cell>
          <cell r="AG1841">
            <v>1359276.37</v>
          </cell>
          <cell r="AH1841">
            <v>1403520.56</v>
          </cell>
          <cell r="AI1841">
            <v>1449205.28</v>
          </cell>
          <cell r="AJ1841">
            <v>1496377.44</v>
          </cell>
          <cell r="AK1841">
            <v>1545085.48</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row>
        <row r="1842">
          <cell r="A1842" t="str">
            <v>ORSmall C&amp;ITime-Of-UseSummer Peak Reduction @Meter  (MW)Low Participation Case0</v>
          </cell>
          <cell r="B1842" t="str">
            <v>OR</v>
          </cell>
          <cell r="C1842" t="str">
            <v>Small C&amp;I</v>
          </cell>
          <cell r="D1842" t="str">
            <v>Time-Of-Use</v>
          </cell>
          <cell r="E1842" t="str">
            <v>Summer Peak Reduction @Meter  (MW)</v>
          </cell>
          <cell r="F1842" t="str">
            <v>Low Participation Case</v>
          </cell>
          <cell r="G1842">
            <v>0</v>
          </cell>
          <cell r="H1842">
            <v>0</v>
          </cell>
          <cell r="I1842">
            <v>0</v>
          </cell>
          <cell r="J1842">
            <v>0</v>
          </cell>
          <cell r="K1842">
            <v>0</v>
          </cell>
          <cell r="L1842">
            <v>0</v>
          </cell>
          <cell r="M1842">
            <v>0</v>
          </cell>
          <cell r="N1842">
            <v>0</v>
          </cell>
          <cell r="O1842">
            <v>0</v>
          </cell>
          <cell r="P1842">
            <v>0</v>
          </cell>
          <cell r="Q1842">
            <v>0</v>
          </cell>
          <cell r="R1842">
            <v>5.1061481672101516</v>
          </cell>
          <cell r="S1842">
            <v>15.546439584201273</v>
          </cell>
          <cell r="T1842">
            <v>36.769815927493447</v>
          </cell>
          <cell r="U1842">
            <v>47.99510590524666</v>
          </cell>
          <cell r="V1842">
            <v>54.039254216657497</v>
          </cell>
          <cell r="W1842">
            <v>54.75501228123791</v>
          </cell>
          <cell r="X1842">
            <v>55.462504704051796</v>
          </cell>
          <cell r="Y1842">
            <v>56.170704503007471</v>
          </cell>
          <cell r="Z1842">
            <v>56.91276145592839</v>
          </cell>
          <cell r="AA1842">
            <v>57.74360864977195</v>
          </cell>
          <cell r="AB1842">
            <v>58.507439221742665</v>
          </cell>
          <cell r="AC1842">
            <v>59.27262640549219</v>
          </cell>
          <cell r="AD1842">
            <v>60.065513565673378</v>
          </cell>
          <cell r="AE1842">
            <v>60.869007140432515</v>
          </cell>
          <cell r="AF1842">
            <v>61.683249011282939</v>
          </cell>
          <cell r="AG1842">
            <v>62.508382957680382</v>
          </cell>
          <cell r="AH1842">
            <v>63.344554682411669</v>
          </cell>
          <cell r="AI1842">
            <v>64.191911837323005</v>
          </cell>
          <cell r="AJ1842">
            <v>65.050604049392433</v>
          </cell>
          <cell r="AK1842">
            <v>65.920782947151125</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row>
        <row r="1843">
          <cell r="A1843" t="str">
            <v>ORSmall C&amp;ITime-Of-UseSummer Peak Reduction @Generation (MW)Low Participation Case0</v>
          </cell>
          <cell r="B1843" t="str">
            <v>OR</v>
          </cell>
          <cell r="C1843" t="str">
            <v>Small C&amp;I</v>
          </cell>
          <cell r="D1843" t="str">
            <v>Time-Of-Use</v>
          </cell>
          <cell r="E1843" t="str">
            <v>Summer Peak Reduction @Generation (MW)</v>
          </cell>
          <cell r="F1843" t="str">
            <v>Low Participation Case</v>
          </cell>
          <cell r="G1843">
            <v>0</v>
          </cell>
          <cell r="H1843">
            <v>0</v>
          </cell>
          <cell r="I1843">
            <v>0</v>
          </cell>
          <cell r="J1843">
            <v>0</v>
          </cell>
          <cell r="K1843">
            <v>0</v>
          </cell>
          <cell r="L1843">
            <v>0</v>
          </cell>
          <cell r="M1843">
            <v>0</v>
          </cell>
          <cell r="N1843">
            <v>0</v>
          </cell>
          <cell r="O1843">
            <v>0</v>
          </cell>
          <cell r="P1843">
            <v>0</v>
          </cell>
          <cell r="Q1843">
            <v>0</v>
          </cell>
          <cell r="R1843">
            <v>5.6309529854545115</v>
          </cell>
          <cell r="S1843">
            <v>17.1442871462299</v>
          </cell>
          <cell r="T1843">
            <v>40.548980952242438</v>
          </cell>
          <cell r="U1843">
            <v>52.92799504328039</v>
          </cell>
          <cell r="V1843">
            <v>59.593354892652727</v>
          </cell>
          <cell r="W1843">
            <v>60.382677857562754</v>
          </cell>
          <cell r="X1843">
            <v>61.162885646285609</v>
          </cell>
          <cell r="Y1843">
            <v>61.94387351456492</v>
          </cell>
          <cell r="Z1843">
            <v>62.762198341341403</v>
          </cell>
          <cell r="AA1843">
            <v>63.678439181486489</v>
          </cell>
          <cell r="AB1843">
            <v>64.520775498172327</v>
          </cell>
          <cell r="AC1843">
            <v>65.364607857843168</v>
          </cell>
          <cell r="AD1843">
            <v>66.238987169908881</v>
          </cell>
          <cell r="AE1843">
            <v>67.125063013269198</v>
          </cell>
          <cell r="AF1843">
            <v>68.022991851877961</v>
          </cell>
          <cell r="AG1843">
            <v>68.932932242700019</v>
          </cell>
          <cell r="AH1843">
            <v>69.855044863709381</v>
          </cell>
          <cell r="AI1843">
            <v>70.789492542261797</v>
          </cell>
          <cell r="AJ1843">
            <v>71.73644028384696</v>
          </cell>
          <cell r="AK1843">
            <v>72.696055301225314</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row>
        <row r="1844">
          <cell r="A1844" t="str">
            <v>ORSmall C&amp;ITime-Of-UseWinter Peak Reduction @Meter  (MW)Low Participation Case0</v>
          </cell>
          <cell r="B1844" t="str">
            <v>OR</v>
          </cell>
          <cell r="C1844" t="str">
            <v>Small C&amp;I</v>
          </cell>
          <cell r="D1844" t="str">
            <v>Time-Of-Use</v>
          </cell>
          <cell r="E1844" t="str">
            <v>Winter Peak Reduction @Meter  (MW)</v>
          </cell>
          <cell r="F1844" t="str">
            <v>Low Participation Case</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row>
        <row r="1845">
          <cell r="A1845" t="str">
            <v>ORSmall C&amp;ITime-Of-UseWinter Peak Reduction @Generation (MW)Low Participation Case0</v>
          </cell>
          <cell r="B1845" t="str">
            <v>OR</v>
          </cell>
          <cell r="C1845" t="str">
            <v>Small C&amp;I</v>
          </cell>
          <cell r="D1845" t="str">
            <v>Time-Of-Use</v>
          </cell>
          <cell r="E1845" t="str">
            <v>Winter Peak Reduction @Generation (MW)</v>
          </cell>
          <cell r="F1845" t="str">
            <v>Low Participation Case</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row>
        <row r="1846">
          <cell r="A1846" t="str">
            <v>ORSmall C&amp;ITime-Of-UseProgram Annual BenefitsLow Participation Case0</v>
          </cell>
          <cell r="B1846" t="str">
            <v>OR</v>
          </cell>
          <cell r="C1846" t="str">
            <v>Small C&amp;I</v>
          </cell>
          <cell r="D1846" t="str">
            <v>Time-Of-Use</v>
          </cell>
          <cell r="E1846" t="str">
            <v>Program Annual Benefits</v>
          </cell>
          <cell r="F1846" t="str">
            <v>Low Participation Case</v>
          </cell>
          <cell r="G1846">
            <v>0</v>
          </cell>
        </row>
        <row r="1847">
          <cell r="A1847" t="str">
            <v>ORSmall C&amp;ITime-Of-UseNew ParticipantsLow Participation Case0</v>
          </cell>
          <cell r="B1847" t="str">
            <v>OR</v>
          </cell>
          <cell r="C1847" t="str">
            <v>Small C&amp;I</v>
          </cell>
          <cell r="D1847" t="str">
            <v>Time-Of-Use</v>
          </cell>
          <cell r="E1847" t="str">
            <v>New Participants</v>
          </cell>
          <cell r="F1847" t="str">
            <v>Low Participation Case</v>
          </cell>
          <cell r="G1847">
            <v>0</v>
          </cell>
          <cell r="H1847">
            <v>0</v>
          </cell>
          <cell r="I1847">
            <v>0</v>
          </cell>
          <cell r="J1847">
            <v>0</v>
          </cell>
          <cell r="K1847">
            <v>0</v>
          </cell>
          <cell r="L1847">
            <v>0</v>
          </cell>
          <cell r="M1847">
            <v>0</v>
          </cell>
          <cell r="N1847">
            <v>0</v>
          </cell>
          <cell r="O1847">
            <v>0</v>
          </cell>
          <cell r="P1847">
            <v>0</v>
          </cell>
          <cell r="Q1847">
            <v>0</v>
          </cell>
          <cell r="R1847">
            <v>16746.686550000006</v>
          </cell>
          <cell r="S1847">
            <v>34271.919000000009</v>
          </cell>
          <cell r="T1847">
            <v>69833.664450000011</v>
          </cell>
          <cell r="U1847">
            <v>36847.527750000037</v>
          </cell>
          <cell r="V1847">
            <v>20100.588749999937</v>
          </cell>
          <cell r="W1847">
            <v>2583.0255000000179</v>
          </cell>
          <cell r="X1847">
            <v>2585.7149999999965</v>
          </cell>
          <cell r="Y1847">
            <v>2585.2035000000324</v>
          </cell>
          <cell r="Z1847">
            <v>2584.5764999999665</v>
          </cell>
          <cell r="AA1847">
            <v>2584.3950000000186</v>
          </cell>
          <cell r="AB1847">
            <v>2584.7249999999767</v>
          </cell>
          <cell r="AC1847">
            <v>2592.8595000000205</v>
          </cell>
          <cell r="AD1847">
            <v>2694.0321599718882</v>
          </cell>
          <cell r="AE1847">
            <v>2731.0805338135397</v>
          </cell>
          <cell r="AF1847">
            <v>2768.6383974915661</v>
          </cell>
          <cell r="AG1847">
            <v>2806.7127575183695</v>
          </cell>
          <cell r="AH1847">
            <v>2845.3107167601411</v>
          </cell>
          <cell r="AI1847">
            <v>2884.4394757617847</v>
          </cell>
          <cell r="AJ1847">
            <v>2924.1063340901455</v>
          </cell>
          <cell r="AK1847">
            <v>2964.3186916958948</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row>
        <row r="1848">
          <cell r="A1848" t="str">
            <v>ORSmall C&amp;ITime-Of-UseIncentive CostsLow Participation Case0</v>
          </cell>
          <cell r="B1848" t="str">
            <v>OR</v>
          </cell>
          <cell r="C1848" t="str">
            <v>Small C&amp;I</v>
          </cell>
          <cell r="D1848" t="str">
            <v>Time-Of-Use</v>
          </cell>
          <cell r="E1848" t="str">
            <v>Incentive Costs</v>
          </cell>
          <cell r="F1848" t="str">
            <v>Low Participation Case</v>
          </cell>
          <cell r="G1848">
            <v>0</v>
          </cell>
          <cell r="H1848">
            <v>0</v>
          </cell>
          <cell r="I1848">
            <v>0</v>
          </cell>
          <cell r="J1848">
            <v>0</v>
          </cell>
          <cell r="K1848">
            <v>0</v>
          </cell>
          <cell r="L1848">
            <v>0</v>
          </cell>
          <cell r="M1848">
            <v>0</v>
          </cell>
          <cell r="N1848">
            <v>0</v>
          </cell>
          <cell r="O1848">
            <v>0</v>
          </cell>
          <cell r="P1848">
            <v>0</v>
          </cell>
          <cell r="Q1848">
            <v>0</v>
          </cell>
          <cell r="R1848">
            <v>351680.42</v>
          </cell>
          <cell r="S1848">
            <v>1071390.72</v>
          </cell>
          <cell r="T1848">
            <v>2537897.67</v>
          </cell>
          <cell r="U1848">
            <v>3311695.75</v>
          </cell>
          <cell r="V1848">
            <v>3733808.12</v>
          </cell>
          <cell r="W1848">
            <v>3788051.65</v>
          </cell>
          <cell r="X1848">
            <v>3842351.67</v>
          </cell>
          <cell r="Y1848">
            <v>3896640.94</v>
          </cell>
          <cell r="Z1848">
            <v>3950917.05</v>
          </cell>
          <cell r="AA1848">
            <v>4005189.34</v>
          </cell>
          <cell r="AB1848">
            <v>4059468.57</v>
          </cell>
          <cell r="AC1848">
            <v>4113918.62</v>
          </cell>
          <cell r="AD1848">
            <v>4170493.29</v>
          </cell>
          <cell r="AE1848">
            <v>4227845.9800000004</v>
          </cell>
          <cell r="AF1848">
            <v>4285987.3899999997</v>
          </cell>
          <cell r="AG1848">
            <v>4344928.3600000003</v>
          </cell>
          <cell r="AH1848">
            <v>4404679.88</v>
          </cell>
          <cell r="AI1848">
            <v>4465253.1100000003</v>
          </cell>
          <cell r="AJ1848">
            <v>4526659.34</v>
          </cell>
          <cell r="AK1848">
            <v>4588910.04</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row>
        <row r="1849">
          <cell r="A1849" t="str">
            <v>ORSmall C&amp;ITime-Of-UseParticipantsLow Participation Case0</v>
          </cell>
          <cell r="B1849" t="str">
            <v>OR</v>
          </cell>
          <cell r="C1849" t="str">
            <v>Small C&amp;I</v>
          </cell>
          <cell r="D1849" t="str">
            <v>Time-Of-Use</v>
          </cell>
          <cell r="E1849" t="str">
            <v>Participants</v>
          </cell>
          <cell r="F1849" t="str">
            <v>Low Participation Case</v>
          </cell>
          <cell r="G1849">
            <v>0</v>
          </cell>
          <cell r="H1849">
            <v>0</v>
          </cell>
          <cell r="I1849">
            <v>0</v>
          </cell>
          <cell r="J1849">
            <v>0</v>
          </cell>
          <cell r="K1849">
            <v>0</v>
          </cell>
          <cell r="L1849">
            <v>0</v>
          </cell>
          <cell r="M1849">
            <v>0</v>
          </cell>
          <cell r="N1849">
            <v>0</v>
          </cell>
          <cell r="O1849">
            <v>0</v>
          </cell>
          <cell r="P1849">
            <v>0</v>
          </cell>
          <cell r="Q1849">
            <v>0</v>
          </cell>
          <cell r="R1849">
            <v>16746.686550000006</v>
          </cell>
          <cell r="S1849">
            <v>51018.605550000015</v>
          </cell>
          <cell r="T1849">
            <v>120852.27000000002</v>
          </cell>
          <cell r="U1849">
            <v>157699.79775000006</v>
          </cell>
          <cell r="V1849">
            <v>177800.38649999999</v>
          </cell>
          <cell r="W1849">
            <v>180383.41200000001</v>
          </cell>
          <cell r="X1849">
            <v>182969.12700000001</v>
          </cell>
          <cell r="Y1849">
            <v>185554.33050000004</v>
          </cell>
          <cell r="Z1849">
            <v>188138.90700000001</v>
          </cell>
          <cell r="AA1849">
            <v>190723.30200000003</v>
          </cell>
          <cell r="AB1849">
            <v>193308.027</v>
          </cell>
          <cell r="AC1849">
            <v>195900.88650000002</v>
          </cell>
          <cell r="AD1849">
            <v>198594.91865997191</v>
          </cell>
          <cell r="AE1849">
            <v>201325.99919378545</v>
          </cell>
          <cell r="AF1849">
            <v>204094.63759127702</v>
          </cell>
          <cell r="AG1849">
            <v>206901.35034879539</v>
          </cell>
          <cell r="AH1849">
            <v>209746.66106555553</v>
          </cell>
          <cell r="AI1849">
            <v>212631.10054131731</v>
          </cell>
          <cell r="AJ1849">
            <v>215555.20687540746</v>
          </cell>
          <cell r="AK1849">
            <v>218519.52556710335</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row>
        <row r="1850">
          <cell r="A1850" t="str">
            <v>ORResidentialDemand ChargeProgram Annual BenefitsLow Participation Case0</v>
          </cell>
          <cell r="B1850" t="str">
            <v>OR</v>
          </cell>
          <cell r="C1850" t="str">
            <v>Residential</v>
          </cell>
          <cell r="D1850" t="str">
            <v>Demand Charge</v>
          </cell>
          <cell r="E1850" t="str">
            <v>Program Annual Benefits</v>
          </cell>
          <cell r="F1850" t="str">
            <v>Low Participation Case</v>
          </cell>
          <cell r="G1850">
            <v>0</v>
          </cell>
          <cell r="H1850">
            <v>0</v>
          </cell>
          <cell r="I1850">
            <v>0</v>
          </cell>
          <cell r="J1850">
            <v>0</v>
          </cell>
          <cell r="K1850">
            <v>0</v>
          </cell>
          <cell r="L1850">
            <v>0</v>
          </cell>
          <cell r="M1850">
            <v>0</v>
          </cell>
          <cell r="N1850">
            <v>0</v>
          </cell>
          <cell r="O1850">
            <v>0</v>
          </cell>
          <cell r="P1850">
            <v>0</v>
          </cell>
          <cell r="Q1850">
            <v>0</v>
          </cell>
          <cell r="R1850">
            <v>573231.01</v>
          </cell>
          <cell r="S1850">
            <v>1745288.43</v>
          </cell>
          <cell r="T1850">
            <v>4127886.26</v>
          </cell>
          <cell r="U1850">
            <v>5388069.9000000004</v>
          </cell>
          <cell r="V1850">
            <v>6066603.5300000003</v>
          </cell>
          <cell r="W1850">
            <v>6146956.6100000003</v>
          </cell>
          <cell r="X1850">
            <v>6226381.7599999998</v>
          </cell>
          <cell r="Y1850">
            <v>6305886.3200000003</v>
          </cell>
          <cell r="Z1850">
            <v>6389191.79</v>
          </cell>
          <cell r="AA1850">
            <v>6482465.1100000003</v>
          </cell>
          <cell r="AB1850">
            <v>6568214.9500000002</v>
          </cell>
          <cell r="AC1850">
            <v>6654117.0800000001</v>
          </cell>
          <cell r="AD1850">
            <v>6743128.8899999997</v>
          </cell>
          <cell r="AE1850">
            <v>6833331.4100000001</v>
          </cell>
          <cell r="AF1850">
            <v>6924740.5700000003</v>
          </cell>
          <cell r="AG1850">
            <v>7017372.5</v>
          </cell>
          <cell r="AH1850">
            <v>7111243.5700000003</v>
          </cell>
          <cell r="AI1850">
            <v>7206370.3399999999</v>
          </cell>
          <cell r="AJ1850">
            <v>7302769.6200000001</v>
          </cell>
          <cell r="AK1850">
            <v>7400458.4299999997</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row>
        <row r="1851">
          <cell r="A1851" t="str">
            <v>ORResidentialDemand ChargeProgram Annual CostsLow Participation Case0</v>
          </cell>
          <cell r="B1851" t="str">
            <v>OR</v>
          </cell>
          <cell r="C1851" t="str">
            <v>Residential</v>
          </cell>
          <cell r="D1851" t="str">
            <v>Demand Charge</v>
          </cell>
          <cell r="E1851" t="str">
            <v>Program Annual Costs</v>
          </cell>
          <cell r="F1851" t="str">
            <v>Low Participation Case</v>
          </cell>
          <cell r="G1851">
            <v>0</v>
          </cell>
          <cell r="H1851">
            <v>0</v>
          </cell>
          <cell r="I1851">
            <v>0</v>
          </cell>
          <cell r="J1851">
            <v>0</v>
          </cell>
          <cell r="K1851">
            <v>0</v>
          </cell>
          <cell r="L1851">
            <v>0</v>
          </cell>
          <cell r="M1851">
            <v>0</v>
          </cell>
          <cell r="N1851">
            <v>0</v>
          </cell>
          <cell r="O1851">
            <v>0</v>
          </cell>
          <cell r="P1851">
            <v>0</v>
          </cell>
          <cell r="Q1851">
            <v>0</v>
          </cell>
          <cell r="R1851">
            <v>5834317.1500000004</v>
          </cell>
          <cell r="S1851">
            <v>12509121.98</v>
          </cell>
          <cell r="T1851">
            <v>26286343.199999999</v>
          </cell>
          <cell r="U1851">
            <v>16130618.27</v>
          </cell>
          <cell r="V1851">
            <v>10911310.720000001</v>
          </cell>
          <cell r="W1851">
            <v>4823091.07</v>
          </cell>
          <cell r="X1851">
            <v>4899046.41</v>
          </cell>
          <cell r="Y1851">
            <v>4974249.76</v>
          </cell>
          <cell r="Z1851">
            <v>5049879.66</v>
          </cell>
          <cell r="AA1851">
            <v>5126289.05</v>
          </cell>
          <cell r="AB1851">
            <v>5203203.5</v>
          </cell>
          <cell r="AC1851">
            <v>5283869.59</v>
          </cell>
          <cell r="AD1851">
            <v>5405233.1200000001</v>
          </cell>
          <cell r="AE1851">
            <v>5502775.29</v>
          </cell>
          <cell r="AF1851">
            <v>5602414.6799999997</v>
          </cell>
          <cell r="AG1851">
            <v>5704204.7300000004</v>
          </cell>
          <cell r="AH1851">
            <v>5808200.4400000004</v>
          </cell>
          <cell r="AI1851">
            <v>5914458.3899999997</v>
          </cell>
          <cell r="AJ1851">
            <v>6023036.7800000003</v>
          </cell>
          <cell r="AK1851">
            <v>6133995.5099999998</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row>
        <row r="1852">
          <cell r="A1852" t="str">
            <v>ORResidentialDemand ChargeNon-Incentive CostsLow Participation Case0</v>
          </cell>
          <cell r="B1852" t="str">
            <v>OR</v>
          </cell>
          <cell r="C1852" t="str">
            <v>Residential</v>
          </cell>
          <cell r="D1852" t="str">
            <v>Demand Charge</v>
          </cell>
          <cell r="E1852" t="str">
            <v>Non-Incentive Costs</v>
          </cell>
          <cell r="F1852" t="str">
            <v>Low Participation Case</v>
          </cell>
          <cell r="G1852">
            <v>0</v>
          </cell>
          <cell r="H1852">
            <v>0</v>
          </cell>
          <cell r="I1852">
            <v>0</v>
          </cell>
          <cell r="J1852">
            <v>0</v>
          </cell>
          <cell r="K1852">
            <v>0</v>
          </cell>
          <cell r="L1852">
            <v>0</v>
          </cell>
          <cell r="M1852">
            <v>0</v>
          </cell>
          <cell r="N1852">
            <v>0</v>
          </cell>
          <cell r="O1852">
            <v>0</v>
          </cell>
          <cell r="P1852">
            <v>0</v>
          </cell>
          <cell r="Q1852">
            <v>0</v>
          </cell>
          <cell r="R1852">
            <v>5482636.7300000004</v>
          </cell>
          <cell r="S1852">
            <v>11437731.27</v>
          </cell>
          <cell r="T1852">
            <v>23748445.530000001</v>
          </cell>
          <cell r="U1852">
            <v>12818922.52</v>
          </cell>
          <cell r="V1852">
            <v>7177502.6100000003</v>
          </cell>
          <cell r="W1852">
            <v>1035039.42</v>
          </cell>
          <cell r="X1852">
            <v>1056694.75</v>
          </cell>
          <cell r="Y1852">
            <v>1077608.81</v>
          </cell>
          <cell r="Z1852">
            <v>1098962.6200000001</v>
          </cell>
          <cell r="AA1852">
            <v>1121099.71</v>
          </cell>
          <cell r="AB1852">
            <v>1143734.93</v>
          </cell>
          <cell r="AC1852">
            <v>1169950.97</v>
          </cell>
          <cell r="AD1852">
            <v>1234739.83</v>
          </cell>
          <cell r="AE1852">
            <v>1274929.31</v>
          </cell>
          <cell r="AF1852">
            <v>1316427.29</v>
          </cell>
          <cell r="AG1852">
            <v>1359276.37</v>
          </cell>
          <cell r="AH1852">
            <v>1403520.56</v>
          </cell>
          <cell r="AI1852">
            <v>1449205.28</v>
          </cell>
          <cell r="AJ1852">
            <v>1496377.44</v>
          </cell>
          <cell r="AK1852">
            <v>1545085.48</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row>
        <row r="1853">
          <cell r="A1853" t="str">
            <v>ORResidentialDemand ChargeSummer Peak Reduction @Meter  (MW)Low Participation Case0</v>
          </cell>
          <cell r="B1853" t="str">
            <v>OR</v>
          </cell>
          <cell r="C1853" t="str">
            <v>Residential</v>
          </cell>
          <cell r="D1853" t="str">
            <v>Demand Charge</v>
          </cell>
          <cell r="E1853" t="str">
            <v>Summer Peak Reduction @Meter  (MW)</v>
          </cell>
          <cell r="F1853" t="str">
            <v>Low Participation Case</v>
          </cell>
          <cell r="G1853">
            <v>0</v>
          </cell>
          <cell r="H1853">
            <v>0</v>
          </cell>
          <cell r="I1853">
            <v>0</v>
          </cell>
          <cell r="J1853">
            <v>0</v>
          </cell>
          <cell r="K1853">
            <v>0</v>
          </cell>
          <cell r="L1853">
            <v>0</v>
          </cell>
          <cell r="M1853">
            <v>0</v>
          </cell>
          <cell r="N1853">
            <v>0</v>
          </cell>
          <cell r="O1853">
            <v>0</v>
          </cell>
          <cell r="P1853">
            <v>0</v>
          </cell>
          <cell r="Q1853">
            <v>0</v>
          </cell>
          <cell r="R1853">
            <v>5.1061481672101516</v>
          </cell>
          <cell r="S1853">
            <v>15.546439584201273</v>
          </cell>
          <cell r="T1853">
            <v>36.769815927493447</v>
          </cell>
          <cell r="U1853">
            <v>47.99510590524666</v>
          </cell>
          <cell r="V1853">
            <v>54.039254216657497</v>
          </cell>
          <cell r="W1853">
            <v>54.75501228123791</v>
          </cell>
          <cell r="X1853">
            <v>55.462504704051796</v>
          </cell>
          <cell r="Y1853">
            <v>56.170704503007471</v>
          </cell>
          <cell r="Z1853">
            <v>56.91276145592839</v>
          </cell>
          <cell r="AA1853">
            <v>57.74360864977195</v>
          </cell>
          <cell r="AB1853">
            <v>58.507439221742665</v>
          </cell>
          <cell r="AC1853">
            <v>59.27262640549219</v>
          </cell>
          <cell r="AD1853">
            <v>60.065513565673378</v>
          </cell>
          <cell r="AE1853">
            <v>60.869007140432515</v>
          </cell>
          <cell r="AF1853">
            <v>61.683249011282939</v>
          </cell>
          <cell r="AG1853">
            <v>62.508382957680382</v>
          </cell>
          <cell r="AH1853">
            <v>63.344554682411669</v>
          </cell>
          <cell r="AI1853">
            <v>64.191911837323005</v>
          </cell>
          <cell r="AJ1853">
            <v>65.050604049392433</v>
          </cell>
          <cell r="AK1853">
            <v>65.920782947151125</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row>
        <row r="1854">
          <cell r="A1854" t="str">
            <v>ORResidentialDemand ChargeSummer Peak Reduction @Generation (MW)Low Participation Case0</v>
          </cell>
          <cell r="B1854" t="str">
            <v>OR</v>
          </cell>
          <cell r="C1854" t="str">
            <v>Residential</v>
          </cell>
          <cell r="D1854" t="str">
            <v>Demand Charge</v>
          </cell>
          <cell r="E1854" t="str">
            <v>Summer Peak Reduction @Generation (MW)</v>
          </cell>
          <cell r="F1854" t="str">
            <v>Low Participation Case</v>
          </cell>
          <cell r="G1854">
            <v>0</v>
          </cell>
          <cell r="H1854">
            <v>0</v>
          </cell>
          <cell r="I1854">
            <v>0</v>
          </cell>
          <cell r="J1854">
            <v>0</v>
          </cell>
          <cell r="K1854">
            <v>0</v>
          </cell>
          <cell r="L1854">
            <v>0</v>
          </cell>
          <cell r="M1854">
            <v>0</v>
          </cell>
          <cell r="N1854">
            <v>0</v>
          </cell>
          <cell r="O1854">
            <v>0</v>
          </cell>
          <cell r="P1854">
            <v>0</v>
          </cell>
          <cell r="Q1854">
            <v>0</v>
          </cell>
          <cell r="R1854">
            <v>5.6309529854545115</v>
          </cell>
          <cell r="S1854">
            <v>17.1442871462299</v>
          </cell>
          <cell r="T1854">
            <v>40.548980952242438</v>
          </cell>
          <cell r="U1854">
            <v>52.92799504328039</v>
          </cell>
          <cell r="V1854">
            <v>59.593354892652727</v>
          </cell>
          <cell r="W1854">
            <v>60.382677857562754</v>
          </cell>
          <cell r="X1854">
            <v>61.162885646285609</v>
          </cell>
          <cell r="Y1854">
            <v>61.94387351456492</v>
          </cell>
          <cell r="Z1854">
            <v>62.762198341341403</v>
          </cell>
          <cell r="AA1854">
            <v>63.678439181486489</v>
          </cell>
          <cell r="AB1854">
            <v>64.520775498172327</v>
          </cell>
          <cell r="AC1854">
            <v>65.364607857843168</v>
          </cell>
          <cell r="AD1854">
            <v>66.238987169908881</v>
          </cell>
          <cell r="AE1854">
            <v>67.125063013269198</v>
          </cell>
          <cell r="AF1854">
            <v>68.022991851877961</v>
          </cell>
          <cell r="AG1854">
            <v>68.932932242700019</v>
          </cell>
          <cell r="AH1854">
            <v>69.855044863709381</v>
          </cell>
          <cell r="AI1854">
            <v>70.789492542261797</v>
          </cell>
          <cell r="AJ1854">
            <v>71.73644028384696</v>
          </cell>
          <cell r="AK1854">
            <v>72.696055301225314</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row>
        <row r="1855">
          <cell r="A1855" t="str">
            <v>ORResidentialDemand ChargeWinter Peak Reduction @Meter  (MW)Low Participation Case0</v>
          </cell>
          <cell r="B1855" t="str">
            <v>OR</v>
          </cell>
          <cell r="C1855" t="str">
            <v>Residential</v>
          </cell>
          <cell r="D1855" t="str">
            <v>Demand Charge</v>
          </cell>
          <cell r="E1855" t="str">
            <v>Winter Peak Reduction @Meter  (MW)</v>
          </cell>
          <cell r="F1855" t="str">
            <v>Low Participation Case</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row>
        <row r="1856">
          <cell r="A1856" t="str">
            <v>ORResidentialDemand ChargeWinter Peak Reduction @Generation (MW)Low Participation Case0</v>
          </cell>
          <cell r="B1856" t="str">
            <v>OR</v>
          </cell>
          <cell r="C1856" t="str">
            <v>Residential</v>
          </cell>
          <cell r="D1856" t="str">
            <v>Demand Charge</v>
          </cell>
          <cell r="E1856" t="str">
            <v>Winter Peak Reduction @Generation (MW)</v>
          </cell>
          <cell r="F1856" t="str">
            <v>Low Participation Case</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row>
        <row r="1857">
          <cell r="A1857" t="str">
            <v>ORResidentialDemand ChargeProgram Annual BenefitsLow Participation Case0</v>
          </cell>
          <cell r="B1857" t="str">
            <v>OR</v>
          </cell>
          <cell r="C1857" t="str">
            <v>Residential</v>
          </cell>
          <cell r="D1857" t="str">
            <v>Demand Charge</v>
          </cell>
          <cell r="E1857" t="str">
            <v>Program Annual Benefits</v>
          </cell>
          <cell r="F1857" t="str">
            <v>Low Participation Case</v>
          </cell>
          <cell r="G1857">
            <v>0</v>
          </cell>
        </row>
        <row r="1858">
          <cell r="A1858" t="str">
            <v>ORResidentialDemand ChargeNew ParticipantsLow Participation Case0</v>
          </cell>
          <cell r="B1858" t="str">
            <v>OR</v>
          </cell>
          <cell r="C1858" t="str">
            <v>Residential</v>
          </cell>
          <cell r="D1858" t="str">
            <v>Demand Charge</v>
          </cell>
          <cell r="E1858" t="str">
            <v>New Participants</v>
          </cell>
          <cell r="F1858" t="str">
            <v>Low Participation Case</v>
          </cell>
          <cell r="G1858">
            <v>0</v>
          </cell>
          <cell r="H1858">
            <v>0</v>
          </cell>
          <cell r="I1858">
            <v>0</v>
          </cell>
          <cell r="J1858">
            <v>0</v>
          </cell>
          <cell r="K1858">
            <v>0</v>
          </cell>
          <cell r="L1858">
            <v>0</v>
          </cell>
          <cell r="M1858">
            <v>0</v>
          </cell>
          <cell r="N1858">
            <v>0</v>
          </cell>
          <cell r="O1858">
            <v>0</v>
          </cell>
          <cell r="P1858">
            <v>0</v>
          </cell>
          <cell r="Q1858">
            <v>0</v>
          </cell>
          <cell r="R1858">
            <v>16746.686550000006</v>
          </cell>
          <cell r="S1858">
            <v>34271.919000000009</v>
          </cell>
          <cell r="T1858">
            <v>69833.664450000011</v>
          </cell>
          <cell r="U1858">
            <v>36847.527750000037</v>
          </cell>
          <cell r="V1858">
            <v>20100.588749999937</v>
          </cell>
          <cell r="W1858">
            <v>2583.0255000000179</v>
          </cell>
          <cell r="X1858">
            <v>2585.7149999999965</v>
          </cell>
          <cell r="Y1858">
            <v>2585.2035000000324</v>
          </cell>
          <cell r="Z1858">
            <v>2584.5764999999665</v>
          </cell>
          <cell r="AA1858">
            <v>2584.3950000000186</v>
          </cell>
          <cell r="AB1858">
            <v>2584.7249999999767</v>
          </cell>
          <cell r="AC1858">
            <v>2592.8595000000205</v>
          </cell>
          <cell r="AD1858">
            <v>2694.0321599718882</v>
          </cell>
          <cell r="AE1858">
            <v>2731.0805338135397</v>
          </cell>
          <cell r="AF1858">
            <v>2768.6383974915661</v>
          </cell>
          <cell r="AG1858">
            <v>2806.7127575183695</v>
          </cell>
          <cell r="AH1858">
            <v>2845.3107167601411</v>
          </cell>
          <cell r="AI1858">
            <v>2884.4394757617847</v>
          </cell>
          <cell r="AJ1858">
            <v>2924.1063340901455</v>
          </cell>
          <cell r="AK1858">
            <v>2964.3186916958948</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row>
        <row r="1859">
          <cell r="A1859" t="str">
            <v>ORResidentialDemand ChargeIncentive CostsLow Participation Case0</v>
          </cell>
          <cell r="B1859" t="str">
            <v>OR</v>
          </cell>
          <cell r="C1859" t="str">
            <v>Residential</v>
          </cell>
          <cell r="D1859" t="str">
            <v>Demand Charge</v>
          </cell>
          <cell r="E1859" t="str">
            <v>Incentive Costs</v>
          </cell>
          <cell r="F1859" t="str">
            <v>Low Participation Case</v>
          </cell>
          <cell r="G1859">
            <v>0</v>
          </cell>
          <cell r="H1859">
            <v>0</v>
          </cell>
          <cell r="I1859">
            <v>0</v>
          </cell>
          <cell r="J1859">
            <v>0</v>
          </cell>
          <cell r="K1859">
            <v>0</v>
          </cell>
          <cell r="L1859">
            <v>0</v>
          </cell>
          <cell r="M1859">
            <v>0</v>
          </cell>
          <cell r="N1859">
            <v>0</v>
          </cell>
          <cell r="O1859">
            <v>0</v>
          </cell>
          <cell r="P1859">
            <v>0</v>
          </cell>
          <cell r="Q1859">
            <v>0</v>
          </cell>
          <cell r="R1859">
            <v>351680.42</v>
          </cell>
          <cell r="S1859">
            <v>1071390.72</v>
          </cell>
          <cell r="T1859">
            <v>2537897.67</v>
          </cell>
          <cell r="U1859">
            <v>3311695.75</v>
          </cell>
          <cell r="V1859">
            <v>3733808.12</v>
          </cell>
          <cell r="W1859">
            <v>3788051.65</v>
          </cell>
          <cell r="X1859">
            <v>3842351.67</v>
          </cell>
          <cell r="Y1859">
            <v>3896640.94</v>
          </cell>
          <cell r="Z1859">
            <v>3950917.05</v>
          </cell>
          <cell r="AA1859">
            <v>4005189.34</v>
          </cell>
          <cell r="AB1859">
            <v>4059468.57</v>
          </cell>
          <cell r="AC1859">
            <v>4113918.62</v>
          </cell>
          <cell r="AD1859">
            <v>4170493.29</v>
          </cell>
          <cell r="AE1859">
            <v>4227845.9800000004</v>
          </cell>
          <cell r="AF1859">
            <v>4285987.3899999997</v>
          </cell>
          <cell r="AG1859">
            <v>4344928.3600000003</v>
          </cell>
          <cell r="AH1859">
            <v>4404679.88</v>
          </cell>
          <cell r="AI1859">
            <v>4465253.1100000003</v>
          </cell>
          <cell r="AJ1859">
            <v>4526659.34</v>
          </cell>
          <cell r="AK1859">
            <v>4588910.04</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row>
        <row r="1860">
          <cell r="A1860" t="str">
            <v>ORResidentialDemand ChargeParticipantsLow Participation Case0</v>
          </cell>
          <cell r="B1860" t="str">
            <v>OR</v>
          </cell>
          <cell r="C1860" t="str">
            <v>Residential</v>
          </cell>
          <cell r="D1860" t="str">
            <v>Demand Charge</v>
          </cell>
          <cell r="E1860" t="str">
            <v>Participants</v>
          </cell>
          <cell r="F1860" t="str">
            <v>Low Participation Case</v>
          </cell>
          <cell r="G1860">
            <v>0</v>
          </cell>
          <cell r="H1860">
            <v>0</v>
          </cell>
          <cell r="I1860">
            <v>0</v>
          </cell>
          <cell r="J1860">
            <v>0</v>
          </cell>
          <cell r="K1860">
            <v>0</v>
          </cell>
          <cell r="L1860">
            <v>0</v>
          </cell>
          <cell r="M1860">
            <v>0</v>
          </cell>
          <cell r="N1860">
            <v>0</v>
          </cell>
          <cell r="O1860">
            <v>0</v>
          </cell>
          <cell r="P1860">
            <v>0</v>
          </cell>
          <cell r="Q1860">
            <v>0</v>
          </cell>
          <cell r="R1860">
            <v>16746.686550000006</v>
          </cell>
          <cell r="S1860">
            <v>51018.605550000015</v>
          </cell>
          <cell r="T1860">
            <v>120852.27000000002</v>
          </cell>
          <cell r="U1860">
            <v>157699.79775000006</v>
          </cell>
          <cell r="V1860">
            <v>177800.38649999999</v>
          </cell>
          <cell r="W1860">
            <v>180383.41200000001</v>
          </cell>
          <cell r="X1860">
            <v>182969.12700000001</v>
          </cell>
          <cell r="Y1860">
            <v>185554.33050000004</v>
          </cell>
          <cell r="Z1860">
            <v>188138.90700000001</v>
          </cell>
          <cell r="AA1860">
            <v>190723.30200000003</v>
          </cell>
          <cell r="AB1860">
            <v>193308.027</v>
          </cell>
          <cell r="AC1860">
            <v>195900.88650000002</v>
          </cell>
          <cell r="AD1860">
            <v>198594.91865997191</v>
          </cell>
          <cell r="AE1860">
            <v>201325.99919378545</v>
          </cell>
          <cell r="AF1860">
            <v>204094.63759127702</v>
          </cell>
          <cell r="AG1860">
            <v>206901.35034879539</v>
          </cell>
          <cell r="AH1860">
            <v>209746.66106555553</v>
          </cell>
          <cell r="AI1860">
            <v>212631.10054131731</v>
          </cell>
          <cell r="AJ1860">
            <v>215555.20687540746</v>
          </cell>
          <cell r="AK1860">
            <v>218519.52556710335</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row>
        <row r="1861">
          <cell r="A1861" t="str">
            <v>ORResidentialTime-Of-Use EV ChargingProgram Annual BenefitsLow Participation Case0</v>
          </cell>
          <cell r="B1861" t="str">
            <v>OR</v>
          </cell>
          <cell r="C1861" t="str">
            <v>Residential</v>
          </cell>
          <cell r="D1861" t="str">
            <v>Time-Of-Use EV Charging</v>
          </cell>
          <cell r="E1861" t="str">
            <v>Program Annual Benefits</v>
          </cell>
          <cell r="F1861" t="str">
            <v>Low Participation Case</v>
          </cell>
          <cell r="G1861">
            <v>0</v>
          </cell>
          <cell r="H1861">
            <v>0</v>
          </cell>
          <cell r="I1861">
            <v>0</v>
          </cell>
          <cell r="J1861">
            <v>0</v>
          </cell>
          <cell r="K1861">
            <v>0</v>
          </cell>
          <cell r="L1861">
            <v>0</v>
          </cell>
          <cell r="M1861">
            <v>0</v>
          </cell>
          <cell r="N1861">
            <v>0</v>
          </cell>
          <cell r="O1861">
            <v>0</v>
          </cell>
          <cell r="P1861">
            <v>0</v>
          </cell>
          <cell r="Q1861">
            <v>0</v>
          </cell>
          <cell r="R1861">
            <v>573231.01</v>
          </cell>
          <cell r="S1861">
            <v>1745288.43</v>
          </cell>
          <cell r="T1861">
            <v>4127886.26</v>
          </cell>
          <cell r="U1861">
            <v>5388069.9000000004</v>
          </cell>
          <cell r="V1861">
            <v>6066603.5300000003</v>
          </cell>
          <cell r="W1861">
            <v>6146956.6100000003</v>
          </cell>
          <cell r="X1861">
            <v>6226381.7599999998</v>
          </cell>
          <cell r="Y1861">
            <v>6305886.3200000003</v>
          </cell>
          <cell r="Z1861">
            <v>6389191.79</v>
          </cell>
          <cell r="AA1861">
            <v>6482465.1100000003</v>
          </cell>
          <cell r="AB1861">
            <v>6568214.9500000002</v>
          </cell>
          <cell r="AC1861">
            <v>6654117.0800000001</v>
          </cell>
          <cell r="AD1861">
            <v>6743128.8899999997</v>
          </cell>
          <cell r="AE1861">
            <v>6833331.4100000001</v>
          </cell>
          <cell r="AF1861">
            <v>6924740.5700000003</v>
          </cell>
          <cell r="AG1861">
            <v>7017372.5</v>
          </cell>
          <cell r="AH1861">
            <v>7111243.5700000003</v>
          </cell>
          <cell r="AI1861">
            <v>7206370.3399999999</v>
          </cell>
          <cell r="AJ1861">
            <v>7302769.6200000001</v>
          </cell>
          <cell r="AK1861">
            <v>7400458.4299999997</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row>
        <row r="1862">
          <cell r="A1862" t="str">
            <v>ORResidentialTime-Of-Use EV ChargingProgram Annual CostsLow Participation Case0</v>
          </cell>
          <cell r="B1862" t="str">
            <v>OR</v>
          </cell>
          <cell r="C1862" t="str">
            <v>Residential</v>
          </cell>
          <cell r="D1862" t="str">
            <v>Time-Of-Use EV Charging</v>
          </cell>
          <cell r="E1862" t="str">
            <v>Program Annual Costs</v>
          </cell>
          <cell r="F1862" t="str">
            <v>Low Participation Case</v>
          </cell>
          <cell r="G1862">
            <v>0</v>
          </cell>
          <cell r="H1862">
            <v>0</v>
          </cell>
          <cell r="I1862">
            <v>0</v>
          </cell>
          <cell r="J1862">
            <v>0</v>
          </cell>
          <cell r="K1862">
            <v>0</v>
          </cell>
          <cell r="L1862">
            <v>0</v>
          </cell>
          <cell r="M1862">
            <v>0</v>
          </cell>
          <cell r="N1862">
            <v>0</v>
          </cell>
          <cell r="O1862">
            <v>0</v>
          </cell>
          <cell r="P1862">
            <v>0</v>
          </cell>
          <cell r="Q1862">
            <v>0</v>
          </cell>
          <cell r="R1862">
            <v>5834317.1500000004</v>
          </cell>
          <cell r="S1862">
            <v>12509121.98</v>
          </cell>
          <cell r="T1862">
            <v>26286343.199999999</v>
          </cell>
          <cell r="U1862">
            <v>16130618.27</v>
          </cell>
          <cell r="V1862">
            <v>10911310.720000001</v>
          </cell>
          <cell r="W1862">
            <v>4823091.07</v>
          </cell>
          <cell r="X1862">
            <v>4899046.41</v>
          </cell>
          <cell r="Y1862">
            <v>4974249.76</v>
          </cell>
          <cell r="Z1862">
            <v>5049879.66</v>
          </cell>
          <cell r="AA1862">
            <v>5126289.05</v>
          </cell>
          <cell r="AB1862">
            <v>5203203.5</v>
          </cell>
          <cell r="AC1862">
            <v>5283869.59</v>
          </cell>
          <cell r="AD1862">
            <v>5405233.1200000001</v>
          </cell>
          <cell r="AE1862">
            <v>5502775.29</v>
          </cell>
          <cell r="AF1862">
            <v>5602414.6799999997</v>
          </cell>
          <cell r="AG1862">
            <v>5704204.7300000004</v>
          </cell>
          <cell r="AH1862">
            <v>5808200.4400000004</v>
          </cell>
          <cell r="AI1862">
            <v>5914458.3899999997</v>
          </cell>
          <cell r="AJ1862">
            <v>6023036.7800000003</v>
          </cell>
          <cell r="AK1862">
            <v>6133995.5099999998</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row>
        <row r="1863">
          <cell r="A1863" t="str">
            <v>ORResidentialTime-Of-Use EV ChargingNon-Incentive CostsLow Participation Case0</v>
          </cell>
          <cell r="B1863" t="str">
            <v>OR</v>
          </cell>
          <cell r="C1863" t="str">
            <v>Residential</v>
          </cell>
          <cell r="D1863" t="str">
            <v>Time-Of-Use EV Charging</v>
          </cell>
          <cell r="E1863" t="str">
            <v>Non-Incentive Costs</v>
          </cell>
          <cell r="F1863" t="str">
            <v>Low Participation Case</v>
          </cell>
          <cell r="G1863">
            <v>0</v>
          </cell>
          <cell r="H1863">
            <v>0</v>
          </cell>
          <cell r="I1863">
            <v>0</v>
          </cell>
          <cell r="J1863">
            <v>0</v>
          </cell>
          <cell r="K1863">
            <v>0</v>
          </cell>
          <cell r="L1863">
            <v>0</v>
          </cell>
          <cell r="M1863">
            <v>0</v>
          </cell>
          <cell r="N1863">
            <v>0</v>
          </cell>
          <cell r="O1863">
            <v>0</v>
          </cell>
          <cell r="P1863">
            <v>0</v>
          </cell>
          <cell r="Q1863">
            <v>0</v>
          </cell>
          <cell r="R1863">
            <v>5482636.7300000004</v>
          </cell>
          <cell r="S1863">
            <v>11437731.27</v>
          </cell>
          <cell r="T1863">
            <v>23748445.530000001</v>
          </cell>
          <cell r="U1863">
            <v>12818922.52</v>
          </cell>
          <cell r="V1863">
            <v>7177502.6100000003</v>
          </cell>
          <cell r="W1863">
            <v>1035039.42</v>
          </cell>
          <cell r="X1863">
            <v>1056694.75</v>
          </cell>
          <cell r="Y1863">
            <v>1077608.81</v>
          </cell>
          <cell r="Z1863">
            <v>1098962.6200000001</v>
          </cell>
          <cell r="AA1863">
            <v>1121099.71</v>
          </cell>
          <cell r="AB1863">
            <v>1143734.93</v>
          </cell>
          <cell r="AC1863">
            <v>1169950.97</v>
          </cell>
          <cell r="AD1863">
            <v>1234739.83</v>
          </cell>
          <cell r="AE1863">
            <v>1274929.31</v>
          </cell>
          <cell r="AF1863">
            <v>1316427.29</v>
          </cell>
          <cell r="AG1863">
            <v>1359276.37</v>
          </cell>
          <cell r="AH1863">
            <v>1403520.56</v>
          </cell>
          <cell r="AI1863">
            <v>1449205.28</v>
          </cell>
          <cell r="AJ1863">
            <v>1496377.44</v>
          </cell>
          <cell r="AK1863">
            <v>1545085.48</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row>
        <row r="1864">
          <cell r="A1864" t="str">
            <v>ORResidentialTime-Of-Use EV ChargingSummer Peak Reduction @Meter  (MW)Low Participation Case0</v>
          </cell>
          <cell r="B1864" t="str">
            <v>OR</v>
          </cell>
          <cell r="C1864" t="str">
            <v>Residential</v>
          </cell>
          <cell r="D1864" t="str">
            <v>Time-Of-Use EV Charging</v>
          </cell>
          <cell r="E1864" t="str">
            <v>Summer Peak Reduction @Meter  (MW)</v>
          </cell>
          <cell r="F1864" t="str">
            <v>Low Participation Case</v>
          </cell>
          <cell r="G1864">
            <v>0</v>
          </cell>
          <cell r="H1864">
            <v>0</v>
          </cell>
          <cell r="I1864">
            <v>0</v>
          </cell>
          <cell r="J1864">
            <v>0</v>
          </cell>
          <cell r="K1864">
            <v>0</v>
          </cell>
          <cell r="L1864">
            <v>0</v>
          </cell>
          <cell r="M1864">
            <v>0</v>
          </cell>
          <cell r="N1864">
            <v>0</v>
          </cell>
          <cell r="O1864">
            <v>0</v>
          </cell>
          <cell r="P1864">
            <v>0</v>
          </cell>
          <cell r="Q1864">
            <v>0</v>
          </cell>
          <cell r="R1864">
            <v>5.1061481672101516</v>
          </cell>
          <cell r="S1864">
            <v>15.546439584201273</v>
          </cell>
          <cell r="T1864">
            <v>36.769815927493447</v>
          </cell>
          <cell r="U1864">
            <v>47.99510590524666</v>
          </cell>
          <cell r="V1864">
            <v>54.039254216657497</v>
          </cell>
          <cell r="W1864">
            <v>54.75501228123791</v>
          </cell>
          <cell r="X1864">
            <v>55.462504704051796</v>
          </cell>
          <cell r="Y1864">
            <v>56.170704503007471</v>
          </cell>
          <cell r="Z1864">
            <v>56.91276145592839</v>
          </cell>
          <cell r="AA1864">
            <v>57.74360864977195</v>
          </cell>
          <cell r="AB1864">
            <v>58.507439221742665</v>
          </cell>
          <cell r="AC1864">
            <v>59.27262640549219</v>
          </cell>
          <cell r="AD1864">
            <v>60.065513565673378</v>
          </cell>
          <cell r="AE1864">
            <v>60.869007140432515</v>
          </cell>
          <cell r="AF1864">
            <v>61.683249011282939</v>
          </cell>
          <cell r="AG1864">
            <v>62.508382957680382</v>
          </cell>
          <cell r="AH1864">
            <v>63.344554682411669</v>
          </cell>
          <cell r="AI1864">
            <v>64.191911837323005</v>
          </cell>
          <cell r="AJ1864">
            <v>65.050604049392433</v>
          </cell>
          <cell r="AK1864">
            <v>65.920782947151125</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row>
        <row r="1865">
          <cell r="A1865" t="str">
            <v>ORResidentialTime-Of-Use EV ChargingSummer Peak Reduction @Generation (MW)Low Participation Case0</v>
          </cell>
          <cell r="B1865" t="str">
            <v>OR</v>
          </cell>
          <cell r="C1865" t="str">
            <v>Residential</v>
          </cell>
          <cell r="D1865" t="str">
            <v>Time-Of-Use EV Charging</v>
          </cell>
          <cell r="E1865" t="str">
            <v>Summer Peak Reduction @Generation (MW)</v>
          </cell>
          <cell r="F1865" t="str">
            <v>Low Participation Case</v>
          </cell>
          <cell r="G1865">
            <v>0</v>
          </cell>
          <cell r="H1865">
            <v>0</v>
          </cell>
          <cell r="I1865">
            <v>0</v>
          </cell>
          <cell r="J1865">
            <v>0</v>
          </cell>
          <cell r="K1865">
            <v>0</v>
          </cell>
          <cell r="L1865">
            <v>0</v>
          </cell>
          <cell r="M1865">
            <v>0</v>
          </cell>
          <cell r="N1865">
            <v>0</v>
          </cell>
          <cell r="O1865">
            <v>0</v>
          </cell>
          <cell r="P1865">
            <v>0</v>
          </cell>
          <cell r="Q1865">
            <v>0</v>
          </cell>
          <cell r="R1865">
            <v>5.6309529854545115</v>
          </cell>
          <cell r="S1865">
            <v>17.1442871462299</v>
          </cell>
          <cell r="T1865">
            <v>40.548980952242438</v>
          </cell>
          <cell r="U1865">
            <v>52.92799504328039</v>
          </cell>
          <cell r="V1865">
            <v>59.593354892652727</v>
          </cell>
          <cell r="W1865">
            <v>60.382677857562754</v>
          </cell>
          <cell r="X1865">
            <v>61.162885646285609</v>
          </cell>
          <cell r="Y1865">
            <v>61.94387351456492</v>
          </cell>
          <cell r="Z1865">
            <v>62.762198341341403</v>
          </cell>
          <cell r="AA1865">
            <v>63.678439181486489</v>
          </cell>
          <cell r="AB1865">
            <v>64.520775498172327</v>
          </cell>
          <cell r="AC1865">
            <v>65.364607857843168</v>
          </cell>
          <cell r="AD1865">
            <v>66.238987169908881</v>
          </cell>
          <cell r="AE1865">
            <v>67.125063013269198</v>
          </cell>
          <cell r="AF1865">
            <v>68.022991851877961</v>
          </cell>
          <cell r="AG1865">
            <v>68.932932242700019</v>
          </cell>
          <cell r="AH1865">
            <v>69.855044863709381</v>
          </cell>
          <cell r="AI1865">
            <v>70.789492542261797</v>
          </cell>
          <cell r="AJ1865">
            <v>71.73644028384696</v>
          </cell>
          <cell r="AK1865">
            <v>72.696055301225314</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row>
        <row r="1866">
          <cell r="A1866" t="str">
            <v>ORResidentialTime-Of-Use EV ChargingWinter Peak Reduction @Meter  (MW)Low Participation Case0</v>
          </cell>
          <cell r="B1866" t="str">
            <v>OR</v>
          </cell>
          <cell r="C1866" t="str">
            <v>Residential</v>
          </cell>
          <cell r="D1866" t="str">
            <v>Time-Of-Use EV Charging</v>
          </cell>
          <cell r="E1866" t="str">
            <v>Winter Peak Reduction @Meter  (MW)</v>
          </cell>
          <cell r="F1866" t="str">
            <v>Low Participation Case</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row>
        <row r="1867">
          <cell r="A1867" t="str">
            <v>ORResidentialTime-Of-Use EV ChargingWinter Peak Reduction @Generation (MW)Low Participation Case0</v>
          </cell>
          <cell r="B1867" t="str">
            <v>OR</v>
          </cell>
          <cell r="C1867" t="str">
            <v>Residential</v>
          </cell>
          <cell r="D1867" t="str">
            <v>Time-Of-Use EV Charging</v>
          </cell>
          <cell r="E1867" t="str">
            <v>Winter Peak Reduction @Generation (MW)</v>
          </cell>
          <cell r="F1867" t="str">
            <v>Low Participation Case</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row>
        <row r="1868">
          <cell r="A1868" t="str">
            <v>ORResidentialTime-Of-Use EV ChargingProgram Annual BenefitsLow Participation Case0</v>
          </cell>
          <cell r="B1868" t="str">
            <v>OR</v>
          </cell>
          <cell r="C1868" t="str">
            <v>Residential</v>
          </cell>
          <cell r="D1868" t="str">
            <v>Time-Of-Use EV Charging</v>
          </cell>
          <cell r="E1868" t="str">
            <v>Program Annual Benefits</v>
          </cell>
          <cell r="F1868" t="str">
            <v>Low Participation Case</v>
          </cell>
          <cell r="G1868">
            <v>0</v>
          </cell>
        </row>
        <row r="1869">
          <cell r="A1869" t="str">
            <v>ORResidentialTime-Of-Use EV ChargingNew ParticipantsLow Participation Case0</v>
          </cell>
          <cell r="B1869" t="str">
            <v>OR</v>
          </cell>
          <cell r="C1869" t="str">
            <v>Residential</v>
          </cell>
          <cell r="D1869" t="str">
            <v>Time-Of-Use EV Charging</v>
          </cell>
          <cell r="E1869" t="str">
            <v>New Participants</v>
          </cell>
          <cell r="F1869" t="str">
            <v>Low Participation Case</v>
          </cell>
          <cell r="G1869">
            <v>0</v>
          </cell>
          <cell r="H1869">
            <v>0</v>
          </cell>
          <cell r="I1869">
            <v>0</v>
          </cell>
          <cell r="J1869">
            <v>0</v>
          </cell>
          <cell r="K1869">
            <v>0</v>
          </cell>
          <cell r="L1869">
            <v>0</v>
          </cell>
          <cell r="M1869">
            <v>0</v>
          </cell>
          <cell r="N1869">
            <v>0</v>
          </cell>
          <cell r="O1869">
            <v>0</v>
          </cell>
          <cell r="P1869">
            <v>0</v>
          </cell>
          <cell r="Q1869">
            <v>0</v>
          </cell>
          <cell r="R1869">
            <v>16746.686550000006</v>
          </cell>
          <cell r="S1869">
            <v>34271.919000000009</v>
          </cell>
          <cell r="T1869">
            <v>69833.664450000011</v>
          </cell>
          <cell r="U1869">
            <v>36847.527750000037</v>
          </cell>
          <cell r="V1869">
            <v>20100.588749999937</v>
          </cell>
          <cell r="W1869">
            <v>2583.0255000000179</v>
          </cell>
          <cell r="X1869">
            <v>2585.7149999999965</v>
          </cell>
          <cell r="Y1869">
            <v>2585.2035000000324</v>
          </cell>
          <cell r="Z1869">
            <v>2584.5764999999665</v>
          </cell>
          <cell r="AA1869">
            <v>2584.3950000000186</v>
          </cell>
          <cell r="AB1869">
            <v>2584.7249999999767</v>
          </cell>
          <cell r="AC1869">
            <v>2592.8595000000205</v>
          </cell>
          <cell r="AD1869">
            <v>2694.0321599718882</v>
          </cell>
          <cell r="AE1869">
            <v>2731.0805338135397</v>
          </cell>
          <cell r="AF1869">
            <v>2768.6383974915661</v>
          </cell>
          <cell r="AG1869">
            <v>2806.7127575183695</v>
          </cell>
          <cell r="AH1869">
            <v>2845.3107167601411</v>
          </cell>
          <cell r="AI1869">
            <v>2884.4394757617847</v>
          </cell>
          <cell r="AJ1869">
            <v>2924.1063340901455</v>
          </cell>
          <cell r="AK1869">
            <v>2964.3186916958948</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row>
        <row r="1870">
          <cell r="A1870" t="str">
            <v>ORResidentialTime-Of-Use EV ChargingIncentive CostsLow Participation Case0</v>
          </cell>
          <cell r="B1870" t="str">
            <v>OR</v>
          </cell>
          <cell r="C1870" t="str">
            <v>Residential</v>
          </cell>
          <cell r="D1870" t="str">
            <v>Time-Of-Use EV Charging</v>
          </cell>
          <cell r="E1870" t="str">
            <v>Incentive Costs</v>
          </cell>
          <cell r="F1870" t="str">
            <v>Low Participation Case</v>
          </cell>
          <cell r="G1870">
            <v>0</v>
          </cell>
          <cell r="H1870">
            <v>0</v>
          </cell>
          <cell r="I1870">
            <v>0</v>
          </cell>
          <cell r="J1870">
            <v>0</v>
          </cell>
          <cell r="K1870">
            <v>0</v>
          </cell>
          <cell r="L1870">
            <v>0</v>
          </cell>
          <cell r="M1870">
            <v>0</v>
          </cell>
          <cell r="N1870">
            <v>0</v>
          </cell>
          <cell r="O1870">
            <v>0</v>
          </cell>
          <cell r="P1870">
            <v>0</v>
          </cell>
          <cell r="Q1870">
            <v>0</v>
          </cell>
          <cell r="R1870">
            <v>351680.42</v>
          </cell>
          <cell r="S1870">
            <v>1071390.72</v>
          </cell>
          <cell r="T1870">
            <v>2537897.67</v>
          </cell>
          <cell r="U1870">
            <v>3311695.75</v>
          </cell>
          <cell r="V1870">
            <v>3733808.12</v>
          </cell>
          <cell r="W1870">
            <v>3788051.65</v>
          </cell>
          <cell r="X1870">
            <v>3842351.67</v>
          </cell>
          <cell r="Y1870">
            <v>3896640.94</v>
          </cell>
          <cell r="Z1870">
            <v>3950917.05</v>
          </cell>
          <cell r="AA1870">
            <v>4005189.34</v>
          </cell>
          <cell r="AB1870">
            <v>4059468.57</v>
          </cell>
          <cell r="AC1870">
            <v>4113918.62</v>
          </cell>
          <cell r="AD1870">
            <v>4170493.29</v>
          </cell>
          <cell r="AE1870">
            <v>4227845.9800000004</v>
          </cell>
          <cell r="AF1870">
            <v>4285987.3899999997</v>
          </cell>
          <cell r="AG1870">
            <v>4344928.3600000003</v>
          </cell>
          <cell r="AH1870">
            <v>4404679.88</v>
          </cell>
          <cell r="AI1870">
            <v>4465253.1100000003</v>
          </cell>
          <cell r="AJ1870">
            <v>4526659.34</v>
          </cell>
          <cell r="AK1870">
            <v>4588910.04</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row>
        <row r="1871">
          <cell r="A1871" t="str">
            <v>ORResidentialTime-Of-Use EV ChargingParticipantsLow Participation Case0</v>
          </cell>
          <cell r="B1871" t="str">
            <v>OR</v>
          </cell>
          <cell r="C1871" t="str">
            <v>Residential</v>
          </cell>
          <cell r="D1871" t="str">
            <v>Time-Of-Use EV Charging</v>
          </cell>
          <cell r="E1871" t="str">
            <v>Participants</v>
          </cell>
          <cell r="F1871" t="str">
            <v>Low Participation Case</v>
          </cell>
          <cell r="G1871">
            <v>0</v>
          </cell>
          <cell r="H1871">
            <v>0</v>
          </cell>
          <cell r="I1871">
            <v>0</v>
          </cell>
          <cell r="J1871">
            <v>0</v>
          </cell>
          <cell r="K1871">
            <v>0</v>
          </cell>
          <cell r="L1871">
            <v>0</v>
          </cell>
          <cell r="M1871">
            <v>0</v>
          </cell>
          <cell r="N1871">
            <v>0</v>
          </cell>
          <cell r="O1871">
            <v>0</v>
          </cell>
          <cell r="P1871">
            <v>0</v>
          </cell>
          <cell r="Q1871">
            <v>0</v>
          </cell>
          <cell r="R1871">
            <v>16746.686550000006</v>
          </cell>
          <cell r="S1871">
            <v>51018.605550000015</v>
          </cell>
          <cell r="T1871">
            <v>120852.27000000002</v>
          </cell>
          <cell r="U1871">
            <v>157699.79775000006</v>
          </cell>
          <cell r="V1871">
            <v>177800.38649999999</v>
          </cell>
          <cell r="W1871">
            <v>180383.41200000001</v>
          </cell>
          <cell r="X1871">
            <v>182969.12700000001</v>
          </cell>
          <cell r="Y1871">
            <v>185554.33050000004</v>
          </cell>
          <cell r="Z1871">
            <v>188138.90700000001</v>
          </cell>
          <cell r="AA1871">
            <v>190723.30200000003</v>
          </cell>
          <cell r="AB1871">
            <v>193308.027</v>
          </cell>
          <cell r="AC1871">
            <v>195900.88650000002</v>
          </cell>
          <cell r="AD1871">
            <v>198594.91865997191</v>
          </cell>
          <cell r="AE1871">
            <v>201325.99919378545</v>
          </cell>
          <cell r="AF1871">
            <v>204094.63759127702</v>
          </cell>
          <cell r="AG1871">
            <v>206901.35034879539</v>
          </cell>
          <cell r="AH1871">
            <v>209746.66106555553</v>
          </cell>
          <cell r="AI1871">
            <v>212631.10054131731</v>
          </cell>
          <cell r="AJ1871">
            <v>215555.20687540746</v>
          </cell>
          <cell r="AK1871">
            <v>218519.52556710335</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row>
        <row r="1872">
          <cell r="A1872" t="str">
            <v>ORExtra Large C&amp;ICritical Peak PricingProgram Annual BenefitsHigh Participation Case0</v>
          </cell>
          <cell r="B1872" t="str">
            <v>OR</v>
          </cell>
          <cell r="C1872" t="str">
            <v>Extra Large C&amp;I</v>
          </cell>
          <cell r="D1872" t="str">
            <v>Critical Peak Pricing</v>
          </cell>
          <cell r="E1872" t="str">
            <v>Program Annual Benefits</v>
          </cell>
          <cell r="F1872" t="str">
            <v>High Participation Case</v>
          </cell>
          <cell r="G1872">
            <v>0</v>
          </cell>
          <cell r="H1872">
            <v>0</v>
          </cell>
          <cell r="I1872">
            <v>0</v>
          </cell>
          <cell r="J1872">
            <v>0</v>
          </cell>
          <cell r="K1872">
            <v>0</v>
          </cell>
          <cell r="L1872">
            <v>0</v>
          </cell>
          <cell r="M1872">
            <v>0</v>
          </cell>
          <cell r="N1872">
            <v>0</v>
          </cell>
          <cell r="O1872">
            <v>0</v>
          </cell>
          <cell r="P1872">
            <v>0</v>
          </cell>
          <cell r="Q1872">
            <v>0</v>
          </cell>
          <cell r="R1872">
            <v>573231.01</v>
          </cell>
          <cell r="S1872">
            <v>1745288.43</v>
          </cell>
          <cell r="T1872">
            <v>4127886.26</v>
          </cell>
          <cell r="U1872">
            <v>5388069.9000000004</v>
          </cell>
          <cell r="V1872">
            <v>6066603.5300000003</v>
          </cell>
          <cell r="W1872">
            <v>6146956.6100000003</v>
          </cell>
          <cell r="X1872">
            <v>6226381.7599999998</v>
          </cell>
          <cell r="Y1872">
            <v>6305886.3200000003</v>
          </cell>
          <cell r="Z1872">
            <v>6389191.79</v>
          </cell>
          <cell r="AA1872">
            <v>6482465.1100000003</v>
          </cell>
          <cell r="AB1872">
            <v>6568214.9500000002</v>
          </cell>
          <cell r="AC1872">
            <v>6654117.0800000001</v>
          </cell>
          <cell r="AD1872">
            <v>6743128.8899999997</v>
          </cell>
          <cell r="AE1872">
            <v>6833331.4100000001</v>
          </cell>
          <cell r="AF1872">
            <v>6924740.5700000003</v>
          </cell>
          <cell r="AG1872">
            <v>7017372.5</v>
          </cell>
          <cell r="AH1872">
            <v>7111243.5700000003</v>
          </cell>
          <cell r="AI1872">
            <v>7206370.3399999999</v>
          </cell>
          <cell r="AJ1872">
            <v>7302769.6200000001</v>
          </cell>
          <cell r="AK1872">
            <v>7400458.4299999997</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row>
        <row r="1873">
          <cell r="A1873" t="str">
            <v>ORExtra Large C&amp;ICritical Peak PricingProgram Annual CostsHigh Participation Case0</v>
          </cell>
          <cell r="B1873" t="str">
            <v>OR</v>
          </cell>
          <cell r="C1873" t="str">
            <v>Extra Large C&amp;I</v>
          </cell>
          <cell r="D1873" t="str">
            <v>Critical Peak Pricing</v>
          </cell>
          <cell r="E1873" t="str">
            <v>Program Annual Costs</v>
          </cell>
          <cell r="F1873" t="str">
            <v>High Participation Case</v>
          </cell>
          <cell r="G1873">
            <v>0</v>
          </cell>
          <cell r="H1873">
            <v>0</v>
          </cell>
          <cell r="I1873">
            <v>0</v>
          </cell>
          <cell r="J1873">
            <v>0</v>
          </cell>
          <cell r="K1873">
            <v>0</v>
          </cell>
          <cell r="L1873">
            <v>0</v>
          </cell>
          <cell r="M1873">
            <v>0</v>
          </cell>
          <cell r="N1873">
            <v>0</v>
          </cell>
          <cell r="O1873">
            <v>0</v>
          </cell>
          <cell r="P1873">
            <v>0</v>
          </cell>
          <cell r="Q1873">
            <v>0</v>
          </cell>
          <cell r="R1873">
            <v>5834317.1500000004</v>
          </cell>
          <cell r="S1873">
            <v>12509121.98</v>
          </cell>
          <cell r="T1873">
            <v>26286343.199999999</v>
          </cell>
          <cell r="U1873">
            <v>16130618.27</v>
          </cell>
          <cell r="V1873">
            <v>10911310.720000001</v>
          </cell>
          <cell r="W1873">
            <v>4823091.07</v>
          </cell>
          <cell r="X1873">
            <v>4899046.41</v>
          </cell>
          <cell r="Y1873">
            <v>4974249.76</v>
          </cell>
          <cell r="Z1873">
            <v>5049879.66</v>
          </cell>
          <cell r="AA1873">
            <v>5126289.05</v>
          </cell>
          <cell r="AB1873">
            <v>5203203.5</v>
          </cell>
          <cell r="AC1873">
            <v>5283869.59</v>
          </cell>
          <cell r="AD1873">
            <v>5405233.1200000001</v>
          </cell>
          <cell r="AE1873">
            <v>5502775.29</v>
          </cell>
          <cell r="AF1873">
            <v>5602414.6799999997</v>
          </cell>
          <cell r="AG1873">
            <v>5704204.7300000004</v>
          </cell>
          <cell r="AH1873">
            <v>5808200.4400000004</v>
          </cell>
          <cell r="AI1873">
            <v>5914458.3899999997</v>
          </cell>
          <cell r="AJ1873">
            <v>6023036.7800000003</v>
          </cell>
          <cell r="AK1873">
            <v>6133995.5099999998</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row>
        <row r="1874">
          <cell r="A1874" t="str">
            <v>ORExtra Large C&amp;ICritical Peak PricingNon-Incentive CostsHigh Participation Case0</v>
          </cell>
          <cell r="B1874" t="str">
            <v>OR</v>
          </cell>
          <cell r="C1874" t="str">
            <v>Extra Large C&amp;I</v>
          </cell>
          <cell r="D1874" t="str">
            <v>Critical Peak Pricing</v>
          </cell>
          <cell r="E1874" t="str">
            <v>Non-Incentive Costs</v>
          </cell>
          <cell r="F1874" t="str">
            <v>High Participation Case</v>
          </cell>
          <cell r="G1874">
            <v>0</v>
          </cell>
          <cell r="H1874">
            <v>0</v>
          </cell>
          <cell r="I1874">
            <v>0</v>
          </cell>
          <cell r="J1874">
            <v>0</v>
          </cell>
          <cell r="K1874">
            <v>0</v>
          </cell>
          <cell r="L1874">
            <v>0</v>
          </cell>
          <cell r="M1874">
            <v>0</v>
          </cell>
          <cell r="N1874">
            <v>0</v>
          </cell>
          <cell r="O1874">
            <v>0</v>
          </cell>
          <cell r="P1874">
            <v>0</v>
          </cell>
          <cell r="Q1874">
            <v>0</v>
          </cell>
          <cell r="R1874">
            <v>5482636.7300000004</v>
          </cell>
          <cell r="S1874">
            <v>11437731.27</v>
          </cell>
          <cell r="T1874">
            <v>23748445.530000001</v>
          </cell>
          <cell r="U1874">
            <v>12818922.52</v>
          </cell>
          <cell r="V1874">
            <v>7177502.6100000003</v>
          </cell>
          <cell r="W1874">
            <v>1035039.42</v>
          </cell>
          <cell r="X1874">
            <v>1056694.75</v>
          </cell>
          <cell r="Y1874">
            <v>1077608.81</v>
          </cell>
          <cell r="Z1874">
            <v>1098962.6200000001</v>
          </cell>
          <cell r="AA1874">
            <v>1121099.71</v>
          </cell>
          <cell r="AB1874">
            <v>1143734.93</v>
          </cell>
          <cell r="AC1874">
            <v>1169950.97</v>
          </cell>
          <cell r="AD1874">
            <v>1234739.83</v>
          </cell>
          <cell r="AE1874">
            <v>1274929.31</v>
          </cell>
          <cell r="AF1874">
            <v>1316427.29</v>
          </cell>
          <cell r="AG1874">
            <v>1359276.37</v>
          </cell>
          <cell r="AH1874">
            <v>1403520.56</v>
          </cell>
          <cell r="AI1874">
            <v>1449205.28</v>
          </cell>
          <cell r="AJ1874">
            <v>1496377.44</v>
          </cell>
          <cell r="AK1874">
            <v>1545085.48</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row>
        <row r="1875">
          <cell r="A1875" t="str">
            <v>ORExtra Large C&amp;ICritical Peak PricingSummer Peak Reduction @Meter  (MW)High Participation Case0</v>
          </cell>
          <cell r="B1875" t="str">
            <v>OR</v>
          </cell>
          <cell r="C1875" t="str">
            <v>Extra Large C&amp;I</v>
          </cell>
          <cell r="D1875" t="str">
            <v>Critical Peak Pricing</v>
          </cell>
          <cell r="E1875" t="str">
            <v>Summer Peak Reduction @Meter  (MW)</v>
          </cell>
          <cell r="F1875" t="str">
            <v>High Participation Case</v>
          </cell>
          <cell r="G1875">
            <v>0</v>
          </cell>
          <cell r="H1875">
            <v>0</v>
          </cell>
          <cell r="I1875">
            <v>0</v>
          </cell>
          <cell r="J1875">
            <v>0</v>
          </cell>
          <cell r="K1875">
            <v>0</v>
          </cell>
          <cell r="L1875">
            <v>0</v>
          </cell>
          <cell r="M1875">
            <v>0</v>
          </cell>
          <cell r="N1875">
            <v>0</v>
          </cell>
          <cell r="O1875">
            <v>0</v>
          </cell>
          <cell r="P1875">
            <v>0</v>
          </cell>
          <cell r="Q1875">
            <v>0</v>
          </cell>
          <cell r="R1875">
            <v>5.1061481672101516</v>
          </cell>
          <cell r="S1875">
            <v>15.546439584201273</v>
          </cell>
          <cell r="T1875">
            <v>36.769815927493447</v>
          </cell>
          <cell r="U1875">
            <v>47.99510590524666</v>
          </cell>
          <cell r="V1875">
            <v>54.039254216657497</v>
          </cell>
          <cell r="W1875">
            <v>54.75501228123791</v>
          </cell>
          <cell r="X1875">
            <v>55.462504704051796</v>
          </cell>
          <cell r="Y1875">
            <v>56.170704503007471</v>
          </cell>
          <cell r="Z1875">
            <v>56.91276145592839</v>
          </cell>
          <cell r="AA1875">
            <v>57.74360864977195</v>
          </cell>
          <cell r="AB1875">
            <v>58.507439221742665</v>
          </cell>
          <cell r="AC1875">
            <v>59.27262640549219</v>
          </cell>
          <cell r="AD1875">
            <v>60.065513565673378</v>
          </cell>
          <cell r="AE1875">
            <v>60.869007140432515</v>
          </cell>
          <cell r="AF1875">
            <v>61.683249011282939</v>
          </cell>
          <cell r="AG1875">
            <v>62.508382957680382</v>
          </cell>
          <cell r="AH1875">
            <v>63.344554682411669</v>
          </cell>
          <cell r="AI1875">
            <v>64.191911837323005</v>
          </cell>
          <cell r="AJ1875">
            <v>65.050604049392433</v>
          </cell>
          <cell r="AK1875">
            <v>65.920782947151125</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row>
        <row r="1876">
          <cell r="A1876" t="str">
            <v>ORExtra Large C&amp;ICritical Peak PricingSummer Peak Reduction @Generation (MW)High Participation Case0</v>
          </cell>
          <cell r="B1876" t="str">
            <v>OR</v>
          </cell>
          <cell r="C1876" t="str">
            <v>Extra Large C&amp;I</v>
          </cell>
          <cell r="D1876" t="str">
            <v>Critical Peak Pricing</v>
          </cell>
          <cell r="E1876" t="str">
            <v>Summer Peak Reduction @Generation (MW)</v>
          </cell>
          <cell r="F1876" t="str">
            <v>High Participation Case</v>
          </cell>
          <cell r="G1876">
            <v>0</v>
          </cell>
          <cell r="H1876">
            <v>0</v>
          </cell>
          <cell r="I1876">
            <v>0</v>
          </cell>
          <cell r="J1876">
            <v>0</v>
          </cell>
          <cell r="K1876">
            <v>0</v>
          </cell>
          <cell r="L1876">
            <v>0</v>
          </cell>
          <cell r="M1876">
            <v>0</v>
          </cell>
          <cell r="N1876">
            <v>0</v>
          </cell>
          <cell r="O1876">
            <v>0</v>
          </cell>
          <cell r="P1876">
            <v>0</v>
          </cell>
          <cell r="Q1876">
            <v>0</v>
          </cell>
          <cell r="R1876">
            <v>5.6309529854545115</v>
          </cell>
          <cell r="S1876">
            <v>17.1442871462299</v>
          </cell>
          <cell r="T1876">
            <v>40.548980952242438</v>
          </cell>
          <cell r="U1876">
            <v>52.92799504328039</v>
          </cell>
          <cell r="V1876">
            <v>59.593354892652727</v>
          </cell>
          <cell r="W1876">
            <v>60.382677857562754</v>
          </cell>
          <cell r="X1876">
            <v>61.162885646285609</v>
          </cell>
          <cell r="Y1876">
            <v>61.94387351456492</v>
          </cell>
          <cell r="Z1876">
            <v>62.762198341341403</v>
          </cell>
          <cell r="AA1876">
            <v>63.678439181486489</v>
          </cell>
          <cell r="AB1876">
            <v>64.520775498172327</v>
          </cell>
          <cell r="AC1876">
            <v>65.364607857843168</v>
          </cell>
          <cell r="AD1876">
            <v>66.238987169908881</v>
          </cell>
          <cell r="AE1876">
            <v>67.125063013269198</v>
          </cell>
          <cell r="AF1876">
            <v>68.022991851877961</v>
          </cell>
          <cell r="AG1876">
            <v>68.932932242700019</v>
          </cell>
          <cell r="AH1876">
            <v>69.855044863709381</v>
          </cell>
          <cell r="AI1876">
            <v>70.789492542261797</v>
          </cell>
          <cell r="AJ1876">
            <v>71.73644028384696</v>
          </cell>
          <cell r="AK1876">
            <v>72.696055301225314</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row>
        <row r="1877">
          <cell r="A1877" t="str">
            <v>ORExtra Large C&amp;ICritical Peak PricingWinter Peak Reduction @Meter  (MW)High Participation Case0</v>
          </cell>
          <cell r="B1877" t="str">
            <v>OR</v>
          </cell>
          <cell r="C1877" t="str">
            <v>Extra Large C&amp;I</v>
          </cell>
          <cell r="D1877" t="str">
            <v>Critical Peak Pricing</v>
          </cell>
          <cell r="E1877" t="str">
            <v>Winter Peak Reduction @Meter  (MW)</v>
          </cell>
          <cell r="F1877" t="str">
            <v>High Participation Case</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row>
        <row r="1878">
          <cell r="A1878" t="str">
            <v>ORExtra Large C&amp;ICritical Peak PricingWinter Peak Reduction @Generation (MW)High Participation Case0</v>
          </cell>
          <cell r="B1878" t="str">
            <v>OR</v>
          </cell>
          <cell r="C1878" t="str">
            <v>Extra Large C&amp;I</v>
          </cell>
          <cell r="D1878" t="str">
            <v>Critical Peak Pricing</v>
          </cell>
          <cell r="E1878" t="str">
            <v>Winter Peak Reduction @Generation (MW)</v>
          </cell>
          <cell r="F1878" t="str">
            <v>High Participation Case</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row>
        <row r="1879">
          <cell r="A1879" t="str">
            <v>ORExtra Large C&amp;ICritical Peak PricingProgram Annual BenefitsHigh Participation Case0</v>
          </cell>
          <cell r="B1879" t="str">
            <v>OR</v>
          </cell>
          <cell r="C1879" t="str">
            <v>Extra Large C&amp;I</v>
          </cell>
          <cell r="D1879" t="str">
            <v>Critical Peak Pricing</v>
          </cell>
          <cell r="E1879" t="str">
            <v>Program Annual Benefits</v>
          </cell>
          <cell r="F1879" t="str">
            <v>High Participation Case</v>
          </cell>
          <cell r="G1879">
            <v>0</v>
          </cell>
        </row>
        <row r="1880">
          <cell r="A1880" t="str">
            <v>ORExtra Large C&amp;ICritical Peak PricingNew ParticipantsHigh Participation Case0</v>
          </cell>
          <cell r="B1880" t="str">
            <v>OR</v>
          </cell>
          <cell r="C1880" t="str">
            <v>Extra Large C&amp;I</v>
          </cell>
          <cell r="D1880" t="str">
            <v>Critical Peak Pricing</v>
          </cell>
          <cell r="E1880" t="str">
            <v>New Participants</v>
          </cell>
          <cell r="F1880" t="str">
            <v>High Participation Case</v>
          </cell>
          <cell r="G1880">
            <v>0</v>
          </cell>
          <cell r="H1880">
            <v>0</v>
          </cell>
          <cell r="I1880">
            <v>0</v>
          </cell>
          <cell r="J1880">
            <v>0</v>
          </cell>
          <cell r="K1880">
            <v>0</v>
          </cell>
          <cell r="L1880">
            <v>0</v>
          </cell>
          <cell r="M1880">
            <v>0</v>
          </cell>
          <cell r="N1880">
            <v>0</v>
          </cell>
          <cell r="O1880">
            <v>0</v>
          </cell>
          <cell r="P1880">
            <v>0</v>
          </cell>
          <cell r="Q1880">
            <v>0</v>
          </cell>
          <cell r="R1880">
            <v>16746.686550000006</v>
          </cell>
          <cell r="S1880">
            <v>34271.919000000009</v>
          </cell>
          <cell r="T1880">
            <v>69833.664450000011</v>
          </cell>
          <cell r="U1880">
            <v>36847.527750000037</v>
          </cell>
          <cell r="V1880">
            <v>20100.588749999937</v>
          </cell>
          <cell r="W1880">
            <v>2583.0255000000179</v>
          </cell>
          <cell r="X1880">
            <v>2585.7149999999965</v>
          </cell>
          <cell r="Y1880">
            <v>2585.2035000000324</v>
          </cell>
          <cell r="Z1880">
            <v>2584.5764999999665</v>
          </cell>
          <cell r="AA1880">
            <v>2584.3950000000186</v>
          </cell>
          <cell r="AB1880">
            <v>2584.7249999999767</v>
          </cell>
          <cell r="AC1880">
            <v>2592.8595000000205</v>
          </cell>
          <cell r="AD1880">
            <v>2694.0321599718882</v>
          </cell>
          <cell r="AE1880">
            <v>2731.0805338135397</v>
          </cell>
          <cell r="AF1880">
            <v>2768.6383974915661</v>
          </cell>
          <cell r="AG1880">
            <v>2806.7127575183695</v>
          </cell>
          <cell r="AH1880">
            <v>2845.3107167601411</v>
          </cell>
          <cell r="AI1880">
            <v>2884.4394757617847</v>
          </cell>
          <cell r="AJ1880">
            <v>2924.1063340901455</v>
          </cell>
          <cell r="AK1880">
            <v>2964.3186916958948</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row>
        <row r="1881">
          <cell r="A1881" t="str">
            <v>ORExtra Large C&amp;ICritical Peak PricingIncentive CostsHigh Participation Case0</v>
          </cell>
          <cell r="B1881" t="str">
            <v>OR</v>
          </cell>
          <cell r="C1881" t="str">
            <v>Extra Large C&amp;I</v>
          </cell>
          <cell r="D1881" t="str">
            <v>Critical Peak Pricing</v>
          </cell>
          <cell r="E1881" t="str">
            <v>Incentive Costs</v>
          </cell>
          <cell r="F1881" t="str">
            <v>High Participation Case</v>
          </cell>
          <cell r="G1881">
            <v>0</v>
          </cell>
          <cell r="H1881">
            <v>0</v>
          </cell>
          <cell r="I1881">
            <v>0</v>
          </cell>
          <cell r="J1881">
            <v>0</v>
          </cell>
          <cell r="K1881">
            <v>0</v>
          </cell>
          <cell r="L1881">
            <v>0</v>
          </cell>
          <cell r="M1881">
            <v>0</v>
          </cell>
          <cell r="N1881">
            <v>0</v>
          </cell>
          <cell r="O1881">
            <v>0</v>
          </cell>
          <cell r="P1881">
            <v>0</v>
          </cell>
          <cell r="Q1881">
            <v>0</v>
          </cell>
          <cell r="R1881">
            <v>351680.42</v>
          </cell>
          <cell r="S1881">
            <v>1071390.72</v>
          </cell>
          <cell r="T1881">
            <v>2537897.67</v>
          </cell>
          <cell r="U1881">
            <v>3311695.75</v>
          </cell>
          <cell r="V1881">
            <v>3733808.12</v>
          </cell>
          <cell r="W1881">
            <v>3788051.65</v>
          </cell>
          <cell r="X1881">
            <v>3842351.67</v>
          </cell>
          <cell r="Y1881">
            <v>3896640.94</v>
          </cell>
          <cell r="Z1881">
            <v>3950917.05</v>
          </cell>
          <cell r="AA1881">
            <v>4005189.34</v>
          </cell>
          <cell r="AB1881">
            <v>4059468.57</v>
          </cell>
          <cell r="AC1881">
            <v>4113918.62</v>
          </cell>
          <cell r="AD1881">
            <v>4170493.29</v>
          </cell>
          <cell r="AE1881">
            <v>4227845.9800000004</v>
          </cell>
          <cell r="AF1881">
            <v>4285987.3899999997</v>
          </cell>
          <cell r="AG1881">
            <v>4344928.3600000003</v>
          </cell>
          <cell r="AH1881">
            <v>4404679.88</v>
          </cell>
          <cell r="AI1881">
            <v>4465253.1100000003</v>
          </cell>
          <cell r="AJ1881">
            <v>4526659.34</v>
          </cell>
          <cell r="AK1881">
            <v>4588910.04</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row>
        <row r="1882">
          <cell r="A1882" t="str">
            <v>ORExtra Large C&amp;ICritical Peak PricingParticipantsHigh Participation Case0</v>
          </cell>
          <cell r="B1882" t="str">
            <v>OR</v>
          </cell>
          <cell r="C1882" t="str">
            <v>Extra Large C&amp;I</v>
          </cell>
          <cell r="D1882" t="str">
            <v>Critical Peak Pricing</v>
          </cell>
          <cell r="E1882" t="str">
            <v>Participants</v>
          </cell>
          <cell r="F1882" t="str">
            <v>High Participation Case</v>
          </cell>
          <cell r="G1882">
            <v>0</v>
          </cell>
          <cell r="H1882">
            <v>0</v>
          </cell>
          <cell r="I1882">
            <v>0</v>
          </cell>
          <cell r="J1882">
            <v>0</v>
          </cell>
          <cell r="K1882">
            <v>0</v>
          </cell>
          <cell r="L1882">
            <v>0</v>
          </cell>
          <cell r="M1882">
            <v>0</v>
          </cell>
          <cell r="N1882">
            <v>0</v>
          </cell>
          <cell r="O1882">
            <v>0</v>
          </cell>
          <cell r="P1882">
            <v>0</v>
          </cell>
          <cell r="Q1882">
            <v>0</v>
          </cell>
          <cell r="R1882">
            <v>16746.686550000006</v>
          </cell>
          <cell r="S1882">
            <v>51018.605550000015</v>
          </cell>
          <cell r="T1882">
            <v>120852.27000000002</v>
          </cell>
          <cell r="U1882">
            <v>157699.79775000006</v>
          </cell>
          <cell r="V1882">
            <v>177800.38649999999</v>
          </cell>
          <cell r="W1882">
            <v>180383.41200000001</v>
          </cell>
          <cell r="X1882">
            <v>182969.12700000001</v>
          </cell>
          <cell r="Y1882">
            <v>185554.33050000004</v>
          </cell>
          <cell r="Z1882">
            <v>188138.90700000001</v>
          </cell>
          <cell r="AA1882">
            <v>190723.30200000003</v>
          </cell>
          <cell r="AB1882">
            <v>193308.027</v>
          </cell>
          <cell r="AC1882">
            <v>195900.88650000002</v>
          </cell>
          <cell r="AD1882">
            <v>198594.91865997191</v>
          </cell>
          <cell r="AE1882">
            <v>201325.99919378545</v>
          </cell>
          <cell r="AF1882">
            <v>204094.63759127702</v>
          </cell>
          <cell r="AG1882">
            <v>206901.35034879539</v>
          </cell>
          <cell r="AH1882">
            <v>209746.66106555553</v>
          </cell>
          <cell r="AI1882">
            <v>212631.10054131731</v>
          </cell>
          <cell r="AJ1882">
            <v>215555.20687540746</v>
          </cell>
          <cell r="AK1882">
            <v>218519.52556710335</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row>
        <row r="1883">
          <cell r="A1883" t="str">
            <v>ORIrrigationCritical Peak PricingProgram Annual BenefitsHigh Participation Case0</v>
          </cell>
          <cell r="B1883" t="str">
            <v>OR</v>
          </cell>
          <cell r="C1883" t="str">
            <v>Irrigation</v>
          </cell>
          <cell r="D1883" t="str">
            <v>Critical Peak Pricing</v>
          </cell>
          <cell r="E1883" t="str">
            <v>Program Annual Benefits</v>
          </cell>
          <cell r="F1883" t="str">
            <v>High Participation Case</v>
          </cell>
          <cell r="G1883">
            <v>0</v>
          </cell>
          <cell r="H1883">
            <v>0</v>
          </cell>
          <cell r="I1883">
            <v>0</v>
          </cell>
          <cell r="J1883">
            <v>0</v>
          </cell>
          <cell r="K1883">
            <v>0</v>
          </cell>
          <cell r="L1883">
            <v>0</v>
          </cell>
          <cell r="M1883">
            <v>0</v>
          </cell>
          <cell r="N1883">
            <v>0</v>
          </cell>
          <cell r="O1883">
            <v>0</v>
          </cell>
          <cell r="P1883">
            <v>0</v>
          </cell>
          <cell r="Q1883">
            <v>0</v>
          </cell>
          <cell r="R1883">
            <v>573231.01</v>
          </cell>
          <cell r="S1883">
            <v>1745288.43</v>
          </cell>
          <cell r="T1883">
            <v>4127886.26</v>
          </cell>
          <cell r="U1883">
            <v>5388069.9000000004</v>
          </cell>
          <cell r="V1883">
            <v>6066603.5300000003</v>
          </cell>
          <cell r="W1883">
            <v>6146956.6100000003</v>
          </cell>
          <cell r="X1883">
            <v>6226381.7599999998</v>
          </cell>
          <cell r="Y1883">
            <v>6305886.3200000003</v>
          </cell>
          <cell r="Z1883">
            <v>6389191.79</v>
          </cell>
          <cell r="AA1883">
            <v>6482465.1100000003</v>
          </cell>
          <cell r="AB1883">
            <v>6568214.9500000002</v>
          </cell>
          <cell r="AC1883">
            <v>6654117.0800000001</v>
          </cell>
          <cell r="AD1883">
            <v>6743128.8899999997</v>
          </cell>
          <cell r="AE1883">
            <v>6833331.4100000001</v>
          </cell>
          <cell r="AF1883">
            <v>6924740.5700000003</v>
          </cell>
          <cell r="AG1883">
            <v>7017372.5</v>
          </cell>
          <cell r="AH1883">
            <v>7111243.5700000003</v>
          </cell>
          <cell r="AI1883">
            <v>7206370.3399999999</v>
          </cell>
          <cell r="AJ1883">
            <v>7302769.6200000001</v>
          </cell>
          <cell r="AK1883">
            <v>7400458.4299999997</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row>
        <row r="1884">
          <cell r="A1884" t="str">
            <v>ORIrrigationCritical Peak PricingProgram Annual CostsHigh Participation Case0</v>
          </cell>
          <cell r="B1884" t="str">
            <v>OR</v>
          </cell>
          <cell r="C1884" t="str">
            <v>Irrigation</v>
          </cell>
          <cell r="D1884" t="str">
            <v>Critical Peak Pricing</v>
          </cell>
          <cell r="E1884" t="str">
            <v>Program Annual Costs</v>
          </cell>
          <cell r="F1884" t="str">
            <v>High Participation Case</v>
          </cell>
          <cell r="G1884">
            <v>0</v>
          </cell>
          <cell r="H1884">
            <v>0</v>
          </cell>
          <cell r="I1884">
            <v>0</v>
          </cell>
          <cell r="J1884">
            <v>0</v>
          </cell>
          <cell r="K1884">
            <v>0</v>
          </cell>
          <cell r="L1884">
            <v>0</v>
          </cell>
          <cell r="M1884">
            <v>0</v>
          </cell>
          <cell r="N1884">
            <v>0</v>
          </cell>
          <cell r="O1884">
            <v>0</v>
          </cell>
          <cell r="P1884">
            <v>0</v>
          </cell>
          <cell r="Q1884">
            <v>0</v>
          </cell>
          <cell r="R1884">
            <v>5834317.1500000004</v>
          </cell>
          <cell r="S1884">
            <v>12509121.98</v>
          </cell>
          <cell r="T1884">
            <v>26286343.199999999</v>
          </cell>
          <cell r="U1884">
            <v>16130618.27</v>
          </cell>
          <cell r="V1884">
            <v>10911310.720000001</v>
          </cell>
          <cell r="W1884">
            <v>4823091.07</v>
          </cell>
          <cell r="X1884">
            <v>4899046.41</v>
          </cell>
          <cell r="Y1884">
            <v>4974249.76</v>
          </cell>
          <cell r="Z1884">
            <v>5049879.66</v>
          </cell>
          <cell r="AA1884">
            <v>5126289.05</v>
          </cell>
          <cell r="AB1884">
            <v>5203203.5</v>
          </cell>
          <cell r="AC1884">
            <v>5283869.59</v>
          </cell>
          <cell r="AD1884">
            <v>5405233.1200000001</v>
          </cell>
          <cell r="AE1884">
            <v>5502775.29</v>
          </cell>
          <cell r="AF1884">
            <v>5602414.6799999997</v>
          </cell>
          <cell r="AG1884">
            <v>5704204.7300000004</v>
          </cell>
          <cell r="AH1884">
            <v>5808200.4400000004</v>
          </cell>
          <cell r="AI1884">
            <v>5914458.3899999997</v>
          </cell>
          <cell r="AJ1884">
            <v>6023036.7800000003</v>
          </cell>
          <cell r="AK1884">
            <v>6133995.5099999998</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row>
        <row r="1885">
          <cell r="A1885" t="str">
            <v>ORIrrigationCritical Peak PricingNon-Incentive CostsHigh Participation Case0</v>
          </cell>
          <cell r="B1885" t="str">
            <v>OR</v>
          </cell>
          <cell r="C1885" t="str">
            <v>Irrigation</v>
          </cell>
          <cell r="D1885" t="str">
            <v>Critical Peak Pricing</v>
          </cell>
          <cell r="E1885" t="str">
            <v>Non-Incentive Costs</v>
          </cell>
          <cell r="F1885" t="str">
            <v>High Participation Case</v>
          </cell>
          <cell r="G1885">
            <v>0</v>
          </cell>
          <cell r="H1885">
            <v>0</v>
          </cell>
          <cell r="I1885">
            <v>0</v>
          </cell>
          <cell r="J1885">
            <v>0</v>
          </cell>
          <cell r="K1885">
            <v>0</v>
          </cell>
          <cell r="L1885">
            <v>0</v>
          </cell>
          <cell r="M1885">
            <v>0</v>
          </cell>
          <cell r="N1885">
            <v>0</v>
          </cell>
          <cell r="O1885">
            <v>0</v>
          </cell>
          <cell r="P1885">
            <v>0</v>
          </cell>
          <cell r="Q1885">
            <v>0</v>
          </cell>
          <cell r="R1885">
            <v>5482636.7300000004</v>
          </cell>
          <cell r="S1885">
            <v>11437731.27</v>
          </cell>
          <cell r="T1885">
            <v>23748445.530000001</v>
          </cell>
          <cell r="U1885">
            <v>12818922.52</v>
          </cell>
          <cell r="V1885">
            <v>7177502.6100000003</v>
          </cell>
          <cell r="W1885">
            <v>1035039.42</v>
          </cell>
          <cell r="X1885">
            <v>1056694.75</v>
          </cell>
          <cell r="Y1885">
            <v>1077608.81</v>
          </cell>
          <cell r="Z1885">
            <v>1098962.6200000001</v>
          </cell>
          <cell r="AA1885">
            <v>1121099.71</v>
          </cell>
          <cell r="AB1885">
            <v>1143734.93</v>
          </cell>
          <cell r="AC1885">
            <v>1169950.97</v>
          </cell>
          <cell r="AD1885">
            <v>1234739.83</v>
          </cell>
          <cell r="AE1885">
            <v>1274929.31</v>
          </cell>
          <cell r="AF1885">
            <v>1316427.29</v>
          </cell>
          <cell r="AG1885">
            <v>1359276.37</v>
          </cell>
          <cell r="AH1885">
            <v>1403520.56</v>
          </cell>
          <cell r="AI1885">
            <v>1449205.28</v>
          </cell>
          <cell r="AJ1885">
            <v>1496377.44</v>
          </cell>
          <cell r="AK1885">
            <v>1545085.48</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row>
        <row r="1886">
          <cell r="A1886" t="str">
            <v>ORIrrigationCritical Peak PricingSummer Peak Reduction @Meter  (MW)High Participation Case0</v>
          </cell>
          <cell r="B1886" t="str">
            <v>OR</v>
          </cell>
          <cell r="C1886" t="str">
            <v>Irrigation</v>
          </cell>
          <cell r="D1886" t="str">
            <v>Critical Peak Pricing</v>
          </cell>
          <cell r="E1886" t="str">
            <v>Summer Peak Reduction @Meter  (MW)</v>
          </cell>
          <cell r="F1886" t="str">
            <v>High Participation Case</v>
          </cell>
          <cell r="G1886">
            <v>0</v>
          </cell>
          <cell r="H1886">
            <v>0</v>
          </cell>
          <cell r="I1886">
            <v>0</v>
          </cell>
          <cell r="J1886">
            <v>0</v>
          </cell>
          <cell r="K1886">
            <v>0</v>
          </cell>
          <cell r="L1886">
            <v>0</v>
          </cell>
          <cell r="M1886">
            <v>0</v>
          </cell>
          <cell r="N1886">
            <v>0</v>
          </cell>
          <cell r="O1886">
            <v>0</v>
          </cell>
          <cell r="P1886">
            <v>0</v>
          </cell>
          <cell r="Q1886">
            <v>0</v>
          </cell>
          <cell r="R1886">
            <v>5.1061481672101516</v>
          </cell>
          <cell r="S1886">
            <v>15.546439584201273</v>
          </cell>
          <cell r="T1886">
            <v>36.769815927493447</v>
          </cell>
          <cell r="U1886">
            <v>47.99510590524666</v>
          </cell>
          <cell r="V1886">
            <v>54.039254216657497</v>
          </cell>
          <cell r="W1886">
            <v>54.75501228123791</v>
          </cell>
          <cell r="X1886">
            <v>55.462504704051796</v>
          </cell>
          <cell r="Y1886">
            <v>56.170704503007471</v>
          </cell>
          <cell r="Z1886">
            <v>56.91276145592839</v>
          </cell>
          <cell r="AA1886">
            <v>57.74360864977195</v>
          </cell>
          <cell r="AB1886">
            <v>58.507439221742665</v>
          </cell>
          <cell r="AC1886">
            <v>59.27262640549219</v>
          </cell>
          <cell r="AD1886">
            <v>60.065513565673378</v>
          </cell>
          <cell r="AE1886">
            <v>60.869007140432515</v>
          </cell>
          <cell r="AF1886">
            <v>61.683249011282939</v>
          </cell>
          <cell r="AG1886">
            <v>62.508382957680382</v>
          </cell>
          <cell r="AH1886">
            <v>63.344554682411669</v>
          </cell>
          <cell r="AI1886">
            <v>64.191911837323005</v>
          </cell>
          <cell r="AJ1886">
            <v>65.050604049392433</v>
          </cell>
          <cell r="AK1886">
            <v>65.920782947151125</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row>
        <row r="1887">
          <cell r="A1887" t="str">
            <v>ORIrrigationCritical Peak PricingSummer Peak Reduction @Generation (MW)High Participation Case0</v>
          </cell>
          <cell r="B1887" t="str">
            <v>OR</v>
          </cell>
          <cell r="C1887" t="str">
            <v>Irrigation</v>
          </cell>
          <cell r="D1887" t="str">
            <v>Critical Peak Pricing</v>
          </cell>
          <cell r="E1887" t="str">
            <v>Summer Peak Reduction @Generation (MW)</v>
          </cell>
          <cell r="F1887" t="str">
            <v>High Participation Case</v>
          </cell>
          <cell r="G1887">
            <v>0</v>
          </cell>
          <cell r="H1887">
            <v>0</v>
          </cell>
          <cell r="I1887">
            <v>0</v>
          </cell>
          <cell r="J1887">
            <v>0</v>
          </cell>
          <cell r="K1887">
            <v>0</v>
          </cell>
          <cell r="L1887">
            <v>0</v>
          </cell>
          <cell r="M1887">
            <v>0</v>
          </cell>
          <cell r="N1887">
            <v>0</v>
          </cell>
          <cell r="O1887">
            <v>0</v>
          </cell>
          <cell r="P1887">
            <v>0</v>
          </cell>
          <cell r="Q1887">
            <v>0</v>
          </cell>
          <cell r="R1887">
            <v>5.6309529854545115</v>
          </cell>
          <cell r="S1887">
            <v>17.1442871462299</v>
          </cell>
          <cell r="T1887">
            <v>40.548980952242438</v>
          </cell>
          <cell r="U1887">
            <v>52.92799504328039</v>
          </cell>
          <cell r="V1887">
            <v>59.593354892652727</v>
          </cell>
          <cell r="W1887">
            <v>60.382677857562754</v>
          </cell>
          <cell r="X1887">
            <v>61.162885646285609</v>
          </cell>
          <cell r="Y1887">
            <v>61.94387351456492</v>
          </cell>
          <cell r="Z1887">
            <v>62.762198341341403</v>
          </cell>
          <cell r="AA1887">
            <v>63.678439181486489</v>
          </cell>
          <cell r="AB1887">
            <v>64.520775498172327</v>
          </cell>
          <cell r="AC1887">
            <v>65.364607857843168</v>
          </cell>
          <cell r="AD1887">
            <v>66.238987169908881</v>
          </cell>
          <cell r="AE1887">
            <v>67.125063013269198</v>
          </cell>
          <cell r="AF1887">
            <v>68.022991851877961</v>
          </cell>
          <cell r="AG1887">
            <v>68.932932242700019</v>
          </cell>
          <cell r="AH1887">
            <v>69.855044863709381</v>
          </cell>
          <cell r="AI1887">
            <v>70.789492542261797</v>
          </cell>
          <cell r="AJ1887">
            <v>71.73644028384696</v>
          </cell>
          <cell r="AK1887">
            <v>72.696055301225314</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row>
        <row r="1888">
          <cell r="A1888" t="str">
            <v>ORIrrigationCritical Peak PricingWinter Peak Reduction @Meter  (MW)High Participation Case0</v>
          </cell>
          <cell r="B1888" t="str">
            <v>OR</v>
          </cell>
          <cell r="C1888" t="str">
            <v>Irrigation</v>
          </cell>
          <cell r="D1888" t="str">
            <v>Critical Peak Pricing</v>
          </cell>
          <cell r="E1888" t="str">
            <v>Winter Peak Reduction @Meter  (MW)</v>
          </cell>
          <cell r="F1888" t="str">
            <v>High Participation Case</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row>
        <row r="1889">
          <cell r="A1889" t="str">
            <v>ORIrrigationCritical Peak PricingWinter Peak Reduction @Generation (MW)High Participation Case0</v>
          </cell>
          <cell r="B1889" t="str">
            <v>OR</v>
          </cell>
          <cell r="C1889" t="str">
            <v>Irrigation</v>
          </cell>
          <cell r="D1889" t="str">
            <v>Critical Peak Pricing</v>
          </cell>
          <cell r="E1889" t="str">
            <v>Winter Peak Reduction @Generation (MW)</v>
          </cell>
          <cell r="F1889" t="str">
            <v>High Participation Case</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row>
        <row r="1890">
          <cell r="A1890" t="str">
            <v>ORIrrigationCritical Peak PricingProgram Annual BenefitsHigh Participation Case0</v>
          </cell>
          <cell r="B1890" t="str">
            <v>OR</v>
          </cell>
          <cell r="C1890" t="str">
            <v>Irrigation</v>
          </cell>
          <cell r="D1890" t="str">
            <v>Critical Peak Pricing</v>
          </cell>
          <cell r="E1890" t="str">
            <v>Program Annual Benefits</v>
          </cell>
          <cell r="F1890" t="str">
            <v>High Participation Case</v>
          </cell>
          <cell r="G1890">
            <v>0</v>
          </cell>
        </row>
        <row r="1891">
          <cell r="A1891" t="str">
            <v>ORIrrigationCritical Peak PricingNew ParticipantsHigh Participation Case0</v>
          </cell>
          <cell r="B1891" t="str">
            <v>OR</v>
          </cell>
          <cell r="C1891" t="str">
            <v>Irrigation</v>
          </cell>
          <cell r="D1891" t="str">
            <v>Critical Peak Pricing</v>
          </cell>
          <cell r="E1891" t="str">
            <v>New Participants</v>
          </cell>
          <cell r="F1891" t="str">
            <v>High Participation Case</v>
          </cell>
          <cell r="G1891">
            <v>0</v>
          </cell>
          <cell r="H1891">
            <v>0</v>
          </cell>
          <cell r="I1891">
            <v>0</v>
          </cell>
          <cell r="J1891">
            <v>0</v>
          </cell>
          <cell r="K1891">
            <v>0</v>
          </cell>
          <cell r="L1891">
            <v>0</v>
          </cell>
          <cell r="M1891">
            <v>0</v>
          </cell>
          <cell r="N1891">
            <v>0</v>
          </cell>
          <cell r="O1891">
            <v>0</v>
          </cell>
          <cell r="P1891">
            <v>0</v>
          </cell>
          <cell r="Q1891">
            <v>0</v>
          </cell>
          <cell r="R1891">
            <v>16746.686550000006</v>
          </cell>
          <cell r="S1891">
            <v>34271.919000000009</v>
          </cell>
          <cell r="T1891">
            <v>69833.664450000011</v>
          </cell>
          <cell r="U1891">
            <v>36847.527750000037</v>
          </cell>
          <cell r="V1891">
            <v>20100.588749999937</v>
          </cell>
          <cell r="W1891">
            <v>2583.0255000000179</v>
          </cell>
          <cell r="X1891">
            <v>2585.7149999999965</v>
          </cell>
          <cell r="Y1891">
            <v>2585.2035000000324</v>
          </cell>
          <cell r="Z1891">
            <v>2584.5764999999665</v>
          </cell>
          <cell r="AA1891">
            <v>2584.3950000000186</v>
          </cell>
          <cell r="AB1891">
            <v>2584.7249999999767</v>
          </cell>
          <cell r="AC1891">
            <v>2592.8595000000205</v>
          </cell>
          <cell r="AD1891">
            <v>2694.0321599718882</v>
          </cell>
          <cell r="AE1891">
            <v>2731.0805338135397</v>
          </cell>
          <cell r="AF1891">
            <v>2768.6383974915661</v>
          </cell>
          <cell r="AG1891">
            <v>2806.7127575183695</v>
          </cell>
          <cell r="AH1891">
            <v>2845.3107167601411</v>
          </cell>
          <cell r="AI1891">
            <v>2884.4394757617847</v>
          </cell>
          <cell r="AJ1891">
            <v>2924.1063340901455</v>
          </cell>
          <cell r="AK1891">
            <v>2964.3186916958948</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row>
        <row r="1892">
          <cell r="A1892" t="str">
            <v>ORIrrigationCritical Peak PricingIncentive CostsHigh Participation Case0</v>
          </cell>
          <cell r="B1892" t="str">
            <v>OR</v>
          </cell>
          <cell r="C1892" t="str">
            <v>Irrigation</v>
          </cell>
          <cell r="D1892" t="str">
            <v>Critical Peak Pricing</v>
          </cell>
          <cell r="E1892" t="str">
            <v>Incentive Costs</v>
          </cell>
          <cell r="F1892" t="str">
            <v>High Participation Case</v>
          </cell>
          <cell r="G1892">
            <v>0</v>
          </cell>
          <cell r="H1892">
            <v>0</v>
          </cell>
          <cell r="I1892">
            <v>0</v>
          </cell>
          <cell r="J1892">
            <v>0</v>
          </cell>
          <cell r="K1892">
            <v>0</v>
          </cell>
          <cell r="L1892">
            <v>0</v>
          </cell>
          <cell r="M1892">
            <v>0</v>
          </cell>
          <cell r="N1892">
            <v>0</v>
          </cell>
          <cell r="O1892">
            <v>0</v>
          </cell>
          <cell r="P1892">
            <v>0</v>
          </cell>
          <cell r="Q1892">
            <v>0</v>
          </cell>
          <cell r="R1892">
            <v>351680.42</v>
          </cell>
          <cell r="S1892">
            <v>1071390.72</v>
          </cell>
          <cell r="T1892">
            <v>2537897.67</v>
          </cell>
          <cell r="U1892">
            <v>3311695.75</v>
          </cell>
          <cell r="V1892">
            <v>3733808.12</v>
          </cell>
          <cell r="W1892">
            <v>3788051.65</v>
          </cell>
          <cell r="X1892">
            <v>3842351.67</v>
          </cell>
          <cell r="Y1892">
            <v>3896640.94</v>
          </cell>
          <cell r="Z1892">
            <v>3950917.05</v>
          </cell>
          <cell r="AA1892">
            <v>4005189.34</v>
          </cell>
          <cell r="AB1892">
            <v>4059468.57</v>
          </cell>
          <cell r="AC1892">
            <v>4113918.62</v>
          </cell>
          <cell r="AD1892">
            <v>4170493.29</v>
          </cell>
          <cell r="AE1892">
            <v>4227845.9800000004</v>
          </cell>
          <cell r="AF1892">
            <v>4285987.3899999997</v>
          </cell>
          <cell r="AG1892">
            <v>4344928.3600000003</v>
          </cell>
          <cell r="AH1892">
            <v>4404679.88</v>
          </cell>
          <cell r="AI1892">
            <v>4465253.1100000003</v>
          </cell>
          <cell r="AJ1892">
            <v>4526659.34</v>
          </cell>
          <cell r="AK1892">
            <v>4588910.04</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row>
        <row r="1893">
          <cell r="A1893" t="str">
            <v>ORIrrigationCritical Peak PricingParticipantsHigh Participation Case0</v>
          </cell>
          <cell r="B1893" t="str">
            <v>OR</v>
          </cell>
          <cell r="C1893" t="str">
            <v>Irrigation</v>
          </cell>
          <cell r="D1893" t="str">
            <v>Critical Peak Pricing</v>
          </cell>
          <cell r="E1893" t="str">
            <v>Participants</v>
          </cell>
          <cell r="F1893" t="str">
            <v>High Participation Case</v>
          </cell>
          <cell r="G1893">
            <v>0</v>
          </cell>
          <cell r="H1893">
            <v>0</v>
          </cell>
          <cell r="I1893">
            <v>0</v>
          </cell>
          <cell r="J1893">
            <v>0</v>
          </cell>
          <cell r="K1893">
            <v>0</v>
          </cell>
          <cell r="L1893">
            <v>0</v>
          </cell>
          <cell r="M1893">
            <v>0</v>
          </cell>
          <cell r="N1893">
            <v>0</v>
          </cell>
          <cell r="O1893">
            <v>0</v>
          </cell>
          <cell r="P1893">
            <v>0</v>
          </cell>
          <cell r="Q1893">
            <v>0</v>
          </cell>
          <cell r="R1893">
            <v>16746.686550000006</v>
          </cell>
          <cell r="S1893">
            <v>51018.605550000015</v>
          </cell>
          <cell r="T1893">
            <v>120852.27000000002</v>
          </cell>
          <cell r="U1893">
            <v>157699.79775000006</v>
          </cell>
          <cell r="V1893">
            <v>177800.38649999999</v>
          </cell>
          <cell r="W1893">
            <v>180383.41200000001</v>
          </cell>
          <cell r="X1893">
            <v>182969.12700000001</v>
          </cell>
          <cell r="Y1893">
            <v>185554.33050000004</v>
          </cell>
          <cell r="Z1893">
            <v>188138.90700000001</v>
          </cell>
          <cell r="AA1893">
            <v>190723.30200000003</v>
          </cell>
          <cell r="AB1893">
            <v>193308.027</v>
          </cell>
          <cell r="AC1893">
            <v>195900.88650000002</v>
          </cell>
          <cell r="AD1893">
            <v>198594.91865997191</v>
          </cell>
          <cell r="AE1893">
            <v>201325.99919378545</v>
          </cell>
          <cell r="AF1893">
            <v>204094.63759127702</v>
          </cell>
          <cell r="AG1893">
            <v>206901.35034879539</v>
          </cell>
          <cell r="AH1893">
            <v>209746.66106555553</v>
          </cell>
          <cell r="AI1893">
            <v>212631.10054131731</v>
          </cell>
          <cell r="AJ1893">
            <v>215555.20687540746</v>
          </cell>
          <cell r="AK1893">
            <v>218519.52556710335</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row>
        <row r="1894">
          <cell r="A1894" t="str">
            <v>ORLarge C&amp;ICritical Peak PricingProgram Annual BenefitsHigh Participation Case0</v>
          </cell>
          <cell r="B1894" t="str">
            <v>OR</v>
          </cell>
          <cell r="C1894" t="str">
            <v>Large C&amp;I</v>
          </cell>
          <cell r="D1894" t="str">
            <v>Critical Peak Pricing</v>
          </cell>
          <cell r="E1894" t="str">
            <v>Program Annual Benefits</v>
          </cell>
          <cell r="F1894" t="str">
            <v>High Participation Case</v>
          </cell>
          <cell r="G1894">
            <v>0</v>
          </cell>
          <cell r="H1894">
            <v>0</v>
          </cell>
          <cell r="I1894">
            <v>0</v>
          </cell>
          <cell r="J1894">
            <v>0</v>
          </cell>
          <cell r="K1894">
            <v>0</v>
          </cell>
          <cell r="L1894">
            <v>0</v>
          </cell>
          <cell r="M1894">
            <v>0</v>
          </cell>
          <cell r="N1894">
            <v>0</v>
          </cell>
          <cell r="O1894">
            <v>0</v>
          </cell>
          <cell r="P1894">
            <v>0</v>
          </cell>
          <cell r="Q1894">
            <v>0</v>
          </cell>
          <cell r="R1894">
            <v>573231.01</v>
          </cell>
          <cell r="S1894">
            <v>1745288.43</v>
          </cell>
          <cell r="T1894">
            <v>4127886.26</v>
          </cell>
          <cell r="U1894">
            <v>5388069.9000000004</v>
          </cell>
          <cell r="V1894">
            <v>6066603.5300000003</v>
          </cell>
          <cell r="W1894">
            <v>6146956.6100000003</v>
          </cell>
          <cell r="X1894">
            <v>6226381.7599999998</v>
          </cell>
          <cell r="Y1894">
            <v>6305886.3200000003</v>
          </cell>
          <cell r="Z1894">
            <v>6389191.79</v>
          </cell>
          <cell r="AA1894">
            <v>6482465.1100000003</v>
          </cell>
          <cell r="AB1894">
            <v>6568214.9500000002</v>
          </cell>
          <cell r="AC1894">
            <v>6654117.0800000001</v>
          </cell>
          <cell r="AD1894">
            <v>6743128.8899999997</v>
          </cell>
          <cell r="AE1894">
            <v>6833331.4100000001</v>
          </cell>
          <cell r="AF1894">
            <v>6924740.5700000003</v>
          </cell>
          <cell r="AG1894">
            <v>7017372.5</v>
          </cell>
          <cell r="AH1894">
            <v>7111243.5700000003</v>
          </cell>
          <cell r="AI1894">
            <v>7206370.3399999999</v>
          </cell>
          <cell r="AJ1894">
            <v>7302769.6200000001</v>
          </cell>
          <cell r="AK1894">
            <v>7400458.4299999997</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row>
        <row r="1895">
          <cell r="A1895" t="str">
            <v>ORLarge C&amp;ICritical Peak PricingProgram Annual CostsHigh Participation Case0</v>
          </cell>
          <cell r="B1895" t="str">
            <v>OR</v>
          </cell>
          <cell r="C1895" t="str">
            <v>Large C&amp;I</v>
          </cell>
          <cell r="D1895" t="str">
            <v>Critical Peak Pricing</v>
          </cell>
          <cell r="E1895" t="str">
            <v>Program Annual Costs</v>
          </cell>
          <cell r="F1895" t="str">
            <v>High Participation Case</v>
          </cell>
          <cell r="G1895">
            <v>0</v>
          </cell>
          <cell r="H1895">
            <v>0</v>
          </cell>
          <cell r="I1895">
            <v>0</v>
          </cell>
          <cell r="J1895">
            <v>0</v>
          </cell>
          <cell r="K1895">
            <v>0</v>
          </cell>
          <cell r="L1895">
            <v>0</v>
          </cell>
          <cell r="M1895">
            <v>0</v>
          </cell>
          <cell r="N1895">
            <v>0</v>
          </cell>
          <cell r="O1895">
            <v>0</v>
          </cell>
          <cell r="P1895">
            <v>0</v>
          </cell>
          <cell r="Q1895">
            <v>0</v>
          </cell>
          <cell r="R1895">
            <v>5834317.1500000004</v>
          </cell>
          <cell r="S1895">
            <v>12509121.98</v>
          </cell>
          <cell r="T1895">
            <v>26286343.199999999</v>
          </cell>
          <cell r="U1895">
            <v>16130618.27</v>
          </cell>
          <cell r="V1895">
            <v>10911310.720000001</v>
          </cell>
          <cell r="W1895">
            <v>4823091.07</v>
          </cell>
          <cell r="X1895">
            <v>4899046.41</v>
          </cell>
          <cell r="Y1895">
            <v>4974249.76</v>
          </cell>
          <cell r="Z1895">
            <v>5049879.66</v>
          </cell>
          <cell r="AA1895">
            <v>5126289.05</v>
          </cell>
          <cell r="AB1895">
            <v>5203203.5</v>
          </cell>
          <cell r="AC1895">
            <v>5283869.59</v>
          </cell>
          <cell r="AD1895">
            <v>5405233.1200000001</v>
          </cell>
          <cell r="AE1895">
            <v>5502775.29</v>
          </cell>
          <cell r="AF1895">
            <v>5602414.6799999997</v>
          </cell>
          <cell r="AG1895">
            <v>5704204.7300000004</v>
          </cell>
          <cell r="AH1895">
            <v>5808200.4400000004</v>
          </cell>
          <cell r="AI1895">
            <v>5914458.3899999997</v>
          </cell>
          <cell r="AJ1895">
            <v>6023036.7800000003</v>
          </cell>
          <cell r="AK1895">
            <v>6133995.5099999998</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row>
        <row r="1896">
          <cell r="A1896" t="str">
            <v>ORLarge C&amp;ICritical Peak PricingNon-Incentive CostsHigh Participation Case0</v>
          </cell>
          <cell r="B1896" t="str">
            <v>OR</v>
          </cell>
          <cell r="C1896" t="str">
            <v>Large C&amp;I</v>
          </cell>
          <cell r="D1896" t="str">
            <v>Critical Peak Pricing</v>
          </cell>
          <cell r="E1896" t="str">
            <v>Non-Incentive Costs</v>
          </cell>
          <cell r="F1896" t="str">
            <v>High Participation Case</v>
          </cell>
          <cell r="G1896">
            <v>0</v>
          </cell>
          <cell r="H1896">
            <v>0</v>
          </cell>
          <cell r="I1896">
            <v>0</v>
          </cell>
          <cell r="J1896">
            <v>0</v>
          </cell>
          <cell r="K1896">
            <v>0</v>
          </cell>
          <cell r="L1896">
            <v>0</v>
          </cell>
          <cell r="M1896">
            <v>0</v>
          </cell>
          <cell r="N1896">
            <v>0</v>
          </cell>
          <cell r="O1896">
            <v>0</v>
          </cell>
          <cell r="P1896">
            <v>0</v>
          </cell>
          <cell r="Q1896">
            <v>0</v>
          </cell>
          <cell r="R1896">
            <v>5482636.7300000004</v>
          </cell>
          <cell r="S1896">
            <v>11437731.27</v>
          </cell>
          <cell r="T1896">
            <v>23748445.530000001</v>
          </cell>
          <cell r="U1896">
            <v>12818922.52</v>
          </cell>
          <cell r="V1896">
            <v>7177502.6100000003</v>
          </cell>
          <cell r="W1896">
            <v>1035039.42</v>
          </cell>
          <cell r="X1896">
            <v>1056694.75</v>
          </cell>
          <cell r="Y1896">
            <v>1077608.81</v>
          </cell>
          <cell r="Z1896">
            <v>1098962.6200000001</v>
          </cell>
          <cell r="AA1896">
            <v>1121099.71</v>
          </cell>
          <cell r="AB1896">
            <v>1143734.93</v>
          </cell>
          <cell r="AC1896">
            <v>1169950.97</v>
          </cell>
          <cell r="AD1896">
            <v>1234739.83</v>
          </cell>
          <cell r="AE1896">
            <v>1274929.31</v>
          </cell>
          <cell r="AF1896">
            <v>1316427.29</v>
          </cell>
          <cell r="AG1896">
            <v>1359276.37</v>
          </cell>
          <cell r="AH1896">
            <v>1403520.56</v>
          </cell>
          <cell r="AI1896">
            <v>1449205.28</v>
          </cell>
          <cell r="AJ1896">
            <v>1496377.44</v>
          </cell>
          <cell r="AK1896">
            <v>1545085.48</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row>
        <row r="1897">
          <cell r="A1897" t="str">
            <v>ORLarge C&amp;ICritical Peak PricingSummer Peak Reduction @Meter  (MW)High Participation Case0</v>
          </cell>
          <cell r="B1897" t="str">
            <v>OR</v>
          </cell>
          <cell r="C1897" t="str">
            <v>Large C&amp;I</v>
          </cell>
          <cell r="D1897" t="str">
            <v>Critical Peak Pricing</v>
          </cell>
          <cell r="E1897" t="str">
            <v>Summer Peak Reduction @Meter  (MW)</v>
          </cell>
          <cell r="F1897" t="str">
            <v>High Participation Case</v>
          </cell>
          <cell r="G1897">
            <v>0</v>
          </cell>
          <cell r="H1897">
            <v>0</v>
          </cell>
          <cell r="I1897">
            <v>0</v>
          </cell>
          <cell r="J1897">
            <v>0</v>
          </cell>
          <cell r="K1897">
            <v>0</v>
          </cell>
          <cell r="L1897">
            <v>0</v>
          </cell>
          <cell r="M1897">
            <v>0</v>
          </cell>
          <cell r="N1897">
            <v>0</v>
          </cell>
          <cell r="O1897">
            <v>0</v>
          </cell>
          <cell r="P1897">
            <v>0</v>
          </cell>
          <cell r="Q1897">
            <v>0</v>
          </cell>
          <cell r="R1897">
            <v>5.1061481672101516</v>
          </cell>
          <cell r="S1897">
            <v>15.546439584201273</v>
          </cell>
          <cell r="T1897">
            <v>36.769815927493447</v>
          </cell>
          <cell r="U1897">
            <v>47.99510590524666</v>
          </cell>
          <cell r="V1897">
            <v>54.039254216657497</v>
          </cell>
          <cell r="W1897">
            <v>54.75501228123791</v>
          </cell>
          <cell r="X1897">
            <v>55.462504704051796</v>
          </cell>
          <cell r="Y1897">
            <v>56.170704503007471</v>
          </cell>
          <cell r="Z1897">
            <v>56.91276145592839</v>
          </cell>
          <cell r="AA1897">
            <v>57.74360864977195</v>
          </cell>
          <cell r="AB1897">
            <v>58.507439221742665</v>
          </cell>
          <cell r="AC1897">
            <v>59.27262640549219</v>
          </cell>
          <cell r="AD1897">
            <v>60.065513565673378</v>
          </cell>
          <cell r="AE1897">
            <v>60.869007140432515</v>
          </cell>
          <cell r="AF1897">
            <v>61.683249011282939</v>
          </cell>
          <cell r="AG1897">
            <v>62.508382957680382</v>
          </cell>
          <cell r="AH1897">
            <v>63.344554682411669</v>
          </cell>
          <cell r="AI1897">
            <v>64.191911837323005</v>
          </cell>
          <cell r="AJ1897">
            <v>65.050604049392433</v>
          </cell>
          <cell r="AK1897">
            <v>65.920782947151125</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row>
        <row r="1898">
          <cell r="A1898" t="str">
            <v>ORLarge C&amp;ICritical Peak PricingSummer Peak Reduction @Generation (MW)High Participation Case0</v>
          </cell>
          <cell r="B1898" t="str">
            <v>OR</v>
          </cell>
          <cell r="C1898" t="str">
            <v>Large C&amp;I</v>
          </cell>
          <cell r="D1898" t="str">
            <v>Critical Peak Pricing</v>
          </cell>
          <cell r="E1898" t="str">
            <v>Summer Peak Reduction @Generation (MW)</v>
          </cell>
          <cell r="F1898" t="str">
            <v>High Participation Case</v>
          </cell>
          <cell r="G1898">
            <v>0</v>
          </cell>
          <cell r="H1898">
            <v>0</v>
          </cell>
          <cell r="I1898">
            <v>0</v>
          </cell>
          <cell r="J1898">
            <v>0</v>
          </cell>
          <cell r="K1898">
            <v>0</v>
          </cell>
          <cell r="L1898">
            <v>0</v>
          </cell>
          <cell r="M1898">
            <v>0</v>
          </cell>
          <cell r="N1898">
            <v>0</v>
          </cell>
          <cell r="O1898">
            <v>0</v>
          </cell>
          <cell r="P1898">
            <v>0</v>
          </cell>
          <cell r="Q1898">
            <v>0</v>
          </cell>
          <cell r="R1898">
            <v>5.6309529854545115</v>
          </cell>
          <cell r="S1898">
            <v>17.1442871462299</v>
          </cell>
          <cell r="T1898">
            <v>40.548980952242438</v>
          </cell>
          <cell r="U1898">
            <v>52.92799504328039</v>
          </cell>
          <cell r="V1898">
            <v>59.593354892652727</v>
          </cell>
          <cell r="W1898">
            <v>60.382677857562754</v>
          </cell>
          <cell r="X1898">
            <v>61.162885646285609</v>
          </cell>
          <cell r="Y1898">
            <v>61.94387351456492</v>
          </cell>
          <cell r="Z1898">
            <v>62.762198341341403</v>
          </cell>
          <cell r="AA1898">
            <v>63.678439181486489</v>
          </cell>
          <cell r="AB1898">
            <v>64.520775498172327</v>
          </cell>
          <cell r="AC1898">
            <v>65.364607857843168</v>
          </cell>
          <cell r="AD1898">
            <v>66.238987169908881</v>
          </cell>
          <cell r="AE1898">
            <v>67.125063013269198</v>
          </cell>
          <cell r="AF1898">
            <v>68.022991851877961</v>
          </cell>
          <cell r="AG1898">
            <v>68.932932242700019</v>
          </cell>
          <cell r="AH1898">
            <v>69.855044863709381</v>
          </cell>
          <cell r="AI1898">
            <v>70.789492542261797</v>
          </cell>
          <cell r="AJ1898">
            <v>71.73644028384696</v>
          </cell>
          <cell r="AK1898">
            <v>72.696055301225314</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row>
        <row r="1899">
          <cell r="A1899" t="str">
            <v>ORLarge C&amp;ICritical Peak PricingWinter Peak Reduction @Meter  (MW)High Participation Case0</v>
          </cell>
          <cell r="B1899" t="str">
            <v>OR</v>
          </cell>
          <cell r="C1899" t="str">
            <v>Large C&amp;I</v>
          </cell>
          <cell r="D1899" t="str">
            <v>Critical Peak Pricing</v>
          </cell>
          <cell r="E1899" t="str">
            <v>Winter Peak Reduction @Meter  (MW)</v>
          </cell>
          <cell r="F1899" t="str">
            <v>High Participation Case</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row>
        <row r="1900">
          <cell r="A1900" t="str">
            <v>ORLarge C&amp;ICritical Peak PricingWinter Peak Reduction @Generation (MW)High Participation Case0</v>
          </cell>
          <cell r="B1900" t="str">
            <v>OR</v>
          </cell>
          <cell r="C1900" t="str">
            <v>Large C&amp;I</v>
          </cell>
          <cell r="D1900" t="str">
            <v>Critical Peak Pricing</v>
          </cell>
          <cell r="E1900" t="str">
            <v>Winter Peak Reduction @Generation (MW)</v>
          </cell>
          <cell r="F1900" t="str">
            <v>High Participation Case</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row>
        <row r="1901">
          <cell r="A1901" t="str">
            <v>ORLarge C&amp;ICritical Peak PricingProgram Annual BenefitsHigh Participation Case0</v>
          </cell>
          <cell r="B1901" t="str">
            <v>OR</v>
          </cell>
          <cell r="C1901" t="str">
            <v>Large C&amp;I</v>
          </cell>
          <cell r="D1901" t="str">
            <v>Critical Peak Pricing</v>
          </cell>
          <cell r="E1901" t="str">
            <v>Program Annual Benefits</v>
          </cell>
          <cell r="F1901" t="str">
            <v>High Participation Case</v>
          </cell>
          <cell r="G1901">
            <v>0</v>
          </cell>
        </row>
        <row r="1902">
          <cell r="A1902" t="str">
            <v>ORLarge C&amp;ICritical Peak PricingNew ParticipantsHigh Participation Case0</v>
          </cell>
          <cell r="B1902" t="str">
            <v>OR</v>
          </cell>
          <cell r="C1902" t="str">
            <v>Large C&amp;I</v>
          </cell>
          <cell r="D1902" t="str">
            <v>Critical Peak Pricing</v>
          </cell>
          <cell r="E1902" t="str">
            <v>New Participants</v>
          </cell>
          <cell r="F1902" t="str">
            <v>High Participation Case</v>
          </cell>
          <cell r="G1902">
            <v>0</v>
          </cell>
          <cell r="H1902">
            <v>0</v>
          </cell>
          <cell r="I1902">
            <v>0</v>
          </cell>
          <cell r="J1902">
            <v>0</v>
          </cell>
          <cell r="K1902">
            <v>0</v>
          </cell>
          <cell r="L1902">
            <v>0</v>
          </cell>
          <cell r="M1902">
            <v>0</v>
          </cell>
          <cell r="N1902">
            <v>0</v>
          </cell>
          <cell r="O1902">
            <v>0</v>
          </cell>
          <cell r="P1902">
            <v>0</v>
          </cell>
          <cell r="Q1902">
            <v>0</v>
          </cell>
          <cell r="R1902">
            <v>16746.686550000006</v>
          </cell>
          <cell r="S1902">
            <v>34271.919000000009</v>
          </cell>
          <cell r="T1902">
            <v>69833.664450000011</v>
          </cell>
          <cell r="U1902">
            <v>36847.527750000037</v>
          </cell>
          <cell r="V1902">
            <v>20100.588749999937</v>
          </cell>
          <cell r="W1902">
            <v>2583.0255000000179</v>
          </cell>
          <cell r="X1902">
            <v>2585.7149999999965</v>
          </cell>
          <cell r="Y1902">
            <v>2585.2035000000324</v>
          </cell>
          <cell r="Z1902">
            <v>2584.5764999999665</v>
          </cell>
          <cell r="AA1902">
            <v>2584.3950000000186</v>
          </cell>
          <cell r="AB1902">
            <v>2584.7249999999767</v>
          </cell>
          <cell r="AC1902">
            <v>2592.8595000000205</v>
          </cell>
          <cell r="AD1902">
            <v>2694.0321599718882</v>
          </cell>
          <cell r="AE1902">
            <v>2731.0805338135397</v>
          </cell>
          <cell r="AF1902">
            <v>2768.6383974915661</v>
          </cell>
          <cell r="AG1902">
            <v>2806.7127575183695</v>
          </cell>
          <cell r="AH1902">
            <v>2845.3107167601411</v>
          </cell>
          <cell r="AI1902">
            <v>2884.4394757617847</v>
          </cell>
          <cell r="AJ1902">
            <v>2924.1063340901455</v>
          </cell>
          <cell r="AK1902">
            <v>2964.3186916958948</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row>
        <row r="1903">
          <cell r="A1903" t="str">
            <v>ORLarge C&amp;ICritical Peak PricingIncentive CostsHigh Participation Case0</v>
          </cell>
          <cell r="B1903" t="str">
            <v>OR</v>
          </cell>
          <cell r="C1903" t="str">
            <v>Large C&amp;I</v>
          </cell>
          <cell r="D1903" t="str">
            <v>Critical Peak Pricing</v>
          </cell>
          <cell r="E1903" t="str">
            <v>Incentive Costs</v>
          </cell>
          <cell r="F1903" t="str">
            <v>High Participation Case</v>
          </cell>
          <cell r="G1903">
            <v>0</v>
          </cell>
          <cell r="H1903">
            <v>0</v>
          </cell>
          <cell r="I1903">
            <v>0</v>
          </cell>
          <cell r="J1903">
            <v>0</v>
          </cell>
          <cell r="K1903">
            <v>0</v>
          </cell>
          <cell r="L1903">
            <v>0</v>
          </cell>
          <cell r="M1903">
            <v>0</v>
          </cell>
          <cell r="N1903">
            <v>0</v>
          </cell>
          <cell r="O1903">
            <v>0</v>
          </cell>
          <cell r="P1903">
            <v>0</v>
          </cell>
          <cell r="Q1903">
            <v>0</v>
          </cell>
          <cell r="R1903">
            <v>351680.42</v>
          </cell>
          <cell r="S1903">
            <v>1071390.72</v>
          </cell>
          <cell r="T1903">
            <v>2537897.67</v>
          </cell>
          <cell r="U1903">
            <v>3311695.75</v>
          </cell>
          <cell r="V1903">
            <v>3733808.12</v>
          </cell>
          <cell r="W1903">
            <v>3788051.65</v>
          </cell>
          <cell r="X1903">
            <v>3842351.67</v>
          </cell>
          <cell r="Y1903">
            <v>3896640.94</v>
          </cell>
          <cell r="Z1903">
            <v>3950917.05</v>
          </cell>
          <cell r="AA1903">
            <v>4005189.34</v>
          </cell>
          <cell r="AB1903">
            <v>4059468.57</v>
          </cell>
          <cell r="AC1903">
            <v>4113918.62</v>
          </cell>
          <cell r="AD1903">
            <v>4170493.29</v>
          </cell>
          <cell r="AE1903">
            <v>4227845.9800000004</v>
          </cell>
          <cell r="AF1903">
            <v>4285987.3899999997</v>
          </cell>
          <cell r="AG1903">
            <v>4344928.3600000003</v>
          </cell>
          <cell r="AH1903">
            <v>4404679.88</v>
          </cell>
          <cell r="AI1903">
            <v>4465253.1100000003</v>
          </cell>
          <cell r="AJ1903">
            <v>4526659.34</v>
          </cell>
          <cell r="AK1903">
            <v>4588910.04</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row>
        <row r="1904">
          <cell r="A1904" t="str">
            <v>ORLarge C&amp;ICritical Peak PricingParticipantsHigh Participation Case0</v>
          </cell>
          <cell r="B1904" t="str">
            <v>OR</v>
          </cell>
          <cell r="C1904" t="str">
            <v>Large C&amp;I</v>
          </cell>
          <cell r="D1904" t="str">
            <v>Critical Peak Pricing</v>
          </cell>
          <cell r="E1904" t="str">
            <v>Participants</v>
          </cell>
          <cell r="F1904" t="str">
            <v>High Participation Case</v>
          </cell>
          <cell r="G1904">
            <v>0</v>
          </cell>
          <cell r="H1904">
            <v>0</v>
          </cell>
          <cell r="I1904">
            <v>0</v>
          </cell>
          <cell r="J1904">
            <v>0</v>
          </cell>
          <cell r="K1904">
            <v>0</v>
          </cell>
          <cell r="L1904">
            <v>0</v>
          </cell>
          <cell r="M1904">
            <v>0</v>
          </cell>
          <cell r="N1904">
            <v>0</v>
          </cell>
          <cell r="O1904">
            <v>0</v>
          </cell>
          <cell r="P1904">
            <v>0</v>
          </cell>
          <cell r="Q1904">
            <v>0</v>
          </cell>
          <cell r="R1904">
            <v>16746.686550000006</v>
          </cell>
          <cell r="S1904">
            <v>51018.605550000015</v>
          </cell>
          <cell r="T1904">
            <v>120852.27000000002</v>
          </cell>
          <cell r="U1904">
            <v>157699.79775000006</v>
          </cell>
          <cell r="V1904">
            <v>177800.38649999999</v>
          </cell>
          <cell r="W1904">
            <v>180383.41200000001</v>
          </cell>
          <cell r="X1904">
            <v>182969.12700000001</v>
          </cell>
          <cell r="Y1904">
            <v>185554.33050000004</v>
          </cell>
          <cell r="Z1904">
            <v>188138.90700000001</v>
          </cell>
          <cell r="AA1904">
            <v>190723.30200000003</v>
          </cell>
          <cell r="AB1904">
            <v>193308.027</v>
          </cell>
          <cell r="AC1904">
            <v>195900.88650000002</v>
          </cell>
          <cell r="AD1904">
            <v>198594.91865997191</v>
          </cell>
          <cell r="AE1904">
            <v>201325.99919378545</v>
          </cell>
          <cell r="AF1904">
            <v>204094.63759127702</v>
          </cell>
          <cell r="AG1904">
            <v>206901.35034879539</v>
          </cell>
          <cell r="AH1904">
            <v>209746.66106555553</v>
          </cell>
          <cell r="AI1904">
            <v>212631.10054131731</v>
          </cell>
          <cell r="AJ1904">
            <v>215555.20687540746</v>
          </cell>
          <cell r="AK1904">
            <v>218519.52556710335</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row>
        <row r="1905">
          <cell r="A1905" t="str">
            <v>ORMedium C&amp;ICritical Peak PricingProgram Annual BenefitsHigh Participation Case0</v>
          </cell>
          <cell r="B1905" t="str">
            <v>OR</v>
          </cell>
          <cell r="C1905" t="str">
            <v>Medium C&amp;I</v>
          </cell>
          <cell r="D1905" t="str">
            <v>Critical Peak Pricing</v>
          </cell>
          <cell r="E1905" t="str">
            <v>Program Annual Benefits</v>
          </cell>
          <cell r="F1905" t="str">
            <v>High Participation Case</v>
          </cell>
          <cell r="G1905">
            <v>0</v>
          </cell>
          <cell r="H1905">
            <v>0</v>
          </cell>
          <cell r="I1905">
            <v>0</v>
          </cell>
          <cell r="J1905">
            <v>0</v>
          </cell>
          <cell r="K1905">
            <v>0</v>
          </cell>
          <cell r="L1905">
            <v>0</v>
          </cell>
          <cell r="M1905">
            <v>0</v>
          </cell>
          <cell r="N1905">
            <v>0</v>
          </cell>
          <cell r="O1905">
            <v>0</v>
          </cell>
          <cell r="P1905">
            <v>0</v>
          </cell>
          <cell r="Q1905">
            <v>0</v>
          </cell>
          <cell r="R1905">
            <v>573231.01</v>
          </cell>
          <cell r="S1905">
            <v>1745288.43</v>
          </cell>
          <cell r="T1905">
            <v>4127886.26</v>
          </cell>
          <cell r="U1905">
            <v>5388069.9000000004</v>
          </cell>
          <cell r="V1905">
            <v>6066603.5300000003</v>
          </cell>
          <cell r="W1905">
            <v>6146956.6100000003</v>
          </cell>
          <cell r="X1905">
            <v>6226381.7599999998</v>
          </cell>
          <cell r="Y1905">
            <v>6305886.3200000003</v>
          </cell>
          <cell r="Z1905">
            <v>6389191.79</v>
          </cell>
          <cell r="AA1905">
            <v>6482465.1100000003</v>
          </cell>
          <cell r="AB1905">
            <v>6568214.9500000002</v>
          </cell>
          <cell r="AC1905">
            <v>6654117.0800000001</v>
          </cell>
          <cell r="AD1905">
            <v>6743128.8899999997</v>
          </cell>
          <cell r="AE1905">
            <v>6833331.4100000001</v>
          </cell>
          <cell r="AF1905">
            <v>6924740.5700000003</v>
          </cell>
          <cell r="AG1905">
            <v>7017372.5</v>
          </cell>
          <cell r="AH1905">
            <v>7111243.5700000003</v>
          </cell>
          <cell r="AI1905">
            <v>7206370.3399999999</v>
          </cell>
          <cell r="AJ1905">
            <v>7302769.6200000001</v>
          </cell>
          <cell r="AK1905">
            <v>7400458.4299999997</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row>
        <row r="1906">
          <cell r="A1906" t="str">
            <v>ORMedium C&amp;ICritical Peak PricingProgram Annual CostsHigh Participation Case0</v>
          </cell>
          <cell r="B1906" t="str">
            <v>OR</v>
          </cell>
          <cell r="C1906" t="str">
            <v>Medium C&amp;I</v>
          </cell>
          <cell r="D1906" t="str">
            <v>Critical Peak Pricing</v>
          </cell>
          <cell r="E1906" t="str">
            <v>Program Annual Costs</v>
          </cell>
          <cell r="F1906" t="str">
            <v>High Participation Case</v>
          </cell>
          <cell r="G1906">
            <v>0</v>
          </cell>
          <cell r="H1906">
            <v>0</v>
          </cell>
          <cell r="I1906">
            <v>0</v>
          </cell>
          <cell r="J1906">
            <v>0</v>
          </cell>
          <cell r="K1906">
            <v>0</v>
          </cell>
          <cell r="L1906">
            <v>0</v>
          </cell>
          <cell r="M1906">
            <v>0</v>
          </cell>
          <cell r="N1906">
            <v>0</v>
          </cell>
          <cell r="O1906">
            <v>0</v>
          </cell>
          <cell r="P1906">
            <v>0</v>
          </cell>
          <cell r="Q1906">
            <v>0</v>
          </cell>
          <cell r="R1906">
            <v>5834317.1500000004</v>
          </cell>
          <cell r="S1906">
            <v>12509121.98</v>
          </cell>
          <cell r="T1906">
            <v>26286343.199999999</v>
          </cell>
          <cell r="U1906">
            <v>16130618.27</v>
          </cell>
          <cell r="V1906">
            <v>10911310.720000001</v>
          </cell>
          <cell r="W1906">
            <v>4823091.07</v>
          </cell>
          <cell r="X1906">
            <v>4899046.41</v>
          </cell>
          <cell r="Y1906">
            <v>4974249.76</v>
          </cell>
          <cell r="Z1906">
            <v>5049879.66</v>
          </cell>
          <cell r="AA1906">
            <v>5126289.05</v>
          </cell>
          <cell r="AB1906">
            <v>5203203.5</v>
          </cell>
          <cell r="AC1906">
            <v>5283869.59</v>
          </cell>
          <cell r="AD1906">
            <v>5405233.1200000001</v>
          </cell>
          <cell r="AE1906">
            <v>5502775.29</v>
          </cell>
          <cell r="AF1906">
            <v>5602414.6799999997</v>
          </cell>
          <cell r="AG1906">
            <v>5704204.7300000004</v>
          </cell>
          <cell r="AH1906">
            <v>5808200.4400000004</v>
          </cell>
          <cell r="AI1906">
            <v>5914458.3899999997</v>
          </cell>
          <cell r="AJ1906">
            <v>6023036.7800000003</v>
          </cell>
          <cell r="AK1906">
            <v>6133995.5099999998</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row>
        <row r="1907">
          <cell r="A1907" t="str">
            <v>ORMedium C&amp;ICritical Peak PricingNon-Incentive CostsHigh Participation Case0</v>
          </cell>
          <cell r="B1907" t="str">
            <v>OR</v>
          </cell>
          <cell r="C1907" t="str">
            <v>Medium C&amp;I</v>
          </cell>
          <cell r="D1907" t="str">
            <v>Critical Peak Pricing</v>
          </cell>
          <cell r="E1907" t="str">
            <v>Non-Incentive Costs</v>
          </cell>
          <cell r="F1907" t="str">
            <v>High Participation Case</v>
          </cell>
          <cell r="G1907">
            <v>0</v>
          </cell>
          <cell r="H1907">
            <v>0</v>
          </cell>
          <cell r="I1907">
            <v>0</v>
          </cell>
          <cell r="J1907">
            <v>0</v>
          </cell>
          <cell r="K1907">
            <v>0</v>
          </cell>
          <cell r="L1907">
            <v>0</v>
          </cell>
          <cell r="M1907">
            <v>0</v>
          </cell>
          <cell r="N1907">
            <v>0</v>
          </cell>
          <cell r="O1907">
            <v>0</v>
          </cell>
          <cell r="P1907">
            <v>0</v>
          </cell>
          <cell r="Q1907">
            <v>0</v>
          </cell>
          <cell r="R1907">
            <v>5482636.7300000004</v>
          </cell>
          <cell r="S1907">
            <v>11437731.27</v>
          </cell>
          <cell r="T1907">
            <v>23748445.530000001</v>
          </cell>
          <cell r="U1907">
            <v>12818922.52</v>
          </cell>
          <cell r="V1907">
            <v>7177502.6100000003</v>
          </cell>
          <cell r="W1907">
            <v>1035039.42</v>
          </cell>
          <cell r="X1907">
            <v>1056694.75</v>
          </cell>
          <cell r="Y1907">
            <v>1077608.81</v>
          </cell>
          <cell r="Z1907">
            <v>1098962.6200000001</v>
          </cell>
          <cell r="AA1907">
            <v>1121099.71</v>
          </cell>
          <cell r="AB1907">
            <v>1143734.93</v>
          </cell>
          <cell r="AC1907">
            <v>1169950.97</v>
          </cell>
          <cell r="AD1907">
            <v>1234739.83</v>
          </cell>
          <cell r="AE1907">
            <v>1274929.31</v>
          </cell>
          <cell r="AF1907">
            <v>1316427.29</v>
          </cell>
          <cell r="AG1907">
            <v>1359276.37</v>
          </cell>
          <cell r="AH1907">
            <v>1403520.56</v>
          </cell>
          <cell r="AI1907">
            <v>1449205.28</v>
          </cell>
          <cell r="AJ1907">
            <v>1496377.44</v>
          </cell>
          <cell r="AK1907">
            <v>1545085.48</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row>
        <row r="1908">
          <cell r="A1908" t="str">
            <v>ORMedium C&amp;ICritical Peak PricingSummer Peak Reduction @Meter  (MW)High Participation Case0</v>
          </cell>
          <cell r="B1908" t="str">
            <v>OR</v>
          </cell>
          <cell r="C1908" t="str">
            <v>Medium C&amp;I</v>
          </cell>
          <cell r="D1908" t="str">
            <v>Critical Peak Pricing</v>
          </cell>
          <cell r="E1908" t="str">
            <v>Summer Peak Reduction @Meter  (MW)</v>
          </cell>
          <cell r="F1908" t="str">
            <v>High Participation Case</v>
          </cell>
          <cell r="G1908">
            <v>0</v>
          </cell>
          <cell r="H1908">
            <v>0</v>
          </cell>
          <cell r="I1908">
            <v>0</v>
          </cell>
          <cell r="J1908">
            <v>0</v>
          </cell>
          <cell r="K1908">
            <v>0</v>
          </cell>
          <cell r="L1908">
            <v>0</v>
          </cell>
          <cell r="M1908">
            <v>0</v>
          </cell>
          <cell r="N1908">
            <v>0</v>
          </cell>
          <cell r="O1908">
            <v>0</v>
          </cell>
          <cell r="P1908">
            <v>0</v>
          </cell>
          <cell r="Q1908">
            <v>0</v>
          </cell>
          <cell r="R1908">
            <v>5.1061481672101516</v>
          </cell>
          <cell r="S1908">
            <v>15.546439584201273</v>
          </cell>
          <cell r="T1908">
            <v>36.769815927493447</v>
          </cell>
          <cell r="U1908">
            <v>47.99510590524666</v>
          </cell>
          <cell r="V1908">
            <v>54.039254216657497</v>
          </cell>
          <cell r="W1908">
            <v>54.75501228123791</v>
          </cell>
          <cell r="X1908">
            <v>55.462504704051796</v>
          </cell>
          <cell r="Y1908">
            <v>56.170704503007471</v>
          </cell>
          <cell r="Z1908">
            <v>56.91276145592839</v>
          </cell>
          <cell r="AA1908">
            <v>57.74360864977195</v>
          </cell>
          <cell r="AB1908">
            <v>58.507439221742665</v>
          </cell>
          <cell r="AC1908">
            <v>59.27262640549219</v>
          </cell>
          <cell r="AD1908">
            <v>60.065513565673378</v>
          </cell>
          <cell r="AE1908">
            <v>60.869007140432515</v>
          </cell>
          <cell r="AF1908">
            <v>61.683249011282939</v>
          </cell>
          <cell r="AG1908">
            <v>62.508382957680382</v>
          </cell>
          <cell r="AH1908">
            <v>63.344554682411669</v>
          </cell>
          <cell r="AI1908">
            <v>64.191911837323005</v>
          </cell>
          <cell r="AJ1908">
            <v>65.050604049392433</v>
          </cell>
          <cell r="AK1908">
            <v>65.920782947151125</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row>
        <row r="1909">
          <cell r="A1909" t="str">
            <v>ORMedium C&amp;ICritical Peak PricingSummer Peak Reduction @Generation (MW)High Participation Case0</v>
          </cell>
          <cell r="B1909" t="str">
            <v>OR</v>
          </cell>
          <cell r="C1909" t="str">
            <v>Medium C&amp;I</v>
          </cell>
          <cell r="D1909" t="str">
            <v>Critical Peak Pricing</v>
          </cell>
          <cell r="E1909" t="str">
            <v>Summer Peak Reduction @Generation (MW)</v>
          </cell>
          <cell r="F1909" t="str">
            <v>High Participation Case</v>
          </cell>
          <cell r="G1909">
            <v>0</v>
          </cell>
          <cell r="H1909">
            <v>0</v>
          </cell>
          <cell r="I1909">
            <v>0</v>
          </cell>
          <cell r="J1909">
            <v>0</v>
          </cell>
          <cell r="K1909">
            <v>0</v>
          </cell>
          <cell r="L1909">
            <v>0</v>
          </cell>
          <cell r="M1909">
            <v>0</v>
          </cell>
          <cell r="N1909">
            <v>0</v>
          </cell>
          <cell r="O1909">
            <v>0</v>
          </cell>
          <cell r="P1909">
            <v>0</v>
          </cell>
          <cell r="Q1909">
            <v>0</v>
          </cell>
          <cell r="R1909">
            <v>5.6309529854545115</v>
          </cell>
          <cell r="S1909">
            <v>17.1442871462299</v>
          </cell>
          <cell r="T1909">
            <v>40.548980952242438</v>
          </cell>
          <cell r="U1909">
            <v>52.92799504328039</v>
          </cell>
          <cell r="V1909">
            <v>59.593354892652727</v>
          </cell>
          <cell r="W1909">
            <v>60.382677857562754</v>
          </cell>
          <cell r="X1909">
            <v>61.162885646285609</v>
          </cell>
          <cell r="Y1909">
            <v>61.94387351456492</v>
          </cell>
          <cell r="Z1909">
            <v>62.762198341341403</v>
          </cell>
          <cell r="AA1909">
            <v>63.678439181486489</v>
          </cell>
          <cell r="AB1909">
            <v>64.520775498172327</v>
          </cell>
          <cell r="AC1909">
            <v>65.364607857843168</v>
          </cell>
          <cell r="AD1909">
            <v>66.238987169908881</v>
          </cell>
          <cell r="AE1909">
            <v>67.125063013269198</v>
          </cell>
          <cell r="AF1909">
            <v>68.022991851877961</v>
          </cell>
          <cell r="AG1909">
            <v>68.932932242700019</v>
          </cell>
          <cell r="AH1909">
            <v>69.855044863709381</v>
          </cell>
          <cell r="AI1909">
            <v>70.789492542261797</v>
          </cell>
          <cell r="AJ1909">
            <v>71.73644028384696</v>
          </cell>
          <cell r="AK1909">
            <v>72.696055301225314</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row>
        <row r="1910">
          <cell r="A1910" t="str">
            <v>ORMedium C&amp;ICritical Peak PricingWinter Peak Reduction @Meter  (MW)High Participation Case0</v>
          </cell>
          <cell r="B1910" t="str">
            <v>OR</v>
          </cell>
          <cell r="C1910" t="str">
            <v>Medium C&amp;I</v>
          </cell>
          <cell r="D1910" t="str">
            <v>Critical Peak Pricing</v>
          </cell>
          <cell r="E1910" t="str">
            <v>Winter Peak Reduction @Meter  (MW)</v>
          </cell>
          <cell r="F1910" t="str">
            <v>High Participation Case</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row>
        <row r="1911">
          <cell r="A1911" t="str">
            <v>ORMedium C&amp;ICritical Peak PricingWinter Peak Reduction @Generation (MW)High Participation Case0</v>
          </cell>
          <cell r="B1911" t="str">
            <v>OR</v>
          </cell>
          <cell r="C1911" t="str">
            <v>Medium C&amp;I</v>
          </cell>
          <cell r="D1911" t="str">
            <v>Critical Peak Pricing</v>
          </cell>
          <cell r="E1911" t="str">
            <v>Winter Peak Reduction @Generation (MW)</v>
          </cell>
          <cell r="F1911" t="str">
            <v>High Participation Case</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row>
        <row r="1912">
          <cell r="A1912" t="str">
            <v>ORMedium C&amp;ICritical Peak PricingProgram Annual BenefitsHigh Participation Case0</v>
          </cell>
          <cell r="B1912" t="str">
            <v>OR</v>
          </cell>
          <cell r="C1912" t="str">
            <v>Medium C&amp;I</v>
          </cell>
          <cell r="D1912" t="str">
            <v>Critical Peak Pricing</v>
          </cell>
          <cell r="E1912" t="str">
            <v>Program Annual Benefits</v>
          </cell>
          <cell r="F1912" t="str">
            <v>High Participation Case</v>
          </cell>
          <cell r="G1912">
            <v>0</v>
          </cell>
        </row>
        <row r="1913">
          <cell r="A1913" t="str">
            <v>ORMedium C&amp;ICritical Peak PricingNew ParticipantsHigh Participation Case0</v>
          </cell>
          <cell r="B1913" t="str">
            <v>OR</v>
          </cell>
          <cell r="C1913" t="str">
            <v>Medium C&amp;I</v>
          </cell>
          <cell r="D1913" t="str">
            <v>Critical Peak Pricing</v>
          </cell>
          <cell r="E1913" t="str">
            <v>New Participants</v>
          </cell>
          <cell r="F1913" t="str">
            <v>High Participation Case</v>
          </cell>
          <cell r="G1913">
            <v>0</v>
          </cell>
          <cell r="H1913">
            <v>0</v>
          </cell>
          <cell r="I1913">
            <v>0</v>
          </cell>
          <cell r="J1913">
            <v>0</v>
          </cell>
          <cell r="K1913">
            <v>0</v>
          </cell>
          <cell r="L1913">
            <v>0</v>
          </cell>
          <cell r="M1913">
            <v>0</v>
          </cell>
          <cell r="N1913">
            <v>0</v>
          </cell>
          <cell r="O1913">
            <v>0</v>
          </cell>
          <cell r="P1913">
            <v>0</v>
          </cell>
          <cell r="Q1913">
            <v>0</v>
          </cell>
          <cell r="R1913">
            <v>16746.686550000006</v>
          </cell>
          <cell r="S1913">
            <v>34271.919000000009</v>
          </cell>
          <cell r="T1913">
            <v>69833.664450000011</v>
          </cell>
          <cell r="U1913">
            <v>36847.527750000037</v>
          </cell>
          <cell r="V1913">
            <v>20100.588749999937</v>
          </cell>
          <cell r="W1913">
            <v>2583.0255000000179</v>
          </cell>
          <cell r="X1913">
            <v>2585.7149999999965</v>
          </cell>
          <cell r="Y1913">
            <v>2585.2035000000324</v>
          </cell>
          <cell r="Z1913">
            <v>2584.5764999999665</v>
          </cell>
          <cell r="AA1913">
            <v>2584.3950000000186</v>
          </cell>
          <cell r="AB1913">
            <v>2584.7249999999767</v>
          </cell>
          <cell r="AC1913">
            <v>2592.8595000000205</v>
          </cell>
          <cell r="AD1913">
            <v>2694.0321599718882</v>
          </cell>
          <cell r="AE1913">
            <v>2731.0805338135397</v>
          </cell>
          <cell r="AF1913">
            <v>2768.6383974915661</v>
          </cell>
          <cell r="AG1913">
            <v>2806.7127575183695</v>
          </cell>
          <cell r="AH1913">
            <v>2845.3107167601411</v>
          </cell>
          <cell r="AI1913">
            <v>2884.4394757617847</v>
          </cell>
          <cell r="AJ1913">
            <v>2924.1063340901455</v>
          </cell>
          <cell r="AK1913">
            <v>2964.3186916958948</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row>
        <row r="1914">
          <cell r="A1914" t="str">
            <v>ORMedium C&amp;ICritical Peak PricingIncentive CostsHigh Participation Case0</v>
          </cell>
          <cell r="B1914" t="str">
            <v>OR</v>
          </cell>
          <cell r="C1914" t="str">
            <v>Medium C&amp;I</v>
          </cell>
          <cell r="D1914" t="str">
            <v>Critical Peak Pricing</v>
          </cell>
          <cell r="E1914" t="str">
            <v>Incentive Costs</v>
          </cell>
          <cell r="F1914" t="str">
            <v>High Participation Case</v>
          </cell>
          <cell r="G1914">
            <v>0</v>
          </cell>
          <cell r="H1914">
            <v>0</v>
          </cell>
          <cell r="I1914">
            <v>0</v>
          </cell>
          <cell r="J1914">
            <v>0</v>
          </cell>
          <cell r="K1914">
            <v>0</v>
          </cell>
          <cell r="L1914">
            <v>0</v>
          </cell>
          <cell r="M1914">
            <v>0</v>
          </cell>
          <cell r="N1914">
            <v>0</v>
          </cell>
          <cell r="O1914">
            <v>0</v>
          </cell>
          <cell r="P1914">
            <v>0</v>
          </cell>
          <cell r="Q1914">
            <v>0</v>
          </cell>
          <cell r="R1914">
            <v>351680.42</v>
          </cell>
          <cell r="S1914">
            <v>1071390.72</v>
          </cell>
          <cell r="T1914">
            <v>2537897.67</v>
          </cell>
          <cell r="U1914">
            <v>3311695.75</v>
          </cell>
          <cell r="V1914">
            <v>3733808.12</v>
          </cell>
          <cell r="W1914">
            <v>3788051.65</v>
          </cell>
          <cell r="X1914">
            <v>3842351.67</v>
          </cell>
          <cell r="Y1914">
            <v>3896640.94</v>
          </cell>
          <cell r="Z1914">
            <v>3950917.05</v>
          </cell>
          <cell r="AA1914">
            <v>4005189.34</v>
          </cell>
          <cell r="AB1914">
            <v>4059468.57</v>
          </cell>
          <cell r="AC1914">
            <v>4113918.62</v>
          </cell>
          <cell r="AD1914">
            <v>4170493.29</v>
          </cell>
          <cell r="AE1914">
            <v>4227845.9800000004</v>
          </cell>
          <cell r="AF1914">
            <v>4285987.3899999997</v>
          </cell>
          <cell r="AG1914">
            <v>4344928.3600000003</v>
          </cell>
          <cell r="AH1914">
            <v>4404679.88</v>
          </cell>
          <cell r="AI1914">
            <v>4465253.1100000003</v>
          </cell>
          <cell r="AJ1914">
            <v>4526659.34</v>
          </cell>
          <cell r="AK1914">
            <v>4588910.04</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row>
        <row r="1915">
          <cell r="A1915" t="str">
            <v>ORMedium C&amp;ICritical Peak PricingParticipantsHigh Participation Case0</v>
          </cell>
          <cell r="B1915" t="str">
            <v>OR</v>
          </cell>
          <cell r="C1915" t="str">
            <v>Medium C&amp;I</v>
          </cell>
          <cell r="D1915" t="str">
            <v>Critical Peak Pricing</v>
          </cell>
          <cell r="E1915" t="str">
            <v>Participants</v>
          </cell>
          <cell r="F1915" t="str">
            <v>High Participation Case</v>
          </cell>
          <cell r="G1915">
            <v>0</v>
          </cell>
          <cell r="H1915">
            <v>0</v>
          </cell>
          <cell r="I1915">
            <v>0</v>
          </cell>
          <cell r="J1915">
            <v>0</v>
          </cell>
          <cell r="K1915">
            <v>0</v>
          </cell>
          <cell r="L1915">
            <v>0</v>
          </cell>
          <cell r="M1915">
            <v>0</v>
          </cell>
          <cell r="N1915">
            <v>0</v>
          </cell>
          <cell r="O1915">
            <v>0</v>
          </cell>
          <cell r="P1915">
            <v>0</v>
          </cell>
          <cell r="Q1915">
            <v>0</v>
          </cell>
          <cell r="R1915">
            <v>16746.686550000006</v>
          </cell>
          <cell r="S1915">
            <v>51018.605550000015</v>
          </cell>
          <cell r="T1915">
            <v>120852.27000000002</v>
          </cell>
          <cell r="U1915">
            <v>157699.79775000006</v>
          </cell>
          <cell r="V1915">
            <v>177800.38649999999</v>
          </cell>
          <cell r="W1915">
            <v>180383.41200000001</v>
          </cell>
          <cell r="X1915">
            <v>182969.12700000001</v>
          </cell>
          <cell r="Y1915">
            <v>185554.33050000004</v>
          </cell>
          <cell r="Z1915">
            <v>188138.90700000001</v>
          </cell>
          <cell r="AA1915">
            <v>190723.30200000003</v>
          </cell>
          <cell r="AB1915">
            <v>193308.027</v>
          </cell>
          <cell r="AC1915">
            <v>195900.88650000002</v>
          </cell>
          <cell r="AD1915">
            <v>198594.91865997191</v>
          </cell>
          <cell r="AE1915">
            <v>201325.99919378545</v>
          </cell>
          <cell r="AF1915">
            <v>204094.63759127702</v>
          </cell>
          <cell r="AG1915">
            <v>206901.35034879539</v>
          </cell>
          <cell r="AH1915">
            <v>209746.66106555553</v>
          </cell>
          <cell r="AI1915">
            <v>212631.10054131731</v>
          </cell>
          <cell r="AJ1915">
            <v>215555.20687540746</v>
          </cell>
          <cell r="AK1915">
            <v>218519.52556710335</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row>
        <row r="1916">
          <cell r="A1916" t="str">
            <v>ORResidentialCritical Peak PricingProgram Annual BenefitsHigh Participation Case0</v>
          </cell>
          <cell r="B1916" t="str">
            <v>OR</v>
          </cell>
          <cell r="C1916" t="str">
            <v>Residential</v>
          </cell>
          <cell r="D1916" t="str">
            <v>Critical Peak Pricing</v>
          </cell>
          <cell r="E1916" t="str">
            <v>Program Annual Benefits</v>
          </cell>
          <cell r="F1916" t="str">
            <v>High Participation Case</v>
          </cell>
          <cell r="G1916">
            <v>0</v>
          </cell>
          <cell r="H1916">
            <v>0</v>
          </cell>
          <cell r="I1916">
            <v>0</v>
          </cell>
          <cell r="J1916">
            <v>0</v>
          </cell>
          <cell r="K1916">
            <v>0</v>
          </cell>
          <cell r="L1916">
            <v>0</v>
          </cell>
          <cell r="M1916">
            <v>0</v>
          </cell>
          <cell r="N1916">
            <v>0</v>
          </cell>
          <cell r="O1916">
            <v>0</v>
          </cell>
          <cell r="P1916">
            <v>0</v>
          </cell>
          <cell r="Q1916">
            <v>0</v>
          </cell>
          <cell r="R1916">
            <v>573231.01</v>
          </cell>
          <cell r="S1916">
            <v>1745288.43</v>
          </cell>
          <cell r="T1916">
            <v>4127886.26</v>
          </cell>
          <cell r="U1916">
            <v>5388069.9000000004</v>
          </cell>
          <cell r="V1916">
            <v>6066603.5300000003</v>
          </cell>
          <cell r="W1916">
            <v>6146956.6100000003</v>
          </cell>
          <cell r="X1916">
            <v>6226381.7599999998</v>
          </cell>
          <cell r="Y1916">
            <v>6305886.3200000003</v>
          </cell>
          <cell r="Z1916">
            <v>6389191.79</v>
          </cell>
          <cell r="AA1916">
            <v>6482465.1100000003</v>
          </cell>
          <cell r="AB1916">
            <v>6568214.9500000002</v>
          </cell>
          <cell r="AC1916">
            <v>6654117.0800000001</v>
          </cell>
          <cell r="AD1916">
            <v>6743128.8899999997</v>
          </cell>
          <cell r="AE1916">
            <v>6833331.4100000001</v>
          </cell>
          <cell r="AF1916">
            <v>6924740.5700000003</v>
          </cell>
          <cell r="AG1916">
            <v>7017372.5</v>
          </cell>
          <cell r="AH1916">
            <v>7111243.5700000003</v>
          </cell>
          <cell r="AI1916">
            <v>7206370.3399999999</v>
          </cell>
          <cell r="AJ1916">
            <v>7302769.6200000001</v>
          </cell>
          <cell r="AK1916">
            <v>7400458.4299999997</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row>
        <row r="1917">
          <cell r="A1917" t="str">
            <v>ORResidentialCritical Peak PricingProgram Annual CostsHigh Participation Case0</v>
          </cell>
          <cell r="B1917" t="str">
            <v>OR</v>
          </cell>
          <cell r="C1917" t="str">
            <v>Residential</v>
          </cell>
          <cell r="D1917" t="str">
            <v>Critical Peak Pricing</v>
          </cell>
          <cell r="E1917" t="str">
            <v>Program Annual Costs</v>
          </cell>
          <cell r="F1917" t="str">
            <v>High Participation Case</v>
          </cell>
          <cell r="G1917">
            <v>0</v>
          </cell>
          <cell r="H1917">
            <v>0</v>
          </cell>
          <cell r="I1917">
            <v>0</v>
          </cell>
          <cell r="J1917">
            <v>0</v>
          </cell>
          <cell r="K1917">
            <v>0</v>
          </cell>
          <cell r="L1917">
            <v>0</v>
          </cell>
          <cell r="M1917">
            <v>0</v>
          </cell>
          <cell r="N1917">
            <v>0</v>
          </cell>
          <cell r="O1917">
            <v>0</v>
          </cell>
          <cell r="P1917">
            <v>0</v>
          </cell>
          <cell r="Q1917">
            <v>0</v>
          </cell>
          <cell r="R1917">
            <v>5834317.1500000004</v>
          </cell>
          <cell r="S1917">
            <v>12509121.98</v>
          </cell>
          <cell r="T1917">
            <v>26286343.199999999</v>
          </cell>
          <cell r="U1917">
            <v>16130618.27</v>
          </cell>
          <cell r="V1917">
            <v>10911310.720000001</v>
          </cell>
          <cell r="W1917">
            <v>4823091.07</v>
          </cell>
          <cell r="X1917">
            <v>4899046.41</v>
          </cell>
          <cell r="Y1917">
            <v>4974249.76</v>
          </cell>
          <cell r="Z1917">
            <v>5049879.66</v>
          </cell>
          <cell r="AA1917">
            <v>5126289.05</v>
          </cell>
          <cell r="AB1917">
            <v>5203203.5</v>
          </cell>
          <cell r="AC1917">
            <v>5283869.59</v>
          </cell>
          <cell r="AD1917">
            <v>5405233.1200000001</v>
          </cell>
          <cell r="AE1917">
            <v>5502775.29</v>
          </cell>
          <cell r="AF1917">
            <v>5602414.6799999997</v>
          </cell>
          <cell r="AG1917">
            <v>5704204.7300000004</v>
          </cell>
          <cell r="AH1917">
            <v>5808200.4400000004</v>
          </cell>
          <cell r="AI1917">
            <v>5914458.3899999997</v>
          </cell>
          <cell r="AJ1917">
            <v>6023036.7800000003</v>
          </cell>
          <cell r="AK1917">
            <v>6133995.5099999998</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row>
        <row r="1918">
          <cell r="A1918" t="str">
            <v>ORResidentialCritical Peak PricingNon-Incentive CostsHigh Participation Case0</v>
          </cell>
          <cell r="B1918" t="str">
            <v>OR</v>
          </cell>
          <cell r="C1918" t="str">
            <v>Residential</v>
          </cell>
          <cell r="D1918" t="str">
            <v>Critical Peak Pricing</v>
          </cell>
          <cell r="E1918" t="str">
            <v>Non-Incentive Costs</v>
          </cell>
          <cell r="F1918" t="str">
            <v>High Participation Case</v>
          </cell>
          <cell r="G1918">
            <v>0</v>
          </cell>
          <cell r="H1918">
            <v>0</v>
          </cell>
          <cell r="I1918">
            <v>0</v>
          </cell>
          <cell r="J1918">
            <v>0</v>
          </cell>
          <cell r="K1918">
            <v>0</v>
          </cell>
          <cell r="L1918">
            <v>0</v>
          </cell>
          <cell r="M1918">
            <v>0</v>
          </cell>
          <cell r="N1918">
            <v>0</v>
          </cell>
          <cell r="O1918">
            <v>0</v>
          </cell>
          <cell r="P1918">
            <v>0</v>
          </cell>
          <cell r="Q1918">
            <v>0</v>
          </cell>
          <cell r="R1918">
            <v>5482636.7300000004</v>
          </cell>
          <cell r="S1918">
            <v>11437731.27</v>
          </cell>
          <cell r="T1918">
            <v>23748445.530000001</v>
          </cell>
          <cell r="U1918">
            <v>12818922.52</v>
          </cell>
          <cell r="V1918">
            <v>7177502.6100000003</v>
          </cell>
          <cell r="W1918">
            <v>1035039.42</v>
          </cell>
          <cell r="X1918">
            <v>1056694.75</v>
          </cell>
          <cell r="Y1918">
            <v>1077608.81</v>
          </cell>
          <cell r="Z1918">
            <v>1098962.6200000001</v>
          </cell>
          <cell r="AA1918">
            <v>1121099.71</v>
          </cell>
          <cell r="AB1918">
            <v>1143734.93</v>
          </cell>
          <cell r="AC1918">
            <v>1169950.97</v>
          </cell>
          <cell r="AD1918">
            <v>1234739.83</v>
          </cell>
          <cell r="AE1918">
            <v>1274929.31</v>
          </cell>
          <cell r="AF1918">
            <v>1316427.29</v>
          </cell>
          <cell r="AG1918">
            <v>1359276.37</v>
          </cell>
          <cell r="AH1918">
            <v>1403520.56</v>
          </cell>
          <cell r="AI1918">
            <v>1449205.28</v>
          </cell>
          <cell r="AJ1918">
            <v>1496377.44</v>
          </cell>
          <cell r="AK1918">
            <v>1545085.48</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row>
        <row r="1919">
          <cell r="A1919" t="str">
            <v>ORResidentialCritical Peak PricingSummer Peak Reduction @Meter  (MW)High Participation Case0</v>
          </cell>
          <cell r="B1919" t="str">
            <v>OR</v>
          </cell>
          <cell r="C1919" t="str">
            <v>Residential</v>
          </cell>
          <cell r="D1919" t="str">
            <v>Critical Peak Pricing</v>
          </cell>
          <cell r="E1919" t="str">
            <v>Summer Peak Reduction @Meter  (MW)</v>
          </cell>
          <cell r="F1919" t="str">
            <v>High Participation Case</v>
          </cell>
          <cell r="G1919">
            <v>0</v>
          </cell>
          <cell r="H1919">
            <v>0</v>
          </cell>
          <cell r="I1919">
            <v>0</v>
          </cell>
          <cell r="J1919">
            <v>0</v>
          </cell>
          <cell r="K1919">
            <v>0</v>
          </cell>
          <cell r="L1919">
            <v>0</v>
          </cell>
          <cell r="M1919">
            <v>0</v>
          </cell>
          <cell r="N1919">
            <v>0</v>
          </cell>
          <cell r="O1919">
            <v>0</v>
          </cell>
          <cell r="P1919">
            <v>0</v>
          </cell>
          <cell r="Q1919">
            <v>0</v>
          </cell>
          <cell r="R1919">
            <v>5.1061481672101516</v>
          </cell>
          <cell r="S1919">
            <v>15.546439584201273</v>
          </cell>
          <cell r="T1919">
            <v>36.769815927493447</v>
          </cell>
          <cell r="U1919">
            <v>47.99510590524666</v>
          </cell>
          <cell r="V1919">
            <v>54.039254216657497</v>
          </cell>
          <cell r="W1919">
            <v>54.75501228123791</v>
          </cell>
          <cell r="X1919">
            <v>55.462504704051796</v>
          </cell>
          <cell r="Y1919">
            <v>56.170704503007471</v>
          </cell>
          <cell r="Z1919">
            <v>56.91276145592839</v>
          </cell>
          <cell r="AA1919">
            <v>57.74360864977195</v>
          </cell>
          <cell r="AB1919">
            <v>58.507439221742665</v>
          </cell>
          <cell r="AC1919">
            <v>59.27262640549219</v>
          </cell>
          <cell r="AD1919">
            <v>60.065513565673378</v>
          </cell>
          <cell r="AE1919">
            <v>60.869007140432515</v>
          </cell>
          <cell r="AF1919">
            <v>61.683249011282939</v>
          </cell>
          <cell r="AG1919">
            <v>62.508382957680382</v>
          </cell>
          <cell r="AH1919">
            <v>63.344554682411669</v>
          </cell>
          <cell r="AI1919">
            <v>64.191911837323005</v>
          </cell>
          <cell r="AJ1919">
            <v>65.050604049392433</v>
          </cell>
          <cell r="AK1919">
            <v>65.920782947151125</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row>
        <row r="1920">
          <cell r="A1920" t="str">
            <v>ORResidentialCritical Peak PricingSummer Peak Reduction @Generation (MW)High Participation Case0</v>
          </cell>
          <cell r="B1920" t="str">
            <v>OR</v>
          </cell>
          <cell r="C1920" t="str">
            <v>Residential</v>
          </cell>
          <cell r="D1920" t="str">
            <v>Critical Peak Pricing</v>
          </cell>
          <cell r="E1920" t="str">
            <v>Summer Peak Reduction @Generation (MW)</v>
          </cell>
          <cell r="F1920" t="str">
            <v>High Participation Case</v>
          </cell>
          <cell r="G1920">
            <v>0</v>
          </cell>
          <cell r="H1920">
            <v>0</v>
          </cell>
          <cell r="I1920">
            <v>0</v>
          </cell>
          <cell r="J1920">
            <v>0</v>
          </cell>
          <cell r="K1920">
            <v>0</v>
          </cell>
          <cell r="L1920">
            <v>0</v>
          </cell>
          <cell r="M1920">
            <v>0</v>
          </cell>
          <cell r="N1920">
            <v>0</v>
          </cell>
          <cell r="O1920">
            <v>0</v>
          </cell>
          <cell r="P1920">
            <v>0</v>
          </cell>
          <cell r="Q1920">
            <v>0</v>
          </cell>
          <cell r="R1920">
            <v>5.6309529854545115</v>
          </cell>
          <cell r="S1920">
            <v>17.1442871462299</v>
          </cell>
          <cell r="T1920">
            <v>40.548980952242438</v>
          </cell>
          <cell r="U1920">
            <v>52.92799504328039</v>
          </cell>
          <cell r="V1920">
            <v>59.593354892652727</v>
          </cell>
          <cell r="W1920">
            <v>60.382677857562754</v>
          </cell>
          <cell r="X1920">
            <v>61.162885646285609</v>
          </cell>
          <cell r="Y1920">
            <v>61.94387351456492</v>
          </cell>
          <cell r="Z1920">
            <v>62.762198341341403</v>
          </cell>
          <cell r="AA1920">
            <v>63.678439181486489</v>
          </cell>
          <cell r="AB1920">
            <v>64.520775498172327</v>
          </cell>
          <cell r="AC1920">
            <v>65.364607857843168</v>
          </cell>
          <cell r="AD1920">
            <v>66.238987169908881</v>
          </cell>
          <cell r="AE1920">
            <v>67.125063013269198</v>
          </cell>
          <cell r="AF1920">
            <v>68.022991851877961</v>
          </cell>
          <cell r="AG1920">
            <v>68.932932242700019</v>
          </cell>
          <cell r="AH1920">
            <v>69.855044863709381</v>
          </cell>
          <cell r="AI1920">
            <v>70.789492542261797</v>
          </cell>
          <cell r="AJ1920">
            <v>71.73644028384696</v>
          </cell>
          <cell r="AK1920">
            <v>72.696055301225314</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row>
        <row r="1921">
          <cell r="A1921" t="str">
            <v>ORResidentialCritical Peak PricingWinter Peak Reduction @Meter  (MW)High Participation Case0</v>
          </cell>
          <cell r="B1921" t="str">
            <v>OR</v>
          </cell>
          <cell r="C1921" t="str">
            <v>Residential</v>
          </cell>
          <cell r="D1921" t="str">
            <v>Critical Peak Pricing</v>
          </cell>
          <cell r="E1921" t="str">
            <v>Winter Peak Reduction @Meter  (MW)</v>
          </cell>
          <cell r="F1921" t="str">
            <v>High Participation Case</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row>
        <row r="1922">
          <cell r="A1922" t="str">
            <v>ORResidentialCritical Peak PricingWinter Peak Reduction @Generation (MW)High Participation Case0</v>
          </cell>
          <cell r="B1922" t="str">
            <v>OR</v>
          </cell>
          <cell r="C1922" t="str">
            <v>Residential</v>
          </cell>
          <cell r="D1922" t="str">
            <v>Critical Peak Pricing</v>
          </cell>
          <cell r="E1922" t="str">
            <v>Winter Peak Reduction @Generation (MW)</v>
          </cell>
          <cell r="F1922" t="str">
            <v>High Participation Case</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row>
        <row r="1923">
          <cell r="A1923" t="str">
            <v>ORResidentialCritical Peak PricingProgram Annual BenefitsHigh Participation Case0</v>
          </cell>
          <cell r="B1923" t="str">
            <v>OR</v>
          </cell>
          <cell r="C1923" t="str">
            <v>Residential</v>
          </cell>
          <cell r="D1923" t="str">
            <v>Critical Peak Pricing</v>
          </cell>
          <cell r="E1923" t="str">
            <v>Program Annual Benefits</v>
          </cell>
          <cell r="F1923" t="str">
            <v>High Participation Case</v>
          </cell>
          <cell r="G1923">
            <v>0</v>
          </cell>
        </row>
        <row r="1924">
          <cell r="A1924" t="str">
            <v>ORResidentialCritical Peak PricingNew ParticipantsHigh Participation Case0</v>
          </cell>
          <cell r="B1924" t="str">
            <v>OR</v>
          </cell>
          <cell r="C1924" t="str">
            <v>Residential</v>
          </cell>
          <cell r="D1924" t="str">
            <v>Critical Peak Pricing</v>
          </cell>
          <cell r="E1924" t="str">
            <v>New Participants</v>
          </cell>
          <cell r="F1924" t="str">
            <v>High Participation Case</v>
          </cell>
          <cell r="G1924">
            <v>0</v>
          </cell>
          <cell r="H1924">
            <v>0</v>
          </cell>
          <cell r="I1924">
            <v>0</v>
          </cell>
          <cell r="J1924">
            <v>0</v>
          </cell>
          <cell r="K1924">
            <v>0</v>
          </cell>
          <cell r="L1924">
            <v>0</v>
          </cell>
          <cell r="M1924">
            <v>0</v>
          </cell>
          <cell r="N1924">
            <v>0</v>
          </cell>
          <cell r="O1924">
            <v>0</v>
          </cell>
          <cell r="P1924">
            <v>0</v>
          </cell>
          <cell r="Q1924">
            <v>0</v>
          </cell>
          <cell r="R1924">
            <v>16746.686550000006</v>
          </cell>
          <cell r="S1924">
            <v>34271.919000000009</v>
          </cell>
          <cell r="T1924">
            <v>69833.664450000011</v>
          </cell>
          <cell r="U1924">
            <v>36847.527750000037</v>
          </cell>
          <cell r="V1924">
            <v>20100.588749999937</v>
          </cell>
          <cell r="W1924">
            <v>2583.0255000000179</v>
          </cell>
          <cell r="X1924">
            <v>2585.7149999999965</v>
          </cell>
          <cell r="Y1924">
            <v>2585.2035000000324</v>
          </cell>
          <cell r="Z1924">
            <v>2584.5764999999665</v>
          </cell>
          <cell r="AA1924">
            <v>2584.3950000000186</v>
          </cell>
          <cell r="AB1924">
            <v>2584.7249999999767</v>
          </cell>
          <cell r="AC1924">
            <v>2592.8595000000205</v>
          </cell>
          <cell r="AD1924">
            <v>2694.0321599718882</v>
          </cell>
          <cell r="AE1924">
            <v>2731.0805338135397</v>
          </cell>
          <cell r="AF1924">
            <v>2768.6383974915661</v>
          </cell>
          <cell r="AG1924">
            <v>2806.7127575183695</v>
          </cell>
          <cell r="AH1924">
            <v>2845.3107167601411</v>
          </cell>
          <cell r="AI1924">
            <v>2884.4394757617847</v>
          </cell>
          <cell r="AJ1924">
            <v>2924.1063340901455</v>
          </cell>
          <cell r="AK1924">
            <v>2964.3186916958948</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row>
        <row r="1925">
          <cell r="A1925" t="str">
            <v>ORResidentialCritical Peak PricingIncentive CostsHigh Participation Case0</v>
          </cell>
          <cell r="B1925" t="str">
            <v>OR</v>
          </cell>
          <cell r="C1925" t="str">
            <v>Residential</v>
          </cell>
          <cell r="D1925" t="str">
            <v>Critical Peak Pricing</v>
          </cell>
          <cell r="E1925" t="str">
            <v>Incentive Costs</v>
          </cell>
          <cell r="F1925" t="str">
            <v>High Participation Case</v>
          </cell>
          <cell r="G1925">
            <v>0</v>
          </cell>
          <cell r="H1925">
            <v>0</v>
          </cell>
          <cell r="I1925">
            <v>0</v>
          </cell>
          <cell r="J1925">
            <v>0</v>
          </cell>
          <cell r="K1925">
            <v>0</v>
          </cell>
          <cell r="L1925">
            <v>0</v>
          </cell>
          <cell r="M1925">
            <v>0</v>
          </cell>
          <cell r="N1925">
            <v>0</v>
          </cell>
          <cell r="O1925">
            <v>0</v>
          </cell>
          <cell r="P1925">
            <v>0</v>
          </cell>
          <cell r="Q1925">
            <v>0</v>
          </cell>
          <cell r="R1925">
            <v>351680.42</v>
          </cell>
          <cell r="S1925">
            <v>1071390.72</v>
          </cell>
          <cell r="T1925">
            <v>2537897.67</v>
          </cell>
          <cell r="U1925">
            <v>3311695.75</v>
          </cell>
          <cell r="V1925">
            <v>3733808.12</v>
          </cell>
          <cell r="W1925">
            <v>3788051.65</v>
          </cell>
          <cell r="X1925">
            <v>3842351.67</v>
          </cell>
          <cell r="Y1925">
            <v>3896640.94</v>
          </cell>
          <cell r="Z1925">
            <v>3950917.05</v>
          </cell>
          <cell r="AA1925">
            <v>4005189.34</v>
          </cell>
          <cell r="AB1925">
            <v>4059468.57</v>
          </cell>
          <cell r="AC1925">
            <v>4113918.62</v>
          </cell>
          <cell r="AD1925">
            <v>4170493.29</v>
          </cell>
          <cell r="AE1925">
            <v>4227845.9800000004</v>
          </cell>
          <cell r="AF1925">
            <v>4285987.3899999997</v>
          </cell>
          <cell r="AG1925">
            <v>4344928.3600000003</v>
          </cell>
          <cell r="AH1925">
            <v>4404679.88</v>
          </cell>
          <cell r="AI1925">
            <v>4465253.1100000003</v>
          </cell>
          <cell r="AJ1925">
            <v>4526659.34</v>
          </cell>
          <cell r="AK1925">
            <v>4588910.04</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row>
        <row r="1926">
          <cell r="A1926" t="str">
            <v>ORResidentialCritical Peak PricingParticipantsHigh Participation Case0</v>
          </cell>
          <cell r="B1926" t="str">
            <v>OR</v>
          </cell>
          <cell r="C1926" t="str">
            <v>Residential</v>
          </cell>
          <cell r="D1926" t="str">
            <v>Critical Peak Pricing</v>
          </cell>
          <cell r="E1926" t="str">
            <v>Participants</v>
          </cell>
          <cell r="F1926" t="str">
            <v>High Participation Case</v>
          </cell>
          <cell r="G1926">
            <v>0</v>
          </cell>
          <cell r="H1926">
            <v>0</v>
          </cell>
          <cell r="I1926">
            <v>0</v>
          </cell>
          <cell r="J1926">
            <v>0</v>
          </cell>
          <cell r="K1926">
            <v>0</v>
          </cell>
          <cell r="L1926">
            <v>0</v>
          </cell>
          <cell r="M1926">
            <v>0</v>
          </cell>
          <cell r="N1926">
            <v>0</v>
          </cell>
          <cell r="O1926">
            <v>0</v>
          </cell>
          <cell r="P1926">
            <v>0</v>
          </cell>
          <cell r="Q1926">
            <v>0</v>
          </cell>
          <cell r="R1926">
            <v>16746.686550000006</v>
          </cell>
          <cell r="S1926">
            <v>51018.605550000015</v>
          </cell>
          <cell r="T1926">
            <v>120852.27000000002</v>
          </cell>
          <cell r="U1926">
            <v>157699.79775000006</v>
          </cell>
          <cell r="V1926">
            <v>177800.38649999999</v>
          </cell>
          <cell r="W1926">
            <v>180383.41200000001</v>
          </cell>
          <cell r="X1926">
            <v>182969.12700000001</v>
          </cell>
          <cell r="Y1926">
            <v>185554.33050000004</v>
          </cell>
          <cell r="Z1926">
            <v>188138.90700000001</v>
          </cell>
          <cell r="AA1926">
            <v>190723.30200000003</v>
          </cell>
          <cell r="AB1926">
            <v>193308.027</v>
          </cell>
          <cell r="AC1926">
            <v>195900.88650000002</v>
          </cell>
          <cell r="AD1926">
            <v>198594.91865997191</v>
          </cell>
          <cell r="AE1926">
            <v>201325.99919378545</v>
          </cell>
          <cell r="AF1926">
            <v>204094.63759127702</v>
          </cell>
          <cell r="AG1926">
            <v>206901.35034879539</v>
          </cell>
          <cell r="AH1926">
            <v>209746.66106555553</v>
          </cell>
          <cell r="AI1926">
            <v>212631.10054131731</v>
          </cell>
          <cell r="AJ1926">
            <v>215555.20687540746</v>
          </cell>
          <cell r="AK1926">
            <v>218519.52556710335</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row>
        <row r="1927">
          <cell r="A1927" t="str">
            <v>ORSmall C&amp;ICritical Peak PricingProgram Annual BenefitsHigh Participation Case0</v>
          </cell>
          <cell r="B1927" t="str">
            <v>OR</v>
          </cell>
          <cell r="C1927" t="str">
            <v>Small C&amp;I</v>
          </cell>
          <cell r="D1927" t="str">
            <v>Critical Peak Pricing</v>
          </cell>
          <cell r="E1927" t="str">
            <v>Program Annual Benefits</v>
          </cell>
          <cell r="F1927" t="str">
            <v>High Participation Case</v>
          </cell>
          <cell r="G1927">
            <v>0</v>
          </cell>
          <cell r="H1927">
            <v>0</v>
          </cell>
          <cell r="I1927">
            <v>0</v>
          </cell>
          <cell r="J1927">
            <v>0</v>
          </cell>
          <cell r="K1927">
            <v>0</v>
          </cell>
          <cell r="L1927">
            <v>0</v>
          </cell>
          <cell r="M1927">
            <v>0</v>
          </cell>
          <cell r="N1927">
            <v>0</v>
          </cell>
          <cell r="O1927">
            <v>0</v>
          </cell>
          <cell r="P1927">
            <v>0</v>
          </cell>
          <cell r="Q1927">
            <v>0</v>
          </cell>
          <cell r="R1927">
            <v>573231.01</v>
          </cell>
          <cell r="S1927">
            <v>1745288.43</v>
          </cell>
          <cell r="T1927">
            <v>4127886.26</v>
          </cell>
          <cell r="U1927">
            <v>5388069.9000000004</v>
          </cell>
          <cell r="V1927">
            <v>6066603.5300000003</v>
          </cell>
          <cell r="W1927">
            <v>6146956.6100000003</v>
          </cell>
          <cell r="X1927">
            <v>6226381.7599999998</v>
          </cell>
          <cell r="Y1927">
            <v>6305886.3200000003</v>
          </cell>
          <cell r="Z1927">
            <v>6389191.79</v>
          </cell>
          <cell r="AA1927">
            <v>6482465.1100000003</v>
          </cell>
          <cell r="AB1927">
            <v>6568214.9500000002</v>
          </cell>
          <cell r="AC1927">
            <v>6654117.0800000001</v>
          </cell>
          <cell r="AD1927">
            <v>6743128.8899999997</v>
          </cell>
          <cell r="AE1927">
            <v>6833331.4100000001</v>
          </cell>
          <cell r="AF1927">
            <v>6924740.5700000003</v>
          </cell>
          <cell r="AG1927">
            <v>7017372.5</v>
          </cell>
          <cell r="AH1927">
            <v>7111243.5700000003</v>
          </cell>
          <cell r="AI1927">
            <v>7206370.3399999999</v>
          </cell>
          <cell r="AJ1927">
            <v>7302769.6200000001</v>
          </cell>
          <cell r="AK1927">
            <v>7400458.4299999997</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row>
        <row r="1928">
          <cell r="A1928" t="str">
            <v>ORSmall C&amp;ICritical Peak PricingProgram Annual CostsHigh Participation Case0</v>
          </cell>
          <cell r="B1928" t="str">
            <v>OR</v>
          </cell>
          <cell r="C1928" t="str">
            <v>Small C&amp;I</v>
          </cell>
          <cell r="D1928" t="str">
            <v>Critical Peak Pricing</v>
          </cell>
          <cell r="E1928" t="str">
            <v>Program Annual Costs</v>
          </cell>
          <cell r="F1928" t="str">
            <v>High Participation Case</v>
          </cell>
          <cell r="G1928">
            <v>0</v>
          </cell>
          <cell r="H1928">
            <v>0</v>
          </cell>
          <cell r="I1928">
            <v>0</v>
          </cell>
          <cell r="J1928">
            <v>0</v>
          </cell>
          <cell r="K1928">
            <v>0</v>
          </cell>
          <cell r="L1928">
            <v>0</v>
          </cell>
          <cell r="M1928">
            <v>0</v>
          </cell>
          <cell r="N1928">
            <v>0</v>
          </cell>
          <cell r="O1928">
            <v>0</v>
          </cell>
          <cell r="P1928">
            <v>0</v>
          </cell>
          <cell r="Q1928">
            <v>0</v>
          </cell>
          <cell r="R1928">
            <v>5834317.1500000004</v>
          </cell>
          <cell r="S1928">
            <v>12509121.98</v>
          </cell>
          <cell r="T1928">
            <v>26286343.199999999</v>
          </cell>
          <cell r="U1928">
            <v>16130618.27</v>
          </cell>
          <cell r="V1928">
            <v>10911310.720000001</v>
          </cell>
          <cell r="W1928">
            <v>4823091.07</v>
          </cell>
          <cell r="X1928">
            <v>4899046.41</v>
          </cell>
          <cell r="Y1928">
            <v>4974249.76</v>
          </cell>
          <cell r="Z1928">
            <v>5049879.66</v>
          </cell>
          <cell r="AA1928">
            <v>5126289.05</v>
          </cell>
          <cell r="AB1928">
            <v>5203203.5</v>
          </cell>
          <cell r="AC1928">
            <v>5283869.59</v>
          </cell>
          <cell r="AD1928">
            <v>5405233.1200000001</v>
          </cell>
          <cell r="AE1928">
            <v>5502775.29</v>
          </cell>
          <cell r="AF1928">
            <v>5602414.6799999997</v>
          </cell>
          <cell r="AG1928">
            <v>5704204.7300000004</v>
          </cell>
          <cell r="AH1928">
            <v>5808200.4400000004</v>
          </cell>
          <cell r="AI1928">
            <v>5914458.3899999997</v>
          </cell>
          <cell r="AJ1928">
            <v>6023036.7800000003</v>
          </cell>
          <cell r="AK1928">
            <v>6133995.5099999998</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row>
        <row r="1929">
          <cell r="A1929" t="str">
            <v>ORSmall C&amp;ICritical Peak PricingNon-Incentive CostsHigh Participation Case0</v>
          </cell>
          <cell r="B1929" t="str">
            <v>OR</v>
          </cell>
          <cell r="C1929" t="str">
            <v>Small C&amp;I</v>
          </cell>
          <cell r="D1929" t="str">
            <v>Critical Peak Pricing</v>
          </cell>
          <cell r="E1929" t="str">
            <v>Non-Incentive Costs</v>
          </cell>
          <cell r="F1929" t="str">
            <v>High Participation Case</v>
          </cell>
          <cell r="G1929">
            <v>0</v>
          </cell>
          <cell r="H1929">
            <v>0</v>
          </cell>
          <cell r="I1929">
            <v>0</v>
          </cell>
          <cell r="J1929">
            <v>0</v>
          </cell>
          <cell r="K1929">
            <v>0</v>
          </cell>
          <cell r="L1929">
            <v>0</v>
          </cell>
          <cell r="M1929">
            <v>0</v>
          </cell>
          <cell r="N1929">
            <v>0</v>
          </cell>
          <cell r="O1929">
            <v>0</v>
          </cell>
          <cell r="P1929">
            <v>0</v>
          </cell>
          <cell r="Q1929">
            <v>0</v>
          </cell>
          <cell r="R1929">
            <v>5482636.7300000004</v>
          </cell>
          <cell r="S1929">
            <v>11437731.27</v>
          </cell>
          <cell r="T1929">
            <v>23748445.530000001</v>
          </cell>
          <cell r="U1929">
            <v>12818922.52</v>
          </cell>
          <cell r="V1929">
            <v>7177502.6100000003</v>
          </cell>
          <cell r="W1929">
            <v>1035039.42</v>
          </cell>
          <cell r="X1929">
            <v>1056694.75</v>
          </cell>
          <cell r="Y1929">
            <v>1077608.81</v>
          </cell>
          <cell r="Z1929">
            <v>1098962.6200000001</v>
          </cell>
          <cell r="AA1929">
            <v>1121099.71</v>
          </cell>
          <cell r="AB1929">
            <v>1143734.93</v>
          </cell>
          <cell r="AC1929">
            <v>1169950.97</v>
          </cell>
          <cell r="AD1929">
            <v>1234739.83</v>
          </cell>
          <cell r="AE1929">
            <v>1274929.31</v>
          </cell>
          <cell r="AF1929">
            <v>1316427.29</v>
          </cell>
          <cell r="AG1929">
            <v>1359276.37</v>
          </cell>
          <cell r="AH1929">
            <v>1403520.56</v>
          </cell>
          <cell r="AI1929">
            <v>1449205.28</v>
          </cell>
          <cell r="AJ1929">
            <v>1496377.44</v>
          </cell>
          <cell r="AK1929">
            <v>1545085.48</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row>
        <row r="1930">
          <cell r="A1930" t="str">
            <v>ORSmall C&amp;ICritical Peak PricingSummer Peak Reduction @Meter  (MW)High Participation Case0</v>
          </cell>
          <cell r="B1930" t="str">
            <v>OR</v>
          </cell>
          <cell r="C1930" t="str">
            <v>Small C&amp;I</v>
          </cell>
          <cell r="D1930" t="str">
            <v>Critical Peak Pricing</v>
          </cell>
          <cell r="E1930" t="str">
            <v>Summer Peak Reduction @Meter  (MW)</v>
          </cell>
          <cell r="F1930" t="str">
            <v>High Participation Case</v>
          </cell>
          <cell r="G1930">
            <v>0</v>
          </cell>
          <cell r="H1930">
            <v>0</v>
          </cell>
          <cell r="I1930">
            <v>0</v>
          </cell>
          <cell r="J1930">
            <v>0</v>
          </cell>
          <cell r="K1930">
            <v>0</v>
          </cell>
          <cell r="L1930">
            <v>0</v>
          </cell>
          <cell r="M1930">
            <v>0</v>
          </cell>
          <cell r="N1930">
            <v>0</v>
          </cell>
          <cell r="O1930">
            <v>0</v>
          </cell>
          <cell r="P1930">
            <v>0</v>
          </cell>
          <cell r="Q1930">
            <v>0</v>
          </cell>
          <cell r="R1930">
            <v>5.1061481672101516</v>
          </cell>
          <cell r="S1930">
            <v>15.546439584201273</v>
          </cell>
          <cell r="T1930">
            <v>36.769815927493447</v>
          </cell>
          <cell r="U1930">
            <v>47.99510590524666</v>
          </cell>
          <cell r="V1930">
            <v>54.039254216657497</v>
          </cell>
          <cell r="W1930">
            <v>54.75501228123791</v>
          </cell>
          <cell r="X1930">
            <v>55.462504704051796</v>
          </cell>
          <cell r="Y1930">
            <v>56.170704503007471</v>
          </cell>
          <cell r="Z1930">
            <v>56.91276145592839</v>
          </cell>
          <cell r="AA1930">
            <v>57.74360864977195</v>
          </cell>
          <cell r="AB1930">
            <v>58.507439221742665</v>
          </cell>
          <cell r="AC1930">
            <v>59.27262640549219</v>
          </cell>
          <cell r="AD1930">
            <v>60.065513565673378</v>
          </cell>
          <cell r="AE1930">
            <v>60.869007140432515</v>
          </cell>
          <cell r="AF1930">
            <v>61.683249011282939</v>
          </cell>
          <cell r="AG1930">
            <v>62.508382957680382</v>
          </cell>
          <cell r="AH1930">
            <v>63.344554682411669</v>
          </cell>
          <cell r="AI1930">
            <v>64.191911837323005</v>
          </cell>
          <cell r="AJ1930">
            <v>65.050604049392433</v>
          </cell>
          <cell r="AK1930">
            <v>65.920782947151125</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row>
        <row r="1931">
          <cell r="A1931" t="str">
            <v>ORSmall C&amp;ICritical Peak PricingSummer Peak Reduction @Generation (MW)High Participation Case0</v>
          </cell>
          <cell r="B1931" t="str">
            <v>OR</v>
          </cell>
          <cell r="C1931" t="str">
            <v>Small C&amp;I</v>
          </cell>
          <cell r="D1931" t="str">
            <v>Critical Peak Pricing</v>
          </cell>
          <cell r="E1931" t="str">
            <v>Summer Peak Reduction @Generation (MW)</v>
          </cell>
          <cell r="F1931" t="str">
            <v>High Participation Case</v>
          </cell>
          <cell r="G1931">
            <v>0</v>
          </cell>
          <cell r="H1931">
            <v>0</v>
          </cell>
          <cell r="I1931">
            <v>0</v>
          </cell>
          <cell r="J1931">
            <v>0</v>
          </cell>
          <cell r="K1931">
            <v>0</v>
          </cell>
          <cell r="L1931">
            <v>0</v>
          </cell>
          <cell r="M1931">
            <v>0</v>
          </cell>
          <cell r="N1931">
            <v>0</v>
          </cell>
          <cell r="O1931">
            <v>0</v>
          </cell>
          <cell r="P1931">
            <v>0</v>
          </cell>
          <cell r="Q1931">
            <v>0</v>
          </cell>
          <cell r="R1931">
            <v>5.6309529854545115</v>
          </cell>
          <cell r="S1931">
            <v>17.1442871462299</v>
          </cell>
          <cell r="T1931">
            <v>40.548980952242438</v>
          </cell>
          <cell r="U1931">
            <v>52.92799504328039</v>
          </cell>
          <cell r="V1931">
            <v>59.593354892652727</v>
          </cell>
          <cell r="W1931">
            <v>60.382677857562754</v>
          </cell>
          <cell r="X1931">
            <v>61.162885646285609</v>
          </cell>
          <cell r="Y1931">
            <v>61.94387351456492</v>
          </cell>
          <cell r="Z1931">
            <v>62.762198341341403</v>
          </cell>
          <cell r="AA1931">
            <v>63.678439181486489</v>
          </cell>
          <cell r="AB1931">
            <v>64.520775498172327</v>
          </cell>
          <cell r="AC1931">
            <v>65.364607857843168</v>
          </cell>
          <cell r="AD1931">
            <v>66.238987169908881</v>
          </cell>
          <cell r="AE1931">
            <v>67.125063013269198</v>
          </cell>
          <cell r="AF1931">
            <v>68.022991851877961</v>
          </cell>
          <cell r="AG1931">
            <v>68.932932242700019</v>
          </cell>
          <cell r="AH1931">
            <v>69.855044863709381</v>
          </cell>
          <cell r="AI1931">
            <v>70.789492542261797</v>
          </cell>
          <cell r="AJ1931">
            <v>71.73644028384696</v>
          </cell>
          <cell r="AK1931">
            <v>72.696055301225314</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row>
        <row r="1932">
          <cell r="A1932" t="str">
            <v>ORSmall C&amp;ICritical Peak PricingWinter Peak Reduction @Meter  (MW)High Participation Case0</v>
          </cell>
          <cell r="B1932" t="str">
            <v>OR</v>
          </cell>
          <cell r="C1932" t="str">
            <v>Small C&amp;I</v>
          </cell>
          <cell r="D1932" t="str">
            <v>Critical Peak Pricing</v>
          </cell>
          <cell r="E1932" t="str">
            <v>Winter Peak Reduction @Meter  (MW)</v>
          </cell>
          <cell r="F1932" t="str">
            <v>High Participation Case</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row>
        <row r="1933">
          <cell r="A1933" t="str">
            <v>ORSmall C&amp;ICritical Peak PricingWinter Peak Reduction @Generation (MW)High Participation Case0</v>
          </cell>
          <cell r="B1933" t="str">
            <v>OR</v>
          </cell>
          <cell r="C1933" t="str">
            <v>Small C&amp;I</v>
          </cell>
          <cell r="D1933" t="str">
            <v>Critical Peak Pricing</v>
          </cell>
          <cell r="E1933" t="str">
            <v>Winter Peak Reduction @Generation (MW)</v>
          </cell>
          <cell r="F1933" t="str">
            <v>High Participation Case</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row>
        <row r="1934">
          <cell r="A1934" t="str">
            <v>ORSmall C&amp;ICritical Peak PricingProgram Annual BenefitsHigh Participation Case0</v>
          </cell>
          <cell r="B1934" t="str">
            <v>OR</v>
          </cell>
          <cell r="C1934" t="str">
            <v>Small C&amp;I</v>
          </cell>
          <cell r="D1934" t="str">
            <v>Critical Peak Pricing</v>
          </cell>
          <cell r="E1934" t="str">
            <v>Program Annual Benefits</v>
          </cell>
          <cell r="F1934" t="str">
            <v>High Participation Case</v>
          </cell>
          <cell r="G1934">
            <v>0</v>
          </cell>
        </row>
        <row r="1935">
          <cell r="A1935" t="str">
            <v>ORSmall C&amp;ICritical Peak PricingNew ParticipantsHigh Participation Case0</v>
          </cell>
          <cell r="B1935" t="str">
            <v>OR</v>
          </cell>
          <cell r="C1935" t="str">
            <v>Small C&amp;I</v>
          </cell>
          <cell r="D1935" t="str">
            <v>Critical Peak Pricing</v>
          </cell>
          <cell r="E1935" t="str">
            <v>New Participants</v>
          </cell>
          <cell r="F1935" t="str">
            <v>High Participation Case</v>
          </cell>
          <cell r="G1935">
            <v>0</v>
          </cell>
          <cell r="H1935">
            <v>0</v>
          </cell>
          <cell r="I1935">
            <v>0</v>
          </cell>
          <cell r="J1935">
            <v>0</v>
          </cell>
          <cell r="K1935">
            <v>0</v>
          </cell>
          <cell r="L1935">
            <v>0</v>
          </cell>
          <cell r="M1935">
            <v>0</v>
          </cell>
          <cell r="N1935">
            <v>0</v>
          </cell>
          <cell r="O1935">
            <v>0</v>
          </cell>
          <cell r="P1935">
            <v>0</v>
          </cell>
          <cell r="Q1935">
            <v>0</v>
          </cell>
          <cell r="R1935">
            <v>16746.686550000006</v>
          </cell>
          <cell r="S1935">
            <v>34271.919000000009</v>
          </cell>
          <cell r="T1935">
            <v>69833.664450000011</v>
          </cell>
          <cell r="U1935">
            <v>36847.527750000037</v>
          </cell>
          <cell r="V1935">
            <v>20100.588749999937</v>
          </cell>
          <cell r="W1935">
            <v>2583.0255000000179</v>
          </cell>
          <cell r="X1935">
            <v>2585.7149999999965</v>
          </cell>
          <cell r="Y1935">
            <v>2585.2035000000324</v>
          </cell>
          <cell r="Z1935">
            <v>2584.5764999999665</v>
          </cell>
          <cell r="AA1935">
            <v>2584.3950000000186</v>
          </cell>
          <cell r="AB1935">
            <v>2584.7249999999767</v>
          </cell>
          <cell r="AC1935">
            <v>2592.8595000000205</v>
          </cell>
          <cell r="AD1935">
            <v>2694.0321599718882</v>
          </cell>
          <cell r="AE1935">
            <v>2731.0805338135397</v>
          </cell>
          <cell r="AF1935">
            <v>2768.6383974915661</v>
          </cell>
          <cell r="AG1935">
            <v>2806.7127575183695</v>
          </cell>
          <cell r="AH1935">
            <v>2845.3107167601411</v>
          </cell>
          <cell r="AI1935">
            <v>2884.4394757617847</v>
          </cell>
          <cell r="AJ1935">
            <v>2924.1063340901455</v>
          </cell>
          <cell r="AK1935">
            <v>2964.3186916958948</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row>
        <row r="1936">
          <cell r="A1936" t="str">
            <v>ORSmall C&amp;ICritical Peak PricingIncentive CostsHigh Participation Case0</v>
          </cell>
          <cell r="B1936" t="str">
            <v>OR</v>
          </cell>
          <cell r="C1936" t="str">
            <v>Small C&amp;I</v>
          </cell>
          <cell r="D1936" t="str">
            <v>Critical Peak Pricing</v>
          </cell>
          <cell r="E1936" t="str">
            <v>Incentive Costs</v>
          </cell>
          <cell r="F1936" t="str">
            <v>High Participation Case</v>
          </cell>
          <cell r="G1936">
            <v>0</v>
          </cell>
          <cell r="H1936">
            <v>0</v>
          </cell>
          <cell r="I1936">
            <v>0</v>
          </cell>
          <cell r="J1936">
            <v>0</v>
          </cell>
          <cell r="K1936">
            <v>0</v>
          </cell>
          <cell r="L1936">
            <v>0</v>
          </cell>
          <cell r="M1936">
            <v>0</v>
          </cell>
          <cell r="N1936">
            <v>0</v>
          </cell>
          <cell r="O1936">
            <v>0</v>
          </cell>
          <cell r="P1936">
            <v>0</v>
          </cell>
          <cell r="Q1936">
            <v>0</v>
          </cell>
          <cell r="R1936">
            <v>351680.42</v>
          </cell>
          <cell r="S1936">
            <v>1071390.72</v>
          </cell>
          <cell r="T1936">
            <v>2537897.67</v>
          </cell>
          <cell r="U1936">
            <v>3311695.75</v>
          </cell>
          <cell r="V1936">
            <v>3733808.12</v>
          </cell>
          <cell r="W1936">
            <v>3788051.65</v>
          </cell>
          <cell r="X1936">
            <v>3842351.67</v>
          </cell>
          <cell r="Y1936">
            <v>3896640.94</v>
          </cell>
          <cell r="Z1936">
            <v>3950917.05</v>
          </cell>
          <cell r="AA1936">
            <v>4005189.34</v>
          </cell>
          <cell r="AB1936">
            <v>4059468.57</v>
          </cell>
          <cell r="AC1936">
            <v>4113918.62</v>
          </cell>
          <cell r="AD1936">
            <v>4170493.29</v>
          </cell>
          <cell r="AE1936">
            <v>4227845.9800000004</v>
          </cell>
          <cell r="AF1936">
            <v>4285987.3899999997</v>
          </cell>
          <cell r="AG1936">
            <v>4344928.3600000003</v>
          </cell>
          <cell r="AH1936">
            <v>4404679.88</v>
          </cell>
          <cell r="AI1936">
            <v>4465253.1100000003</v>
          </cell>
          <cell r="AJ1936">
            <v>4526659.34</v>
          </cell>
          <cell r="AK1936">
            <v>4588910.04</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row>
        <row r="1937">
          <cell r="A1937" t="str">
            <v>ORSmall C&amp;ICritical Peak PricingParticipantsHigh Participation Case0</v>
          </cell>
          <cell r="B1937" t="str">
            <v>OR</v>
          </cell>
          <cell r="C1937" t="str">
            <v>Small C&amp;I</v>
          </cell>
          <cell r="D1937" t="str">
            <v>Critical Peak Pricing</v>
          </cell>
          <cell r="E1937" t="str">
            <v>Participants</v>
          </cell>
          <cell r="F1937" t="str">
            <v>High Participation Case</v>
          </cell>
          <cell r="G1937">
            <v>0</v>
          </cell>
          <cell r="H1937">
            <v>0</v>
          </cell>
          <cell r="I1937">
            <v>0</v>
          </cell>
          <cell r="J1937">
            <v>0</v>
          </cell>
          <cell r="K1937">
            <v>0</v>
          </cell>
          <cell r="L1937">
            <v>0</v>
          </cell>
          <cell r="M1937">
            <v>0</v>
          </cell>
          <cell r="N1937">
            <v>0</v>
          </cell>
          <cell r="O1937">
            <v>0</v>
          </cell>
          <cell r="P1937">
            <v>0</v>
          </cell>
          <cell r="Q1937">
            <v>0</v>
          </cell>
          <cell r="R1937">
            <v>16746.686550000006</v>
          </cell>
          <cell r="S1937">
            <v>51018.605550000015</v>
          </cell>
          <cell r="T1937">
            <v>120852.27000000002</v>
          </cell>
          <cell r="U1937">
            <v>157699.79775000006</v>
          </cell>
          <cell r="V1937">
            <v>177800.38649999999</v>
          </cell>
          <cell r="W1937">
            <v>180383.41200000001</v>
          </cell>
          <cell r="X1937">
            <v>182969.12700000001</v>
          </cell>
          <cell r="Y1937">
            <v>185554.33050000004</v>
          </cell>
          <cell r="Z1937">
            <v>188138.90700000001</v>
          </cell>
          <cell r="AA1937">
            <v>190723.30200000003</v>
          </cell>
          <cell r="AB1937">
            <v>193308.027</v>
          </cell>
          <cell r="AC1937">
            <v>195900.88650000002</v>
          </cell>
          <cell r="AD1937">
            <v>198594.91865997191</v>
          </cell>
          <cell r="AE1937">
            <v>201325.99919378545</v>
          </cell>
          <cell r="AF1937">
            <v>204094.63759127702</v>
          </cell>
          <cell r="AG1937">
            <v>206901.35034879539</v>
          </cell>
          <cell r="AH1937">
            <v>209746.66106555553</v>
          </cell>
          <cell r="AI1937">
            <v>212631.10054131731</v>
          </cell>
          <cell r="AJ1937">
            <v>215555.20687540746</v>
          </cell>
          <cell r="AK1937">
            <v>218519.52556710335</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row>
        <row r="1938">
          <cell r="A1938" t="str">
            <v>ORExtra Large C&amp;ICurtail AgreementsProgram Annual BenefitsHigh Participation Case0</v>
          </cell>
          <cell r="B1938" t="str">
            <v>OR</v>
          </cell>
          <cell r="C1938" t="str">
            <v>Extra Large C&amp;I</v>
          </cell>
          <cell r="D1938" t="str">
            <v>Curtail Agreements</v>
          </cell>
          <cell r="E1938" t="str">
            <v>Program Annual Benefits</v>
          </cell>
          <cell r="F1938" t="str">
            <v>High Participation Case</v>
          </cell>
          <cell r="G1938">
            <v>0</v>
          </cell>
          <cell r="H1938">
            <v>0</v>
          </cell>
          <cell r="I1938">
            <v>0</v>
          </cell>
          <cell r="J1938">
            <v>0</v>
          </cell>
          <cell r="K1938">
            <v>0</v>
          </cell>
          <cell r="L1938">
            <v>0</v>
          </cell>
          <cell r="M1938">
            <v>0</v>
          </cell>
          <cell r="N1938">
            <v>0</v>
          </cell>
          <cell r="O1938">
            <v>0</v>
          </cell>
          <cell r="P1938">
            <v>0</v>
          </cell>
          <cell r="Q1938">
            <v>0</v>
          </cell>
          <cell r="R1938">
            <v>573231.01</v>
          </cell>
          <cell r="S1938">
            <v>1745288.43</v>
          </cell>
          <cell r="T1938">
            <v>4127886.26</v>
          </cell>
          <cell r="U1938">
            <v>5388069.9000000004</v>
          </cell>
          <cell r="V1938">
            <v>6066603.5300000003</v>
          </cell>
          <cell r="W1938">
            <v>6146956.6100000003</v>
          </cell>
          <cell r="X1938">
            <v>6226381.7599999998</v>
          </cell>
          <cell r="Y1938">
            <v>6305886.3200000003</v>
          </cell>
          <cell r="Z1938">
            <v>6389191.79</v>
          </cell>
          <cell r="AA1938">
            <v>6482465.1100000003</v>
          </cell>
          <cell r="AB1938">
            <v>6568214.9500000002</v>
          </cell>
          <cell r="AC1938">
            <v>6654117.0800000001</v>
          </cell>
          <cell r="AD1938">
            <v>6743128.8899999997</v>
          </cell>
          <cell r="AE1938">
            <v>6833331.4100000001</v>
          </cell>
          <cell r="AF1938">
            <v>6924740.5700000003</v>
          </cell>
          <cell r="AG1938">
            <v>7017372.5</v>
          </cell>
          <cell r="AH1938">
            <v>7111243.5700000003</v>
          </cell>
          <cell r="AI1938">
            <v>7206370.3399999999</v>
          </cell>
          <cell r="AJ1938">
            <v>7302769.6200000001</v>
          </cell>
          <cell r="AK1938">
            <v>7400458.4299999997</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row>
        <row r="1939">
          <cell r="A1939" t="str">
            <v>ORExtra Large C&amp;ICurtail AgreementsProgram Annual CostsHigh Participation Case0</v>
          </cell>
          <cell r="B1939" t="str">
            <v>OR</v>
          </cell>
          <cell r="C1939" t="str">
            <v>Extra Large C&amp;I</v>
          </cell>
          <cell r="D1939" t="str">
            <v>Curtail Agreements</v>
          </cell>
          <cell r="E1939" t="str">
            <v>Program Annual Costs</v>
          </cell>
          <cell r="F1939" t="str">
            <v>High Participation Case</v>
          </cell>
          <cell r="G1939">
            <v>0</v>
          </cell>
          <cell r="H1939">
            <v>0</v>
          </cell>
          <cell r="I1939">
            <v>0</v>
          </cell>
          <cell r="J1939">
            <v>0</v>
          </cell>
          <cell r="K1939">
            <v>0</v>
          </cell>
          <cell r="L1939">
            <v>0</v>
          </cell>
          <cell r="M1939">
            <v>0</v>
          </cell>
          <cell r="N1939">
            <v>0</v>
          </cell>
          <cell r="O1939">
            <v>0</v>
          </cell>
          <cell r="P1939">
            <v>0</v>
          </cell>
          <cell r="Q1939">
            <v>0</v>
          </cell>
          <cell r="R1939">
            <v>5834317.1500000004</v>
          </cell>
          <cell r="S1939">
            <v>12509121.98</v>
          </cell>
          <cell r="T1939">
            <v>26286343.199999999</v>
          </cell>
          <cell r="U1939">
            <v>16130618.27</v>
          </cell>
          <cell r="V1939">
            <v>10911310.720000001</v>
          </cell>
          <cell r="W1939">
            <v>4823091.07</v>
          </cell>
          <cell r="X1939">
            <v>4899046.41</v>
          </cell>
          <cell r="Y1939">
            <v>4974249.76</v>
          </cell>
          <cell r="Z1939">
            <v>5049879.66</v>
          </cell>
          <cell r="AA1939">
            <v>5126289.05</v>
          </cell>
          <cell r="AB1939">
            <v>5203203.5</v>
          </cell>
          <cell r="AC1939">
            <v>5283869.59</v>
          </cell>
          <cell r="AD1939">
            <v>5405233.1200000001</v>
          </cell>
          <cell r="AE1939">
            <v>5502775.29</v>
          </cell>
          <cell r="AF1939">
            <v>5602414.6799999997</v>
          </cell>
          <cell r="AG1939">
            <v>5704204.7300000004</v>
          </cell>
          <cell r="AH1939">
            <v>5808200.4400000004</v>
          </cell>
          <cell r="AI1939">
            <v>5914458.3899999997</v>
          </cell>
          <cell r="AJ1939">
            <v>6023036.7800000003</v>
          </cell>
          <cell r="AK1939">
            <v>6133995.5099999998</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row>
        <row r="1940">
          <cell r="A1940" t="str">
            <v>ORExtra Large C&amp;ICurtail AgreementsNon-Incentive CostsHigh Participation Case0</v>
          </cell>
          <cell r="B1940" t="str">
            <v>OR</v>
          </cell>
          <cell r="C1940" t="str">
            <v>Extra Large C&amp;I</v>
          </cell>
          <cell r="D1940" t="str">
            <v>Curtail Agreements</v>
          </cell>
          <cell r="E1940" t="str">
            <v>Non-Incentive Costs</v>
          </cell>
          <cell r="F1940" t="str">
            <v>High Participation Case</v>
          </cell>
          <cell r="G1940">
            <v>0</v>
          </cell>
          <cell r="H1940">
            <v>0</v>
          </cell>
          <cell r="I1940">
            <v>0</v>
          </cell>
          <cell r="J1940">
            <v>0</v>
          </cell>
          <cell r="K1940">
            <v>0</v>
          </cell>
          <cell r="L1940">
            <v>0</v>
          </cell>
          <cell r="M1940">
            <v>0</v>
          </cell>
          <cell r="N1940">
            <v>0</v>
          </cell>
          <cell r="O1940">
            <v>0</v>
          </cell>
          <cell r="P1940">
            <v>0</v>
          </cell>
          <cell r="Q1940">
            <v>0</v>
          </cell>
          <cell r="R1940">
            <v>5482636.7300000004</v>
          </cell>
          <cell r="S1940">
            <v>11437731.27</v>
          </cell>
          <cell r="T1940">
            <v>23748445.530000001</v>
          </cell>
          <cell r="U1940">
            <v>12818922.52</v>
          </cell>
          <cell r="V1940">
            <v>7177502.6100000003</v>
          </cell>
          <cell r="W1940">
            <v>1035039.42</v>
          </cell>
          <cell r="X1940">
            <v>1056694.75</v>
          </cell>
          <cell r="Y1940">
            <v>1077608.81</v>
          </cell>
          <cell r="Z1940">
            <v>1098962.6200000001</v>
          </cell>
          <cell r="AA1940">
            <v>1121099.71</v>
          </cell>
          <cell r="AB1940">
            <v>1143734.93</v>
          </cell>
          <cell r="AC1940">
            <v>1169950.97</v>
          </cell>
          <cell r="AD1940">
            <v>1234739.83</v>
          </cell>
          <cell r="AE1940">
            <v>1274929.31</v>
          </cell>
          <cell r="AF1940">
            <v>1316427.29</v>
          </cell>
          <cell r="AG1940">
            <v>1359276.37</v>
          </cell>
          <cell r="AH1940">
            <v>1403520.56</v>
          </cell>
          <cell r="AI1940">
            <v>1449205.28</v>
          </cell>
          <cell r="AJ1940">
            <v>1496377.44</v>
          </cell>
          <cell r="AK1940">
            <v>1545085.48</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row>
        <row r="1941">
          <cell r="A1941" t="str">
            <v>ORExtra Large C&amp;ICurtail AgreementsSummer Peak Reduction @Meter  (MW)High Participation Case0</v>
          </cell>
          <cell r="B1941" t="str">
            <v>OR</v>
          </cell>
          <cell r="C1941" t="str">
            <v>Extra Large C&amp;I</v>
          </cell>
          <cell r="D1941" t="str">
            <v>Curtail Agreements</v>
          </cell>
          <cell r="E1941" t="str">
            <v>Summer Peak Reduction @Meter  (MW)</v>
          </cell>
          <cell r="F1941" t="str">
            <v>High Participation Case</v>
          </cell>
          <cell r="G1941">
            <v>0</v>
          </cell>
          <cell r="H1941">
            <v>0</v>
          </cell>
          <cell r="I1941">
            <v>0</v>
          </cell>
          <cell r="J1941">
            <v>0</v>
          </cell>
          <cell r="K1941">
            <v>0</v>
          </cell>
          <cell r="L1941">
            <v>0</v>
          </cell>
          <cell r="M1941">
            <v>0</v>
          </cell>
          <cell r="N1941">
            <v>0</v>
          </cell>
          <cell r="O1941">
            <v>0</v>
          </cell>
          <cell r="P1941">
            <v>0</v>
          </cell>
          <cell r="Q1941">
            <v>0</v>
          </cell>
          <cell r="R1941">
            <v>5.1061481672101516</v>
          </cell>
          <cell r="S1941">
            <v>15.546439584201273</v>
          </cell>
          <cell r="T1941">
            <v>36.769815927493447</v>
          </cell>
          <cell r="U1941">
            <v>47.99510590524666</v>
          </cell>
          <cell r="V1941">
            <v>54.039254216657497</v>
          </cell>
          <cell r="W1941">
            <v>54.75501228123791</v>
          </cell>
          <cell r="X1941">
            <v>55.462504704051796</v>
          </cell>
          <cell r="Y1941">
            <v>56.170704503007471</v>
          </cell>
          <cell r="Z1941">
            <v>56.91276145592839</v>
          </cell>
          <cell r="AA1941">
            <v>57.74360864977195</v>
          </cell>
          <cell r="AB1941">
            <v>58.507439221742665</v>
          </cell>
          <cell r="AC1941">
            <v>59.27262640549219</v>
          </cell>
          <cell r="AD1941">
            <v>60.065513565673378</v>
          </cell>
          <cell r="AE1941">
            <v>60.869007140432515</v>
          </cell>
          <cell r="AF1941">
            <v>61.683249011282939</v>
          </cell>
          <cell r="AG1941">
            <v>62.508382957680382</v>
          </cell>
          <cell r="AH1941">
            <v>63.344554682411669</v>
          </cell>
          <cell r="AI1941">
            <v>64.191911837323005</v>
          </cell>
          <cell r="AJ1941">
            <v>65.050604049392433</v>
          </cell>
          <cell r="AK1941">
            <v>65.920782947151125</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row>
        <row r="1942">
          <cell r="A1942" t="str">
            <v>ORExtra Large C&amp;ICurtail AgreementsSummer Peak Reduction @Generation (MW)High Participation Case0</v>
          </cell>
          <cell r="B1942" t="str">
            <v>OR</v>
          </cell>
          <cell r="C1942" t="str">
            <v>Extra Large C&amp;I</v>
          </cell>
          <cell r="D1942" t="str">
            <v>Curtail Agreements</v>
          </cell>
          <cell r="E1942" t="str">
            <v>Summer Peak Reduction @Generation (MW)</v>
          </cell>
          <cell r="F1942" t="str">
            <v>High Participation Case</v>
          </cell>
          <cell r="G1942">
            <v>0</v>
          </cell>
          <cell r="H1942">
            <v>0</v>
          </cell>
          <cell r="I1942">
            <v>0</v>
          </cell>
          <cell r="J1942">
            <v>0</v>
          </cell>
          <cell r="K1942">
            <v>0</v>
          </cell>
          <cell r="L1942">
            <v>0</v>
          </cell>
          <cell r="M1942">
            <v>0</v>
          </cell>
          <cell r="N1942">
            <v>0</v>
          </cell>
          <cell r="O1942">
            <v>0</v>
          </cell>
          <cell r="P1942">
            <v>0</v>
          </cell>
          <cell r="Q1942">
            <v>0</v>
          </cell>
          <cell r="R1942">
            <v>5.6309529854545115</v>
          </cell>
          <cell r="S1942">
            <v>17.1442871462299</v>
          </cell>
          <cell r="T1942">
            <v>40.548980952242438</v>
          </cell>
          <cell r="U1942">
            <v>52.92799504328039</v>
          </cell>
          <cell r="V1942">
            <v>59.593354892652727</v>
          </cell>
          <cell r="W1942">
            <v>60.382677857562754</v>
          </cell>
          <cell r="X1942">
            <v>61.162885646285609</v>
          </cell>
          <cell r="Y1942">
            <v>61.94387351456492</v>
          </cell>
          <cell r="Z1942">
            <v>62.762198341341403</v>
          </cell>
          <cell r="AA1942">
            <v>63.678439181486489</v>
          </cell>
          <cell r="AB1942">
            <v>64.520775498172327</v>
          </cell>
          <cell r="AC1942">
            <v>65.364607857843168</v>
          </cell>
          <cell r="AD1942">
            <v>66.238987169908881</v>
          </cell>
          <cell r="AE1942">
            <v>67.125063013269198</v>
          </cell>
          <cell r="AF1942">
            <v>68.022991851877961</v>
          </cell>
          <cell r="AG1942">
            <v>68.932932242700019</v>
          </cell>
          <cell r="AH1942">
            <v>69.855044863709381</v>
          </cell>
          <cell r="AI1942">
            <v>70.789492542261797</v>
          </cell>
          <cell r="AJ1942">
            <v>71.73644028384696</v>
          </cell>
          <cell r="AK1942">
            <v>72.696055301225314</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row>
        <row r="1943">
          <cell r="A1943" t="str">
            <v>ORExtra Large C&amp;ICurtail AgreementsWinter Peak Reduction @Meter  (MW)High Participation Case0</v>
          </cell>
          <cell r="B1943" t="str">
            <v>OR</v>
          </cell>
          <cell r="C1943" t="str">
            <v>Extra Large C&amp;I</v>
          </cell>
          <cell r="D1943" t="str">
            <v>Curtail Agreements</v>
          </cell>
          <cell r="E1943" t="str">
            <v>Winter Peak Reduction @Meter  (MW)</v>
          </cell>
          <cell r="F1943" t="str">
            <v>High Participation Case</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row>
        <row r="1944">
          <cell r="A1944" t="str">
            <v>ORExtra Large C&amp;ICurtail AgreementsWinter Peak Reduction @Generation (MW)High Participation Case0</v>
          </cell>
          <cell r="B1944" t="str">
            <v>OR</v>
          </cell>
          <cell r="C1944" t="str">
            <v>Extra Large C&amp;I</v>
          </cell>
          <cell r="D1944" t="str">
            <v>Curtail Agreements</v>
          </cell>
          <cell r="E1944" t="str">
            <v>Winter Peak Reduction @Generation (MW)</v>
          </cell>
          <cell r="F1944" t="str">
            <v>High Participation Case</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row>
        <row r="1945">
          <cell r="A1945" t="str">
            <v>ORExtra Large C&amp;ICurtail AgreementsProgram Annual BenefitsHigh Participation Case0</v>
          </cell>
          <cell r="B1945" t="str">
            <v>OR</v>
          </cell>
          <cell r="C1945" t="str">
            <v>Extra Large C&amp;I</v>
          </cell>
          <cell r="D1945" t="str">
            <v>Curtail Agreements</v>
          </cell>
          <cell r="E1945" t="str">
            <v>Program Annual Benefits</v>
          </cell>
          <cell r="F1945" t="str">
            <v>High Participation Case</v>
          </cell>
          <cell r="G1945">
            <v>0</v>
          </cell>
        </row>
        <row r="1946">
          <cell r="A1946" t="str">
            <v>ORExtra Large C&amp;ICurtail AgreementsNew ParticipantsHigh Participation Case0</v>
          </cell>
          <cell r="B1946" t="str">
            <v>OR</v>
          </cell>
          <cell r="C1946" t="str">
            <v>Extra Large C&amp;I</v>
          </cell>
          <cell r="D1946" t="str">
            <v>Curtail Agreements</v>
          </cell>
          <cell r="E1946" t="str">
            <v>New Participants</v>
          </cell>
          <cell r="F1946" t="str">
            <v>High Participation Case</v>
          </cell>
          <cell r="G1946">
            <v>0</v>
          </cell>
          <cell r="H1946">
            <v>0</v>
          </cell>
          <cell r="I1946">
            <v>0</v>
          </cell>
          <cell r="J1946">
            <v>0</v>
          </cell>
          <cell r="K1946">
            <v>0</v>
          </cell>
          <cell r="L1946">
            <v>0</v>
          </cell>
          <cell r="M1946">
            <v>0</v>
          </cell>
          <cell r="N1946">
            <v>0</v>
          </cell>
          <cell r="O1946">
            <v>0</v>
          </cell>
          <cell r="P1946">
            <v>0</v>
          </cell>
          <cell r="Q1946">
            <v>0</v>
          </cell>
          <cell r="R1946">
            <v>16746.686550000006</v>
          </cell>
          <cell r="S1946">
            <v>34271.919000000009</v>
          </cell>
          <cell r="T1946">
            <v>69833.664450000011</v>
          </cell>
          <cell r="U1946">
            <v>36847.527750000037</v>
          </cell>
          <cell r="V1946">
            <v>20100.588749999937</v>
          </cell>
          <cell r="W1946">
            <v>2583.0255000000179</v>
          </cell>
          <cell r="X1946">
            <v>2585.7149999999965</v>
          </cell>
          <cell r="Y1946">
            <v>2585.2035000000324</v>
          </cell>
          <cell r="Z1946">
            <v>2584.5764999999665</v>
          </cell>
          <cell r="AA1946">
            <v>2584.3950000000186</v>
          </cell>
          <cell r="AB1946">
            <v>2584.7249999999767</v>
          </cell>
          <cell r="AC1946">
            <v>2592.8595000000205</v>
          </cell>
          <cell r="AD1946">
            <v>2694.0321599718882</v>
          </cell>
          <cell r="AE1946">
            <v>2731.0805338135397</v>
          </cell>
          <cell r="AF1946">
            <v>2768.6383974915661</v>
          </cell>
          <cell r="AG1946">
            <v>2806.7127575183695</v>
          </cell>
          <cell r="AH1946">
            <v>2845.3107167601411</v>
          </cell>
          <cell r="AI1946">
            <v>2884.4394757617847</v>
          </cell>
          <cell r="AJ1946">
            <v>2924.1063340901455</v>
          </cell>
          <cell r="AK1946">
            <v>2964.3186916958948</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row>
        <row r="1947">
          <cell r="A1947" t="str">
            <v>ORExtra Large C&amp;ICurtail AgreementsIncentive CostsHigh Participation Case0</v>
          </cell>
          <cell r="B1947" t="str">
            <v>OR</v>
          </cell>
          <cell r="C1947" t="str">
            <v>Extra Large C&amp;I</v>
          </cell>
          <cell r="D1947" t="str">
            <v>Curtail Agreements</v>
          </cell>
          <cell r="E1947" t="str">
            <v>Incentive Costs</v>
          </cell>
          <cell r="F1947" t="str">
            <v>High Participation Case</v>
          </cell>
          <cell r="G1947">
            <v>0</v>
          </cell>
          <cell r="H1947">
            <v>0</v>
          </cell>
          <cell r="I1947">
            <v>0</v>
          </cell>
          <cell r="J1947">
            <v>0</v>
          </cell>
          <cell r="K1947">
            <v>0</v>
          </cell>
          <cell r="L1947">
            <v>0</v>
          </cell>
          <cell r="M1947">
            <v>0</v>
          </cell>
          <cell r="N1947">
            <v>0</v>
          </cell>
          <cell r="O1947">
            <v>0</v>
          </cell>
          <cell r="P1947">
            <v>0</v>
          </cell>
          <cell r="Q1947">
            <v>0</v>
          </cell>
          <cell r="R1947">
            <v>351680.42</v>
          </cell>
          <cell r="S1947">
            <v>1071390.72</v>
          </cell>
          <cell r="T1947">
            <v>2537897.67</v>
          </cell>
          <cell r="U1947">
            <v>3311695.75</v>
          </cell>
          <cell r="V1947">
            <v>3733808.12</v>
          </cell>
          <cell r="W1947">
            <v>3788051.65</v>
          </cell>
          <cell r="X1947">
            <v>3842351.67</v>
          </cell>
          <cell r="Y1947">
            <v>3896640.94</v>
          </cell>
          <cell r="Z1947">
            <v>3950917.05</v>
          </cell>
          <cell r="AA1947">
            <v>4005189.34</v>
          </cell>
          <cell r="AB1947">
            <v>4059468.57</v>
          </cell>
          <cell r="AC1947">
            <v>4113918.62</v>
          </cell>
          <cell r="AD1947">
            <v>4170493.29</v>
          </cell>
          <cell r="AE1947">
            <v>4227845.9800000004</v>
          </cell>
          <cell r="AF1947">
            <v>4285987.3899999997</v>
          </cell>
          <cell r="AG1947">
            <v>4344928.3600000003</v>
          </cell>
          <cell r="AH1947">
            <v>4404679.88</v>
          </cell>
          <cell r="AI1947">
            <v>4465253.1100000003</v>
          </cell>
          <cell r="AJ1947">
            <v>4526659.34</v>
          </cell>
          <cell r="AK1947">
            <v>4588910.04</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row>
        <row r="1948">
          <cell r="A1948" t="str">
            <v>ORExtra Large C&amp;ICurtail AgreementsParticipantsHigh Participation Case0</v>
          </cell>
          <cell r="B1948" t="str">
            <v>OR</v>
          </cell>
          <cell r="C1948" t="str">
            <v>Extra Large C&amp;I</v>
          </cell>
          <cell r="D1948" t="str">
            <v>Curtail Agreements</v>
          </cell>
          <cell r="E1948" t="str">
            <v>Participants</v>
          </cell>
          <cell r="F1948" t="str">
            <v>High Participation Case</v>
          </cell>
          <cell r="G1948">
            <v>0</v>
          </cell>
          <cell r="H1948">
            <v>0</v>
          </cell>
          <cell r="I1948">
            <v>0</v>
          </cell>
          <cell r="J1948">
            <v>0</v>
          </cell>
          <cell r="K1948">
            <v>0</v>
          </cell>
          <cell r="L1948">
            <v>0</v>
          </cell>
          <cell r="M1948">
            <v>0</v>
          </cell>
          <cell r="N1948">
            <v>0</v>
          </cell>
          <cell r="O1948">
            <v>0</v>
          </cell>
          <cell r="P1948">
            <v>0</v>
          </cell>
          <cell r="Q1948">
            <v>0</v>
          </cell>
          <cell r="R1948">
            <v>16746.686550000006</v>
          </cell>
          <cell r="S1948">
            <v>51018.605550000015</v>
          </cell>
          <cell r="T1948">
            <v>120852.27000000002</v>
          </cell>
          <cell r="U1948">
            <v>157699.79775000006</v>
          </cell>
          <cell r="V1948">
            <v>177800.38649999999</v>
          </cell>
          <cell r="W1948">
            <v>180383.41200000001</v>
          </cell>
          <cell r="X1948">
            <v>182969.12700000001</v>
          </cell>
          <cell r="Y1948">
            <v>185554.33050000004</v>
          </cell>
          <cell r="Z1948">
            <v>188138.90700000001</v>
          </cell>
          <cell r="AA1948">
            <v>190723.30200000003</v>
          </cell>
          <cell r="AB1948">
            <v>193308.027</v>
          </cell>
          <cell r="AC1948">
            <v>195900.88650000002</v>
          </cell>
          <cell r="AD1948">
            <v>198594.91865997191</v>
          </cell>
          <cell r="AE1948">
            <v>201325.99919378545</v>
          </cell>
          <cell r="AF1948">
            <v>204094.63759127702</v>
          </cell>
          <cell r="AG1948">
            <v>206901.35034879539</v>
          </cell>
          <cell r="AH1948">
            <v>209746.66106555553</v>
          </cell>
          <cell r="AI1948">
            <v>212631.10054131731</v>
          </cell>
          <cell r="AJ1948">
            <v>215555.20687540746</v>
          </cell>
          <cell r="AK1948">
            <v>218519.52556710335</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row>
        <row r="1949">
          <cell r="A1949" t="str">
            <v>ORLarge C&amp;ICurtail AgreementsProgram Annual BenefitsHigh Participation Case0</v>
          </cell>
          <cell r="B1949" t="str">
            <v>OR</v>
          </cell>
          <cell r="C1949" t="str">
            <v>Large C&amp;I</v>
          </cell>
          <cell r="D1949" t="str">
            <v>Curtail Agreements</v>
          </cell>
          <cell r="E1949" t="str">
            <v>Program Annual Benefits</v>
          </cell>
          <cell r="F1949" t="str">
            <v>High Participation Case</v>
          </cell>
          <cell r="G1949">
            <v>0</v>
          </cell>
          <cell r="H1949">
            <v>0</v>
          </cell>
          <cell r="I1949">
            <v>0</v>
          </cell>
          <cell r="J1949">
            <v>0</v>
          </cell>
          <cell r="K1949">
            <v>0</v>
          </cell>
          <cell r="L1949">
            <v>0</v>
          </cell>
          <cell r="M1949">
            <v>0</v>
          </cell>
          <cell r="N1949">
            <v>0</v>
          </cell>
          <cell r="O1949">
            <v>0</v>
          </cell>
          <cell r="P1949">
            <v>0</v>
          </cell>
          <cell r="Q1949">
            <v>0</v>
          </cell>
          <cell r="R1949">
            <v>573231.01</v>
          </cell>
          <cell r="S1949">
            <v>1745288.43</v>
          </cell>
          <cell r="T1949">
            <v>4127886.26</v>
          </cell>
          <cell r="U1949">
            <v>5388069.9000000004</v>
          </cell>
          <cell r="V1949">
            <v>6066603.5300000003</v>
          </cell>
          <cell r="W1949">
            <v>6146956.6100000003</v>
          </cell>
          <cell r="X1949">
            <v>6226381.7599999998</v>
          </cell>
          <cell r="Y1949">
            <v>6305886.3200000003</v>
          </cell>
          <cell r="Z1949">
            <v>6389191.79</v>
          </cell>
          <cell r="AA1949">
            <v>6482465.1100000003</v>
          </cell>
          <cell r="AB1949">
            <v>6568214.9500000002</v>
          </cell>
          <cell r="AC1949">
            <v>6654117.0800000001</v>
          </cell>
          <cell r="AD1949">
            <v>6743128.8899999997</v>
          </cell>
          <cell r="AE1949">
            <v>6833331.4100000001</v>
          </cell>
          <cell r="AF1949">
            <v>6924740.5700000003</v>
          </cell>
          <cell r="AG1949">
            <v>7017372.5</v>
          </cell>
          <cell r="AH1949">
            <v>7111243.5700000003</v>
          </cell>
          <cell r="AI1949">
            <v>7206370.3399999999</v>
          </cell>
          <cell r="AJ1949">
            <v>7302769.6200000001</v>
          </cell>
          <cell r="AK1949">
            <v>7400458.4299999997</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row>
        <row r="1950">
          <cell r="A1950" t="str">
            <v>ORLarge C&amp;ICurtail AgreementsProgram Annual CostsHigh Participation Case0</v>
          </cell>
          <cell r="B1950" t="str">
            <v>OR</v>
          </cell>
          <cell r="C1950" t="str">
            <v>Large C&amp;I</v>
          </cell>
          <cell r="D1950" t="str">
            <v>Curtail Agreements</v>
          </cell>
          <cell r="E1950" t="str">
            <v>Program Annual Costs</v>
          </cell>
          <cell r="F1950" t="str">
            <v>High Participation Case</v>
          </cell>
          <cell r="G1950">
            <v>0</v>
          </cell>
          <cell r="H1950">
            <v>0</v>
          </cell>
          <cell r="I1950">
            <v>0</v>
          </cell>
          <cell r="J1950">
            <v>0</v>
          </cell>
          <cell r="K1950">
            <v>0</v>
          </cell>
          <cell r="L1950">
            <v>0</v>
          </cell>
          <cell r="M1950">
            <v>0</v>
          </cell>
          <cell r="N1950">
            <v>0</v>
          </cell>
          <cell r="O1950">
            <v>0</v>
          </cell>
          <cell r="P1950">
            <v>0</v>
          </cell>
          <cell r="Q1950">
            <v>0</v>
          </cell>
          <cell r="R1950">
            <v>5834317.1500000004</v>
          </cell>
          <cell r="S1950">
            <v>12509121.98</v>
          </cell>
          <cell r="T1950">
            <v>26286343.199999999</v>
          </cell>
          <cell r="U1950">
            <v>16130618.27</v>
          </cell>
          <cell r="V1950">
            <v>10911310.720000001</v>
          </cell>
          <cell r="W1950">
            <v>4823091.07</v>
          </cell>
          <cell r="X1950">
            <v>4899046.41</v>
          </cell>
          <cell r="Y1950">
            <v>4974249.76</v>
          </cell>
          <cell r="Z1950">
            <v>5049879.66</v>
          </cell>
          <cell r="AA1950">
            <v>5126289.05</v>
          </cell>
          <cell r="AB1950">
            <v>5203203.5</v>
          </cell>
          <cell r="AC1950">
            <v>5283869.59</v>
          </cell>
          <cell r="AD1950">
            <v>5405233.1200000001</v>
          </cell>
          <cell r="AE1950">
            <v>5502775.29</v>
          </cell>
          <cell r="AF1950">
            <v>5602414.6799999997</v>
          </cell>
          <cell r="AG1950">
            <v>5704204.7300000004</v>
          </cell>
          <cell r="AH1950">
            <v>5808200.4400000004</v>
          </cell>
          <cell r="AI1950">
            <v>5914458.3899999997</v>
          </cell>
          <cell r="AJ1950">
            <v>6023036.7800000003</v>
          </cell>
          <cell r="AK1950">
            <v>6133995.5099999998</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row>
        <row r="1951">
          <cell r="A1951" t="str">
            <v>ORLarge C&amp;ICurtail AgreementsNon-Incentive CostsHigh Participation Case0</v>
          </cell>
          <cell r="B1951" t="str">
            <v>OR</v>
          </cell>
          <cell r="C1951" t="str">
            <v>Large C&amp;I</v>
          </cell>
          <cell r="D1951" t="str">
            <v>Curtail Agreements</v>
          </cell>
          <cell r="E1951" t="str">
            <v>Non-Incentive Costs</v>
          </cell>
          <cell r="F1951" t="str">
            <v>High Participation Case</v>
          </cell>
          <cell r="G1951">
            <v>0</v>
          </cell>
          <cell r="H1951">
            <v>0</v>
          </cell>
          <cell r="I1951">
            <v>0</v>
          </cell>
          <cell r="J1951">
            <v>0</v>
          </cell>
          <cell r="K1951">
            <v>0</v>
          </cell>
          <cell r="L1951">
            <v>0</v>
          </cell>
          <cell r="M1951">
            <v>0</v>
          </cell>
          <cell r="N1951">
            <v>0</v>
          </cell>
          <cell r="O1951">
            <v>0</v>
          </cell>
          <cell r="P1951">
            <v>0</v>
          </cell>
          <cell r="Q1951">
            <v>0</v>
          </cell>
          <cell r="R1951">
            <v>5482636.7300000004</v>
          </cell>
          <cell r="S1951">
            <v>11437731.27</v>
          </cell>
          <cell r="T1951">
            <v>23748445.530000001</v>
          </cell>
          <cell r="U1951">
            <v>12818922.52</v>
          </cell>
          <cell r="V1951">
            <v>7177502.6100000003</v>
          </cell>
          <cell r="W1951">
            <v>1035039.42</v>
          </cell>
          <cell r="X1951">
            <v>1056694.75</v>
          </cell>
          <cell r="Y1951">
            <v>1077608.81</v>
          </cell>
          <cell r="Z1951">
            <v>1098962.6200000001</v>
          </cell>
          <cell r="AA1951">
            <v>1121099.71</v>
          </cell>
          <cell r="AB1951">
            <v>1143734.93</v>
          </cell>
          <cell r="AC1951">
            <v>1169950.97</v>
          </cell>
          <cell r="AD1951">
            <v>1234739.83</v>
          </cell>
          <cell r="AE1951">
            <v>1274929.31</v>
          </cell>
          <cell r="AF1951">
            <v>1316427.29</v>
          </cell>
          <cell r="AG1951">
            <v>1359276.37</v>
          </cell>
          <cell r="AH1951">
            <v>1403520.56</v>
          </cell>
          <cell r="AI1951">
            <v>1449205.28</v>
          </cell>
          <cell r="AJ1951">
            <v>1496377.44</v>
          </cell>
          <cell r="AK1951">
            <v>1545085.48</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row>
        <row r="1952">
          <cell r="A1952" t="str">
            <v>ORLarge C&amp;ICurtail AgreementsSummer Peak Reduction @Meter  (MW)High Participation Case0</v>
          </cell>
          <cell r="B1952" t="str">
            <v>OR</v>
          </cell>
          <cell r="C1952" t="str">
            <v>Large C&amp;I</v>
          </cell>
          <cell r="D1952" t="str">
            <v>Curtail Agreements</v>
          </cell>
          <cell r="E1952" t="str">
            <v>Summer Peak Reduction @Meter  (MW)</v>
          </cell>
          <cell r="F1952" t="str">
            <v>High Participation Case</v>
          </cell>
          <cell r="G1952">
            <v>0</v>
          </cell>
          <cell r="H1952">
            <v>0</v>
          </cell>
          <cell r="I1952">
            <v>0</v>
          </cell>
          <cell r="J1952">
            <v>0</v>
          </cell>
          <cell r="K1952">
            <v>0</v>
          </cell>
          <cell r="L1952">
            <v>0</v>
          </cell>
          <cell r="M1952">
            <v>0</v>
          </cell>
          <cell r="N1952">
            <v>0</v>
          </cell>
          <cell r="O1952">
            <v>0</v>
          </cell>
          <cell r="P1952">
            <v>0</v>
          </cell>
          <cell r="Q1952">
            <v>0</v>
          </cell>
          <cell r="R1952">
            <v>5.1061481672101516</v>
          </cell>
          <cell r="S1952">
            <v>15.546439584201273</v>
          </cell>
          <cell r="T1952">
            <v>36.769815927493447</v>
          </cell>
          <cell r="U1952">
            <v>47.99510590524666</v>
          </cell>
          <cell r="V1952">
            <v>54.039254216657497</v>
          </cell>
          <cell r="W1952">
            <v>54.75501228123791</v>
          </cell>
          <cell r="X1952">
            <v>55.462504704051796</v>
          </cell>
          <cell r="Y1952">
            <v>56.170704503007471</v>
          </cell>
          <cell r="Z1952">
            <v>56.91276145592839</v>
          </cell>
          <cell r="AA1952">
            <v>57.74360864977195</v>
          </cell>
          <cell r="AB1952">
            <v>58.507439221742665</v>
          </cell>
          <cell r="AC1952">
            <v>59.27262640549219</v>
          </cell>
          <cell r="AD1952">
            <v>60.065513565673378</v>
          </cell>
          <cell r="AE1952">
            <v>60.869007140432515</v>
          </cell>
          <cell r="AF1952">
            <v>61.683249011282939</v>
          </cell>
          <cell r="AG1952">
            <v>62.508382957680382</v>
          </cell>
          <cell r="AH1952">
            <v>63.344554682411669</v>
          </cell>
          <cell r="AI1952">
            <v>64.191911837323005</v>
          </cell>
          <cell r="AJ1952">
            <v>65.050604049392433</v>
          </cell>
          <cell r="AK1952">
            <v>65.920782947151125</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row>
        <row r="1953">
          <cell r="A1953" t="str">
            <v>ORLarge C&amp;ICurtail AgreementsSummer Peak Reduction @Generation (MW)High Participation Case0</v>
          </cell>
          <cell r="B1953" t="str">
            <v>OR</v>
          </cell>
          <cell r="C1953" t="str">
            <v>Large C&amp;I</v>
          </cell>
          <cell r="D1953" t="str">
            <v>Curtail Agreements</v>
          </cell>
          <cell r="E1953" t="str">
            <v>Summer Peak Reduction @Generation (MW)</v>
          </cell>
          <cell r="F1953" t="str">
            <v>High Participation Case</v>
          </cell>
          <cell r="G1953">
            <v>0</v>
          </cell>
          <cell r="H1953">
            <v>0</v>
          </cell>
          <cell r="I1953">
            <v>0</v>
          </cell>
          <cell r="J1953">
            <v>0</v>
          </cell>
          <cell r="K1953">
            <v>0</v>
          </cell>
          <cell r="L1953">
            <v>0</v>
          </cell>
          <cell r="M1953">
            <v>0</v>
          </cell>
          <cell r="N1953">
            <v>0</v>
          </cell>
          <cell r="O1953">
            <v>0</v>
          </cell>
          <cell r="P1953">
            <v>0</v>
          </cell>
          <cell r="Q1953">
            <v>0</v>
          </cell>
          <cell r="R1953">
            <v>5.6309529854545115</v>
          </cell>
          <cell r="S1953">
            <v>17.1442871462299</v>
          </cell>
          <cell r="T1953">
            <v>40.548980952242438</v>
          </cell>
          <cell r="U1953">
            <v>52.92799504328039</v>
          </cell>
          <cell r="V1953">
            <v>59.593354892652727</v>
          </cell>
          <cell r="W1953">
            <v>60.382677857562754</v>
          </cell>
          <cell r="X1953">
            <v>61.162885646285609</v>
          </cell>
          <cell r="Y1953">
            <v>61.94387351456492</v>
          </cell>
          <cell r="Z1953">
            <v>62.762198341341403</v>
          </cell>
          <cell r="AA1953">
            <v>63.678439181486489</v>
          </cell>
          <cell r="AB1953">
            <v>64.520775498172327</v>
          </cell>
          <cell r="AC1953">
            <v>65.364607857843168</v>
          </cell>
          <cell r="AD1953">
            <v>66.238987169908881</v>
          </cell>
          <cell r="AE1953">
            <v>67.125063013269198</v>
          </cell>
          <cell r="AF1953">
            <v>68.022991851877961</v>
          </cell>
          <cell r="AG1953">
            <v>68.932932242700019</v>
          </cell>
          <cell r="AH1953">
            <v>69.855044863709381</v>
          </cell>
          <cell r="AI1953">
            <v>70.789492542261797</v>
          </cell>
          <cell r="AJ1953">
            <v>71.73644028384696</v>
          </cell>
          <cell r="AK1953">
            <v>72.696055301225314</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row>
        <row r="1954">
          <cell r="A1954" t="str">
            <v>ORLarge C&amp;ICurtail AgreementsWinter Peak Reduction @Meter  (MW)High Participation Case0</v>
          </cell>
          <cell r="B1954" t="str">
            <v>OR</v>
          </cell>
          <cell r="C1954" t="str">
            <v>Large C&amp;I</v>
          </cell>
          <cell r="D1954" t="str">
            <v>Curtail Agreements</v>
          </cell>
          <cell r="E1954" t="str">
            <v>Winter Peak Reduction @Meter  (MW)</v>
          </cell>
          <cell r="F1954" t="str">
            <v>High Participation Case</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row>
        <row r="1955">
          <cell r="A1955" t="str">
            <v>ORLarge C&amp;ICurtail AgreementsWinter Peak Reduction @Generation (MW)High Participation Case0</v>
          </cell>
          <cell r="B1955" t="str">
            <v>OR</v>
          </cell>
          <cell r="C1955" t="str">
            <v>Large C&amp;I</v>
          </cell>
          <cell r="D1955" t="str">
            <v>Curtail Agreements</v>
          </cell>
          <cell r="E1955" t="str">
            <v>Winter Peak Reduction @Generation (MW)</v>
          </cell>
          <cell r="F1955" t="str">
            <v>High Participation Case</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row>
        <row r="1956">
          <cell r="A1956" t="str">
            <v>ORLarge C&amp;ICurtail AgreementsProgram Annual BenefitsHigh Participation Case0</v>
          </cell>
          <cell r="B1956" t="str">
            <v>OR</v>
          </cell>
          <cell r="C1956" t="str">
            <v>Large C&amp;I</v>
          </cell>
          <cell r="D1956" t="str">
            <v>Curtail Agreements</v>
          </cell>
          <cell r="E1956" t="str">
            <v>Program Annual Benefits</v>
          </cell>
          <cell r="F1956" t="str">
            <v>High Participation Case</v>
          </cell>
          <cell r="G1956">
            <v>0</v>
          </cell>
        </row>
        <row r="1957">
          <cell r="A1957" t="str">
            <v>ORLarge C&amp;ICurtail AgreementsNew ParticipantsHigh Participation Case0</v>
          </cell>
          <cell r="B1957" t="str">
            <v>OR</v>
          </cell>
          <cell r="C1957" t="str">
            <v>Large C&amp;I</v>
          </cell>
          <cell r="D1957" t="str">
            <v>Curtail Agreements</v>
          </cell>
          <cell r="E1957" t="str">
            <v>New Participants</v>
          </cell>
          <cell r="F1957" t="str">
            <v>High Participation Case</v>
          </cell>
          <cell r="G1957">
            <v>0</v>
          </cell>
          <cell r="H1957">
            <v>0</v>
          </cell>
          <cell r="I1957">
            <v>0</v>
          </cell>
          <cell r="J1957">
            <v>0</v>
          </cell>
          <cell r="K1957">
            <v>0</v>
          </cell>
          <cell r="L1957">
            <v>0</v>
          </cell>
          <cell r="M1957">
            <v>0</v>
          </cell>
          <cell r="N1957">
            <v>0</v>
          </cell>
          <cell r="O1957">
            <v>0</v>
          </cell>
          <cell r="P1957">
            <v>0</v>
          </cell>
          <cell r="Q1957">
            <v>0</v>
          </cell>
          <cell r="R1957">
            <v>16746.686550000006</v>
          </cell>
          <cell r="S1957">
            <v>34271.919000000009</v>
          </cell>
          <cell r="T1957">
            <v>69833.664450000011</v>
          </cell>
          <cell r="U1957">
            <v>36847.527750000037</v>
          </cell>
          <cell r="V1957">
            <v>20100.588749999937</v>
          </cell>
          <cell r="W1957">
            <v>2583.0255000000179</v>
          </cell>
          <cell r="X1957">
            <v>2585.7149999999965</v>
          </cell>
          <cell r="Y1957">
            <v>2585.2035000000324</v>
          </cell>
          <cell r="Z1957">
            <v>2584.5764999999665</v>
          </cell>
          <cell r="AA1957">
            <v>2584.3950000000186</v>
          </cell>
          <cell r="AB1957">
            <v>2584.7249999999767</v>
          </cell>
          <cell r="AC1957">
            <v>2592.8595000000205</v>
          </cell>
          <cell r="AD1957">
            <v>2694.0321599718882</v>
          </cell>
          <cell r="AE1957">
            <v>2731.0805338135397</v>
          </cell>
          <cell r="AF1957">
            <v>2768.6383974915661</v>
          </cell>
          <cell r="AG1957">
            <v>2806.7127575183695</v>
          </cell>
          <cell r="AH1957">
            <v>2845.3107167601411</v>
          </cell>
          <cell r="AI1957">
            <v>2884.4394757617847</v>
          </cell>
          <cell r="AJ1957">
            <v>2924.1063340901455</v>
          </cell>
          <cell r="AK1957">
            <v>2964.3186916958948</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row>
        <row r="1958">
          <cell r="A1958" t="str">
            <v>ORLarge C&amp;ICurtail AgreementsIncentive CostsHigh Participation Case0</v>
          </cell>
          <cell r="B1958" t="str">
            <v>OR</v>
          </cell>
          <cell r="C1958" t="str">
            <v>Large C&amp;I</v>
          </cell>
          <cell r="D1958" t="str">
            <v>Curtail Agreements</v>
          </cell>
          <cell r="E1958" t="str">
            <v>Incentive Costs</v>
          </cell>
          <cell r="F1958" t="str">
            <v>High Participation Case</v>
          </cell>
          <cell r="G1958">
            <v>0</v>
          </cell>
          <cell r="H1958">
            <v>0</v>
          </cell>
          <cell r="I1958">
            <v>0</v>
          </cell>
          <cell r="J1958">
            <v>0</v>
          </cell>
          <cell r="K1958">
            <v>0</v>
          </cell>
          <cell r="L1958">
            <v>0</v>
          </cell>
          <cell r="M1958">
            <v>0</v>
          </cell>
          <cell r="N1958">
            <v>0</v>
          </cell>
          <cell r="O1958">
            <v>0</v>
          </cell>
          <cell r="P1958">
            <v>0</v>
          </cell>
          <cell r="Q1958">
            <v>0</v>
          </cell>
          <cell r="R1958">
            <v>351680.42</v>
          </cell>
          <cell r="S1958">
            <v>1071390.72</v>
          </cell>
          <cell r="T1958">
            <v>2537897.67</v>
          </cell>
          <cell r="U1958">
            <v>3311695.75</v>
          </cell>
          <cell r="V1958">
            <v>3733808.12</v>
          </cell>
          <cell r="W1958">
            <v>3788051.65</v>
          </cell>
          <cell r="X1958">
            <v>3842351.67</v>
          </cell>
          <cell r="Y1958">
            <v>3896640.94</v>
          </cell>
          <cell r="Z1958">
            <v>3950917.05</v>
          </cell>
          <cell r="AA1958">
            <v>4005189.34</v>
          </cell>
          <cell r="AB1958">
            <v>4059468.57</v>
          </cell>
          <cell r="AC1958">
            <v>4113918.62</v>
          </cell>
          <cell r="AD1958">
            <v>4170493.29</v>
          </cell>
          <cell r="AE1958">
            <v>4227845.9800000004</v>
          </cell>
          <cell r="AF1958">
            <v>4285987.3899999997</v>
          </cell>
          <cell r="AG1958">
            <v>4344928.3600000003</v>
          </cell>
          <cell r="AH1958">
            <v>4404679.88</v>
          </cell>
          <cell r="AI1958">
            <v>4465253.1100000003</v>
          </cell>
          <cell r="AJ1958">
            <v>4526659.34</v>
          </cell>
          <cell r="AK1958">
            <v>4588910.04</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row>
        <row r="1959">
          <cell r="A1959" t="str">
            <v>ORLarge C&amp;ICurtail AgreementsParticipantsHigh Participation Case0</v>
          </cell>
          <cell r="B1959" t="str">
            <v>OR</v>
          </cell>
          <cell r="C1959" t="str">
            <v>Large C&amp;I</v>
          </cell>
          <cell r="D1959" t="str">
            <v>Curtail Agreements</v>
          </cell>
          <cell r="E1959" t="str">
            <v>Participants</v>
          </cell>
          <cell r="F1959" t="str">
            <v>High Participation Case</v>
          </cell>
          <cell r="G1959">
            <v>0</v>
          </cell>
          <cell r="H1959">
            <v>0</v>
          </cell>
          <cell r="I1959">
            <v>0</v>
          </cell>
          <cell r="J1959">
            <v>0</v>
          </cell>
          <cell r="K1959">
            <v>0</v>
          </cell>
          <cell r="L1959">
            <v>0</v>
          </cell>
          <cell r="M1959">
            <v>0</v>
          </cell>
          <cell r="N1959">
            <v>0</v>
          </cell>
          <cell r="O1959">
            <v>0</v>
          </cell>
          <cell r="P1959">
            <v>0</v>
          </cell>
          <cell r="Q1959">
            <v>0</v>
          </cell>
          <cell r="R1959">
            <v>16746.686550000006</v>
          </cell>
          <cell r="S1959">
            <v>51018.605550000015</v>
          </cell>
          <cell r="T1959">
            <v>120852.27000000002</v>
          </cell>
          <cell r="U1959">
            <v>157699.79775000006</v>
          </cell>
          <cell r="V1959">
            <v>177800.38649999999</v>
          </cell>
          <cell r="W1959">
            <v>180383.41200000001</v>
          </cell>
          <cell r="X1959">
            <v>182969.12700000001</v>
          </cell>
          <cell r="Y1959">
            <v>185554.33050000004</v>
          </cell>
          <cell r="Z1959">
            <v>188138.90700000001</v>
          </cell>
          <cell r="AA1959">
            <v>190723.30200000003</v>
          </cell>
          <cell r="AB1959">
            <v>193308.027</v>
          </cell>
          <cell r="AC1959">
            <v>195900.88650000002</v>
          </cell>
          <cell r="AD1959">
            <v>198594.91865997191</v>
          </cell>
          <cell r="AE1959">
            <v>201325.99919378545</v>
          </cell>
          <cell r="AF1959">
            <v>204094.63759127702</v>
          </cell>
          <cell r="AG1959">
            <v>206901.35034879539</v>
          </cell>
          <cell r="AH1959">
            <v>209746.66106555553</v>
          </cell>
          <cell r="AI1959">
            <v>212631.10054131731</v>
          </cell>
          <cell r="AJ1959">
            <v>215555.20687540746</v>
          </cell>
          <cell r="AK1959">
            <v>218519.52556710335</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row>
        <row r="1960">
          <cell r="A1960" t="str">
            <v>ORExtra Large C&amp;ICurtail Agreements - Non-FirmProgram Annual BenefitsHigh Participation Case0</v>
          </cell>
          <cell r="B1960" t="str">
            <v>OR</v>
          </cell>
          <cell r="C1960" t="str">
            <v>Extra Large C&amp;I</v>
          </cell>
          <cell r="D1960" t="str">
            <v>Curtail Agreements - Non-Firm</v>
          </cell>
          <cell r="E1960" t="str">
            <v>Program Annual Benefits</v>
          </cell>
          <cell r="F1960" t="str">
            <v>High Participation Case</v>
          </cell>
          <cell r="G1960">
            <v>0</v>
          </cell>
          <cell r="H1960">
            <v>0</v>
          </cell>
          <cell r="I1960">
            <v>0</v>
          </cell>
          <cell r="J1960">
            <v>0</v>
          </cell>
          <cell r="K1960">
            <v>0</v>
          </cell>
          <cell r="L1960">
            <v>0</v>
          </cell>
          <cell r="M1960">
            <v>0</v>
          </cell>
          <cell r="N1960">
            <v>0</v>
          </cell>
          <cell r="O1960">
            <v>0</v>
          </cell>
          <cell r="P1960">
            <v>0</v>
          </cell>
          <cell r="Q1960">
            <v>0</v>
          </cell>
          <cell r="R1960">
            <v>573231.01</v>
          </cell>
          <cell r="S1960">
            <v>1745288.43</v>
          </cell>
          <cell r="T1960">
            <v>4127886.26</v>
          </cell>
          <cell r="U1960">
            <v>5388069.9000000004</v>
          </cell>
          <cell r="V1960">
            <v>6066603.5300000003</v>
          </cell>
          <cell r="W1960">
            <v>6146956.6100000003</v>
          </cell>
          <cell r="X1960">
            <v>6226381.7599999998</v>
          </cell>
          <cell r="Y1960">
            <v>6305886.3200000003</v>
          </cell>
          <cell r="Z1960">
            <v>6389191.79</v>
          </cell>
          <cell r="AA1960">
            <v>6482465.1100000003</v>
          </cell>
          <cell r="AB1960">
            <v>6568214.9500000002</v>
          </cell>
          <cell r="AC1960">
            <v>6654117.0800000001</v>
          </cell>
          <cell r="AD1960">
            <v>6743128.8899999997</v>
          </cell>
          <cell r="AE1960">
            <v>6833331.4100000001</v>
          </cell>
          <cell r="AF1960">
            <v>6924740.5700000003</v>
          </cell>
          <cell r="AG1960">
            <v>7017372.5</v>
          </cell>
          <cell r="AH1960">
            <v>7111243.5700000003</v>
          </cell>
          <cell r="AI1960">
            <v>7206370.3399999999</v>
          </cell>
          <cell r="AJ1960">
            <v>7302769.6200000001</v>
          </cell>
          <cell r="AK1960">
            <v>7400458.4299999997</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row>
        <row r="1961">
          <cell r="A1961" t="str">
            <v>ORExtra Large C&amp;ICurtail Agreements - Non-FirmProgram Annual CostsHigh Participation Case0</v>
          </cell>
          <cell r="B1961" t="str">
            <v>OR</v>
          </cell>
          <cell r="C1961" t="str">
            <v>Extra Large C&amp;I</v>
          </cell>
          <cell r="D1961" t="str">
            <v>Curtail Agreements - Non-Firm</v>
          </cell>
          <cell r="E1961" t="str">
            <v>Program Annual Costs</v>
          </cell>
          <cell r="F1961" t="str">
            <v>High Participation Case</v>
          </cell>
          <cell r="G1961">
            <v>0</v>
          </cell>
          <cell r="H1961">
            <v>0</v>
          </cell>
          <cell r="I1961">
            <v>0</v>
          </cell>
          <cell r="J1961">
            <v>0</v>
          </cell>
          <cell r="K1961">
            <v>0</v>
          </cell>
          <cell r="L1961">
            <v>0</v>
          </cell>
          <cell r="M1961">
            <v>0</v>
          </cell>
          <cell r="N1961">
            <v>0</v>
          </cell>
          <cell r="O1961">
            <v>0</v>
          </cell>
          <cell r="P1961">
            <v>0</v>
          </cell>
          <cell r="Q1961">
            <v>0</v>
          </cell>
          <cell r="R1961">
            <v>5834317.1500000004</v>
          </cell>
          <cell r="S1961">
            <v>12509121.98</v>
          </cell>
          <cell r="T1961">
            <v>26286343.199999999</v>
          </cell>
          <cell r="U1961">
            <v>16130618.27</v>
          </cell>
          <cell r="V1961">
            <v>10911310.720000001</v>
          </cell>
          <cell r="W1961">
            <v>4823091.07</v>
          </cell>
          <cell r="X1961">
            <v>4899046.41</v>
          </cell>
          <cell r="Y1961">
            <v>4974249.76</v>
          </cell>
          <cell r="Z1961">
            <v>5049879.66</v>
          </cell>
          <cell r="AA1961">
            <v>5126289.05</v>
          </cell>
          <cell r="AB1961">
            <v>5203203.5</v>
          </cell>
          <cell r="AC1961">
            <v>5283869.59</v>
          </cell>
          <cell r="AD1961">
            <v>5405233.1200000001</v>
          </cell>
          <cell r="AE1961">
            <v>5502775.29</v>
          </cell>
          <cell r="AF1961">
            <v>5602414.6799999997</v>
          </cell>
          <cell r="AG1961">
            <v>5704204.7300000004</v>
          </cell>
          <cell r="AH1961">
            <v>5808200.4400000004</v>
          </cell>
          <cell r="AI1961">
            <v>5914458.3899999997</v>
          </cell>
          <cell r="AJ1961">
            <v>6023036.7800000003</v>
          </cell>
          <cell r="AK1961">
            <v>6133995.5099999998</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row>
        <row r="1962">
          <cell r="A1962" t="str">
            <v>ORExtra Large C&amp;ICurtail Agreements - Non-FirmNon-Incentive CostsHigh Participation Case0</v>
          </cell>
          <cell r="B1962" t="str">
            <v>OR</v>
          </cell>
          <cell r="C1962" t="str">
            <v>Extra Large C&amp;I</v>
          </cell>
          <cell r="D1962" t="str">
            <v>Curtail Agreements - Non-Firm</v>
          </cell>
          <cell r="E1962" t="str">
            <v>Non-Incentive Costs</v>
          </cell>
          <cell r="F1962" t="str">
            <v>High Participation Case</v>
          </cell>
          <cell r="G1962">
            <v>0</v>
          </cell>
          <cell r="H1962">
            <v>0</v>
          </cell>
          <cell r="I1962">
            <v>0</v>
          </cell>
          <cell r="J1962">
            <v>0</v>
          </cell>
          <cell r="K1962">
            <v>0</v>
          </cell>
          <cell r="L1962">
            <v>0</v>
          </cell>
          <cell r="M1962">
            <v>0</v>
          </cell>
          <cell r="N1962">
            <v>0</v>
          </cell>
          <cell r="O1962">
            <v>0</v>
          </cell>
          <cell r="P1962">
            <v>0</v>
          </cell>
          <cell r="Q1962">
            <v>0</v>
          </cell>
          <cell r="R1962">
            <v>5482636.7300000004</v>
          </cell>
          <cell r="S1962">
            <v>11437731.27</v>
          </cell>
          <cell r="T1962">
            <v>23748445.530000001</v>
          </cell>
          <cell r="U1962">
            <v>12818922.52</v>
          </cell>
          <cell r="V1962">
            <v>7177502.6100000003</v>
          </cell>
          <cell r="W1962">
            <v>1035039.42</v>
          </cell>
          <cell r="X1962">
            <v>1056694.75</v>
          </cell>
          <cell r="Y1962">
            <v>1077608.81</v>
          </cell>
          <cell r="Z1962">
            <v>1098962.6200000001</v>
          </cell>
          <cell r="AA1962">
            <v>1121099.71</v>
          </cell>
          <cell r="AB1962">
            <v>1143734.93</v>
          </cell>
          <cell r="AC1962">
            <v>1169950.97</v>
          </cell>
          <cell r="AD1962">
            <v>1234739.83</v>
          </cell>
          <cell r="AE1962">
            <v>1274929.31</v>
          </cell>
          <cell r="AF1962">
            <v>1316427.29</v>
          </cell>
          <cell r="AG1962">
            <v>1359276.37</v>
          </cell>
          <cell r="AH1962">
            <v>1403520.56</v>
          </cell>
          <cell r="AI1962">
            <v>1449205.28</v>
          </cell>
          <cell r="AJ1962">
            <v>1496377.44</v>
          </cell>
          <cell r="AK1962">
            <v>1545085.48</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row>
        <row r="1963">
          <cell r="A1963" t="str">
            <v>ORExtra Large C&amp;ICurtail Agreements - Non-FirmSummer Peak Reduction @Meter  (MW)High Participation Case0</v>
          </cell>
          <cell r="B1963" t="str">
            <v>OR</v>
          </cell>
          <cell r="C1963" t="str">
            <v>Extra Large C&amp;I</v>
          </cell>
          <cell r="D1963" t="str">
            <v>Curtail Agreements - Non-Firm</v>
          </cell>
          <cell r="E1963" t="str">
            <v>Summer Peak Reduction @Meter  (MW)</v>
          </cell>
          <cell r="F1963" t="str">
            <v>High Participation Case</v>
          </cell>
          <cell r="G1963">
            <v>0</v>
          </cell>
          <cell r="H1963">
            <v>0</v>
          </cell>
          <cell r="I1963">
            <v>0</v>
          </cell>
          <cell r="J1963">
            <v>0</v>
          </cell>
          <cell r="K1963">
            <v>0</v>
          </cell>
          <cell r="L1963">
            <v>0</v>
          </cell>
          <cell r="M1963">
            <v>0</v>
          </cell>
          <cell r="N1963">
            <v>0</v>
          </cell>
          <cell r="O1963">
            <v>0</v>
          </cell>
          <cell r="P1963">
            <v>0</v>
          </cell>
          <cell r="Q1963">
            <v>0</v>
          </cell>
          <cell r="R1963">
            <v>5.1061481672101516</v>
          </cell>
          <cell r="S1963">
            <v>15.546439584201273</v>
          </cell>
          <cell r="T1963">
            <v>36.769815927493447</v>
          </cell>
          <cell r="U1963">
            <v>47.99510590524666</v>
          </cell>
          <cell r="V1963">
            <v>54.039254216657497</v>
          </cell>
          <cell r="W1963">
            <v>54.75501228123791</v>
          </cell>
          <cell r="X1963">
            <v>55.462504704051796</v>
          </cell>
          <cell r="Y1963">
            <v>56.170704503007471</v>
          </cell>
          <cell r="Z1963">
            <v>56.91276145592839</v>
          </cell>
          <cell r="AA1963">
            <v>57.74360864977195</v>
          </cell>
          <cell r="AB1963">
            <v>58.507439221742665</v>
          </cell>
          <cell r="AC1963">
            <v>59.27262640549219</v>
          </cell>
          <cell r="AD1963">
            <v>60.065513565673378</v>
          </cell>
          <cell r="AE1963">
            <v>60.869007140432515</v>
          </cell>
          <cell r="AF1963">
            <v>61.683249011282939</v>
          </cell>
          <cell r="AG1963">
            <v>62.508382957680382</v>
          </cell>
          <cell r="AH1963">
            <v>63.344554682411669</v>
          </cell>
          <cell r="AI1963">
            <v>64.191911837323005</v>
          </cell>
          <cell r="AJ1963">
            <v>65.050604049392433</v>
          </cell>
          <cell r="AK1963">
            <v>65.920782947151125</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row>
        <row r="1964">
          <cell r="A1964" t="str">
            <v>ORExtra Large C&amp;ICurtail Agreements - Non-FirmSummer Peak Reduction @Generation (MW)High Participation Case0</v>
          </cell>
          <cell r="B1964" t="str">
            <v>OR</v>
          </cell>
          <cell r="C1964" t="str">
            <v>Extra Large C&amp;I</v>
          </cell>
          <cell r="D1964" t="str">
            <v>Curtail Agreements - Non-Firm</v>
          </cell>
          <cell r="E1964" t="str">
            <v>Summer Peak Reduction @Generation (MW)</v>
          </cell>
          <cell r="F1964" t="str">
            <v>High Participation Case</v>
          </cell>
          <cell r="G1964">
            <v>0</v>
          </cell>
          <cell r="H1964">
            <v>0</v>
          </cell>
          <cell r="I1964">
            <v>0</v>
          </cell>
          <cell r="J1964">
            <v>0</v>
          </cell>
          <cell r="K1964">
            <v>0</v>
          </cell>
          <cell r="L1964">
            <v>0</v>
          </cell>
          <cell r="M1964">
            <v>0</v>
          </cell>
          <cell r="N1964">
            <v>0</v>
          </cell>
          <cell r="O1964">
            <v>0</v>
          </cell>
          <cell r="P1964">
            <v>0</v>
          </cell>
          <cell r="Q1964">
            <v>0</v>
          </cell>
          <cell r="R1964">
            <v>5.6309529854545115</v>
          </cell>
          <cell r="S1964">
            <v>17.1442871462299</v>
          </cell>
          <cell r="T1964">
            <v>40.548980952242438</v>
          </cell>
          <cell r="U1964">
            <v>52.92799504328039</v>
          </cell>
          <cell r="V1964">
            <v>59.593354892652727</v>
          </cell>
          <cell r="W1964">
            <v>60.382677857562754</v>
          </cell>
          <cell r="X1964">
            <v>61.162885646285609</v>
          </cell>
          <cell r="Y1964">
            <v>61.94387351456492</v>
          </cell>
          <cell r="Z1964">
            <v>62.762198341341403</v>
          </cell>
          <cell r="AA1964">
            <v>63.678439181486489</v>
          </cell>
          <cell r="AB1964">
            <v>64.520775498172327</v>
          </cell>
          <cell r="AC1964">
            <v>65.364607857843168</v>
          </cell>
          <cell r="AD1964">
            <v>66.238987169908881</v>
          </cell>
          <cell r="AE1964">
            <v>67.125063013269198</v>
          </cell>
          <cell r="AF1964">
            <v>68.022991851877961</v>
          </cell>
          <cell r="AG1964">
            <v>68.932932242700019</v>
          </cell>
          <cell r="AH1964">
            <v>69.855044863709381</v>
          </cell>
          <cell r="AI1964">
            <v>70.789492542261797</v>
          </cell>
          <cell r="AJ1964">
            <v>71.73644028384696</v>
          </cell>
          <cell r="AK1964">
            <v>72.696055301225314</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row>
        <row r="1965">
          <cell r="A1965" t="str">
            <v>ORExtra Large C&amp;ICurtail Agreements - Non-FirmWinter Peak Reduction @Meter  (MW)High Participation Case0</v>
          </cell>
          <cell r="B1965" t="str">
            <v>OR</v>
          </cell>
          <cell r="C1965" t="str">
            <v>Extra Large C&amp;I</v>
          </cell>
          <cell r="D1965" t="str">
            <v>Curtail Agreements - Non-Firm</v>
          </cell>
          <cell r="E1965" t="str">
            <v>Winter Peak Reduction @Meter  (MW)</v>
          </cell>
          <cell r="F1965" t="str">
            <v>High Participation Case</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row>
        <row r="1966">
          <cell r="A1966" t="str">
            <v>ORExtra Large C&amp;ICurtail Agreements - Non-FirmWinter Peak Reduction @Generation (MW)High Participation Case0</v>
          </cell>
          <cell r="B1966" t="str">
            <v>OR</v>
          </cell>
          <cell r="C1966" t="str">
            <v>Extra Large C&amp;I</v>
          </cell>
          <cell r="D1966" t="str">
            <v>Curtail Agreements - Non-Firm</v>
          </cell>
          <cell r="E1966" t="str">
            <v>Winter Peak Reduction @Generation (MW)</v>
          </cell>
          <cell r="F1966" t="str">
            <v>High Participation Case</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row>
        <row r="1967">
          <cell r="A1967" t="str">
            <v>ORExtra Large C&amp;ICurtail Agreements - Non-FirmProgram Annual BenefitsHigh Participation Case0</v>
          </cell>
          <cell r="B1967" t="str">
            <v>OR</v>
          </cell>
          <cell r="C1967" t="str">
            <v>Extra Large C&amp;I</v>
          </cell>
          <cell r="D1967" t="str">
            <v>Curtail Agreements - Non-Firm</v>
          </cell>
          <cell r="E1967" t="str">
            <v>Program Annual Benefits</v>
          </cell>
          <cell r="F1967" t="str">
            <v>High Participation Case</v>
          </cell>
          <cell r="G1967">
            <v>0</v>
          </cell>
        </row>
        <row r="1968">
          <cell r="A1968" t="str">
            <v>ORExtra Large C&amp;ICurtail Agreements - Non-FirmNew ParticipantsHigh Participation Case0</v>
          </cell>
          <cell r="B1968" t="str">
            <v>OR</v>
          </cell>
          <cell r="C1968" t="str">
            <v>Extra Large C&amp;I</v>
          </cell>
          <cell r="D1968" t="str">
            <v>Curtail Agreements - Non-Firm</v>
          </cell>
          <cell r="E1968" t="str">
            <v>New Participants</v>
          </cell>
          <cell r="F1968" t="str">
            <v>High Participation Case</v>
          </cell>
          <cell r="G1968">
            <v>0</v>
          </cell>
          <cell r="H1968">
            <v>0</v>
          </cell>
          <cell r="I1968">
            <v>0</v>
          </cell>
          <cell r="J1968">
            <v>0</v>
          </cell>
          <cell r="K1968">
            <v>0</v>
          </cell>
          <cell r="L1968">
            <v>0</v>
          </cell>
          <cell r="M1968">
            <v>0</v>
          </cell>
          <cell r="N1968">
            <v>0</v>
          </cell>
          <cell r="O1968">
            <v>0</v>
          </cell>
          <cell r="P1968">
            <v>0</v>
          </cell>
          <cell r="Q1968">
            <v>0</v>
          </cell>
          <cell r="R1968">
            <v>16746.686550000006</v>
          </cell>
          <cell r="S1968">
            <v>34271.919000000009</v>
          </cell>
          <cell r="T1968">
            <v>69833.664450000011</v>
          </cell>
          <cell r="U1968">
            <v>36847.527750000037</v>
          </cell>
          <cell r="V1968">
            <v>20100.588749999937</v>
          </cell>
          <cell r="W1968">
            <v>2583.0255000000179</v>
          </cell>
          <cell r="X1968">
            <v>2585.7149999999965</v>
          </cell>
          <cell r="Y1968">
            <v>2585.2035000000324</v>
          </cell>
          <cell r="Z1968">
            <v>2584.5764999999665</v>
          </cell>
          <cell r="AA1968">
            <v>2584.3950000000186</v>
          </cell>
          <cell r="AB1968">
            <v>2584.7249999999767</v>
          </cell>
          <cell r="AC1968">
            <v>2592.8595000000205</v>
          </cell>
          <cell r="AD1968">
            <v>2694.0321599718882</v>
          </cell>
          <cell r="AE1968">
            <v>2731.0805338135397</v>
          </cell>
          <cell r="AF1968">
            <v>2768.6383974915661</v>
          </cell>
          <cell r="AG1968">
            <v>2806.7127575183695</v>
          </cell>
          <cell r="AH1968">
            <v>2845.3107167601411</v>
          </cell>
          <cell r="AI1968">
            <v>2884.4394757617847</v>
          </cell>
          <cell r="AJ1968">
            <v>2924.1063340901455</v>
          </cell>
          <cell r="AK1968">
            <v>2964.3186916958948</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row>
        <row r="1969">
          <cell r="A1969" t="str">
            <v>ORExtra Large C&amp;ICurtail Agreements - Non-FirmIncentive CostsHigh Participation Case0</v>
          </cell>
          <cell r="B1969" t="str">
            <v>OR</v>
          </cell>
          <cell r="C1969" t="str">
            <v>Extra Large C&amp;I</v>
          </cell>
          <cell r="D1969" t="str">
            <v>Curtail Agreements - Non-Firm</v>
          </cell>
          <cell r="E1969" t="str">
            <v>Incentive Costs</v>
          </cell>
          <cell r="F1969" t="str">
            <v>High Participation Case</v>
          </cell>
          <cell r="G1969">
            <v>0</v>
          </cell>
          <cell r="H1969">
            <v>0</v>
          </cell>
          <cell r="I1969">
            <v>0</v>
          </cell>
          <cell r="J1969">
            <v>0</v>
          </cell>
          <cell r="K1969">
            <v>0</v>
          </cell>
          <cell r="L1969">
            <v>0</v>
          </cell>
          <cell r="M1969">
            <v>0</v>
          </cell>
          <cell r="N1969">
            <v>0</v>
          </cell>
          <cell r="O1969">
            <v>0</v>
          </cell>
          <cell r="P1969">
            <v>0</v>
          </cell>
          <cell r="Q1969">
            <v>0</v>
          </cell>
          <cell r="R1969">
            <v>351680.42</v>
          </cell>
          <cell r="S1969">
            <v>1071390.72</v>
          </cell>
          <cell r="T1969">
            <v>2537897.67</v>
          </cell>
          <cell r="U1969">
            <v>3311695.75</v>
          </cell>
          <cell r="V1969">
            <v>3733808.12</v>
          </cell>
          <cell r="W1969">
            <v>3788051.65</v>
          </cell>
          <cell r="X1969">
            <v>3842351.67</v>
          </cell>
          <cell r="Y1969">
            <v>3896640.94</v>
          </cell>
          <cell r="Z1969">
            <v>3950917.05</v>
          </cell>
          <cell r="AA1969">
            <v>4005189.34</v>
          </cell>
          <cell r="AB1969">
            <v>4059468.57</v>
          </cell>
          <cell r="AC1969">
            <v>4113918.62</v>
          </cell>
          <cell r="AD1969">
            <v>4170493.29</v>
          </cell>
          <cell r="AE1969">
            <v>4227845.9800000004</v>
          </cell>
          <cell r="AF1969">
            <v>4285987.3899999997</v>
          </cell>
          <cell r="AG1969">
            <v>4344928.3600000003</v>
          </cell>
          <cell r="AH1969">
            <v>4404679.88</v>
          </cell>
          <cell r="AI1969">
            <v>4465253.1100000003</v>
          </cell>
          <cell r="AJ1969">
            <v>4526659.34</v>
          </cell>
          <cell r="AK1969">
            <v>4588910.04</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row>
        <row r="1970">
          <cell r="A1970" t="str">
            <v>ORExtra Large C&amp;ICurtail Agreements - Non-FirmParticipantsHigh Participation Case0</v>
          </cell>
          <cell r="B1970" t="str">
            <v>OR</v>
          </cell>
          <cell r="C1970" t="str">
            <v>Extra Large C&amp;I</v>
          </cell>
          <cell r="D1970" t="str">
            <v>Curtail Agreements - Non-Firm</v>
          </cell>
          <cell r="E1970" t="str">
            <v>Participants</v>
          </cell>
          <cell r="F1970" t="str">
            <v>High Participation Case</v>
          </cell>
          <cell r="G1970">
            <v>0</v>
          </cell>
          <cell r="H1970">
            <v>0</v>
          </cell>
          <cell r="I1970">
            <v>0</v>
          </cell>
          <cell r="J1970">
            <v>0</v>
          </cell>
          <cell r="K1970">
            <v>0</v>
          </cell>
          <cell r="L1970">
            <v>0</v>
          </cell>
          <cell r="M1970">
            <v>0</v>
          </cell>
          <cell r="N1970">
            <v>0</v>
          </cell>
          <cell r="O1970">
            <v>0</v>
          </cell>
          <cell r="P1970">
            <v>0</v>
          </cell>
          <cell r="Q1970">
            <v>0</v>
          </cell>
          <cell r="R1970">
            <v>16746.686550000006</v>
          </cell>
          <cell r="S1970">
            <v>51018.605550000015</v>
          </cell>
          <cell r="T1970">
            <v>120852.27000000002</v>
          </cell>
          <cell r="U1970">
            <v>157699.79775000006</v>
          </cell>
          <cell r="V1970">
            <v>177800.38649999999</v>
          </cell>
          <cell r="W1970">
            <v>180383.41200000001</v>
          </cell>
          <cell r="X1970">
            <v>182969.12700000001</v>
          </cell>
          <cell r="Y1970">
            <v>185554.33050000004</v>
          </cell>
          <cell r="Z1970">
            <v>188138.90700000001</v>
          </cell>
          <cell r="AA1970">
            <v>190723.30200000003</v>
          </cell>
          <cell r="AB1970">
            <v>193308.027</v>
          </cell>
          <cell r="AC1970">
            <v>195900.88650000002</v>
          </cell>
          <cell r="AD1970">
            <v>198594.91865997191</v>
          </cell>
          <cell r="AE1970">
            <v>201325.99919378545</v>
          </cell>
          <cell r="AF1970">
            <v>204094.63759127702</v>
          </cell>
          <cell r="AG1970">
            <v>206901.35034879539</v>
          </cell>
          <cell r="AH1970">
            <v>209746.66106555553</v>
          </cell>
          <cell r="AI1970">
            <v>212631.10054131731</v>
          </cell>
          <cell r="AJ1970">
            <v>215555.20687540746</v>
          </cell>
          <cell r="AK1970">
            <v>218519.52556710335</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row>
        <row r="1971">
          <cell r="A1971" t="str">
            <v>ORLarge C&amp;ICurtail Agreements - Non-FirmProgram Annual BenefitsHigh Participation Case0</v>
          </cell>
          <cell r="B1971" t="str">
            <v>OR</v>
          </cell>
          <cell r="C1971" t="str">
            <v>Large C&amp;I</v>
          </cell>
          <cell r="D1971" t="str">
            <v>Curtail Agreements - Non-Firm</v>
          </cell>
          <cell r="E1971" t="str">
            <v>Program Annual Benefits</v>
          </cell>
          <cell r="F1971" t="str">
            <v>High Participation Case</v>
          </cell>
          <cell r="G1971">
            <v>0</v>
          </cell>
          <cell r="H1971">
            <v>0</v>
          </cell>
          <cell r="I1971">
            <v>0</v>
          </cell>
          <cell r="J1971">
            <v>0</v>
          </cell>
          <cell r="K1971">
            <v>0</v>
          </cell>
          <cell r="L1971">
            <v>0</v>
          </cell>
          <cell r="M1971">
            <v>0</v>
          </cell>
          <cell r="N1971">
            <v>0</v>
          </cell>
          <cell r="O1971">
            <v>0</v>
          </cell>
          <cell r="P1971">
            <v>0</v>
          </cell>
          <cell r="Q1971">
            <v>0</v>
          </cell>
          <cell r="R1971">
            <v>573231.01</v>
          </cell>
          <cell r="S1971">
            <v>1745288.43</v>
          </cell>
          <cell r="T1971">
            <v>4127886.26</v>
          </cell>
          <cell r="U1971">
            <v>5388069.9000000004</v>
          </cell>
          <cell r="V1971">
            <v>6066603.5300000003</v>
          </cell>
          <cell r="W1971">
            <v>6146956.6100000003</v>
          </cell>
          <cell r="X1971">
            <v>6226381.7599999998</v>
          </cell>
          <cell r="Y1971">
            <v>6305886.3200000003</v>
          </cell>
          <cell r="Z1971">
            <v>6389191.79</v>
          </cell>
          <cell r="AA1971">
            <v>6482465.1100000003</v>
          </cell>
          <cell r="AB1971">
            <v>6568214.9500000002</v>
          </cell>
          <cell r="AC1971">
            <v>6654117.0800000001</v>
          </cell>
          <cell r="AD1971">
            <v>6743128.8899999997</v>
          </cell>
          <cell r="AE1971">
            <v>6833331.4100000001</v>
          </cell>
          <cell r="AF1971">
            <v>6924740.5700000003</v>
          </cell>
          <cell r="AG1971">
            <v>7017372.5</v>
          </cell>
          <cell r="AH1971">
            <v>7111243.5700000003</v>
          </cell>
          <cell r="AI1971">
            <v>7206370.3399999999</v>
          </cell>
          <cell r="AJ1971">
            <v>7302769.6200000001</v>
          </cell>
          <cell r="AK1971">
            <v>7400458.4299999997</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row>
        <row r="1972">
          <cell r="A1972" t="str">
            <v>ORLarge C&amp;ICurtail Agreements - Non-FirmProgram Annual CostsHigh Participation Case0</v>
          </cell>
          <cell r="B1972" t="str">
            <v>OR</v>
          </cell>
          <cell r="C1972" t="str">
            <v>Large C&amp;I</v>
          </cell>
          <cell r="D1972" t="str">
            <v>Curtail Agreements - Non-Firm</v>
          </cell>
          <cell r="E1972" t="str">
            <v>Program Annual Costs</v>
          </cell>
          <cell r="F1972" t="str">
            <v>High Participation Case</v>
          </cell>
          <cell r="G1972">
            <v>0</v>
          </cell>
          <cell r="H1972">
            <v>0</v>
          </cell>
          <cell r="I1972">
            <v>0</v>
          </cell>
          <cell r="J1972">
            <v>0</v>
          </cell>
          <cell r="K1972">
            <v>0</v>
          </cell>
          <cell r="L1972">
            <v>0</v>
          </cell>
          <cell r="M1972">
            <v>0</v>
          </cell>
          <cell r="N1972">
            <v>0</v>
          </cell>
          <cell r="O1972">
            <v>0</v>
          </cell>
          <cell r="P1972">
            <v>0</v>
          </cell>
          <cell r="Q1972">
            <v>0</v>
          </cell>
          <cell r="R1972">
            <v>5834317.1500000004</v>
          </cell>
          <cell r="S1972">
            <v>12509121.98</v>
          </cell>
          <cell r="T1972">
            <v>26286343.199999999</v>
          </cell>
          <cell r="U1972">
            <v>16130618.27</v>
          </cell>
          <cell r="V1972">
            <v>10911310.720000001</v>
          </cell>
          <cell r="W1972">
            <v>4823091.07</v>
          </cell>
          <cell r="X1972">
            <v>4899046.41</v>
          </cell>
          <cell r="Y1972">
            <v>4974249.76</v>
          </cell>
          <cell r="Z1972">
            <v>5049879.66</v>
          </cell>
          <cell r="AA1972">
            <v>5126289.05</v>
          </cell>
          <cell r="AB1972">
            <v>5203203.5</v>
          </cell>
          <cell r="AC1972">
            <v>5283869.59</v>
          </cell>
          <cell r="AD1972">
            <v>5405233.1200000001</v>
          </cell>
          <cell r="AE1972">
            <v>5502775.29</v>
          </cell>
          <cell r="AF1972">
            <v>5602414.6799999997</v>
          </cell>
          <cell r="AG1972">
            <v>5704204.7300000004</v>
          </cell>
          <cell r="AH1972">
            <v>5808200.4400000004</v>
          </cell>
          <cell r="AI1972">
            <v>5914458.3899999997</v>
          </cell>
          <cell r="AJ1972">
            <v>6023036.7800000003</v>
          </cell>
          <cell r="AK1972">
            <v>6133995.5099999998</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row>
        <row r="1973">
          <cell r="A1973" t="str">
            <v>ORLarge C&amp;ICurtail Agreements - Non-FirmNon-Incentive CostsHigh Participation Case0</v>
          </cell>
          <cell r="B1973" t="str">
            <v>OR</v>
          </cell>
          <cell r="C1973" t="str">
            <v>Large C&amp;I</v>
          </cell>
          <cell r="D1973" t="str">
            <v>Curtail Agreements - Non-Firm</v>
          </cell>
          <cell r="E1973" t="str">
            <v>Non-Incentive Costs</v>
          </cell>
          <cell r="F1973" t="str">
            <v>High Participation Case</v>
          </cell>
          <cell r="G1973">
            <v>0</v>
          </cell>
          <cell r="H1973">
            <v>0</v>
          </cell>
          <cell r="I1973">
            <v>0</v>
          </cell>
          <cell r="J1973">
            <v>0</v>
          </cell>
          <cell r="K1973">
            <v>0</v>
          </cell>
          <cell r="L1973">
            <v>0</v>
          </cell>
          <cell r="M1973">
            <v>0</v>
          </cell>
          <cell r="N1973">
            <v>0</v>
          </cell>
          <cell r="O1973">
            <v>0</v>
          </cell>
          <cell r="P1973">
            <v>0</v>
          </cell>
          <cell r="Q1973">
            <v>0</v>
          </cell>
          <cell r="R1973">
            <v>5482636.7300000004</v>
          </cell>
          <cell r="S1973">
            <v>11437731.27</v>
          </cell>
          <cell r="T1973">
            <v>23748445.530000001</v>
          </cell>
          <cell r="U1973">
            <v>12818922.52</v>
          </cell>
          <cell r="V1973">
            <v>7177502.6100000003</v>
          </cell>
          <cell r="W1973">
            <v>1035039.42</v>
          </cell>
          <cell r="X1973">
            <v>1056694.75</v>
          </cell>
          <cell r="Y1973">
            <v>1077608.81</v>
          </cell>
          <cell r="Z1973">
            <v>1098962.6200000001</v>
          </cell>
          <cell r="AA1973">
            <v>1121099.71</v>
          </cell>
          <cell r="AB1973">
            <v>1143734.93</v>
          </cell>
          <cell r="AC1973">
            <v>1169950.97</v>
          </cell>
          <cell r="AD1973">
            <v>1234739.83</v>
          </cell>
          <cell r="AE1973">
            <v>1274929.31</v>
          </cell>
          <cell r="AF1973">
            <v>1316427.29</v>
          </cell>
          <cell r="AG1973">
            <v>1359276.37</v>
          </cell>
          <cell r="AH1973">
            <v>1403520.56</v>
          </cell>
          <cell r="AI1973">
            <v>1449205.28</v>
          </cell>
          <cell r="AJ1973">
            <v>1496377.44</v>
          </cell>
          <cell r="AK1973">
            <v>1545085.48</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row>
        <row r="1974">
          <cell r="A1974" t="str">
            <v>ORLarge C&amp;ICurtail Agreements - Non-FirmSummer Peak Reduction @Meter  (MW)High Participation Case0</v>
          </cell>
          <cell r="B1974" t="str">
            <v>OR</v>
          </cell>
          <cell r="C1974" t="str">
            <v>Large C&amp;I</v>
          </cell>
          <cell r="D1974" t="str">
            <v>Curtail Agreements - Non-Firm</v>
          </cell>
          <cell r="E1974" t="str">
            <v>Summer Peak Reduction @Meter  (MW)</v>
          </cell>
          <cell r="F1974" t="str">
            <v>High Participation Case</v>
          </cell>
          <cell r="G1974">
            <v>0</v>
          </cell>
          <cell r="H1974">
            <v>0</v>
          </cell>
          <cell r="I1974">
            <v>0</v>
          </cell>
          <cell r="J1974">
            <v>0</v>
          </cell>
          <cell r="K1974">
            <v>0</v>
          </cell>
          <cell r="L1974">
            <v>0</v>
          </cell>
          <cell r="M1974">
            <v>0</v>
          </cell>
          <cell r="N1974">
            <v>0</v>
          </cell>
          <cell r="O1974">
            <v>0</v>
          </cell>
          <cell r="P1974">
            <v>0</v>
          </cell>
          <cell r="Q1974">
            <v>0</v>
          </cell>
          <cell r="R1974">
            <v>5.1061481672101516</v>
          </cell>
          <cell r="S1974">
            <v>15.546439584201273</v>
          </cell>
          <cell r="T1974">
            <v>36.769815927493447</v>
          </cell>
          <cell r="U1974">
            <v>47.99510590524666</v>
          </cell>
          <cell r="V1974">
            <v>54.039254216657497</v>
          </cell>
          <cell r="W1974">
            <v>54.75501228123791</v>
          </cell>
          <cell r="X1974">
            <v>55.462504704051796</v>
          </cell>
          <cell r="Y1974">
            <v>56.170704503007471</v>
          </cell>
          <cell r="Z1974">
            <v>56.91276145592839</v>
          </cell>
          <cell r="AA1974">
            <v>57.74360864977195</v>
          </cell>
          <cell r="AB1974">
            <v>58.507439221742665</v>
          </cell>
          <cell r="AC1974">
            <v>59.27262640549219</v>
          </cell>
          <cell r="AD1974">
            <v>60.065513565673378</v>
          </cell>
          <cell r="AE1974">
            <v>60.869007140432515</v>
          </cell>
          <cell r="AF1974">
            <v>61.683249011282939</v>
          </cell>
          <cell r="AG1974">
            <v>62.508382957680382</v>
          </cell>
          <cell r="AH1974">
            <v>63.344554682411669</v>
          </cell>
          <cell r="AI1974">
            <v>64.191911837323005</v>
          </cell>
          <cell r="AJ1974">
            <v>65.050604049392433</v>
          </cell>
          <cell r="AK1974">
            <v>65.920782947151125</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row>
        <row r="1975">
          <cell r="A1975" t="str">
            <v>ORLarge C&amp;ICurtail Agreements - Non-FirmSummer Peak Reduction @Generation (MW)High Participation Case0</v>
          </cell>
          <cell r="B1975" t="str">
            <v>OR</v>
          </cell>
          <cell r="C1975" t="str">
            <v>Large C&amp;I</v>
          </cell>
          <cell r="D1975" t="str">
            <v>Curtail Agreements - Non-Firm</v>
          </cell>
          <cell r="E1975" t="str">
            <v>Summer Peak Reduction @Generation (MW)</v>
          </cell>
          <cell r="F1975" t="str">
            <v>High Participation Case</v>
          </cell>
          <cell r="G1975">
            <v>0</v>
          </cell>
          <cell r="H1975">
            <v>0</v>
          </cell>
          <cell r="I1975">
            <v>0</v>
          </cell>
          <cell r="J1975">
            <v>0</v>
          </cell>
          <cell r="K1975">
            <v>0</v>
          </cell>
          <cell r="L1975">
            <v>0</v>
          </cell>
          <cell r="M1975">
            <v>0</v>
          </cell>
          <cell r="N1975">
            <v>0</v>
          </cell>
          <cell r="O1975">
            <v>0</v>
          </cell>
          <cell r="P1975">
            <v>0</v>
          </cell>
          <cell r="Q1975">
            <v>0</v>
          </cell>
          <cell r="R1975">
            <v>5.6309529854545115</v>
          </cell>
          <cell r="S1975">
            <v>17.1442871462299</v>
          </cell>
          <cell r="T1975">
            <v>40.548980952242438</v>
          </cell>
          <cell r="U1975">
            <v>52.92799504328039</v>
          </cell>
          <cell r="V1975">
            <v>59.593354892652727</v>
          </cell>
          <cell r="W1975">
            <v>60.382677857562754</v>
          </cell>
          <cell r="X1975">
            <v>61.162885646285609</v>
          </cell>
          <cell r="Y1975">
            <v>61.94387351456492</v>
          </cell>
          <cell r="Z1975">
            <v>62.762198341341403</v>
          </cell>
          <cell r="AA1975">
            <v>63.678439181486489</v>
          </cell>
          <cell r="AB1975">
            <v>64.520775498172327</v>
          </cell>
          <cell r="AC1975">
            <v>65.364607857843168</v>
          </cell>
          <cell r="AD1975">
            <v>66.238987169908881</v>
          </cell>
          <cell r="AE1975">
            <v>67.125063013269198</v>
          </cell>
          <cell r="AF1975">
            <v>68.022991851877961</v>
          </cell>
          <cell r="AG1975">
            <v>68.932932242700019</v>
          </cell>
          <cell r="AH1975">
            <v>69.855044863709381</v>
          </cell>
          <cell r="AI1975">
            <v>70.789492542261797</v>
          </cell>
          <cell r="AJ1975">
            <v>71.73644028384696</v>
          </cell>
          <cell r="AK1975">
            <v>72.696055301225314</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row>
        <row r="1976">
          <cell r="A1976" t="str">
            <v>ORLarge C&amp;ICurtail Agreements - Non-FirmWinter Peak Reduction @Meter  (MW)High Participation Case0</v>
          </cell>
          <cell r="B1976" t="str">
            <v>OR</v>
          </cell>
          <cell r="C1976" t="str">
            <v>Large C&amp;I</v>
          </cell>
          <cell r="D1976" t="str">
            <v>Curtail Agreements - Non-Firm</v>
          </cell>
          <cell r="E1976" t="str">
            <v>Winter Peak Reduction @Meter  (MW)</v>
          </cell>
          <cell r="F1976" t="str">
            <v>High Participation Case</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row>
        <row r="1977">
          <cell r="A1977" t="str">
            <v>ORLarge C&amp;ICurtail Agreements - Non-FirmWinter Peak Reduction @Generation (MW)High Participation Case0</v>
          </cell>
          <cell r="B1977" t="str">
            <v>OR</v>
          </cell>
          <cell r="C1977" t="str">
            <v>Large C&amp;I</v>
          </cell>
          <cell r="D1977" t="str">
            <v>Curtail Agreements - Non-Firm</v>
          </cell>
          <cell r="E1977" t="str">
            <v>Winter Peak Reduction @Generation (MW)</v>
          </cell>
          <cell r="F1977" t="str">
            <v>High Participation Case</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row>
        <row r="1978">
          <cell r="A1978" t="str">
            <v>ORLarge C&amp;ICurtail Agreements - Non-FirmProgram Annual BenefitsHigh Participation Case0</v>
          </cell>
          <cell r="B1978" t="str">
            <v>OR</v>
          </cell>
          <cell r="C1978" t="str">
            <v>Large C&amp;I</v>
          </cell>
          <cell r="D1978" t="str">
            <v>Curtail Agreements - Non-Firm</v>
          </cell>
          <cell r="E1978" t="str">
            <v>Program Annual Benefits</v>
          </cell>
          <cell r="F1978" t="str">
            <v>High Participation Case</v>
          </cell>
          <cell r="G1978">
            <v>0</v>
          </cell>
        </row>
        <row r="1979">
          <cell r="A1979" t="str">
            <v>ORLarge C&amp;ICurtail Agreements - Non-FirmNew ParticipantsHigh Participation Case0</v>
          </cell>
          <cell r="B1979" t="str">
            <v>OR</v>
          </cell>
          <cell r="C1979" t="str">
            <v>Large C&amp;I</v>
          </cell>
          <cell r="D1979" t="str">
            <v>Curtail Agreements - Non-Firm</v>
          </cell>
          <cell r="E1979" t="str">
            <v>New Participants</v>
          </cell>
          <cell r="F1979" t="str">
            <v>High Participation Case</v>
          </cell>
          <cell r="G1979">
            <v>0</v>
          </cell>
          <cell r="H1979">
            <v>0</v>
          </cell>
          <cell r="I1979">
            <v>0</v>
          </cell>
          <cell r="J1979">
            <v>0</v>
          </cell>
          <cell r="K1979">
            <v>0</v>
          </cell>
          <cell r="L1979">
            <v>0</v>
          </cell>
          <cell r="M1979">
            <v>0</v>
          </cell>
          <cell r="N1979">
            <v>0</v>
          </cell>
          <cell r="O1979">
            <v>0</v>
          </cell>
          <cell r="P1979">
            <v>0</v>
          </cell>
          <cell r="Q1979">
            <v>0</v>
          </cell>
          <cell r="R1979">
            <v>16746.686550000006</v>
          </cell>
          <cell r="S1979">
            <v>34271.919000000009</v>
          </cell>
          <cell r="T1979">
            <v>69833.664450000011</v>
          </cell>
          <cell r="U1979">
            <v>36847.527750000037</v>
          </cell>
          <cell r="V1979">
            <v>20100.588749999937</v>
          </cell>
          <cell r="W1979">
            <v>2583.0255000000179</v>
          </cell>
          <cell r="X1979">
            <v>2585.7149999999965</v>
          </cell>
          <cell r="Y1979">
            <v>2585.2035000000324</v>
          </cell>
          <cell r="Z1979">
            <v>2584.5764999999665</v>
          </cell>
          <cell r="AA1979">
            <v>2584.3950000000186</v>
          </cell>
          <cell r="AB1979">
            <v>2584.7249999999767</v>
          </cell>
          <cell r="AC1979">
            <v>2592.8595000000205</v>
          </cell>
          <cell r="AD1979">
            <v>2694.0321599718882</v>
          </cell>
          <cell r="AE1979">
            <v>2731.0805338135397</v>
          </cell>
          <cell r="AF1979">
            <v>2768.6383974915661</v>
          </cell>
          <cell r="AG1979">
            <v>2806.7127575183695</v>
          </cell>
          <cell r="AH1979">
            <v>2845.3107167601411</v>
          </cell>
          <cell r="AI1979">
            <v>2884.4394757617847</v>
          </cell>
          <cell r="AJ1979">
            <v>2924.1063340901455</v>
          </cell>
          <cell r="AK1979">
            <v>2964.3186916958948</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row>
        <row r="1980">
          <cell r="A1980" t="str">
            <v>ORLarge C&amp;ICurtail Agreements - Non-FirmIncentive CostsHigh Participation Case0</v>
          </cell>
          <cell r="B1980" t="str">
            <v>OR</v>
          </cell>
          <cell r="C1980" t="str">
            <v>Large C&amp;I</v>
          </cell>
          <cell r="D1980" t="str">
            <v>Curtail Agreements - Non-Firm</v>
          </cell>
          <cell r="E1980" t="str">
            <v>Incentive Costs</v>
          </cell>
          <cell r="F1980" t="str">
            <v>High Participation Case</v>
          </cell>
          <cell r="G1980">
            <v>0</v>
          </cell>
          <cell r="H1980">
            <v>0</v>
          </cell>
          <cell r="I1980">
            <v>0</v>
          </cell>
          <cell r="J1980">
            <v>0</v>
          </cell>
          <cell r="K1980">
            <v>0</v>
          </cell>
          <cell r="L1980">
            <v>0</v>
          </cell>
          <cell r="M1980">
            <v>0</v>
          </cell>
          <cell r="N1980">
            <v>0</v>
          </cell>
          <cell r="O1980">
            <v>0</v>
          </cell>
          <cell r="P1980">
            <v>0</v>
          </cell>
          <cell r="Q1980">
            <v>0</v>
          </cell>
          <cell r="R1980">
            <v>351680.42</v>
          </cell>
          <cell r="S1980">
            <v>1071390.72</v>
          </cell>
          <cell r="T1980">
            <v>2537897.67</v>
          </cell>
          <cell r="U1980">
            <v>3311695.75</v>
          </cell>
          <cell r="V1980">
            <v>3733808.12</v>
          </cell>
          <cell r="W1980">
            <v>3788051.65</v>
          </cell>
          <cell r="X1980">
            <v>3842351.67</v>
          </cell>
          <cell r="Y1980">
            <v>3896640.94</v>
          </cell>
          <cell r="Z1980">
            <v>3950917.05</v>
          </cell>
          <cell r="AA1980">
            <v>4005189.34</v>
          </cell>
          <cell r="AB1980">
            <v>4059468.57</v>
          </cell>
          <cell r="AC1980">
            <v>4113918.62</v>
          </cell>
          <cell r="AD1980">
            <v>4170493.29</v>
          </cell>
          <cell r="AE1980">
            <v>4227845.9800000004</v>
          </cell>
          <cell r="AF1980">
            <v>4285987.3899999997</v>
          </cell>
          <cell r="AG1980">
            <v>4344928.3600000003</v>
          </cell>
          <cell r="AH1980">
            <v>4404679.88</v>
          </cell>
          <cell r="AI1980">
            <v>4465253.1100000003</v>
          </cell>
          <cell r="AJ1980">
            <v>4526659.34</v>
          </cell>
          <cell r="AK1980">
            <v>4588910.04</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row>
        <row r="1981">
          <cell r="A1981" t="str">
            <v>ORLarge C&amp;ICurtail Agreements - Non-FirmParticipantsHigh Participation Case0</v>
          </cell>
          <cell r="B1981" t="str">
            <v>OR</v>
          </cell>
          <cell r="C1981" t="str">
            <v>Large C&amp;I</v>
          </cell>
          <cell r="D1981" t="str">
            <v>Curtail Agreements - Non-Firm</v>
          </cell>
          <cell r="E1981" t="str">
            <v>Participants</v>
          </cell>
          <cell r="F1981" t="str">
            <v>High Participation Case</v>
          </cell>
          <cell r="G1981">
            <v>0</v>
          </cell>
          <cell r="H1981">
            <v>0</v>
          </cell>
          <cell r="I1981">
            <v>0</v>
          </cell>
          <cell r="J1981">
            <v>0</v>
          </cell>
          <cell r="K1981">
            <v>0</v>
          </cell>
          <cell r="L1981">
            <v>0</v>
          </cell>
          <cell r="M1981">
            <v>0</v>
          </cell>
          <cell r="N1981">
            <v>0</v>
          </cell>
          <cell r="O1981">
            <v>0</v>
          </cell>
          <cell r="P1981">
            <v>0</v>
          </cell>
          <cell r="Q1981">
            <v>0</v>
          </cell>
          <cell r="R1981">
            <v>16746.686550000006</v>
          </cell>
          <cell r="S1981">
            <v>51018.605550000015</v>
          </cell>
          <cell r="T1981">
            <v>120852.27000000002</v>
          </cell>
          <cell r="U1981">
            <v>157699.79775000006</v>
          </cell>
          <cell r="V1981">
            <v>177800.38649999999</v>
          </cell>
          <cell r="W1981">
            <v>180383.41200000001</v>
          </cell>
          <cell r="X1981">
            <v>182969.12700000001</v>
          </cell>
          <cell r="Y1981">
            <v>185554.33050000004</v>
          </cell>
          <cell r="Z1981">
            <v>188138.90700000001</v>
          </cell>
          <cell r="AA1981">
            <v>190723.30200000003</v>
          </cell>
          <cell r="AB1981">
            <v>193308.027</v>
          </cell>
          <cell r="AC1981">
            <v>195900.88650000002</v>
          </cell>
          <cell r="AD1981">
            <v>198594.91865997191</v>
          </cell>
          <cell r="AE1981">
            <v>201325.99919378545</v>
          </cell>
          <cell r="AF1981">
            <v>204094.63759127702</v>
          </cell>
          <cell r="AG1981">
            <v>206901.35034879539</v>
          </cell>
          <cell r="AH1981">
            <v>209746.66106555553</v>
          </cell>
          <cell r="AI1981">
            <v>212631.10054131731</v>
          </cell>
          <cell r="AJ1981">
            <v>215555.20687540746</v>
          </cell>
          <cell r="AK1981">
            <v>218519.52556710335</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row>
        <row r="1982">
          <cell r="A1982" t="str">
            <v>ORMedium C&amp;IDLC Central ACProgram Annual BenefitsHigh Participation Case0</v>
          </cell>
          <cell r="B1982" t="str">
            <v>OR</v>
          </cell>
          <cell r="C1982" t="str">
            <v>Medium C&amp;I</v>
          </cell>
          <cell r="D1982" t="str">
            <v>DLC Central AC</v>
          </cell>
          <cell r="E1982" t="str">
            <v>Program Annual Benefits</v>
          </cell>
          <cell r="F1982" t="str">
            <v>High Participation Case</v>
          </cell>
          <cell r="G1982">
            <v>0</v>
          </cell>
          <cell r="H1982">
            <v>0</v>
          </cell>
          <cell r="I1982">
            <v>0</v>
          </cell>
          <cell r="J1982">
            <v>0</v>
          </cell>
          <cell r="K1982">
            <v>0</v>
          </cell>
          <cell r="L1982">
            <v>0</v>
          </cell>
          <cell r="M1982">
            <v>0</v>
          </cell>
          <cell r="N1982">
            <v>0</v>
          </cell>
          <cell r="O1982">
            <v>0</v>
          </cell>
          <cell r="P1982">
            <v>0</v>
          </cell>
          <cell r="Q1982">
            <v>0</v>
          </cell>
          <cell r="R1982">
            <v>573231.01</v>
          </cell>
          <cell r="S1982">
            <v>1745288.43</v>
          </cell>
          <cell r="T1982">
            <v>4127886.26</v>
          </cell>
          <cell r="U1982">
            <v>5388069.9000000004</v>
          </cell>
          <cell r="V1982">
            <v>6066603.5300000003</v>
          </cell>
          <cell r="W1982">
            <v>6146956.6100000003</v>
          </cell>
          <cell r="X1982">
            <v>6226381.7599999998</v>
          </cell>
          <cell r="Y1982">
            <v>6305886.3200000003</v>
          </cell>
          <cell r="Z1982">
            <v>6389191.79</v>
          </cell>
          <cell r="AA1982">
            <v>6482465.1100000003</v>
          </cell>
          <cell r="AB1982">
            <v>6568214.9500000002</v>
          </cell>
          <cell r="AC1982">
            <v>6654117.0800000001</v>
          </cell>
          <cell r="AD1982">
            <v>6743128.8899999997</v>
          </cell>
          <cell r="AE1982">
            <v>6833331.4100000001</v>
          </cell>
          <cell r="AF1982">
            <v>6924740.5700000003</v>
          </cell>
          <cell r="AG1982">
            <v>7017372.5</v>
          </cell>
          <cell r="AH1982">
            <v>7111243.5700000003</v>
          </cell>
          <cell r="AI1982">
            <v>7206370.3399999999</v>
          </cell>
          <cell r="AJ1982">
            <v>7302769.6200000001</v>
          </cell>
          <cell r="AK1982">
            <v>7400458.4299999997</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row>
        <row r="1983">
          <cell r="A1983" t="str">
            <v>ORMedium C&amp;IDLC Central ACProgram Annual CostsHigh Participation Case0</v>
          </cell>
          <cell r="B1983" t="str">
            <v>OR</v>
          </cell>
          <cell r="C1983" t="str">
            <v>Medium C&amp;I</v>
          </cell>
          <cell r="D1983" t="str">
            <v>DLC Central AC</v>
          </cell>
          <cell r="E1983" t="str">
            <v>Program Annual Costs</v>
          </cell>
          <cell r="F1983" t="str">
            <v>High Participation Case</v>
          </cell>
          <cell r="G1983">
            <v>0</v>
          </cell>
          <cell r="H1983">
            <v>0</v>
          </cell>
          <cell r="I1983">
            <v>0</v>
          </cell>
          <cell r="J1983">
            <v>0</v>
          </cell>
          <cell r="K1983">
            <v>0</v>
          </cell>
          <cell r="L1983">
            <v>0</v>
          </cell>
          <cell r="M1983">
            <v>0</v>
          </cell>
          <cell r="N1983">
            <v>0</v>
          </cell>
          <cell r="O1983">
            <v>0</v>
          </cell>
          <cell r="P1983">
            <v>0</v>
          </cell>
          <cell r="Q1983">
            <v>0</v>
          </cell>
          <cell r="R1983">
            <v>5834317.1500000004</v>
          </cell>
          <cell r="S1983">
            <v>12509121.98</v>
          </cell>
          <cell r="T1983">
            <v>26286343.199999999</v>
          </cell>
          <cell r="U1983">
            <v>16130618.27</v>
          </cell>
          <cell r="V1983">
            <v>10911310.720000001</v>
          </cell>
          <cell r="W1983">
            <v>4823091.07</v>
          </cell>
          <cell r="X1983">
            <v>4899046.41</v>
          </cell>
          <cell r="Y1983">
            <v>4974249.76</v>
          </cell>
          <cell r="Z1983">
            <v>5049879.66</v>
          </cell>
          <cell r="AA1983">
            <v>5126289.05</v>
          </cell>
          <cell r="AB1983">
            <v>5203203.5</v>
          </cell>
          <cell r="AC1983">
            <v>5283869.59</v>
          </cell>
          <cell r="AD1983">
            <v>5405233.1200000001</v>
          </cell>
          <cell r="AE1983">
            <v>5502775.29</v>
          </cell>
          <cell r="AF1983">
            <v>5602414.6799999997</v>
          </cell>
          <cell r="AG1983">
            <v>5704204.7300000004</v>
          </cell>
          <cell r="AH1983">
            <v>5808200.4400000004</v>
          </cell>
          <cell r="AI1983">
            <v>5914458.3899999997</v>
          </cell>
          <cell r="AJ1983">
            <v>6023036.7800000003</v>
          </cell>
          <cell r="AK1983">
            <v>6133995.5099999998</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row>
        <row r="1984">
          <cell r="A1984" t="str">
            <v>ORMedium C&amp;IDLC Central ACNon-Incentive CostsHigh Participation Case0</v>
          </cell>
          <cell r="B1984" t="str">
            <v>OR</v>
          </cell>
          <cell r="C1984" t="str">
            <v>Medium C&amp;I</v>
          </cell>
          <cell r="D1984" t="str">
            <v>DLC Central AC</v>
          </cell>
          <cell r="E1984" t="str">
            <v>Non-Incentive Costs</v>
          </cell>
          <cell r="F1984" t="str">
            <v>High Participation Case</v>
          </cell>
          <cell r="G1984">
            <v>0</v>
          </cell>
          <cell r="H1984">
            <v>0</v>
          </cell>
          <cell r="I1984">
            <v>0</v>
          </cell>
          <cell r="J1984">
            <v>0</v>
          </cell>
          <cell r="K1984">
            <v>0</v>
          </cell>
          <cell r="L1984">
            <v>0</v>
          </cell>
          <cell r="M1984">
            <v>0</v>
          </cell>
          <cell r="N1984">
            <v>0</v>
          </cell>
          <cell r="O1984">
            <v>0</v>
          </cell>
          <cell r="P1984">
            <v>0</v>
          </cell>
          <cell r="Q1984">
            <v>0</v>
          </cell>
          <cell r="R1984">
            <v>5482636.7300000004</v>
          </cell>
          <cell r="S1984">
            <v>11437731.27</v>
          </cell>
          <cell r="T1984">
            <v>23748445.530000001</v>
          </cell>
          <cell r="U1984">
            <v>12818922.52</v>
          </cell>
          <cell r="V1984">
            <v>7177502.6100000003</v>
          </cell>
          <cell r="W1984">
            <v>1035039.42</v>
          </cell>
          <cell r="X1984">
            <v>1056694.75</v>
          </cell>
          <cell r="Y1984">
            <v>1077608.81</v>
          </cell>
          <cell r="Z1984">
            <v>1098962.6200000001</v>
          </cell>
          <cell r="AA1984">
            <v>1121099.71</v>
          </cell>
          <cell r="AB1984">
            <v>1143734.93</v>
          </cell>
          <cell r="AC1984">
            <v>1169950.97</v>
          </cell>
          <cell r="AD1984">
            <v>1234739.83</v>
          </cell>
          <cell r="AE1984">
            <v>1274929.31</v>
          </cell>
          <cell r="AF1984">
            <v>1316427.29</v>
          </cell>
          <cell r="AG1984">
            <v>1359276.37</v>
          </cell>
          <cell r="AH1984">
            <v>1403520.56</v>
          </cell>
          <cell r="AI1984">
            <v>1449205.28</v>
          </cell>
          <cell r="AJ1984">
            <v>1496377.44</v>
          </cell>
          <cell r="AK1984">
            <v>1545085.48</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row>
        <row r="1985">
          <cell r="A1985" t="str">
            <v>ORMedium C&amp;IDLC Central ACSummer Peak Reduction @Meter  (MW)High Participation Case0</v>
          </cell>
          <cell r="B1985" t="str">
            <v>OR</v>
          </cell>
          <cell r="C1985" t="str">
            <v>Medium C&amp;I</v>
          </cell>
          <cell r="D1985" t="str">
            <v>DLC Central AC</v>
          </cell>
          <cell r="E1985" t="str">
            <v>Summer Peak Reduction @Meter  (MW)</v>
          </cell>
          <cell r="F1985" t="str">
            <v>High Participation Case</v>
          </cell>
          <cell r="G1985">
            <v>0</v>
          </cell>
          <cell r="H1985">
            <v>0</v>
          </cell>
          <cell r="I1985">
            <v>0</v>
          </cell>
          <cell r="J1985">
            <v>0</v>
          </cell>
          <cell r="K1985">
            <v>0</v>
          </cell>
          <cell r="L1985">
            <v>0</v>
          </cell>
          <cell r="M1985">
            <v>0</v>
          </cell>
          <cell r="N1985">
            <v>0</v>
          </cell>
          <cell r="O1985">
            <v>0</v>
          </cell>
          <cell r="P1985">
            <v>0</v>
          </cell>
          <cell r="Q1985">
            <v>0</v>
          </cell>
          <cell r="R1985">
            <v>5.1061481672101516</v>
          </cell>
          <cell r="S1985">
            <v>15.546439584201273</v>
          </cell>
          <cell r="T1985">
            <v>36.769815927493447</v>
          </cell>
          <cell r="U1985">
            <v>47.99510590524666</v>
          </cell>
          <cell r="V1985">
            <v>54.039254216657497</v>
          </cell>
          <cell r="W1985">
            <v>54.75501228123791</v>
          </cell>
          <cell r="X1985">
            <v>55.462504704051796</v>
          </cell>
          <cell r="Y1985">
            <v>56.170704503007471</v>
          </cell>
          <cell r="Z1985">
            <v>56.91276145592839</v>
          </cell>
          <cell r="AA1985">
            <v>57.74360864977195</v>
          </cell>
          <cell r="AB1985">
            <v>58.507439221742665</v>
          </cell>
          <cell r="AC1985">
            <v>59.27262640549219</v>
          </cell>
          <cell r="AD1985">
            <v>60.065513565673378</v>
          </cell>
          <cell r="AE1985">
            <v>60.869007140432515</v>
          </cell>
          <cell r="AF1985">
            <v>61.683249011282939</v>
          </cell>
          <cell r="AG1985">
            <v>62.508382957680382</v>
          </cell>
          <cell r="AH1985">
            <v>63.344554682411669</v>
          </cell>
          <cell r="AI1985">
            <v>64.191911837323005</v>
          </cell>
          <cell r="AJ1985">
            <v>65.050604049392433</v>
          </cell>
          <cell r="AK1985">
            <v>65.920782947151125</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row>
        <row r="1986">
          <cell r="A1986" t="str">
            <v>ORMedium C&amp;IDLC Central ACSummer Peak Reduction @Generation (MW)High Participation Case0</v>
          </cell>
          <cell r="B1986" t="str">
            <v>OR</v>
          </cell>
          <cell r="C1986" t="str">
            <v>Medium C&amp;I</v>
          </cell>
          <cell r="D1986" t="str">
            <v>DLC Central AC</v>
          </cell>
          <cell r="E1986" t="str">
            <v>Summer Peak Reduction @Generation (MW)</v>
          </cell>
          <cell r="F1986" t="str">
            <v>High Participation Case</v>
          </cell>
          <cell r="G1986">
            <v>0</v>
          </cell>
          <cell r="H1986">
            <v>0</v>
          </cell>
          <cell r="I1986">
            <v>0</v>
          </cell>
          <cell r="J1986">
            <v>0</v>
          </cell>
          <cell r="K1986">
            <v>0</v>
          </cell>
          <cell r="L1986">
            <v>0</v>
          </cell>
          <cell r="M1986">
            <v>0</v>
          </cell>
          <cell r="N1986">
            <v>0</v>
          </cell>
          <cell r="O1986">
            <v>0</v>
          </cell>
          <cell r="P1986">
            <v>0</v>
          </cell>
          <cell r="Q1986">
            <v>0</v>
          </cell>
          <cell r="R1986">
            <v>5.6309529854545115</v>
          </cell>
          <cell r="S1986">
            <v>17.1442871462299</v>
          </cell>
          <cell r="T1986">
            <v>40.548980952242438</v>
          </cell>
          <cell r="U1986">
            <v>52.92799504328039</v>
          </cell>
          <cell r="V1986">
            <v>59.593354892652727</v>
          </cell>
          <cell r="W1986">
            <v>60.382677857562754</v>
          </cell>
          <cell r="X1986">
            <v>61.162885646285609</v>
          </cell>
          <cell r="Y1986">
            <v>61.94387351456492</v>
          </cell>
          <cell r="Z1986">
            <v>62.762198341341403</v>
          </cell>
          <cell r="AA1986">
            <v>63.678439181486489</v>
          </cell>
          <cell r="AB1986">
            <v>64.520775498172327</v>
          </cell>
          <cell r="AC1986">
            <v>65.364607857843168</v>
          </cell>
          <cell r="AD1986">
            <v>66.238987169908881</v>
          </cell>
          <cell r="AE1986">
            <v>67.125063013269198</v>
          </cell>
          <cell r="AF1986">
            <v>68.022991851877961</v>
          </cell>
          <cell r="AG1986">
            <v>68.932932242700019</v>
          </cell>
          <cell r="AH1986">
            <v>69.855044863709381</v>
          </cell>
          <cell r="AI1986">
            <v>70.789492542261797</v>
          </cell>
          <cell r="AJ1986">
            <v>71.73644028384696</v>
          </cell>
          <cell r="AK1986">
            <v>72.696055301225314</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row>
        <row r="1987">
          <cell r="A1987" t="str">
            <v>ORMedium C&amp;IDLC Central ACWinter Peak Reduction @Meter  (MW)High Participation Case0</v>
          </cell>
          <cell r="B1987" t="str">
            <v>OR</v>
          </cell>
          <cell r="C1987" t="str">
            <v>Medium C&amp;I</v>
          </cell>
          <cell r="D1987" t="str">
            <v>DLC Central AC</v>
          </cell>
          <cell r="E1987" t="str">
            <v>Winter Peak Reduction @Meter  (MW)</v>
          </cell>
          <cell r="F1987" t="str">
            <v>High Participation Case</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row>
        <row r="1988">
          <cell r="A1988" t="str">
            <v>ORMedium C&amp;IDLC Central ACWinter Peak Reduction @Generation (MW)High Participation Case0</v>
          </cell>
          <cell r="B1988" t="str">
            <v>OR</v>
          </cell>
          <cell r="C1988" t="str">
            <v>Medium C&amp;I</v>
          </cell>
          <cell r="D1988" t="str">
            <v>DLC Central AC</v>
          </cell>
          <cell r="E1988" t="str">
            <v>Winter Peak Reduction @Generation (MW)</v>
          </cell>
          <cell r="F1988" t="str">
            <v>High Participation Case</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row>
        <row r="1989">
          <cell r="A1989" t="str">
            <v>ORMedium C&amp;IDLC Central ACProgram Annual BenefitsHigh Participation Case0</v>
          </cell>
          <cell r="B1989" t="str">
            <v>OR</v>
          </cell>
          <cell r="C1989" t="str">
            <v>Medium C&amp;I</v>
          </cell>
          <cell r="D1989" t="str">
            <v>DLC Central AC</v>
          </cell>
          <cell r="E1989" t="str">
            <v>Program Annual Benefits</v>
          </cell>
          <cell r="F1989" t="str">
            <v>High Participation Case</v>
          </cell>
          <cell r="G1989">
            <v>0</v>
          </cell>
        </row>
        <row r="1990">
          <cell r="A1990" t="str">
            <v>ORMedium C&amp;IDLC Central ACNew ParticipantsHigh Participation Case0</v>
          </cell>
          <cell r="B1990" t="str">
            <v>OR</v>
          </cell>
          <cell r="C1990" t="str">
            <v>Medium C&amp;I</v>
          </cell>
          <cell r="D1990" t="str">
            <v>DLC Central AC</v>
          </cell>
          <cell r="E1990" t="str">
            <v>New Participants</v>
          </cell>
          <cell r="F1990" t="str">
            <v>High Participation Case</v>
          </cell>
          <cell r="G1990">
            <v>0</v>
          </cell>
          <cell r="H1990">
            <v>0</v>
          </cell>
          <cell r="I1990">
            <v>0</v>
          </cell>
          <cell r="J1990">
            <v>0</v>
          </cell>
          <cell r="K1990">
            <v>0</v>
          </cell>
          <cell r="L1990">
            <v>0</v>
          </cell>
          <cell r="M1990">
            <v>0</v>
          </cell>
          <cell r="N1990">
            <v>0</v>
          </cell>
          <cell r="O1990">
            <v>0</v>
          </cell>
          <cell r="P1990">
            <v>0</v>
          </cell>
          <cell r="Q1990">
            <v>0</v>
          </cell>
          <cell r="R1990">
            <v>16746.686550000006</v>
          </cell>
          <cell r="S1990">
            <v>34271.919000000009</v>
          </cell>
          <cell r="T1990">
            <v>69833.664450000011</v>
          </cell>
          <cell r="U1990">
            <v>36847.527750000037</v>
          </cell>
          <cell r="V1990">
            <v>20100.588749999937</v>
          </cell>
          <cell r="W1990">
            <v>2583.0255000000179</v>
          </cell>
          <cell r="X1990">
            <v>2585.7149999999965</v>
          </cell>
          <cell r="Y1990">
            <v>2585.2035000000324</v>
          </cell>
          <cell r="Z1990">
            <v>2584.5764999999665</v>
          </cell>
          <cell r="AA1990">
            <v>2584.3950000000186</v>
          </cell>
          <cell r="AB1990">
            <v>2584.7249999999767</v>
          </cell>
          <cell r="AC1990">
            <v>2592.8595000000205</v>
          </cell>
          <cell r="AD1990">
            <v>2694.0321599718882</v>
          </cell>
          <cell r="AE1990">
            <v>2731.0805338135397</v>
          </cell>
          <cell r="AF1990">
            <v>2768.6383974915661</v>
          </cell>
          <cell r="AG1990">
            <v>2806.7127575183695</v>
          </cell>
          <cell r="AH1990">
            <v>2845.3107167601411</v>
          </cell>
          <cell r="AI1990">
            <v>2884.4394757617847</v>
          </cell>
          <cell r="AJ1990">
            <v>2924.1063340901455</v>
          </cell>
          <cell r="AK1990">
            <v>2964.3186916958948</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row>
        <row r="1991">
          <cell r="A1991" t="str">
            <v>ORMedium C&amp;IDLC Central ACIncentive CostsHigh Participation Case0</v>
          </cell>
          <cell r="B1991" t="str">
            <v>OR</v>
          </cell>
          <cell r="C1991" t="str">
            <v>Medium C&amp;I</v>
          </cell>
          <cell r="D1991" t="str">
            <v>DLC Central AC</v>
          </cell>
          <cell r="E1991" t="str">
            <v>Incentive Costs</v>
          </cell>
          <cell r="F1991" t="str">
            <v>High Participation Case</v>
          </cell>
          <cell r="G1991">
            <v>0</v>
          </cell>
          <cell r="H1991">
            <v>0</v>
          </cell>
          <cell r="I1991">
            <v>0</v>
          </cell>
          <cell r="J1991">
            <v>0</v>
          </cell>
          <cell r="K1991">
            <v>0</v>
          </cell>
          <cell r="L1991">
            <v>0</v>
          </cell>
          <cell r="M1991">
            <v>0</v>
          </cell>
          <cell r="N1991">
            <v>0</v>
          </cell>
          <cell r="O1991">
            <v>0</v>
          </cell>
          <cell r="P1991">
            <v>0</v>
          </cell>
          <cell r="Q1991">
            <v>0</v>
          </cell>
          <cell r="R1991">
            <v>351680.42</v>
          </cell>
          <cell r="S1991">
            <v>1071390.72</v>
          </cell>
          <cell r="T1991">
            <v>2537897.67</v>
          </cell>
          <cell r="U1991">
            <v>3311695.75</v>
          </cell>
          <cell r="V1991">
            <v>3733808.12</v>
          </cell>
          <cell r="W1991">
            <v>3788051.65</v>
          </cell>
          <cell r="X1991">
            <v>3842351.67</v>
          </cell>
          <cell r="Y1991">
            <v>3896640.94</v>
          </cell>
          <cell r="Z1991">
            <v>3950917.05</v>
          </cell>
          <cell r="AA1991">
            <v>4005189.34</v>
          </cell>
          <cell r="AB1991">
            <v>4059468.57</v>
          </cell>
          <cell r="AC1991">
            <v>4113918.62</v>
          </cell>
          <cell r="AD1991">
            <v>4170493.29</v>
          </cell>
          <cell r="AE1991">
            <v>4227845.9800000004</v>
          </cell>
          <cell r="AF1991">
            <v>4285987.3899999997</v>
          </cell>
          <cell r="AG1991">
            <v>4344928.3600000003</v>
          </cell>
          <cell r="AH1991">
            <v>4404679.88</v>
          </cell>
          <cell r="AI1991">
            <v>4465253.1100000003</v>
          </cell>
          <cell r="AJ1991">
            <v>4526659.34</v>
          </cell>
          <cell r="AK1991">
            <v>4588910.04</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row>
        <row r="1992">
          <cell r="A1992" t="str">
            <v>ORMedium C&amp;IDLC Central ACParticipantsHigh Participation Case0</v>
          </cell>
          <cell r="B1992" t="str">
            <v>OR</v>
          </cell>
          <cell r="C1992" t="str">
            <v>Medium C&amp;I</v>
          </cell>
          <cell r="D1992" t="str">
            <v>DLC Central AC</v>
          </cell>
          <cell r="E1992" t="str">
            <v>Participants</v>
          </cell>
          <cell r="F1992" t="str">
            <v>High Participation Case</v>
          </cell>
          <cell r="G1992">
            <v>0</v>
          </cell>
          <cell r="H1992">
            <v>0</v>
          </cell>
          <cell r="I1992">
            <v>0</v>
          </cell>
          <cell r="J1992">
            <v>0</v>
          </cell>
          <cell r="K1992">
            <v>0</v>
          </cell>
          <cell r="L1992">
            <v>0</v>
          </cell>
          <cell r="M1992">
            <v>0</v>
          </cell>
          <cell r="N1992">
            <v>0</v>
          </cell>
          <cell r="O1992">
            <v>0</v>
          </cell>
          <cell r="P1992">
            <v>0</v>
          </cell>
          <cell r="Q1992">
            <v>0</v>
          </cell>
          <cell r="R1992">
            <v>16746.686550000006</v>
          </cell>
          <cell r="S1992">
            <v>51018.605550000015</v>
          </cell>
          <cell r="T1992">
            <v>120852.27000000002</v>
          </cell>
          <cell r="U1992">
            <v>157699.79775000006</v>
          </cell>
          <cell r="V1992">
            <v>177800.38649999999</v>
          </cell>
          <cell r="W1992">
            <v>180383.41200000001</v>
          </cell>
          <cell r="X1992">
            <v>182969.12700000001</v>
          </cell>
          <cell r="Y1992">
            <v>185554.33050000004</v>
          </cell>
          <cell r="Z1992">
            <v>188138.90700000001</v>
          </cell>
          <cell r="AA1992">
            <v>190723.30200000003</v>
          </cell>
          <cell r="AB1992">
            <v>193308.027</v>
          </cell>
          <cell r="AC1992">
            <v>195900.88650000002</v>
          </cell>
          <cell r="AD1992">
            <v>198594.91865997191</v>
          </cell>
          <cell r="AE1992">
            <v>201325.99919378545</v>
          </cell>
          <cell r="AF1992">
            <v>204094.63759127702</v>
          </cell>
          <cell r="AG1992">
            <v>206901.35034879539</v>
          </cell>
          <cell r="AH1992">
            <v>209746.66106555553</v>
          </cell>
          <cell r="AI1992">
            <v>212631.10054131731</v>
          </cell>
          <cell r="AJ1992">
            <v>215555.20687540746</v>
          </cell>
          <cell r="AK1992">
            <v>218519.52556710335</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row>
        <row r="1993">
          <cell r="A1993" t="str">
            <v>ORResidentialDLC Central ACProgram Annual BenefitsHigh Participation Case0</v>
          </cell>
          <cell r="B1993" t="str">
            <v>OR</v>
          </cell>
          <cell r="C1993" t="str">
            <v>Residential</v>
          </cell>
          <cell r="D1993" t="str">
            <v>DLC Central AC</v>
          </cell>
          <cell r="E1993" t="str">
            <v>Program Annual Benefits</v>
          </cell>
          <cell r="F1993" t="str">
            <v>High Participation Case</v>
          </cell>
          <cell r="G1993">
            <v>0</v>
          </cell>
          <cell r="H1993">
            <v>0</v>
          </cell>
          <cell r="I1993">
            <v>0</v>
          </cell>
          <cell r="J1993">
            <v>0</v>
          </cell>
          <cell r="K1993">
            <v>0</v>
          </cell>
          <cell r="L1993">
            <v>0</v>
          </cell>
          <cell r="M1993">
            <v>0</v>
          </cell>
          <cell r="N1993">
            <v>0</v>
          </cell>
          <cell r="O1993">
            <v>0</v>
          </cell>
          <cell r="P1993">
            <v>0</v>
          </cell>
          <cell r="Q1993">
            <v>0</v>
          </cell>
          <cell r="R1993">
            <v>573231.01</v>
          </cell>
          <cell r="S1993">
            <v>1745288.43</v>
          </cell>
          <cell r="T1993">
            <v>4127886.26</v>
          </cell>
          <cell r="U1993">
            <v>5388069.9000000004</v>
          </cell>
          <cell r="V1993">
            <v>6066603.5300000003</v>
          </cell>
          <cell r="W1993">
            <v>6146956.6100000003</v>
          </cell>
          <cell r="X1993">
            <v>6226381.7599999998</v>
          </cell>
          <cell r="Y1993">
            <v>6305886.3200000003</v>
          </cell>
          <cell r="Z1993">
            <v>6389191.79</v>
          </cell>
          <cell r="AA1993">
            <v>6482465.1100000003</v>
          </cell>
          <cell r="AB1993">
            <v>6568214.9500000002</v>
          </cell>
          <cell r="AC1993">
            <v>6654117.0800000001</v>
          </cell>
          <cell r="AD1993">
            <v>6743128.8899999997</v>
          </cell>
          <cell r="AE1993">
            <v>6833331.4100000001</v>
          </cell>
          <cell r="AF1993">
            <v>6924740.5700000003</v>
          </cell>
          <cell r="AG1993">
            <v>7017372.5</v>
          </cell>
          <cell r="AH1993">
            <v>7111243.5700000003</v>
          </cell>
          <cell r="AI1993">
            <v>7206370.3399999999</v>
          </cell>
          <cell r="AJ1993">
            <v>7302769.6200000001</v>
          </cell>
          <cell r="AK1993">
            <v>7400458.4299999997</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row>
        <row r="1994">
          <cell r="A1994" t="str">
            <v>ORResidentialDLC Central ACProgram Annual CostsHigh Participation Case0</v>
          </cell>
          <cell r="B1994" t="str">
            <v>OR</v>
          </cell>
          <cell r="C1994" t="str">
            <v>Residential</v>
          </cell>
          <cell r="D1994" t="str">
            <v>DLC Central AC</v>
          </cell>
          <cell r="E1994" t="str">
            <v>Program Annual Costs</v>
          </cell>
          <cell r="F1994" t="str">
            <v>High Participation Case</v>
          </cell>
          <cell r="G1994">
            <v>0</v>
          </cell>
          <cell r="H1994">
            <v>0</v>
          </cell>
          <cell r="I1994">
            <v>0</v>
          </cell>
          <cell r="J1994">
            <v>0</v>
          </cell>
          <cell r="K1994">
            <v>0</v>
          </cell>
          <cell r="L1994">
            <v>0</v>
          </cell>
          <cell r="M1994">
            <v>0</v>
          </cell>
          <cell r="N1994">
            <v>0</v>
          </cell>
          <cell r="O1994">
            <v>0</v>
          </cell>
          <cell r="P1994">
            <v>0</v>
          </cell>
          <cell r="Q1994">
            <v>0</v>
          </cell>
          <cell r="R1994">
            <v>5834317.1500000004</v>
          </cell>
          <cell r="S1994">
            <v>12509121.98</v>
          </cell>
          <cell r="T1994">
            <v>26286343.199999999</v>
          </cell>
          <cell r="U1994">
            <v>16130618.27</v>
          </cell>
          <cell r="V1994">
            <v>10911310.720000001</v>
          </cell>
          <cell r="W1994">
            <v>4823091.07</v>
          </cell>
          <cell r="X1994">
            <v>4899046.41</v>
          </cell>
          <cell r="Y1994">
            <v>4974249.76</v>
          </cell>
          <cell r="Z1994">
            <v>5049879.66</v>
          </cell>
          <cell r="AA1994">
            <v>5126289.05</v>
          </cell>
          <cell r="AB1994">
            <v>5203203.5</v>
          </cell>
          <cell r="AC1994">
            <v>5283869.59</v>
          </cell>
          <cell r="AD1994">
            <v>5405233.1200000001</v>
          </cell>
          <cell r="AE1994">
            <v>5502775.29</v>
          </cell>
          <cell r="AF1994">
            <v>5602414.6799999997</v>
          </cell>
          <cell r="AG1994">
            <v>5704204.7300000004</v>
          </cell>
          <cell r="AH1994">
            <v>5808200.4400000004</v>
          </cell>
          <cell r="AI1994">
            <v>5914458.3899999997</v>
          </cell>
          <cell r="AJ1994">
            <v>6023036.7800000003</v>
          </cell>
          <cell r="AK1994">
            <v>6133995.5099999998</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row>
        <row r="1995">
          <cell r="A1995" t="str">
            <v>ORResidentialDLC Central ACNon-Incentive CostsHigh Participation Case0</v>
          </cell>
          <cell r="B1995" t="str">
            <v>OR</v>
          </cell>
          <cell r="C1995" t="str">
            <v>Residential</v>
          </cell>
          <cell r="D1995" t="str">
            <v>DLC Central AC</v>
          </cell>
          <cell r="E1995" t="str">
            <v>Non-Incentive Costs</v>
          </cell>
          <cell r="F1995" t="str">
            <v>High Participation Case</v>
          </cell>
          <cell r="G1995">
            <v>0</v>
          </cell>
          <cell r="H1995">
            <v>0</v>
          </cell>
          <cell r="I1995">
            <v>0</v>
          </cell>
          <cell r="J1995">
            <v>0</v>
          </cell>
          <cell r="K1995">
            <v>0</v>
          </cell>
          <cell r="L1995">
            <v>0</v>
          </cell>
          <cell r="M1995">
            <v>0</v>
          </cell>
          <cell r="N1995">
            <v>0</v>
          </cell>
          <cell r="O1995">
            <v>0</v>
          </cell>
          <cell r="P1995">
            <v>0</v>
          </cell>
          <cell r="Q1995">
            <v>0</v>
          </cell>
          <cell r="R1995">
            <v>5482636.7300000004</v>
          </cell>
          <cell r="S1995">
            <v>11437731.27</v>
          </cell>
          <cell r="T1995">
            <v>23748445.530000001</v>
          </cell>
          <cell r="U1995">
            <v>12818922.52</v>
          </cell>
          <cell r="V1995">
            <v>7177502.6100000003</v>
          </cell>
          <cell r="W1995">
            <v>1035039.42</v>
          </cell>
          <cell r="X1995">
            <v>1056694.75</v>
          </cell>
          <cell r="Y1995">
            <v>1077608.81</v>
          </cell>
          <cell r="Z1995">
            <v>1098962.6200000001</v>
          </cell>
          <cell r="AA1995">
            <v>1121099.71</v>
          </cell>
          <cell r="AB1995">
            <v>1143734.93</v>
          </cell>
          <cell r="AC1995">
            <v>1169950.97</v>
          </cell>
          <cell r="AD1995">
            <v>1234739.83</v>
          </cell>
          <cell r="AE1995">
            <v>1274929.31</v>
          </cell>
          <cell r="AF1995">
            <v>1316427.29</v>
          </cell>
          <cell r="AG1995">
            <v>1359276.37</v>
          </cell>
          <cell r="AH1995">
            <v>1403520.56</v>
          </cell>
          <cell r="AI1995">
            <v>1449205.28</v>
          </cell>
          <cell r="AJ1995">
            <v>1496377.44</v>
          </cell>
          <cell r="AK1995">
            <v>1545085.48</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row>
        <row r="1996">
          <cell r="A1996" t="str">
            <v>ORResidentialDLC Central ACSummer Peak Reduction @Meter  (MW)High Participation Case0</v>
          </cell>
          <cell r="B1996" t="str">
            <v>OR</v>
          </cell>
          <cell r="C1996" t="str">
            <v>Residential</v>
          </cell>
          <cell r="D1996" t="str">
            <v>DLC Central AC</v>
          </cell>
          <cell r="E1996" t="str">
            <v>Summer Peak Reduction @Meter  (MW)</v>
          </cell>
          <cell r="F1996" t="str">
            <v>High Participation Case</v>
          </cell>
          <cell r="G1996">
            <v>0</v>
          </cell>
          <cell r="H1996">
            <v>0</v>
          </cell>
          <cell r="I1996">
            <v>0</v>
          </cell>
          <cell r="J1996">
            <v>0</v>
          </cell>
          <cell r="K1996">
            <v>0</v>
          </cell>
          <cell r="L1996">
            <v>0</v>
          </cell>
          <cell r="M1996">
            <v>0</v>
          </cell>
          <cell r="N1996">
            <v>0</v>
          </cell>
          <cell r="O1996">
            <v>0</v>
          </cell>
          <cell r="P1996">
            <v>0</v>
          </cell>
          <cell r="Q1996">
            <v>0</v>
          </cell>
          <cell r="R1996">
            <v>5.1061481672101516</v>
          </cell>
          <cell r="S1996">
            <v>15.546439584201273</v>
          </cell>
          <cell r="T1996">
            <v>36.769815927493447</v>
          </cell>
          <cell r="U1996">
            <v>47.99510590524666</v>
          </cell>
          <cell r="V1996">
            <v>54.039254216657497</v>
          </cell>
          <cell r="W1996">
            <v>54.75501228123791</v>
          </cell>
          <cell r="X1996">
            <v>55.462504704051796</v>
          </cell>
          <cell r="Y1996">
            <v>56.170704503007471</v>
          </cell>
          <cell r="Z1996">
            <v>56.91276145592839</v>
          </cell>
          <cell r="AA1996">
            <v>57.74360864977195</v>
          </cell>
          <cell r="AB1996">
            <v>58.507439221742665</v>
          </cell>
          <cell r="AC1996">
            <v>59.27262640549219</v>
          </cell>
          <cell r="AD1996">
            <v>60.065513565673378</v>
          </cell>
          <cell r="AE1996">
            <v>60.869007140432515</v>
          </cell>
          <cell r="AF1996">
            <v>61.683249011282939</v>
          </cell>
          <cell r="AG1996">
            <v>62.508382957680382</v>
          </cell>
          <cell r="AH1996">
            <v>63.344554682411669</v>
          </cell>
          <cell r="AI1996">
            <v>64.191911837323005</v>
          </cell>
          <cell r="AJ1996">
            <v>65.050604049392433</v>
          </cell>
          <cell r="AK1996">
            <v>65.920782947151125</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row>
        <row r="1997">
          <cell r="A1997" t="str">
            <v>ORResidentialDLC Central ACSummer Peak Reduction @Generation (MW)High Participation Case0</v>
          </cell>
          <cell r="B1997" t="str">
            <v>OR</v>
          </cell>
          <cell r="C1997" t="str">
            <v>Residential</v>
          </cell>
          <cell r="D1997" t="str">
            <v>DLC Central AC</v>
          </cell>
          <cell r="E1997" t="str">
            <v>Summer Peak Reduction @Generation (MW)</v>
          </cell>
          <cell r="F1997" t="str">
            <v>High Participation Case</v>
          </cell>
          <cell r="G1997">
            <v>0</v>
          </cell>
          <cell r="H1997">
            <v>0</v>
          </cell>
          <cell r="I1997">
            <v>0</v>
          </cell>
          <cell r="J1997">
            <v>0</v>
          </cell>
          <cell r="K1997">
            <v>0</v>
          </cell>
          <cell r="L1997">
            <v>0</v>
          </cell>
          <cell r="M1997">
            <v>0</v>
          </cell>
          <cell r="N1997">
            <v>0</v>
          </cell>
          <cell r="O1997">
            <v>0</v>
          </cell>
          <cell r="P1997">
            <v>0</v>
          </cell>
          <cell r="Q1997">
            <v>0</v>
          </cell>
          <cell r="R1997">
            <v>5.6309529854545115</v>
          </cell>
          <cell r="S1997">
            <v>17.1442871462299</v>
          </cell>
          <cell r="T1997">
            <v>40.548980952242438</v>
          </cell>
          <cell r="U1997">
            <v>52.92799504328039</v>
          </cell>
          <cell r="V1997">
            <v>59.593354892652727</v>
          </cell>
          <cell r="W1997">
            <v>60.382677857562754</v>
          </cell>
          <cell r="X1997">
            <v>61.162885646285609</v>
          </cell>
          <cell r="Y1997">
            <v>61.94387351456492</v>
          </cell>
          <cell r="Z1997">
            <v>62.762198341341403</v>
          </cell>
          <cell r="AA1997">
            <v>63.678439181486489</v>
          </cell>
          <cell r="AB1997">
            <v>64.520775498172327</v>
          </cell>
          <cell r="AC1997">
            <v>65.364607857843168</v>
          </cell>
          <cell r="AD1997">
            <v>66.238987169908881</v>
          </cell>
          <cell r="AE1997">
            <v>67.125063013269198</v>
          </cell>
          <cell r="AF1997">
            <v>68.022991851877961</v>
          </cell>
          <cell r="AG1997">
            <v>68.932932242700019</v>
          </cell>
          <cell r="AH1997">
            <v>69.855044863709381</v>
          </cell>
          <cell r="AI1997">
            <v>70.789492542261797</v>
          </cell>
          <cell r="AJ1997">
            <v>71.73644028384696</v>
          </cell>
          <cell r="AK1997">
            <v>72.696055301225314</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row>
        <row r="1998">
          <cell r="A1998" t="str">
            <v>ORResidentialDLC Central ACWinter Peak Reduction @Meter  (MW)High Participation Case0</v>
          </cell>
          <cell r="B1998" t="str">
            <v>OR</v>
          </cell>
          <cell r="C1998" t="str">
            <v>Residential</v>
          </cell>
          <cell r="D1998" t="str">
            <v>DLC Central AC</v>
          </cell>
          <cell r="E1998" t="str">
            <v>Winter Peak Reduction @Meter  (MW)</v>
          </cell>
          <cell r="F1998" t="str">
            <v>High Participation Case</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row>
        <row r="1999">
          <cell r="A1999" t="str">
            <v>ORResidentialDLC Central ACWinter Peak Reduction @Generation (MW)High Participation Case0</v>
          </cell>
          <cell r="B1999" t="str">
            <v>OR</v>
          </cell>
          <cell r="C1999" t="str">
            <v>Residential</v>
          </cell>
          <cell r="D1999" t="str">
            <v>DLC Central AC</v>
          </cell>
          <cell r="E1999" t="str">
            <v>Winter Peak Reduction @Generation (MW)</v>
          </cell>
          <cell r="F1999" t="str">
            <v>High Participation Case</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row>
        <row r="2000">
          <cell r="A2000" t="str">
            <v>ORResidentialDLC Central ACProgram Annual BenefitsHigh Participation Case0</v>
          </cell>
          <cell r="B2000" t="str">
            <v>OR</v>
          </cell>
          <cell r="C2000" t="str">
            <v>Residential</v>
          </cell>
          <cell r="D2000" t="str">
            <v>DLC Central AC</v>
          </cell>
          <cell r="E2000" t="str">
            <v>Program Annual Benefits</v>
          </cell>
          <cell r="F2000" t="str">
            <v>High Participation Case</v>
          </cell>
          <cell r="G2000">
            <v>0</v>
          </cell>
        </row>
        <row r="2001">
          <cell r="A2001" t="str">
            <v>ORResidentialDLC Central ACNew ParticipantsHigh Participation Case0</v>
          </cell>
          <cell r="B2001" t="str">
            <v>OR</v>
          </cell>
          <cell r="C2001" t="str">
            <v>Residential</v>
          </cell>
          <cell r="D2001" t="str">
            <v>DLC Central AC</v>
          </cell>
          <cell r="E2001" t="str">
            <v>New Participants</v>
          </cell>
          <cell r="F2001" t="str">
            <v>High Participation Case</v>
          </cell>
          <cell r="G2001">
            <v>0</v>
          </cell>
          <cell r="H2001">
            <v>0</v>
          </cell>
          <cell r="I2001">
            <v>0</v>
          </cell>
          <cell r="J2001">
            <v>0</v>
          </cell>
          <cell r="K2001">
            <v>0</v>
          </cell>
          <cell r="L2001">
            <v>0</v>
          </cell>
          <cell r="M2001">
            <v>0</v>
          </cell>
          <cell r="N2001">
            <v>0</v>
          </cell>
          <cell r="O2001">
            <v>0</v>
          </cell>
          <cell r="P2001">
            <v>0</v>
          </cell>
          <cell r="Q2001">
            <v>0</v>
          </cell>
          <cell r="R2001">
            <v>16746.686550000006</v>
          </cell>
          <cell r="S2001">
            <v>34271.919000000009</v>
          </cell>
          <cell r="T2001">
            <v>69833.664450000011</v>
          </cell>
          <cell r="U2001">
            <v>36847.527750000037</v>
          </cell>
          <cell r="V2001">
            <v>20100.588749999937</v>
          </cell>
          <cell r="W2001">
            <v>2583.0255000000179</v>
          </cell>
          <cell r="X2001">
            <v>2585.7149999999965</v>
          </cell>
          <cell r="Y2001">
            <v>2585.2035000000324</v>
          </cell>
          <cell r="Z2001">
            <v>2584.5764999999665</v>
          </cell>
          <cell r="AA2001">
            <v>2584.3950000000186</v>
          </cell>
          <cell r="AB2001">
            <v>2584.7249999999767</v>
          </cell>
          <cell r="AC2001">
            <v>2592.8595000000205</v>
          </cell>
          <cell r="AD2001">
            <v>2694.0321599718882</v>
          </cell>
          <cell r="AE2001">
            <v>2731.0805338135397</v>
          </cell>
          <cell r="AF2001">
            <v>2768.6383974915661</v>
          </cell>
          <cell r="AG2001">
            <v>2806.7127575183695</v>
          </cell>
          <cell r="AH2001">
            <v>2845.3107167601411</v>
          </cell>
          <cell r="AI2001">
            <v>2884.4394757617847</v>
          </cell>
          <cell r="AJ2001">
            <v>2924.1063340901455</v>
          </cell>
          <cell r="AK2001">
            <v>2964.3186916958948</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row>
        <row r="2002">
          <cell r="A2002" t="str">
            <v>ORResidentialDLC Central ACIncentive CostsHigh Participation Case0</v>
          </cell>
          <cell r="B2002" t="str">
            <v>OR</v>
          </cell>
          <cell r="C2002" t="str">
            <v>Residential</v>
          </cell>
          <cell r="D2002" t="str">
            <v>DLC Central AC</v>
          </cell>
          <cell r="E2002" t="str">
            <v>Incentive Costs</v>
          </cell>
          <cell r="F2002" t="str">
            <v>High Participation Case</v>
          </cell>
          <cell r="G2002">
            <v>0</v>
          </cell>
          <cell r="H2002">
            <v>0</v>
          </cell>
          <cell r="I2002">
            <v>0</v>
          </cell>
          <cell r="J2002">
            <v>0</v>
          </cell>
          <cell r="K2002">
            <v>0</v>
          </cell>
          <cell r="L2002">
            <v>0</v>
          </cell>
          <cell r="M2002">
            <v>0</v>
          </cell>
          <cell r="N2002">
            <v>0</v>
          </cell>
          <cell r="O2002">
            <v>0</v>
          </cell>
          <cell r="P2002">
            <v>0</v>
          </cell>
          <cell r="Q2002">
            <v>0</v>
          </cell>
          <cell r="R2002">
            <v>351680.42</v>
          </cell>
          <cell r="S2002">
            <v>1071390.72</v>
          </cell>
          <cell r="T2002">
            <v>2537897.67</v>
          </cell>
          <cell r="U2002">
            <v>3311695.75</v>
          </cell>
          <cell r="V2002">
            <v>3733808.12</v>
          </cell>
          <cell r="W2002">
            <v>3788051.65</v>
          </cell>
          <cell r="X2002">
            <v>3842351.67</v>
          </cell>
          <cell r="Y2002">
            <v>3896640.94</v>
          </cell>
          <cell r="Z2002">
            <v>3950917.05</v>
          </cell>
          <cell r="AA2002">
            <v>4005189.34</v>
          </cell>
          <cell r="AB2002">
            <v>4059468.57</v>
          </cell>
          <cell r="AC2002">
            <v>4113918.62</v>
          </cell>
          <cell r="AD2002">
            <v>4170493.29</v>
          </cell>
          <cell r="AE2002">
            <v>4227845.9800000004</v>
          </cell>
          <cell r="AF2002">
            <v>4285987.3899999997</v>
          </cell>
          <cell r="AG2002">
            <v>4344928.3600000003</v>
          </cell>
          <cell r="AH2002">
            <v>4404679.88</v>
          </cell>
          <cell r="AI2002">
            <v>4465253.1100000003</v>
          </cell>
          <cell r="AJ2002">
            <v>4526659.34</v>
          </cell>
          <cell r="AK2002">
            <v>4588910.04</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row>
        <row r="2003">
          <cell r="A2003" t="str">
            <v>ORResidentialDLC Central ACParticipantsHigh Participation Case0</v>
          </cell>
          <cell r="B2003" t="str">
            <v>OR</v>
          </cell>
          <cell r="C2003" t="str">
            <v>Residential</v>
          </cell>
          <cell r="D2003" t="str">
            <v>DLC Central AC</v>
          </cell>
          <cell r="E2003" t="str">
            <v>Participants</v>
          </cell>
          <cell r="F2003" t="str">
            <v>High Participation Case</v>
          </cell>
          <cell r="G2003">
            <v>0</v>
          </cell>
          <cell r="H2003">
            <v>0</v>
          </cell>
          <cell r="I2003">
            <v>0</v>
          </cell>
          <cell r="J2003">
            <v>0</v>
          </cell>
          <cell r="K2003">
            <v>0</v>
          </cell>
          <cell r="L2003">
            <v>0</v>
          </cell>
          <cell r="M2003">
            <v>0</v>
          </cell>
          <cell r="N2003">
            <v>0</v>
          </cell>
          <cell r="O2003">
            <v>0</v>
          </cell>
          <cell r="P2003">
            <v>0</v>
          </cell>
          <cell r="Q2003">
            <v>0</v>
          </cell>
          <cell r="R2003">
            <v>16746.686550000006</v>
          </cell>
          <cell r="S2003">
            <v>51018.605550000015</v>
          </cell>
          <cell r="T2003">
            <v>120852.27000000002</v>
          </cell>
          <cell r="U2003">
            <v>157699.79775000006</v>
          </cell>
          <cell r="V2003">
            <v>177800.38649999999</v>
          </cell>
          <cell r="W2003">
            <v>180383.41200000001</v>
          </cell>
          <cell r="X2003">
            <v>182969.12700000001</v>
          </cell>
          <cell r="Y2003">
            <v>185554.33050000004</v>
          </cell>
          <cell r="Z2003">
            <v>188138.90700000001</v>
          </cell>
          <cell r="AA2003">
            <v>190723.30200000003</v>
          </cell>
          <cell r="AB2003">
            <v>193308.027</v>
          </cell>
          <cell r="AC2003">
            <v>195900.88650000002</v>
          </cell>
          <cell r="AD2003">
            <v>198594.91865997191</v>
          </cell>
          <cell r="AE2003">
            <v>201325.99919378545</v>
          </cell>
          <cell r="AF2003">
            <v>204094.63759127702</v>
          </cell>
          <cell r="AG2003">
            <v>206901.35034879539</v>
          </cell>
          <cell r="AH2003">
            <v>209746.66106555553</v>
          </cell>
          <cell r="AI2003">
            <v>212631.10054131731</v>
          </cell>
          <cell r="AJ2003">
            <v>215555.20687540746</v>
          </cell>
          <cell r="AK2003">
            <v>218519.52556710335</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row>
        <row r="2004">
          <cell r="A2004" t="str">
            <v>ORSmall C&amp;IDLC Central ACProgram Annual BenefitsHigh Participation Case0</v>
          </cell>
          <cell r="B2004" t="str">
            <v>OR</v>
          </cell>
          <cell r="C2004" t="str">
            <v>Small C&amp;I</v>
          </cell>
          <cell r="D2004" t="str">
            <v>DLC Central AC</v>
          </cell>
          <cell r="E2004" t="str">
            <v>Program Annual Benefits</v>
          </cell>
          <cell r="F2004" t="str">
            <v>High Participation Case</v>
          </cell>
          <cell r="G2004">
            <v>0</v>
          </cell>
          <cell r="H2004">
            <v>0</v>
          </cell>
          <cell r="I2004">
            <v>0</v>
          </cell>
          <cell r="J2004">
            <v>0</v>
          </cell>
          <cell r="K2004">
            <v>0</v>
          </cell>
          <cell r="L2004">
            <v>0</v>
          </cell>
          <cell r="M2004">
            <v>0</v>
          </cell>
          <cell r="N2004">
            <v>0</v>
          </cell>
          <cell r="O2004">
            <v>0</v>
          </cell>
          <cell r="P2004">
            <v>0</v>
          </cell>
          <cell r="Q2004">
            <v>0</v>
          </cell>
          <cell r="R2004">
            <v>573231.01</v>
          </cell>
          <cell r="S2004">
            <v>1745288.43</v>
          </cell>
          <cell r="T2004">
            <v>4127886.26</v>
          </cell>
          <cell r="U2004">
            <v>5388069.9000000004</v>
          </cell>
          <cell r="V2004">
            <v>6066603.5300000003</v>
          </cell>
          <cell r="W2004">
            <v>6146956.6100000003</v>
          </cell>
          <cell r="X2004">
            <v>6226381.7599999998</v>
          </cell>
          <cell r="Y2004">
            <v>6305886.3200000003</v>
          </cell>
          <cell r="Z2004">
            <v>6389191.79</v>
          </cell>
          <cell r="AA2004">
            <v>6482465.1100000003</v>
          </cell>
          <cell r="AB2004">
            <v>6568214.9500000002</v>
          </cell>
          <cell r="AC2004">
            <v>6654117.0800000001</v>
          </cell>
          <cell r="AD2004">
            <v>6743128.8899999997</v>
          </cell>
          <cell r="AE2004">
            <v>6833331.4100000001</v>
          </cell>
          <cell r="AF2004">
            <v>6924740.5700000003</v>
          </cell>
          <cell r="AG2004">
            <v>7017372.5</v>
          </cell>
          <cell r="AH2004">
            <v>7111243.5700000003</v>
          </cell>
          <cell r="AI2004">
            <v>7206370.3399999999</v>
          </cell>
          <cell r="AJ2004">
            <v>7302769.6200000001</v>
          </cell>
          <cell r="AK2004">
            <v>7400458.4299999997</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row>
        <row r="2005">
          <cell r="A2005" t="str">
            <v>ORSmall C&amp;IDLC Central ACProgram Annual CostsHigh Participation Case0</v>
          </cell>
          <cell r="B2005" t="str">
            <v>OR</v>
          </cell>
          <cell r="C2005" t="str">
            <v>Small C&amp;I</v>
          </cell>
          <cell r="D2005" t="str">
            <v>DLC Central AC</v>
          </cell>
          <cell r="E2005" t="str">
            <v>Program Annual Costs</v>
          </cell>
          <cell r="F2005" t="str">
            <v>High Participation Case</v>
          </cell>
          <cell r="G2005">
            <v>0</v>
          </cell>
          <cell r="H2005">
            <v>0</v>
          </cell>
          <cell r="I2005">
            <v>0</v>
          </cell>
          <cell r="J2005">
            <v>0</v>
          </cell>
          <cell r="K2005">
            <v>0</v>
          </cell>
          <cell r="L2005">
            <v>0</v>
          </cell>
          <cell r="M2005">
            <v>0</v>
          </cell>
          <cell r="N2005">
            <v>0</v>
          </cell>
          <cell r="O2005">
            <v>0</v>
          </cell>
          <cell r="P2005">
            <v>0</v>
          </cell>
          <cell r="Q2005">
            <v>0</v>
          </cell>
          <cell r="R2005">
            <v>5834317.1500000004</v>
          </cell>
          <cell r="S2005">
            <v>12509121.98</v>
          </cell>
          <cell r="T2005">
            <v>26286343.199999999</v>
          </cell>
          <cell r="U2005">
            <v>16130618.27</v>
          </cell>
          <cell r="V2005">
            <v>10911310.720000001</v>
          </cell>
          <cell r="W2005">
            <v>4823091.07</v>
          </cell>
          <cell r="X2005">
            <v>4899046.41</v>
          </cell>
          <cell r="Y2005">
            <v>4974249.76</v>
          </cell>
          <cell r="Z2005">
            <v>5049879.66</v>
          </cell>
          <cell r="AA2005">
            <v>5126289.05</v>
          </cell>
          <cell r="AB2005">
            <v>5203203.5</v>
          </cell>
          <cell r="AC2005">
            <v>5283869.59</v>
          </cell>
          <cell r="AD2005">
            <v>5405233.1200000001</v>
          </cell>
          <cell r="AE2005">
            <v>5502775.29</v>
          </cell>
          <cell r="AF2005">
            <v>5602414.6799999997</v>
          </cell>
          <cell r="AG2005">
            <v>5704204.7300000004</v>
          </cell>
          <cell r="AH2005">
            <v>5808200.4400000004</v>
          </cell>
          <cell r="AI2005">
            <v>5914458.3899999997</v>
          </cell>
          <cell r="AJ2005">
            <v>6023036.7800000003</v>
          </cell>
          <cell r="AK2005">
            <v>6133995.5099999998</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row>
        <row r="2006">
          <cell r="A2006" t="str">
            <v>ORSmall C&amp;IDLC Central ACNon-Incentive CostsHigh Participation Case0</v>
          </cell>
          <cell r="B2006" t="str">
            <v>OR</v>
          </cell>
          <cell r="C2006" t="str">
            <v>Small C&amp;I</v>
          </cell>
          <cell r="D2006" t="str">
            <v>DLC Central AC</v>
          </cell>
          <cell r="E2006" t="str">
            <v>Non-Incentive Costs</v>
          </cell>
          <cell r="F2006" t="str">
            <v>High Participation Case</v>
          </cell>
          <cell r="G2006">
            <v>0</v>
          </cell>
          <cell r="H2006">
            <v>0</v>
          </cell>
          <cell r="I2006">
            <v>0</v>
          </cell>
          <cell r="J2006">
            <v>0</v>
          </cell>
          <cell r="K2006">
            <v>0</v>
          </cell>
          <cell r="L2006">
            <v>0</v>
          </cell>
          <cell r="M2006">
            <v>0</v>
          </cell>
          <cell r="N2006">
            <v>0</v>
          </cell>
          <cell r="O2006">
            <v>0</v>
          </cell>
          <cell r="P2006">
            <v>0</v>
          </cell>
          <cell r="Q2006">
            <v>0</v>
          </cell>
          <cell r="R2006">
            <v>5482636.7300000004</v>
          </cell>
          <cell r="S2006">
            <v>11437731.27</v>
          </cell>
          <cell r="T2006">
            <v>23748445.530000001</v>
          </cell>
          <cell r="U2006">
            <v>12818922.52</v>
          </cell>
          <cell r="V2006">
            <v>7177502.6100000003</v>
          </cell>
          <cell r="W2006">
            <v>1035039.42</v>
          </cell>
          <cell r="X2006">
            <v>1056694.75</v>
          </cell>
          <cell r="Y2006">
            <v>1077608.81</v>
          </cell>
          <cell r="Z2006">
            <v>1098962.6200000001</v>
          </cell>
          <cell r="AA2006">
            <v>1121099.71</v>
          </cell>
          <cell r="AB2006">
            <v>1143734.93</v>
          </cell>
          <cell r="AC2006">
            <v>1169950.97</v>
          </cell>
          <cell r="AD2006">
            <v>1234739.83</v>
          </cell>
          <cell r="AE2006">
            <v>1274929.31</v>
          </cell>
          <cell r="AF2006">
            <v>1316427.29</v>
          </cell>
          <cell r="AG2006">
            <v>1359276.37</v>
          </cell>
          <cell r="AH2006">
            <v>1403520.56</v>
          </cell>
          <cell r="AI2006">
            <v>1449205.28</v>
          </cell>
          <cell r="AJ2006">
            <v>1496377.44</v>
          </cell>
          <cell r="AK2006">
            <v>1545085.48</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row>
        <row r="2007">
          <cell r="A2007" t="str">
            <v>ORSmall C&amp;IDLC Central ACSummer Peak Reduction @Meter  (MW)High Participation Case0</v>
          </cell>
          <cell r="B2007" t="str">
            <v>OR</v>
          </cell>
          <cell r="C2007" t="str">
            <v>Small C&amp;I</v>
          </cell>
          <cell r="D2007" t="str">
            <v>DLC Central AC</v>
          </cell>
          <cell r="E2007" t="str">
            <v>Summer Peak Reduction @Meter  (MW)</v>
          </cell>
          <cell r="F2007" t="str">
            <v>High Participation Case</v>
          </cell>
          <cell r="G2007">
            <v>0</v>
          </cell>
          <cell r="H2007">
            <v>0</v>
          </cell>
          <cell r="I2007">
            <v>0</v>
          </cell>
          <cell r="J2007">
            <v>0</v>
          </cell>
          <cell r="K2007">
            <v>0</v>
          </cell>
          <cell r="L2007">
            <v>0</v>
          </cell>
          <cell r="M2007">
            <v>0</v>
          </cell>
          <cell r="N2007">
            <v>0</v>
          </cell>
          <cell r="O2007">
            <v>0</v>
          </cell>
          <cell r="P2007">
            <v>0</v>
          </cell>
          <cell r="Q2007">
            <v>0</v>
          </cell>
          <cell r="R2007">
            <v>5.1061481672101516</v>
          </cell>
          <cell r="S2007">
            <v>15.546439584201273</v>
          </cell>
          <cell r="T2007">
            <v>36.769815927493447</v>
          </cell>
          <cell r="U2007">
            <v>47.99510590524666</v>
          </cell>
          <cell r="V2007">
            <v>54.039254216657497</v>
          </cell>
          <cell r="W2007">
            <v>54.75501228123791</v>
          </cell>
          <cell r="X2007">
            <v>55.462504704051796</v>
          </cell>
          <cell r="Y2007">
            <v>56.170704503007471</v>
          </cell>
          <cell r="Z2007">
            <v>56.91276145592839</v>
          </cell>
          <cell r="AA2007">
            <v>57.74360864977195</v>
          </cell>
          <cell r="AB2007">
            <v>58.507439221742665</v>
          </cell>
          <cell r="AC2007">
            <v>59.27262640549219</v>
          </cell>
          <cell r="AD2007">
            <v>60.065513565673378</v>
          </cell>
          <cell r="AE2007">
            <v>60.869007140432515</v>
          </cell>
          <cell r="AF2007">
            <v>61.683249011282939</v>
          </cell>
          <cell r="AG2007">
            <v>62.508382957680382</v>
          </cell>
          <cell r="AH2007">
            <v>63.344554682411669</v>
          </cell>
          <cell r="AI2007">
            <v>64.191911837323005</v>
          </cell>
          <cell r="AJ2007">
            <v>65.050604049392433</v>
          </cell>
          <cell r="AK2007">
            <v>65.920782947151125</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row>
        <row r="2008">
          <cell r="A2008" t="str">
            <v>ORSmall C&amp;IDLC Central ACSummer Peak Reduction @Generation (MW)High Participation Case0</v>
          </cell>
          <cell r="B2008" t="str">
            <v>OR</v>
          </cell>
          <cell r="C2008" t="str">
            <v>Small C&amp;I</v>
          </cell>
          <cell r="D2008" t="str">
            <v>DLC Central AC</v>
          </cell>
          <cell r="E2008" t="str">
            <v>Summer Peak Reduction @Generation (MW)</v>
          </cell>
          <cell r="F2008" t="str">
            <v>High Participation Case</v>
          </cell>
          <cell r="G2008">
            <v>0</v>
          </cell>
          <cell r="H2008">
            <v>0</v>
          </cell>
          <cell r="I2008">
            <v>0</v>
          </cell>
          <cell r="J2008">
            <v>0</v>
          </cell>
          <cell r="K2008">
            <v>0</v>
          </cell>
          <cell r="L2008">
            <v>0</v>
          </cell>
          <cell r="M2008">
            <v>0</v>
          </cell>
          <cell r="N2008">
            <v>0</v>
          </cell>
          <cell r="O2008">
            <v>0</v>
          </cell>
          <cell r="P2008">
            <v>0</v>
          </cell>
          <cell r="Q2008">
            <v>0</v>
          </cell>
          <cell r="R2008">
            <v>5.6309529854545115</v>
          </cell>
          <cell r="S2008">
            <v>17.1442871462299</v>
          </cell>
          <cell r="T2008">
            <v>40.548980952242438</v>
          </cell>
          <cell r="U2008">
            <v>52.92799504328039</v>
          </cell>
          <cell r="V2008">
            <v>59.593354892652727</v>
          </cell>
          <cell r="W2008">
            <v>60.382677857562754</v>
          </cell>
          <cell r="X2008">
            <v>61.162885646285609</v>
          </cell>
          <cell r="Y2008">
            <v>61.94387351456492</v>
          </cell>
          <cell r="Z2008">
            <v>62.762198341341403</v>
          </cell>
          <cell r="AA2008">
            <v>63.678439181486489</v>
          </cell>
          <cell r="AB2008">
            <v>64.520775498172327</v>
          </cell>
          <cell r="AC2008">
            <v>65.364607857843168</v>
          </cell>
          <cell r="AD2008">
            <v>66.238987169908881</v>
          </cell>
          <cell r="AE2008">
            <v>67.125063013269198</v>
          </cell>
          <cell r="AF2008">
            <v>68.022991851877961</v>
          </cell>
          <cell r="AG2008">
            <v>68.932932242700019</v>
          </cell>
          <cell r="AH2008">
            <v>69.855044863709381</v>
          </cell>
          <cell r="AI2008">
            <v>70.789492542261797</v>
          </cell>
          <cell r="AJ2008">
            <v>71.73644028384696</v>
          </cell>
          <cell r="AK2008">
            <v>72.696055301225314</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row>
        <row r="2009">
          <cell r="A2009" t="str">
            <v>ORSmall C&amp;IDLC Central ACWinter Peak Reduction @Meter  (MW)High Participation Case0</v>
          </cell>
          <cell r="B2009" t="str">
            <v>OR</v>
          </cell>
          <cell r="C2009" t="str">
            <v>Small C&amp;I</v>
          </cell>
          <cell r="D2009" t="str">
            <v>DLC Central AC</v>
          </cell>
          <cell r="E2009" t="str">
            <v>Winter Peak Reduction @Meter  (MW)</v>
          </cell>
          <cell r="F2009" t="str">
            <v>High Participation Case</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row>
        <row r="2010">
          <cell r="A2010" t="str">
            <v>ORSmall C&amp;IDLC Central ACWinter Peak Reduction @Generation (MW)High Participation Case0</v>
          </cell>
          <cell r="B2010" t="str">
            <v>OR</v>
          </cell>
          <cell r="C2010" t="str">
            <v>Small C&amp;I</v>
          </cell>
          <cell r="D2010" t="str">
            <v>DLC Central AC</v>
          </cell>
          <cell r="E2010" t="str">
            <v>Winter Peak Reduction @Generation (MW)</v>
          </cell>
          <cell r="F2010" t="str">
            <v>High Participation Case</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row>
        <row r="2011">
          <cell r="A2011" t="str">
            <v>ORSmall C&amp;IDLC Central ACProgram Annual BenefitsHigh Participation Case0</v>
          </cell>
          <cell r="B2011" t="str">
            <v>OR</v>
          </cell>
          <cell r="C2011" t="str">
            <v>Small C&amp;I</v>
          </cell>
          <cell r="D2011" t="str">
            <v>DLC Central AC</v>
          </cell>
          <cell r="E2011" t="str">
            <v>Program Annual Benefits</v>
          </cell>
          <cell r="F2011" t="str">
            <v>High Participation Case</v>
          </cell>
          <cell r="G2011">
            <v>0</v>
          </cell>
        </row>
        <row r="2012">
          <cell r="A2012" t="str">
            <v>ORSmall C&amp;IDLC Central ACNew ParticipantsHigh Participation Case0</v>
          </cell>
          <cell r="B2012" t="str">
            <v>OR</v>
          </cell>
          <cell r="C2012" t="str">
            <v>Small C&amp;I</v>
          </cell>
          <cell r="D2012" t="str">
            <v>DLC Central AC</v>
          </cell>
          <cell r="E2012" t="str">
            <v>New Participants</v>
          </cell>
          <cell r="F2012" t="str">
            <v>High Participation Case</v>
          </cell>
          <cell r="G2012">
            <v>0</v>
          </cell>
          <cell r="H2012">
            <v>0</v>
          </cell>
          <cell r="I2012">
            <v>0</v>
          </cell>
          <cell r="J2012">
            <v>0</v>
          </cell>
          <cell r="K2012">
            <v>0</v>
          </cell>
          <cell r="L2012">
            <v>0</v>
          </cell>
          <cell r="M2012">
            <v>0</v>
          </cell>
          <cell r="N2012">
            <v>0</v>
          </cell>
          <cell r="O2012">
            <v>0</v>
          </cell>
          <cell r="P2012">
            <v>0</v>
          </cell>
          <cell r="Q2012">
            <v>0</v>
          </cell>
          <cell r="R2012">
            <v>16746.686550000006</v>
          </cell>
          <cell r="S2012">
            <v>34271.919000000009</v>
          </cell>
          <cell r="T2012">
            <v>69833.664450000011</v>
          </cell>
          <cell r="U2012">
            <v>36847.527750000037</v>
          </cell>
          <cell r="V2012">
            <v>20100.588749999937</v>
          </cell>
          <cell r="W2012">
            <v>2583.0255000000179</v>
          </cell>
          <cell r="X2012">
            <v>2585.7149999999965</v>
          </cell>
          <cell r="Y2012">
            <v>2585.2035000000324</v>
          </cell>
          <cell r="Z2012">
            <v>2584.5764999999665</v>
          </cell>
          <cell r="AA2012">
            <v>2584.3950000000186</v>
          </cell>
          <cell r="AB2012">
            <v>2584.7249999999767</v>
          </cell>
          <cell r="AC2012">
            <v>2592.8595000000205</v>
          </cell>
          <cell r="AD2012">
            <v>2694.0321599718882</v>
          </cell>
          <cell r="AE2012">
            <v>2731.0805338135397</v>
          </cell>
          <cell r="AF2012">
            <v>2768.6383974915661</v>
          </cell>
          <cell r="AG2012">
            <v>2806.7127575183695</v>
          </cell>
          <cell r="AH2012">
            <v>2845.3107167601411</v>
          </cell>
          <cell r="AI2012">
            <v>2884.4394757617847</v>
          </cell>
          <cell r="AJ2012">
            <v>2924.1063340901455</v>
          </cell>
          <cell r="AK2012">
            <v>2964.3186916958948</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row>
        <row r="2013">
          <cell r="A2013" t="str">
            <v>ORSmall C&amp;IDLC Central ACIncentive CostsHigh Participation Case0</v>
          </cell>
          <cell r="B2013" t="str">
            <v>OR</v>
          </cell>
          <cell r="C2013" t="str">
            <v>Small C&amp;I</v>
          </cell>
          <cell r="D2013" t="str">
            <v>DLC Central AC</v>
          </cell>
          <cell r="E2013" t="str">
            <v>Incentive Costs</v>
          </cell>
          <cell r="F2013" t="str">
            <v>High Participation Case</v>
          </cell>
          <cell r="G2013">
            <v>0</v>
          </cell>
          <cell r="H2013">
            <v>0</v>
          </cell>
          <cell r="I2013">
            <v>0</v>
          </cell>
          <cell r="J2013">
            <v>0</v>
          </cell>
          <cell r="K2013">
            <v>0</v>
          </cell>
          <cell r="L2013">
            <v>0</v>
          </cell>
          <cell r="M2013">
            <v>0</v>
          </cell>
          <cell r="N2013">
            <v>0</v>
          </cell>
          <cell r="O2013">
            <v>0</v>
          </cell>
          <cell r="P2013">
            <v>0</v>
          </cell>
          <cell r="Q2013">
            <v>0</v>
          </cell>
          <cell r="R2013">
            <v>351680.42</v>
          </cell>
          <cell r="S2013">
            <v>1071390.72</v>
          </cell>
          <cell r="T2013">
            <v>2537897.67</v>
          </cell>
          <cell r="U2013">
            <v>3311695.75</v>
          </cell>
          <cell r="V2013">
            <v>3733808.12</v>
          </cell>
          <cell r="W2013">
            <v>3788051.65</v>
          </cell>
          <cell r="X2013">
            <v>3842351.67</v>
          </cell>
          <cell r="Y2013">
            <v>3896640.94</v>
          </cell>
          <cell r="Z2013">
            <v>3950917.05</v>
          </cell>
          <cell r="AA2013">
            <v>4005189.34</v>
          </cell>
          <cell r="AB2013">
            <v>4059468.57</v>
          </cell>
          <cell r="AC2013">
            <v>4113918.62</v>
          </cell>
          <cell r="AD2013">
            <v>4170493.29</v>
          </cell>
          <cell r="AE2013">
            <v>4227845.9800000004</v>
          </cell>
          <cell r="AF2013">
            <v>4285987.3899999997</v>
          </cell>
          <cell r="AG2013">
            <v>4344928.3600000003</v>
          </cell>
          <cell r="AH2013">
            <v>4404679.88</v>
          </cell>
          <cell r="AI2013">
            <v>4465253.1100000003</v>
          </cell>
          <cell r="AJ2013">
            <v>4526659.34</v>
          </cell>
          <cell r="AK2013">
            <v>4588910.04</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row>
        <row r="2014">
          <cell r="A2014" t="str">
            <v>ORSmall C&amp;IDLC Central ACParticipantsHigh Participation Case0</v>
          </cell>
          <cell r="B2014" t="str">
            <v>OR</v>
          </cell>
          <cell r="C2014" t="str">
            <v>Small C&amp;I</v>
          </cell>
          <cell r="D2014" t="str">
            <v>DLC Central AC</v>
          </cell>
          <cell r="E2014" t="str">
            <v>Participants</v>
          </cell>
          <cell r="F2014" t="str">
            <v>High Participation Case</v>
          </cell>
          <cell r="G2014">
            <v>0</v>
          </cell>
          <cell r="H2014">
            <v>0</v>
          </cell>
          <cell r="I2014">
            <v>0</v>
          </cell>
          <cell r="J2014">
            <v>0</v>
          </cell>
          <cell r="K2014">
            <v>0</v>
          </cell>
          <cell r="L2014">
            <v>0</v>
          </cell>
          <cell r="M2014">
            <v>0</v>
          </cell>
          <cell r="N2014">
            <v>0</v>
          </cell>
          <cell r="O2014">
            <v>0</v>
          </cell>
          <cell r="P2014">
            <v>0</v>
          </cell>
          <cell r="Q2014">
            <v>0</v>
          </cell>
          <cell r="R2014">
            <v>16746.686550000006</v>
          </cell>
          <cell r="S2014">
            <v>51018.605550000015</v>
          </cell>
          <cell r="T2014">
            <v>120852.27000000002</v>
          </cell>
          <cell r="U2014">
            <v>157699.79775000006</v>
          </cell>
          <cell r="V2014">
            <v>177800.38649999999</v>
          </cell>
          <cell r="W2014">
            <v>180383.41200000001</v>
          </cell>
          <cell r="X2014">
            <v>182969.12700000001</v>
          </cell>
          <cell r="Y2014">
            <v>185554.33050000004</v>
          </cell>
          <cell r="Z2014">
            <v>188138.90700000001</v>
          </cell>
          <cell r="AA2014">
            <v>190723.30200000003</v>
          </cell>
          <cell r="AB2014">
            <v>193308.027</v>
          </cell>
          <cell r="AC2014">
            <v>195900.88650000002</v>
          </cell>
          <cell r="AD2014">
            <v>198594.91865997191</v>
          </cell>
          <cell r="AE2014">
            <v>201325.99919378545</v>
          </cell>
          <cell r="AF2014">
            <v>204094.63759127702</v>
          </cell>
          <cell r="AG2014">
            <v>206901.35034879539</v>
          </cell>
          <cell r="AH2014">
            <v>209746.66106555553</v>
          </cell>
          <cell r="AI2014">
            <v>212631.10054131731</v>
          </cell>
          <cell r="AJ2014">
            <v>215555.20687540746</v>
          </cell>
          <cell r="AK2014">
            <v>218519.52556710335</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row>
        <row r="2015">
          <cell r="A2015" t="str">
            <v>ORResidentialDLC Elec Vehicle ChargingProgram Annual BenefitsHigh Participation Case0</v>
          </cell>
          <cell r="B2015" t="str">
            <v>OR</v>
          </cell>
          <cell r="C2015" t="str">
            <v>Residential</v>
          </cell>
          <cell r="D2015" t="str">
            <v>DLC Elec Vehicle Charging</v>
          </cell>
          <cell r="E2015" t="str">
            <v>Program Annual Benefits</v>
          </cell>
          <cell r="F2015" t="str">
            <v>High Participation Case</v>
          </cell>
          <cell r="G2015">
            <v>0</v>
          </cell>
          <cell r="H2015">
            <v>0</v>
          </cell>
          <cell r="I2015">
            <v>0</v>
          </cell>
          <cell r="J2015">
            <v>0</v>
          </cell>
          <cell r="K2015">
            <v>0</v>
          </cell>
          <cell r="L2015">
            <v>0</v>
          </cell>
          <cell r="M2015">
            <v>0</v>
          </cell>
          <cell r="N2015">
            <v>0</v>
          </cell>
          <cell r="O2015">
            <v>0</v>
          </cell>
          <cell r="P2015">
            <v>0</v>
          </cell>
          <cell r="Q2015">
            <v>0</v>
          </cell>
          <cell r="R2015">
            <v>573231.01</v>
          </cell>
          <cell r="S2015">
            <v>1745288.43</v>
          </cell>
          <cell r="T2015">
            <v>4127886.26</v>
          </cell>
          <cell r="U2015">
            <v>5388069.9000000004</v>
          </cell>
          <cell r="V2015">
            <v>6066603.5300000003</v>
          </cell>
          <cell r="W2015">
            <v>6146956.6100000003</v>
          </cell>
          <cell r="X2015">
            <v>6226381.7599999998</v>
          </cell>
          <cell r="Y2015">
            <v>6305886.3200000003</v>
          </cell>
          <cell r="Z2015">
            <v>6389191.79</v>
          </cell>
          <cell r="AA2015">
            <v>6482465.1100000003</v>
          </cell>
          <cell r="AB2015">
            <v>6568214.9500000002</v>
          </cell>
          <cell r="AC2015">
            <v>6654117.0800000001</v>
          </cell>
          <cell r="AD2015">
            <v>6743128.8899999997</v>
          </cell>
          <cell r="AE2015">
            <v>6833331.4100000001</v>
          </cell>
          <cell r="AF2015">
            <v>6924740.5700000003</v>
          </cell>
          <cell r="AG2015">
            <v>7017372.5</v>
          </cell>
          <cell r="AH2015">
            <v>7111243.5700000003</v>
          </cell>
          <cell r="AI2015">
            <v>7206370.3399999999</v>
          </cell>
          <cell r="AJ2015">
            <v>7302769.6200000001</v>
          </cell>
          <cell r="AK2015">
            <v>7400458.4299999997</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row>
        <row r="2016">
          <cell r="A2016" t="str">
            <v>ORResidentialDLC Elec Vehicle ChargingProgram Annual CostsHigh Participation Case0</v>
          </cell>
          <cell r="B2016" t="str">
            <v>OR</v>
          </cell>
          <cell r="C2016" t="str">
            <v>Residential</v>
          </cell>
          <cell r="D2016" t="str">
            <v>DLC Elec Vehicle Charging</v>
          </cell>
          <cell r="E2016" t="str">
            <v>Program Annual Costs</v>
          </cell>
          <cell r="F2016" t="str">
            <v>High Participation Case</v>
          </cell>
          <cell r="G2016">
            <v>0</v>
          </cell>
          <cell r="H2016">
            <v>0</v>
          </cell>
          <cell r="I2016">
            <v>0</v>
          </cell>
          <cell r="J2016">
            <v>0</v>
          </cell>
          <cell r="K2016">
            <v>0</v>
          </cell>
          <cell r="L2016">
            <v>0</v>
          </cell>
          <cell r="M2016">
            <v>0</v>
          </cell>
          <cell r="N2016">
            <v>0</v>
          </cell>
          <cell r="O2016">
            <v>0</v>
          </cell>
          <cell r="P2016">
            <v>0</v>
          </cell>
          <cell r="Q2016">
            <v>0</v>
          </cell>
          <cell r="R2016">
            <v>5834317.1500000004</v>
          </cell>
          <cell r="S2016">
            <v>12509121.98</v>
          </cell>
          <cell r="T2016">
            <v>26286343.199999999</v>
          </cell>
          <cell r="U2016">
            <v>16130618.27</v>
          </cell>
          <cell r="V2016">
            <v>10911310.720000001</v>
          </cell>
          <cell r="W2016">
            <v>4823091.07</v>
          </cell>
          <cell r="X2016">
            <v>4899046.41</v>
          </cell>
          <cell r="Y2016">
            <v>4974249.76</v>
          </cell>
          <cell r="Z2016">
            <v>5049879.66</v>
          </cell>
          <cell r="AA2016">
            <v>5126289.05</v>
          </cell>
          <cell r="AB2016">
            <v>5203203.5</v>
          </cell>
          <cell r="AC2016">
            <v>5283869.59</v>
          </cell>
          <cell r="AD2016">
            <v>5405233.1200000001</v>
          </cell>
          <cell r="AE2016">
            <v>5502775.29</v>
          </cell>
          <cell r="AF2016">
            <v>5602414.6799999997</v>
          </cell>
          <cell r="AG2016">
            <v>5704204.7300000004</v>
          </cell>
          <cell r="AH2016">
            <v>5808200.4400000004</v>
          </cell>
          <cell r="AI2016">
            <v>5914458.3899999997</v>
          </cell>
          <cell r="AJ2016">
            <v>6023036.7800000003</v>
          </cell>
          <cell r="AK2016">
            <v>6133995.5099999998</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row>
        <row r="2017">
          <cell r="A2017" t="str">
            <v>ORResidentialDLC Elec Vehicle ChargingNon-Incentive CostsHigh Participation Case0</v>
          </cell>
          <cell r="B2017" t="str">
            <v>OR</v>
          </cell>
          <cell r="C2017" t="str">
            <v>Residential</v>
          </cell>
          <cell r="D2017" t="str">
            <v>DLC Elec Vehicle Charging</v>
          </cell>
          <cell r="E2017" t="str">
            <v>Non-Incentive Costs</v>
          </cell>
          <cell r="F2017" t="str">
            <v>High Participation Case</v>
          </cell>
          <cell r="G2017">
            <v>0</v>
          </cell>
          <cell r="H2017">
            <v>0</v>
          </cell>
          <cell r="I2017">
            <v>0</v>
          </cell>
          <cell r="J2017">
            <v>0</v>
          </cell>
          <cell r="K2017">
            <v>0</v>
          </cell>
          <cell r="L2017">
            <v>0</v>
          </cell>
          <cell r="M2017">
            <v>0</v>
          </cell>
          <cell r="N2017">
            <v>0</v>
          </cell>
          <cell r="O2017">
            <v>0</v>
          </cell>
          <cell r="P2017">
            <v>0</v>
          </cell>
          <cell r="Q2017">
            <v>0</v>
          </cell>
          <cell r="R2017">
            <v>5482636.7300000004</v>
          </cell>
          <cell r="S2017">
            <v>11437731.27</v>
          </cell>
          <cell r="T2017">
            <v>23748445.530000001</v>
          </cell>
          <cell r="U2017">
            <v>12818922.52</v>
          </cell>
          <cell r="V2017">
            <v>7177502.6100000003</v>
          </cell>
          <cell r="W2017">
            <v>1035039.42</v>
          </cell>
          <cell r="X2017">
            <v>1056694.75</v>
          </cell>
          <cell r="Y2017">
            <v>1077608.81</v>
          </cell>
          <cell r="Z2017">
            <v>1098962.6200000001</v>
          </cell>
          <cell r="AA2017">
            <v>1121099.71</v>
          </cell>
          <cell r="AB2017">
            <v>1143734.93</v>
          </cell>
          <cell r="AC2017">
            <v>1169950.97</v>
          </cell>
          <cell r="AD2017">
            <v>1234739.83</v>
          </cell>
          <cell r="AE2017">
            <v>1274929.31</v>
          </cell>
          <cell r="AF2017">
            <v>1316427.29</v>
          </cell>
          <cell r="AG2017">
            <v>1359276.37</v>
          </cell>
          <cell r="AH2017">
            <v>1403520.56</v>
          </cell>
          <cell r="AI2017">
            <v>1449205.28</v>
          </cell>
          <cell r="AJ2017">
            <v>1496377.44</v>
          </cell>
          <cell r="AK2017">
            <v>1545085.48</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row>
        <row r="2018">
          <cell r="A2018" t="str">
            <v>ORResidentialDLC Elec Vehicle ChargingSummer Peak Reduction @Meter  (MW)High Participation Case0</v>
          </cell>
          <cell r="B2018" t="str">
            <v>OR</v>
          </cell>
          <cell r="C2018" t="str">
            <v>Residential</v>
          </cell>
          <cell r="D2018" t="str">
            <v>DLC Elec Vehicle Charging</v>
          </cell>
          <cell r="E2018" t="str">
            <v>Summer Peak Reduction @Meter  (MW)</v>
          </cell>
          <cell r="F2018" t="str">
            <v>High Participation Case</v>
          </cell>
          <cell r="G2018">
            <v>0</v>
          </cell>
          <cell r="H2018">
            <v>0</v>
          </cell>
          <cell r="I2018">
            <v>0</v>
          </cell>
          <cell r="J2018">
            <v>0</v>
          </cell>
          <cell r="K2018">
            <v>0</v>
          </cell>
          <cell r="L2018">
            <v>0</v>
          </cell>
          <cell r="M2018">
            <v>0</v>
          </cell>
          <cell r="N2018">
            <v>0</v>
          </cell>
          <cell r="O2018">
            <v>0</v>
          </cell>
          <cell r="P2018">
            <v>0</v>
          </cell>
          <cell r="Q2018">
            <v>0</v>
          </cell>
          <cell r="R2018">
            <v>5.1061481672101516</v>
          </cell>
          <cell r="S2018">
            <v>15.546439584201273</v>
          </cell>
          <cell r="T2018">
            <v>36.769815927493447</v>
          </cell>
          <cell r="U2018">
            <v>47.99510590524666</v>
          </cell>
          <cell r="V2018">
            <v>54.039254216657497</v>
          </cell>
          <cell r="W2018">
            <v>54.75501228123791</v>
          </cell>
          <cell r="X2018">
            <v>55.462504704051796</v>
          </cell>
          <cell r="Y2018">
            <v>56.170704503007471</v>
          </cell>
          <cell r="Z2018">
            <v>56.91276145592839</v>
          </cell>
          <cell r="AA2018">
            <v>57.74360864977195</v>
          </cell>
          <cell r="AB2018">
            <v>58.507439221742665</v>
          </cell>
          <cell r="AC2018">
            <v>59.27262640549219</v>
          </cell>
          <cell r="AD2018">
            <v>60.065513565673378</v>
          </cell>
          <cell r="AE2018">
            <v>60.869007140432515</v>
          </cell>
          <cell r="AF2018">
            <v>61.683249011282939</v>
          </cell>
          <cell r="AG2018">
            <v>62.508382957680382</v>
          </cell>
          <cell r="AH2018">
            <v>63.344554682411669</v>
          </cell>
          <cell r="AI2018">
            <v>64.191911837323005</v>
          </cell>
          <cell r="AJ2018">
            <v>65.050604049392433</v>
          </cell>
          <cell r="AK2018">
            <v>65.920782947151125</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row>
        <row r="2019">
          <cell r="A2019" t="str">
            <v>ORResidentialDLC Elec Vehicle ChargingSummer Peak Reduction @Generation (MW)High Participation Case0</v>
          </cell>
          <cell r="B2019" t="str">
            <v>OR</v>
          </cell>
          <cell r="C2019" t="str">
            <v>Residential</v>
          </cell>
          <cell r="D2019" t="str">
            <v>DLC Elec Vehicle Charging</v>
          </cell>
          <cell r="E2019" t="str">
            <v>Summer Peak Reduction @Generation (MW)</v>
          </cell>
          <cell r="F2019" t="str">
            <v>High Participation Case</v>
          </cell>
          <cell r="G2019">
            <v>0</v>
          </cell>
          <cell r="H2019">
            <v>0</v>
          </cell>
          <cell r="I2019">
            <v>0</v>
          </cell>
          <cell r="J2019">
            <v>0</v>
          </cell>
          <cell r="K2019">
            <v>0</v>
          </cell>
          <cell r="L2019">
            <v>0</v>
          </cell>
          <cell r="M2019">
            <v>0</v>
          </cell>
          <cell r="N2019">
            <v>0</v>
          </cell>
          <cell r="O2019">
            <v>0</v>
          </cell>
          <cell r="P2019">
            <v>0</v>
          </cell>
          <cell r="Q2019">
            <v>0</v>
          </cell>
          <cell r="R2019">
            <v>5.6309529854545115</v>
          </cell>
          <cell r="S2019">
            <v>17.1442871462299</v>
          </cell>
          <cell r="T2019">
            <v>40.548980952242438</v>
          </cell>
          <cell r="U2019">
            <v>52.92799504328039</v>
          </cell>
          <cell r="V2019">
            <v>59.593354892652727</v>
          </cell>
          <cell r="W2019">
            <v>60.382677857562754</v>
          </cell>
          <cell r="X2019">
            <v>61.162885646285609</v>
          </cell>
          <cell r="Y2019">
            <v>61.94387351456492</v>
          </cell>
          <cell r="Z2019">
            <v>62.762198341341403</v>
          </cell>
          <cell r="AA2019">
            <v>63.678439181486489</v>
          </cell>
          <cell r="AB2019">
            <v>64.520775498172327</v>
          </cell>
          <cell r="AC2019">
            <v>65.364607857843168</v>
          </cell>
          <cell r="AD2019">
            <v>66.238987169908881</v>
          </cell>
          <cell r="AE2019">
            <v>67.125063013269198</v>
          </cell>
          <cell r="AF2019">
            <v>68.022991851877961</v>
          </cell>
          <cell r="AG2019">
            <v>68.932932242700019</v>
          </cell>
          <cell r="AH2019">
            <v>69.855044863709381</v>
          </cell>
          <cell r="AI2019">
            <v>70.789492542261797</v>
          </cell>
          <cell r="AJ2019">
            <v>71.73644028384696</v>
          </cell>
          <cell r="AK2019">
            <v>72.696055301225314</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row>
        <row r="2020">
          <cell r="A2020" t="str">
            <v>ORResidentialDLC Elec Vehicle ChargingWinter Peak Reduction @Meter  (MW)High Participation Case0</v>
          </cell>
          <cell r="B2020" t="str">
            <v>OR</v>
          </cell>
          <cell r="C2020" t="str">
            <v>Residential</v>
          </cell>
          <cell r="D2020" t="str">
            <v>DLC Elec Vehicle Charging</v>
          </cell>
          <cell r="E2020" t="str">
            <v>Winter Peak Reduction @Meter  (MW)</v>
          </cell>
          <cell r="F2020" t="str">
            <v>High Participation Case</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row>
        <row r="2021">
          <cell r="A2021" t="str">
            <v>ORResidentialDLC Elec Vehicle ChargingWinter Peak Reduction @Generation (MW)High Participation Case0</v>
          </cell>
          <cell r="B2021" t="str">
            <v>OR</v>
          </cell>
          <cell r="C2021" t="str">
            <v>Residential</v>
          </cell>
          <cell r="D2021" t="str">
            <v>DLC Elec Vehicle Charging</v>
          </cell>
          <cell r="E2021" t="str">
            <v>Winter Peak Reduction @Generation (MW)</v>
          </cell>
          <cell r="F2021" t="str">
            <v>High Participation Case</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row>
        <row r="2022">
          <cell r="A2022" t="str">
            <v>ORResidentialDLC Elec Vehicle ChargingProgram Annual BenefitsHigh Participation Case0</v>
          </cell>
          <cell r="B2022" t="str">
            <v>OR</v>
          </cell>
          <cell r="C2022" t="str">
            <v>Residential</v>
          </cell>
          <cell r="D2022" t="str">
            <v>DLC Elec Vehicle Charging</v>
          </cell>
          <cell r="E2022" t="str">
            <v>Program Annual Benefits</v>
          </cell>
          <cell r="F2022" t="str">
            <v>High Participation Case</v>
          </cell>
          <cell r="G2022">
            <v>0</v>
          </cell>
        </row>
        <row r="2023">
          <cell r="A2023" t="str">
            <v>ORResidentialDLC Elec Vehicle ChargingNew ParticipantsHigh Participation Case0</v>
          </cell>
          <cell r="B2023" t="str">
            <v>OR</v>
          </cell>
          <cell r="C2023" t="str">
            <v>Residential</v>
          </cell>
          <cell r="D2023" t="str">
            <v>DLC Elec Vehicle Charging</v>
          </cell>
          <cell r="E2023" t="str">
            <v>New Participants</v>
          </cell>
          <cell r="F2023" t="str">
            <v>High Participation Case</v>
          </cell>
          <cell r="G2023">
            <v>0</v>
          </cell>
          <cell r="H2023">
            <v>0</v>
          </cell>
          <cell r="I2023">
            <v>0</v>
          </cell>
          <cell r="J2023">
            <v>0</v>
          </cell>
          <cell r="K2023">
            <v>0</v>
          </cell>
          <cell r="L2023">
            <v>0</v>
          </cell>
          <cell r="M2023">
            <v>0</v>
          </cell>
          <cell r="N2023">
            <v>0</v>
          </cell>
          <cell r="O2023">
            <v>0</v>
          </cell>
          <cell r="P2023">
            <v>0</v>
          </cell>
          <cell r="Q2023">
            <v>0</v>
          </cell>
          <cell r="R2023">
            <v>16746.686550000006</v>
          </cell>
          <cell r="S2023">
            <v>34271.919000000009</v>
          </cell>
          <cell r="T2023">
            <v>69833.664450000011</v>
          </cell>
          <cell r="U2023">
            <v>36847.527750000037</v>
          </cell>
          <cell r="V2023">
            <v>20100.588749999937</v>
          </cell>
          <cell r="W2023">
            <v>2583.0255000000179</v>
          </cell>
          <cell r="X2023">
            <v>2585.7149999999965</v>
          </cell>
          <cell r="Y2023">
            <v>2585.2035000000324</v>
          </cell>
          <cell r="Z2023">
            <v>2584.5764999999665</v>
          </cell>
          <cell r="AA2023">
            <v>2584.3950000000186</v>
          </cell>
          <cell r="AB2023">
            <v>2584.7249999999767</v>
          </cell>
          <cell r="AC2023">
            <v>2592.8595000000205</v>
          </cell>
          <cell r="AD2023">
            <v>2694.0321599718882</v>
          </cell>
          <cell r="AE2023">
            <v>2731.0805338135397</v>
          </cell>
          <cell r="AF2023">
            <v>2768.6383974915661</v>
          </cell>
          <cell r="AG2023">
            <v>2806.7127575183695</v>
          </cell>
          <cell r="AH2023">
            <v>2845.3107167601411</v>
          </cell>
          <cell r="AI2023">
            <v>2884.4394757617847</v>
          </cell>
          <cell r="AJ2023">
            <v>2924.1063340901455</v>
          </cell>
          <cell r="AK2023">
            <v>2964.3186916958948</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row>
        <row r="2024">
          <cell r="A2024" t="str">
            <v>ORResidentialDLC Elec Vehicle ChargingIncentive CostsHigh Participation Case0</v>
          </cell>
          <cell r="B2024" t="str">
            <v>OR</v>
          </cell>
          <cell r="C2024" t="str">
            <v>Residential</v>
          </cell>
          <cell r="D2024" t="str">
            <v>DLC Elec Vehicle Charging</v>
          </cell>
          <cell r="E2024" t="str">
            <v>Incentive Costs</v>
          </cell>
          <cell r="F2024" t="str">
            <v>High Participation Case</v>
          </cell>
          <cell r="G2024">
            <v>0</v>
          </cell>
          <cell r="H2024">
            <v>0</v>
          </cell>
          <cell r="I2024">
            <v>0</v>
          </cell>
          <cell r="J2024">
            <v>0</v>
          </cell>
          <cell r="K2024">
            <v>0</v>
          </cell>
          <cell r="L2024">
            <v>0</v>
          </cell>
          <cell r="M2024">
            <v>0</v>
          </cell>
          <cell r="N2024">
            <v>0</v>
          </cell>
          <cell r="O2024">
            <v>0</v>
          </cell>
          <cell r="P2024">
            <v>0</v>
          </cell>
          <cell r="Q2024">
            <v>0</v>
          </cell>
          <cell r="R2024">
            <v>351680.42</v>
          </cell>
          <cell r="S2024">
            <v>1071390.72</v>
          </cell>
          <cell r="T2024">
            <v>2537897.67</v>
          </cell>
          <cell r="U2024">
            <v>3311695.75</v>
          </cell>
          <cell r="V2024">
            <v>3733808.12</v>
          </cell>
          <cell r="W2024">
            <v>3788051.65</v>
          </cell>
          <cell r="X2024">
            <v>3842351.67</v>
          </cell>
          <cell r="Y2024">
            <v>3896640.94</v>
          </cell>
          <cell r="Z2024">
            <v>3950917.05</v>
          </cell>
          <cell r="AA2024">
            <v>4005189.34</v>
          </cell>
          <cell r="AB2024">
            <v>4059468.57</v>
          </cell>
          <cell r="AC2024">
            <v>4113918.62</v>
          </cell>
          <cell r="AD2024">
            <v>4170493.29</v>
          </cell>
          <cell r="AE2024">
            <v>4227845.9800000004</v>
          </cell>
          <cell r="AF2024">
            <v>4285987.3899999997</v>
          </cell>
          <cell r="AG2024">
            <v>4344928.3600000003</v>
          </cell>
          <cell r="AH2024">
            <v>4404679.88</v>
          </cell>
          <cell r="AI2024">
            <v>4465253.1100000003</v>
          </cell>
          <cell r="AJ2024">
            <v>4526659.34</v>
          </cell>
          <cell r="AK2024">
            <v>4588910.04</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row>
        <row r="2025">
          <cell r="A2025" t="str">
            <v>ORResidentialDLC Elec Vehicle ChargingParticipantsHigh Participation Case0</v>
          </cell>
          <cell r="B2025" t="str">
            <v>OR</v>
          </cell>
          <cell r="C2025" t="str">
            <v>Residential</v>
          </cell>
          <cell r="D2025" t="str">
            <v>DLC Elec Vehicle Charging</v>
          </cell>
          <cell r="E2025" t="str">
            <v>Participants</v>
          </cell>
          <cell r="F2025" t="str">
            <v>High Participation Case</v>
          </cell>
          <cell r="G2025">
            <v>0</v>
          </cell>
          <cell r="H2025">
            <v>0</v>
          </cell>
          <cell r="I2025">
            <v>0</v>
          </cell>
          <cell r="J2025">
            <v>0</v>
          </cell>
          <cell r="K2025">
            <v>0</v>
          </cell>
          <cell r="L2025">
            <v>0</v>
          </cell>
          <cell r="M2025">
            <v>0</v>
          </cell>
          <cell r="N2025">
            <v>0</v>
          </cell>
          <cell r="O2025">
            <v>0</v>
          </cell>
          <cell r="P2025">
            <v>0</v>
          </cell>
          <cell r="Q2025">
            <v>0</v>
          </cell>
          <cell r="R2025">
            <v>16746.686550000006</v>
          </cell>
          <cell r="S2025">
            <v>51018.605550000015</v>
          </cell>
          <cell r="T2025">
            <v>120852.27000000002</v>
          </cell>
          <cell r="U2025">
            <v>157699.79775000006</v>
          </cell>
          <cell r="V2025">
            <v>177800.38649999999</v>
          </cell>
          <cell r="W2025">
            <v>180383.41200000001</v>
          </cell>
          <cell r="X2025">
            <v>182969.12700000001</v>
          </cell>
          <cell r="Y2025">
            <v>185554.33050000004</v>
          </cell>
          <cell r="Z2025">
            <v>188138.90700000001</v>
          </cell>
          <cell r="AA2025">
            <v>190723.30200000003</v>
          </cell>
          <cell r="AB2025">
            <v>193308.027</v>
          </cell>
          <cell r="AC2025">
            <v>195900.88650000002</v>
          </cell>
          <cell r="AD2025">
            <v>198594.91865997191</v>
          </cell>
          <cell r="AE2025">
            <v>201325.99919378545</v>
          </cell>
          <cell r="AF2025">
            <v>204094.63759127702</v>
          </cell>
          <cell r="AG2025">
            <v>206901.35034879539</v>
          </cell>
          <cell r="AH2025">
            <v>209746.66106555553</v>
          </cell>
          <cell r="AI2025">
            <v>212631.10054131731</v>
          </cell>
          <cell r="AJ2025">
            <v>215555.20687540746</v>
          </cell>
          <cell r="AK2025">
            <v>218519.52556710335</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row>
        <row r="2026">
          <cell r="A2026" t="str">
            <v>ORIrrigationDLC IrrigationProgram Annual BenefitsHigh Participation Case0</v>
          </cell>
          <cell r="B2026" t="str">
            <v>OR</v>
          </cell>
          <cell r="C2026" t="str">
            <v>Irrigation</v>
          </cell>
          <cell r="D2026" t="str">
            <v>DLC Irrigation</v>
          </cell>
          <cell r="E2026" t="str">
            <v>Program Annual Benefits</v>
          </cell>
          <cell r="F2026" t="str">
            <v>High Participation Case</v>
          </cell>
          <cell r="G2026">
            <v>0</v>
          </cell>
          <cell r="H2026">
            <v>0</v>
          </cell>
          <cell r="I2026">
            <v>0</v>
          </cell>
          <cell r="J2026">
            <v>0</v>
          </cell>
          <cell r="K2026">
            <v>0</v>
          </cell>
          <cell r="L2026">
            <v>0</v>
          </cell>
          <cell r="M2026">
            <v>0</v>
          </cell>
          <cell r="N2026">
            <v>0</v>
          </cell>
          <cell r="O2026">
            <v>0</v>
          </cell>
          <cell r="P2026">
            <v>0</v>
          </cell>
          <cell r="Q2026">
            <v>0</v>
          </cell>
          <cell r="R2026">
            <v>573231.01</v>
          </cell>
          <cell r="S2026">
            <v>1745288.43</v>
          </cell>
          <cell r="T2026">
            <v>4127886.26</v>
          </cell>
          <cell r="U2026">
            <v>5388069.9000000004</v>
          </cell>
          <cell r="V2026">
            <v>6066603.5300000003</v>
          </cell>
          <cell r="W2026">
            <v>6146956.6100000003</v>
          </cell>
          <cell r="X2026">
            <v>6226381.7599999998</v>
          </cell>
          <cell r="Y2026">
            <v>6305886.3200000003</v>
          </cell>
          <cell r="Z2026">
            <v>6389191.79</v>
          </cell>
          <cell r="AA2026">
            <v>6482465.1100000003</v>
          </cell>
          <cell r="AB2026">
            <v>6568214.9500000002</v>
          </cell>
          <cell r="AC2026">
            <v>6654117.0800000001</v>
          </cell>
          <cell r="AD2026">
            <v>6743128.8899999997</v>
          </cell>
          <cell r="AE2026">
            <v>6833331.4100000001</v>
          </cell>
          <cell r="AF2026">
            <v>6924740.5700000003</v>
          </cell>
          <cell r="AG2026">
            <v>7017372.5</v>
          </cell>
          <cell r="AH2026">
            <v>7111243.5700000003</v>
          </cell>
          <cell r="AI2026">
            <v>7206370.3399999999</v>
          </cell>
          <cell r="AJ2026">
            <v>7302769.6200000001</v>
          </cell>
          <cell r="AK2026">
            <v>7400458.4299999997</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row>
        <row r="2027">
          <cell r="A2027" t="str">
            <v>ORIrrigationDLC IrrigationProgram Annual CostsHigh Participation Case0</v>
          </cell>
          <cell r="B2027" t="str">
            <v>OR</v>
          </cell>
          <cell r="C2027" t="str">
            <v>Irrigation</v>
          </cell>
          <cell r="D2027" t="str">
            <v>DLC Irrigation</v>
          </cell>
          <cell r="E2027" t="str">
            <v>Program Annual Costs</v>
          </cell>
          <cell r="F2027" t="str">
            <v>High Participation Case</v>
          </cell>
          <cell r="G2027">
            <v>0</v>
          </cell>
          <cell r="H2027">
            <v>0</v>
          </cell>
          <cell r="I2027">
            <v>0</v>
          </cell>
          <cell r="J2027">
            <v>0</v>
          </cell>
          <cell r="K2027">
            <v>0</v>
          </cell>
          <cell r="L2027">
            <v>0</v>
          </cell>
          <cell r="M2027">
            <v>0</v>
          </cell>
          <cell r="N2027">
            <v>0</v>
          </cell>
          <cell r="O2027">
            <v>0</v>
          </cell>
          <cell r="P2027">
            <v>0</v>
          </cell>
          <cell r="Q2027">
            <v>0</v>
          </cell>
          <cell r="R2027">
            <v>5834317.1500000004</v>
          </cell>
          <cell r="S2027">
            <v>12509121.98</v>
          </cell>
          <cell r="T2027">
            <v>26286343.199999999</v>
          </cell>
          <cell r="U2027">
            <v>16130618.27</v>
          </cell>
          <cell r="V2027">
            <v>10911310.720000001</v>
          </cell>
          <cell r="W2027">
            <v>4823091.07</v>
          </cell>
          <cell r="X2027">
            <v>4899046.41</v>
          </cell>
          <cell r="Y2027">
            <v>4974249.76</v>
          </cell>
          <cell r="Z2027">
            <v>5049879.66</v>
          </cell>
          <cell r="AA2027">
            <v>5126289.05</v>
          </cell>
          <cell r="AB2027">
            <v>5203203.5</v>
          </cell>
          <cell r="AC2027">
            <v>5283869.59</v>
          </cell>
          <cell r="AD2027">
            <v>5405233.1200000001</v>
          </cell>
          <cell r="AE2027">
            <v>5502775.29</v>
          </cell>
          <cell r="AF2027">
            <v>5602414.6799999997</v>
          </cell>
          <cell r="AG2027">
            <v>5704204.7300000004</v>
          </cell>
          <cell r="AH2027">
            <v>5808200.4400000004</v>
          </cell>
          <cell r="AI2027">
            <v>5914458.3899999997</v>
          </cell>
          <cell r="AJ2027">
            <v>6023036.7800000003</v>
          </cell>
          <cell r="AK2027">
            <v>6133995.5099999998</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row>
        <row r="2028">
          <cell r="A2028" t="str">
            <v>ORIrrigationDLC IrrigationNon-Incentive CostsHigh Participation Case0</v>
          </cell>
          <cell r="B2028" t="str">
            <v>OR</v>
          </cell>
          <cell r="C2028" t="str">
            <v>Irrigation</v>
          </cell>
          <cell r="D2028" t="str">
            <v>DLC Irrigation</v>
          </cell>
          <cell r="E2028" t="str">
            <v>Non-Incentive Costs</v>
          </cell>
          <cell r="F2028" t="str">
            <v>High Participation Case</v>
          </cell>
          <cell r="G2028">
            <v>0</v>
          </cell>
          <cell r="H2028">
            <v>0</v>
          </cell>
          <cell r="I2028">
            <v>0</v>
          </cell>
          <cell r="J2028">
            <v>0</v>
          </cell>
          <cell r="K2028">
            <v>0</v>
          </cell>
          <cell r="L2028">
            <v>0</v>
          </cell>
          <cell r="M2028">
            <v>0</v>
          </cell>
          <cell r="N2028">
            <v>0</v>
          </cell>
          <cell r="O2028">
            <v>0</v>
          </cell>
          <cell r="P2028">
            <v>0</v>
          </cell>
          <cell r="Q2028">
            <v>0</v>
          </cell>
          <cell r="R2028">
            <v>5482636.7300000004</v>
          </cell>
          <cell r="S2028">
            <v>11437731.27</v>
          </cell>
          <cell r="T2028">
            <v>23748445.530000001</v>
          </cell>
          <cell r="U2028">
            <v>12818922.52</v>
          </cell>
          <cell r="V2028">
            <v>7177502.6100000003</v>
          </cell>
          <cell r="W2028">
            <v>1035039.42</v>
          </cell>
          <cell r="X2028">
            <v>1056694.75</v>
          </cell>
          <cell r="Y2028">
            <v>1077608.81</v>
          </cell>
          <cell r="Z2028">
            <v>1098962.6200000001</v>
          </cell>
          <cell r="AA2028">
            <v>1121099.71</v>
          </cell>
          <cell r="AB2028">
            <v>1143734.93</v>
          </cell>
          <cell r="AC2028">
            <v>1169950.97</v>
          </cell>
          <cell r="AD2028">
            <v>1234739.83</v>
          </cell>
          <cell r="AE2028">
            <v>1274929.31</v>
          </cell>
          <cell r="AF2028">
            <v>1316427.29</v>
          </cell>
          <cell r="AG2028">
            <v>1359276.37</v>
          </cell>
          <cell r="AH2028">
            <v>1403520.56</v>
          </cell>
          <cell r="AI2028">
            <v>1449205.28</v>
          </cell>
          <cell r="AJ2028">
            <v>1496377.44</v>
          </cell>
          <cell r="AK2028">
            <v>1545085.48</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row>
        <row r="2029">
          <cell r="A2029" t="str">
            <v>ORIrrigationDLC IrrigationSummer Peak Reduction @Meter  (MW)High Participation Case0</v>
          </cell>
          <cell r="B2029" t="str">
            <v>OR</v>
          </cell>
          <cell r="C2029" t="str">
            <v>Irrigation</v>
          </cell>
          <cell r="D2029" t="str">
            <v>DLC Irrigation</v>
          </cell>
          <cell r="E2029" t="str">
            <v>Summer Peak Reduction @Meter  (MW)</v>
          </cell>
          <cell r="F2029" t="str">
            <v>High Participation Case</v>
          </cell>
          <cell r="G2029">
            <v>0</v>
          </cell>
          <cell r="H2029">
            <v>0</v>
          </cell>
          <cell r="I2029">
            <v>0</v>
          </cell>
          <cell r="J2029">
            <v>0</v>
          </cell>
          <cell r="K2029">
            <v>0</v>
          </cell>
          <cell r="L2029">
            <v>0</v>
          </cell>
          <cell r="M2029">
            <v>0</v>
          </cell>
          <cell r="N2029">
            <v>0</v>
          </cell>
          <cell r="O2029">
            <v>0</v>
          </cell>
          <cell r="P2029">
            <v>0</v>
          </cell>
          <cell r="Q2029">
            <v>0</v>
          </cell>
          <cell r="R2029">
            <v>5.1061481672101516</v>
          </cell>
          <cell r="S2029">
            <v>15.546439584201273</v>
          </cell>
          <cell r="T2029">
            <v>36.769815927493447</v>
          </cell>
          <cell r="U2029">
            <v>47.99510590524666</v>
          </cell>
          <cell r="V2029">
            <v>54.039254216657497</v>
          </cell>
          <cell r="W2029">
            <v>54.75501228123791</v>
          </cell>
          <cell r="X2029">
            <v>55.462504704051796</v>
          </cell>
          <cell r="Y2029">
            <v>56.170704503007471</v>
          </cell>
          <cell r="Z2029">
            <v>56.91276145592839</v>
          </cell>
          <cell r="AA2029">
            <v>57.74360864977195</v>
          </cell>
          <cell r="AB2029">
            <v>58.507439221742665</v>
          </cell>
          <cell r="AC2029">
            <v>59.27262640549219</v>
          </cell>
          <cell r="AD2029">
            <v>60.065513565673378</v>
          </cell>
          <cell r="AE2029">
            <v>60.869007140432515</v>
          </cell>
          <cell r="AF2029">
            <v>61.683249011282939</v>
          </cell>
          <cell r="AG2029">
            <v>62.508382957680382</v>
          </cell>
          <cell r="AH2029">
            <v>63.344554682411669</v>
          </cell>
          <cell r="AI2029">
            <v>64.191911837323005</v>
          </cell>
          <cell r="AJ2029">
            <v>65.050604049392433</v>
          </cell>
          <cell r="AK2029">
            <v>65.920782947151125</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row>
        <row r="2030">
          <cell r="A2030" t="str">
            <v>ORIrrigationDLC IrrigationSummer Peak Reduction @Generation (MW)High Participation Case0</v>
          </cell>
          <cell r="B2030" t="str">
            <v>OR</v>
          </cell>
          <cell r="C2030" t="str">
            <v>Irrigation</v>
          </cell>
          <cell r="D2030" t="str">
            <v>DLC Irrigation</v>
          </cell>
          <cell r="E2030" t="str">
            <v>Summer Peak Reduction @Generation (MW)</v>
          </cell>
          <cell r="F2030" t="str">
            <v>High Participation Case</v>
          </cell>
          <cell r="G2030">
            <v>0</v>
          </cell>
          <cell r="H2030">
            <v>0</v>
          </cell>
          <cell r="I2030">
            <v>0</v>
          </cell>
          <cell r="J2030">
            <v>0</v>
          </cell>
          <cell r="K2030">
            <v>0</v>
          </cell>
          <cell r="L2030">
            <v>0</v>
          </cell>
          <cell r="M2030">
            <v>0</v>
          </cell>
          <cell r="N2030">
            <v>0</v>
          </cell>
          <cell r="O2030">
            <v>0</v>
          </cell>
          <cell r="P2030">
            <v>0</v>
          </cell>
          <cell r="Q2030">
            <v>0</v>
          </cell>
          <cell r="R2030">
            <v>5.6309529854545115</v>
          </cell>
          <cell r="S2030">
            <v>17.1442871462299</v>
          </cell>
          <cell r="T2030">
            <v>40.548980952242438</v>
          </cell>
          <cell r="U2030">
            <v>52.92799504328039</v>
          </cell>
          <cell r="V2030">
            <v>59.593354892652727</v>
          </cell>
          <cell r="W2030">
            <v>60.382677857562754</v>
          </cell>
          <cell r="X2030">
            <v>61.162885646285609</v>
          </cell>
          <cell r="Y2030">
            <v>61.94387351456492</v>
          </cell>
          <cell r="Z2030">
            <v>62.762198341341403</v>
          </cell>
          <cell r="AA2030">
            <v>63.678439181486489</v>
          </cell>
          <cell r="AB2030">
            <v>64.520775498172327</v>
          </cell>
          <cell r="AC2030">
            <v>65.364607857843168</v>
          </cell>
          <cell r="AD2030">
            <v>66.238987169908881</v>
          </cell>
          <cell r="AE2030">
            <v>67.125063013269198</v>
          </cell>
          <cell r="AF2030">
            <v>68.022991851877961</v>
          </cell>
          <cell r="AG2030">
            <v>68.932932242700019</v>
          </cell>
          <cell r="AH2030">
            <v>69.855044863709381</v>
          </cell>
          <cell r="AI2030">
            <v>70.789492542261797</v>
          </cell>
          <cell r="AJ2030">
            <v>71.73644028384696</v>
          </cell>
          <cell r="AK2030">
            <v>72.696055301225314</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row>
        <row r="2031">
          <cell r="A2031" t="str">
            <v>ORIrrigationDLC IrrigationWinter Peak Reduction @Meter  (MW)High Participation Case0</v>
          </cell>
          <cell r="B2031" t="str">
            <v>OR</v>
          </cell>
          <cell r="C2031" t="str">
            <v>Irrigation</v>
          </cell>
          <cell r="D2031" t="str">
            <v>DLC Irrigation</v>
          </cell>
          <cell r="E2031" t="str">
            <v>Winter Peak Reduction @Meter  (MW)</v>
          </cell>
          <cell r="F2031" t="str">
            <v>High Participation Case</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row>
        <row r="2032">
          <cell r="A2032" t="str">
            <v>ORIrrigationDLC IrrigationWinter Peak Reduction @Generation (MW)High Participation Case0</v>
          </cell>
          <cell r="B2032" t="str">
            <v>OR</v>
          </cell>
          <cell r="C2032" t="str">
            <v>Irrigation</v>
          </cell>
          <cell r="D2032" t="str">
            <v>DLC Irrigation</v>
          </cell>
          <cell r="E2032" t="str">
            <v>Winter Peak Reduction @Generation (MW)</v>
          </cell>
          <cell r="F2032" t="str">
            <v>High Participation Case</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row>
        <row r="2033">
          <cell r="A2033" t="str">
            <v>ORIrrigationDLC IrrigationProgram Annual BenefitsHigh Participation Case0</v>
          </cell>
          <cell r="B2033" t="str">
            <v>OR</v>
          </cell>
          <cell r="C2033" t="str">
            <v>Irrigation</v>
          </cell>
          <cell r="D2033" t="str">
            <v>DLC Irrigation</v>
          </cell>
          <cell r="E2033" t="str">
            <v>Program Annual Benefits</v>
          </cell>
          <cell r="F2033" t="str">
            <v>High Participation Case</v>
          </cell>
          <cell r="G2033">
            <v>0</v>
          </cell>
        </row>
        <row r="2034">
          <cell r="A2034" t="str">
            <v>ORIrrigationDLC IrrigationNew ParticipantsHigh Participation Case0</v>
          </cell>
          <cell r="B2034" t="str">
            <v>OR</v>
          </cell>
          <cell r="C2034" t="str">
            <v>Irrigation</v>
          </cell>
          <cell r="D2034" t="str">
            <v>DLC Irrigation</v>
          </cell>
          <cell r="E2034" t="str">
            <v>New Participants</v>
          </cell>
          <cell r="F2034" t="str">
            <v>High Participation Case</v>
          </cell>
          <cell r="G2034">
            <v>0</v>
          </cell>
          <cell r="H2034">
            <v>0</v>
          </cell>
          <cell r="I2034">
            <v>0</v>
          </cell>
          <cell r="J2034">
            <v>0</v>
          </cell>
          <cell r="K2034">
            <v>0</v>
          </cell>
          <cell r="L2034">
            <v>0</v>
          </cell>
          <cell r="M2034">
            <v>0</v>
          </cell>
          <cell r="N2034">
            <v>0</v>
          </cell>
          <cell r="O2034">
            <v>0</v>
          </cell>
          <cell r="P2034">
            <v>0</v>
          </cell>
          <cell r="Q2034">
            <v>0</v>
          </cell>
          <cell r="R2034">
            <v>16746.686550000006</v>
          </cell>
          <cell r="S2034">
            <v>34271.919000000009</v>
          </cell>
          <cell r="T2034">
            <v>69833.664450000011</v>
          </cell>
          <cell r="U2034">
            <v>36847.527750000037</v>
          </cell>
          <cell r="V2034">
            <v>20100.588749999937</v>
          </cell>
          <cell r="W2034">
            <v>2583.0255000000179</v>
          </cell>
          <cell r="X2034">
            <v>2585.7149999999965</v>
          </cell>
          <cell r="Y2034">
            <v>2585.2035000000324</v>
          </cell>
          <cell r="Z2034">
            <v>2584.5764999999665</v>
          </cell>
          <cell r="AA2034">
            <v>2584.3950000000186</v>
          </cell>
          <cell r="AB2034">
            <v>2584.7249999999767</v>
          </cell>
          <cell r="AC2034">
            <v>2592.8595000000205</v>
          </cell>
          <cell r="AD2034">
            <v>2694.0321599718882</v>
          </cell>
          <cell r="AE2034">
            <v>2731.0805338135397</v>
          </cell>
          <cell r="AF2034">
            <v>2768.6383974915661</v>
          </cell>
          <cell r="AG2034">
            <v>2806.7127575183695</v>
          </cell>
          <cell r="AH2034">
            <v>2845.3107167601411</v>
          </cell>
          <cell r="AI2034">
            <v>2884.4394757617847</v>
          </cell>
          <cell r="AJ2034">
            <v>2924.1063340901455</v>
          </cell>
          <cell r="AK2034">
            <v>2964.3186916958948</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row>
        <row r="2035">
          <cell r="A2035" t="str">
            <v>ORIrrigationDLC IrrigationIncentive CostsHigh Participation Case0</v>
          </cell>
          <cell r="B2035" t="str">
            <v>OR</v>
          </cell>
          <cell r="C2035" t="str">
            <v>Irrigation</v>
          </cell>
          <cell r="D2035" t="str">
            <v>DLC Irrigation</v>
          </cell>
          <cell r="E2035" t="str">
            <v>Incentive Costs</v>
          </cell>
          <cell r="F2035" t="str">
            <v>High Participation Case</v>
          </cell>
          <cell r="G2035">
            <v>0</v>
          </cell>
          <cell r="H2035">
            <v>0</v>
          </cell>
          <cell r="I2035">
            <v>0</v>
          </cell>
          <cell r="J2035">
            <v>0</v>
          </cell>
          <cell r="K2035">
            <v>0</v>
          </cell>
          <cell r="L2035">
            <v>0</v>
          </cell>
          <cell r="M2035">
            <v>0</v>
          </cell>
          <cell r="N2035">
            <v>0</v>
          </cell>
          <cell r="O2035">
            <v>0</v>
          </cell>
          <cell r="P2035">
            <v>0</v>
          </cell>
          <cell r="Q2035">
            <v>0</v>
          </cell>
          <cell r="R2035">
            <v>351680.42</v>
          </cell>
          <cell r="S2035">
            <v>1071390.72</v>
          </cell>
          <cell r="T2035">
            <v>2537897.67</v>
          </cell>
          <cell r="U2035">
            <v>3311695.75</v>
          </cell>
          <cell r="V2035">
            <v>3733808.12</v>
          </cell>
          <cell r="W2035">
            <v>3788051.65</v>
          </cell>
          <cell r="X2035">
            <v>3842351.67</v>
          </cell>
          <cell r="Y2035">
            <v>3896640.94</v>
          </cell>
          <cell r="Z2035">
            <v>3950917.05</v>
          </cell>
          <cell r="AA2035">
            <v>4005189.34</v>
          </cell>
          <cell r="AB2035">
            <v>4059468.57</v>
          </cell>
          <cell r="AC2035">
            <v>4113918.62</v>
          </cell>
          <cell r="AD2035">
            <v>4170493.29</v>
          </cell>
          <cell r="AE2035">
            <v>4227845.9800000004</v>
          </cell>
          <cell r="AF2035">
            <v>4285987.3899999997</v>
          </cell>
          <cell r="AG2035">
            <v>4344928.3600000003</v>
          </cell>
          <cell r="AH2035">
            <v>4404679.88</v>
          </cell>
          <cell r="AI2035">
            <v>4465253.1100000003</v>
          </cell>
          <cell r="AJ2035">
            <v>4526659.34</v>
          </cell>
          <cell r="AK2035">
            <v>4588910.04</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row>
        <row r="2036">
          <cell r="A2036" t="str">
            <v>ORIrrigationDLC IrrigationParticipantsHigh Participation Case0</v>
          </cell>
          <cell r="B2036" t="str">
            <v>OR</v>
          </cell>
          <cell r="C2036" t="str">
            <v>Irrigation</v>
          </cell>
          <cell r="D2036" t="str">
            <v>DLC Irrigation</v>
          </cell>
          <cell r="E2036" t="str">
            <v>Participants</v>
          </cell>
          <cell r="F2036" t="str">
            <v>High Participation Case</v>
          </cell>
          <cell r="G2036">
            <v>0</v>
          </cell>
          <cell r="H2036">
            <v>0</v>
          </cell>
          <cell r="I2036">
            <v>0</v>
          </cell>
          <cell r="J2036">
            <v>0</v>
          </cell>
          <cell r="K2036">
            <v>0</v>
          </cell>
          <cell r="L2036">
            <v>0</v>
          </cell>
          <cell r="M2036">
            <v>0</v>
          </cell>
          <cell r="N2036">
            <v>0</v>
          </cell>
          <cell r="O2036">
            <v>0</v>
          </cell>
          <cell r="P2036">
            <v>0</v>
          </cell>
          <cell r="Q2036">
            <v>0</v>
          </cell>
          <cell r="R2036">
            <v>16746.686550000006</v>
          </cell>
          <cell r="S2036">
            <v>51018.605550000015</v>
          </cell>
          <cell r="T2036">
            <v>120852.27000000002</v>
          </cell>
          <cell r="U2036">
            <v>157699.79775000006</v>
          </cell>
          <cell r="V2036">
            <v>177800.38649999999</v>
          </cell>
          <cell r="W2036">
            <v>180383.41200000001</v>
          </cell>
          <cell r="X2036">
            <v>182969.12700000001</v>
          </cell>
          <cell r="Y2036">
            <v>185554.33050000004</v>
          </cell>
          <cell r="Z2036">
            <v>188138.90700000001</v>
          </cell>
          <cell r="AA2036">
            <v>190723.30200000003</v>
          </cell>
          <cell r="AB2036">
            <v>193308.027</v>
          </cell>
          <cell r="AC2036">
            <v>195900.88650000002</v>
          </cell>
          <cell r="AD2036">
            <v>198594.91865997191</v>
          </cell>
          <cell r="AE2036">
            <v>201325.99919378545</v>
          </cell>
          <cell r="AF2036">
            <v>204094.63759127702</v>
          </cell>
          <cell r="AG2036">
            <v>206901.35034879539</v>
          </cell>
          <cell r="AH2036">
            <v>209746.66106555553</v>
          </cell>
          <cell r="AI2036">
            <v>212631.10054131731</v>
          </cell>
          <cell r="AJ2036">
            <v>215555.20687540746</v>
          </cell>
          <cell r="AK2036">
            <v>218519.52556710335</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row>
        <row r="2037">
          <cell r="A2037" t="str">
            <v>ORResidentialDLC Room ACProgram Annual BenefitsHigh Participation Case0</v>
          </cell>
          <cell r="B2037" t="str">
            <v>OR</v>
          </cell>
          <cell r="C2037" t="str">
            <v>Residential</v>
          </cell>
          <cell r="D2037" t="str">
            <v>DLC Room AC</v>
          </cell>
          <cell r="E2037" t="str">
            <v>Program Annual Benefits</v>
          </cell>
          <cell r="F2037" t="str">
            <v>High Participation Case</v>
          </cell>
          <cell r="G2037">
            <v>0</v>
          </cell>
          <cell r="H2037">
            <v>0</v>
          </cell>
          <cell r="I2037">
            <v>0</v>
          </cell>
          <cell r="J2037">
            <v>0</v>
          </cell>
          <cell r="K2037">
            <v>0</v>
          </cell>
          <cell r="L2037">
            <v>0</v>
          </cell>
          <cell r="M2037">
            <v>0</v>
          </cell>
          <cell r="N2037">
            <v>0</v>
          </cell>
          <cell r="O2037">
            <v>0</v>
          </cell>
          <cell r="P2037">
            <v>0</v>
          </cell>
          <cell r="Q2037">
            <v>0</v>
          </cell>
          <cell r="R2037">
            <v>573231.01</v>
          </cell>
          <cell r="S2037">
            <v>1745288.43</v>
          </cell>
          <cell r="T2037">
            <v>4127886.26</v>
          </cell>
          <cell r="U2037">
            <v>5388069.9000000004</v>
          </cell>
          <cell r="V2037">
            <v>6066603.5300000003</v>
          </cell>
          <cell r="W2037">
            <v>6146956.6100000003</v>
          </cell>
          <cell r="X2037">
            <v>6226381.7599999998</v>
          </cell>
          <cell r="Y2037">
            <v>6305886.3200000003</v>
          </cell>
          <cell r="Z2037">
            <v>6389191.79</v>
          </cell>
          <cell r="AA2037">
            <v>6482465.1100000003</v>
          </cell>
          <cell r="AB2037">
            <v>6568214.9500000002</v>
          </cell>
          <cell r="AC2037">
            <v>6654117.0800000001</v>
          </cell>
          <cell r="AD2037">
            <v>6743128.8899999997</v>
          </cell>
          <cell r="AE2037">
            <v>6833331.4100000001</v>
          </cell>
          <cell r="AF2037">
            <v>6924740.5700000003</v>
          </cell>
          <cell r="AG2037">
            <v>7017372.5</v>
          </cell>
          <cell r="AH2037">
            <v>7111243.5700000003</v>
          </cell>
          <cell r="AI2037">
            <v>7206370.3399999999</v>
          </cell>
          <cell r="AJ2037">
            <v>7302769.6200000001</v>
          </cell>
          <cell r="AK2037">
            <v>7400458.4299999997</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row>
        <row r="2038">
          <cell r="A2038" t="str">
            <v>ORResidentialDLC Room ACProgram Annual CostsHigh Participation Case0</v>
          </cell>
          <cell r="B2038" t="str">
            <v>OR</v>
          </cell>
          <cell r="C2038" t="str">
            <v>Residential</v>
          </cell>
          <cell r="D2038" t="str">
            <v>DLC Room AC</v>
          </cell>
          <cell r="E2038" t="str">
            <v>Program Annual Costs</v>
          </cell>
          <cell r="F2038" t="str">
            <v>High Participation Case</v>
          </cell>
          <cell r="G2038">
            <v>0</v>
          </cell>
          <cell r="H2038">
            <v>0</v>
          </cell>
          <cell r="I2038">
            <v>0</v>
          </cell>
          <cell r="J2038">
            <v>0</v>
          </cell>
          <cell r="K2038">
            <v>0</v>
          </cell>
          <cell r="L2038">
            <v>0</v>
          </cell>
          <cell r="M2038">
            <v>0</v>
          </cell>
          <cell r="N2038">
            <v>0</v>
          </cell>
          <cell r="O2038">
            <v>0</v>
          </cell>
          <cell r="P2038">
            <v>0</v>
          </cell>
          <cell r="Q2038">
            <v>0</v>
          </cell>
          <cell r="R2038">
            <v>5834317.1500000004</v>
          </cell>
          <cell r="S2038">
            <v>12509121.98</v>
          </cell>
          <cell r="T2038">
            <v>26286343.199999999</v>
          </cell>
          <cell r="U2038">
            <v>16130618.27</v>
          </cell>
          <cell r="V2038">
            <v>10911310.720000001</v>
          </cell>
          <cell r="W2038">
            <v>4823091.07</v>
          </cell>
          <cell r="X2038">
            <v>4899046.41</v>
          </cell>
          <cell r="Y2038">
            <v>4974249.76</v>
          </cell>
          <cell r="Z2038">
            <v>5049879.66</v>
          </cell>
          <cell r="AA2038">
            <v>5126289.05</v>
          </cell>
          <cell r="AB2038">
            <v>5203203.5</v>
          </cell>
          <cell r="AC2038">
            <v>5283869.59</v>
          </cell>
          <cell r="AD2038">
            <v>5405233.1200000001</v>
          </cell>
          <cell r="AE2038">
            <v>5502775.29</v>
          </cell>
          <cell r="AF2038">
            <v>5602414.6799999997</v>
          </cell>
          <cell r="AG2038">
            <v>5704204.7300000004</v>
          </cell>
          <cell r="AH2038">
            <v>5808200.4400000004</v>
          </cell>
          <cell r="AI2038">
            <v>5914458.3899999997</v>
          </cell>
          <cell r="AJ2038">
            <v>6023036.7800000003</v>
          </cell>
          <cell r="AK2038">
            <v>6133995.5099999998</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row>
        <row r="2039">
          <cell r="A2039" t="str">
            <v>ORResidentialDLC Room ACNon-Incentive CostsHigh Participation Case0</v>
          </cell>
          <cell r="B2039" t="str">
            <v>OR</v>
          </cell>
          <cell r="C2039" t="str">
            <v>Residential</v>
          </cell>
          <cell r="D2039" t="str">
            <v>DLC Room AC</v>
          </cell>
          <cell r="E2039" t="str">
            <v>Non-Incentive Costs</v>
          </cell>
          <cell r="F2039" t="str">
            <v>High Participation Case</v>
          </cell>
          <cell r="G2039">
            <v>0</v>
          </cell>
          <cell r="H2039">
            <v>0</v>
          </cell>
          <cell r="I2039">
            <v>0</v>
          </cell>
          <cell r="J2039">
            <v>0</v>
          </cell>
          <cell r="K2039">
            <v>0</v>
          </cell>
          <cell r="L2039">
            <v>0</v>
          </cell>
          <cell r="M2039">
            <v>0</v>
          </cell>
          <cell r="N2039">
            <v>0</v>
          </cell>
          <cell r="O2039">
            <v>0</v>
          </cell>
          <cell r="P2039">
            <v>0</v>
          </cell>
          <cell r="Q2039">
            <v>0</v>
          </cell>
          <cell r="R2039">
            <v>5482636.7300000004</v>
          </cell>
          <cell r="S2039">
            <v>11437731.27</v>
          </cell>
          <cell r="T2039">
            <v>23748445.530000001</v>
          </cell>
          <cell r="U2039">
            <v>12818922.52</v>
          </cell>
          <cell r="V2039">
            <v>7177502.6100000003</v>
          </cell>
          <cell r="W2039">
            <v>1035039.42</v>
          </cell>
          <cell r="X2039">
            <v>1056694.75</v>
          </cell>
          <cell r="Y2039">
            <v>1077608.81</v>
          </cell>
          <cell r="Z2039">
            <v>1098962.6200000001</v>
          </cell>
          <cell r="AA2039">
            <v>1121099.71</v>
          </cell>
          <cell r="AB2039">
            <v>1143734.93</v>
          </cell>
          <cell r="AC2039">
            <v>1169950.97</v>
          </cell>
          <cell r="AD2039">
            <v>1234739.83</v>
          </cell>
          <cell r="AE2039">
            <v>1274929.31</v>
          </cell>
          <cell r="AF2039">
            <v>1316427.29</v>
          </cell>
          <cell r="AG2039">
            <v>1359276.37</v>
          </cell>
          <cell r="AH2039">
            <v>1403520.56</v>
          </cell>
          <cell r="AI2039">
            <v>1449205.28</v>
          </cell>
          <cell r="AJ2039">
            <v>1496377.44</v>
          </cell>
          <cell r="AK2039">
            <v>1545085.48</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row>
        <row r="2040">
          <cell r="A2040" t="str">
            <v>ORResidentialDLC Room ACSummer Peak Reduction @Meter  (MW)High Participation Case0</v>
          </cell>
          <cell r="B2040" t="str">
            <v>OR</v>
          </cell>
          <cell r="C2040" t="str">
            <v>Residential</v>
          </cell>
          <cell r="D2040" t="str">
            <v>DLC Room AC</v>
          </cell>
          <cell r="E2040" t="str">
            <v>Summer Peak Reduction @Meter  (MW)</v>
          </cell>
          <cell r="F2040" t="str">
            <v>High Participation Case</v>
          </cell>
          <cell r="G2040">
            <v>0</v>
          </cell>
          <cell r="H2040">
            <v>0</v>
          </cell>
          <cell r="I2040">
            <v>0</v>
          </cell>
          <cell r="J2040">
            <v>0</v>
          </cell>
          <cell r="K2040">
            <v>0</v>
          </cell>
          <cell r="L2040">
            <v>0</v>
          </cell>
          <cell r="M2040">
            <v>0</v>
          </cell>
          <cell r="N2040">
            <v>0</v>
          </cell>
          <cell r="O2040">
            <v>0</v>
          </cell>
          <cell r="P2040">
            <v>0</v>
          </cell>
          <cell r="Q2040">
            <v>0</v>
          </cell>
          <cell r="R2040">
            <v>5.1061481672101516</v>
          </cell>
          <cell r="S2040">
            <v>15.546439584201273</v>
          </cell>
          <cell r="T2040">
            <v>36.769815927493447</v>
          </cell>
          <cell r="U2040">
            <v>47.99510590524666</v>
          </cell>
          <cell r="V2040">
            <v>54.039254216657497</v>
          </cell>
          <cell r="W2040">
            <v>54.75501228123791</v>
          </cell>
          <cell r="X2040">
            <v>55.462504704051796</v>
          </cell>
          <cell r="Y2040">
            <v>56.170704503007471</v>
          </cell>
          <cell r="Z2040">
            <v>56.91276145592839</v>
          </cell>
          <cell r="AA2040">
            <v>57.74360864977195</v>
          </cell>
          <cell r="AB2040">
            <v>58.507439221742665</v>
          </cell>
          <cell r="AC2040">
            <v>59.27262640549219</v>
          </cell>
          <cell r="AD2040">
            <v>60.065513565673378</v>
          </cell>
          <cell r="AE2040">
            <v>60.869007140432515</v>
          </cell>
          <cell r="AF2040">
            <v>61.683249011282939</v>
          </cell>
          <cell r="AG2040">
            <v>62.508382957680382</v>
          </cell>
          <cell r="AH2040">
            <v>63.344554682411669</v>
          </cell>
          <cell r="AI2040">
            <v>64.191911837323005</v>
          </cell>
          <cell r="AJ2040">
            <v>65.050604049392433</v>
          </cell>
          <cell r="AK2040">
            <v>65.920782947151125</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row>
        <row r="2041">
          <cell r="A2041" t="str">
            <v>ORResidentialDLC Room ACSummer Peak Reduction @Generation (MW)High Participation Case0</v>
          </cell>
          <cell r="B2041" t="str">
            <v>OR</v>
          </cell>
          <cell r="C2041" t="str">
            <v>Residential</v>
          </cell>
          <cell r="D2041" t="str">
            <v>DLC Room AC</v>
          </cell>
          <cell r="E2041" t="str">
            <v>Summer Peak Reduction @Generation (MW)</v>
          </cell>
          <cell r="F2041" t="str">
            <v>High Participation Case</v>
          </cell>
          <cell r="G2041">
            <v>0</v>
          </cell>
          <cell r="H2041">
            <v>0</v>
          </cell>
          <cell r="I2041">
            <v>0</v>
          </cell>
          <cell r="J2041">
            <v>0</v>
          </cell>
          <cell r="K2041">
            <v>0</v>
          </cell>
          <cell r="L2041">
            <v>0</v>
          </cell>
          <cell r="M2041">
            <v>0</v>
          </cell>
          <cell r="N2041">
            <v>0</v>
          </cell>
          <cell r="O2041">
            <v>0</v>
          </cell>
          <cell r="P2041">
            <v>0</v>
          </cell>
          <cell r="Q2041">
            <v>0</v>
          </cell>
          <cell r="R2041">
            <v>5.6309529854545115</v>
          </cell>
          <cell r="S2041">
            <v>17.1442871462299</v>
          </cell>
          <cell r="T2041">
            <v>40.548980952242438</v>
          </cell>
          <cell r="U2041">
            <v>52.92799504328039</v>
          </cell>
          <cell r="V2041">
            <v>59.593354892652727</v>
          </cell>
          <cell r="W2041">
            <v>60.382677857562754</v>
          </cell>
          <cell r="X2041">
            <v>61.162885646285609</v>
          </cell>
          <cell r="Y2041">
            <v>61.94387351456492</v>
          </cell>
          <cell r="Z2041">
            <v>62.762198341341403</v>
          </cell>
          <cell r="AA2041">
            <v>63.678439181486489</v>
          </cell>
          <cell r="AB2041">
            <v>64.520775498172327</v>
          </cell>
          <cell r="AC2041">
            <v>65.364607857843168</v>
          </cell>
          <cell r="AD2041">
            <v>66.238987169908881</v>
          </cell>
          <cell r="AE2041">
            <v>67.125063013269198</v>
          </cell>
          <cell r="AF2041">
            <v>68.022991851877961</v>
          </cell>
          <cell r="AG2041">
            <v>68.932932242700019</v>
          </cell>
          <cell r="AH2041">
            <v>69.855044863709381</v>
          </cell>
          <cell r="AI2041">
            <v>70.789492542261797</v>
          </cell>
          <cell r="AJ2041">
            <v>71.73644028384696</v>
          </cell>
          <cell r="AK2041">
            <v>72.696055301225314</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row>
        <row r="2042">
          <cell r="A2042" t="str">
            <v>ORResidentialDLC Room ACWinter Peak Reduction @Meter  (MW)High Participation Case0</v>
          </cell>
          <cell r="B2042" t="str">
            <v>OR</v>
          </cell>
          <cell r="C2042" t="str">
            <v>Residential</v>
          </cell>
          <cell r="D2042" t="str">
            <v>DLC Room AC</v>
          </cell>
          <cell r="E2042" t="str">
            <v>Winter Peak Reduction @Meter  (MW)</v>
          </cell>
          <cell r="F2042" t="str">
            <v>High Participation Case</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row>
        <row r="2043">
          <cell r="A2043" t="str">
            <v>ORResidentialDLC Room ACWinter Peak Reduction @Generation (MW)High Participation Case0</v>
          </cell>
          <cell r="B2043" t="str">
            <v>OR</v>
          </cell>
          <cell r="C2043" t="str">
            <v>Residential</v>
          </cell>
          <cell r="D2043" t="str">
            <v>DLC Room AC</v>
          </cell>
          <cell r="E2043" t="str">
            <v>Winter Peak Reduction @Generation (MW)</v>
          </cell>
          <cell r="F2043" t="str">
            <v>High Participation Case</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row>
        <row r="2044">
          <cell r="A2044" t="str">
            <v>ORResidentialDLC Room ACProgram Annual BenefitsHigh Participation Case0</v>
          </cell>
          <cell r="B2044" t="str">
            <v>OR</v>
          </cell>
          <cell r="C2044" t="str">
            <v>Residential</v>
          </cell>
          <cell r="D2044" t="str">
            <v>DLC Room AC</v>
          </cell>
          <cell r="E2044" t="str">
            <v>Program Annual Benefits</v>
          </cell>
          <cell r="F2044" t="str">
            <v>High Participation Case</v>
          </cell>
          <cell r="G2044">
            <v>0</v>
          </cell>
        </row>
        <row r="2045">
          <cell r="A2045" t="str">
            <v>ORResidentialDLC Room ACNew ParticipantsHigh Participation Case0</v>
          </cell>
          <cell r="B2045" t="str">
            <v>OR</v>
          </cell>
          <cell r="C2045" t="str">
            <v>Residential</v>
          </cell>
          <cell r="D2045" t="str">
            <v>DLC Room AC</v>
          </cell>
          <cell r="E2045" t="str">
            <v>New Participants</v>
          </cell>
          <cell r="F2045" t="str">
            <v>High Participation Case</v>
          </cell>
          <cell r="G2045">
            <v>0</v>
          </cell>
          <cell r="H2045">
            <v>0</v>
          </cell>
          <cell r="I2045">
            <v>0</v>
          </cell>
          <cell r="J2045">
            <v>0</v>
          </cell>
          <cell r="K2045">
            <v>0</v>
          </cell>
          <cell r="L2045">
            <v>0</v>
          </cell>
          <cell r="M2045">
            <v>0</v>
          </cell>
          <cell r="N2045">
            <v>0</v>
          </cell>
          <cell r="O2045">
            <v>0</v>
          </cell>
          <cell r="P2045">
            <v>0</v>
          </cell>
          <cell r="Q2045">
            <v>0</v>
          </cell>
          <cell r="R2045">
            <v>16746.686550000006</v>
          </cell>
          <cell r="S2045">
            <v>34271.919000000009</v>
          </cell>
          <cell r="T2045">
            <v>69833.664450000011</v>
          </cell>
          <cell r="U2045">
            <v>36847.527750000037</v>
          </cell>
          <cell r="V2045">
            <v>20100.588749999937</v>
          </cell>
          <cell r="W2045">
            <v>2583.0255000000179</v>
          </cell>
          <cell r="X2045">
            <v>2585.7149999999965</v>
          </cell>
          <cell r="Y2045">
            <v>2585.2035000000324</v>
          </cell>
          <cell r="Z2045">
            <v>2584.5764999999665</v>
          </cell>
          <cell r="AA2045">
            <v>2584.3950000000186</v>
          </cell>
          <cell r="AB2045">
            <v>2584.7249999999767</v>
          </cell>
          <cell r="AC2045">
            <v>2592.8595000000205</v>
          </cell>
          <cell r="AD2045">
            <v>2694.0321599718882</v>
          </cell>
          <cell r="AE2045">
            <v>2731.0805338135397</v>
          </cell>
          <cell r="AF2045">
            <v>2768.6383974915661</v>
          </cell>
          <cell r="AG2045">
            <v>2806.7127575183695</v>
          </cell>
          <cell r="AH2045">
            <v>2845.3107167601411</v>
          </cell>
          <cell r="AI2045">
            <v>2884.4394757617847</v>
          </cell>
          <cell r="AJ2045">
            <v>2924.1063340901455</v>
          </cell>
          <cell r="AK2045">
            <v>2964.3186916958948</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row>
        <row r="2046">
          <cell r="A2046" t="str">
            <v>ORResidentialDLC Room ACIncentive CostsHigh Participation Case0</v>
          </cell>
          <cell r="B2046" t="str">
            <v>OR</v>
          </cell>
          <cell r="C2046" t="str">
            <v>Residential</v>
          </cell>
          <cell r="D2046" t="str">
            <v>DLC Room AC</v>
          </cell>
          <cell r="E2046" t="str">
            <v>Incentive Costs</v>
          </cell>
          <cell r="F2046" t="str">
            <v>High Participation Case</v>
          </cell>
          <cell r="G2046">
            <v>0</v>
          </cell>
          <cell r="H2046">
            <v>0</v>
          </cell>
          <cell r="I2046">
            <v>0</v>
          </cell>
          <cell r="J2046">
            <v>0</v>
          </cell>
          <cell r="K2046">
            <v>0</v>
          </cell>
          <cell r="L2046">
            <v>0</v>
          </cell>
          <cell r="M2046">
            <v>0</v>
          </cell>
          <cell r="N2046">
            <v>0</v>
          </cell>
          <cell r="O2046">
            <v>0</v>
          </cell>
          <cell r="P2046">
            <v>0</v>
          </cell>
          <cell r="Q2046">
            <v>0</v>
          </cell>
          <cell r="R2046">
            <v>351680.42</v>
          </cell>
          <cell r="S2046">
            <v>1071390.72</v>
          </cell>
          <cell r="T2046">
            <v>2537897.67</v>
          </cell>
          <cell r="U2046">
            <v>3311695.75</v>
          </cell>
          <cell r="V2046">
            <v>3733808.12</v>
          </cell>
          <cell r="W2046">
            <v>3788051.65</v>
          </cell>
          <cell r="X2046">
            <v>3842351.67</v>
          </cell>
          <cell r="Y2046">
            <v>3896640.94</v>
          </cell>
          <cell r="Z2046">
            <v>3950917.05</v>
          </cell>
          <cell r="AA2046">
            <v>4005189.34</v>
          </cell>
          <cell r="AB2046">
            <v>4059468.57</v>
          </cell>
          <cell r="AC2046">
            <v>4113918.62</v>
          </cell>
          <cell r="AD2046">
            <v>4170493.29</v>
          </cell>
          <cell r="AE2046">
            <v>4227845.9800000004</v>
          </cell>
          <cell r="AF2046">
            <v>4285987.3899999997</v>
          </cell>
          <cell r="AG2046">
            <v>4344928.3600000003</v>
          </cell>
          <cell r="AH2046">
            <v>4404679.88</v>
          </cell>
          <cell r="AI2046">
            <v>4465253.1100000003</v>
          </cell>
          <cell r="AJ2046">
            <v>4526659.34</v>
          </cell>
          <cell r="AK2046">
            <v>4588910.04</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row>
        <row r="2047">
          <cell r="A2047" t="str">
            <v>ORResidentialDLC Room ACParticipantsHigh Participation Case0</v>
          </cell>
          <cell r="B2047" t="str">
            <v>OR</v>
          </cell>
          <cell r="C2047" t="str">
            <v>Residential</v>
          </cell>
          <cell r="D2047" t="str">
            <v>DLC Room AC</v>
          </cell>
          <cell r="E2047" t="str">
            <v>Participants</v>
          </cell>
          <cell r="F2047" t="str">
            <v>High Participation Case</v>
          </cell>
          <cell r="G2047">
            <v>0</v>
          </cell>
          <cell r="H2047">
            <v>0</v>
          </cell>
          <cell r="I2047">
            <v>0</v>
          </cell>
          <cell r="J2047">
            <v>0</v>
          </cell>
          <cell r="K2047">
            <v>0</v>
          </cell>
          <cell r="L2047">
            <v>0</v>
          </cell>
          <cell r="M2047">
            <v>0</v>
          </cell>
          <cell r="N2047">
            <v>0</v>
          </cell>
          <cell r="O2047">
            <v>0</v>
          </cell>
          <cell r="P2047">
            <v>0</v>
          </cell>
          <cell r="Q2047">
            <v>0</v>
          </cell>
          <cell r="R2047">
            <v>16746.686550000006</v>
          </cell>
          <cell r="S2047">
            <v>51018.605550000015</v>
          </cell>
          <cell r="T2047">
            <v>120852.27000000002</v>
          </cell>
          <cell r="U2047">
            <v>157699.79775000006</v>
          </cell>
          <cell r="V2047">
            <v>177800.38649999999</v>
          </cell>
          <cell r="W2047">
            <v>180383.41200000001</v>
          </cell>
          <cell r="X2047">
            <v>182969.12700000001</v>
          </cell>
          <cell r="Y2047">
            <v>185554.33050000004</v>
          </cell>
          <cell r="Z2047">
            <v>188138.90700000001</v>
          </cell>
          <cell r="AA2047">
            <v>190723.30200000003</v>
          </cell>
          <cell r="AB2047">
            <v>193308.027</v>
          </cell>
          <cell r="AC2047">
            <v>195900.88650000002</v>
          </cell>
          <cell r="AD2047">
            <v>198594.91865997191</v>
          </cell>
          <cell r="AE2047">
            <v>201325.99919378545</v>
          </cell>
          <cell r="AF2047">
            <v>204094.63759127702</v>
          </cell>
          <cell r="AG2047">
            <v>206901.35034879539</v>
          </cell>
          <cell r="AH2047">
            <v>209746.66106555553</v>
          </cell>
          <cell r="AI2047">
            <v>212631.10054131731</v>
          </cell>
          <cell r="AJ2047">
            <v>215555.20687540746</v>
          </cell>
          <cell r="AK2047">
            <v>218519.52556710335</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row>
        <row r="2048">
          <cell r="A2048" t="str">
            <v>ORResidentialDLC Smart AppliancesProgram Annual BenefitsHigh Participation Case0</v>
          </cell>
          <cell r="B2048" t="str">
            <v>OR</v>
          </cell>
          <cell r="C2048" t="str">
            <v>Residential</v>
          </cell>
          <cell r="D2048" t="str">
            <v>DLC Smart Appliances</v>
          </cell>
          <cell r="E2048" t="str">
            <v>Program Annual Benefits</v>
          </cell>
          <cell r="F2048" t="str">
            <v>High Participation Case</v>
          </cell>
          <cell r="G2048">
            <v>0</v>
          </cell>
          <cell r="H2048">
            <v>0</v>
          </cell>
          <cell r="I2048">
            <v>0</v>
          </cell>
          <cell r="J2048">
            <v>0</v>
          </cell>
          <cell r="K2048">
            <v>0</v>
          </cell>
          <cell r="L2048">
            <v>0</v>
          </cell>
          <cell r="M2048">
            <v>0</v>
          </cell>
          <cell r="N2048">
            <v>0</v>
          </cell>
          <cell r="O2048">
            <v>0</v>
          </cell>
          <cell r="P2048">
            <v>0</v>
          </cell>
          <cell r="Q2048">
            <v>0</v>
          </cell>
          <cell r="R2048">
            <v>573231.01</v>
          </cell>
          <cell r="S2048">
            <v>1745288.43</v>
          </cell>
          <cell r="T2048">
            <v>4127886.26</v>
          </cell>
          <cell r="U2048">
            <v>5388069.9000000004</v>
          </cell>
          <cell r="V2048">
            <v>6066603.5300000003</v>
          </cell>
          <cell r="W2048">
            <v>6146956.6100000003</v>
          </cell>
          <cell r="X2048">
            <v>6226381.7599999998</v>
          </cell>
          <cell r="Y2048">
            <v>6305886.3200000003</v>
          </cell>
          <cell r="Z2048">
            <v>6389191.79</v>
          </cell>
          <cell r="AA2048">
            <v>6482465.1100000003</v>
          </cell>
          <cell r="AB2048">
            <v>6568214.9500000002</v>
          </cell>
          <cell r="AC2048">
            <v>6654117.0800000001</v>
          </cell>
          <cell r="AD2048">
            <v>6743128.8899999997</v>
          </cell>
          <cell r="AE2048">
            <v>6833331.4100000001</v>
          </cell>
          <cell r="AF2048">
            <v>6924740.5700000003</v>
          </cell>
          <cell r="AG2048">
            <v>7017372.5</v>
          </cell>
          <cell r="AH2048">
            <v>7111243.5700000003</v>
          </cell>
          <cell r="AI2048">
            <v>7206370.3399999999</v>
          </cell>
          <cell r="AJ2048">
            <v>7302769.6200000001</v>
          </cell>
          <cell r="AK2048">
            <v>7400458.4299999997</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row>
        <row r="2049">
          <cell r="A2049" t="str">
            <v>ORResidentialDLC Smart AppliancesProgram Annual CostsHigh Participation Case0</v>
          </cell>
          <cell r="B2049" t="str">
            <v>OR</v>
          </cell>
          <cell r="C2049" t="str">
            <v>Residential</v>
          </cell>
          <cell r="D2049" t="str">
            <v>DLC Smart Appliances</v>
          </cell>
          <cell r="E2049" t="str">
            <v>Program Annual Costs</v>
          </cell>
          <cell r="F2049" t="str">
            <v>High Participation Case</v>
          </cell>
          <cell r="G2049">
            <v>0</v>
          </cell>
          <cell r="H2049">
            <v>0</v>
          </cell>
          <cell r="I2049">
            <v>0</v>
          </cell>
          <cell r="J2049">
            <v>0</v>
          </cell>
          <cell r="K2049">
            <v>0</v>
          </cell>
          <cell r="L2049">
            <v>0</v>
          </cell>
          <cell r="M2049">
            <v>0</v>
          </cell>
          <cell r="N2049">
            <v>0</v>
          </cell>
          <cell r="O2049">
            <v>0</v>
          </cell>
          <cell r="P2049">
            <v>0</v>
          </cell>
          <cell r="Q2049">
            <v>0</v>
          </cell>
          <cell r="R2049">
            <v>5834317.1500000004</v>
          </cell>
          <cell r="S2049">
            <v>12509121.98</v>
          </cell>
          <cell r="T2049">
            <v>26286343.199999999</v>
          </cell>
          <cell r="U2049">
            <v>16130618.27</v>
          </cell>
          <cell r="V2049">
            <v>10911310.720000001</v>
          </cell>
          <cell r="W2049">
            <v>4823091.07</v>
          </cell>
          <cell r="X2049">
            <v>4899046.41</v>
          </cell>
          <cell r="Y2049">
            <v>4974249.76</v>
          </cell>
          <cell r="Z2049">
            <v>5049879.66</v>
          </cell>
          <cell r="AA2049">
            <v>5126289.05</v>
          </cell>
          <cell r="AB2049">
            <v>5203203.5</v>
          </cell>
          <cell r="AC2049">
            <v>5283869.59</v>
          </cell>
          <cell r="AD2049">
            <v>5405233.1200000001</v>
          </cell>
          <cell r="AE2049">
            <v>5502775.29</v>
          </cell>
          <cell r="AF2049">
            <v>5602414.6799999997</v>
          </cell>
          <cell r="AG2049">
            <v>5704204.7300000004</v>
          </cell>
          <cell r="AH2049">
            <v>5808200.4400000004</v>
          </cell>
          <cell r="AI2049">
            <v>5914458.3899999997</v>
          </cell>
          <cell r="AJ2049">
            <v>6023036.7800000003</v>
          </cell>
          <cell r="AK2049">
            <v>6133995.5099999998</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row>
        <row r="2050">
          <cell r="A2050" t="str">
            <v>ORResidentialDLC Smart AppliancesNon-Incentive CostsHigh Participation Case0</v>
          </cell>
          <cell r="B2050" t="str">
            <v>OR</v>
          </cell>
          <cell r="C2050" t="str">
            <v>Residential</v>
          </cell>
          <cell r="D2050" t="str">
            <v>DLC Smart Appliances</v>
          </cell>
          <cell r="E2050" t="str">
            <v>Non-Incentive Costs</v>
          </cell>
          <cell r="F2050" t="str">
            <v>High Participation Case</v>
          </cell>
          <cell r="G2050">
            <v>0</v>
          </cell>
          <cell r="H2050">
            <v>0</v>
          </cell>
          <cell r="I2050">
            <v>0</v>
          </cell>
          <cell r="J2050">
            <v>0</v>
          </cell>
          <cell r="K2050">
            <v>0</v>
          </cell>
          <cell r="L2050">
            <v>0</v>
          </cell>
          <cell r="M2050">
            <v>0</v>
          </cell>
          <cell r="N2050">
            <v>0</v>
          </cell>
          <cell r="O2050">
            <v>0</v>
          </cell>
          <cell r="P2050">
            <v>0</v>
          </cell>
          <cell r="Q2050">
            <v>0</v>
          </cell>
          <cell r="R2050">
            <v>5482636.7300000004</v>
          </cell>
          <cell r="S2050">
            <v>11437731.27</v>
          </cell>
          <cell r="T2050">
            <v>23748445.530000001</v>
          </cell>
          <cell r="U2050">
            <v>12818922.52</v>
          </cell>
          <cell r="V2050">
            <v>7177502.6100000003</v>
          </cell>
          <cell r="W2050">
            <v>1035039.42</v>
          </cell>
          <cell r="X2050">
            <v>1056694.75</v>
          </cell>
          <cell r="Y2050">
            <v>1077608.81</v>
          </cell>
          <cell r="Z2050">
            <v>1098962.6200000001</v>
          </cell>
          <cell r="AA2050">
            <v>1121099.71</v>
          </cell>
          <cell r="AB2050">
            <v>1143734.93</v>
          </cell>
          <cell r="AC2050">
            <v>1169950.97</v>
          </cell>
          <cell r="AD2050">
            <v>1234739.83</v>
          </cell>
          <cell r="AE2050">
            <v>1274929.31</v>
          </cell>
          <cell r="AF2050">
            <v>1316427.29</v>
          </cell>
          <cell r="AG2050">
            <v>1359276.37</v>
          </cell>
          <cell r="AH2050">
            <v>1403520.56</v>
          </cell>
          <cell r="AI2050">
            <v>1449205.28</v>
          </cell>
          <cell r="AJ2050">
            <v>1496377.44</v>
          </cell>
          <cell r="AK2050">
            <v>1545085.48</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row>
        <row r="2051">
          <cell r="A2051" t="str">
            <v>ORResidentialDLC Smart AppliancesSummer Peak Reduction @Meter  (MW)High Participation Case0</v>
          </cell>
          <cell r="B2051" t="str">
            <v>OR</v>
          </cell>
          <cell r="C2051" t="str">
            <v>Residential</v>
          </cell>
          <cell r="D2051" t="str">
            <v>DLC Smart Appliances</v>
          </cell>
          <cell r="E2051" t="str">
            <v>Summer Peak Reduction @Meter  (MW)</v>
          </cell>
          <cell r="F2051" t="str">
            <v>High Participation Case</v>
          </cell>
          <cell r="G2051">
            <v>0</v>
          </cell>
          <cell r="H2051">
            <v>0</v>
          </cell>
          <cell r="I2051">
            <v>0</v>
          </cell>
          <cell r="J2051">
            <v>0</v>
          </cell>
          <cell r="K2051">
            <v>0</v>
          </cell>
          <cell r="L2051">
            <v>0</v>
          </cell>
          <cell r="M2051">
            <v>0</v>
          </cell>
          <cell r="N2051">
            <v>0</v>
          </cell>
          <cell r="O2051">
            <v>0</v>
          </cell>
          <cell r="P2051">
            <v>0</v>
          </cell>
          <cell r="Q2051">
            <v>0</v>
          </cell>
          <cell r="R2051">
            <v>5.1061481672101516</v>
          </cell>
          <cell r="S2051">
            <v>15.546439584201273</v>
          </cell>
          <cell r="T2051">
            <v>36.769815927493447</v>
          </cell>
          <cell r="U2051">
            <v>47.99510590524666</v>
          </cell>
          <cell r="V2051">
            <v>54.039254216657497</v>
          </cell>
          <cell r="W2051">
            <v>54.75501228123791</v>
          </cell>
          <cell r="X2051">
            <v>55.462504704051796</v>
          </cell>
          <cell r="Y2051">
            <v>56.170704503007471</v>
          </cell>
          <cell r="Z2051">
            <v>56.91276145592839</v>
          </cell>
          <cell r="AA2051">
            <v>57.74360864977195</v>
          </cell>
          <cell r="AB2051">
            <v>58.507439221742665</v>
          </cell>
          <cell r="AC2051">
            <v>59.27262640549219</v>
          </cell>
          <cell r="AD2051">
            <v>60.065513565673378</v>
          </cell>
          <cell r="AE2051">
            <v>60.869007140432515</v>
          </cell>
          <cell r="AF2051">
            <v>61.683249011282939</v>
          </cell>
          <cell r="AG2051">
            <v>62.508382957680382</v>
          </cell>
          <cell r="AH2051">
            <v>63.344554682411669</v>
          </cell>
          <cell r="AI2051">
            <v>64.191911837323005</v>
          </cell>
          <cell r="AJ2051">
            <v>65.050604049392433</v>
          </cell>
          <cell r="AK2051">
            <v>65.920782947151125</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row>
        <row r="2052">
          <cell r="A2052" t="str">
            <v>ORResidentialDLC Smart AppliancesSummer Peak Reduction @Generation (MW)High Participation Case0</v>
          </cell>
          <cell r="B2052" t="str">
            <v>OR</v>
          </cell>
          <cell r="C2052" t="str">
            <v>Residential</v>
          </cell>
          <cell r="D2052" t="str">
            <v>DLC Smart Appliances</v>
          </cell>
          <cell r="E2052" t="str">
            <v>Summer Peak Reduction @Generation (MW)</v>
          </cell>
          <cell r="F2052" t="str">
            <v>High Participation Case</v>
          </cell>
          <cell r="G2052">
            <v>0</v>
          </cell>
          <cell r="H2052">
            <v>0</v>
          </cell>
          <cell r="I2052">
            <v>0</v>
          </cell>
          <cell r="J2052">
            <v>0</v>
          </cell>
          <cell r="K2052">
            <v>0</v>
          </cell>
          <cell r="L2052">
            <v>0</v>
          </cell>
          <cell r="M2052">
            <v>0</v>
          </cell>
          <cell r="N2052">
            <v>0</v>
          </cell>
          <cell r="O2052">
            <v>0</v>
          </cell>
          <cell r="P2052">
            <v>0</v>
          </cell>
          <cell r="Q2052">
            <v>0</v>
          </cell>
          <cell r="R2052">
            <v>5.6309529854545115</v>
          </cell>
          <cell r="S2052">
            <v>17.1442871462299</v>
          </cell>
          <cell r="T2052">
            <v>40.548980952242438</v>
          </cell>
          <cell r="U2052">
            <v>52.92799504328039</v>
          </cell>
          <cell r="V2052">
            <v>59.593354892652727</v>
          </cell>
          <cell r="W2052">
            <v>60.382677857562754</v>
          </cell>
          <cell r="X2052">
            <v>61.162885646285609</v>
          </cell>
          <cell r="Y2052">
            <v>61.94387351456492</v>
          </cell>
          <cell r="Z2052">
            <v>62.762198341341403</v>
          </cell>
          <cell r="AA2052">
            <v>63.678439181486489</v>
          </cell>
          <cell r="AB2052">
            <v>64.520775498172327</v>
          </cell>
          <cell r="AC2052">
            <v>65.364607857843168</v>
          </cell>
          <cell r="AD2052">
            <v>66.238987169908881</v>
          </cell>
          <cell r="AE2052">
            <v>67.125063013269198</v>
          </cell>
          <cell r="AF2052">
            <v>68.022991851877961</v>
          </cell>
          <cell r="AG2052">
            <v>68.932932242700019</v>
          </cell>
          <cell r="AH2052">
            <v>69.855044863709381</v>
          </cell>
          <cell r="AI2052">
            <v>70.789492542261797</v>
          </cell>
          <cell r="AJ2052">
            <v>71.73644028384696</v>
          </cell>
          <cell r="AK2052">
            <v>72.696055301225314</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row>
        <row r="2053">
          <cell r="A2053" t="str">
            <v>ORResidentialDLC Smart AppliancesWinter Peak Reduction @Meter  (MW)High Participation Case0</v>
          </cell>
          <cell r="B2053" t="str">
            <v>OR</v>
          </cell>
          <cell r="C2053" t="str">
            <v>Residential</v>
          </cell>
          <cell r="D2053" t="str">
            <v>DLC Smart Appliances</v>
          </cell>
          <cell r="E2053" t="str">
            <v>Winter Peak Reduction @Meter  (MW)</v>
          </cell>
          <cell r="F2053" t="str">
            <v>High Participation Case</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row>
        <row r="2054">
          <cell r="A2054" t="str">
            <v>ORResidentialDLC Smart AppliancesWinter Peak Reduction @Generation (MW)High Participation Case0</v>
          </cell>
          <cell r="B2054" t="str">
            <v>OR</v>
          </cell>
          <cell r="C2054" t="str">
            <v>Residential</v>
          </cell>
          <cell r="D2054" t="str">
            <v>DLC Smart Appliances</v>
          </cell>
          <cell r="E2054" t="str">
            <v>Winter Peak Reduction @Generation (MW)</v>
          </cell>
          <cell r="F2054" t="str">
            <v>High Participation Case</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row>
        <row r="2055">
          <cell r="A2055" t="str">
            <v>ORResidentialDLC Smart AppliancesProgram Annual BenefitsHigh Participation Case0</v>
          </cell>
          <cell r="B2055" t="str">
            <v>OR</v>
          </cell>
          <cell r="C2055" t="str">
            <v>Residential</v>
          </cell>
          <cell r="D2055" t="str">
            <v>DLC Smart Appliances</v>
          </cell>
          <cell r="E2055" t="str">
            <v>Program Annual Benefits</v>
          </cell>
          <cell r="F2055" t="str">
            <v>High Participation Case</v>
          </cell>
          <cell r="G2055">
            <v>0</v>
          </cell>
        </row>
        <row r="2056">
          <cell r="A2056" t="str">
            <v>ORResidentialDLC Smart AppliancesNew ParticipantsHigh Participation Case0</v>
          </cell>
          <cell r="B2056" t="str">
            <v>OR</v>
          </cell>
          <cell r="C2056" t="str">
            <v>Residential</v>
          </cell>
          <cell r="D2056" t="str">
            <v>DLC Smart Appliances</v>
          </cell>
          <cell r="E2056" t="str">
            <v>New Participants</v>
          </cell>
          <cell r="F2056" t="str">
            <v>High Participation Case</v>
          </cell>
          <cell r="G2056">
            <v>0</v>
          </cell>
          <cell r="H2056">
            <v>0</v>
          </cell>
          <cell r="I2056">
            <v>0</v>
          </cell>
          <cell r="J2056">
            <v>0</v>
          </cell>
          <cell r="K2056">
            <v>0</v>
          </cell>
          <cell r="L2056">
            <v>0</v>
          </cell>
          <cell r="M2056">
            <v>0</v>
          </cell>
          <cell r="N2056">
            <v>0</v>
          </cell>
          <cell r="O2056">
            <v>0</v>
          </cell>
          <cell r="P2056">
            <v>0</v>
          </cell>
          <cell r="Q2056">
            <v>0</v>
          </cell>
          <cell r="R2056">
            <v>16746.686550000006</v>
          </cell>
          <cell r="S2056">
            <v>34271.919000000009</v>
          </cell>
          <cell r="T2056">
            <v>69833.664450000011</v>
          </cell>
          <cell r="U2056">
            <v>36847.527750000037</v>
          </cell>
          <cell r="V2056">
            <v>20100.588749999937</v>
          </cell>
          <cell r="W2056">
            <v>2583.0255000000179</v>
          </cell>
          <cell r="X2056">
            <v>2585.7149999999965</v>
          </cell>
          <cell r="Y2056">
            <v>2585.2035000000324</v>
          </cell>
          <cell r="Z2056">
            <v>2584.5764999999665</v>
          </cell>
          <cell r="AA2056">
            <v>2584.3950000000186</v>
          </cell>
          <cell r="AB2056">
            <v>2584.7249999999767</v>
          </cell>
          <cell r="AC2056">
            <v>2592.8595000000205</v>
          </cell>
          <cell r="AD2056">
            <v>2694.0321599718882</v>
          </cell>
          <cell r="AE2056">
            <v>2731.0805338135397</v>
          </cell>
          <cell r="AF2056">
            <v>2768.6383974915661</v>
          </cell>
          <cell r="AG2056">
            <v>2806.7127575183695</v>
          </cell>
          <cell r="AH2056">
            <v>2845.3107167601411</v>
          </cell>
          <cell r="AI2056">
            <v>2884.4394757617847</v>
          </cell>
          <cell r="AJ2056">
            <v>2924.1063340901455</v>
          </cell>
          <cell r="AK2056">
            <v>2964.3186916958948</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row>
        <row r="2057">
          <cell r="A2057" t="str">
            <v>ORResidentialDLC Smart AppliancesIncentive CostsHigh Participation Case0</v>
          </cell>
          <cell r="B2057" t="str">
            <v>OR</v>
          </cell>
          <cell r="C2057" t="str">
            <v>Residential</v>
          </cell>
          <cell r="D2057" t="str">
            <v>DLC Smart Appliances</v>
          </cell>
          <cell r="E2057" t="str">
            <v>Incentive Costs</v>
          </cell>
          <cell r="F2057" t="str">
            <v>High Participation Case</v>
          </cell>
          <cell r="G2057">
            <v>0</v>
          </cell>
          <cell r="H2057">
            <v>0</v>
          </cell>
          <cell r="I2057">
            <v>0</v>
          </cell>
          <cell r="J2057">
            <v>0</v>
          </cell>
          <cell r="K2057">
            <v>0</v>
          </cell>
          <cell r="L2057">
            <v>0</v>
          </cell>
          <cell r="M2057">
            <v>0</v>
          </cell>
          <cell r="N2057">
            <v>0</v>
          </cell>
          <cell r="O2057">
            <v>0</v>
          </cell>
          <cell r="P2057">
            <v>0</v>
          </cell>
          <cell r="Q2057">
            <v>0</v>
          </cell>
          <cell r="R2057">
            <v>351680.42</v>
          </cell>
          <cell r="S2057">
            <v>1071390.72</v>
          </cell>
          <cell r="T2057">
            <v>2537897.67</v>
          </cell>
          <cell r="U2057">
            <v>3311695.75</v>
          </cell>
          <cell r="V2057">
            <v>3733808.12</v>
          </cell>
          <cell r="W2057">
            <v>3788051.65</v>
          </cell>
          <cell r="X2057">
            <v>3842351.67</v>
          </cell>
          <cell r="Y2057">
            <v>3896640.94</v>
          </cell>
          <cell r="Z2057">
            <v>3950917.05</v>
          </cell>
          <cell r="AA2057">
            <v>4005189.34</v>
          </cell>
          <cell r="AB2057">
            <v>4059468.57</v>
          </cell>
          <cell r="AC2057">
            <v>4113918.62</v>
          </cell>
          <cell r="AD2057">
            <v>4170493.29</v>
          </cell>
          <cell r="AE2057">
            <v>4227845.9800000004</v>
          </cell>
          <cell r="AF2057">
            <v>4285987.3899999997</v>
          </cell>
          <cell r="AG2057">
            <v>4344928.3600000003</v>
          </cell>
          <cell r="AH2057">
            <v>4404679.88</v>
          </cell>
          <cell r="AI2057">
            <v>4465253.1100000003</v>
          </cell>
          <cell r="AJ2057">
            <v>4526659.34</v>
          </cell>
          <cell r="AK2057">
            <v>4588910.04</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row>
        <row r="2058">
          <cell r="A2058" t="str">
            <v>ORResidentialDLC Smart AppliancesParticipantsHigh Participation Case0</v>
          </cell>
          <cell r="B2058" t="str">
            <v>OR</v>
          </cell>
          <cell r="C2058" t="str">
            <v>Residential</v>
          </cell>
          <cell r="D2058" t="str">
            <v>DLC Smart Appliances</v>
          </cell>
          <cell r="E2058" t="str">
            <v>Participants</v>
          </cell>
          <cell r="F2058" t="str">
            <v>High Participation Case</v>
          </cell>
          <cell r="G2058">
            <v>0</v>
          </cell>
          <cell r="H2058">
            <v>0</v>
          </cell>
          <cell r="I2058">
            <v>0</v>
          </cell>
          <cell r="J2058">
            <v>0</v>
          </cell>
          <cell r="K2058">
            <v>0</v>
          </cell>
          <cell r="L2058">
            <v>0</v>
          </cell>
          <cell r="M2058">
            <v>0</v>
          </cell>
          <cell r="N2058">
            <v>0</v>
          </cell>
          <cell r="O2058">
            <v>0</v>
          </cell>
          <cell r="P2058">
            <v>0</v>
          </cell>
          <cell r="Q2058">
            <v>0</v>
          </cell>
          <cell r="R2058">
            <v>16746.686550000006</v>
          </cell>
          <cell r="S2058">
            <v>51018.605550000015</v>
          </cell>
          <cell r="T2058">
            <v>120852.27000000002</v>
          </cell>
          <cell r="U2058">
            <v>157699.79775000006</v>
          </cell>
          <cell r="V2058">
            <v>177800.38649999999</v>
          </cell>
          <cell r="W2058">
            <v>180383.41200000001</v>
          </cell>
          <cell r="X2058">
            <v>182969.12700000001</v>
          </cell>
          <cell r="Y2058">
            <v>185554.33050000004</v>
          </cell>
          <cell r="Z2058">
            <v>188138.90700000001</v>
          </cell>
          <cell r="AA2058">
            <v>190723.30200000003</v>
          </cell>
          <cell r="AB2058">
            <v>193308.027</v>
          </cell>
          <cell r="AC2058">
            <v>195900.88650000002</v>
          </cell>
          <cell r="AD2058">
            <v>198594.91865997191</v>
          </cell>
          <cell r="AE2058">
            <v>201325.99919378545</v>
          </cell>
          <cell r="AF2058">
            <v>204094.63759127702</v>
          </cell>
          <cell r="AG2058">
            <v>206901.35034879539</v>
          </cell>
          <cell r="AH2058">
            <v>209746.66106555553</v>
          </cell>
          <cell r="AI2058">
            <v>212631.10054131731</v>
          </cell>
          <cell r="AJ2058">
            <v>215555.20687540746</v>
          </cell>
          <cell r="AK2058">
            <v>218519.52556710335</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row>
        <row r="2059">
          <cell r="A2059" t="str">
            <v>ORResidentialDLC Smart ThermostatsProgram Annual BenefitsHigh Participation Case0</v>
          </cell>
          <cell r="B2059" t="str">
            <v>OR</v>
          </cell>
          <cell r="C2059" t="str">
            <v>Residential</v>
          </cell>
          <cell r="D2059" t="str">
            <v>DLC Smart Thermostats</v>
          </cell>
          <cell r="E2059" t="str">
            <v>Program Annual Benefits</v>
          </cell>
          <cell r="F2059" t="str">
            <v>High Participation Case</v>
          </cell>
          <cell r="G2059">
            <v>0</v>
          </cell>
          <cell r="H2059">
            <v>0</v>
          </cell>
          <cell r="I2059">
            <v>0</v>
          </cell>
          <cell r="J2059">
            <v>0</v>
          </cell>
          <cell r="K2059">
            <v>0</v>
          </cell>
          <cell r="L2059">
            <v>0</v>
          </cell>
          <cell r="M2059">
            <v>0</v>
          </cell>
          <cell r="N2059">
            <v>0</v>
          </cell>
          <cell r="O2059">
            <v>0</v>
          </cell>
          <cell r="P2059">
            <v>0</v>
          </cell>
          <cell r="Q2059">
            <v>0</v>
          </cell>
          <cell r="R2059">
            <v>573231.01</v>
          </cell>
          <cell r="S2059">
            <v>1745288.43</v>
          </cell>
          <cell r="T2059">
            <v>4127886.26</v>
          </cell>
          <cell r="U2059">
            <v>5388069.9000000004</v>
          </cell>
          <cell r="V2059">
            <v>6066603.5300000003</v>
          </cell>
          <cell r="W2059">
            <v>6146956.6100000003</v>
          </cell>
          <cell r="X2059">
            <v>6226381.7599999998</v>
          </cell>
          <cell r="Y2059">
            <v>6305886.3200000003</v>
          </cell>
          <cell r="Z2059">
            <v>6389191.79</v>
          </cell>
          <cell r="AA2059">
            <v>6482465.1100000003</v>
          </cell>
          <cell r="AB2059">
            <v>6568214.9500000002</v>
          </cell>
          <cell r="AC2059">
            <v>6654117.0800000001</v>
          </cell>
          <cell r="AD2059">
            <v>6743128.8899999997</v>
          </cell>
          <cell r="AE2059">
            <v>6833331.4100000001</v>
          </cell>
          <cell r="AF2059">
            <v>6924740.5700000003</v>
          </cell>
          <cell r="AG2059">
            <v>7017372.5</v>
          </cell>
          <cell r="AH2059">
            <v>7111243.5700000003</v>
          </cell>
          <cell r="AI2059">
            <v>7206370.3399999999</v>
          </cell>
          <cell r="AJ2059">
            <v>7302769.6200000001</v>
          </cell>
          <cell r="AK2059">
            <v>7400458.4299999997</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row>
        <row r="2060">
          <cell r="A2060" t="str">
            <v>ORResidentialDLC Smart ThermostatsProgram Annual CostsHigh Participation Case0</v>
          </cell>
          <cell r="B2060" t="str">
            <v>OR</v>
          </cell>
          <cell r="C2060" t="str">
            <v>Residential</v>
          </cell>
          <cell r="D2060" t="str">
            <v>DLC Smart Thermostats</v>
          </cell>
          <cell r="E2060" t="str">
            <v>Program Annual Costs</v>
          </cell>
          <cell r="F2060" t="str">
            <v>High Participation Case</v>
          </cell>
          <cell r="G2060">
            <v>0</v>
          </cell>
          <cell r="H2060">
            <v>0</v>
          </cell>
          <cell r="I2060">
            <v>0</v>
          </cell>
          <cell r="J2060">
            <v>0</v>
          </cell>
          <cell r="K2060">
            <v>0</v>
          </cell>
          <cell r="L2060">
            <v>0</v>
          </cell>
          <cell r="M2060">
            <v>0</v>
          </cell>
          <cell r="N2060">
            <v>0</v>
          </cell>
          <cell r="O2060">
            <v>0</v>
          </cell>
          <cell r="P2060">
            <v>0</v>
          </cell>
          <cell r="Q2060">
            <v>0</v>
          </cell>
          <cell r="R2060">
            <v>5834317.1500000004</v>
          </cell>
          <cell r="S2060">
            <v>12509121.98</v>
          </cell>
          <cell r="T2060">
            <v>26286343.199999999</v>
          </cell>
          <cell r="U2060">
            <v>16130618.27</v>
          </cell>
          <cell r="V2060">
            <v>10911310.720000001</v>
          </cell>
          <cell r="W2060">
            <v>4823091.07</v>
          </cell>
          <cell r="X2060">
            <v>4899046.41</v>
          </cell>
          <cell r="Y2060">
            <v>4974249.76</v>
          </cell>
          <cell r="Z2060">
            <v>5049879.66</v>
          </cell>
          <cell r="AA2060">
            <v>5126289.05</v>
          </cell>
          <cell r="AB2060">
            <v>5203203.5</v>
          </cell>
          <cell r="AC2060">
            <v>5283869.59</v>
          </cell>
          <cell r="AD2060">
            <v>5405233.1200000001</v>
          </cell>
          <cell r="AE2060">
            <v>5502775.29</v>
          </cell>
          <cell r="AF2060">
            <v>5602414.6799999997</v>
          </cell>
          <cell r="AG2060">
            <v>5704204.7300000004</v>
          </cell>
          <cell r="AH2060">
            <v>5808200.4400000004</v>
          </cell>
          <cell r="AI2060">
            <v>5914458.3899999997</v>
          </cell>
          <cell r="AJ2060">
            <v>6023036.7800000003</v>
          </cell>
          <cell r="AK2060">
            <v>6133995.5099999998</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row>
        <row r="2061">
          <cell r="A2061" t="str">
            <v>ORResidentialDLC Smart ThermostatsNon-Incentive CostsHigh Participation Case0</v>
          </cell>
          <cell r="B2061" t="str">
            <v>OR</v>
          </cell>
          <cell r="C2061" t="str">
            <v>Residential</v>
          </cell>
          <cell r="D2061" t="str">
            <v>DLC Smart Thermostats</v>
          </cell>
          <cell r="E2061" t="str">
            <v>Non-Incentive Costs</v>
          </cell>
          <cell r="F2061" t="str">
            <v>High Participation Case</v>
          </cell>
          <cell r="G2061">
            <v>0</v>
          </cell>
          <cell r="H2061">
            <v>0</v>
          </cell>
          <cell r="I2061">
            <v>0</v>
          </cell>
          <cell r="J2061">
            <v>0</v>
          </cell>
          <cell r="K2061">
            <v>0</v>
          </cell>
          <cell r="L2061">
            <v>0</v>
          </cell>
          <cell r="M2061">
            <v>0</v>
          </cell>
          <cell r="N2061">
            <v>0</v>
          </cell>
          <cell r="O2061">
            <v>0</v>
          </cell>
          <cell r="P2061">
            <v>0</v>
          </cell>
          <cell r="Q2061">
            <v>0</v>
          </cell>
          <cell r="R2061">
            <v>5482636.7300000004</v>
          </cell>
          <cell r="S2061">
            <v>11437731.27</v>
          </cell>
          <cell r="T2061">
            <v>23748445.530000001</v>
          </cell>
          <cell r="U2061">
            <v>12818922.52</v>
          </cell>
          <cell r="V2061">
            <v>7177502.6100000003</v>
          </cell>
          <cell r="W2061">
            <v>1035039.42</v>
          </cell>
          <cell r="X2061">
            <v>1056694.75</v>
          </cell>
          <cell r="Y2061">
            <v>1077608.81</v>
          </cell>
          <cell r="Z2061">
            <v>1098962.6200000001</v>
          </cell>
          <cell r="AA2061">
            <v>1121099.71</v>
          </cell>
          <cell r="AB2061">
            <v>1143734.93</v>
          </cell>
          <cell r="AC2061">
            <v>1169950.97</v>
          </cell>
          <cell r="AD2061">
            <v>1234739.83</v>
          </cell>
          <cell r="AE2061">
            <v>1274929.31</v>
          </cell>
          <cell r="AF2061">
            <v>1316427.29</v>
          </cell>
          <cell r="AG2061">
            <v>1359276.37</v>
          </cell>
          <cell r="AH2061">
            <v>1403520.56</v>
          </cell>
          <cell r="AI2061">
            <v>1449205.28</v>
          </cell>
          <cell r="AJ2061">
            <v>1496377.44</v>
          </cell>
          <cell r="AK2061">
            <v>1545085.48</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row>
        <row r="2062">
          <cell r="A2062" t="str">
            <v>ORResidentialDLC Smart ThermostatsSummer Peak Reduction @Meter  (MW)High Participation Case0</v>
          </cell>
          <cell r="B2062" t="str">
            <v>OR</v>
          </cell>
          <cell r="C2062" t="str">
            <v>Residential</v>
          </cell>
          <cell r="D2062" t="str">
            <v>DLC Smart Thermostats</v>
          </cell>
          <cell r="E2062" t="str">
            <v>Summer Peak Reduction @Meter  (MW)</v>
          </cell>
          <cell r="F2062" t="str">
            <v>High Participation Case</v>
          </cell>
          <cell r="G2062">
            <v>0</v>
          </cell>
          <cell r="H2062">
            <v>0</v>
          </cell>
          <cell r="I2062">
            <v>0</v>
          </cell>
          <cell r="J2062">
            <v>0</v>
          </cell>
          <cell r="K2062">
            <v>0</v>
          </cell>
          <cell r="L2062">
            <v>0</v>
          </cell>
          <cell r="M2062">
            <v>0</v>
          </cell>
          <cell r="N2062">
            <v>0</v>
          </cell>
          <cell r="O2062">
            <v>0</v>
          </cell>
          <cell r="P2062">
            <v>0</v>
          </cell>
          <cell r="Q2062">
            <v>0</v>
          </cell>
          <cell r="R2062">
            <v>5.1061481672101516</v>
          </cell>
          <cell r="S2062">
            <v>15.546439584201273</v>
          </cell>
          <cell r="T2062">
            <v>36.769815927493447</v>
          </cell>
          <cell r="U2062">
            <v>47.99510590524666</v>
          </cell>
          <cell r="V2062">
            <v>54.039254216657497</v>
          </cell>
          <cell r="W2062">
            <v>54.75501228123791</v>
          </cell>
          <cell r="X2062">
            <v>55.462504704051796</v>
          </cell>
          <cell r="Y2062">
            <v>56.170704503007471</v>
          </cell>
          <cell r="Z2062">
            <v>56.91276145592839</v>
          </cell>
          <cell r="AA2062">
            <v>57.74360864977195</v>
          </cell>
          <cell r="AB2062">
            <v>58.507439221742665</v>
          </cell>
          <cell r="AC2062">
            <v>59.27262640549219</v>
          </cell>
          <cell r="AD2062">
            <v>60.065513565673378</v>
          </cell>
          <cell r="AE2062">
            <v>60.869007140432515</v>
          </cell>
          <cell r="AF2062">
            <v>61.683249011282939</v>
          </cell>
          <cell r="AG2062">
            <v>62.508382957680382</v>
          </cell>
          <cell r="AH2062">
            <v>63.344554682411669</v>
          </cell>
          <cell r="AI2062">
            <v>64.191911837323005</v>
          </cell>
          <cell r="AJ2062">
            <v>65.050604049392433</v>
          </cell>
          <cell r="AK2062">
            <v>65.920782947151125</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row>
        <row r="2063">
          <cell r="A2063" t="str">
            <v>ORResidentialDLC Smart ThermostatsSummer Peak Reduction @Generation (MW)High Participation Case0</v>
          </cell>
          <cell r="B2063" t="str">
            <v>OR</v>
          </cell>
          <cell r="C2063" t="str">
            <v>Residential</v>
          </cell>
          <cell r="D2063" t="str">
            <v>DLC Smart Thermostats</v>
          </cell>
          <cell r="E2063" t="str">
            <v>Summer Peak Reduction @Generation (MW)</v>
          </cell>
          <cell r="F2063" t="str">
            <v>High Participation Case</v>
          </cell>
          <cell r="G2063">
            <v>0</v>
          </cell>
          <cell r="H2063">
            <v>0</v>
          </cell>
          <cell r="I2063">
            <v>0</v>
          </cell>
          <cell r="J2063">
            <v>0</v>
          </cell>
          <cell r="K2063">
            <v>0</v>
          </cell>
          <cell r="L2063">
            <v>0</v>
          </cell>
          <cell r="M2063">
            <v>0</v>
          </cell>
          <cell r="N2063">
            <v>0</v>
          </cell>
          <cell r="O2063">
            <v>0</v>
          </cell>
          <cell r="P2063">
            <v>0</v>
          </cell>
          <cell r="Q2063">
            <v>0</v>
          </cell>
          <cell r="R2063">
            <v>5.6309529854545115</v>
          </cell>
          <cell r="S2063">
            <v>17.1442871462299</v>
          </cell>
          <cell r="T2063">
            <v>40.548980952242438</v>
          </cell>
          <cell r="U2063">
            <v>52.92799504328039</v>
          </cell>
          <cell r="V2063">
            <v>59.593354892652727</v>
          </cell>
          <cell r="W2063">
            <v>60.382677857562754</v>
          </cell>
          <cell r="X2063">
            <v>61.162885646285609</v>
          </cell>
          <cell r="Y2063">
            <v>61.94387351456492</v>
          </cell>
          <cell r="Z2063">
            <v>62.762198341341403</v>
          </cell>
          <cell r="AA2063">
            <v>63.678439181486489</v>
          </cell>
          <cell r="AB2063">
            <v>64.520775498172327</v>
          </cell>
          <cell r="AC2063">
            <v>65.364607857843168</v>
          </cell>
          <cell r="AD2063">
            <v>66.238987169908881</v>
          </cell>
          <cell r="AE2063">
            <v>67.125063013269198</v>
          </cell>
          <cell r="AF2063">
            <v>68.022991851877961</v>
          </cell>
          <cell r="AG2063">
            <v>68.932932242700019</v>
          </cell>
          <cell r="AH2063">
            <v>69.855044863709381</v>
          </cell>
          <cell r="AI2063">
            <v>70.789492542261797</v>
          </cell>
          <cell r="AJ2063">
            <v>71.73644028384696</v>
          </cell>
          <cell r="AK2063">
            <v>72.696055301225314</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row>
        <row r="2064">
          <cell r="A2064" t="str">
            <v>ORResidentialDLC Smart ThermostatsWinter Peak Reduction @Meter  (MW)High Participation Case0</v>
          </cell>
          <cell r="B2064" t="str">
            <v>OR</v>
          </cell>
          <cell r="C2064" t="str">
            <v>Residential</v>
          </cell>
          <cell r="D2064" t="str">
            <v>DLC Smart Thermostats</v>
          </cell>
          <cell r="E2064" t="str">
            <v>Winter Peak Reduction @Meter  (MW)</v>
          </cell>
          <cell r="F2064" t="str">
            <v>High Participation Case</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row>
        <row r="2065">
          <cell r="A2065" t="str">
            <v>ORResidentialDLC Smart ThermostatsWinter Peak Reduction @Generation (MW)High Participation Case0</v>
          </cell>
          <cell r="B2065" t="str">
            <v>OR</v>
          </cell>
          <cell r="C2065" t="str">
            <v>Residential</v>
          </cell>
          <cell r="D2065" t="str">
            <v>DLC Smart Thermostats</v>
          </cell>
          <cell r="E2065" t="str">
            <v>Winter Peak Reduction @Generation (MW)</v>
          </cell>
          <cell r="F2065" t="str">
            <v>High Participation Case</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row>
        <row r="2066">
          <cell r="A2066" t="str">
            <v>ORResidentialDLC Smart ThermostatsProgram Annual BenefitsHigh Participation Case0</v>
          </cell>
          <cell r="B2066" t="str">
            <v>OR</v>
          </cell>
          <cell r="C2066" t="str">
            <v>Residential</v>
          </cell>
          <cell r="D2066" t="str">
            <v>DLC Smart Thermostats</v>
          </cell>
          <cell r="E2066" t="str">
            <v>Program Annual Benefits</v>
          </cell>
          <cell r="F2066" t="str">
            <v>High Participation Case</v>
          </cell>
          <cell r="G2066">
            <v>0</v>
          </cell>
        </row>
        <row r="2067">
          <cell r="A2067" t="str">
            <v>ORResidentialDLC Smart ThermostatsNew ParticipantsHigh Participation Case0</v>
          </cell>
          <cell r="B2067" t="str">
            <v>OR</v>
          </cell>
          <cell r="C2067" t="str">
            <v>Residential</v>
          </cell>
          <cell r="D2067" t="str">
            <v>DLC Smart Thermostats</v>
          </cell>
          <cell r="E2067" t="str">
            <v>New Participants</v>
          </cell>
          <cell r="F2067" t="str">
            <v>High Participation Case</v>
          </cell>
          <cell r="G2067">
            <v>0</v>
          </cell>
          <cell r="H2067">
            <v>0</v>
          </cell>
          <cell r="I2067">
            <v>0</v>
          </cell>
          <cell r="J2067">
            <v>0</v>
          </cell>
          <cell r="K2067">
            <v>0</v>
          </cell>
          <cell r="L2067">
            <v>0</v>
          </cell>
          <cell r="M2067">
            <v>0</v>
          </cell>
          <cell r="N2067">
            <v>0</v>
          </cell>
          <cell r="O2067">
            <v>0</v>
          </cell>
          <cell r="P2067">
            <v>0</v>
          </cell>
          <cell r="Q2067">
            <v>0</v>
          </cell>
          <cell r="R2067">
            <v>16746.686550000006</v>
          </cell>
          <cell r="S2067">
            <v>34271.919000000009</v>
          </cell>
          <cell r="T2067">
            <v>69833.664450000011</v>
          </cell>
          <cell r="U2067">
            <v>36847.527750000037</v>
          </cell>
          <cell r="V2067">
            <v>20100.588749999937</v>
          </cell>
          <cell r="W2067">
            <v>2583.0255000000179</v>
          </cell>
          <cell r="X2067">
            <v>2585.7149999999965</v>
          </cell>
          <cell r="Y2067">
            <v>2585.2035000000324</v>
          </cell>
          <cell r="Z2067">
            <v>2584.5764999999665</v>
          </cell>
          <cell r="AA2067">
            <v>2584.3950000000186</v>
          </cell>
          <cell r="AB2067">
            <v>2584.7249999999767</v>
          </cell>
          <cell r="AC2067">
            <v>2592.8595000000205</v>
          </cell>
          <cell r="AD2067">
            <v>2694.0321599718882</v>
          </cell>
          <cell r="AE2067">
            <v>2731.0805338135397</v>
          </cell>
          <cell r="AF2067">
            <v>2768.6383974915661</v>
          </cell>
          <cell r="AG2067">
            <v>2806.7127575183695</v>
          </cell>
          <cell r="AH2067">
            <v>2845.3107167601411</v>
          </cell>
          <cell r="AI2067">
            <v>2884.4394757617847</v>
          </cell>
          <cell r="AJ2067">
            <v>2924.1063340901455</v>
          </cell>
          <cell r="AK2067">
            <v>2964.3186916958948</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row>
        <row r="2068">
          <cell r="A2068" t="str">
            <v>ORResidentialDLC Smart ThermostatsIncentive CostsHigh Participation Case0</v>
          </cell>
          <cell r="B2068" t="str">
            <v>OR</v>
          </cell>
          <cell r="C2068" t="str">
            <v>Residential</v>
          </cell>
          <cell r="D2068" t="str">
            <v>DLC Smart Thermostats</v>
          </cell>
          <cell r="E2068" t="str">
            <v>Incentive Costs</v>
          </cell>
          <cell r="F2068" t="str">
            <v>High Participation Case</v>
          </cell>
          <cell r="G2068">
            <v>0</v>
          </cell>
          <cell r="H2068">
            <v>0</v>
          </cell>
          <cell r="I2068">
            <v>0</v>
          </cell>
          <cell r="J2068">
            <v>0</v>
          </cell>
          <cell r="K2068">
            <v>0</v>
          </cell>
          <cell r="L2068">
            <v>0</v>
          </cell>
          <cell r="M2068">
            <v>0</v>
          </cell>
          <cell r="N2068">
            <v>0</v>
          </cell>
          <cell r="O2068">
            <v>0</v>
          </cell>
          <cell r="P2068">
            <v>0</v>
          </cell>
          <cell r="Q2068">
            <v>0</v>
          </cell>
          <cell r="R2068">
            <v>351680.42</v>
          </cell>
          <cell r="S2068">
            <v>1071390.72</v>
          </cell>
          <cell r="T2068">
            <v>2537897.67</v>
          </cell>
          <cell r="U2068">
            <v>3311695.75</v>
          </cell>
          <cell r="V2068">
            <v>3733808.12</v>
          </cell>
          <cell r="W2068">
            <v>3788051.65</v>
          </cell>
          <cell r="X2068">
            <v>3842351.67</v>
          </cell>
          <cell r="Y2068">
            <v>3896640.94</v>
          </cell>
          <cell r="Z2068">
            <v>3950917.05</v>
          </cell>
          <cell r="AA2068">
            <v>4005189.34</v>
          </cell>
          <cell r="AB2068">
            <v>4059468.57</v>
          </cell>
          <cell r="AC2068">
            <v>4113918.62</v>
          </cell>
          <cell r="AD2068">
            <v>4170493.29</v>
          </cell>
          <cell r="AE2068">
            <v>4227845.9800000004</v>
          </cell>
          <cell r="AF2068">
            <v>4285987.3899999997</v>
          </cell>
          <cell r="AG2068">
            <v>4344928.3600000003</v>
          </cell>
          <cell r="AH2068">
            <v>4404679.88</v>
          </cell>
          <cell r="AI2068">
            <v>4465253.1100000003</v>
          </cell>
          <cell r="AJ2068">
            <v>4526659.34</v>
          </cell>
          <cell r="AK2068">
            <v>4588910.04</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row>
        <row r="2069">
          <cell r="A2069" t="str">
            <v>ORResidentialDLC Smart ThermostatsParticipantsHigh Participation Case0</v>
          </cell>
          <cell r="B2069" t="str">
            <v>OR</v>
          </cell>
          <cell r="C2069" t="str">
            <v>Residential</v>
          </cell>
          <cell r="D2069" t="str">
            <v>DLC Smart Thermostats</v>
          </cell>
          <cell r="E2069" t="str">
            <v>Participants</v>
          </cell>
          <cell r="F2069" t="str">
            <v>High Participation Case</v>
          </cell>
          <cell r="G2069">
            <v>0</v>
          </cell>
          <cell r="H2069">
            <v>0</v>
          </cell>
          <cell r="I2069">
            <v>0</v>
          </cell>
          <cell r="J2069">
            <v>0</v>
          </cell>
          <cell r="K2069">
            <v>0</v>
          </cell>
          <cell r="L2069">
            <v>0</v>
          </cell>
          <cell r="M2069">
            <v>0</v>
          </cell>
          <cell r="N2069">
            <v>0</v>
          </cell>
          <cell r="O2069">
            <v>0</v>
          </cell>
          <cell r="P2069">
            <v>0</v>
          </cell>
          <cell r="Q2069">
            <v>0</v>
          </cell>
          <cell r="R2069">
            <v>16746.686550000006</v>
          </cell>
          <cell r="S2069">
            <v>51018.605550000015</v>
          </cell>
          <cell r="T2069">
            <v>120852.27000000002</v>
          </cell>
          <cell r="U2069">
            <v>157699.79775000006</v>
          </cell>
          <cell r="V2069">
            <v>177800.38649999999</v>
          </cell>
          <cell r="W2069">
            <v>180383.41200000001</v>
          </cell>
          <cell r="X2069">
            <v>182969.12700000001</v>
          </cell>
          <cell r="Y2069">
            <v>185554.33050000004</v>
          </cell>
          <cell r="Z2069">
            <v>188138.90700000001</v>
          </cell>
          <cell r="AA2069">
            <v>190723.30200000003</v>
          </cell>
          <cell r="AB2069">
            <v>193308.027</v>
          </cell>
          <cell r="AC2069">
            <v>195900.88650000002</v>
          </cell>
          <cell r="AD2069">
            <v>198594.91865997191</v>
          </cell>
          <cell r="AE2069">
            <v>201325.99919378545</v>
          </cell>
          <cell r="AF2069">
            <v>204094.63759127702</v>
          </cell>
          <cell r="AG2069">
            <v>206901.35034879539</v>
          </cell>
          <cell r="AH2069">
            <v>209746.66106555553</v>
          </cell>
          <cell r="AI2069">
            <v>212631.10054131731</v>
          </cell>
          <cell r="AJ2069">
            <v>215555.20687540746</v>
          </cell>
          <cell r="AK2069">
            <v>218519.52556710335</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row>
        <row r="2070">
          <cell r="A2070" t="str">
            <v>ORMedium C&amp;IDLC Space HeatingProgram Annual BenefitsHigh Participation Case0</v>
          </cell>
          <cell r="B2070" t="str">
            <v>OR</v>
          </cell>
          <cell r="C2070" t="str">
            <v>Medium C&amp;I</v>
          </cell>
          <cell r="D2070" t="str">
            <v>DLC Space Heating</v>
          </cell>
          <cell r="E2070" t="str">
            <v>Program Annual Benefits</v>
          </cell>
          <cell r="F2070" t="str">
            <v>High Participation Case</v>
          </cell>
          <cell r="G2070">
            <v>0</v>
          </cell>
          <cell r="H2070">
            <v>0</v>
          </cell>
          <cell r="I2070">
            <v>0</v>
          </cell>
          <cell r="J2070">
            <v>0</v>
          </cell>
          <cell r="K2070">
            <v>0</v>
          </cell>
          <cell r="L2070">
            <v>0</v>
          </cell>
          <cell r="M2070">
            <v>0</v>
          </cell>
          <cell r="N2070">
            <v>0</v>
          </cell>
          <cell r="O2070">
            <v>0</v>
          </cell>
          <cell r="P2070">
            <v>0</v>
          </cell>
          <cell r="Q2070">
            <v>0</v>
          </cell>
          <cell r="R2070">
            <v>573231.01</v>
          </cell>
          <cell r="S2070">
            <v>1745288.43</v>
          </cell>
          <cell r="T2070">
            <v>4127886.26</v>
          </cell>
          <cell r="U2070">
            <v>5388069.9000000004</v>
          </cell>
          <cell r="V2070">
            <v>6066603.5300000003</v>
          </cell>
          <cell r="W2070">
            <v>6146956.6100000003</v>
          </cell>
          <cell r="X2070">
            <v>6226381.7599999998</v>
          </cell>
          <cell r="Y2070">
            <v>6305886.3200000003</v>
          </cell>
          <cell r="Z2070">
            <v>6389191.79</v>
          </cell>
          <cell r="AA2070">
            <v>6482465.1100000003</v>
          </cell>
          <cell r="AB2070">
            <v>6568214.9500000002</v>
          </cell>
          <cell r="AC2070">
            <v>6654117.0800000001</v>
          </cell>
          <cell r="AD2070">
            <v>6743128.8899999997</v>
          </cell>
          <cell r="AE2070">
            <v>6833331.4100000001</v>
          </cell>
          <cell r="AF2070">
            <v>6924740.5700000003</v>
          </cell>
          <cell r="AG2070">
            <v>7017372.5</v>
          </cell>
          <cell r="AH2070">
            <v>7111243.5700000003</v>
          </cell>
          <cell r="AI2070">
            <v>7206370.3399999999</v>
          </cell>
          <cell r="AJ2070">
            <v>7302769.6200000001</v>
          </cell>
          <cell r="AK2070">
            <v>7400458.4299999997</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row>
        <row r="2071">
          <cell r="A2071" t="str">
            <v>ORMedium C&amp;IDLC Space HeatingProgram Annual CostsHigh Participation Case0</v>
          </cell>
          <cell r="B2071" t="str">
            <v>OR</v>
          </cell>
          <cell r="C2071" t="str">
            <v>Medium C&amp;I</v>
          </cell>
          <cell r="D2071" t="str">
            <v>DLC Space Heating</v>
          </cell>
          <cell r="E2071" t="str">
            <v>Program Annual Costs</v>
          </cell>
          <cell r="F2071" t="str">
            <v>High Participation Case</v>
          </cell>
          <cell r="G2071">
            <v>0</v>
          </cell>
          <cell r="H2071">
            <v>0</v>
          </cell>
          <cell r="I2071">
            <v>0</v>
          </cell>
          <cell r="J2071">
            <v>0</v>
          </cell>
          <cell r="K2071">
            <v>0</v>
          </cell>
          <cell r="L2071">
            <v>0</v>
          </cell>
          <cell r="M2071">
            <v>0</v>
          </cell>
          <cell r="N2071">
            <v>0</v>
          </cell>
          <cell r="O2071">
            <v>0</v>
          </cell>
          <cell r="P2071">
            <v>0</v>
          </cell>
          <cell r="Q2071">
            <v>0</v>
          </cell>
          <cell r="R2071">
            <v>5834317.1500000004</v>
          </cell>
          <cell r="S2071">
            <v>12509121.98</v>
          </cell>
          <cell r="T2071">
            <v>26286343.199999999</v>
          </cell>
          <cell r="U2071">
            <v>16130618.27</v>
          </cell>
          <cell r="V2071">
            <v>10911310.720000001</v>
          </cell>
          <cell r="W2071">
            <v>4823091.07</v>
          </cell>
          <cell r="X2071">
            <v>4899046.41</v>
          </cell>
          <cell r="Y2071">
            <v>4974249.76</v>
          </cell>
          <cell r="Z2071">
            <v>5049879.66</v>
          </cell>
          <cell r="AA2071">
            <v>5126289.05</v>
          </cell>
          <cell r="AB2071">
            <v>5203203.5</v>
          </cell>
          <cell r="AC2071">
            <v>5283869.59</v>
          </cell>
          <cell r="AD2071">
            <v>5405233.1200000001</v>
          </cell>
          <cell r="AE2071">
            <v>5502775.29</v>
          </cell>
          <cell r="AF2071">
            <v>5602414.6799999997</v>
          </cell>
          <cell r="AG2071">
            <v>5704204.7300000004</v>
          </cell>
          <cell r="AH2071">
            <v>5808200.4400000004</v>
          </cell>
          <cell r="AI2071">
            <v>5914458.3899999997</v>
          </cell>
          <cell r="AJ2071">
            <v>6023036.7800000003</v>
          </cell>
          <cell r="AK2071">
            <v>6133995.5099999998</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row>
        <row r="2072">
          <cell r="A2072" t="str">
            <v>ORMedium C&amp;IDLC Space HeatingNon-Incentive CostsHigh Participation Case0</v>
          </cell>
          <cell r="B2072" t="str">
            <v>OR</v>
          </cell>
          <cell r="C2072" t="str">
            <v>Medium C&amp;I</v>
          </cell>
          <cell r="D2072" t="str">
            <v>DLC Space Heating</v>
          </cell>
          <cell r="E2072" t="str">
            <v>Non-Incentive Costs</v>
          </cell>
          <cell r="F2072" t="str">
            <v>High Participation Case</v>
          </cell>
          <cell r="G2072">
            <v>0</v>
          </cell>
          <cell r="H2072">
            <v>0</v>
          </cell>
          <cell r="I2072">
            <v>0</v>
          </cell>
          <cell r="J2072">
            <v>0</v>
          </cell>
          <cell r="K2072">
            <v>0</v>
          </cell>
          <cell r="L2072">
            <v>0</v>
          </cell>
          <cell r="M2072">
            <v>0</v>
          </cell>
          <cell r="N2072">
            <v>0</v>
          </cell>
          <cell r="O2072">
            <v>0</v>
          </cell>
          <cell r="P2072">
            <v>0</v>
          </cell>
          <cell r="Q2072">
            <v>0</v>
          </cell>
          <cell r="R2072">
            <v>5482636.7300000004</v>
          </cell>
          <cell r="S2072">
            <v>11437731.27</v>
          </cell>
          <cell r="T2072">
            <v>23748445.530000001</v>
          </cell>
          <cell r="U2072">
            <v>12818922.52</v>
          </cell>
          <cell r="V2072">
            <v>7177502.6100000003</v>
          </cell>
          <cell r="W2072">
            <v>1035039.42</v>
          </cell>
          <cell r="X2072">
            <v>1056694.75</v>
          </cell>
          <cell r="Y2072">
            <v>1077608.81</v>
          </cell>
          <cell r="Z2072">
            <v>1098962.6200000001</v>
          </cell>
          <cell r="AA2072">
            <v>1121099.71</v>
          </cell>
          <cell r="AB2072">
            <v>1143734.93</v>
          </cell>
          <cell r="AC2072">
            <v>1169950.97</v>
          </cell>
          <cell r="AD2072">
            <v>1234739.83</v>
          </cell>
          <cell r="AE2072">
            <v>1274929.31</v>
          </cell>
          <cell r="AF2072">
            <v>1316427.29</v>
          </cell>
          <cell r="AG2072">
            <v>1359276.37</v>
          </cell>
          <cell r="AH2072">
            <v>1403520.56</v>
          </cell>
          <cell r="AI2072">
            <v>1449205.28</v>
          </cell>
          <cell r="AJ2072">
            <v>1496377.44</v>
          </cell>
          <cell r="AK2072">
            <v>1545085.48</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row>
        <row r="2073">
          <cell r="A2073" t="str">
            <v>ORMedium C&amp;IDLC Space HeatingSummer Peak Reduction @Meter  (MW)High Participation Case0</v>
          </cell>
          <cell r="B2073" t="str">
            <v>OR</v>
          </cell>
          <cell r="C2073" t="str">
            <v>Medium C&amp;I</v>
          </cell>
          <cell r="D2073" t="str">
            <v>DLC Space Heating</v>
          </cell>
          <cell r="E2073" t="str">
            <v>Summer Peak Reduction @Meter  (MW)</v>
          </cell>
          <cell r="F2073" t="str">
            <v>High Participation Case</v>
          </cell>
          <cell r="G2073">
            <v>0</v>
          </cell>
          <cell r="H2073">
            <v>0</v>
          </cell>
          <cell r="I2073">
            <v>0</v>
          </cell>
          <cell r="J2073">
            <v>0</v>
          </cell>
          <cell r="K2073">
            <v>0</v>
          </cell>
          <cell r="L2073">
            <v>0</v>
          </cell>
          <cell r="M2073">
            <v>0</v>
          </cell>
          <cell r="N2073">
            <v>0</v>
          </cell>
          <cell r="O2073">
            <v>0</v>
          </cell>
          <cell r="P2073">
            <v>0</v>
          </cell>
          <cell r="Q2073">
            <v>0</v>
          </cell>
          <cell r="R2073">
            <v>5.1061481672101516</v>
          </cell>
          <cell r="S2073">
            <v>15.546439584201273</v>
          </cell>
          <cell r="T2073">
            <v>36.769815927493447</v>
          </cell>
          <cell r="U2073">
            <v>47.99510590524666</v>
          </cell>
          <cell r="V2073">
            <v>54.039254216657497</v>
          </cell>
          <cell r="W2073">
            <v>54.75501228123791</v>
          </cell>
          <cell r="X2073">
            <v>55.462504704051796</v>
          </cell>
          <cell r="Y2073">
            <v>56.170704503007471</v>
          </cell>
          <cell r="Z2073">
            <v>56.91276145592839</v>
          </cell>
          <cell r="AA2073">
            <v>57.74360864977195</v>
          </cell>
          <cell r="AB2073">
            <v>58.507439221742665</v>
          </cell>
          <cell r="AC2073">
            <v>59.27262640549219</v>
          </cell>
          <cell r="AD2073">
            <v>60.065513565673378</v>
          </cell>
          <cell r="AE2073">
            <v>60.869007140432515</v>
          </cell>
          <cell r="AF2073">
            <v>61.683249011282939</v>
          </cell>
          <cell r="AG2073">
            <v>62.508382957680382</v>
          </cell>
          <cell r="AH2073">
            <v>63.344554682411669</v>
          </cell>
          <cell r="AI2073">
            <v>64.191911837323005</v>
          </cell>
          <cell r="AJ2073">
            <v>65.050604049392433</v>
          </cell>
          <cell r="AK2073">
            <v>65.920782947151125</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row>
        <row r="2074">
          <cell r="A2074" t="str">
            <v>ORMedium C&amp;IDLC Space HeatingSummer Peak Reduction @Generation (MW)High Participation Case0</v>
          </cell>
          <cell r="B2074" t="str">
            <v>OR</v>
          </cell>
          <cell r="C2074" t="str">
            <v>Medium C&amp;I</v>
          </cell>
          <cell r="D2074" t="str">
            <v>DLC Space Heating</v>
          </cell>
          <cell r="E2074" t="str">
            <v>Summer Peak Reduction @Generation (MW)</v>
          </cell>
          <cell r="F2074" t="str">
            <v>High Participation Case</v>
          </cell>
          <cell r="G2074">
            <v>0</v>
          </cell>
          <cell r="H2074">
            <v>0</v>
          </cell>
          <cell r="I2074">
            <v>0</v>
          </cell>
          <cell r="J2074">
            <v>0</v>
          </cell>
          <cell r="K2074">
            <v>0</v>
          </cell>
          <cell r="L2074">
            <v>0</v>
          </cell>
          <cell r="M2074">
            <v>0</v>
          </cell>
          <cell r="N2074">
            <v>0</v>
          </cell>
          <cell r="O2074">
            <v>0</v>
          </cell>
          <cell r="P2074">
            <v>0</v>
          </cell>
          <cell r="Q2074">
            <v>0</v>
          </cell>
          <cell r="R2074">
            <v>5.6309529854545115</v>
          </cell>
          <cell r="S2074">
            <v>17.1442871462299</v>
          </cell>
          <cell r="T2074">
            <v>40.548980952242438</v>
          </cell>
          <cell r="U2074">
            <v>52.92799504328039</v>
          </cell>
          <cell r="V2074">
            <v>59.593354892652727</v>
          </cell>
          <cell r="W2074">
            <v>60.382677857562754</v>
          </cell>
          <cell r="X2074">
            <v>61.162885646285609</v>
          </cell>
          <cell r="Y2074">
            <v>61.94387351456492</v>
          </cell>
          <cell r="Z2074">
            <v>62.762198341341403</v>
          </cell>
          <cell r="AA2074">
            <v>63.678439181486489</v>
          </cell>
          <cell r="AB2074">
            <v>64.520775498172327</v>
          </cell>
          <cell r="AC2074">
            <v>65.364607857843168</v>
          </cell>
          <cell r="AD2074">
            <v>66.238987169908881</v>
          </cell>
          <cell r="AE2074">
            <v>67.125063013269198</v>
          </cell>
          <cell r="AF2074">
            <v>68.022991851877961</v>
          </cell>
          <cell r="AG2074">
            <v>68.932932242700019</v>
          </cell>
          <cell r="AH2074">
            <v>69.855044863709381</v>
          </cell>
          <cell r="AI2074">
            <v>70.789492542261797</v>
          </cell>
          <cell r="AJ2074">
            <v>71.73644028384696</v>
          </cell>
          <cell r="AK2074">
            <v>72.696055301225314</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row>
        <row r="2075">
          <cell r="A2075" t="str">
            <v>ORMedium C&amp;IDLC Space HeatingWinter Peak Reduction @Meter  (MW)High Participation Case0</v>
          </cell>
          <cell r="B2075" t="str">
            <v>OR</v>
          </cell>
          <cell r="C2075" t="str">
            <v>Medium C&amp;I</v>
          </cell>
          <cell r="D2075" t="str">
            <v>DLC Space Heating</v>
          </cell>
          <cell r="E2075" t="str">
            <v>Winter Peak Reduction @Meter  (MW)</v>
          </cell>
          <cell r="F2075" t="str">
            <v>High Participation Case</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row>
        <row r="2076">
          <cell r="A2076" t="str">
            <v>ORMedium C&amp;IDLC Space HeatingWinter Peak Reduction @Generation (MW)High Participation Case0</v>
          </cell>
          <cell r="B2076" t="str">
            <v>OR</v>
          </cell>
          <cell r="C2076" t="str">
            <v>Medium C&amp;I</v>
          </cell>
          <cell r="D2076" t="str">
            <v>DLC Space Heating</v>
          </cell>
          <cell r="E2076" t="str">
            <v>Winter Peak Reduction @Generation (MW)</v>
          </cell>
          <cell r="F2076" t="str">
            <v>High Participation Case</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row>
        <row r="2077">
          <cell r="A2077" t="str">
            <v>ORMedium C&amp;IDLC Space HeatingProgram Annual BenefitsHigh Participation Case0</v>
          </cell>
          <cell r="B2077" t="str">
            <v>OR</v>
          </cell>
          <cell r="C2077" t="str">
            <v>Medium C&amp;I</v>
          </cell>
          <cell r="D2077" t="str">
            <v>DLC Space Heating</v>
          </cell>
          <cell r="E2077" t="str">
            <v>Program Annual Benefits</v>
          </cell>
          <cell r="F2077" t="str">
            <v>High Participation Case</v>
          </cell>
          <cell r="G2077">
            <v>0</v>
          </cell>
        </row>
        <row r="2078">
          <cell r="A2078" t="str">
            <v>ORMedium C&amp;IDLC Space HeatingNew ParticipantsHigh Participation Case0</v>
          </cell>
          <cell r="B2078" t="str">
            <v>OR</v>
          </cell>
          <cell r="C2078" t="str">
            <v>Medium C&amp;I</v>
          </cell>
          <cell r="D2078" t="str">
            <v>DLC Space Heating</v>
          </cell>
          <cell r="E2078" t="str">
            <v>New Participants</v>
          </cell>
          <cell r="F2078" t="str">
            <v>High Participation Case</v>
          </cell>
          <cell r="G2078">
            <v>0</v>
          </cell>
          <cell r="H2078">
            <v>0</v>
          </cell>
          <cell r="I2078">
            <v>0</v>
          </cell>
          <cell r="J2078">
            <v>0</v>
          </cell>
          <cell r="K2078">
            <v>0</v>
          </cell>
          <cell r="L2078">
            <v>0</v>
          </cell>
          <cell r="M2078">
            <v>0</v>
          </cell>
          <cell r="N2078">
            <v>0</v>
          </cell>
          <cell r="O2078">
            <v>0</v>
          </cell>
          <cell r="P2078">
            <v>0</v>
          </cell>
          <cell r="Q2078">
            <v>0</v>
          </cell>
          <cell r="R2078">
            <v>16746.686550000006</v>
          </cell>
          <cell r="S2078">
            <v>34271.919000000009</v>
          </cell>
          <cell r="T2078">
            <v>69833.664450000011</v>
          </cell>
          <cell r="U2078">
            <v>36847.527750000037</v>
          </cell>
          <cell r="V2078">
            <v>20100.588749999937</v>
          </cell>
          <cell r="W2078">
            <v>2583.0255000000179</v>
          </cell>
          <cell r="X2078">
            <v>2585.7149999999965</v>
          </cell>
          <cell r="Y2078">
            <v>2585.2035000000324</v>
          </cell>
          <cell r="Z2078">
            <v>2584.5764999999665</v>
          </cell>
          <cell r="AA2078">
            <v>2584.3950000000186</v>
          </cell>
          <cell r="AB2078">
            <v>2584.7249999999767</v>
          </cell>
          <cell r="AC2078">
            <v>2592.8595000000205</v>
          </cell>
          <cell r="AD2078">
            <v>2694.0321599718882</v>
          </cell>
          <cell r="AE2078">
            <v>2731.0805338135397</v>
          </cell>
          <cell r="AF2078">
            <v>2768.6383974915661</v>
          </cell>
          <cell r="AG2078">
            <v>2806.7127575183695</v>
          </cell>
          <cell r="AH2078">
            <v>2845.3107167601411</v>
          </cell>
          <cell r="AI2078">
            <v>2884.4394757617847</v>
          </cell>
          <cell r="AJ2078">
            <v>2924.1063340901455</v>
          </cell>
          <cell r="AK2078">
            <v>2964.3186916958948</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row>
        <row r="2079">
          <cell r="A2079" t="str">
            <v>ORMedium C&amp;IDLC Space HeatingIncentive CostsHigh Participation Case0</v>
          </cell>
          <cell r="B2079" t="str">
            <v>OR</v>
          </cell>
          <cell r="C2079" t="str">
            <v>Medium C&amp;I</v>
          </cell>
          <cell r="D2079" t="str">
            <v>DLC Space Heating</v>
          </cell>
          <cell r="E2079" t="str">
            <v>Incentive Costs</v>
          </cell>
          <cell r="F2079" t="str">
            <v>High Participation Case</v>
          </cell>
          <cell r="G2079">
            <v>0</v>
          </cell>
          <cell r="H2079">
            <v>0</v>
          </cell>
          <cell r="I2079">
            <v>0</v>
          </cell>
          <cell r="J2079">
            <v>0</v>
          </cell>
          <cell r="K2079">
            <v>0</v>
          </cell>
          <cell r="L2079">
            <v>0</v>
          </cell>
          <cell r="M2079">
            <v>0</v>
          </cell>
          <cell r="N2079">
            <v>0</v>
          </cell>
          <cell r="O2079">
            <v>0</v>
          </cell>
          <cell r="P2079">
            <v>0</v>
          </cell>
          <cell r="Q2079">
            <v>0</v>
          </cell>
          <cell r="R2079">
            <v>351680.42</v>
          </cell>
          <cell r="S2079">
            <v>1071390.72</v>
          </cell>
          <cell r="T2079">
            <v>2537897.67</v>
          </cell>
          <cell r="U2079">
            <v>3311695.75</v>
          </cell>
          <cell r="V2079">
            <v>3733808.12</v>
          </cell>
          <cell r="W2079">
            <v>3788051.65</v>
          </cell>
          <cell r="X2079">
            <v>3842351.67</v>
          </cell>
          <cell r="Y2079">
            <v>3896640.94</v>
          </cell>
          <cell r="Z2079">
            <v>3950917.05</v>
          </cell>
          <cell r="AA2079">
            <v>4005189.34</v>
          </cell>
          <cell r="AB2079">
            <v>4059468.57</v>
          </cell>
          <cell r="AC2079">
            <v>4113918.62</v>
          </cell>
          <cell r="AD2079">
            <v>4170493.29</v>
          </cell>
          <cell r="AE2079">
            <v>4227845.9800000004</v>
          </cell>
          <cell r="AF2079">
            <v>4285987.3899999997</v>
          </cell>
          <cell r="AG2079">
            <v>4344928.3600000003</v>
          </cell>
          <cell r="AH2079">
            <v>4404679.88</v>
          </cell>
          <cell r="AI2079">
            <v>4465253.1100000003</v>
          </cell>
          <cell r="AJ2079">
            <v>4526659.34</v>
          </cell>
          <cell r="AK2079">
            <v>4588910.04</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row>
        <row r="2080">
          <cell r="A2080" t="str">
            <v>ORMedium C&amp;IDLC Space HeatingParticipantsHigh Participation Case0</v>
          </cell>
          <cell r="B2080" t="str">
            <v>OR</v>
          </cell>
          <cell r="C2080" t="str">
            <v>Medium C&amp;I</v>
          </cell>
          <cell r="D2080" t="str">
            <v>DLC Space Heating</v>
          </cell>
          <cell r="E2080" t="str">
            <v>Participants</v>
          </cell>
          <cell r="F2080" t="str">
            <v>High Participation Case</v>
          </cell>
          <cell r="G2080">
            <v>0</v>
          </cell>
          <cell r="H2080">
            <v>0</v>
          </cell>
          <cell r="I2080">
            <v>0</v>
          </cell>
          <cell r="J2080">
            <v>0</v>
          </cell>
          <cell r="K2080">
            <v>0</v>
          </cell>
          <cell r="L2080">
            <v>0</v>
          </cell>
          <cell r="M2080">
            <v>0</v>
          </cell>
          <cell r="N2080">
            <v>0</v>
          </cell>
          <cell r="O2080">
            <v>0</v>
          </cell>
          <cell r="P2080">
            <v>0</v>
          </cell>
          <cell r="Q2080">
            <v>0</v>
          </cell>
          <cell r="R2080">
            <v>16746.686550000006</v>
          </cell>
          <cell r="S2080">
            <v>51018.605550000015</v>
          </cell>
          <cell r="T2080">
            <v>120852.27000000002</v>
          </cell>
          <cell r="U2080">
            <v>157699.79775000006</v>
          </cell>
          <cell r="V2080">
            <v>177800.38649999999</v>
          </cell>
          <cell r="W2080">
            <v>180383.41200000001</v>
          </cell>
          <cell r="X2080">
            <v>182969.12700000001</v>
          </cell>
          <cell r="Y2080">
            <v>185554.33050000004</v>
          </cell>
          <cell r="Z2080">
            <v>188138.90700000001</v>
          </cell>
          <cell r="AA2080">
            <v>190723.30200000003</v>
          </cell>
          <cell r="AB2080">
            <v>193308.027</v>
          </cell>
          <cell r="AC2080">
            <v>195900.88650000002</v>
          </cell>
          <cell r="AD2080">
            <v>198594.91865997191</v>
          </cell>
          <cell r="AE2080">
            <v>201325.99919378545</v>
          </cell>
          <cell r="AF2080">
            <v>204094.63759127702</v>
          </cell>
          <cell r="AG2080">
            <v>206901.35034879539</v>
          </cell>
          <cell r="AH2080">
            <v>209746.66106555553</v>
          </cell>
          <cell r="AI2080">
            <v>212631.10054131731</v>
          </cell>
          <cell r="AJ2080">
            <v>215555.20687540746</v>
          </cell>
          <cell r="AK2080">
            <v>218519.52556710335</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row>
        <row r="2081">
          <cell r="A2081" t="str">
            <v>ORResidentialDLC Space HeatingProgram Annual BenefitsHigh Participation Case0</v>
          </cell>
          <cell r="B2081" t="str">
            <v>OR</v>
          </cell>
          <cell r="C2081" t="str">
            <v>Residential</v>
          </cell>
          <cell r="D2081" t="str">
            <v>DLC Space Heating</v>
          </cell>
          <cell r="E2081" t="str">
            <v>Program Annual Benefits</v>
          </cell>
          <cell r="F2081" t="str">
            <v>High Participation Case</v>
          </cell>
          <cell r="G2081">
            <v>0</v>
          </cell>
          <cell r="H2081">
            <v>0</v>
          </cell>
          <cell r="I2081">
            <v>0</v>
          </cell>
          <cell r="J2081">
            <v>0</v>
          </cell>
          <cell r="K2081">
            <v>0</v>
          </cell>
          <cell r="L2081">
            <v>0</v>
          </cell>
          <cell r="M2081">
            <v>0</v>
          </cell>
          <cell r="N2081">
            <v>0</v>
          </cell>
          <cell r="O2081">
            <v>0</v>
          </cell>
          <cell r="P2081">
            <v>0</v>
          </cell>
          <cell r="Q2081">
            <v>0</v>
          </cell>
          <cell r="R2081">
            <v>573231.01</v>
          </cell>
          <cell r="S2081">
            <v>1745288.43</v>
          </cell>
          <cell r="T2081">
            <v>4127886.26</v>
          </cell>
          <cell r="U2081">
            <v>5388069.9000000004</v>
          </cell>
          <cell r="V2081">
            <v>6066603.5300000003</v>
          </cell>
          <cell r="W2081">
            <v>6146956.6100000003</v>
          </cell>
          <cell r="X2081">
            <v>6226381.7599999998</v>
          </cell>
          <cell r="Y2081">
            <v>6305886.3200000003</v>
          </cell>
          <cell r="Z2081">
            <v>6389191.79</v>
          </cell>
          <cell r="AA2081">
            <v>6482465.1100000003</v>
          </cell>
          <cell r="AB2081">
            <v>6568214.9500000002</v>
          </cell>
          <cell r="AC2081">
            <v>6654117.0800000001</v>
          </cell>
          <cell r="AD2081">
            <v>6743128.8899999997</v>
          </cell>
          <cell r="AE2081">
            <v>6833331.4100000001</v>
          </cell>
          <cell r="AF2081">
            <v>6924740.5700000003</v>
          </cell>
          <cell r="AG2081">
            <v>7017372.5</v>
          </cell>
          <cell r="AH2081">
            <v>7111243.5700000003</v>
          </cell>
          <cell r="AI2081">
            <v>7206370.3399999999</v>
          </cell>
          <cell r="AJ2081">
            <v>7302769.6200000001</v>
          </cell>
          <cell r="AK2081">
            <v>7400458.4299999997</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row>
        <row r="2082">
          <cell r="A2082" t="str">
            <v>ORResidentialDLC Space HeatingProgram Annual CostsHigh Participation Case0</v>
          </cell>
          <cell r="B2082" t="str">
            <v>OR</v>
          </cell>
          <cell r="C2082" t="str">
            <v>Residential</v>
          </cell>
          <cell r="D2082" t="str">
            <v>DLC Space Heating</v>
          </cell>
          <cell r="E2082" t="str">
            <v>Program Annual Costs</v>
          </cell>
          <cell r="F2082" t="str">
            <v>High Participation Case</v>
          </cell>
          <cell r="G2082">
            <v>0</v>
          </cell>
          <cell r="H2082">
            <v>0</v>
          </cell>
          <cell r="I2082">
            <v>0</v>
          </cell>
          <cell r="J2082">
            <v>0</v>
          </cell>
          <cell r="K2082">
            <v>0</v>
          </cell>
          <cell r="L2082">
            <v>0</v>
          </cell>
          <cell r="M2082">
            <v>0</v>
          </cell>
          <cell r="N2082">
            <v>0</v>
          </cell>
          <cell r="O2082">
            <v>0</v>
          </cell>
          <cell r="P2082">
            <v>0</v>
          </cell>
          <cell r="Q2082">
            <v>0</v>
          </cell>
          <cell r="R2082">
            <v>5834317.1500000004</v>
          </cell>
          <cell r="S2082">
            <v>12509121.98</v>
          </cell>
          <cell r="T2082">
            <v>26286343.199999999</v>
          </cell>
          <cell r="U2082">
            <v>16130618.27</v>
          </cell>
          <cell r="V2082">
            <v>10911310.720000001</v>
          </cell>
          <cell r="W2082">
            <v>4823091.07</v>
          </cell>
          <cell r="X2082">
            <v>4899046.41</v>
          </cell>
          <cell r="Y2082">
            <v>4974249.76</v>
          </cell>
          <cell r="Z2082">
            <v>5049879.66</v>
          </cell>
          <cell r="AA2082">
            <v>5126289.05</v>
          </cell>
          <cell r="AB2082">
            <v>5203203.5</v>
          </cell>
          <cell r="AC2082">
            <v>5283869.59</v>
          </cell>
          <cell r="AD2082">
            <v>5405233.1200000001</v>
          </cell>
          <cell r="AE2082">
            <v>5502775.29</v>
          </cell>
          <cell r="AF2082">
            <v>5602414.6799999997</v>
          </cell>
          <cell r="AG2082">
            <v>5704204.7300000004</v>
          </cell>
          <cell r="AH2082">
            <v>5808200.4400000004</v>
          </cell>
          <cell r="AI2082">
            <v>5914458.3899999997</v>
          </cell>
          <cell r="AJ2082">
            <v>6023036.7800000003</v>
          </cell>
          <cell r="AK2082">
            <v>6133995.5099999998</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row>
        <row r="2083">
          <cell r="A2083" t="str">
            <v>ORResidentialDLC Space HeatingNon-Incentive CostsHigh Participation Case0</v>
          </cell>
          <cell r="B2083" t="str">
            <v>OR</v>
          </cell>
          <cell r="C2083" t="str">
            <v>Residential</v>
          </cell>
          <cell r="D2083" t="str">
            <v>DLC Space Heating</v>
          </cell>
          <cell r="E2083" t="str">
            <v>Non-Incentive Costs</v>
          </cell>
          <cell r="F2083" t="str">
            <v>High Participation Case</v>
          </cell>
          <cell r="G2083">
            <v>0</v>
          </cell>
          <cell r="H2083">
            <v>0</v>
          </cell>
          <cell r="I2083">
            <v>0</v>
          </cell>
          <cell r="J2083">
            <v>0</v>
          </cell>
          <cell r="K2083">
            <v>0</v>
          </cell>
          <cell r="L2083">
            <v>0</v>
          </cell>
          <cell r="M2083">
            <v>0</v>
          </cell>
          <cell r="N2083">
            <v>0</v>
          </cell>
          <cell r="O2083">
            <v>0</v>
          </cell>
          <cell r="P2083">
            <v>0</v>
          </cell>
          <cell r="Q2083">
            <v>0</v>
          </cell>
          <cell r="R2083">
            <v>5482636.7300000004</v>
          </cell>
          <cell r="S2083">
            <v>11437731.27</v>
          </cell>
          <cell r="T2083">
            <v>23748445.530000001</v>
          </cell>
          <cell r="U2083">
            <v>12818922.52</v>
          </cell>
          <cell r="V2083">
            <v>7177502.6100000003</v>
          </cell>
          <cell r="W2083">
            <v>1035039.42</v>
          </cell>
          <cell r="X2083">
            <v>1056694.75</v>
          </cell>
          <cell r="Y2083">
            <v>1077608.81</v>
          </cell>
          <cell r="Z2083">
            <v>1098962.6200000001</v>
          </cell>
          <cell r="AA2083">
            <v>1121099.71</v>
          </cell>
          <cell r="AB2083">
            <v>1143734.93</v>
          </cell>
          <cell r="AC2083">
            <v>1169950.97</v>
          </cell>
          <cell r="AD2083">
            <v>1234739.83</v>
          </cell>
          <cell r="AE2083">
            <v>1274929.31</v>
          </cell>
          <cell r="AF2083">
            <v>1316427.29</v>
          </cell>
          <cell r="AG2083">
            <v>1359276.37</v>
          </cell>
          <cell r="AH2083">
            <v>1403520.56</v>
          </cell>
          <cell r="AI2083">
            <v>1449205.28</v>
          </cell>
          <cell r="AJ2083">
            <v>1496377.44</v>
          </cell>
          <cell r="AK2083">
            <v>1545085.48</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row>
        <row r="2084">
          <cell r="A2084" t="str">
            <v>ORResidentialDLC Space HeatingSummer Peak Reduction @Meter  (MW)High Participation Case0</v>
          </cell>
          <cell r="B2084" t="str">
            <v>OR</v>
          </cell>
          <cell r="C2084" t="str">
            <v>Residential</v>
          </cell>
          <cell r="D2084" t="str">
            <v>DLC Space Heating</v>
          </cell>
          <cell r="E2084" t="str">
            <v>Summer Peak Reduction @Meter  (MW)</v>
          </cell>
          <cell r="F2084" t="str">
            <v>High Participation Case</v>
          </cell>
          <cell r="G2084">
            <v>0</v>
          </cell>
          <cell r="H2084">
            <v>0</v>
          </cell>
          <cell r="I2084">
            <v>0</v>
          </cell>
          <cell r="J2084">
            <v>0</v>
          </cell>
          <cell r="K2084">
            <v>0</v>
          </cell>
          <cell r="L2084">
            <v>0</v>
          </cell>
          <cell r="M2084">
            <v>0</v>
          </cell>
          <cell r="N2084">
            <v>0</v>
          </cell>
          <cell r="O2084">
            <v>0</v>
          </cell>
          <cell r="P2084">
            <v>0</v>
          </cell>
          <cell r="Q2084">
            <v>0</v>
          </cell>
          <cell r="R2084">
            <v>5.1061481672101516</v>
          </cell>
          <cell r="S2084">
            <v>15.546439584201273</v>
          </cell>
          <cell r="T2084">
            <v>36.769815927493447</v>
          </cell>
          <cell r="U2084">
            <v>47.99510590524666</v>
          </cell>
          <cell r="V2084">
            <v>54.039254216657497</v>
          </cell>
          <cell r="W2084">
            <v>54.75501228123791</v>
          </cell>
          <cell r="X2084">
            <v>55.462504704051796</v>
          </cell>
          <cell r="Y2084">
            <v>56.170704503007471</v>
          </cell>
          <cell r="Z2084">
            <v>56.91276145592839</v>
          </cell>
          <cell r="AA2084">
            <v>57.74360864977195</v>
          </cell>
          <cell r="AB2084">
            <v>58.507439221742665</v>
          </cell>
          <cell r="AC2084">
            <v>59.27262640549219</v>
          </cell>
          <cell r="AD2084">
            <v>60.065513565673378</v>
          </cell>
          <cell r="AE2084">
            <v>60.869007140432515</v>
          </cell>
          <cell r="AF2084">
            <v>61.683249011282939</v>
          </cell>
          <cell r="AG2084">
            <v>62.508382957680382</v>
          </cell>
          <cell r="AH2084">
            <v>63.344554682411669</v>
          </cell>
          <cell r="AI2084">
            <v>64.191911837323005</v>
          </cell>
          <cell r="AJ2084">
            <v>65.050604049392433</v>
          </cell>
          <cell r="AK2084">
            <v>65.920782947151125</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row>
        <row r="2085">
          <cell r="A2085" t="str">
            <v>ORResidentialDLC Space HeatingSummer Peak Reduction @Generation (MW)High Participation Case0</v>
          </cell>
          <cell r="B2085" t="str">
            <v>OR</v>
          </cell>
          <cell r="C2085" t="str">
            <v>Residential</v>
          </cell>
          <cell r="D2085" t="str">
            <v>DLC Space Heating</v>
          </cell>
          <cell r="E2085" t="str">
            <v>Summer Peak Reduction @Generation (MW)</v>
          </cell>
          <cell r="F2085" t="str">
            <v>High Participation Case</v>
          </cell>
          <cell r="G2085">
            <v>0</v>
          </cell>
          <cell r="H2085">
            <v>0</v>
          </cell>
          <cell r="I2085">
            <v>0</v>
          </cell>
          <cell r="J2085">
            <v>0</v>
          </cell>
          <cell r="K2085">
            <v>0</v>
          </cell>
          <cell r="L2085">
            <v>0</v>
          </cell>
          <cell r="M2085">
            <v>0</v>
          </cell>
          <cell r="N2085">
            <v>0</v>
          </cell>
          <cell r="O2085">
            <v>0</v>
          </cell>
          <cell r="P2085">
            <v>0</v>
          </cell>
          <cell r="Q2085">
            <v>0</v>
          </cell>
          <cell r="R2085">
            <v>5.6309529854545115</v>
          </cell>
          <cell r="S2085">
            <v>17.1442871462299</v>
          </cell>
          <cell r="T2085">
            <v>40.548980952242438</v>
          </cell>
          <cell r="U2085">
            <v>52.92799504328039</v>
          </cell>
          <cell r="V2085">
            <v>59.593354892652727</v>
          </cell>
          <cell r="W2085">
            <v>60.382677857562754</v>
          </cell>
          <cell r="X2085">
            <v>61.162885646285609</v>
          </cell>
          <cell r="Y2085">
            <v>61.94387351456492</v>
          </cell>
          <cell r="Z2085">
            <v>62.762198341341403</v>
          </cell>
          <cell r="AA2085">
            <v>63.678439181486489</v>
          </cell>
          <cell r="AB2085">
            <v>64.520775498172327</v>
          </cell>
          <cell r="AC2085">
            <v>65.364607857843168</v>
          </cell>
          <cell r="AD2085">
            <v>66.238987169908881</v>
          </cell>
          <cell r="AE2085">
            <v>67.125063013269198</v>
          </cell>
          <cell r="AF2085">
            <v>68.022991851877961</v>
          </cell>
          <cell r="AG2085">
            <v>68.932932242700019</v>
          </cell>
          <cell r="AH2085">
            <v>69.855044863709381</v>
          </cell>
          <cell r="AI2085">
            <v>70.789492542261797</v>
          </cell>
          <cell r="AJ2085">
            <v>71.73644028384696</v>
          </cell>
          <cell r="AK2085">
            <v>72.696055301225314</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row>
        <row r="2086">
          <cell r="A2086" t="str">
            <v>ORResidentialDLC Space HeatingWinter Peak Reduction @Meter  (MW)High Participation Case0</v>
          </cell>
          <cell r="B2086" t="str">
            <v>OR</v>
          </cell>
          <cell r="C2086" t="str">
            <v>Residential</v>
          </cell>
          <cell r="D2086" t="str">
            <v>DLC Space Heating</v>
          </cell>
          <cell r="E2086" t="str">
            <v>Winter Peak Reduction @Meter  (MW)</v>
          </cell>
          <cell r="F2086" t="str">
            <v>High Participation Case</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row>
        <row r="2087">
          <cell r="A2087" t="str">
            <v>ORResidentialDLC Space HeatingWinter Peak Reduction @Generation (MW)High Participation Case0</v>
          </cell>
          <cell r="B2087" t="str">
            <v>OR</v>
          </cell>
          <cell r="C2087" t="str">
            <v>Residential</v>
          </cell>
          <cell r="D2087" t="str">
            <v>DLC Space Heating</v>
          </cell>
          <cell r="E2087" t="str">
            <v>Winter Peak Reduction @Generation (MW)</v>
          </cell>
          <cell r="F2087" t="str">
            <v>High Participation Case</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row>
        <row r="2088">
          <cell r="A2088" t="str">
            <v>ORResidentialDLC Space HeatingProgram Annual BenefitsHigh Participation Case0</v>
          </cell>
          <cell r="B2088" t="str">
            <v>OR</v>
          </cell>
          <cell r="C2088" t="str">
            <v>Residential</v>
          </cell>
          <cell r="D2088" t="str">
            <v>DLC Space Heating</v>
          </cell>
          <cell r="E2088" t="str">
            <v>Program Annual Benefits</v>
          </cell>
          <cell r="F2088" t="str">
            <v>High Participation Case</v>
          </cell>
          <cell r="G2088">
            <v>0</v>
          </cell>
        </row>
        <row r="2089">
          <cell r="A2089" t="str">
            <v>ORResidentialDLC Space HeatingNew ParticipantsHigh Participation Case0</v>
          </cell>
          <cell r="B2089" t="str">
            <v>OR</v>
          </cell>
          <cell r="C2089" t="str">
            <v>Residential</v>
          </cell>
          <cell r="D2089" t="str">
            <v>DLC Space Heating</v>
          </cell>
          <cell r="E2089" t="str">
            <v>New Participants</v>
          </cell>
          <cell r="F2089" t="str">
            <v>High Participation Case</v>
          </cell>
          <cell r="G2089">
            <v>0</v>
          </cell>
          <cell r="H2089">
            <v>0</v>
          </cell>
          <cell r="I2089">
            <v>0</v>
          </cell>
          <cell r="J2089">
            <v>0</v>
          </cell>
          <cell r="K2089">
            <v>0</v>
          </cell>
          <cell r="L2089">
            <v>0</v>
          </cell>
          <cell r="M2089">
            <v>0</v>
          </cell>
          <cell r="N2089">
            <v>0</v>
          </cell>
          <cell r="O2089">
            <v>0</v>
          </cell>
          <cell r="P2089">
            <v>0</v>
          </cell>
          <cell r="Q2089">
            <v>0</v>
          </cell>
          <cell r="R2089">
            <v>16746.686550000006</v>
          </cell>
          <cell r="S2089">
            <v>34271.919000000009</v>
          </cell>
          <cell r="T2089">
            <v>69833.664450000011</v>
          </cell>
          <cell r="U2089">
            <v>36847.527750000037</v>
          </cell>
          <cell r="V2089">
            <v>20100.588749999937</v>
          </cell>
          <cell r="W2089">
            <v>2583.0255000000179</v>
          </cell>
          <cell r="X2089">
            <v>2585.7149999999965</v>
          </cell>
          <cell r="Y2089">
            <v>2585.2035000000324</v>
          </cell>
          <cell r="Z2089">
            <v>2584.5764999999665</v>
          </cell>
          <cell r="AA2089">
            <v>2584.3950000000186</v>
          </cell>
          <cell r="AB2089">
            <v>2584.7249999999767</v>
          </cell>
          <cell r="AC2089">
            <v>2592.8595000000205</v>
          </cell>
          <cell r="AD2089">
            <v>2694.0321599718882</v>
          </cell>
          <cell r="AE2089">
            <v>2731.0805338135397</v>
          </cell>
          <cell r="AF2089">
            <v>2768.6383974915661</v>
          </cell>
          <cell r="AG2089">
            <v>2806.7127575183695</v>
          </cell>
          <cell r="AH2089">
            <v>2845.3107167601411</v>
          </cell>
          <cell r="AI2089">
            <v>2884.4394757617847</v>
          </cell>
          <cell r="AJ2089">
            <v>2924.1063340901455</v>
          </cell>
          <cell r="AK2089">
            <v>2964.3186916958948</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row>
        <row r="2090">
          <cell r="A2090" t="str">
            <v>ORResidentialDLC Space HeatingIncentive CostsHigh Participation Case0</v>
          </cell>
          <cell r="B2090" t="str">
            <v>OR</v>
          </cell>
          <cell r="C2090" t="str">
            <v>Residential</v>
          </cell>
          <cell r="D2090" t="str">
            <v>DLC Space Heating</v>
          </cell>
          <cell r="E2090" t="str">
            <v>Incentive Costs</v>
          </cell>
          <cell r="F2090" t="str">
            <v>High Participation Case</v>
          </cell>
          <cell r="G2090">
            <v>0</v>
          </cell>
          <cell r="H2090">
            <v>0</v>
          </cell>
          <cell r="I2090">
            <v>0</v>
          </cell>
          <cell r="J2090">
            <v>0</v>
          </cell>
          <cell r="K2090">
            <v>0</v>
          </cell>
          <cell r="L2090">
            <v>0</v>
          </cell>
          <cell r="M2090">
            <v>0</v>
          </cell>
          <cell r="N2090">
            <v>0</v>
          </cell>
          <cell r="O2090">
            <v>0</v>
          </cell>
          <cell r="P2090">
            <v>0</v>
          </cell>
          <cell r="Q2090">
            <v>0</v>
          </cell>
          <cell r="R2090">
            <v>351680.42</v>
          </cell>
          <cell r="S2090">
            <v>1071390.72</v>
          </cell>
          <cell r="T2090">
            <v>2537897.67</v>
          </cell>
          <cell r="U2090">
            <v>3311695.75</v>
          </cell>
          <cell r="V2090">
            <v>3733808.12</v>
          </cell>
          <cell r="W2090">
            <v>3788051.65</v>
          </cell>
          <cell r="X2090">
            <v>3842351.67</v>
          </cell>
          <cell r="Y2090">
            <v>3896640.94</v>
          </cell>
          <cell r="Z2090">
            <v>3950917.05</v>
          </cell>
          <cell r="AA2090">
            <v>4005189.34</v>
          </cell>
          <cell r="AB2090">
            <v>4059468.57</v>
          </cell>
          <cell r="AC2090">
            <v>4113918.62</v>
          </cell>
          <cell r="AD2090">
            <v>4170493.29</v>
          </cell>
          <cell r="AE2090">
            <v>4227845.9800000004</v>
          </cell>
          <cell r="AF2090">
            <v>4285987.3899999997</v>
          </cell>
          <cell r="AG2090">
            <v>4344928.3600000003</v>
          </cell>
          <cell r="AH2090">
            <v>4404679.88</v>
          </cell>
          <cell r="AI2090">
            <v>4465253.1100000003</v>
          </cell>
          <cell r="AJ2090">
            <v>4526659.34</v>
          </cell>
          <cell r="AK2090">
            <v>4588910.04</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row>
        <row r="2091">
          <cell r="A2091" t="str">
            <v>ORResidentialDLC Space HeatingParticipantsHigh Participation Case0</v>
          </cell>
          <cell r="B2091" t="str">
            <v>OR</v>
          </cell>
          <cell r="C2091" t="str">
            <v>Residential</v>
          </cell>
          <cell r="D2091" t="str">
            <v>DLC Space Heating</v>
          </cell>
          <cell r="E2091" t="str">
            <v>Participants</v>
          </cell>
          <cell r="F2091" t="str">
            <v>High Participation Case</v>
          </cell>
          <cell r="G2091">
            <v>0</v>
          </cell>
          <cell r="H2091">
            <v>0</v>
          </cell>
          <cell r="I2091">
            <v>0</v>
          </cell>
          <cell r="J2091">
            <v>0</v>
          </cell>
          <cell r="K2091">
            <v>0</v>
          </cell>
          <cell r="L2091">
            <v>0</v>
          </cell>
          <cell r="M2091">
            <v>0</v>
          </cell>
          <cell r="N2091">
            <v>0</v>
          </cell>
          <cell r="O2091">
            <v>0</v>
          </cell>
          <cell r="P2091">
            <v>0</v>
          </cell>
          <cell r="Q2091">
            <v>0</v>
          </cell>
          <cell r="R2091">
            <v>16746.686550000006</v>
          </cell>
          <cell r="S2091">
            <v>51018.605550000015</v>
          </cell>
          <cell r="T2091">
            <v>120852.27000000002</v>
          </cell>
          <cell r="U2091">
            <v>157699.79775000006</v>
          </cell>
          <cell r="V2091">
            <v>177800.38649999999</v>
          </cell>
          <cell r="W2091">
            <v>180383.41200000001</v>
          </cell>
          <cell r="X2091">
            <v>182969.12700000001</v>
          </cell>
          <cell r="Y2091">
            <v>185554.33050000004</v>
          </cell>
          <cell r="Z2091">
            <v>188138.90700000001</v>
          </cell>
          <cell r="AA2091">
            <v>190723.30200000003</v>
          </cell>
          <cell r="AB2091">
            <v>193308.027</v>
          </cell>
          <cell r="AC2091">
            <v>195900.88650000002</v>
          </cell>
          <cell r="AD2091">
            <v>198594.91865997191</v>
          </cell>
          <cell r="AE2091">
            <v>201325.99919378545</v>
          </cell>
          <cell r="AF2091">
            <v>204094.63759127702</v>
          </cell>
          <cell r="AG2091">
            <v>206901.35034879539</v>
          </cell>
          <cell r="AH2091">
            <v>209746.66106555553</v>
          </cell>
          <cell r="AI2091">
            <v>212631.10054131731</v>
          </cell>
          <cell r="AJ2091">
            <v>215555.20687540746</v>
          </cell>
          <cell r="AK2091">
            <v>218519.52556710335</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row>
        <row r="2092">
          <cell r="A2092" t="str">
            <v>ORSmall C&amp;IDLC Space HeatingProgram Annual BenefitsHigh Participation Case0</v>
          </cell>
          <cell r="B2092" t="str">
            <v>OR</v>
          </cell>
          <cell r="C2092" t="str">
            <v>Small C&amp;I</v>
          </cell>
          <cell r="D2092" t="str">
            <v>DLC Space Heating</v>
          </cell>
          <cell r="E2092" t="str">
            <v>Program Annual Benefits</v>
          </cell>
          <cell r="F2092" t="str">
            <v>High Participation Case</v>
          </cell>
          <cell r="G2092">
            <v>0</v>
          </cell>
          <cell r="H2092">
            <v>0</v>
          </cell>
          <cell r="I2092">
            <v>0</v>
          </cell>
          <cell r="J2092">
            <v>0</v>
          </cell>
          <cell r="K2092">
            <v>0</v>
          </cell>
          <cell r="L2092">
            <v>0</v>
          </cell>
          <cell r="M2092">
            <v>0</v>
          </cell>
          <cell r="N2092">
            <v>0</v>
          </cell>
          <cell r="O2092">
            <v>0</v>
          </cell>
          <cell r="P2092">
            <v>0</v>
          </cell>
          <cell r="Q2092">
            <v>0</v>
          </cell>
          <cell r="R2092">
            <v>573231.01</v>
          </cell>
          <cell r="S2092">
            <v>1745288.43</v>
          </cell>
          <cell r="T2092">
            <v>4127886.26</v>
          </cell>
          <cell r="U2092">
            <v>5388069.9000000004</v>
          </cell>
          <cell r="V2092">
            <v>6066603.5300000003</v>
          </cell>
          <cell r="W2092">
            <v>6146956.6100000003</v>
          </cell>
          <cell r="X2092">
            <v>6226381.7599999998</v>
          </cell>
          <cell r="Y2092">
            <v>6305886.3200000003</v>
          </cell>
          <cell r="Z2092">
            <v>6389191.79</v>
          </cell>
          <cell r="AA2092">
            <v>6482465.1100000003</v>
          </cell>
          <cell r="AB2092">
            <v>6568214.9500000002</v>
          </cell>
          <cell r="AC2092">
            <v>6654117.0800000001</v>
          </cell>
          <cell r="AD2092">
            <v>6743128.8899999997</v>
          </cell>
          <cell r="AE2092">
            <v>6833331.4100000001</v>
          </cell>
          <cell r="AF2092">
            <v>6924740.5700000003</v>
          </cell>
          <cell r="AG2092">
            <v>7017372.5</v>
          </cell>
          <cell r="AH2092">
            <v>7111243.5700000003</v>
          </cell>
          <cell r="AI2092">
            <v>7206370.3399999999</v>
          </cell>
          <cell r="AJ2092">
            <v>7302769.6200000001</v>
          </cell>
          <cell r="AK2092">
            <v>7400458.4299999997</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row>
        <row r="2093">
          <cell r="A2093" t="str">
            <v>ORSmall C&amp;IDLC Space HeatingProgram Annual CostsHigh Participation Case0</v>
          </cell>
          <cell r="B2093" t="str">
            <v>OR</v>
          </cell>
          <cell r="C2093" t="str">
            <v>Small C&amp;I</v>
          </cell>
          <cell r="D2093" t="str">
            <v>DLC Space Heating</v>
          </cell>
          <cell r="E2093" t="str">
            <v>Program Annual Costs</v>
          </cell>
          <cell r="F2093" t="str">
            <v>High Participation Case</v>
          </cell>
          <cell r="G2093">
            <v>0</v>
          </cell>
          <cell r="H2093">
            <v>0</v>
          </cell>
          <cell r="I2093">
            <v>0</v>
          </cell>
          <cell r="J2093">
            <v>0</v>
          </cell>
          <cell r="K2093">
            <v>0</v>
          </cell>
          <cell r="L2093">
            <v>0</v>
          </cell>
          <cell r="M2093">
            <v>0</v>
          </cell>
          <cell r="N2093">
            <v>0</v>
          </cell>
          <cell r="O2093">
            <v>0</v>
          </cell>
          <cell r="P2093">
            <v>0</v>
          </cell>
          <cell r="Q2093">
            <v>0</v>
          </cell>
          <cell r="R2093">
            <v>5834317.1500000004</v>
          </cell>
          <cell r="S2093">
            <v>12509121.98</v>
          </cell>
          <cell r="T2093">
            <v>26286343.199999999</v>
          </cell>
          <cell r="U2093">
            <v>16130618.27</v>
          </cell>
          <cell r="V2093">
            <v>10911310.720000001</v>
          </cell>
          <cell r="W2093">
            <v>4823091.07</v>
          </cell>
          <cell r="X2093">
            <v>4899046.41</v>
          </cell>
          <cell r="Y2093">
            <v>4974249.76</v>
          </cell>
          <cell r="Z2093">
            <v>5049879.66</v>
          </cell>
          <cell r="AA2093">
            <v>5126289.05</v>
          </cell>
          <cell r="AB2093">
            <v>5203203.5</v>
          </cell>
          <cell r="AC2093">
            <v>5283869.59</v>
          </cell>
          <cell r="AD2093">
            <v>5405233.1200000001</v>
          </cell>
          <cell r="AE2093">
            <v>5502775.29</v>
          </cell>
          <cell r="AF2093">
            <v>5602414.6799999997</v>
          </cell>
          <cell r="AG2093">
            <v>5704204.7300000004</v>
          </cell>
          <cell r="AH2093">
            <v>5808200.4400000004</v>
          </cell>
          <cell r="AI2093">
            <v>5914458.3899999997</v>
          </cell>
          <cell r="AJ2093">
            <v>6023036.7800000003</v>
          </cell>
          <cell r="AK2093">
            <v>6133995.5099999998</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row>
        <row r="2094">
          <cell r="A2094" t="str">
            <v>ORSmall C&amp;IDLC Space HeatingNon-Incentive CostsHigh Participation Case0</v>
          </cell>
          <cell r="B2094" t="str">
            <v>OR</v>
          </cell>
          <cell r="C2094" t="str">
            <v>Small C&amp;I</v>
          </cell>
          <cell r="D2094" t="str">
            <v>DLC Space Heating</v>
          </cell>
          <cell r="E2094" t="str">
            <v>Non-Incentive Costs</v>
          </cell>
          <cell r="F2094" t="str">
            <v>High Participation Case</v>
          </cell>
          <cell r="G2094">
            <v>0</v>
          </cell>
          <cell r="H2094">
            <v>0</v>
          </cell>
          <cell r="I2094">
            <v>0</v>
          </cell>
          <cell r="J2094">
            <v>0</v>
          </cell>
          <cell r="K2094">
            <v>0</v>
          </cell>
          <cell r="L2094">
            <v>0</v>
          </cell>
          <cell r="M2094">
            <v>0</v>
          </cell>
          <cell r="N2094">
            <v>0</v>
          </cell>
          <cell r="O2094">
            <v>0</v>
          </cell>
          <cell r="P2094">
            <v>0</v>
          </cell>
          <cell r="Q2094">
            <v>0</v>
          </cell>
          <cell r="R2094">
            <v>5482636.7300000004</v>
          </cell>
          <cell r="S2094">
            <v>11437731.27</v>
          </cell>
          <cell r="T2094">
            <v>23748445.530000001</v>
          </cell>
          <cell r="U2094">
            <v>12818922.52</v>
          </cell>
          <cell r="V2094">
            <v>7177502.6100000003</v>
          </cell>
          <cell r="W2094">
            <v>1035039.42</v>
          </cell>
          <cell r="X2094">
            <v>1056694.75</v>
          </cell>
          <cell r="Y2094">
            <v>1077608.81</v>
          </cell>
          <cell r="Z2094">
            <v>1098962.6200000001</v>
          </cell>
          <cell r="AA2094">
            <v>1121099.71</v>
          </cell>
          <cell r="AB2094">
            <v>1143734.93</v>
          </cell>
          <cell r="AC2094">
            <v>1169950.97</v>
          </cell>
          <cell r="AD2094">
            <v>1234739.83</v>
          </cell>
          <cell r="AE2094">
            <v>1274929.31</v>
          </cell>
          <cell r="AF2094">
            <v>1316427.29</v>
          </cell>
          <cell r="AG2094">
            <v>1359276.37</v>
          </cell>
          <cell r="AH2094">
            <v>1403520.56</v>
          </cell>
          <cell r="AI2094">
            <v>1449205.28</v>
          </cell>
          <cell r="AJ2094">
            <v>1496377.44</v>
          </cell>
          <cell r="AK2094">
            <v>1545085.48</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row>
        <row r="2095">
          <cell r="A2095" t="str">
            <v>ORSmall C&amp;IDLC Space HeatingSummer Peak Reduction @Meter  (MW)High Participation Case0</v>
          </cell>
          <cell r="B2095" t="str">
            <v>OR</v>
          </cell>
          <cell r="C2095" t="str">
            <v>Small C&amp;I</v>
          </cell>
          <cell r="D2095" t="str">
            <v>DLC Space Heating</v>
          </cell>
          <cell r="E2095" t="str">
            <v>Summer Peak Reduction @Meter  (MW)</v>
          </cell>
          <cell r="F2095" t="str">
            <v>High Participation Case</v>
          </cell>
          <cell r="G2095">
            <v>0</v>
          </cell>
          <cell r="H2095">
            <v>0</v>
          </cell>
          <cell r="I2095">
            <v>0</v>
          </cell>
          <cell r="J2095">
            <v>0</v>
          </cell>
          <cell r="K2095">
            <v>0</v>
          </cell>
          <cell r="L2095">
            <v>0</v>
          </cell>
          <cell r="M2095">
            <v>0</v>
          </cell>
          <cell r="N2095">
            <v>0</v>
          </cell>
          <cell r="O2095">
            <v>0</v>
          </cell>
          <cell r="P2095">
            <v>0</v>
          </cell>
          <cell r="Q2095">
            <v>0</v>
          </cell>
          <cell r="R2095">
            <v>5.1061481672101516</v>
          </cell>
          <cell r="S2095">
            <v>15.546439584201273</v>
          </cell>
          <cell r="T2095">
            <v>36.769815927493447</v>
          </cell>
          <cell r="U2095">
            <v>47.99510590524666</v>
          </cell>
          <cell r="V2095">
            <v>54.039254216657497</v>
          </cell>
          <cell r="W2095">
            <v>54.75501228123791</v>
          </cell>
          <cell r="X2095">
            <v>55.462504704051796</v>
          </cell>
          <cell r="Y2095">
            <v>56.170704503007471</v>
          </cell>
          <cell r="Z2095">
            <v>56.91276145592839</v>
          </cell>
          <cell r="AA2095">
            <v>57.74360864977195</v>
          </cell>
          <cell r="AB2095">
            <v>58.507439221742665</v>
          </cell>
          <cell r="AC2095">
            <v>59.27262640549219</v>
          </cell>
          <cell r="AD2095">
            <v>60.065513565673378</v>
          </cell>
          <cell r="AE2095">
            <v>60.869007140432515</v>
          </cell>
          <cell r="AF2095">
            <v>61.683249011282939</v>
          </cell>
          <cell r="AG2095">
            <v>62.508382957680382</v>
          </cell>
          <cell r="AH2095">
            <v>63.344554682411669</v>
          </cell>
          <cell r="AI2095">
            <v>64.191911837323005</v>
          </cell>
          <cell r="AJ2095">
            <v>65.050604049392433</v>
          </cell>
          <cell r="AK2095">
            <v>65.920782947151125</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row>
        <row r="2096">
          <cell r="A2096" t="str">
            <v>ORSmall C&amp;IDLC Space HeatingSummer Peak Reduction @Generation (MW)High Participation Case0</v>
          </cell>
          <cell r="B2096" t="str">
            <v>OR</v>
          </cell>
          <cell r="C2096" t="str">
            <v>Small C&amp;I</v>
          </cell>
          <cell r="D2096" t="str">
            <v>DLC Space Heating</v>
          </cell>
          <cell r="E2096" t="str">
            <v>Summer Peak Reduction @Generation (MW)</v>
          </cell>
          <cell r="F2096" t="str">
            <v>High Participation Case</v>
          </cell>
          <cell r="G2096">
            <v>0</v>
          </cell>
          <cell r="H2096">
            <v>0</v>
          </cell>
          <cell r="I2096">
            <v>0</v>
          </cell>
          <cell r="J2096">
            <v>0</v>
          </cell>
          <cell r="K2096">
            <v>0</v>
          </cell>
          <cell r="L2096">
            <v>0</v>
          </cell>
          <cell r="M2096">
            <v>0</v>
          </cell>
          <cell r="N2096">
            <v>0</v>
          </cell>
          <cell r="O2096">
            <v>0</v>
          </cell>
          <cell r="P2096">
            <v>0</v>
          </cell>
          <cell r="Q2096">
            <v>0</v>
          </cell>
          <cell r="R2096">
            <v>5.6309529854545115</v>
          </cell>
          <cell r="S2096">
            <v>17.1442871462299</v>
          </cell>
          <cell r="T2096">
            <v>40.548980952242438</v>
          </cell>
          <cell r="U2096">
            <v>52.92799504328039</v>
          </cell>
          <cell r="V2096">
            <v>59.593354892652727</v>
          </cell>
          <cell r="W2096">
            <v>60.382677857562754</v>
          </cell>
          <cell r="X2096">
            <v>61.162885646285609</v>
          </cell>
          <cell r="Y2096">
            <v>61.94387351456492</v>
          </cell>
          <cell r="Z2096">
            <v>62.762198341341403</v>
          </cell>
          <cell r="AA2096">
            <v>63.678439181486489</v>
          </cell>
          <cell r="AB2096">
            <v>64.520775498172327</v>
          </cell>
          <cell r="AC2096">
            <v>65.364607857843168</v>
          </cell>
          <cell r="AD2096">
            <v>66.238987169908881</v>
          </cell>
          <cell r="AE2096">
            <v>67.125063013269198</v>
          </cell>
          <cell r="AF2096">
            <v>68.022991851877961</v>
          </cell>
          <cell r="AG2096">
            <v>68.932932242700019</v>
          </cell>
          <cell r="AH2096">
            <v>69.855044863709381</v>
          </cell>
          <cell r="AI2096">
            <v>70.789492542261797</v>
          </cell>
          <cell r="AJ2096">
            <v>71.73644028384696</v>
          </cell>
          <cell r="AK2096">
            <v>72.696055301225314</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row>
        <row r="2097">
          <cell r="A2097" t="str">
            <v>ORSmall C&amp;IDLC Space HeatingWinter Peak Reduction @Meter  (MW)High Participation Case0</v>
          </cell>
          <cell r="B2097" t="str">
            <v>OR</v>
          </cell>
          <cell r="C2097" t="str">
            <v>Small C&amp;I</v>
          </cell>
          <cell r="D2097" t="str">
            <v>DLC Space Heating</v>
          </cell>
          <cell r="E2097" t="str">
            <v>Winter Peak Reduction @Meter  (MW)</v>
          </cell>
          <cell r="F2097" t="str">
            <v>High Participation Case</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row>
        <row r="2098">
          <cell r="A2098" t="str">
            <v>ORSmall C&amp;IDLC Space HeatingWinter Peak Reduction @Generation (MW)High Participation Case0</v>
          </cell>
          <cell r="B2098" t="str">
            <v>OR</v>
          </cell>
          <cell r="C2098" t="str">
            <v>Small C&amp;I</v>
          </cell>
          <cell r="D2098" t="str">
            <v>DLC Space Heating</v>
          </cell>
          <cell r="E2098" t="str">
            <v>Winter Peak Reduction @Generation (MW)</v>
          </cell>
          <cell r="F2098" t="str">
            <v>High Participation Case</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row>
        <row r="2099">
          <cell r="A2099" t="str">
            <v>ORSmall C&amp;IDLC Space HeatingProgram Annual BenefitsHigh Participation Case0</v>
          </cell>
          <cell r="B2099" t="str">
            <v>OR</v>
          </cell>
          <cell r="C2099" t="str">
            <v>Small C&amp;I</v>
          </cell>
          <cell r="D2099" t="str">
            <v>DLC Space Heating</v>
          </cell>
          <cell r="E2099" t="str">
            <v>Program Annual Benefits</v>
          </cell>
          <cell r="F2099" t="str">
            <v>High Participation Case</v>
          </cell>
          <cell r="G2099">
            <v>0</v>
          </cell>
        </row>
        <row r="2100">
          <cell r="A2100" t="str">
            <v>ORSmall C&amp;IDLC Space HeatingNew ParticipantsHigh Participation Case0</v>
          </cell>
          <cell r="B2100" t="str">
            <v>OR</v>
          </cell>
          <cell r="C2100" t="str">
            <v>Small C&amp;I</v>
          </cell>
          <cell r="D2100" t="str">
            <v>DLC Space Heating</v>
          </cell>
          <cell r="E2100" t="str">
            <v>New Participants</v>
          </cell>
          <cell r="F2100" t="str">
            <v>High Participation Case</v>
          </cell>
          <cell r="G2100">
            <v>0</v>
          </cell>
          <cell r="H2100">
            <v>0</v>
          </cell>
          <cell r="I2100">
            <v>0</v>
          </cell>
          <cell r="J2100">
            <v>0</v>
          </cell>
          <cell r="K2100">
            <v>0</v>
          </cell>
          <cell r="L2100">
            <v>0</v>
          </cell>
          <cell r="M2100">
            <v>0</v>
          </cell>
          <cell r="N2100">
            <v>0</v>
          </cell>
          <cell r="O2100">
            <v>0</v>
          </cell>
          <cell r="P2100">
            <v>0</v>
          </cell>
          <cell r="Q2100">
            <v>0</v>
          </cell>
          <cell r="R2100">
            <v>16746.686550000006</v>
          </cell>
          <cell r="S2100">
            <v>34271.919000000009</v>
          </cell>
          <cell r="T2100">
            <v>69833.664450000011</v>
          </cell>
          <cell r="U2100">
            <v>36847.527750000037</v>
          </cell>
          <cell r="V2100">
            <v>20100.588749999937</v>
          </cell>
          <cell r="W2100">
            <v>2583.0255000000179</v>
          </cell>
          <cell r="X2100">
            <v>2585.7149999999965</v>
          </cell>
          <cell r="Y2100">
            <v>2585.2035000000324</v>
          </cell>
          <cell r="Z2100">
            <v>2584.5764999999665</v>
          </cell>
          <cell r="AA2100">
            <v>2584.3950000000186</v>
          </cell>
          <cell r="AB2100">
            <v>2584.7249999999767</v>
          </cell>
          <cell r="AC2100">
            <v>2592.8595000000205</v>
          </cell>
          <cell r="AD2100">
            <v>2694.0321599718882</v>
          </cell>
          <cell r="AE2100">
            <v>2731.0805338135397</v>
          </cell>
          <cell r="AF2100">
            <v>2768.6383974915661</v>
          </cell>
          <cell r="AG2100">
            <v>2806.7127575183695</v>
          </cell>
          <cell r="AH2100">
            <v>2845.3107167601411</v>
          </cell>
          <cell r="AI2100">
            <v>2884.4394757617847</v>
          </cell>
          <cell r="AJ2100">
            <v>2924.1063340901455</v>
          </cell>
          <cell r="AK2100">
            <v>2964.3186916958948</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row>
        <row r="2101">
          <cell r="A2101" t="str">
            <v>ORSmall C&amp;IDLC Space HeatingIncentive CostsHigh Participation Case0</v>
          </cell>
          <cell r="B2101" t="str">
            <v>OR</v>
          </cell>
          <cell r="C2101" t="str">
            <v>Small C&amp;I</v>
          </cell>
          <cell r="D2101" t="str">
            <v>DLC Space Heating</v>
          </cell>
          <cell r="E2101" t="str">
            <v>Incentive Costs</v>
          </cell>
          <cell r="F2101" t="str">
            <v>High Participation Case</v>
          </cell>
          <cell r="G2101">
            <v>0</v>
          </cell>
          <cell r="H2101">
            <v>0</v>
          </cell>
          <cell r="I2101">
            <v>0</v>
          </cell>
          <cell r="J2101">
            <v>0</v>
          </cell>
          <cell r="K2101">
            <v>0</v>
          </cell>
          <cell r="L2101">
            <v>0</v>
          </cell>
          <cell r="M2101">
            <v>0</v>
          </cell>
          <cell r="N2101">
            <v>0</v>
          </cell>
          <cell r="O2101">
            <v>0</v>
          </cell>
          <cell r="P2101">
            <v>0</v>
          </cell>
          <cell r="Q2101">
            <v>0</v>
          </cell>
          <cell r="R2101">
            <v>351680.42</v>
          </cell>
          <cell r="S2101">
            <v>1071390.72</v>
          </cell>
          <cell r="T2101">
            <v>2537897.67</v>
          </cell>
          <cell r="U2101">
            <v>3311695.75</v>
          </cell>
          <cell r="V2101">
            <v>3733808.12</v>
          </cell>
          <cell r="W2101">
            <v>3788051.65</v>
          </cell>
          <cell r="X2101">
            <v>3842351.67</v>
          </cell>
          <cell r="Y2101">
            <v>3896640.94</v>
          </cell>
          <cell r="Z2101">
            <v>3950917.05</v>
          </cell>
          <cell r="AA2101">
            <v>4005189.34</v>
          </cell>
          <cell r="AB2101">
            <v>4059468.57</v>
          </cell>
          <cell r="AC2101">
            <v>4113918.62</v>
          </cell>
          <cell r="AD2101">
            <v>4170493.29</v>
          </cell>
          <cell r="AE2101">
            <v>4227845.9800000004</v>
          </cell>
          <cell r="AF2101">
            <v>4285987.3899999997</v>
          </cell>
          <cell r="AG2101">
            <v>4344928.3600000003</v>
          </cell>
          <cell r="AH2101">
            <v>4404679.88</v>
          </cell>
          <cell r="AI2101">
            <v>4465253.1100000003</v>
          </cell>
          <cell r="AJ2101">
            <v>4526659.34</v>
          </cell>
          <cell r="AK2101">
            <v>4588910.04</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row>
        <row r="2102">
          <cell r="A2102" t="str">
            <v>ORSmall C&amp;IDLC Space HeatingParticipantsHigh Participation Case0</v>
          </cell>
          <cell r="B2102" t="str">
            <v>OR</v>
          </cell>
          <cell r="C2102" t="str">
            <v>Small C&amp;I</v>
          </cell>
          <cell r="D2102" t="str">
            <v>DLC Space Heating</v>
          </cell>
          <cell r="E2102" t="str">
            <v>Participants</v>
          </cell>
          <cell r="F2102" t="str">
            <v>High Participation Case</v>
          </cell>
          <cell r="G2102">
            <v>0</v>
          </cell>
          <cell r="H2102">
            <v>0</v>
          </cell>
          <cell r="I2102">
            <v>0</v>
          </cell>
          <cell r="J2102">
            <v>0</v>
          </cell>
          <cell r="K2102">
            <v>0</v>
          </cell>
          <cell r="L2102">
            <v>0</v>
          </cell>
          <cell r="M2102">
            <v>0</v>
          </cell>
          <cell r="N2102">
            <v>0</v>
          </cell>
          <cell r="O2102">
            <v>0</v>
          </cell>
          <cell r="P2102">
            <v>0</v>
          </cell>
          <cell r="Q2102">
            <v>0</v>
          </cell>
          <cell r="R2102">
            <v>16746.686550000006</v>
          </cell>
          <cell r="S2102">
            <v>51018.605550000015</v>
          </cell>
          <cell r="T2102">
            <v>120852.27000000002</v>
          </cell>
          <cell r="U2102">
            <v>157699.79775000006</v>
          </cell>
          <cell r="V2102">
            <v>177800.38649999999</v>
          </cell>
          <cell r="W2102">
            <v>180383.41200000001</v>
          </cell>
          <cell r="X2102">
            <v>182969.12700000001</v>
          </cell>
          <cell r="Y2102">
            <v>185554.33050000004</v>
          </cell>
          <cell r="Z2102">
            <v>188138.90700000001</v>
          </cell>
          <cell r="AA2102">
            <v>190723.30200000003</v>
          </cell>
          <cell r="AB2102">
            <v>193308.027</v>
          </cell>
          <cell r="AC2102">
            <v>195900.88650000002</v>
          </cell>
          <cell r="AD2102">
            <v>198594.91865997191</v>
          </cell>
          <cell r="AE2102">
            <v>201325.99919378545</v>
          </cell>
          <cell r="AF2102">
            <v>204094.63759127702</v>
          </cell>
          <cell r="AG2102">
            <v>206901.35034879539</v>
          </cell>
          <cell r="AH2102">
            <v>209746.66106555553</v>
          </cell>
          <cell r="AI2102">
            <v>212631.10054131731</v>
          </cell>
          <cell r="AJ2102">
            <v>215555.20687540746</v>
          </cell>
          <cell r="AK2102">
            <v>218519.52556710335</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row>
        <row r="2103">
          <cell r="A2103" t="str">
            <v>ORMedium C&amp;IDLC Water HeatingProgram Annual BenefitsHigh Participation Case0</v>
          </cell>
          <cell r="B2103" t="str">
            <v>OR</v>
          </cell>
          <cell r="C2103" t="str">
            <v>Medium C&amp;I</v>
          </cell>
          <cell r="D2103" t="str">
            <v>DLC Water Heating</v>
          </cell>
          <cell r="E2103" t="str">
            <v>Program Annual Benefits</v>
          </cell>
          <cell r="F2103" t="str">
            <v>High Participation Case</v>
          </cell>
          <cell r="G2103">
            <v>0</v>
          </cell>
          <cell r="H2103">
            <v>0</v>
          </cell>
          <cell r="I2103">
            <v>0</v>
          </cell>
          <cell r="J2103">
            <v>0</v>
          </cell>
          <cell r="K2103">
            <v>0</v>
          </cell>
          <cell r="L2103">
            <v>0</v>
          </cell>
          <cell r="M2103">
            <v>0</v>
          </cell>
          <cell r="N2103">
            <v>0</v>
          </cell>
          <cell r="O2103">
            <v>0</v>
          </cell>
          <cell r="P2103">
            <v>0</v>
          </cell>
          <cell r="Q2103">
            <v>0</v>
          </cell>
          <cell r="R2103">
            <v>573231.01</v>
          </cell>
          <cell r="S2103">
            <v>1745288.43</v>
          </cell>
          <cell r="T2103">
            <v>4127886.26</v>
          </cell>
          <cell r="U2103">
            <v>5388069.9000000004</v>
          </cell>
          <cell r="V2103">
            <v>6066603.5300000003</v>
          </cell>
          <cell r="W2103">
            <v>6146956.6100000003</v>
          </cell>
          <cell r="X2103">
            <v>6226381.7599999998</v>
          </cell>
          <cell r="Y2103">
            <v>6305886.3200000003</v>
          </cell>
          <cell r="Z2103">
            <v>6389191.79</v>
          </cell>
          <cell r="AA2103">
            <v>6482465.1100000003</v>
          </cell>
          <cell r="AB2103">
            <v>6568214.9500000002</v>
          </cell>
          <cell r="AC2103">
            <v>6654117.0800000001</v>
          </cell>
          <cell r="AD2103">
            <v>6743128.8899999997</v>
          </cell>
          <cell r="AE2103">
            <v>6833331.4100000001</v>
          </cell>
          <cell r="AF2103">
            <v>6924740.5700000003</v>
          </cell>
          <cell r="AG2103">
            <v>7017372.5</v>
          </cell>
          <cell r="AH2103">
            <v>7111243.5700000003</v>
          </cell>
          <cell r="AI2103">
            <v>7206370.3399999999</v>
          </cell>
          <cell r="AJ2103">
            <v>7302769.6200000001</v>
          </cell>
          <cell r="AK2103">
            <v>7400458.4299999997</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row>
        <row r="2104">
          <cell r="A2104" t="str">
            <v>ORMedium C&amp;IDLC Water HeatingProgram Annual CostsHigh Participation Case0</v>
          </cell>
          <cell r="B2104" t="str">
            <v>OR</v>
          </cell>
          <cell r="C2104" t="str">
            <v>Medium C&amp;I</v>
          </cell>
          <cell r="D2104" t="str">
            <v>DLC Water Heating</v>
          </cell>
          <cell r="E2104" t="str">
            <v>Program Annual Costs</v>
          </cell>
          <cell r="F2104" t="str">
            <v>High Participation Case</v>
          </cell>
          <cell r="G2104">
            <v>0</v>
          </cell>
          <cell r="H2104">
            <v>0</v>
          </cell>
          <cell r="I2104">
            <v>0</v>
          </cell>
          <cell r="J2104">
            <v>0</v>
          </cell>
          <cell r="K2104">
            <v>0</v>
          </cell>
          <cell r="L2104">
            <v>0</v>
          </cell>
          <cell r="M2104">
            <v>0</v>
          </cell>
          <cell r="N2104">
            <v>0</v>
          </cell>
          <cell r="O2104">
            <v>0</v>
          </cell>
          <cell r="P2104">
            <v>0</v>
          </cell>
          <cell r="Q2104">
            <v>0</v>
          </cell>
          <cell r="R2104">
            <v>5834317.1500000004</v>
          </cell>
          <cell r="S2104">
            <v>12509121.98</v>
          </cell>
          <cell r="T2104">
            <v>26286343.199999999</v>
          </cell>
          <cell r="U2104">
            <v>16130618.27</v>
          </cell>
          <cell r="V2104">
            <v>10911310.720000001</v>
          </cell>
          <cell r="W2104">
            <v>4823091.07</v>
          </cell>
          <cell r="X2104">
            <v>4899046.41</v>
          </cell>
          <cell r="Y2104">
            <v>4974249.76</v>
          </cell>
          <cell r="Z2104">
            <v>5049879.66</v>
          </cell>
          <cell r="AA2104">
            <v>5126289.05</v>
          </cell>
          <cell r="AB2104">
            <v>5203203.5</v>
          </cell>
          <cell r="AC2104">
            <v>5283869.59</v>
          </cell>
          <cell r="AD2104">
            <v>5405233.1200000001</v>
          </cell>
          <cell r="AE2104">
            <v>5502775.29</v>
          </cell>
          <cell r="AF2104">
            <v>5602414.6799999997</v>
          </cell>
          <cell r="AG2104">
            <v>5704204.7300000004</v>
          </cell>
          <cell r="AH2104">
            <v>5808200.4400000004</v>
          </cell>
          <cell r="AI2104">
            <v>5914458.3899999997</v>
          </cell>
          <cell r="AJ2104">
            <v>6023036.7800000003</v>
          </cell>
          <cell r="AK2104">
            <v>6133995.5099999998</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row>
        <row r="2105">
          <cell r="A2105" t="str">
            <v>ORMedium C&amp;IDLC Water HeatingNon-Incentive CostsHigh Participation Case0</v>
          </cell>
          <cell r="B2105" t="str">
            <v>OR</v>
          </cell>
          <cell r="C2105" t="str">
            <v>Medium C&amp;I</v>
          </cell>
          <cell r="D2105" t="str">
            <v>DLC Water Heating</v>
          </cell>
          <cell r="E2105" t="str">
            <v>Non-Incentive Costs</v>
          </cell>
          <cell r="F2105" t="str">
            <v>High Participation Case</v>
          </cell>
          <cell r="G2105">
            <v>0</v>
          </cell>
          <cell r="H2105">
            <v>0</v>
          </cell>
          <cell r="I2105">
            <v>0</v>
          </cell>
          <cell r="J2105">
            <v>0</v>
          </cell>
          <cell r="K2105">
            <v>0</v>
          </cell>
          <cell r="L2105">
            <v>0</v>
          </cell>
          <cell r="M2105">
            <v>0</v>
          </cell>
          <cell r="N2105">
            <v>0</v>
          </cell>
          <cell r="O2105">
            <v>0</v>
          </cell>
          <cell r="P2105">
            <v>0</v>
          </cell>
          <cell r="Q2105">
            <v>0</v>
          </cell>
          <cell r="R2105">
            <v>5482636.7300000004</v>
          </cell>
          <cell r="S2105">
            <v>11437731.27</v>
          </cell>
          <cell r="T2105">
            <v>23748445.530000001</v>
          </cell>
          <cell r="U2105">
            <v>12818922.52</v>
          </cell>
          <cell r="V2105">
            <v>7177502.6100000003</v>
          </cell>
          <cell r="W2105">
            <v>1035039.42</v>
          </cell>
          <cell r="X2105">
            <v>1056694.75</v>
          </cell>
          <cell r="Y2105">
            <v>1077608.81</v>
          </cell>
          <cell r="Z2105">
            <v>1098962.6200000001</v>
          </cell>
          <cell r="AA2105">
            <v>1121099.71</v>
          </cell>
          <cell r="AB2105">
            <v>1143734.93</v>
          </cell>
          <cell r="AC2105">
            <v>1169950.97</v>
          </cell>
          <cell r="AD2105">
            <v>1234739.83</v>
          </cell>
          <cell r="AE2105">
            <v>1274929.31</v>
          </cell>
          <cell r="AF2105">
            <v>1316427.29</v>
          </cell>
          <cell r="AG2105">
            <v>1359276.37</v>
          </cell>
          <cell r="AH2105">
            <v>1403520.56</v>
          </cell>
          <cell r="AI2105">
            <v>1449205.28</v>
          </cell>
          <cell r="AJ2105">
            <v>1496377.44</v>
          </cell>
          <cell r="AK2105">
            <v>1545085.48</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row>
        <row r="2106">
          <cell r="A2106" t="str">
            <v>ORMedium C&amp;IDLC Water HeatingSummer Peak Reduction @Meter  (MW)High Participation Case0</v>
          </cell>
          <cell r="B2106" t="str">
            <v>OR</v>
          </cell>
          <cell r="C2106" t="str">
            <v>Medium C&amp;I</v>
          </cell>
          <cell r="D2106" t="str">
            <v>DLC Water Heating</v>
          </cell>
          <cell r="E2106" t="str">
            <v>Summer Peak Reduction @Meter  (MW)</v>
          </cell>
          <cell r="F2106" t="str">
            <v>High Participation Case</v>
          </cell>
          <cell r="G2106">
            <v>0</v>
          </cell>
          <cell r="H2106">
            <v>0</v>
          </cell>
          <cell r="I2106">
            <v>0</v>
          </cell>
          <cell r="J2106">
            <v>0</v>
          </cell>
          <cell r="K2106">
            <v>0</v>
          </cell>
          <cell r="L2106">
            <v>0</v>
          </cell>
          <cell r="M2106">
            <v>0</v>
          </cell>
          <cell r="N2106">
            <v>0</v>
          </cell>
          <cell r="O2106">
            <v>0</v>
          </cell>
          <cell r="P2106">
            <v>0</v>
          </cell>
          <cell r="Q2106">
            <v>0</v>
          </cell>
          <cell r="R2106">
            <v>5.1061481672101516</v>
          </cell>
          <cell r="S2106">
            <v>15.546439584201273</v>
          </cell>
          <cell r="T2106">
            <v>36.769815927493447</v>
          </cell>
          <cell r="U2106">
            <v>47.99510590524666</v>
          </cell>
          <cell r="V2106">
            <v>54.039254216657497</v>
          </cell>
          <cell r="W2106">
            <v>54.75501228123791</v>
          </cell>
          <cell r="X2106">
            <v>55.462504704051796</v>
          </cell>
          <cell r="Y2106">
            <v>56.170704503007471</v>
          </cell>
          <cell r="Z2106">
            <v>56.91276145592839</v>
          </cell>
          <cell r="AA2106">
            <v>57.74360864977195</v>
          </cell>
          <cell r="AB2106">
            <v>58.507439221742665</v>
          </cell>
          <cell r="AC2106">
            <v>59.27262640549219</v>
          </cell>
          <cell r="AD2106">
            <v>60.065513565673378</v>
          </cell>
          <cell r="AE2106">
            <v>60.869007140432515</v>
          </cell>
          <cell r="AF2106">
            <v>61.683249011282939</v>
          </cell>
          <cell r="AG2106">
            <v>62.508382957680382</v>
          </cell>
          <cell r="AH2106">
            <v>63.344554682411669</v>
          </cell>
          <cell r="AI2106">
            <v>64.191911837323005</v>
          </cell>
          <cell r="AJ2106">
            <v>65.050604049392433</v>
          </cell>
          <cell r="AK2106">
            <v>65.920782947151125</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row>
        <row r="2107">
          <cell r="A2107" t="str">
            <v>ORMedium C&amp;IDLC Water HeatingSummer Peak Reduction @Generation (MW)High Participation Case0</v>
          </cell>
          <cell r="B2107" t="str">
            <v>OR</v>
          </cell>
          <cell r="C2107" t="str">
            <v>Medium C&amp;I</v>
          </cell>
          <cell r="D2107" t="str">
            <v>DLC Water Heating</v>
          </cell>
          <cell r="E2107" t="str">
            <v>Summer Peak Reduction @Generation (MW)</v>
          </cell>
          <cell r="F2107" t="str">
            <v>High Participation Case</v>
          </cell>
          <cell r="G2107">
            <v>0</v>
          </cell>
          <cell r="H2107">
            <v>0</v>
          </cell>
          <cell r="I2107">
            <v>0</v>
          </cell>
          <cell r="J2107">
            <v>0</v>
          </cell>
          <cell r="K2107">
            <v>0</v>
          </cell>
          <cell r="L2107">
            <v>0</v>
          </cell>
          <cell r="M2107">
            <v>0</v>
          </cell>
          <cell r="N2107">
            <v>0</v>
          </cell>
          <cell r="O2107">
            <v>0</v>
          </cell>
          <cell r="P2107">
            <v>0</v>
          </cell>
          <cell r="Q2107">
            <v>0</v>
          </cell>
          <cell r="R2107">
            <v>5.6309529854545115</v>
          </cell>
          <cell r="S2107">
            <v>17.1442871462299</v>
          </cell>
          <cell r="T2107">
            <v>40.548980952242438</v>
          </cell>
          <cell r="U2107">
            <v>52.92799504328039</v>
          </cell>
          <cell r="V2107">
            <v>59.593354892652727</v>
          </cell>
          <cell r="W2107">
            <v>60.382677857562754</v>
          </cell>
          <cell r="X2107">
            <v>61.162885646285609</v>
          </cell>
          <cell r="Y2107">
            <v>61.94387351456492</v>
          </cell>
          <cell r="Z2107">
            <v>62.762198341341403</v>
          </cell>
          <cell r="AA2107">
            <v>63.678439181486489</v>
          </cell>
          <cell r="AB2107">
            <v>64.520775498172327</v>
          </cell>
          <cell r="AC2107">
            <v>65.364607857843168</v>
          </cell>
          <cell r="AD2107">
            <v>66.238987169908881</v>
          </cell>
          <cell r="AE2107">
            <v>67.125063013269198</v>
          </cell>
          <cell r="AF2107">
            <v>68.022991851877961</v>
          </cell>
          <cell r="AG2107">
            <v>68.932932242700019</v>
          </cell>
          <cell r="AH2107">
            <v>69.855044863709381</v>
          </cell>
          <cell r="AI2107">
            <v>70.789492542261797</v>
          </cell>
          <cell r="AJ2107">
            <v>71.73644028384696</v>
          </cell>
          <cell r="AK2107">
            <v>72.696055301225314</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row>
        <row r="2108">
          <cell r="A2108" t="str">
            <v>ORMedium C&amp;IDLC Water HeatingWinter Peak Reduction @Meter  (MW)High Participation Case0</v>
          </cell>
          <cell r="B2108" t="str">
            <v>OR</v>
          </cell>
          <cell r="C2108" t="str">
            <v>Medium C&amp;I</v>
          </cell>
          <cell r="D2108" t="str">
            <v>DLC Water Heating</v>
          </cell>
          <cell r="E2108" t="str">
            <v>Winter Peak Reduction @Meter  (MW)</v>
          </cell>
          <cell r="F2108" t="str">
            <v>High Participation Case</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row>
        <row r="2109">
          <cell r="A2109" t="str">
            <v>ORMedium C&amp;IDLC Water HeatingWinter Peak Reduction @Generation (MW)High Participation Case0</v>
          </cell>
          <cell r="B2109" t="str">
            <v>OR</v>
          </cell>
          <cell r="C2109" t="str">
            <v>Medium C&amp;I</v>
          </cell>
          <cell r="D2109" t="str">
            <v>DLC Water Heating</v>
          </cell>
          <cell r="E2109" t="str">
            <v>Winter Peak Reduction @Generation (MW)</v>
          </cell>
          <cell r="F2109" t="str">
            <v>High Participation Case</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row>
        <row r="2110">
          <cell r="A2110" t="str">
            <v>ORMedium C&amp;IDLC Water HeatingProgram Annual BenefitsHigh Participation Case0</v>
          </cell>
          <cell r="B2110" t="str">
            <v>OR</v>
          </cell>
          <cell r="C2110" t="str">
            <v>Medium C&amp;I</v>
          </cell>
          <cell r="D2110" t="str">
            <v>DLC Water Heating</v>
          </cell>
          <cell r="E2110" t="str">
            <v>Program Annual Benefits</v>
          </cell>
          <cell r="F2110" t="str">
            <v>High Participation Case</v>
          </cell>
          <cell r="G2110">
            <v>0</v>
          </cell>
        </row>
        <row r="2111">
          <cell r="A2111" t="str">
            <v>ORMedium C&amp;IDLC Water HeatingNew ParticipantsHigh Participation Case0</v>
          </cell>
          <cell r="B2111" t="str">
            <v>OR</v>
          </cell>
          <cell r="C2111" t="str">
            <v>Medium C&amp;I</v>
          </cell>
          <cell r="D2111" t="str">
            <v>DLC Water Heating</v>
          </cell>
          <cell r="E2111" t="str">
            <v>New Participants</v>
          </cell>
          <cell r="F2111" t="str">
            <v>High Participation Case</v>
          </cell>
          <cell r="G2111">
            <v>0</v>
          </cell>
          <cell r="H2111">
            <v>0</v>
          </cell>
          <cell r="I2111">
            <v>0</v>
          </cell>
          <cell r="J2111">
            <v>0</v>
          </cell>
          <cell r="K2111">
            <v>0</v>
          </cell>
          <cell r="L2111">
            <v>0</v>
          </cell>
          <cell r="M2111">
            <v>0</v>
          </cell>
          <cell r="N2111">
            <v>0</v>
          </cell>
          <cell r="O2111">
            <v>0</v>
          </cell>
          <cell r="P2111">
            <v>0</v>
          </cell>
          <cell r="Q2111">
            <v>0</v>
          </cell>
          <cell r="R2111">
            <v>16746.686550000006</v>
          </cell>
          <cell r="S2111">
            <v>34271.919000000009</v>
          </cell>
          <cell r="T2111">
            <v>69833.664450000011</v>
          </cell>
          <cell r="U2111">
            <v>36847.527750000037</v>
          </cell>
          <cell r="V2111">
            <v>20100.588749999937</v>
          </cell>
          <cell r="W2111">
            <v>2583.0255000000179</v>
          </cell>
          <cell r="X2111">
            <v>2585.7149999999965</v>
          </cell>
          <cell r="Y2111">
            <v>2585.2035000000324</v>
          </cell>
          <cell r="Z2111">
            <v>2584.5764999999665</v>
          </cell>
          <cell r="AA2111">
            <v>2584.3950000000186</v>
          </cell>
          <cell r="AB2111">
            <v>2584.7249999999767</v>
          </cell>
          <cell r="AC2111">
            <v>2592.8595000000205</v>
          </cell>
          <cell r="AD2111">
            <v>2694.0321599718882</v>
          </cell>
          <cell r="AE2111">
            <v>2731.0805338135397</v>
          </cell>
          <cell r="AF2111">
            <v>2768.6383974915661</v>
          </cell>
          <cell r="AG2111">
            <v>2806.7127575183695</v>
          </cell>
          <cell r="AH2111">
            <v>2845.3107167601411</v>
          </cell>
          <cell r="AI2111">
            <v>2884.4394757617847</v>
          </cell>
          <cell r="AJ2111">
            <v>2924.1063340901455</v>
          </cell>
          <cell r="AK2111">
            <v>2964.3186916958948</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row>
        <row r="2112">
          <cell r="A2112" t="str">
            <v>ORMedium C&amp;IDLC Water HeatingIncentive CostsHigh Participation Case0</v>
          </cell>
          <cell r="B2112" t="str">
            <v>OR</v>
          </cell>
          <cell r="C2112" t="str">
            <v>Medium C&amp;I</v>
          </cell>
          <cell r="D2112" t="str">
            <v>DLC Water Heating</v>
          </cell>
          <cell r="E2112" t="str">
            <v>Incentive Costs</v>
          </cell>
          <cell r="F2112" t="str">
            <v>High Participation Case</v>
          </cell>
          <cell r="G2112">
            <v>0</v>
          </cell>
          <cell r="H2112">
            <v>0</v>
          </cell>
          <cell r="I2112">
            <v>0</v>
          </cell>
          <cell r="J2112">
            <v>0</v>
          </cell>
          <cell r="K2112">
            <v>0</v>
          </cell>
          <cell r="L2112">
            <v>0</v>
          </cell>
          <cell r="M2112">
            <v>0</v>
          </cell>
          <cell r="N2112">
            <v>0</v>
          </cell>
          <cell r="O2112">
            <v>0</v>
          </cell>
          <cell r="P2112">
            <v>0</v>
          </cell>
          <cell r="Q2112">
            <v>0</v>
          </cell>
          <cell r="R2112">
            <v>351680.42</v>
          </cell>
          <cell r="S2112">
            <v>1071390.72</v>
          </cell>
          <cell r="T2112">
            <v>2537897.67</v>
          </cell>
          <cell r="U2112">
            <v>3311695.75</v>
          </cell>
          <cell r="V2112">
            <v>3733808.12</v>
          </cell>
          <cell r="W2112">
            <v>3788051.65</v>
          </cell>
          <cell r="X2112">
            <v>3842351.67</v>
          </cell>
          <cell r="Y2112">
            <v>3896640.94</v>
          </cell>
          <cell r="Z2112">
            <v>3950917.05</v>
          </cell>
          <cell r="AA2112">
            <v>4005189.34</v>
          </cell>
          <cell r="AB2112">
            <v>4059468.57</v>
          </cell>
          <cell r="AC2112">
            <v>4113918.62</v>
          </cell>
          <cell r="AD2112">
            <v>4170493.29</v>
          </cell>
          <cell r="AE2112">
            <v>4227845.9800000004</v>
          </cell>
          <cell r="AF2112">
            <v>4285987.3899999997</v>
          </cell>
          <cell r="AG2112">
            <v>4344928.3600000003</v>
          </cell>
          <cell r="AH2112">
            <v>4404679.88</v>
          </cell>
          <cell r="AI2112">
            <v>4465253.1100000003</v>
          </cell>
          <cell r="AJ2112">
            <v>4526659.34</v>
          </cell>
          <cell r="AK2112">
            <v>4588910.04</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row>
        <row r="2113">
          <cell r="A2113" t="str">
            <v>ORMedium C&amp;IDLC Water HeatingParticipantsHigh Participation Case0</v>
          </cell>
          <cell r="B2113" t="str">
            <v>OR</v>
          </cell>
          <cell r="C2113" t="str">
            <v>Medium C&amp;I</v>
          </cell>
          <cell r="D2113" t="str">
            <v>DLC Water Heating</v>
          </cell>
          <cell r="E2113" t="str">
            <v>Participants</v>
          </cell>
          <cell r="F2113" t="str">
            <v>High Participation Case</v>
          </cell>
          <cell r="G2113">
            <v>0</v>
          </cell>
          <cell r="H2113">
            <v>0</v>
          </cell>
          <cell r="I2113">
            <v>0</v>
          </cell>
          <cell r="J2113">
            <v>0</v>
          </cell>
          <cell r="K2113">
            <v>0</v>
          </cell>
          <cell r="L2113">
            <v>0</v>
          </cell>
          <cell r="M2113">
            <v>0</v>
          </cell>
          <cell r="N2113">
            <v>0</v>
          </cell>
          <cell r="O2113">
            <v>0</v>
          </cell>
          <cell r="P2113">
            <v>0</v>
          </cell>
          <cell r="Q2113">
            <v>0</v>
          </cell>
          <cell r="R2113">
            <v>16746.686550000006</v>
          </cell>
          <cell r="S2113">
            <v>51018.605550000015</v>
          </cell>
          <cell r="T2113">
            <v>120852.27000000002</v>
          </cell>
          <cell r="U2113">
            <v>157699.79775000006</v>
          </cell>
          <cell r="V2113">
            <v>177800.38649999999</v>
          </cell>
          <cell r="W2113">
            <v>180383.41200000001</v>
          </cell>
          <cell r="X2113">
            <v>182969.12700000001</v>
          </cell>
          <cell r="Y2113">
            <v>185554.33050000004</v>
          </cell>
          <cell r="Z2113">
            <v>188138.90700000001</v>
          </cell>
          <cell r="AA2113">
            <v>190723.30200000003</v>
          </cell>
          <cell r="AB2113">
            <v>193308.027</v>
          </cell>
          <cell r="AC2113">
            <v>195900.88650000002</v>
          </cell>
          <cell r="AD2113">
            <v>198594.91865997191</v>
          </cell>
          <cell r="AE2113">
            <v>201325.99919378545</v>
          </cell>
          <cell r="AF2113">
            <v>204094.63759127702</v>
          </cell>
          <cell r="AG2113">
            <v>206901.35034879539</v>
          </cell>
          <cell r="AH2113">
            <v>209746.66106555553</v>
          </cell>
          <cell r="AI2113">
            <v>212631.10054131731</v>
          </cell>
          <cell r="AJ2113">
            <v>215555.20687540746</v>
          </cell>
          <cell r="AK2113">
            <v>218519.52556710335</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row>
        <row r="2114">
          <cell r="A2114" t="str">
            <v>ORResidentialDLC Water HeatingProgram Annual BenefitsHigh Participation Case0</v>
          </cell>
          <cell r="B2114" t="str">
            <v>OR</v>
          </cell>
          <cell r="C2114" t="str">
            <v>Residential</v>
          </cell>
          <cell r="D2114" t="str">
            <v>DLC Water Heating</v>
          </cell>
          <cell r="E2114" t="str">
            <v>Program Annual Benefits</v>
          </cell>
          <cell r="F2114" t="str">
            <v>High Participation Case</v>
          </cell>
          <cell r="G2114">
            <v>0</v>
          </cell>
          <cell r="H2114">
            <v>0</v>
          </cell>
          <cell r="I2114">
            <v>0</v>
          </cell>
          <cell r="J2114">
            <v>0</v>
          </cell>
          <cell r="K2114">
            <v>0</v>
          </cell>
          <cell r="L2114">
            <v>0</v>
          </cell>
          <cell r="M2114">
            <v>0</v>
          </cell>
          <cell r="N2114">
            <v>0</v>
          </cell>
          <cell r="O2114">
            <v>0</v>
          </cell>
          <cell r="P2114">
            <v>0</v>
          </cell>
          <cell r="Q2114">
            <v>0</v>
          </cell>
          <cell r="R2114">
            <v>573231.01</v>
          </cell>
          <cell r="S2114">
            <v>1745288.43</v>
          </cell>
          <cell r="T2114">
            <v>4127886.26</v>
          </cell>
          <cell r="U2114">
            <v>5388069.9000000004</v>
          </cell>
          <cell r="V2114">
            <v>6066603.5300000003</v>
          </cell>
          <cell r="W2114">
            <v>6146956.6100000003</v>
          </cell>
          <cell r="X2114">
            <v>6226381.7599999998</v>
          </cell>
          <cell r="Y2114">
            <v>6305886.3200000003</v>
          </cell>
          <cell r="Z2114">
            <v>6389191.79</v>
          </cell>
          <cell r="AA2114">
            <v>6482465.1100000003</v>
          </cell>
          <cell r="AB2114">
            <v>6568214.9500000002</v>
          </cell>
          <cell r="AC2114">
            <v>6654117.0800000001</v>
          </cell>
          <cell r="AD2114">
            <v>6743128.8899999997</v>
          </cell>
          <cell r="AE2114">
            <v>6833331.4100000001</v>
          </cell>
          <cell r="AF2114">
            <v>6924740.5700000003</v>
          </cell>
          <cell r="AG2114">
            <v>7017372.5</v>
          </cell>
          <cell r="AH2114">
            <v>7111243.5700000003</v>
          </cell>
          <cell r="AI2114">
            <v>7206370.3399999999</v>
          </cell>
          <cell r="AJ2114">
            <v>7302769.6200000001</v>
          </cell>
          <cell r="AK2114">
            <v>7400458.4299999997</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row>
        <row r="2115">
          <cell r="A2115" t="str">
            <v>ORResidentialDLC Water HeatingProgram Annual CostsHigh Participation Case0</v>
          </cell>
          <cell r="B2115" t="str">
            <v>OR</v>
          </cell>
          <cell r="C2115" t="str">
            <v>Residential</v>
          </cell>
          <cell r="D2115" t="str">
            <v>DLC Water Heating</v>
          </cell>
          <cell r="E2115" t="str">
            <v>Program Annual Costs</v>
          </cell>
          <cell r="F2115" t="str">
            <v>High Participation Case</v>
          </cell>
          <cell r="G2115">
            <v>0</v>
          </cell>
          <cell r="H2115">
            <v>0</v>
          </cell>
          <cell r="I2115">
            <v>0</v>
          </cell>
          <cell r="J2115">
            <v>0</v>
          </cell>
          <cell r="K2115">
            <v>0</v>
          </cell>
          <cell r="L2115">
            <v>0</v>
          </cell>
          <cell r="M2115">
            <v>0</v>
          </cell>
          <cell r="N2115">
            <v>0</v>
          </cell>
          <cell r="O2115">
            <v>0</v>
          </cell>
          <cell r="P2115">
            <v>0</v>
          </cell>
          <cell r="Q2115">
            <v>0</v>
          </cell>
          <cell r="R2115">
            <v>5834317.1500000004</v>
          </cell>
          <cell r="S2115">
            <v>12509121.98</v>
          </cell>
          <cell r="T2115">
            <v>26286343.199999999</v>
          </cell>
          <cell r="U2115">
            <v>16130618.27</v>
          </cell>
          <cell r="V2115">
            <v>10911310.720000001</v>
          </cell>
          <cell r="W2115">
            <v>4823091.07</v>
          </cell>
          <cell r="X2115">
            <v>4899046.41</v>
          </cell>
          <cell r="Y2115">
            <v>4974249.76</v>
          </cell>
          <cell r="Z2115">
            <v>5049879.66</v>
          </cell>
          <cell r="AA2115">
            <v>5126289.05</v>
          </cell>
          <cell r="AB2115">
            <v>5203203.5</v>
          </cell>
          <cell r="AC2115">
            <v>5283869.59</v>
          </cell>
          <cell r="AD2115">
            <v>5405233.1200000001</v>
          </cell>
          <cell r="AE2115">
            <v>5502775.29</v>
          </cell>
          <cell r="AF2115">
            <v>5602414.6799999997</v>
          </cell>
          <cell r="AG2115">
            <v>5704204.7300000004</v>
          </cell>
          <cell r="AH2115">
            <v>5808200.4400000004</v>
          </cell>
          <cell r="AI2115">
            <v>5914458.3899999997</v>
          </cell>
          <cell r="AJ2115">
            <v>6023036.7800000003</v>
          </cell>
          <cell r="AK2115">
            <v>6133995.5099999998</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row>
        <row r="2116">
          <cell r="A2116" t="str">
            <v>ORResidentialDLC Water HeatingNon-Incentive CostsHigh Participation Case0</v>
          </cell>
          <cell r="B2116" t="str">
            <v>OR</v>
          </cell>
          <cell r="C2116" t="str">
            <v>Residential</v>
          </cell>
          <cell r="D2116" t="str">
            <v>DLC Water Heating</v>
          </cell>
          <cell r="E2116" t="str">
            <v>Non-Incentive Costs</v>
          </cell>
          <cell r="F2116" t="str">
            <v>High Participation Case</v>
          </cell>
          <cell r="G2116">
            <v>0</v>
          </cell>
          <cell r="H2116">
            <v>0</v>
          </cell>
          <cell r="I2116">
            <v>0</v>
          </cell>
          <cell r="J2116">
            <v>0</v>
          </cell>
          <cell r="K2116">
            <v>0</v>
          </cell>
          <cell r="L2116">
            <v>0</v>
          </cell>
          <cell r="M2116">
            <v>0</v>
          </cell>
          <cell r="N2116">
            <v>0</v>
          </cell>
          <cell r="O2116">
            <v>0</v>
          </cell>
          <cell r="P2116">
            <v>0</v>
          </cell>
          <cell r="Q2116">
            <v>0</v>
          </cell>
          <cell r="R2116">
            <v>5482636.7300000004</v>
          </cell>
          <cell r="S2116">
            <v>11437731.27</v>
          </cell>
          <cell r="T2116">
            <v>23748445.530000001</v>
          </cell>
          <cell r="U2116">
            <v>12818922.52</v>
          </cell>
          <cell r="V2116">
            <v>7177502.6100000003</v>
          </cell>
          <cell r="W2116">
            <v>1035039.42</v>
          </cell>
          <cell r="X2116">
            <v>1056694.75</v>
          </cell>
          <cell r="Y2116">
            <v>1077608.81</v>
          </cell>
          <cell r="Z2116">
            <v>1098962.6200000001</v>
          </cell>
          <cell r="AA2116">
            <v>1121099.71</v>
          </cell>
          <cell r="AB2116">
            <v>1143734.93</v>
          </cell>
          <cell r="AC2116">
            <v>1169950.97</v>
          </cell>
          <cell r="AD2116">
            <v>1234739.83</v>
          </cell>
          <cell r="AE2116">
            <v>1274929.31</v>
          </cell>
          <cell r="AF2116">
            <v>1316427.29</v>
          </cell>
          <cell r="AG2116">
            <v>1359276.37</v>
          </cell>
          <cell r="AH2116">
            <v>1403520.56</v>
          </cell>
          <cell r="AI2116">
            <v>1449205.28</v>
          </cell>
          <cell r="AJ2116">
            <v>1496377.44</v>
          </cell>
          <cell r="AK2116">
            <v>1545085.48</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row>
        <row r="2117">
          <cell r="A2117" t="str">
            <v>ORResidentialDLC Water HeatingSummer Peak Reduction @Meter  (MW)High Participation Case0</v>
          </cell>
          <cell r="B2117" t="str">
            <v>OR</v>
          </cell>
          <cell r="C2117" t="str">
            <v>Residential</v>
          </cell>
          <cell r="D2117" t="str">
            <v>DLC Water Heating</v>
          </cell>
          <cell r="E2117" t="str">
            <v>Summer Peak Reduction @Meter  (MW)</v>
          </cell>
          <cell r="F2117" t="str">
            <v>High Participation Case</v>
          </cell>
          <cell r="G2117">
            <v>0</v>
          </cell>
          <cell r="H2117">
            <v>0</v>
          </cell>
          <cell r="I2117">
            <v>0</v>
          </cell>
          <cell r="J2117">
            <v>0</v>
          </cell>
          <cell r="K2117">
            <v>0</v>
          </cell>
          <cell r="L2117">
            <v>0</v>
          </cell>
          <cell r="M2117">
            <v>0</v>
          </cell>
          <cell r="N2117">
            <v>0</v>
          </cell>
          <cell r="O2117">
            <v>0</v>
          </cell>
          <cell r="P2117">
            <v>0</v>
          </cell>
          <cell r="Q2117">
            <v>0</v>
          </cell>
          <cell r="R2117">
            <v>5.1061481672101516</v>
          </cell>
          <cell r="S2117">
            <v>15.546439584201273</v>
          </cell>
          <cell r="T2117">
            <v>36.769815927493447</v>
          </cell>
          <cell r="U2117">
            <v>47.99510590524666</v>
          </cell>
          <cell r="V2117">
            <v>54.039254216657497</v>
          </cell>
          <cell r="W2117">
            <v>54.75501228123791</v>
          </cell>
          <cell r="X2117">
            <v>55.462504704051796</v>
          </cell>
          <cell r="Y2117">
            <v>56.170704503007471</v>
          </cell>
          <cell r="Z2117">
            <v>56.91276145592839</v>
          </cell>
          <cell r="AA2117">
            <v>57.74360864977195</v>
          </cell>
          <cell r="AB2117">
            <v>58.507439221742665</v>
          </cell>
          <cell r="AC2117">
            <v>59.27262640549219</v>
          </cell>
          <cell r="AD2117">
            <v>60.065513565673378</v>
          </cell>
          <cell r="AE2117">
            <v>60.869007140432515</v>
          </cell>
          <cell r="AF2117">
            <v>61.683249011282939</v>
          </cell>
          <cell r="AG2117">
            <v>62.508382957680382</v>
          </cell>
          <cell r="AH2117">
            <v>63.344554682411669</v>
          </cell>
          <cell r="AI2117">
            <v>64.191911837323005</v>
          </cell>
          <cell r="AJ2117">
            <v>65.050604049392433</v>
          </cell>
          <cell r="AK2117">
            <v>65.920782947151125</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row>
        <row r="2118">
          <cell r="A2118" t="str">
            <v>ORResidentialDLC Water HeatingSummer Peak Reduction @Generation (MW)High Participation Case0</v>
          </cell>
          <cell r="B2118" t="str">
            <v>OR</v>
          </cell>
          <cell r="C2118" t="str">
            <v>Residential</v>
          </cell>
          <cell r="D2118" t="str">
            <v>DLC Water Heating</v>
          </cell>
          <cell r="E2118" t="str">
            <v>Summer Peak Reduction @Generation (MW)</v>
          </cell>
          <cell r="F2118" t="str">
            <v>High Participation Case</v>
          </cell>
          <cell r="G2118">
            <v>0</v>
          </cell>
          <cell r="H2118">
            <v>0</v>
          </cell>
          <cell r="I2118">
            <v>0</v>
          </cell>
          <cell r="J2118">
            <v>0</v>
          </cell>
          <cell r="K2118">
            <v>0</v>
          </cell>
          <cell r="L2118">
            <v>0</v>
          </cell>
          <cell r="M2118">
            <v>0</v>
          </cell>
          <cell r="N2118">
            <v>0</v>
          </cell>
          <cell r="O2118">
            <v>0</v>
          </cell>
          <cell r="P2118">
            <v>0</v>
          </cell>
          <cell r="Q2118">
            <v>0</v>
          </cell>
          <cell r="R2118">
            <v>5.6309529854545115</v>
          </cell>
          <cell r="S2118">
            <v>17.1442871462299</v>
          </cell>
          <cell r="T2118">
            <v>40.548980952242438</v>
          </cell>
          <cell r="U2118">
            <v>52.92799504328039</v>
          </cell>
          <cell r="V2118">
            <v>59.593354892652727</v>
          </cell>
          <cell r="W2118">
            <v>60.382677857562754</v>
          </cell>
          <cell r="X2118">
            <v>61.162885646285609</v>
          </cell>
          <cell r="Y2118">
            <v>61.94387351456492</v>
          </cell>
          <cell r="Z2118">
            <v>62.762198341341403</v>
          </cell>
          <cell r="AA2118">
            <v>63.678439181486489</v>
          </cell>
          <cell r="AB2118">
            <v>64.520775498172327</v>
          </cell>
          <cell r="AC2118">
            <v>65.364607857843168</v>
          </cell>
          <cell r="AD2118">
            <v>66.238987169908881</v>
          </cell>
          <cell r="AE2118">
            <v>67.125063013269198</v>
          </cell>
          <cell r="AF2118">
            <v>68.022991851877961</v>
          </cell>
          <cell r="AG2118">
            <v>68.932932242700019</v>
          </cell>
          <cell r="AH2118">
            <v>69.855044863709381</v>
          </cell>
          <cell r="AI2118">
            <v>70.789492542261797</v>
          </cell>
          <cell r="AJ2118">
            <v>71.73644028384696</v>
          </cell>
          <cell r="AK2118">
            <v>72.696055301225314</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row>
        <row r="2119">
          <cell r="A2119" t="str">
            <v>ORResidentialDLC Water HeatingWinter Peak Reduction @Meter  (MW)High Participation Case0</v>
          </cell>
          <cell r="B2119" t="str">
            <v>OR</v>
          </cell>
          <cell r="C2119" t="str">
            <v>Residential</v>
          </cell>
          <cell r="D2119" t="str">
            <v>DLC Water Heating</v>
          </cell>
          <cell r="E2119" t="str">
            <v>Winter Peak Reduction @Meter  (MW)</v>
          </cell>
          <cell r="F2119" t="str">
            <v>High Participation Case</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row>
        <row r="2120">
          <cell r="A2120" t="str">
            <v>ORResidentialDLC Water HeatingWinter Peak Reduction @Generation (MW)High Participation Case0</v>
          </cell>
          <cell r="B2120" t="str">
            <v>OR</v>
          </cell>
          <cell r="C2120" t="str">
            <v>Residential</v>
          </cell>
          <cell r="D2120" t="str">
            <v>DLC Water Heating</v>
          </cell>
          <cell r="E2120" t="str">
            <v>Winter Peak Reduction @Generation (MW)</v>
          </cell>
          <cell r="F2120" t="str">
            <v>High Participation Case</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row>
        <row r="2121">
          <cell r="A2121" t="str">
            <v>ORResidentialDLC Water HeatingProgram Annual BenefitsHigh Participation Case0</v>
          </cell>
          <cell r="B2121" t="str">
            <v>OR</v>
          </cell>
          <cell r="C2121" t="str">
            <v>Residential</v>
          </cell>
          <cell r="D2121" t="str">
            <v>DLC Water Heating</v>
          </cell>
          <cell r="E2121" t="str">
            <v>Program Annual Benefits</v>
          </cell>
          <cell r="F2121" t="str">
            <v>High Participation Case</v>
          </cell>
          <cell r="G2121">
            <v>0</v>
          </cell>
        </row>
        <row r="2122">
          <cell r="A2122" t="str">
            <v>ORResidentialDLC Water HeatingNew ParticipantsHigh Participation Case0</v>
          </cell>
          <cell r="B2122" t="str">
            <v>OR</v>
          </cell>
          <cell r="C2122" t="str">
            <v>Residential</v>
          </cell>
          <cell r="D2122" t="str">
            <v>DLC Water Heating</v>
          </cell>
          <cell r="E2122" t="str">
            <v>New Participants</v>
          </cell>
          <cell r="F2122" t="str">
            <v>High Participation Case</v>
          </cell>
          <cell r="G2122">
            <v>0</v>
          </cell>
          <cell r="H2122">
            <v>0</v>
          </cell>
          <cell r="I2122">
            <v>0</v>
          </cell>
          <cell r="J2122">
            <v>0</v>
          </cell>
          <cell r="K2122">
            <v>0</v>
          </cell>
          <cell r="L2122">
            <v>0</v>
          </cell>
          <cell r="M2122">
            <v>0</v>
          </cell>
          <cell r="N2122">
            <v>0</v>
          </cell>
          <cell r="O2122">
            <v>0</v>
          </cell>
          <cell r="P2122">
            <v>0</v>
          </cell>
          <cell r="Q2122">
            <v>0</v>
          </cell>
          <cell r="R2122">
            <v>16746.686550000006</v>
          </cell>
          <cell r="S2122">
            <v>34271.919000000009</v>
          </cell>
          <cell r="T2122">
            <v>69833.664450000011</v>
          </cell>
          <cell r="U2122">
            <v>36847.527750000037</v>
          </cell>
          <cell r="V2122">
            <v>20100.588749999937</v>
          </cell>
          <cell r="W2122">
            <v>2583.0255000000179</v>
          </cell>
          <cell r="X2122">
            <v>2585.7149999999965</v>
          </cell>
          <cell r="Y2122">
            <v>2585.2035000000324</v>
          </cell>
          <cell r="Z2122">
            <v>2584.5764999999665</v>
          </cell>
          <cell r="AA2122">
            <v>2584.3950000000186</v>
          </cell>
          <cell r="AB2122">
            <v>2584.7249999999767</v>
          </cell>
          <cell r="AC2122">
            <v>2592.8595000000205</v>
          </cell>
          <cell r="AD2122">
            <v>2694.0321599718882</v>
          </cell>
          <cell r="AE2122">
            <v>2731.0805338135397</v>
          </cell>
          <cell r="AF2122">
            <v>2768.6383974915661</v>
          </cell>
          <cell r="AG2122">
            <v>2806.7127575183695</v>
          </cell>
          <cell r="AH2122">
            <v>2845.3107167601411</v>
          </cell>
          <cell r="AI2122">
            <v>2884.4394757617847</v>
          </cell>
          <cell r="AJ2122">
            <v>2924.1063340901455</v>
          </cell>
          <cell r="AK2122">
            <v>2964.3186916958948</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row>
        <row r="2123">
          <cell r="A2123" t="str">
            <v>ORResidentialDLC Water HeatingIncentive CostsHigh Participation Case0</v>
          </cell>
          <cell r="B2123" t="str">
            <v>OR</v>
          </cell>
          <cell r="C2123" t="str">
            <v>Residential</v>
          </cell>
          <cell r="D2123" t="str">
            <v>DLC Water Heating</v>
          </cell>
          <cell r="E2123" t="str">
            <v>Incentive Costs</v>
          </cell>
          <cell r="F2123" t="str">
            <v>High Participation Case</v>
          </cell>
          <cell r="G2123">
            <v>0</v>
          </cell>
          <cell r="H2123">
            <v>0</v>
          </cell>
          <cell r="I2123">
            <v>0</v>
          </cell>
          <cell r="J2123">
            <v>0</v>
          </cell>
          <cell r="K2123">
            <v>0</v>
          </cell>
          <cell r="L2123">
            <v>0</v>
          </cell>
          <cell r="M2123">
            <v>0</v>
          </cell>
          <cell r="N2123">
            <v>0</v>
          </cell>
          <cell r="O2123">
            <v>0</v>
          </cell>
          <cell r="P2123">
            <v>0</v>
          </cell>
          <cell r="Q2123">
            <v>0</v>
          </cell>
          <cell r="R2123">
            <v>351680.42</v>
          </cell>
          <cell r="S2123">
            <v>1071390.72</v>
          </cell>
          <cell r="T2123">
            <v>2537897.67</v>
          </cell>
          <cell r="U2123">
            <v>3311695.75</v>
          </cell>
          <cell r="V2123">
            <v>3733808.12</v>
          </cell>
          <cell r="W2123">
            <v>3788051.65</v>
          </cell>
          <cell r="X2123">
            <v>3842351.67</v>
          </cell>
          <cell r="Y2123">
            <v>3896640.94</v>
          </cell>
          <cell r="Z2123">
            <v>3950917.05</v>
          </cell>
          <cell r="AA2123">
            <v>4005189.34</v>
          </cell>
          <cell r="AB2123">
            <v>4059468.57</v>
          </cell>
          <cell r="AC2123">
            <v>4113918.62</v>
          </cell>
          <cell r="AD2123">
            <v>4170493.29</v>
          </cell>
          <cell r="AE2123">
            <v>4227845.9800000004</v>
          </cell>
          <cell r="AF2123">
            <v>4285987.3899999997</v>
          </cell>
          <cell r="AG2123">
            <v>4344928.3600000003</v>
          </cell>
          <cell r="AH2123">
            <v>4404679.88</v>
          </cell>
          <cell r="AI2123">
            <v>4465253.1100000003</v>
          </cell>
          <cell r="AJ2123">
            <v>4526659.34</v>
          </cell>
          <cell r="AK2123">
            <v>4588910.04</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row>
        <row r="2124">
          <cell r="A2124" t="str">
            <v>ORResidentialDLC Water HeatingParticipantsHigh Participation Case0</v>
          </cell>
          <cell r="B2124" t="str">
            <v>OR</v>
          </cell>
          <cell r="C2124" t="str">
            <v>Residential</v>
          </cell>
          <cell r="D2124" t="str">
            <v>DLC Water Heating</v>
          </cell>
          <cell r="E2124" t="str">
            <v>Participants</v>
          </cell>
          <cell r="F2124" t="str">
            <v>High Participation Case</v>
          </cell>
          <cell r="G2124">
            <v>0</v>
          </cell>
          <cell r="H2124">
            <v>0</v>
          </cell>
          <cell r="I2124">
            <v>0</v>
          </cell>
          <cell r="J2124">
            <v>0</v>
          </cell>
          <cell r="K2124">
            <v>0</v>
          </cell>
          <cell r="L2124">
            <v>0</v>
          </cell>
          <cell r="M2124">
            <v>0</v>
          </cell>
          <cell r="N2124">
            <v>0</v>
          </cell>
          <cell r="O2124">
            <v>0</v>
          </cell>
          <cell r="P2124">
            <v>0</v>
          </cell>
          <cell r="Q2124">
            <v>0</v>
          </cell>
          <cell r="R2124">
            <v>16746.686550000006</v>
          </cell>
          <cell r="S2124">
            <v>51018.605550000015</v>
          </cell>
          <cell r="T2124">
            <v>120852.27000000002</v>
          </cell>
          <cell r="U2124">
            <v>157699.79775000006</v>
          </cell>
          <cell r="V2124">
            <v>177800.38649999999</v>
          </cell>
          <cell r="W2124">
            <v>180383.41200000001</v>
          </cell>
          <cell r="X2124">
            <v>182969.12700000001</v>
          </cell>
          <cell r="Y2124">
            <v>185554.33050000004</v>
          </cell>
          <cell r="Z2124">
            <v>188138.90700000001</v>
          </cell>
          <cell r="AA2124">
            <v>190723.30200000003</v>
          </cell>
          <cell r="AB2124">
            <v>193308.027</v>
          </cell>
          <cell r="AC2124">
            <v>195900.88650000002</v>
          </cell>
          <cell r="AD2124">
            <v>198594.91865997191</v>
          </cell>
          <cell r="AE2124">
            <v>201325.99919378545</v>
          </cell>
          <cell r="AF2124">
            <v>204094.63759127702</v>
          </cell>
          <cell r="AG2124">
            <v>206901.35034879539</v>
          </cell>
          <cell r="AH2124">
            <v>209746.66106555553</v>
          </cell>
          <cell r="AI2124">
            <v>212631.10054131731</v>
          </cell>
          <cell r="AJ2124">
            <v>215555.20687540746</v>
          </cell>
          <cell r="AK2124">
            <v>218519.52556710335</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row>
        <row r="2125">
          <cell r="A2125" t="str">
            <v>ORSmall C&amp;IDLC Water HeatingProgram Annual BenefitsHigh Participation Case0</v>
          </cell>
          <cell r="B2125" t="str">
            <v>OR</v>
          </cell>
          <cell r="C2125" t="str">
            <v>Small C&amp;I</v>
          </cell>
          <cell r="D2125" t="str">
            <v>DLC Water Heating</v>
          </cell>
          <cell r="E2125" t="str">
            <v>Program Annual Benefits</v>
          </cell>
          <cell r="F2125" t="str">
            <v>High Participation Case</v>
          </cell>
          <cell r="G2125">
            <v>0</v>
          </cell>
          <cell r="H2125">
            <v>0</v>
          </cell>
          <cell r="I2125">
            <v>0</v>
          </cell>
          <cell r="J2125">
            <v>0</v>
          </cell>
          <cell r="K2125">
            <v>0</v>
          </cell>
          <cell r="L2125">
            <v>0</v>
          </cell>
          <cell r="M2125">
            <v>0</v>
          </cell>
          <cell r="N2125">
            <v>0</v>
          </cell>
          <cell r="O2125">
            <v>0</v>
          </cell>
          <cell r="P2125">
            <v>0</v>
          </cell>
          <cell r="Q2125">
            <v>0</v>
          </cell>
          <cell r="R2125">
            <v>573231.01</v>
          </cell>
          <cell r="S2125">
            <v>1745288.43</v>
          </cell>
          <cell r="T2125">
            <v>4127886.26</v>
          </cell>
          <cell r="U2125">
            <v>5388069.9000000004</v>
          </cell>
          <cell r="V2125">
            <v>6066603.5300000003</v>
          </cell>
          <cell r="W2125">
            <v>6146956.6100000003</v>
          </cell>
          <cell r="X2125">
            <v>6226381.7599999998</v>
          </cell>
          <cell r="Y2125">
            <v>6305886.3200000003</v>
          </cell>
          <cell r="Z2125">
            <v>6389191.79</v>
          </cell>
          <cell r="AA2125">
            <v>6482465.1100000003</v>
          </cell>
          <cell r="AB2125">
            <v>6568214.9500000002</v>
          </cell>
          <cell r="AC2125">
            <v>6654117.0800000001</v>
          </cell>
          <cell r="AD2125">
            <v>6743128.8899999997</v>
          </cell>
          <cell r="AE2125">
            <v>6833331.4100000001</v>
          </cell>
          <cell r="AF2125">
            <v>6924740.5700000003</v>
          </cell>
          <cell r="AG2125">
            <v>7017372.5</v>
          </cell>
          <cell r="AH2125">
            <v>7111243.5700000003</v>
          </cell>
          <cell r="AI2125">
            <v>7206370.3399999999</v>
          </cell>
          <cell r="AJ2125">
            <v>7302769.6200000001</v>
          </cell>
          <cell r="AK2125">
            <v>7400458.4299999997</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row>
        <row r="2126">
          <cell r="A2126" t="str">
            <v>ORSmall C&amp;IDLC Water HeatingProgram Annual CostsHigh Participation Case0</v>
          </cell>
          <cell r="B2126" t="str">
            <v>OR</v>
          </cell>
          <cell r="C2126" t="str">
            <v>Small C&amp;I</v>
          </cell>
          <cell r="D2126" t="str">
            <v>DLC Water Heating</v>
          </cell>
          <cell r="E2126" t="str">
            <v>Program Annual Costs</v>
          </cell>
          <cell r="F2126" t="str">
            <v>High Participation Case</v>
          </cell>
          <cell r="G2126">
            <v>0</v>
          </cell>
          <cell r="H2126">
            <v>0</v>
          </cell>
          <cell r="I2126">
            <v>0</v>
          </cell>
          <cell r="J2126">
            <v>0</v>
          </cell>
          <cell r="K2126">
            <v>0</v>
          </cell>
          <cell r="L2126">
            <v>0</v>
          </cell>
          <cell r="M2126">
            <v>0</v>
          </cell>
          <cell r="N2126">
            <v>0</v>
          </cell>
          <cell r="O2126">
            <v>0</v>
          </cell>
          <cell r="P2126">
            <v>0</v>
          </cell>
          <cell r="Q2126">
            <v>0</v>
          </cell>
          <cell r="R2126">
            <v>5834317.1500000004</v>
          </cell>
          <cell r="S2126">
            <v>12509121.98</v>
          </cell>
          <cell r="T2126">
            <v>26286343.199999999</v>
          </cell>
          <cell r="U2126">
            <v>16130618.27</v>
          </cell>
          <cell r="V2126">
            <v>10911310.720000001</v>
          </cell>
          <cell r="W2126">
            <v>4823091.07</v>
          </cell>
          <cell r="X2126">
            <v>4899046.41</v>
          </cell>
          <cell r="Y2126">
            <v>4974249.76</v>
          </cell>
          <cell r="Z2126">
            <v>5049879.66</v>
          </cell>
          <cell r="AA2126">
            <v>5126289.05</v>
          </cell>
          <cell r="AB2126">
            <v>5203203.5</v>
          </cell>
          <cell r="AC2126">
            <v>5283869.59</v>
          </cell>
          <cell r="AD2126">
            <v>5405233.1200000001</v>
          </cell>
          <cell r="AE2126">
            <v>5502775.29</v>
          </cell>
          <cell r="AF2126">
            <v>5602414.6799999997</v>
          </cell>
          <cell r="AG2126">
            <v>5704204.7300000004</v>
          </cell>
          <cell r="AH2126">
            <v>5808200.4400000004</v>
          </cell>
          <cell r="AI2126">
            <v>5914458.3899999997</v>
          </cell>
          <cell r="AJ2126">
            <v>6023036.7800000003</v>
          </cell>
          <cell r="AK2126">
            <v>6133995.5099999998</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row>
        <row r="2127">
          <cell r="A2127" t="str">
            <v>ORSmall C&amp;IDLC Water HeatingNon-Incentive CostsHigh Participation Case0</v>
          </cell>
          <cell r="B2127" t="str">
            <v>OR</v>
          </cell>
          <cell r="C2127" t="str">
            <v>Small C&amp;I</v>
          </cell>
          <cell r="D2127" t="str">
            <v>DLC Water Heating</v>
          </cell>
          <cell r="E2127" t="str">
            <v>Non-Incentive Costs</v>
          </cell>
          <cell r="F2127" t="str">
            <v>High Participation Case</v>
          </cell>
          <cell r="G2127">
            <v>0</v>
          </cell>
          <cell r="H2127">
            <v>0</v>
          </cell>
          <cell r="I2127">
            <v>0</v>
          </cell>
          <cell r="J2127">
            <v>0</v>
          </cell>
          <cell r="K2127">
            <v>0</v>
          </cell>
          <cell r="L2127">
            <v>0</v>
          </cell>
          <cell r="M2127">
            <v>0</v>
          </cell>
          <cell r="N2127">
            <v>0</v>
          </cell>
          <cell r="O2127">
            <v>0</v>
          </cell>
          <cell r="P2127">
            <v>0</v>
          </cell>
          <cell r="Q2127">
            <v>0</v>
          </cell>
          <cell r="R2127">
            <v>5482636.7300000004</v>
          </cell>
          <cell r="S2127">
            <v>11437731.27</v>
          </cell>
          <cell r="T2127">
            <v>23748445.530000001</v>
          </cell>
          <cell r="U2127">
            <v>12818922.52</v>
          </cell>
          <cell r="V2127">
            <v>7177502.6100000003</v>
          </cell>
          <cell r="W2127">
            <v>1035039.42</v>
          </cell>
          <cell r="X2127">
            <v>1056694.75</v>
          </cell>
          <cell r="Y2127">
            <v>1077608.81</v>
          </cell>
          <cell r="Z2127">
            <v>1098962.6200000001</v>
          </cell>
          <cell r="AA2127">
            <v>1121099.71</v>
          </cell>
          <cell r="AB2127">
            <v>1143734.93</v>
          </cell>
          <cell r="AC2127">
            <v>1169950.97</v>
          </cell>
          <cell r="AD2127">
            <v>1234739.83</v>
          </cell>
          <cell r="AE2127">
            <v>1274929.31</v>
          </cell>
          <cell r="AF2127">
            <v>1316427.29</v>
          </cell>
          <cell r="AG2127">
            <v>1359276.37</v>
          </cell>
          <cell r="AH2127">
            <v>1403520.56</v>
          </cell>
          <cell r="AI2127">
            <v>1449205.28</v>
          </cell>
          <cell r="AJ2127">
            <v>1496377.44</v>
          </cell>
          <cell r="AK2127">
            <v>1545085.48</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row>
        <row r="2128">
          <cell r="A2128" t="str">
            <v>ORSmall C&amp;IDLC Water HeatingSummer Peak Reduction @Meter  (MW)High Participation Case0</v>
          </cell>
          <cell r="B2128" t="str">
            <v>OR</v>
          </cell>
          <cell r="C2128" t="str">
            <v>Small C&amp;I</v>
          </cell>
          <cell r="D2128" t="str">
            <v>DLC Water Heating</v>
          </cell>
          <cell r="E2128" t="str">
            <v>Summer Peak Reduction @Meter  (MW)</v>
          </cell>
          <cell r="F2128" t="str">
            <v>High Participation Case</v>
          </cell>
          <cell r="G2128">
            <v>0</v>
          </cell>
          <cell r="H2128">
            <v>0</v>
          </cell>
          <cell r="I2128">
            <v>0</v>
          </cell>
          <cell r="J2128">
            <v>0</v>
          </cell>
          <cell r="K2128">
            <v>0</v>
          </cell>
          <cell r="L2128">
            <v>0</v>
          </cell>
          <cell r="M2128">
            <v>0</v>
          </cell>
          <cell r="N2128">
            <v>0</v>
          </cell>
          <cell r="O2128">
            <v>0</v>
          </cell>
          <cell r="P2128">
            <v>0</v>
          </cell>
          <cell r="Q2128">
            <v>0</v>
          </cell>
          <cell r="R2128">
            <v>5.1061481672101516</v>
          </cell>
          <cell r="S2128">
            <v>15.546439584201273</v>
          </cell>
          <cell r="T2128">
            <v>36.769815927493447</v>
          </cell>
          <cell r="U2128">
            <v>47.99510590524666</v>
          </cell>
          <cell r="V2128">
            <v>54.039254216657497</v>
          </cell>
          <cell r="W2128">
            <v>54.75501228123791</v>
          </cell>
          <cell r="X2128">
            <v>55.462504704051796</v>
          </cell>
          <cell r="Y2128">
            <v>56.170704503007471</v>
          </cell>
          <cell r="Z2128">
            <v>56.91276145592839</v>
          </cell>
          <cell r="AA2128">
            <v>57.74360864977195</v>
          </cell>
          <cell r="AB2128">
            <v>58.507439221742665</v>
          </cell>
          <cell r="AC2128">
            <v>59.27262640549219</v>
          </cell>
          <cell r="AD2128">
            <v>60.065513565673378</v>
          </cell>
          <cell r="AE2128">
            <v>60.869007140432515</v>
          </cell>
          <cell r="AF2128">
            <v>61.683249011282939</v>
          </cell>
          <cell r="AG2128">
            <v>62.508382957680382</v>
          </cell>
          <cell r="AH2128">
            <v>63.344554682411669</v>
          </cell>
          <cell r="AI2128">
            <v>64.191911837323005</v>
          </cell>
          <cell r="AJ2128">
            <v>65.050604049392433</v>
          </cell>
          <cell r="AK2128">
            <v>65.920782947151125</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row>
        <row r="2129">
          <cell r="A2129" t="str">
            <v>ORSmall C&amp;IDLC Water HeatingSummer Peak Reduction @Generation (MW)High Participation Case0</v>
          </cell>
          <cell r="B2129" t="str">
            <v>OR</v>
          </cell>
          <cell r="C2129" t="str">
            <v>Small C&amp;I</v>
          </cell>
          <cell r="D2129" t="str">
            <v>DLC Water Heating</v>
          </cell>
          <cell r="E2129" t="str">
            <v>Summer Peak Reduction @Generation (MW)</v>
          </cell>
          <cell r="F2129" t="str">
            <v>High Participation Case</v>
          </cell>
          <cell r="G2129">
            <v>0</v>
          </cell>
          <cell r="H2129">
            <v>0</v>
          </cell>
          <cell r="I2129">
            <v>0</v>
          </cell>
          <cell r="J2129">
            <v>0</v>
          </cell>
          <cell r="K2129">
            <v>0</v>
          </cell>
          <cell r="L2129">
            <v>0</v>
          </cell>
          <cell r="M2129">
            <v>0</v>
          </cell>
          <cell r="N2129">
            <v>0</v>
          </cell>
          <cell r="O2129">
            <v>0</v>
          </cell>
          <cell r="P2129">
            <v>0</v>
          </cell>
          <cell r="Q2129">
            <v>0</v>
          </cell>
          <cell r="R2129">
            <v>5.6309529854545115</v>
          </cell>
          <cell r="S2129">
            <v>17.1442871462299</v>
          </cell>
          <cell r="T2129">
            <v>40.548980952242438</v>
          </cell>
          <cell r="U2129">
            <v>52.92799504328039</v>
          </cell>
          <cell r="V2129">
            <v>59.593354892652727</v>
          </cell>
          <cell r="W2129">
            <v>60.382677857562754</v>
          </cell>
          <cell r="X2129">
            <v>61.162885646285609</v>
          </cell>
          <cell r="Y2129">
            <v>61.94387351456492</v>
          </cell>
          <cell r="Z2129">
            <v>62.762198341341403</v>
          </cell>
          <cell r="AA2129">
            <v>63.678439181486489</v>
          </cell>
          <cell r="AB2129">
            <v>64.520775498172327</v>
          </cell>
          <cell r="AC2129">
            <v>65.364607857843168</v>
          </cell>
          <cell r="AD2129">
            <v>66.238987169908881</v>
          </cell>
          <cell r="AE2129">
            <v>67.125063013269198</v>
          </cell>
          <cell r="AF2129">
            <v>68.022991851877961</v>
          </cell>
          <cell r="AG2129">
            <v>68.932932242700019</v>
          </cell>
          <cell r="AH2129">
            <v>69.855044863709381</v>
          </cell>
          <cell r="AI2129">
            <v>70.789492542261797</v>
          </cell>
          <cell r="AJ2129">
            <v>71.73644028384696</v>
          </cell>
          <cell r="AK2129">
            <v>72.696055301225314</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row>
        <row r="2130">
          <cell r="A2130" t="str">
            <v>ORSmall C&amp;IDLC Water HeatingWinter Peak Reduction @Meter  (MW)High Participation Case0</v>
          </cell>
          <cell r="B2130" t="str">
            <v>OR</v>
          </cell>
          <cell r="C2130" t="str">
            <v>Small C&amp;I</v>
          </cell>
          <cell r="D2130" t="str">
            <v>DLC Water Heating</v>
          </cell>
          <cell r="E2130" t="str">
            <v>Winter Peak Reduction @Meter  (MW)</v>
          </cell>
          <cell r="F2130" t="str">
            <v>High Participation Case</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row>
        <row r="2131">
          <cell r="A2131" t="str">
            <v>ORSmall C&amp;IDLC Water HeatingWinter Peak Reduction @Generation (MW)High Participation Case0</v>
          </cell>
          <cell r="B2131" t="str">
            <v>OR</v>
          </cell>
          <cell r="C2131" t="str">
            <v>Small C&amp;I</v>
          </cell>
          <cell r="D2131" t="str">
            <v>DLC Water Heating</v>
          </cell>
          <cell r="E2131" t="str">
            <v>Winter Peak Reduction @Generation (MW)</v>
          </cell>
          <cell r="F2131" t="str">
            <v>High Participation Case</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row>
        <row r="2132">
          <cell r="A2132" t="str">
            <v>ORSmall C&amp;IDLC Water HeatingProgram Annual BenefitsHigh Participation Case0</v>
          </cell>
          <cell r="B2132" t="str">
            <v>OR</v>
          </cell>
          <cell r="C2132" t="str">
            <v>Small C&amp;I</v>
          </cell>
          <cell r="D2132" t="str">
            <v>DLC Water Heating</v>
          </cell>
          <cell r="E2132" t="str">
            <v>Program Annual Benefits</v>
          </cell>
          <cell r="F2132" t="str">
            <v>High Participation Case</v>
          </cell>
          <cell r="G2132">
            <v>0</v>
          </cell>
        </row>
        <row r="2133">
          <cell r="A2133" t="str">
            <v>ORSmall C&amp;IDLC Water HeatingNew ParticipantsHigh Participation Case0</v>
          </cell>
          <cell r="B2133" t="str">
            <v>OR</v>
          </cell>
          <cell r="C2133" t="str">
            <v>Small C&amp;I</v>
          </cell>
          <cell r="D2133" t="str">
            <v>DLC Water Heating</v>
          </cell>
          <cell r="E2133" t="str">
            <v>New Participants</v>
          </cell>
          <cell r="F2133" t="str">
            <v>High Participation Case</v>
          </cell>
          <cell r="G2133">
            <v>0</v>
          </cell>
          <cell r="H2133">
            <v>0</v>
          </cell>
          <cell r="I2133">
            <v>0</v>
          </cell>
          <cell r="J2133">
            <v>0</v>
          </cell>
          <cell r="K2133">
            <v>0</v>
          </cell>
          <cell r="L2133">
            <v>0</v>
          </cell>
          <cell r="M2133">
            <v>0</v>
          </cell>
          <cell r="N2133">
            <v>0</v>
          </cell>
          <cell r="O2133">
            <v>0</v>
          </cell>
          <cell r="P2133">
            <v>0</v>
          </cell>
          <cell r="Q2133">
            <v>0</v>
          </cell>
          <cell r="R2133">
            <v>16746.686550000006</v>
          </cell>
          <cell r="S2133">
            <v>34271.919000000009</v>
          </cell>
          <cell r="T2133">
            <v>69833.664450000011</v>
          </cell>
          <cell r="U2133">
            <v>36847.527750000037</v>
          </cell>
          <cell r="V2133">
            <v>20100.588749999937</v>
          </cell>
          <cell r="W2133">
            <v>2583.0255000000179</v>
          </cell>
          <cell r="X2133">
            <v>2585.7149999999965</v>
          </cell>
          <cell r="Y2133">
            <v>2585.2035000000324</v>
          </cell>
          <cell r="Z2133">
            <v>2584.5764999999665</v>
          </cell>
          <cell r="AA2133">
            <v>2584.3950000000186</v>
          </cell>
          <cell r="AB2133">
            <v>2584.7249999999767</v>
          </cell>
          <cell r="AC2133">
            <v>2592.8595000000205</v>
          </cell>
          <cell r="AD2133">
            <v>2694.0321599718882</v>
          </cell>
          <cell r="AE2133">
            <v>2731.0805338135397</v>
          </cell>
          <cell r="AF2133">
            <v>2768.6383974915661</v>
          </cell>
          <cell r="AG2133">
            <v>2806.7127575183695</v>
          </cell>
          <cell r="AH2133">
            <v>2845.3107167601411</v>
          </cell>
          <cell r="AI2133">
            <v>2884.4394757617847</v>
          </cell>
          <cell r="AJ2133">
            <v>2924.1063340901455</v>
          </cell>
          <cell r="AK2133">
            <v>2964.3186916958948</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row>
        <row r="2134">
          <cell r="A2134" t="str">
            <v>ORSmall C&amp;IDLC Water HeatingIncentive CostsHigh Participation Case0</v>
          </cell>
          <cell r="B2134" t="str">
            <v>OR</v>
          </cell>
          <cell r="C2134" t="str">
            <v>Small C&amp;I</v>
          </cell>
          <cell r="D2134" t="str">
            <v>DLC Water Heating</v>
          </cell>
          <cell r="E2134" t="str">
            <v>Incentive Costs</v>
          </cell>
          <cell r="F2134" t="str">
            <v>High Participation Case</v>
          </cell>
          <cell r="G2134">
            <v>0</v>
          </cell>
          <cell r="H2134">
            <v>0</v>
          </cell>
          <cell r="I2134">
            <v>0</v>
          </cell>
          <cell r="J2134">
            <v>0</v>
          </cell>
          <cell r="K2134">
            <v>0</v>
          </cell>
          <cell r="L2134">
            <v>0</v>
          </cell>
          <cell r="M2134">
            <v>0</v>
          </cell>
          <cell r="N2134">
            <v>0</v>
          </cell>
          <cell r="O2134">
            <v>0</v>
          </cell>
          <cell r="P2134">
            <v>0</v>
          </cell>
          <cell r="Q2134">
            <v>0</v>
          </cell>
          <cell r="R2134">
            <v>351680.42</v>
          </cell>
          <cell r="S2134">
            <v>1071390.72</v>
          </cell>
          <cell r="T2134">
            <v>2537897.67</v>
          </cell>
          <cell r="U2134">
            <v>3311695.75</v>
          </cell>
          <cell r="V2134">
            <v>3733808.12</v>
          </cell>
          <cell r="W2134">
            <v>3788051.65</v>
          </cell>
          <cell r="X2134">
            <v>3842351.67</v>
          </cell>
          <cell r="Y2134">
            <v>3896640.94</v>
          </cell>
          <cell r="Z2134">
            <v>3950917.05</v>
          </cell>
          <cell r="AA2134">
            <v>4005189.34</v>
          </cell>
          <cell r="AB2134">
            <v>4059468.57</v>
          </cell>
          <cell r="AC2134">
            <v>4113918.62</v>
          </cell>
          <cell r="AD2134">
            <v>4170493.29</v>
          </cell>
          <cell r="AE2134">
            <v>4227845.9800000004</v>
          </cell>
          <cell r="AF2134">
            <v>4285987.3899999997</v>
          </cell>
          <cell r="AG2134">
            <v>4344928.3600000003</v>
          </cell>
          <cell r="AH2134">
            <v>4404679.88</v>
          </cell>
          <cell r="AI2134">
            <v>4465253.1100000003</v>
          </cell>
          <cell r="AJ2134">
            <v>4526659.34</v>
          </cell>
          <cell r="AK2134">
            <v>4588910.04</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row>
        <row r="2135">
          <cell r="A2135" t="str">
            <v>ORSmall C&amp;IDLC Water HeatingParticipantsHigh Participation Case0</v>
          </cell>
          <cell r="B2135" t="str">
            <v>OR</v>
          </cell>
          <cell r="C2135" t="str">
            <v>Small C&amp;I</v>
          </cell>
          <cell r="D2135" t="str">
            <v>DLC Water Heating</v>
          </cell>
          <cell r="E2135" t="str">
            <v>Participants</v>
          </cell>
          <cell r="F2135" t="str">
            <v>High Participation Case</v>
          </cell>
          <cell r="G2135">
            <v>0</v>
          </cell>
          <cell r="H2135">
            <v>0</v>
          </cell>
          <cell r="I2135">
            <v>0</v>
          </cell>
          <cell r="J2135">
            <v>0</v>
          </cell>
          <cell r="K2135">
            <v>0</v>
          </cell>
          <cell r="L2135">
            <v>0</v>
          </cell>
          <cell r="M2135">
            <v>0</v>
          </cell>
          <cell r="N2135">
            <v>0</v>
          </cell>
          <cell r="O2135">
            <v>0</v>
          </cell>
          <cell r="P2135">
            <v>0</v>
          </cell>
          <cell r="Q2135">
            <v>0</v>
          </cell>
          <cell r="R2135">
            <v>16746.686550000006</v>
          </cell>
          <cell r="S2135">
            <v>51018.605550000015</v>
          </cell>
          <cell r="T2135">
            <v>120852.27000000002</v>
          </cell>
          <cell r="U2135">
            <v>157699.79775000006</v>
          </cell>
          <cell r="V2135">
            <v>177800.38649999999</v>
          </cell>
          <cell r="W2135">
            <v>180383.41200000001</v>
          </cell>
          <cell r="X2135">
            <v>182969.12700000001</v>
          </cell>
          <cell r="Y2135">
            <v>185554.33050000004</v>
          </cell>
          <cell r="Z2135">
            <v>188138.90700000001</v>
          </cell>
          <cell r="AA2135">
            <v>190723.30200000003</v>
          </cell>
          <cell r="AB2135">
            <v>193308.027</v>
          </cell>
          <cell r="AC2135">
            <v>195900.88650000002</v>
          </cell>
          <cell r="AD2135">
            <v>198594.91865997191</v>
          </cell>
          <cell r="AE2135">
            <v>201325.99919378545</v>
          </cell>
          <cell r="AF2135">
            <v>204094.63759127702</v>
          </cell>
          <cell r="AG2135">
            <v>206901.35034879539</v>
          </cell>
          <cell r="AH2135">
            <v>209746.66106555553</v>
          </cell>
          <cell r="AI2135">
            <v>212631.10054131731</v>
          </cell>
          <cell r="AJ2135">
            <v>215555.20687540746</v>
          </cell>
          <cell r="AK2135">
            <v>218519.52556710335</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row>
        <row r="2136">
          <cell r="A2136" t="str">
            <v>ORExtra Large C&amp;IReal Time PricingProgram Annual BenefitsHigh Participation Case0</v>
          </cell>
          <cell r="B2136" t="str">
            <v>OR</v>
          </cell>
          <cell r="C2136" t="str">
            <v>Extra Large C&amp;I</v>
          </cell>
          <cell r="D2136" t="str">
            <v>Real Time Pricing</v>
          </cell>
          <cell r="E2136" t="str">
            <v>Program Annual Benefits</v>
          </cell>
          <cell r="F2136" t="str">
            <v>High Participation Case</v>
          </cell>
          <cell r="G2136">
            <v>0</v>
          </cell>
          <cell r="H2136">
            <v>0</v>
          </cell>
          <cell r="I2136">
            <v>0</v>
          </cell>
          <cell r="J2136">
            <v>0</v>
          </cell>
          <cell r="K2136">
            <v>0</v>
          </cell>
          <cell r="L2136">
            <v>0</v>
          </cell>
          <cell r="M2136">
            <v>0</v>
          </cell>
          <cell r="N2136">
            <v>0</v>
          </cell>
          <cell r="O2136">
            <v>0</v>
          </cell>
          <cell r="P2136">
            <v>0</v>
          </cell>
          <cell r="Q2136">
            <v>0</v>
          </cell>
          <cell r="R2136">
            <v>573231.01</v>
          </cell>
          <cell r="S2136">
            <v>1745288.43</v>
          </cell>
          <cell r="T2136">
            <v>4127886.26</v>
          </cell>
          <cell r="U2136">
            <v>5388069.9000000004</v>
          </cell>
          <cell r="V2136">
            <v>6066603.5300000003</v>
          </cell>
          <cell r="W2136">
            <v>6146956.6100000003</v>
          </cell>
          <cell r="X2136">
            <v>6226381.7599999998</v>
          </cell>
          <cell r="Y2136">
            <v>6305886.3200000003</v>
          </cell>
          <cell r="Z2136">
            <v>6389191.79</v>
          </cell>
          <cell r="AA2136">
            <v>6482465.1100000003</v>
          </cell>
          <cell r="AB2136">
            <v>6568214.9500000002</v>
          </cell>
          <cell r="AC2136">
            <v>6654117.0800000001</v>
          </cell>
          <cell r="AD2136">
            <v>6743128.8899999997</v>
          </cell>
          <cell r="AE2136">
            <v>6833331.4100000001</v>
          </cell>
          <cell r="AF2136">
            <v>6924740.5700000003</v>
          </cell>
          <cell r="AG2136">
            <v>7017372.5</v>
          </cell>
          <cell r="AH2136">
            <v>7111243.5700000003</v>
          </cell>
          <cell r="AI2136">
            <v>7206370.3399999999</v>
          </cell>
          <cell r="AJ2136">
            <v>7302769.6200000001</v>
          </cell>
          <cell r="AK2136">
            <v>7400458.4299999997</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row>
        <row r="2137">
          <cell r="A2137" t="str">
            <v>ORExtra Large C&amp;IReal Time PricingProgram Annual CostsHigh Participation Case0</v>
          </cell>
          <cell r="B2137" t="str">
            <v>OR</v>
          </cell>
          <cell r="C2137" t="str">
            <v>Extra Large C&amp;I</v>
          </cell>
          <cell r="D2137" t="str">
            <v>Real Time Pricing</v>
          </cell>
          <cell r="E2137" t="str">
            <v>Program Annual Costs</v>
          </cell>
          <cell r="F2137" t="str">
            <v>High Participation Case</v>
          </cell>
          <cell r="G2137">
            <v>0</v>
          </cell>
          <cell r="H2137">
            <v>0</v>
          </cell>
          <cell r="I2137">
            <v>0</v>
          </cell>
          <cell r="J2137">
            <v>0</v>
          </cell>
          <cell r="K2137">
            <v>0</v>
          </cell>
          <cell r="L2137">
            <v>0</v>
          </cell>
          <cell r="M2137">
            <v>0</v>
          </cell>
          <cell r="N2137">
            <v>0</v>
          </cell>
          <cell r="O2137">
            <v>0</v>
          </cell>
          <cell r="P2137">
            <v>0</v>
          </cell>
          <cell r="Q2137">
            <v>0</v>
          </cell>
          <cell r="R2137">
            <v>5834317.1500000004</v>
          </cell>
          <cell r="S2137">
            <v>12509121.98</v>
          </cell>
          <cell r="T2137">
            <v>26286343.199999999</v>
          </cell>
          <cell r="U2137">
            <v>16130618.27</v>
          </cell>
          <cell r="V2137">
            <v>10911310.720000001</v>
          </cell>
          <cell r="W2137">
            <v>4823091.07</v>
          </cell>
          <cell r="X2137">
            <v>4899046.41</v>
          </cell>
          <cell r="Y2137">
            <v>4974249.76</v>
          </cell>
          <cell r="Z2137">
            <v>5049879.66</v>
          </cell>
          <cell r="AA2137">
            <v>5126289.05</v>
          </cell>
          <cell r="AB2137">
            <v>5203203.5</v>
          </cell>
          <cell r="AC2137">
            <v>5283869.59</v>
          </cell>
          <cell r="AD2137">
            <v>5405233.1200000001</v>
          </cell>
          <cell r="AE2137">
            <v>5502775.29</v>
          </cell>
          <cell r="AF2137">
            <v>5602414.6799999997</v>
          </cell>
          <cell r="AG2137">
            <v>5704204.7300000004</v>
          </cell>
          <cell r="AH2137">
            <v>5808200.4400000004</v>
          </cell>
          <cell r="AI2137">
            <v>5914458.3899999997</v>
          </cell>
          <cell r="AJ2137">
            <v>6023036.7800000003</v>
          </cell>
          <cell r="AK2137">
            <v>6133995.5099999998</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row>
        <row r="2138">
          <cell r="A2138" t="str">
            <v>ORExtra Large C&amp;IReal Time PricingNon-Incentive CostsHigh Participation Case0</v>
          </cell>
          <cell r="B2138" t="str">
            <v>OR</v>
          </cell>
          <cell r="C2138" t="str">
            <v>Extra Large C&amp;I</v>
          </cell>
          <cell r="D2138" t="str">
            <v>Real Time Pricing</v>
          </cell>
          <cell r="E2138" t="str">
            <v>Non-Incentive Costs</v>
          </cell>
          <cell r="F2138" t="str">
            <v>High Participation Case</v>
          </cell>
          <cell r="G2138">
            <v>0</v>
          </cell>
          <cell r="H2138">
            <v>0</v>
          </cell>
          <cell r="I2138">
            <v>0</v>
          </cell>
          <cell r="J2138">
            <v>0</v>
          </cell>
          <cell r="K2138">
            <v>0</v>
          </cell>
          <cell r="L2138">
            <v>0</v>
          </cell>
          <cell r="M2138">
            <v>0</v>
          </cell>
          <cell r="N2138">
            <v>0</v>
          </cell>
          <cell r="O2138">
            <v>0</v>
          </cell>
          <cell r="P2138">
            <v>0</v>
          </cell>
          <cell r="Q2138">
            <v>0</v>
          </cell>
          <cell r="R2138">
            <v>5482636.7300000004</v>
          </cell>
          <cell r="S2138">
            <v>11437731.27</v>
          </cell>
          <cell r="T2138">
            <v>23748445.530000001</v>
          </cell>
          <cell r="U2138">
            <v>12818922.52</v>
          </cell>
          <cell r="V2138">
            <v>7177502.6100000003</v>
          </cell>
          <cell r="W2138">
            <v>1035039.42</v>
          </cell>
          <cell r="X2138">
            <v>1056694.75</v>
          </cell>
          <cell r="Y2138">
            <v>1077608.81</v>
          </cell>
          <cell r="Z2138">
            <v>1098962.6200000001</v>
          </cell>
          <cell r="AA2138">
            <v>1121099.71</v>
          </cell>
          <cell r="AB2138">
            <v>1143734.93</v>
          </cell>
          <cell r="AC2138">
            <v>1169950.97</v>
          </cell>
          <cell r="AD2138">
            <v>1234739.83</v>
          </cell>
          <cell r="AE2138">
            <v>1274929.31</v>
          </cell>
          <cell r="AF2138">
            <v>1316427.29</v>
          </cell>
          <cell r="AG2138">
            <v>1359276.37</v>
          </cell>
          <cell r="AH2138">
            <v>1403520.56</v>
          </cell>
          <cell r="AI2138">
            <v>1449205.28</v>
          </cell>
          <cell r="AJ2138">
            <v>1496377.44</v>
          </cell>
          <cell r="AK2138">
            <v>1545085.48</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row>
        <row r="2139">
          <cell r="A2139" t="str">
            <v>ORExtra Large C&amp;IReal Time PricingSummer Peak Reduction @Meter  (MW)High Participation Case0</v>
          </cell>
          <cell r="B2139" t="str">
            <v>OR</v>
          </cell>
          <cell r="C2139" t="str">
            <v>Extra Large C&amp;I</v>
          </cell>
          <cell r="D2139" t="str">
            <v>Real Time Pricing</v>
          </cell>
          <cell r="E2139" t="str">
            <v>Summer Peak Reduction @Meter  (MW)</v>
          </cell>
          <cell r="F2139" t="str">
            <v>High Participation Case</v>
          </cell>
          <cell r="G2139">
            <v>0</v>
          </cell>
          <cell r="H2139">
            <v>0</v>
          </cell>
          <cell r="I2139">
            <v>0</v>
          </cell>
          <cell r="J2139">
            <v>0</v>
          </cell>
          <cell r="K2139">
            <v>0</v>
          </cell>
          <cell r="L2139">
            <v>0</v>
          </cell>
          <cell r="M2139">
            <v>0</v>
          </cell>
          <cell r="N2139">
            <v>0</v>
          </cell>
          <cell r="O2139">
            <v>0</v>
          </cell>
          <cell r="P2139">
            <v>0</v>
          </cell>
          <cell r="Q2139">
            <v>0</v>
          </cell>
          <cell r="R2139">
            <v>5.1061481672101516</v>
          </cell>
          <cell r="S2139">
            <v>15.546439584201273</v>
          </cell>
          <cell r="T2139">
            <v>36.769815927493447</v>
          </cell>
          <cell r="U2139">
            <v>47.99510590524666</v>
          </cell>
          <cell r="V2139">
            <v>54.039254216657497</v>
          </cell>
          <cell r="W2139">
            <v>54.75501228123791</v>
          </cell>
          <cell r="X2139">
            <v>55.462504704051796</v>
          </cell>
          <cell r="Y2139">
            <v>56.170704503007471</v>
          </cell>
          <cell r="Z2139">
            <v>56.91276145592839</v>
          </cell>
          <cell r="AA2139">
            <v>57.74360864977195</v>
          </cell>
          <cell r="AB2139">
            <v>58.507439221742665</v>
          </cell>
          <cell r="AC2139">
            <v>59.27262640549219</v>
          </cell>
          <cell r="AD2139">
            <v>60.065513565673378</v>
          </cell>
          <cell r="AE2139">
            <v>60.869007140432515</v>
          </cell>
          <cell r="AF2139">
            <v>61.683249011282939</v>
          </cell>
          <cell r="AG2139">
            <v>62.508382957680382</v>
          </cell>
          <cell r="AH2139">
            <v>63.344554682411669</v>
          </cell>
          <cell r="AI2139">
            <v>64.191911837323005</v>
          </cell>
          <cell r="AJ2139">
            <v>65.050604049392433</v>
          </cell>
          <cell r="AK2139">
            <v>65.920782947151125</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row>
        <row r="2140">
          <cell r="A2140" t="str">
            <v>ORExtra Large C&amp;IReal Time PricingSummer Peak Reduction @Generation (MW)High Participation Case0</v>
          </cell>
          <cell r="B2140" t="str">
            <v>OR</v>
          </cell>
          <cell r="C2140" t="str">
            <v>Extra Large C&amp;I</v>
          </cell>
          <cell r="D2140" t="str">
            <v>Real Time Pricing</v>
          </cell>
          <cell r="E2140" t="str">
            <v>Summer Peak Reduction @Generation (MW)</v>
          </cell>
          <cell r="F2140" t="str">
            <v>High Participation Case</v>
          </cell>
          <cell r="G2140">
            <v>0</v>
          </cell>
          <cell r="H2140">
            <v>0</v>
          </cell>
          <cell r="I2140">
            <v>0</v>
          </cell>
          <cell r="J2140">
            <v>0</v>
          </cell>
          <cell r="K2140">
            <v>0</v>
          </cell>
          <cell r="L2140">
            <v>0</v>
          </cell>
          <cell r="M2140">
            <v>0</v>
          </cell>
          <cell r="N2140">
            <v>0</v>
          </cell>
          <cell r="O2140">
            <v>0</v>
          </cell>
          <cell r="P2140">
            <v>0</v>
          </cell>
          <cell r="Q2140">
            <v>0</v>
          </cell>
          <cell r="R2140">
            <v>5.6309529854545115</v>
          </cell>
          <cell r="S2140">
            <v>17.1442871462299</v>
          </cell>
          <cell r="T2140">
            <v>40.548980952242438</v>
          </cell>
          <cell r="U2140">
            <v>52.92799504328039</v>
          </cell>
          <cell r="V2140">
            <v>59.593354892652727</v>
          </cell>
          <cell r="W2140">
            <v>60.382677857562754</v>
          </cell>
          <cell r="X2140">
            <v>61.162885646285609</v>
          </cell>
          <cell r="Y2140">
            <v>61.94387351456492</v>
          </cell>
          <cell r="Z2140">
            <v>62.762198341341403</v>
          </cell>
          <cell r="AA2140">
            <v>63.678439181486489</v>
          </cell>
          <cell r="AB2140">
            <v>64.520775498172327</v>
          </cell>
          <cell r="AC2140">
            <v>65.364607857843168</v>
          </cell>
          <cell r="AD2140">
            <v>66.238987169908881</v>
          </cell>
          <cell r="AE2140">
            <v>67.125063013269198</v>
          </cell>
          <cell r="AF2140">
            <v>68.022991851877961</v>
          </cell>
          <cell r="AG2140">
            <v>68.932932242700019</v>
          </cell>
          <cell r="AH2140">
            <v>69.855044863709381</v>
          </cell>
          <cell r="AI2140">
            <v>70.789492542261797</v>
          </cell>
          <cell r="AJ2140">
            <v>71.73644028384696</v>
          </cell>
          <cell r="AK2140">
            <v>72.696055301225314</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row>
        <row r="2141">
          <cell r="A2141" t="str">
            <v>ORExtra Large C&amp;IReal Time PricingWinter Peak Reduction @Meter  (MW)High Participation Case0</v>
          </cell>
          <cell r="B2141" t="str">
            <v>OR</v>
          </cell>
          <cell r="C2141" t="str">
            <v>Extra Large C&amp;I</v>
          </cell>
          <cell r="D2141" t="str">
            <v>Real Time Pricing</v>
          </cell>
          <cell r="E2141" t="str">
            <v>Winter Peak Reduction @Meter  (MW)</v>
          </cell>
          <cell r="F2141" t="str">
            <v>High Participation Case</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row>
        <row r="2142">
          <cell r="A2142" t="str">
            <v>ORExtra Large C&amp;IReal Time PricingWinter Peak Reduction @Generation (MW)High Participation Case0</v>
          </cell>
          <cell r="B2142" t="str">
            <v>OR</v>
          </cell>
          <cell r="C2142" t="str">
            <v>Extra Large C&amp;I</v>
          </cell>
          <cell r="D2142" t="str">
            <v>Real Time Pricing</v>
          </cell>
          <cell r="E2142" t="str">
            <v>Winter Peak Reduction @Generation (MW)</v>
          </cell>
          <cell r="F2142" t="str">
            <v>High Participation Case</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row>
        <row r="2143">
          <cell r="A2143" t="str">
            <v>ORExtra Large C&amp;IReal Time PricingProgram Annual BenefitsHigh Participation Case0</v>
          </cell>
          <cell r="B2143" t="str">
            <v>OR</v>
          </cell>
          <cell r="C2143" t="str">
            <v>Extra Large C&amp;I</v>
          </cell>
          <cell r="D2143" t="str">
            <v>Real Time Pricing</v>
          </cell>
          <cell r="E2143" t="str">
            <v>Program Annual Benefits</v>
          </cell>
          <cell r="F2143" t="str">
            <v>High Participation Case</v>
          </cell>
          <cell r="G2143">
            <v>0</v>
          </cell>
        </row>
        <row r="2144">
          <cell r="A2144" t="str">
            <v>ORExtra Large C&amp;IReal Time PricingNew ParticipantsHigh Participation Case0</v>
          </cell>
          <cell r="B2144" t="str">
            <v>OR</v>
          </cell>
          <cell r="C2144" t="str">
            <v>Extra Large C&amp;I</v>
          </cell>
          <cell r="D2144" t="str">
            <v>Real Time Pricing</v>
          </cell>
          <cell r="E2144" t="str">
            <v>New Participants</v>
          </cell>
          <cell r="F2144" t="str">
            <v>High Participation Case</v>
          </cell>
          <cell r="G2144">
            <v>0</v>
          </cell>
          <cell r="H2144">
            <v>0</v>
          </cell>
          <cell r="I2144">
            <v>0</v>
          </cell>
          <cell r="J2144">
            <v>0</v>
          </cell>
          <cell r="K2144">
            <v>0</v>
          </cell>
          <cell r="L2144">
            <v>0</v>
          </cell>
          <cell r="M2144">
            <v>0</v>
          </cell>
          <cell r="N2144">
            <v>0</v>
          </cell>
          <cell r="O2144">
            <v>0</v>
          </cell>
          <cell r="P2144">
            <v>0</v>
          </cell>
          <cell r="Q2144">
            <v>0</v>
          </cell>
          <cell r="R2144">
            <v>16746.686550000006</v>
          </cell>
          <cell r="S2144">
            <v>34271.919000000009</v>
          </cell>
          <cell r="T2144">
            <v>69833.664450000011</v>
          </cell>
          <cell r="U2144">
            <v>36847.527750000037</v>
          </cell>
          <cell r="V2144">
            <v>20100.588749999937</v>
          </cell>
          <cell r="W2144">
            <v>2583.0255000000179</v>
          </cell>
          <cell r="X2144">
            <v>2585.7149999999965</v>
          </cell>
          <cell r="Y2144">
            <v>2585.2035000000324</v>
          </cell>
          <cell r="Z2144">
            <v>2584.5764999999665</v>
          </cell>
          <cell r="AA2144">
            <v>2584.3950000000186</v>
          </cell>
          <cell r="AB2144">
            <v>2584.7249999999767</v>
          </cell>
          <cell r="AC2144">
            <v>2592.8595000000205</v>
          </cell>
          <cell r="AD2144">
            <v>2694.0321599718882</v>
          </cell>
          <cell r="AE2144">
            <v>2731.0805338135397</v>
          </cell>
          <cell r="AF2144">
            <v>2768.6383974915661</v>
          </cell>
          <cell r="AG2144">
            <v>2806.7127575183695</v>
          </cell>
          <cell r="AH2144">
            <v>2845.3107167601411</v>
          </cell>
          <cell r="AI2144">
            <v>2884.4394757617847</v>
          </cell>
          <cell r="AJ2144">
            <v>2924.1063340901455</v>
          </cell>
          <cell r="AK2144">
            <v>2964.3186916958948</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row>
        <row r="2145">
          <cell r="A2145" t="str">
            <v>ORExtra Large C&amp;IReal Time PricingIncentive CostsHigh Participation Case0</v>
          </cell>
          <cell r="B2145" t="str">
            <v>OR</v>
          </cell>
          <cell r="C2145" t="str">
            <v>Extra Large C&amp;I</v>
          </cell>
          <cell r="D2145" t="str">
            <v>Real Time Pricing</v>
          </cell>
          <cell r="E2145" t="str">
            <v>Incentive Costs</v>
          </cell>
          <cell r="F2145" t="str">
            <v>High Participation Case</v>
          </cell>
          <cell r="G2145">
            <v>0</v>
          </cell>
          <cell r="H2145">
            <v>0</v>
          </cell>
          <cell r="I2145">
            <v>0</v>
          </cell>
          <cell r="J2145">
            <v>0</v>
          </cell>
          <cell r="K2145">
            <v>0</v>
          </cell>
          <cell r="L2145">
            <v>0</v>
          </cell>
          <cell r="M2145">
            <v>0</v>
          </cell>
          <cell r="N2145">
            <v>0</v>
          </cell>
          <cell r="O2145">
            <v>0</v>
          </cell>
          <cell r="P2145">
            <v>0</v>
          </cell>
          <cell r="Q2145">
            <v>0</v>
          </cell>
          <cell r="R2145">
            <v>351680.42</v>
          </cell>
          <cell r="S2145">
            <v>1071390.72</v>
          </cell>
          <cell r="T2145">
            <v>2537897.67</v>
          </cell>
          <cell r="U2145">
            <v>3311695.75</v>
          </cell>
          <cell r="V2145">
            <v>3733808.12</v>
          </cell>
          <cell r="W2145">
            <v>3788051.65</v>
          </cell>
          <cell r="X2145">
            <v>3842351.67</v>
          </cell>
          <cell r="Y2145">
            <v>3896640.94</v>
          </cell>
          <cell r="Z2145">
            <v>3950917.05</v>
          </cell>
          <cell r="AA2145">
            <v>4005189.34</v>
          </cell>
          <cell r="AB2145">
            <v>4059468.57</v>
          </cell>
          <cell r="AC2145">
            <v>4113918.62</v>
          </cell>
          <cell r="AD2145">
            <v>4170493.29</v>
          </cell>
          <cell r="AE2145">
            <v>4227845.9800000004</v>
          </cell>
          <cell r="AF2145">
            <v>4285987.3899999997</v>
          </cell>
          <cell r="AG2145">
            <v>4344928.3600000003</v>
          </cell>
          <cell r="AH2145">
            <v>4404679.88</v>
          </cell>
          <cell r="AI2145">
            <v>4465253.1100000003</v>
          </cell>
          <cell r="AJ2145">
            <v>4526659.34</v>
          </cell>
          <cell r="AK2145">
            <v>4588910.04</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row>
        <row r="2146">
          <cell r="A2146" t="str">
            <v>ORExtra Large C&amp;IReal Time PricingParticipantsHigh Participation Case0</v>
          </cell>
          <cell r="B2146" t="str">
            <v>OR</v>
          </cell>
          <cell r="C2146" t="str">
            <v>Extra Large C&amp;I</v>
          </cell>
          <cell r="D2146" t="str">
            <v>Real Time Pricing</v>
          </cell>
          <cell r="E2146" t="str">
            <v>Participants</v>
          </cell>
          <cell r="F2146" t="str">
            <v>High Participation Case</v>
          </cell>
          <cell r="G2146">
            <v>0</v>
          </cell>
          <cell r="H2146">
            <v>0</v>
          </cell>
          <cell r="I2146">
            <v>0</v>
          </cell>
          <cell r="J2146">
            <v>0</v>
          </cell>
          <cell r="K2146">
            <v>0</v>
          </cell>
          <cell r="L2146">
            <v>0</v>
          </cell>
          <cell r="M2146">
            <v>0</v>
          </cell>
          <cell r="N2146">
            <v>0</v>
          </cell>
          <cell r="O2146">
            <v>0</v>
          </cell>
          <cell r="P2146">
            <v>0</v>
          </cell>
          <cell r="Q2146">
            <v>0</v>
          </cell>
          <cell r="R2146">
            <v>16746.686550000006</v>
          </cell>
          <cell r="S2146">
            <v>51018.605550000015</v>
          </cell>
          <cell r="T2146">
            <v>120852.27000000002</v>
          </cell>
          <cell r="U2146">
            <v>157699.79775000006</v>
          </cell>
          <cell r="V2146">
            <v>177800.38649999999</v>
          </cell>
          <cell r="W2146">
            <v>180383.41200000001</v>
          </cell>
          <cell r="X2146">
            <v>182969.12700000001</v>
          </cell>
          <cell r="Y2146">
            <v>185554.33050000004</v>
          </cell>
          <cell r="Z2146">
            <v>188138.90700000001</v>
          </cell>
          <cell r="AA2146">
            <v>190723.30200000003</v>
          </cell>
          <cell r="AB2146">
            <v>193308.027</v>
          </cell>
          <cell r="AC2146">
            <v>195900.88650000002</v>
          </cell>
          <cell r="AD2146">
            <v>198594.91865997191</v>
          </cell>
          <cell r="AE2146">
            <v>201325.99919378545</v>
          </cell>
          <cell r="AF2146">
            <v>204094.63759127702</v>
          </cell>
          <cell r="AG2146">
            <v>206901.35034879539</v>
          </cell>
          <cell r="AH2146">
            <v>209746.66106555553</v>
          </cell>
          <cell r="AI2146">
            <v>212631.10054131731</v>
          </cell>
          <cell r="AJ2146">
            <v>215555.20687540746</v>
          </cell>
          <cell r="AK2146">
            <v>218519.52556710335</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row>
        <row r="2147">
          <cell r="A2147" t="str">
            <v>ORLarge C&amp;IReal Time PricingProgram Annual BenefitsHigh Participation Case0</v>
          </cell>
          <cell r="B2147" t="str">
            <v>OR</v>
          </cell>
          <cell r="C2147" t="str">
            <v>Large C&amp;I</v>
          </cell>
          <cell r="D2147" t="str">
            <v>Real Time Pricing</v>
          </cell>
          <cell r="E2147" t="str">
            <v>Program Annual Benefits</v>
          </cell>
          <cell r="F2147" t="str">
            <v>High Participation Case</v>
          </cell>
          <cell r="G2147">
            <v>0</v>
          </cell>
          <cell r="H2147">
            <v>0</v>
          </cell>
          <cell r="I2147">
            <v>0</v>
          </cell>
          <cell r="J2147">
            <v>0</v>
          </cell>
          <cell r="K2147">
            <v>0</v>
          </cell>
          <cell r="L2147">
            <v>0</v>
          </cell>
          <cell r="M2147">
            <v>0</v>
          </cell>
          <cell r="N2147">
            <v>0</v>
          </cell>
          <cell r="O2147">
            <v>0</v>
          </cell>
          <cell r="P2147">
            <v>0</v>
          </cell>
          <cell r="Q2147">
            <v>0</v>
          </cell>
          <cell r="R2147">
            <v>573231.01</v>
          </cell>
          <cell r="S2147">
            <v>1745288.43</v>
          </cell>
          <cell r="T2147">
            <v>4127886.26</v>
          </cell>
          <cell r="U2147">
            <v>5388069.9000000004</v>
          </cell>
          <cell r="V2147">
            <v>6066603.5300000003</v>
          </cell>
          <cell r="W2147">
            <v>6146956.6100000003</v>
          </cell>
          <cell r="X2147">
            <v>6226381.7599999998</v>
          </cell>
          <cell r="Y2147">
            <v>6305886.3200000003</v>
          </cell>
          <cell r="Z2147">
            <v>6389191.79</v>
          </cell>
          <cell r="AA2147">
            <v>6482465.1100000003</v>
          </cell>
          <cell r="AB2147">
            <v>6568214.9500000002</v>
          </cell>
          <cell r="AC2147">
            <v>6654117.0800000001</v>
          </cell>
          <cell r="AD2147">
            <v>6743128.8899999997</v>
          </cell>
          <cell r="AE2147">
            <v>6833331.4100000001</v>
          </cell>
          <cell r="AF2147">
            <v>6924740.5700000003</v>
          </cell>
          <cell r="AG2147">
            <v>7017372.5</v>
          </cell>
          <cell r="AH2147">
            <v>7111243.5700000003</v>
          </cell>
          <cell r="AI2147">
            <v>7206370.3399999999</v>
          </cell>
          <cell r="AJ2147">
            <v>7302769.6200000001</v>
          </cell>
          <cell r="AK2147">
            <v>7400458.4299999997</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row>
        <row r="2148">
          <cell r="A2148" t="str">
            <v>ORLarge C&amp;IReal Time PricingProgram Annual CostsHigh Participation Case0</v>
          </cell>
          <cell r="B2148" t="str">
            <v>OR</v>
          </cell>
          <cell r="C2148" t="str">
            <v>Large C&amp;I</v>
          </cell>
          <cell r="D2148" t="str">
            <v>Real Time Pricing</v>
          </cell>
          <cell r="E2148" t="str">
            <v>Program Annual Costs</v>
          </cell>
          <cell r="F2148" t="str">
            <v>High Participation Case</v>
          </cell>
          <cell r="G2148">
            <v>0</v>
          </cell>
          <cell r="H2148">
            <v>0</v>
          </cell>
          <cell r="I2148">
            <v>0</v>
          </cell>
          <cell r="J2148">
            <v>0</v>
          </cell>
          <cell r="K2148">
            <v>0</v>
          </cell>
          <cell r="L2148">
            <v>0</v>
          </cell>
          <cell r="M2148">
            <v>0</v>
          </cell>
          <cell r="N2148">
            <v>0</v>
          </cell>
          <cell r="O2148">
            <v>0</v>
          </cell>
          <cell r="P2148">
            <v>0</v>
          </cell>
          <cell r="Q2148">
            <v>0</v>
          </cell>
          <cell r="R2148">
            <v>5834317.1500000004</v>
          </cell>
          <cell r="S2148">
            <v>12509121.98</v>
          </cell>
          <cell r="T2148">
            <v>26286343.199999999</v>
          </cell>
          <cell r="U2148">
            <v>16130618.27</v>
          </cell>
          <cell r="V2148">
            <v>10911310.720000001</v>
          </cell>
          <cell r="W2148">
            <v>4823091.07</v>
          </cell>
          <cell r="X2148">
            <v>4899046.41</v>
          </cell>
          <cell r="Y2148">
            <v>4974249.76</v>
          </cell>
          <cell r="Z2148">
            <v>5049879.66</v>
          </cell>
          <cell r="AA2148">
            <v>5126289.05</v>
          </cell>
          <cell r="AB2148">
            <v>5203203.5</v>
          </cell>
          <cell r="AC2148">
            <v>5283869.59</v>
          </cell>
          <cell r="AD2148">
            <v>5405233.1200000001</v>
          </cell>
          <cell r="AE2148">
            <v>5502775.29</v>
          </cell>
          <cell r="AF2148">
            <v>5602414.6799999997</v>
          </cell>
          <cell r="AG2148">
            <v>5704204.7300000004</v>
          </cell>
          <cell r="AH2148">
            <v>5808200.4400000004</v>
          </cell>
          <cell r="AI2148">
            <v>5914458.3899999997</v>
          </cell>
          <cell r="AJ2148">
            <v>6023036.7800000003</v>
          </cell>
          <cell r="AK2148">
            <v>6133995.5099999998</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row>
        <row r="2149">
          <cell r="A2149" t="str">
            <v>ORLarge C&amp;IReal Time PricingNon-Incentive CostsHigh Participation Case0</v>
          </cell>
          <cell r="B2149" t="str">
            <v>OR</v>
          </cell>
          <cell r="C2149" t="str">
            <v>Large C&amp;I</v>
          </cell>
          <cell r="D2149" t="str">
            <v>Real Time Pricing</v>
          </cell>
          <cell r="E2149" t="str">
            <v>Non-Incentive Costs</v>
          </cell>
          <cell r="F2149" t="str">
            <v>High Participation Case</v>
          </cell>
          <cell r="G2149">
            <v>0</v>
          </cell>
          <cell r="H2149">
            <v>0</v>
          </cell>
          <cell r="I2149">
            <v>0</v>
          </cell>
          <cell r="J2149">
            <v>0</v>
          </cell>
          <cell r="K2149">
            <v>0</v>
          </cell>
          <cell r="L2149">
            <v>0</v>
          </cell>
          <cell r="M2149">
            <v>0</v>
          </cell>
          <cell r="N2149">
            <v>0</v>
          </cell>
          <cell r="O2149">
            <v>0</v>
          </cell>
          <cell r="P2149">
            <v>0</v>
          </cell>
          <cell r="Q2149">
            <v>0</v>
          </cell>
          <cell r="R2149">
            <v>5482636.7300000004</v>
          </cell>
          <cell r="S2149">
            <v>11437731.27</v>
          </cell>
          <cell r="T2149">
            <v>23748445.530000001</v>
          </cell>
          <cell r="U2149">
            <v>12818922.52</v>
          </cell>
          <cell r="V2149">
            <v>7177502.6100000003</v>
          </cell>
          <cell r="W2149">
            <v>1035039.42</v>
          </cell>
          <cell r="X2149">
            <v>1056694.75</v>
          </cell>
          <cell r="Y2149">
            <v>1077608.81</v>
          </cell>
          <cell r="Z2149">
            <v>1098962.6200000001</v>
          </cell>
          <cell r="AA2149">
            <v>1121099.71</v>
          </cell>
          <cell r="AB2149">
            <v>1143734.93</v>
          </cell>
          <cell r="AC2149">
            <v>1169950.97</v>
          </cell>
          <cell r="AD2149">
            <v>1234739.83</v>
          </cell>
          <cell r="AE2149">
            <v>1274929.31</v>
          </cell>
          <cell r="AF2149">
            <v>1316427.29</v>
          </cell>
          <cell r="AG2149">
            <v>1359276.37</v>
          </cell>
          <cell r="AH2149">
            <v>1403520.56</v>
          </cell>
          <cell r="AI2149">
            <v>1449205.28</v>
          </cell>
          <cell r="AJ2149">
            <v>1496377.44</v>
          </cell>
          <cell r="AK2149">
            <v>1545085.48</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row>
        <row r="2150">
          <cell r="A2150" t="str">
            <v>ORLarge C&amp;IReal Time PricingSummer Peak Reduction @Meter  (MW)High Participation Case0</v>
          </cell>
          <cell r="B2150" t="str">
            <v>OR</v>
          </cell>
          <cell r="C2150" t="str">
            <v>Large C&amp;I</v>
          </cell>
          <cell r="D2150" t="str">
            <v>Real Time Pricing</v>
          </cell>
          <cell r="E2150" t="str">
            <v>Summer Peak Reduction @Meter  (MW)</v>
          </cell>
          <cell r="F2150" t="str">
            <v>High Participation Case</v>
          </cell>
          <cell r="G2150">
            <v>0</v>
          </cell>
          <cell r="H2150">
            <v>0</v>
          </cell>
          <cell r="I2150">
            <v>0</v>
          </cell>
          <cell r="J2150">
            <v>0</v>
          </cell>
          <cell r="K2150">
            <v>0</v>
          </cell>
          <cell r="L2150">
            <v>0</v>
          </cell>
          <cell r="M2150">
            <v>0</v>
          </cell>
          <cell r="N2150">
            <v>0</v>
          </cell>
          <cell r="O2150">
            <v>0</v>
          </cell>
          <cell r="P2150">
            <v>0</v>
          </cell>
          <cell r="Q2150">
            <v>0</v>
          </cell>
          <cell r="R2150">
            <v>5.1061481672101516</v>
          </cell>
          <cell r="S2150">
            <v>15.546439584201273</v>
          </cell>
          <cell r="T2150">
            <v>36.769815927493447</v>
          </cell>
          <cell r="U2150">
            <v>47.99510590524666</v>
          </cell>
          <cell r="V2150">
            <v>54.039254216657497</v>
          </cell>
          <cell r="W2150">
            <v>54.75501228123791</v>
          </cell>
          <cell r="X2150">
            <v>55.462504704051796</v>
          </cell>
          <cell r="Y2150">
            <v>56.170704503007471</v>
          </cell>
          <cell r="Z2150">
            <v>56.91276145592839</v>
          </cell>
          <cell r="AA2150">
            <v>57.74360864977195</v>
          </cell>
          <cell r="AB2150">
            <v>58.507439221742665</v>
          </cell>
          <cell r="AC2150">
            <v>59.27262640549219</v>
          </cell>
          <cell r="AD2150">
            <v>60.065513565673378</v>
          </cell>
          <cell r="AE2150">
            <v>60.869007140432515</v>
          </cell>
          <cell r="AF2150">
            <v>61.683249011282939</v>
          </cell>
          <cell r="AG2150">
            <v>62.508382957680382</v>
          </cell>
          <cell r="AH2150">
            <v>63.344554682411669</v>
          </cell>
          <cell r="AI2150">
            <v>64.191911837323005</v>
          </cell>
          <cell r="AJ2150">
            <v>65.050604049392433</v>
          </cell>
          <cell r="AK2150">
            <v>65.920782947151125</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row>
        <row r="2151">
          <cell r="A2151" t="str">
            <v>ORLarge C&amp;IReal Time PricingSummer Peak Reduction @Generation (MW)High Participation Case0</v>
          </cell>
          <cell r="B2151" t="str">
            <v>OR</v>
          </cell>
          <cell r="C2151" t="str">
            <v>Large C&amp;I</v>
          </cell>
          <cell r="D2151" t="str">
            <v>Real Time Pricing</v>
          </cell>
          <cell r="E2151" t="str">
            <v>Summer Peak Reduction @Generation (MW)</v>
          </cell>
          <cell r="F2151" t="str">
            <v>High Participation Case</v>
          </cell>
          <cell r="G2151">
            <v>0</v>
          </cell>
          <cell r="H2151">
            <v>0</v>
          </cell>
          <cell r="I2151">
            <v>0</v>
          </cell>
          <cell r="J2151">
            <v>0</v>
          </cell>
          <cell r="K2151">
            <v>0</v>
          </cell>
          <cell r="L2151">
            <v>0</v>
          </cell>
          <cell r="M2151">
            <v>0</v>
          </cell>
          <cell r="N2151">
            <v>0</v>
          </cell>
          <cell r="O2151">
            <v>0</v>
          </cell>
          <cell r="P2151">
            <v>0</v>
          </cell>
          <cell r="Q2151">
            <v>0</v>
          </cell>
          <cell r="R2151">
            <v>5.6309529854545115</v>
          </cell>
          <cell r="S2151">
            <v>17.1442871462299</v>
          </cell>
          <cell r="T2151">
            <v>40.548980952242438</v>
          </cell>
          <cell r="U2151">
            <v>52.92799504328039</v>
          </cell>
          <cell r="V2151">
            <v>59.593354892652727</v>
          </cell>
          <cell r="W2151">
            <v>60.382677857562754</v>
          </cell>
          <cell r="X2151">
            <v>61.162885646285609</v>
          </cell>
          <cell r="Y2151">
            <v>61.94387351456492</v>
          </cell>
          <cell r="Z2151">
            <v>62.762198341341403</v>
          </cell>
          <cell r="AA2151">
            <v>63.678439181486489</v>
          </cell>
          <cell r="AB2151">
            <v>64.520775498172327</v>
          </cell>
          <cell r="AC2151">
            <v>65.364607857843168</v>
          </cell>
          <cell r="AD2151">
            <v>66.238987169908881</v>
          </cell>
          <cell r="AE2151">
            <v>67.125063013269198</v>
          </cell>
          <cell r="AF2151">
            <v>68.022991851877961</v>
          </cell>
          <cell r="AG2151">
            <v>68.932932242700019</v>
          </cell>
          <cell r="AH2151">
            <v>69.855044863709381</v>
          </cell>
          <cell r="AI2151">
            <v>70.789492542261797</v>
          </cell>
          <cell r="AJ2151">
            <v>71.73644028384696</v>
          </cell>
          <cell r="AK2151">
            <v>72.696055301225314</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row>
        <row r="2152">
          <cell r="A2152" t="str">
            <v>ORLarge C&amp;IReal Time PricingWinter Peak Reduction @Meter  (MW)High Participation Case0</v>
          </cell>
          <cell r="B2152" t="str">
            <v>OR</v>
          </cell>
          <cell r="C2152" t="str">
            <v>Large C&amp;I</v>
          </cell>
          <cell r="D2152" t="str">
            <v>Real Time Pricing</v>
          </cell>
          <cell r="E2152" t="str">
            <v>Winter Peak Reduction @Meter  (MW)</v>
          </cell>
          <cell r="F2152" t="str">
            <v>High Participation Case</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row>
        <row r="2153">
          <cell r="A2153" t="str">
            <v>ORLarge C&amp;IReal Time PricingWinter Peak Reduction @Generation (MW)High Participation Case0</v>
          </cell>
          <cell r="B2153" t="str">
            <v>OR</v>
          </cell>
          <cell r="C2153" t="str">
            <v>Large C&amp;I</v>
          </cell>
          <cell r="D2153" t="str">
            <v>Real Time Pricing</v>
          </cell>
          <cell r="E2153" t="str">
            <v>Winter Peak Reduction @Generation (MW)</v>
          </cell>
          <cell r="F2153" t="str">
            <v>High Participation Case</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row>
        <row r="2154">
          <cell r="A2154" t="str">
            <v>ORLarge C&amp;IReal Time PricingProgram Annual BenefitsHigh Participation Case0</v>
          </cell>
          <cell r="B2154" t="str">
            <v>OR</v>
          </cell>
          <cell r="C2154" t="str">
            <v>Large C&amp;I</v>
          </cell>
          <cell r="D2154" t="str">
            <v>Real Time Pricing</v>
          </cell>
          <cell r="E2154" t="str">
            <v>Program Annual Benefits</v>
          </cell>
          <cell r="F2154" t="str">
            <v>High Participation Case</v>
          </cell>
          <cell r="G2154">
            <v>0</v>
          </cell>
        </row>
        <row r="2155">
          <cell r="A2155" t="str">
            <v>ORLarge C&amp;IReal Time PricingNew ParticipantsHigh Participation Case0</v>
          </cell>
          <cell r="B2155" t="str">
            <v>OR</v>
          </cell>
          <cell r="C2155" t="str">
            <v>Large C&amp;I</v>
          </cell>
          <cell r="D2155" t="str">
            <v>Real Time Pricing</v>
          </cell>
          <cell r="E2155" t="str">
            <v>New Participants</v>
          </cell>
          <cell r="F2155" t="str">
            <v>High Participation Case</v>
          </cell>
          <cell r="G2155">
            <v>0</v>
          </cell>
          <cell r="H2155">
            <v>0</v>
          </cell>
          <cell r="I2155">
            <v>0</v>
          </cell>
          <cell r="J2155">
            <v>0</v>
          </cell>
          <cell r="K2155">
            <v>0</v>
          </cell>
          <cell r="L2155">
            <v>0</v>
          </cell>
          <cell r="M2155">
            <v>0</v>
          </cell>
          <cell r="N2155">
            <v>0</v>
          </cell>
          <cell r="O2155">
            <v>0</v>
          </cell>
          <cell r="P2155">
            <v>0</v>
          </cell>
          <cell r="Q2155">
            <v>0</v>
          </cell>
          <cell r="R2155">
            <v>16746.686550000006</v>
          </cell>
          <cell r="S2155">
            <v>34271.919000000009</v>
          </cell>
          <cell r="T2155">
            <v>69833.664450000011</v>
          </cell>
          <cell r="U2155">
            <v>36847.527750000037</v>
          </cell>
          <cell r="V2155">
            <v>20100.588749999937</v>
          </cell>
          <cell r="W2155">
            <v>2583.0255000000179</v>
          </cell>
          <cell r="X2155">
            <v>2585.7149999999965</v>
          </cell>
          <cell r="Y2155">
            <v>2585.2035000000324</v>
          </cell>
          <cell r="Z2155">
            <v>2584.5764999999665</v>
          </cell>
          <cell r="AA2155">
            <v>2584.3950000000186</v>
          </cell>
          <cell r="AB2155">
            <v>2584.7249999999767</v>
          </cell>
          <cell r="AC2155">
            <v>2592.8595000000205</v>
          </cell>
          <cell r="AD2155">
            <v>2694.0321599718882</v>
          </cell>
          <cell r="AE2155">
            <v>2731.0805338135397</v>
          </cell>
          <cell r="AF2155">
            <v>2768.6383974915661</v>
          </cell>
          <cell r="AG2155">
            <v>2806.7127575183695</v>
          </cell>
          <cell r="AH2155">
            <v>2845.3107167601411</v>
          </cell>
          <cell r="AI2155">
            <v>2884.4394757617847</v>
          </cell>
          <cell r="AJ2155">
            <v>2924.1063340901455</v>
          </cell>
          <cell r="AK2155">
            <v>2964.3186916958948</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row>
        <row r="2156">
          <cell r="A2156" t="str">
            <v>ORLarge C&amp;IReal Time PricingIncentive CostsHigh Participation Case0</v>
          </cell>
          <cell r="B2156" t="str">
            <v>OR</v>
          </cell>
          <cell r="C2156" t="str">
            <v>Large C&amp;I</v>
          </cell>
          <cell r="D2156" t="str">
            <v>Real Time Pricing</v>
          </cell>
          <cell r="E2156" t="str">
            <v>Incentive Costs</v>
          </cell>
          <cell r="F2156" t="str">
            <v>High Participation Case</v>
          </cell>
          <cell r="G2156">
            <v>0</v>
          </cell>
          <cell r="H2156">
            <v>0</v>
          </cell>
          <cell r="I2156">
            <v>0</v>
          </cell>
          <cell r="J2156">
            <v>0</v>
          </cell>
          <cell r="K2156">
            <v>0</v>
          </cell>
          <cell r="L2156">
            <v>0</v>
          </cell>
          <cell r="M2156">
            <v>0</v>
          </cell>
          <cell r="N2156">
            <v>0</v>
          </cell>
          <cell r="O2156">
            <v>0</v>
          </cell>
          <cell r="P2156">
            <v>0</v>
          </cell>
          <cell r="Q2156">
            <v>0</v>
          </cell>
          <cell r="R2156">
            <v>351680.42</v>
          </cell>
          <cell r="S2156">
            <v>1071390.72</v>
          </cell>
          <cell r="T2156">
            <v>2537897.67</v>
          </cell>
          <cell r="U2156">
            <v>3311695.75</v>
          </cell>
          <cell r="V2156">
            <v>3733808.12</v>
          </cell>
          <cell r="W2156">
            <v>3788051.65</v>
          </cell>
          <cell r="X2156">
            <v>3842351.67</v>
          </cell>
          <cell r="Y2156">
            <v>3896640.94</v>
          </cell>
          <cell r="Z2156">
            <v>3950917.05</v>
          </cell>
          <cell r="AA2156">
            <v>4005189.34</v>
          </cell>
          <cell r="AB2156">
            <v>4059468.57</v>
          </cell>
          <cell r="AC2156">
            <v>4113918.62</v>
          </cell>
          <cell r="AD2156">
            <v>4170493.29</v>
          </cell>
          <cell r="AE2156">
            <v>4227845.9800000004</v>
          </cell>
          <cell r="AF2156">
            <v>4285987.3899999997</v>
          </cell>
          <cell r="AG2156">
            <v>4344928.3600000003</v>
          </cell>
          <cell r="AH2156">
            <v>4404679.88</v>
          </cell>
          <cell r="AI2156">
            <v>4465253.1100000003</v>
          </cell>
          <cell r="AJ2156">
            <v>4526659.34</v>
          </cell>
          <cell r="AK2156">
            <v>4588910.04</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row>
        <row r="2157">
          <cell r="A2157" t="str">
            <v>ORLarge C&amp;IReal Time PricingParticipantsHigh Participation Case0</v>
          </cell>
          <cell r="B2157" t="str">
            <v>OR</v>
          </cell>
          <cell r="C2157" t="str">
            <v>Large C&amp;I</v>
          </cell>
          <cell r="D2157" t="str">
            <v>Real Time Pricing</v>
          </cell>
          <cell r="E2157" t="str">
            <v>Participants</v>
          </cell>
          <cell r="F2157" t="str">
            <v>High Participation Case</v>
          </cell>
          <cell r="G2157">
            <v>0</v>
          </cell>
          <cell r="H2157">
            <v>0</v>
          </cell>
          <cell r="I2157">
            <v>0</v>
          </cell>
          <cell r="J2157">
            <v>0</v>
          </cell>
          <cell r="K2157">
            <v>0</v>
          </cell>
          <cell r="L2157">
            <v>0</v>
          </cell>
          <cell r="M2157">
            <v>0</v>
          </cell>
          <cell r="N2157">
            <v>0</v>
          </cell>
          <cell r="O2157">
            <v>0</v>
          </cell>
          <cell r="P2157">
            <v>0</v>
          </cell>
          <cell r="Q2157">
            <v>0</v>
          </cell>
          <cell r="R2157">
            <v>16746.686550000006</v>
          </cell>
          <cell r="S2157">
            <v>51018.605550000015</v>
          </cell>
          <cell r="T2157">
            <v>120852.27000000002</v>
          </cell>
          <cell r="U2157">
            <v>157699.79775000006</v>
          </cell>
          <cell r="V2157">
            <v>177800.38649999999</v>
          </cell>
          <cell r="W2157">
            <v>180383.41200000001</v>
          </cell>
          <cell r="X2157">
            <v>182969.12700000001</v>
          </cell>
          <cell r="Y2157">
            <v>185554.33050000004</v>
          </cell>
          <cell r="Z2157">
            <v>188138.90700000001</v>
          </cell>
          <cell r="AA2157">
            <v>190723.30200000003</v>
          </cell>
          <cell r="AB2157">
            <v>193308.027</v>
          </cell>
          <cell r="AC2157">
            <v>195900.88650000002</v>
          </cell>
          <cell r="AD2157">
            <v>198594.91865997191</v>
          </cell>
          <cell r="AE2157">
            <v>201325.99919378545</v>
          </cell>
          <cell r="AF2157">
            <v>204094.63759127702</v>
          </cell>
          <cell r="AG2157">
            <v>206901.35034879539</v>
          </cell>
          <cell r="AH2157">
            <v>209746.66106555553</v>
          </cell>
          <cell r="AI2157">
            <v>212631.10054131731</v>
          </cell>
          <cell r="AJ2157">
            <v>215555.20687540746</v>
          </cell>
          <cell r="AK2157">
            <v>218519.52556710335</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row>
        <row r="2158">
          <cell r="A2158" t="str">
            <v>ORExtra Large C&amp;ITime-Of-UseProgram Annual BenefitsHigh Participation Case0</v>
          </cell>
          <cell r="B2158" t="str">
            <v>OR</v>
          </cell>
          <cell r="C2158" t="str">
            <v>Extra Large C&amp;I</v>
          </cell>
          <cell r="D2158" t="str">
            <v>Time-Of-Use</v>
          </cell>
          <cell r="E2158" t="str">
            <v>Program Annual Benefits</v>
          </cell>
          <cell r="F2158" t="str">
            <v>High Participation Case</v>
          </cell>
          <cell r="G2158">
            <v>0</v>
          </cell>
          <cell r="H2158">
            <v>0</v>
          </cell>
          <cell r="I2158">
            <v>0</v>
          </cell>
          <cell r="J2158">
            <v>0</v>
          </cell>
          <cell r="K2158">
            <v>0</v>
          </cell>
          <cell r="L2158">
            <v>0</v>
          </cell>
          <cell r="M2158">
            <v>0</v>
          </cell>
          <cell r="N2158">
            <v>0</v>
          </cell>
          <cell r="O2158">
            <v>0</v>
          </cell>
          <cell r="P2158">
            <v>0</v>
          </cell>
          <cell r="Q2158">
            <v>0</v>
          </cell>
          <cell r="R2158">
            <v>573231.01</v>
          </cell>
          <cell r="S2158">
            <v>1745288.43</v>
          </cell>
          <cell r="T2158">
            <v>4127886.26</v>
          </cell>
          <cell r="U2158">
            <v>5388069.9000000004</v>
          </cell>
          <cell r="V2158">
            <v>6066603.5300000003</v>
          </cell>
          <cell r="W2158">
            <v>6146956.6100000003</v>
          </cell>
          <cell r="X2158">
            <v>6226381.7599999998</v>
          </cell>
          <cell r="Y2158">
            <v>6305886.3200000003</v>
          </cell>
          <cell r="Z2158">
            <v>6389191.79</v>
          </cell>
          <cell r="AA2158">
            <v>6482465.1100000003</v>
          </cell>
          <cell r="AB2158">
            <v>6568214.9500000002</v>
          </cell>
          <cell r="AC2158">
            <v>6654117.0800000001</v>
          </cell>
          <cell r="AD2158">
            <v>6743128.8899999997</v>
          </cell>
          <cell r="AE2158">
            <v>6833331.4100000001</v>
          </cell>
          <cell r="AF2158">
            <v>6924740.5700000003</v>
          </cell>
          <cell r="AG2158">
            <v>7017372.5</v>
          </cell>
          <cell r="AH2158">
            <v>7111243.5700000003</v>
          </cell>
          <cell r="AI2158">
            <v>7206370.3399999999</v>
          </cell>
          <cell r="AJ2158">
            <v>7302769.6200000001</v>
          </cell>
          <cell r="AK2158">
            <v>7400458.4299999997</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row>
        <row r="2159">
          <cell r="A2159" t="str">
            <v>ORExtra Large C&amp;ITime-Of-UseProgram Annual CostsHigh Participation Case0</v>
          </cell>
          <cell r="B2159" t="str">
            <v>OR</v>
          </cell>
          <cell r="C2159" t="str">
            <v>Extra Large C&amp;I</v>
          </cell>
          <cell r="D2159" t="str">
            <v>Time-Of-Use</v>
          </cell>
          <cell r="E2159" t="str">
            <v>Program Annual Costs</v>
          </cell>
          <cell r="F2159" t="str">
            <v>High Participation Case</v>
          </cell>
          <cell r="G2159">
            <v>0</v>
          </cell>
          <cell r="H2159">
            <v>0</v>
          </cell>
          <cell r="I2159">
            <v>0</v>
          </cell>
          <cell r="J2159">
            <v>0</v>
          </cell>
          <cell r="K2159">
            <v>0</v>
          </cell>
          <cell r="L2159">
            <v>0</v>
          </cell>
          <cell r="M2159">
            <v>0</v>
          </cell>
          <cell r="N2159">
            <v>0</v>
          </cell>
          <cell r="O2159">
            <v>0</v>
          </cell>
          <cell r="P2159">
            <v>0</v>
          </cell>
          <cell r="Q2159">
            <v>0</v>
          </cell>
          <cell r="R2159">
            <v>5834317.1500000004</v>
          </cell>
          <cell r="S2159">
            <v>12509121.98</v>
          </cell>
          <cell r="T2159">
            <v>26286343.199999999</v>
          </cell>
          <cell r="U2159">
            <v>16130618.27</v>
          </cell>
          <cell r="V2159">
            <v>10911310.720000001</v>
          </cell>
          <cell r="W2159">
            <v>4823091.07</v>
          </cell>
          <cell r="X2159">
            <v>4899046.41</v>
          </cell>
          <cell r="Y2159">
            <v>4974249.76</v>
          </cell>
          <cell r="Z2159">
            <v>5049879.66</v>
          </cell>
          <cell r="AA2159">
            <v>5126289.05</v>
          </cell>
          <cell r="AB2159">
            <v>5203203.5</v>
          </cell>
          <cell r="AC2159">
            <v>5283869.59</v>
          </cell>
          <cell r="AD2159">
            <v>5405233.1200000001</v>
          </cell>
          <cell r="AE2159">
            <v>5502775.29</v>
          </cell>
          <cell r="AF2159">
            <v>5602414.6799999997</v>
          </cell>
          <cell r="AG2159">
            <v>5704204.7300000004</v>
          </cell>
          <cell r="AH2159">
            <v>5808200.4400000004</v>
          </cell>
          <cell r="AI2159">
            <v>5914458.3899999997</v>
          </cell>
          <cell r="AJ2159">
            <v>6023036.7800000003</v>
          </cell>
          <cell r="AK2159">
            <v>6133995.5099999998</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row>
        <row r="2160">
          <cell r="A2160" t="str">
            <v>ORExtra Large C&amp;ITime-Of-UseNon-Incentive CostsHigh Participation Case0</v>
          </cell>
          <cell r="B2160" t="str">
            <v>OR</v>
          </cell>
          <cell r="C2160" t="str">
            <v>Extra Large C&amp;I</v>
          </cell>
          <cell r="D2160" t="str">
            <v>Time-Of-Use</v>
          </cell>
          <cell r="E2160" t="str">
            <v>Non-Incentive Costs</v>
          </cell>
          <cell r="F2160" t="str">
            <v>High Participation Case</v>
          </cell>
          <cell r="G2160">
            <v>0</v>
          </cell>
          <cell r="H2160">
            <v>0</v>
          </cell>
          <cell r="I2160">
            <v>0</v>
          </cell>
          <cell r="J2160">
            <v>0</v>
          </cell>
          <cell r="K2160">
            <v>0</v>
          </cell>
          <cell r="L2160">
            <v>0</v>
          </cell>
          <cell r="M2160">
            <v>0</v>
          </cell>
          <cell r="N2160">
            <v>0</v>
          </cell>
          <cell r="O2160">
            <v>0</v>
          </cell>
          <cell r="P2160">
            <v>0</v>
          </cell>
          <cell r="Q2160">
            <v>0</v>
          </cell>
          <cell r="R2160">
            <v>5482636.7300000004</v>
          </cell>
          <cell r="S2160">
            <v>11437731.27</v>
          </cell>
          <cell r="T2160">
            <v>23748445.530000001</v>
          </cell>
          <cell r="U2160">
            <v>12818922.52</v>
          </cell>
          <cell r="V2160">
            <v>7177502.6100000003</v>
          </cell>
          <cell r="W2160">
            <v>1035039.42</v>
          </cell>
          <cell r="X2160">
            <v>1056694.75</v>
          </cell>
          <cell r="Y2160">
            <v>1077608.81</v>
          </cell>
          <cell r="Z2160">
            <v>1098962.6200000001</v>
          </cell>
          <cell r="AA2160">
            <v>1121099.71</v>
          </cell>
          <cell r="AB2160">
            <v>1143734.93</v>
          </cell>
          <cell r="AC2160">
            <v>1169950.97</v>
          </cell>
          <cell r="AD2160">
            <v>1234739.83</v>
          </cell>
          <cell r="AE2160">
            <v>1274929.31</v>
          </cell>
          <cell r="AF2160">
            <v>1316427.29</v>
          </cell>
          <cell r="AG2160">
            <v>1359276.37</v>
          </cell>
          <cell r="AH2160">
            <v>1403520.56</v>
          </cell>
          <cell r="AI2160">
            <v>1449205.28</v>
          </cell>
          <cell r="AJ2160">
            <v>1496377.44</v>
          </cell>
          <cell r="AK2160">
            <v>1545085.48</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row>
        <row r="2161">
          <cell r="A2161" t="str">
            <v>ORExtra Large C&amp;ITime-Of-UseSummer Peak Reduction @Meter  (MW)High Participation Case0</v>
          </cell>
          <cell r="B2161" t="str">
            <v>OR</v>
          </cell>
          <cell r="C2161" t="str">
            <v>Extra Large C&amp;I</v>
          </cell>
          <cell r="D2161" t="str">
            <v>Time-Of-Use</v>
          </cell>
          <cell r="E2161" t="str">
            <v>Summer Peak Reduction @Meter  (MW)</v>
          </cell>
          <cell r="F2161" t="str">
            <v>High Participation Case</v>
          </cell>
          <cell r="G2161">
            <v>0</v>
          </cell>
          <cell r="H2161">
            <v>0</v>
          </cell>
          <cell r="I2161">
            <v>0</v>
          </cell>
          <cell r="J2161">
            <v>0</v>
          </cell>
          <cell r="K2161">
            <v>0</v>
          </cell>
          <cell r="L2161">
            <v>0</v>
          </cell>
          <cell r="M2161">
            <v>0</v>
          </cell>
          <cell r="N2161">
            <v>0</v>
          </cell>
          <cell r="O2161">
            <v>0</v>
          </cell>
          <cell r="P2161">
            <v>0</v>
          </cell>
          <cell r="Q2161">
            <v>0</v>
          </cell>
          <cell r="R2161">
            <v>5.1061481672101516</v>
          </cell>
          <cell r="S2161">
            <v>15.546439584201273</v>
          </cell>
          <cell r="T2161">
            <v>36.769815927493447</v>
          </cell>
          <cell r="U2161">
            <v>47.99510590524666</v>
          </cell>
          <cell r="V2161">
            <v>54.039254216657497</v>
          </cell>
          <cell r="W2161">
            <v>54.75501228123791</v>
          </cell>
          <cell r="X2161">
            <v>55.462504704051796</v>
          </cell>
          <cell r="Y2161">
            <v>56.170704503007471</v>
          </cell>
          <cell r="Z2161">
            <v>56.91276145592839</v>
          </cell>
          <cell r="AA2161">
            <v>57.74360864977195</v>
          </cell>
          <cell r="AB2161">
            <v>58.507439221742665</v>
          </cell>
          <cell r="AC2161">
            <v>59.27262640549219</v>
          </cell>
          <cell r="AD2161">
            <v>60.065513565673378</v>
          </cell>
          <cell r="AE2161">
            <v>60.869007140432515</v>
          </cell>
          <cell r="AF2161">
            <v>61.683249011282939</v>
          </cell>
          <cell r="AG2161">
            <v>62.508382957680382</v>
          </cell>
          <cell r="AH2161">
            <v>63.344554682411669</v>
          </cell>
          <cell r="AI2161">
            <v>64.191911837323005</v>
          </cell>
          <cell r="AJ2161">
            <v>65.050604049392433</v>
          </cell>
          <cell r="AK2161">
            <v>65.920782947151125</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row>
        <row r="2162">
          <cell r="A2162" t="str">
            <v>ORExtra Large C&amp;ITime-Of-UseSummer Peak Reduction @Generation (MW)High Participation Case0</v>
          </cell>
          <cell r="B2162" t="str">
            <v>OR</v>
          </cell>
          <cell r="C2162" t="str">
            <v>Extra Large C&amp;I</v>
          </cell>
          <cell r="D2162" t="str">
            <v>Time-Of-Use</v>
          </cell>
          <cell r="E2162" t="str">
            <v>Summer Peak Reduction @Generation (MW)</v>
          </cell>
          <cell r="F2162" t="str">
            <v>High Participation Case</v>
          </cell>
          <cell r="G2162">
            <v>0</v>
          </cell>
          <cell r="H2162">
            <v>0</v>
          </cell>
          <cell r="I2162">
            <v>0</v>
          </cell>
          <cell r="J2162">
            <v>0</v>
          </cell>
          <cell r="K2162">
            <v>0</v>
          </cell>
          <cell r="L2162">
            <v>0</v>
          </cell>
          <cell r="M2162">
            <v>0</v>
          </cell>
          <cell r="N2162">
            <v>0</v>
          </cell>
          <cell r="O2162">
            <v>0</v>
          </cell>
          <cell r="P2162">
            <v>0</v>
          </cell>
          <cell r="Q2162">
            <v>0</v>
          </cell>
          <cell r="R2162">
            <v>5.6309529854545115</v>
          </cell>
          <cell r="S2162">
            <v>17.1442871462299</v>
          </cell>
          <cell r="T2162">
            <v>40.548980952242438</v>
          </cell>
          <cell r="U2162">
            <v>52.92799504328039</v>
          </cell>
          <cell r="V2162">
            <v>59.593354892652727</v>
          </cell>
          <cell r="W2162">
            <v>60.382677857562754</v>
          </cell>
          <cell r="X2162">
            <v>61.162885646285609</v>
          </cell>
          <cell r="Y2162">
            <v>61.94387351456492</v>
          </cell>
          <cell r="Z2162">
            <v>62.762198341341403</v>
          </cell>
          <cell r="AA2162">
            <v>63.678439181486489</v>
          </cell>
          <cell r="AB2162">
            <v>64.520775498172327</v>
          </cell>
          <cell r="AC2162">
            <v>65.364607857843168</v>
          </cell>
          <cell r="AD2162">
            <v>66.238987169908881</v>
          </cell>
          <cell r="AE2162">
            <v>67.125063013269198</v>
          </cell>
          <cell r="AF2162">
            <v>68.022991851877961</v>
          </cell>
          <cell r="AG2162">
            <v>68.932932242700019</v>
          </cell>
          <cell r="AH2162">
            <v>69.855044863709381</v>
          </cell>
          <cell r="AI2162">
            <v>70.789492542261797</v>
          </cell>
          <cell r="AJ2162">
            <v>71.73644028384696</v>
          </cell>
          <cell r="AK2162">
            <v>72.696055301225314</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row>
        <row r="2163">
          <cell r="A2163" t="str">
            <v>ORExtra Large C&amp;ITime-Of-UseWinter Peak Reduction @Meter  (MW)High Participation Case0</v>
          </cell>
          <cell r="B2163" t="str">
            <v>OR</v>
          </cell>
          <cell r="C2163" t="str">
            <v>Extra Large C&amp;I</v>
          </cell>
          <cell r="D2163" t="str">
            <v>Time-Of-Use</v>
          </cell>
          <cell r="E2163" t="str">
            <v>Winter Peak Reduction @Meter  (MW)</v>
          </cell>
          <cell r="F2163" t="str">
            <v>High Participation Case</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row>
        <row r="2164">
          <cell r="A2164" t="str">
            <v>ORExtra Large C&amp;ITime-Of-UseWinter Peak Reduction @Generation (MW)High Participation Case0</v>
          </cell>
          <cell r="B2164" t="str">
            <v>OR</v>
          </cell>
          <cell r="C2164" t="str">
            <v>Extra Large C&amp;I</v>
          </cell>
          <cell r="D2164" t="str">
            <v>Time-Of-Use</v>
          </cell>
          <cell r="E2164" t="str">
            <v>Winter Peak Reduction @Generation (MW)</v>
          </cell>
          <cell r="F2164" t="str">
            <v>High Participation Case</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row>
        <row r="2165">
          <cell r="A2165" t="str">
            <v>ORExtra Large C&amp;ITime-Of-UseProgram Annual BenefitsHigh Participation Case0</v>
          </cell>
          <cell r="B2165" t="str">
            <v>OR</v>
          </cell>
          <cell r="C2165" t="str">
            <v>Extra Large C&amp;I</v>
          </cell>
          <cell r="D2165" t="str">
            <v>Time-Of-Use</v>
          </cell>
          <cell r="E2165" t="str">
            <v>Program Annual Benefits</v>
          </cell>
          <cell r="F2165" t="str">
            <v>High Participation Case</v>
          </cell>
          <cell r="G2165">
            <v>0</v>
          </cell>
        </row>
        <row r="2166">
          <cell r="A2166" t="str">
            <v>ORExtra Large C&amp;ITime-Of-UseNew ParticipantsHigh Participation Case0</v>
          </cell>
          <cell r="B2166" t="str">
            <v>OR</v>
          </cell>
          <cell r="C2166" t="str">
            <v>Extra Large C&amp;I</v>
          </cell>
          <cell r="D2166" t="str">
            <v>Time-Of-Use</v>
          </cell>
          <cell r="E2166" t="str">
            <v>New Participants</v>
          </cell>
          <cell r="F2166" t="str">
            <v>High Participation Case</v>
          </cell>
          <cell r="G2166">
            <v>0</v>
          </cell>
          <cell r="H2166">
            <v>0</v>
          </cell>
          <cell r="I2166">
            <v>0</v>
          </cell>
          <cell r="J2166">
            <v>0</v>
          </cell>
          <cell r="K2166">
            <v>0</v>
          </cell>
          <cell r="L2166">
            <v>0</v>
          </cell>
          <cell r="M2166">
            <v>0</v>
          </cell>
          <cell r="N2166">
            <v>0</v>
          </cell>
          <cell r="O2166">
            <v>0</v>
          </cell>
          <cell r="P2166">
            <v>0</v>
          </cell>
          <cell r="Q2166">
            <v>0</v>
          </cell>
          <cell r="R2166">
            <v>16746.686550000006</v>
          </cell>
          <cell r="S2166">
            <v>34271.919000000009</v>
          </cell>
          <cell r="T2166">
            <v>69833.664450000011</v>
          </cell>
          <cell r="U2166">
            <v>36847.527750000037</v>
          </cell>
          <cell r="V2166">
            <v>20100.588749999937</v>
          </cell>
          <cell r="W2166">
            <v>2583.0255000000179</v>
          </cell>
          <cell r="X2166">
            <v>2585.7149999999965</v>
          </cell>
          <cell r="Y2166">
            <v>2585.2035000000324</v>
          </cell>
          <cell r="Z2166">
            <v>2584.5764999999665</v>
          </cell>
          <cell r="AA2166">
            <v>2584.3950000000186</v>
          </cell>
          <cell r="AB2166">
            <v>2584.7249999999767</v>
          </cell>
          <cell r="AC2166">
            <v>2592.8595000000205</v>
          </cell>
          <cell r="AD2166">
            <v>2694.0321599718882</v>
          </cell>
          <cell r="AE2166">
            <v>2731.0805338135397</v>
          </cell>
          <cell r="AF2166">
            <v>2768.6383974915661</v>
          </cell>
          <cell r="AG2166">
            <v>2806.7127575183695</v>
          </cell>
          <cell r="AH2166">
            <v>2845.3107167601411</v>
          </cell>
          <cell r="AI2166">
            <v>2884.4394757617847</v>
          </cell>
          <cell r="AJ2166">
            <v>2924.1063340901455</v>
          </cell>
          <cell r="AK2166">
            <v>2964.3186916958948</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row>
        <row r="2167">
          <cell r="A2167" t="str">
            <v>ORExtra Large C&amp;ITime-Of-UseIncentive CostsHigh Participation Case0</v>
          </cell>
          <cell r="B2167" t="str">
            <v>OR</v>
          </cell>
          <cell r="C2167" t="str">
            <v>Extra Large C&amp;I</v>
          </cell>
          <cell r="D2167" t="str">
            <v>Time-Of-Use</v>
          </cell>
          <cell r="E2167" t="str">
            <v>Incentive Costs</v>
          </cell>
          <cell r="F2167" t="str">
            <v>High Participation Case</v>
          </cell>
          <cell r="G2167">
            <v>0</v>
          </cell>
          <cell r="H2167">
            <v>0</v>
          </cell>
          <cell r="I2167">
            <v>0</v>
          </cell>
          <cell r="J2167">
            <v>0</v>
          </cell>
          <cell r="K2167">
            <v>0</v>
          </cell>
          <cell r="L2167">
            <v>0</v>
          </cell>
          <cell r="M2167">
            <v>0</v>
          </cell>
          <cell r="N2167">
            <v>0</v>
          </cell>
          <cell r="O2167">
            <v>0</v>
          </cell>
          <cell r="P2167">
            <v>0</v>
          </cell>
          <cell r="Q2167">
            <v>0</v>
          </cell>
          <cell r="R2167">
            <v>351680.42</v>
          </cell>
          <cell r="S2167">
            <v>1071390.72</v>
          </cell>
          <cell r="T2167">
            <v>2537897.67</v>
          </cell>
          <cell r="U2167">
            <v>3311695.75</v>
          </cell>
          <cell r="V2167">
            <v>3733808.12</v>
          </cell>
          <cell r="W2167">
            <v>3788051.65</v>
          </cell>
          <cell r="X2167">
            <v>3842351.67</v>
          </cell>
          <cell r="Y2167">
            <v>3896640.94</v>
          </cell>
          <cell r="Z2167">
            <v>3950917.05</v>
          </cell>
          <cell r="AA2167">
            <v>4005189.34</v>
          </cell>
          <cell r="AB2167">
            <v>4059468.57</v>
          </cell>
          <cell r="AC2167">
            <v>4113918.62</v>
          </cell>
          <cell r="AD2167">
            <v>4170493.29</v>
          </cell>
          <cell r="AE2167">
            <v>4227845.9800000004</v>
          </cell>
          <cell r="AF2167">
            <v>4285987.3899999997</v>
          </cell>
          <cell r="AG2167">
            <v>4344928.3600000003</v>
          </cell>
          <cell r="AH2167">
            <v>4404679.88</v>
          </cell>
          <cell r="AI2167">
            <v>4465253.1100000003</v>
          </cell>
          <cell r="AJ2167">
            <v>4526659.34</v>
          </cell>
          <cell r="AK2167">
            <v>4588910.04</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row>
        <row r="2168">
          <cell r="A2168" t="str">
            <v>ORExtra Large C&amp;ITime-Of-UseParticipantsHigh Participation Case0</v>
          </cell>
          <cell r="B2168" t="str">
            <v>OR</v>
          </cell>
          <cell r="C2168" t="str">
            <v>Extra Large C&amp;I</v>
          </cell>
          <cell r="D2168" t="str">
            <v>Time-Of-Use</v>
          </cell>
          <cell r="E2168" t="str">
            <v>Participants</v>
          </cell>
          <cell r="F2168" t="str">
            <v>High Participation Case</v>
          </cell>
          <cell r="G2168">
            <v>0</v>
          </cell>
          <cell r="H2168">
            <v>0</v>
          </cell>
          <cell r="I2168">
            <v>0</v>
          </cell>
          <cell r="J2168">
            <v>0</v>
          </cell>
          <cell r="K2168">
            <v>0</v>
          </cell>
          <cell r="L2168">
            <v>0</v>
          </cell>
          <cell r="M2168">
            <v>0</v>
          </cell>
          <cell r="N2168">
            <v>0</v>
          </cell>
          <cell r="O2168">
            <v>0</v>
          </cell>
          <cell r="P2168">
            <v>0</v>
          </cell>
          <cell r="Q2168">
            <v>0</v>
          </cell>
          <cell r="R2168">
            <v>16746.686550000006</v>
          </cell>
          <cell r="S2168">
            <v>51018.605550000015</v>
          </cell>
          <cell r="T2168">
            <v>120852.27000000002</v>
          </cell>
          <cell r="U2168">
            <v>157699.79775000006</v>
          </cell>
          <cell r="V2168">
            <v>177800.38649999999</v>
          </cell>
          <cell r="W2168">
            <v>180383.41200000001</v>
          </cell>
          <cell r="X2168">
            <v>182969.12700000001</v>
          </cell>
          <cell r="Y2168">
            <v>185554.33050000004</v>
          </cell>
          <cell r="Z2168">
            <v>188138.90700000001</v>
          </cell>
          <cell r="AA2168">
            <v>190723.30200000003</v>
          </cell>
          <cell r="AB2168">
            <v>193308.027</v>
          </cell>
          <cell r="AC2168">
            <v>195900.88650000002</v>
          </cell>
          <cell r="AD2168">
            <v>198594.91865997191</v>
          </cell>
          <cell r="AE2168">
            <v>201325.99919378545</v>
          </cell>
          <cell r="AF2168">
            <v>204094.63759127702</v>
          </cell>
          <cell r="AG2168">
            <v>206901.35034879539</v>
          </cell>
          <cell r="AH2168">
            <v>209746.66106555553</v>
          </cell>
          <cell r="AI2168">
            <v>212631.10054131731</v>
          </cell>
          <cell r="AJ2168">
            <v>215555.20687540746</v>
          </cell>
          <cell r="AK2168">
            <v>218519.52556710335</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row>
        <row r="2169">
          <cell r="A2169" t="str">
            <v>ORIrrigationTime-Of-UseProgram Annual BenefitsHigh Participation Case0</v>
          </cell>
          <cell r="B2169" t="str">
            <v>OR</v>
          </cell>
          <cell r="C2169" t="str">
            <v>Irrigation</v>
          </cell>
          <cell r="D2169" t="str">
            <v>Time-Of-Use</v>
          </cell>
          <cell r="E2169" t="str">
            <v>Program Annual Benefits</v>
          </cell>
          <cell r="F2169" t="str">
            <v>High Participation Case</v>
          </cell>
          <cell r="G2169">
            <v>0</v>
          </cell>
          <cell r="H2169">
            <v>0</v>
          </cell>
          <cell r="I2169">
            <v>0</v>
          </cell>
          <cell r="J2169">
            <v>0</v>
          </cell>
          <cell r="K2169">
            <v>0</v>
          </cell>
          <cell r="L2169">
            <v>0</v>
          </cell>
          <cell r="M2169">
            <v>0</v>
          </cell>
          <cell r="N2169">
            <v>0</v>
          </cell>
          <cell r="O2169">
            <v>0</v>
          </cell>
          <cell r="P2169">
            <v>0</v>
          </cell>
          <cell r="Q2169">
            <v>0</v>
          </cell>
          <cell r="R2169">
            <v>573231.01</v>
          </cell>
          <cell r="S2169">
            <v>1745288.43</v>
          </cell>
          <cell r="T2169">
            <v>4127886.26</v>
          </cell>
          <cell r="U2169">
            <v>5388069.9000000004</v>
          </cell>
          <cell r="V2169">
            <v>6066603.5300000003</v>
          </cell>
          <cell r="W2169">
            <v>6146956.6100000003</v>
          </cell>
          <cell r="X2169">
            <v>6226381.7599999998</v>
          </cell>
          <cell r="Y2169">
            <v>6305886.3200000003</v>
          </cell>
          <cell r="Z2169">
            <v>6389191.79</v>
          </cell>
          <cell r="AA2169">
            <v>6482465.1100000003</v>
          </cell>
          <cell r="AB2169">
            <v>6568214.9500000002</v>
          </cell>
          <cell r="AC2169">
            <v>6654117.0800000001</v>
          </cell>
          <cell r="AD2169">
            <v>6743128.8899999997</v>
          </cell>
          <cell r="AE2169">
            <v>6833331.4100000001</v>
          </cell>
          <cell r="AF2169">
            <v>6924740.5700000003</v>
          </cell>
          <cell r="AG2169">
            <v>7017372.5</v>
          </cell>
          <cell r="AH2169">
            <v>7111243.5700000003</v>
          </cell>
          <cell r="AI2169">
            <v>7206370.3399999999</v>
          </cell>
          <cell r="AJ2169">
            <v>7302769.6200000001</v>
          </cell>
          <cell r="AK2169">
            <v>7400458.4299999997</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row>
        <row r="2170">
          <cell r="A2170" t="str">
            <v>ORIrrigationTime-Of-UseProgram Annual CostsHigh Participation Case0</v>
          </cell>
          <cell r="B2170" t="str">
            <v>OR</v>
          </cell>
          <cell r="C2170" t="str">
            <v>Irrigation</v>
          </cell>
          <cell r="D2170" t="str">
            <v>Time-Of-Use</v>
          </cell>
          <cell r="E2170" t="str">
            <v>Program Annual Costs</v>
          </cell>
          <cell r="F2170" t="str">
            <v>High Participation Case</v>
          </cell>
          <cell r="G2170">
            <v>0</v>
          </cell>
          <cell r="H2170">
            <v>0</v>
          </cell>
          <cell r="I2170">
            <v>0</v>
          </cell>
          <cell r="J2170">
            <v>0</v>
          </cell>
          <cell r="K2170">
            <v>0</v>
          </cell>
          <cell r="L2170">
            <v>0</v>
          </cell>
          <cell r="M2170">
            <v>0</v>
          </cell>
          <cell r="N2170">
            <v>0</v>
          </cell>
          <cell r="O2170">
            <v>0</v>
          </cell>
          <cell r="P2170">
            <v>0</v>
          </cell>
          <cell r="Q2170">
            <v>0</v>
          </cell>
          <cell r="R2170">
            <v>5834317.1500000004</v>
          </cell>
          <cell r="S2170">
            <v>12509121.98</v>
          </cell>
          <cell r="T2170">
            <v>26286343.199999999</v>
          </cell>
          <cell r="U2170">
            <v>16130618.27</v>
          </cell>
          <cell r="V2170">
            <v>10911310.720000001</v>
          </cell>
          <cell r="W2170">
            <v>4823091.07</v>
          </cell>
          <cell r="X2170">
            <v>4899046.41</v>
          </cell>
          <cell r="Y2170">
            <v>4974249.76</v>
          </cell>
          <cell r="Z2170">
            <v>5049879.66</v>
          </cell>
          <cell r="AA2170">
            <v>5126289.05</v>
          </cell>
          <cell r="AB2170">
            <v>5203203.5</v>
          </cell>
          <cell r="AC2170">
            <v>5283869.59</v>
          </cell>
          <cell r="AD2170">
            <v>5405233.1200000001</v>
          </cell>
          <cell r="AE2170">
            <v>5502775.29</v>
          </cell>
          <cell r="AF2170">
            <v>5602414.6799999997</v>
          </cell>
          <cell r="AG2170">
            <v>5704204.7300000004</v>
          </cell>
          <cell r="AH2170">
            <v>5808200.4400000004</v>
          </cell>
          <cell r="AI2170">
            <v>5914458.3899999997</v>
          </cell>
          <cell r="AJ2170">
            <v>6023036.7800000003</v>
          </cell>
          <cell r="AK2170">
            <v>6133995.5099999998</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row>
        <row r="2171">
          <cell r="A2171" t="str">
            <v>ORIrrigationTime-Of-UseNon-Incentive CostsHigh Participation Case0</v>
          </cell>
          <cell r="B2171" t="str">
            <v>OR</v>
          </cell>
          <cell r="C2171" t="str">
            <v>Irrigation</v>
          </cell>
          <cell r="D2171" t="str">
            <v>Time-Of-Use</v>
          </cell>
          <cell r="E2171" t="str">
            <v>Non-Incentive Costs</v>
          </cell>
          <cell r="F2171" t="str">
            <v>High Participation Case</v>
          </cell>
          <cell r="G2171">
            <v>0</v>
          </cell>
          <cell r="H2171">
            <v>0</v>
          </cell>
          <cell r="I2171">
            <v>0</v>
          </cell>
          <cell r="J2171">
            <v>0</v>
          </cell>
          <cell r="K2171">
            <v>0</v>
          </cell>
          <cell r="L2171">
            <v>0</v>
          </cell>
          <cell r="M2171">
            <v>0</v>
          </cell>
          <cell r="N2171">
            <v>0</v>
          </cell>
          <cell r="O2171">
            <v>0</v>
          </cell>
          <cell r="P2171">
            <v>0</v>
          </cell>
          <cell r="Q2171">
            <v>0</v>
          </cell>
          <cell r="R2171">
            <v>5482636.7300000004</v>
          </cell>
          <cell r="S2171">
            <v>11437731.27</v>
          </cell>
          <cell r="T2171">
            <v>23748445.530000001</v>
          </cell>
          <cell r="U2171">
            <v>12818922.52</v>
          </cell>
          <cell r="V2171">
            <v>7177502.6100000003</v>
          </cell>
          <cell r="W2171">
            <v>1035039.42</v>
          </cell>
          <cell r="X2171">
            <v>1056694.75</v>
          </cell>
          <cell r="Y2171">
            <v>1077608.81</v>
          </cell>
          <cell r="Z2171">
            <v>1098962.6200000001</v>
          </cell>
          <cell r="AA2171">
            <v>1121099.71</v>
          </cell>
          <cell r="AB2171">
            <v>1143734.93</v>
          </cell>
          <cell r="AC2171">
            <v>1169950.97</v>
          </cell>
          <cell r="AD2171">
            <v>1234739.83</v>
          </cell>
          <cell r="AE2171">
            <v>1274929.31</v>
          </cell>
          <cell r="AF2171">
            <v>1316427.29</v>
          </cell>
          <cell r="AG2171">
            <v>1359276.37</v>
          </cell>
          <cell r="AH2171">
            <v>1403520.56</v>
          </cell>
          <cell r="AI2171">
            <v>1449205.28</v>
          </cell>
          <cell r="AJ2171">
            <v>1496377.44</v>
          </cell>
          <cell r="AK2171">
            <v>1545085.48</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row>
        <row r="2172">
          <cell r="A2172" t="str">
            <v>ORIrrigationTime-Of-UseSummer Peak Reduction @Meter  (MW)High Participation Case0</v>
          </cell>
          <cell r="B2172" t="str">
            <v>OR</v>
          </cell>
          <cell r="C2172" t="str">
            <v>Irrigation</v>
          </cell>
          <cell r="D2172" t="str">
            <v>Time-Of-Use</v>
          </cell>
          <cell r="E2172" t="str">
            <v>Summer Peak Reduction @Meter  (MW)</v>
          </cell>
          <cell r="F2172" t="str">
            <v>High Participation Case</v>
          </cell>
          <cell r="G2172">
            <v>0</v>
          </cell>
          <cell r="H2172">
            <v>0</v>
          </cell>
          <cell r="I2172">
            <v>0</v>
          </cell>
          <cell r="J2172">
            <v>0</v>
          </cell>
          <cell r="K2172">
            <v>0</v>
          </cell>
          <cell r="L2172">
            <v>0</v>
          </cell>
          <cell r="M2172">
            <v>0</v>
          </cell>
          <cell r="N2172">
            <v>0</v>
          </cell>
          <cell r="O2172">
            <v>0</v>
          </cell>
          <cell r="P2172">
            <v>0</v>
          </cell>
          <cell r="Q2172">
            <v>0</v>
          </cell>
          <cell r="R2172">
            <v>5.1061481672101516</v>
          </cell>
          <cell r="S2172">
            <v>15.546439584201273</v>
          </cell>
          <cell r="T2172">
            <v>36.769815927493447</v>
          </cell>
          <cell r="U2172">
            <v>47.99510590524666</v>
          </cell>
          <cell r="V2172">
            <v>54.039254216657497</v>
          </cell>
          <cell r="W2172">
            <v>54.75501228123791</v>
          </cell>
          <cell r="X2172">
            <v>55.462504704051796</v>
          </cell>
          <cell r="Y2172">
            <v>56.170704503007471</v>
          </cell>
          <cell r="Z2172">
            <v>56.91276145592839</v>
          </cell>
          <cell r="AA2172">
            <v>57.74360864977195</v>
          </cell>
          <cell r="AB2172">
            <v>58.507439221742665</v>
          </cell>
          <cell r="AC2172">
            <v>59.27262640549219</v>
          </cell>
          <cell r="AD2172">
            <v>60.065513565673378</v>
          </cell>
          <cell r="AE2172">
            <v>60.869007140432515</v>
          </cell>
          <cell r="AF2172">
            <v>61.683249011282939</v>
          </cell>
          <cell r="AG2172">
            <v>62.508382957680382</v>
          </cell>
          <cell r="AH2172">
            <v>63.344554682411669</v>
          </cell>
          <cell r="AI2172">
            <v>64.191911837323005</v>
          </cell>
          <cell r="AJ2172">
            <v>65.050604049392433</v>
          </cell>
          <cell r="AK2172">
            <v>65.920782947151125</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row>
        <row r="2173">
          <cell r="A2173" t="str">
            <v>ORIrrigationTime-Of-UseSummer Peak Reduction @Generation (MW)High Participation Case0</v>
          </cell>
          <cell r="B2173" t="str">
            <v>OR</v>
          </cell>
          <cell r="C2173" t="str">
            <v>Irrigation</v>
          </cell>
          <cell r="D2173" t="str">
            <v>Time-Of-Use</v>
          </cell>
          <cell r="E2173" t="str">
            <v>Summer Peak Reduction @Generation (MW)</v>
          </cell>
          <cell r="F2173" t="str">
            <v>High Participation Case</v>
          </cell>
          <cell r="G2173">
            <v>0</v>
          </cell>
          <cell r="H2173">
            <v>0</v>
          </cell>
          <cell r="I2173">
            <v>0</v>
          </cell>
          <cell r="J2173">
            <v>0</v>
          </cell>
          <cell r="K2173">
            <v>0</v>
          </cell>
          <cell r="L2173">
            <v>0</v>
          </cell>
          <cell r="M2173">
            <v>0</v>
          </cell>
          <cell r="N2173">
            <v>0</v>
          </cell>
          <cell r="O2173">
            <v>0</v>
          </cell>
          <cell r="P2173">
            <v>0</v>
          </cell>
          <cell r="Q2173">
            <v>0</v>
          </cell>
          <cell r="R2173">
            <v>5.6309529854545115</v>
          </cell>
          <cell r="S2173">
            <v>17.1442871462299</v>
          </cell>
          <cell r="T2173">
            <v>40.548980952242438</v>
          </cell>
          <cell r="U2173">
            <v>52.92799504328039</v>
          </cell>
          <cell r="V2173">
            <v>59.593354892652727</v>
          </cell>
          <cell r="W2173">
            <v>60.382677857562754</v>
          </cell>
          <cell r="X2173">
            <v>61.162885646285609</v>
          </cell>
          <cell r="Y2173">
            <v>61.94387351456492</v>
          </cell>
          <cell r="Z2173">
            <v>62.762198341341403</v>
          </cell>
          <cell r="AA2173">
            <v>63.678439181486489</v>
          </cell>
          <cell r="AB2173">
            <v>64.520775498172327</v>
          </cell>
          <cell r="AC2173">
            <v>65.364607857843168</v>
          </cell>
          <cell r="AD2173">
            <v>66.238987169908881</v>
          </cell>
          <cell r="AE2173">
            <v>67.125063013269198</v>
          </cell>
          <cell r="AF2173">
            <v>68.022991851877961</v>
          </cell>
          <cell r="AG2173">
            <v>68.932932242700019</v>
          </cell>
          <cell r="AH2173">
            <v>69.855044863709381</v>
          </cell>
          <cell r="AI2173">
            <v>70.789492542261797</v>
          </cell>
          <cell r="AJ2173">
            <v>71.73644028384696</v>
          </cell>
          <cell r="AK2173">
            <v>72.696055301225314</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row>
        <row r="2174">
          <cell r="A2174" t="str">
            <v>ORIrrigationTime-Of-UseWinter Peak Reduction @Meter  (MW)High Participation Case0</v>
          </cell>
          <cell r="B2174" t="str">
            <v>OR</v>
          </cell>
          <cell r="C2174" t="str">
            <v>Irrigation</v>
          </cell>
          <cell r="D2174" t="str">
            <v>Time-Of-Use</v>
          </cell>
          <cell r="E2174" t="str">
            <v>Winter Peak Reduction @Meter  (MW)</v>
          </cell>
          <cell r="F2174" t="str">
            <v>High Participation Case</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row>
        <row r="2175">
          <cell r="A2175" t="str">
            <v>ORIrrigationTime-Of-UseWinter Peak Reduction @Generation (MW)High Participation Case0</v>
          </cell>
          <cell r="B2175" t="str">
            <v>OR</v>
          </cell>
          <cell r="C2175" t="str">
            <v>Irrigation</v>
          </cell>
          <cell r="D2175" t="str">
            <v>Time-Of-Use</v>
          </cell>
          <cell r="E2175" t="str">
            <v>Winter Peak Reduction @Generation (MW)</v>
          </cell>
          <cell r="F2175" t="str">
            <v>High Participation Case</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row>
        <row r="2176">
          <cell r="A2176" t="str">
            <v>ORIrrigationTime-Of-UseProgram Annual BenefitsHigh Participation Case0</v>
          </cell>
          <cell r="B2176" t="str">
            <v>OR</v>
          </cell>
          <cell r="C2176" t="str">
            <v>Irrigation</v>
          </cell>
          <cell r="D2176" t="str">
            <v>Time-Of-Use</v>
          </cell>
          <cell r="E2176" t="str">
            <v>Program Annual Benefits</v>
          </cell>
          <cell r="F2176" t="str">
            <v>High Participation Case</v>
          </cell>
          <cell r="G2176">
            <v>0</v>
          </cell>
        </row>
        <row r="2177">
          <cell r="A2177" t="str">
            <v>ORIrrigationTime-Of-UseNew ParticipantsHigh Participation Case0</v>
          </cell>
          <cell r="B2177" t="str">
            <v>OR</v>
          </cell>
          <cell r="C2177" t="str">
            <v>Irrigation</v>
          </cell>
          <cell r="D2177" t="str">
            <v>Time-Of-Use</v>
          </cell>
          <cell r="E2177" t="str">
            <v>New Participants</v>
          </cell>
          <cell r="F2177" t="str">
            <v>High Participation Case</v>
          </cell>
          <cell r="G2177">
            <v>0</v>
          </cell>
          <cell r="H2177">
            <v>0</v>
          </cell>
          <cell r="I2177">
            <v>0</v>
          </cell>
          <cell r="J2177">
            <v>0</v>
          </cell>
          <cell r="K2177">
            <v>0</v>
          </cell>
          <cell r="L2177">
            <v>0</v>
          </cell>
          <cell r="M2177">
            <v>0</v>
          </cell>
          <cell r="N2177">
            <v>0</v>
          </cell>
          <cell r="O2177">
            <v>0</v>
          </cell>
          <cell r="P2177">
            <v>0</v>
          </cell>
          <cell r="Q2177">
            <v>0</v>
          </cell>
          <cell r="R2177">
            <v>16746.686550000006</v>
          </cell>
          <cell r="S2177">
            <v>34271.919000000009</v>
          </cell>
          <cell r="T2177">
            <v>69833.664450000011</v>
          </cell>
          <cell r="U2177">
            <v>36847.527750000037</v>
          </cell>
          <cell r="V2177">
            <v>20100.588749999937</v>
          </cell>
          <cell r="W2177">
            <v>2583.0255000000179</v>
          </cell>
          <cell r="X2177">
            <v>2585.7149999999965</v>
          </cell>
          <cell r="Y2177">
            <v>2585.2035000000324</v>
          </cell>
          <cell r="Z2177">
            <v>2584.5764999999665</v>
          </cell>
          <cell r="AA2177">
            <v>2584.3950000000186</v>
          </cell>
          <cell r="AB2177">
            <v>2584.7249999999767</v>
          </cell>
          <cell r="AC2177">
            <v>2592.8595000000205</v>
          </cell>
          <cell r="AD2177">
            <v>2694.0321599718882</v>
          </cell>
          <cell r="AE2177">
            <v>2731.0805338135397</v>
          </cell>
          <cell r="AF2177">
            <v>2768.6383974915661</v>
          </cell>
          <cell r="AG2177">
            <v>2806.7127575183695</v>
          </cell>
          <cell r="AH2177">
            <v>2845.3107167601411</v>
          </cell>
          <cell r="AI2177">
            <v>2884.4394757617847</v>
          </cell>
          <cell r="AJ2177">
            <v>2924.1063340901455</v>
          </cell>
          <cell r="AK2177">
            <v>2964.3186916958948</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row>
        <row r="2178">
          <cell r="A2178" t="str">
            <v>ORIrrigationTime-Of-UseIncentive CostsHigh Participation Case0</v>
          </cell>
          <cell r="B2178" t="str">
            <v>OR</v>
          </cell>
          <cell r="C2178" t="str">
            <v>Irrigation</v>
          </cell>
          <cell r="D2178" t="str">
            <v>Time-Of-Use</v>
          </cell>
          <cell r="E2178" t="str">
            <v>Incentive Costs</v>
          </cell>
          <cell r="F2178" t="str">
            <v>High Participation Case</v>
          </cell>
          <cell r="G2178">
            <v>0</v>
          </cell>
          <cell r="H2178">
            <v>0</v>
          </cell>
          <cell r="I2178">
            <v>0</v>
          </cell>
          <cell r="J2178">
            <v>0</v>
          </cell>
          <cell r="K2178">
            <v>0</v>
          </cell>
          <cell r="L2178">
            <v>0</v>
          </cell>
          <cell r="M2178">
            <v>0</v>
          </cell>
          <cell r="N2178">
            <v>0</v>
          </cell>
          <cell r="O2178">
            <v>0</v>
          </cell>
          <cell r="P2178">
            <v>0</v>
          </cell>
          <cell r="Q2178">
            <v>0</v>
          </cell>
          <cell r="R2178">
            <v>351680.42</v>
          </cell>
          <cell r="S2178">
            <v>1071390.72</v>
          </cell>
          <cell r="T2178">
            <v>2537897.67</v>
          </cell>
          <cell r="U2178">
            <v>3311695.75</v>
          </cell>
          <cell r="V2178">
            <v>3733808.12</v>
          </cell>
          <cell r="W2178">
            <v>3788051.65</v>
          </cell>
          <cell r="X2178">
            <v>3842351.67</v>
          </cell>
          <cell r="Y2178">
            <v>3896640.94</v>
          </cell>
          <cell r="Z2178">
            <v>3950917.05</v>
          </cell>
          <cell r="AA2178">
            <v>4005189.34</v>
          </cell>
          <cell r="AB2178">
            <v>4059468.57</v>
          </cell>
          <cell r="AC2178">
            <v>4113918.62</v>
          </cell>
          <cell r="AD2178">
            <v>4170493.29</v>
          </cell>
          <cell r="AE2178">
            <v>4227845.9800000004</v>
          </cell>
          <cell r="AF2178">
            <v>4285987.3899999997</v>
          </cell>
          <cell r="AG2178">
            <v>4344928.3600000003</v>
          </cell>
          <cell r="AH2178">
            <v>4404679.88</v>
          </cell>
          <cell r="AI2178">
            <v>4465253.1100000003</v>
          </cell>
          <cell r="AJ2178">
            <v>4526659.34</v>
          </cell>
          <cell r="AK2178">
            <v>4588910.04</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row>
        <row r="2179">
          <cell r="A2179" t="str">
            <v>ORIrrigationTime-Of-UseParticipantsHigh Participation Case0</v>
          </cell>
          <cell r="B2179" t="str">
            <v>OR</v>
          </cell>
          <cell r="C2179" t="str">
            <v>Irrigation</v>
          </cell>
          <cell r="D2179" t="str">
            <v>Time-Of-Use</v>
          </cell>
          <cell r="E2179" t="str">
            <v>Participants</v>
          </cell>
          <cell r="F2179" t="str">
            <v>High Participation Case</v>
          </cell>
          <cell r="G2179">
            <v>0</v>
          </cell>
          <cell r="H2179">
            <v>0</v>
          </cell>
          <cell r="I2179">
            <v>0</v>
          </cell>
          <cell r="J2179">
            <v>0</v>
          </cell>
          <cell r="K2179">
            <v>0</v>
          </cell>
          <cell r="L2179">
            <v>0</v>
          </cell>
          <cell r="M2179">
            <v>0</v>
          </cell>
          <cell r="N2179">
            <v>0</v>
          </cell>
          <cell r="O2179">
            <v>0</v>
          </cell>
          <cell r="P2179">
            <v>0</v>
          </cell>
          <cell r="Q2179">
            <v>0</v>
          </cell>
          <cell r="R2179">
            <v>16746.686550000006</v>
          </cell>
          <cell r="S2179">
            <v>51018.605550000015</v>
          </cell>
          <cell r="T2179">
            <v>120852.27000000002</v>
          </cell>
          <cell r="U2179">
            <v>157699.79775000006</v>
          </cell>
          <cell r="V2179">
            <v>177800.38649999999</v>
          </cell>
          <cell r="W2179">
            <v>180383.41200000001</v>
          </cell>
          <cell r="X2179">
            <v>182969.12700000001</v>
          </cell>
          <cell r="Y2179">
            <v>185554.33050000004</v>
          </cell>
          <cell r="Z2179">
            <v>188138.90700000001</v>
          </cell>
          <cell r="AA2179">
            <v>190723.30200000003</v>
          </cell>
          <cell r="AB2179">
            <v>193308.027</v>
          </cell>
          <cell r="AC2179">
            <v>195900.88650000002</v>
          </cell>
          <cell r="AD2179">
            <v>198594.91865997191</v>
          </cell>
          <cell r="AE2179">
            <v>201325.99919378545</v>
          </cell>
          <cell r="AF2179">
            <v>204094.63759127702</v>
          </cell>
          <cell r="AG2179">
            <v>206901.35034879539</v>
          </cell>
          <cell r="AH2179">
            <v>209746.66106555553</v>
          </cell>
          <cell r="AI2179">
            <v>212631.10054131731</v>
          </cell>
          <cell r="AJ2179">
            <v>215555.20687540746</v>
          </cell>
          <cell r="AK2179">
            <v>218519.52556710335</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row>
        <row r="2180">
          <cell r="A2180" t="str">
            <v>ORLarge C&amp;ITime-Of-UseProgram Annual BenefitsHigh Participation Case0</v>
          </cell>
          <cell r="B2180" t="str">
            <v>OR</v>
          </cell>
          <cell r="C2180" t="str">
            <v>Large C&amp;I</v>
          </cell>
          <cell r="D2180" t="str">
            <v>Time-Of-Use</v>
          </cell>
          <cell r="E2180" t="str">
            <v>Program Annual Benefits</v>
          </cell>
          <cell r="F2180" t="str">
            <v>High Participation Case</v>
          </cell>
          <cell r="G2180">
            <v>0</v>
          </cell>
          <cell r="H2180">
            <v>0</v>
          </cell>
          <cell r="I2180">
            <v>0</v>
          </cell>
          <cell r="J2180">
            <v>0</v>
          </cell>
          <cell r="K2180">
            <v>0</v>
          </cell>
          <cell r="L2180">
            <v>0</v>
          </cell>
          <cell r="M2180">
            <v>0</v>
          </cell>
          <cell r="N2180">
            <v>0</v>
          </cell>
          <cell r="O2180">
            <v>0</v>
          </cell>
          <cell r="P2180">
            <v>0</v>
          </cell>
          <cell r="Q2180">
            <v>0</v>
          </cell>
          <cell r="R2180">
            <v>573231.01</v>
          </cell>
          <cell r="S2180">
            <v>1745288.43</v>
          </cell>
          <cell r="T2180">
            <v>4127886.26</v>
          </cell>
          <cell r="U2180">
            <v>5388069.9000000004</v>
          </cell>
          <cell r="V2180">
            <v>6066603.5300000003</v>
          </cell>
          <cell r="W2180">
            <v>6146956.6100000003</v>
          </cell>
          <cell r="X2180">
            <v>6226381.7599999998</v>
          </cell>
          <cell r="Y2180">
            <v>6305886.3200000003</v>
          </cell>
          <cell r="Z2180">
            <v>6389191.79</v>
          </cell>
          <cell r="AA2180">
            <v>6482465.1100000003</v>
          </cell>
          <cell r="AB2180">
            <v>6568214.9500000002</v>
          </cell>
          <cell r="AC2180">
            <v>6654117.0800000001</v>
          </cell>
          <cell r="AD2180">
            <v>6743128.8899999997</v>
          </cell>
          <cell r="AE2180">
            <v>6833331.4100000001</v>
          </cell>
          <cell r="AF2180">
            <v>6924740.5700000003</v>
          </cell>
          <cell r="AG2180">
            <v>7017372.5</v>
          </cell>
          <cell r="AH2180">
            <v>7111243.5700000003</v>
          </cell>
          <cell r="AI2180">
            <v>7206370.3399999999</v>
          </cell>
          <cell r="AJ2180">
            <v>7302769.6200000001</v>
          </cell>
          <cell r="AK2180">
            <v>7400458.4299999997</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row>
        <row r="2181">
          <cell r="A2181" t="str">
            <v>ORLarge C&amp;ITime-Of-UseProgram Annual CostsHigh Participation Case0</v>
          </cell>
          <cell r="B2181" t="str">
            <v>OR</v>
          </cell>
          <cell r="C2181" t="str">
            <v>Large C&amp;I</v>
          </cell>
          <cell r="D2181" t="str">
            <v>Time-Of-Use</v>
          </cell>
          <cell r="E2181" t="str">
            <v>Program Annual Costs</v>
          </cell>
          <cell r="F2181" t="str">
            <v>High Participation Case</v>
          </cell>
          <cell r="G2181">
            <v>0</v>
          </cell>
          <cell r="H2181">
            <v>0</v>
          </cell>
          <cell r="I2181">
            <v>0</v>
          </cell>
          <cell r="J2181">
            <v>0</v>
          </cell>
          <cell r="K2181">
            <v>0</v>
          </cell>
          <cell r="L2181">
            <v>0</v>
          </cell>
          <cell r="M2181">
            <v>0</v>
          </cell>
          <cell r="N2181">
            <v>0</v>
          </cell>
          <cell r="O2181">
            <v>0</v>
          </cell>
          <cell r="P2181">
            <v>0</v>
          </cell>
          <cell r="Q2181">
            <v>0</v>
          </cell>
          <cell r="R2181">
            <v>5834317.1500000004</v>
          </cell>
          <cell r="S2181">
            <v>12509121.98</v>
          </cell>
          <cell r="T2181">
            <v>26286343.199999999</v>
          </cell>
          <cell r="U2181">
            <v>16130618.27</v>
          </cell>
          <cell r="V2181">
            <v>10911310.720000001</v>
          </cell>
          <cell r="W2181">
            <v>4823091.07</v>
          </cell>
          <cell r="X2181">
            <v>4899046.41</v>
          </cell>
          <cell r="Y2181">
            <v>4974249.76</v>
          </cell>
          <cell r="Z2181">
            <v>5049879.66</v>
          </cell>
          <cell r="AA2181">
            <v>5126289.05</v>
          </cell>
          <cell r="AB2181">
            <v>5203203.5</v>
          </cell>
          <cell r="AC2181">
            <v>5283869.59</v>
          </cell>
          <cell r="AD2181">
            <v>5405233.1200000001</v>
          </cell>
          <cell r="AE2181">
            <v>5502775.29</v>
          </cell>
          <cell r="AF2181">
            <v>5602414.6799999997</v>
          </cell>
          <cell r="AG2181">
            <v>5704204.7300000004</v>
          </cell>
          <cell r="AH2181">
            <v>5808200.4400000004</v>
          </cell>
          <cell r="AI2181">
            <v>5914458.3899999997</v>
          </cell>
          <cell r="AJ2181">
            <v>6023036.7800000003</v>
          </cell>
          <cell r="AK2181">
            <v>6133995.5099999998</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row>
        <row r="2182">
          <cell r="A2182" t="str">
            <v>ORLarge C&amp;ITime-Of-UseNon-Incentive CostsHigh Participation Case0</v>
          </cell>
          <cell r="B2182" t="str">
            <v>OR</v>
          </cell>
          <cell r="C2182" t="str">
            <v>Large C&amp;I</v>
          </cell>
          <cell r="D2182" t="str">
            <v>Time-Of-Use</v>
          </cell>
          <cell r="E2182" t="str">
            <v>Non-Incentive Costs</v>
          </cell>
          <cell r="F2182" t="str">
            <v>High Participation Case</v>
          </cell>
          <cell r="G2182">
            <v>0</v>
          </cell>
          <cell r="H2182">
            <v>0</v>
          </cell>
          <cell r="I2182">
            <v>0</v>
          </cell>
          <cell r="J2182">
            <v>0</v>
          </cell>
          <cell r="K2182">
            <v>0</v>
          </cell>
          <cell r="L2182">
            <v>0</v>
          </cell>
          <cell r="M2182">
            <v>0</v>
          </cell>
          <cell r="N2182">
            <v>0</v>
          </cell>
          <cell r="O2182">
            <v>0</v>
          </cell>
          <cell r="P2182">
            <v>0</v>
          </cell>
          <cell r="Q2182">
            <v>0</v>
          </cell>
          <cell r="R2182">
            <v>5482636.7300000004</v>
          </cell>
          <cell r="S2182">
            <v>11437731.27</v>
          </cell>
          <cell r="T2182">
            <v>23748445.530000001</v>
          </cell>
          <cell r="U2182">
            <v>12818922.52</v>
          </cell>
          <cell r="V2182">
            <v>7177502.6100000003</v>
          </cell>
          <cell r="W2182">
            <v>1035039.42</v>
          </cell>
          <cell r="X2182">
            <v>1056694.75</v>
          </cell>
          <cell r="Y2182">
            <v>1077608.81</v>
          </cell>
          <cell r="Z2182">
            <v>1098962.6200000001</v>
          </cell>
          <cell r="AA2182">
            <v>1121099.71</v>
          </cell>
          <cell r="AB2182">
            <v>1143734.93</v>
          </cell>
          <cell r="AC2182">
            <v>1169950.97</v>
          </cell>
          <cell r="AD2182">
            <v>1234739.83</v>
          </cell>
          <cell r="AE2182">
            <v>1274929.31</v>
          </cell>
          <cell r="AF2182">
            <v>1316427.29</v>
          </cell>
          <cell r="AG2182">
            <v>1359276.37</v>
          </cell>
          <cell r="AH2182">
            <v>1403520.56</v>
          </cell>
          <cell r="AI2182">
            <v>1449205.28</v>
          </cell>
          <cell r="AJ2182">
            <v>1496377.44</v>
          </cell>
          <cell r="AK2182">
            <v>1545085.48</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row>
        <row r="2183">
          <cell r="A2183" t="str">
            <v>ORLarge C&amp;ITime-Of-UseSummer Peak Reduction @Meter  (MW)High Participation Case0</v>
          </cell>
          <cell r="B2183" t="str">
            <v>OR</v>
          </cell>
          <cell r="C2183" t="str">
            <v>Large C&amp;I</v>
          </cell>
          <cell r="D2183" t="str">
            <v>Time-Of-Use</v>
          </cell>
          <cell r="E2183" t="str">
            <v>Summer Peak Reduction @Meter  (MW)</v>
          </cell>
          <cell r="F2183" t="str">
            <v>High Participation Case</v>
          </cell>
          <cell r="G2183">
            <v>0</v>
          </cell>
          <cell r="H2183">
            <v>0</v>
          </cell>
          <cell r="I2183">
            <v>0</v>
          </cell>
          <cell r="J2183">
            <v>0</v>
          </cell>
          <cell r="K2183">
            <v>0</v>
          </cell>
          <cell r="L2183">
            <v>0</v>
          </cell>
          <cell r="M2183">
            <v>0</v>
          </cell>
          <cell r="N2183">
            <v>0</v>
          </cell>
          <cell r="O2183">
            <v>0</v>
          </cell>
          <cell r="P2183">
            <v>0</v>
          </cell>
          <cell r="Q2183">
            <v>0</v>
          </cell>
          <cell r="R2183">
            <v>5.1061481672101516</v>
          </cell>
          <cell r="S2183">
            <v>15.546439584201273</v>
          </cell>
          <cell r="T2183">
            <v>36.769815927493447</v>
          </cell>
          <cell r="U2183">
            <v>47.99510590524666</v>
          </cell>
          <cell r="V2183">
            <v>54.039254216657497</v>
          </cell>
          <cell r="W2183">
            <v>54.75501228123791</v>
          </cell>
          <cell r="X2183">
            <v>55.462504704051796</v>
          </cell>
          <cell r="Y2183">
            <v>56.170704503007471</v>
          </cell>
          <cell r="Z2183">
            <v>56.91276145592839</v>
          </cell>
          <cell r="AA2183">
            <v>57.74360864977195</v>
          </cell>
          <cell r="AB2183">
            <v>58.507439221742665</v>
          </cell>
          <cell r="AC2183">
            <v>59.27262640549219</v>
          </cell>
          <cell r="AD2183">
            <v>60.065513565673378</v>
          </cell>
          <cell r="AE2183">
            <v>60.869007140432515</v>
          </cell>
          <cell r="AF2183">
            <v>61.683249011282939</v>
          </cell>
          <cell r="AG2183">
            <v>62.508382957680382</v>
          </cell>
          <cell r="AH2183">
            <v>63.344554682411669</v>
          </cell>
          <cell r="AI2183">
            <v>64.191911837323005</v>
          </cell>
          <cell r="AJ2183">
            <v>65.050604049392433</v>
          </cell>
          <cell r="AK2183">
            <v>65.920782947151125</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row>
        <row r="2184">
          <cell r="A2184" t="str">
            <v>ORLarge C&amp;ITime-Of-UseSummer Peak Reduction @Generation (MW)High Participation Case0</v>
          </cell>
          <cell r="B2184" t="str">
            <v>OR</v>
          </cell>
          <cell r="C2184" t="str">
            <v>Large C&amp;I</v>
          </cell>
          <cell r="D2184" t="str">
            <v>Time-Of-Use</v>
          </cell>
          <cell r="E2184" t="str">
            <v>Summer Peak Reduction @Generation (MW)</v>
          </cell>
          <cell r="F2184" t="str">
            <v>High Participation Case</v>
          </cell>
          <cell r="G2184">
            <v>0</v>
          </cell>
          <cell r="H2184">
            <v>0</v>
          </cell>
          <cell r="I2184">
            <v>0</v>
          </cell>
          <cell r="J2184">
            <v>0</v>
          </cell>
          <cell r="K2184">
            <v>0</v>
          </cell>
          <cell r="L2184">
            <v>0</v>
          </cell>
          <cell r="M2184">
            <v>0</v>
          </cell>
          <cell r="N2184">
            <v>0</v>
          </cell>
          <cell r="O2184">
            <v>0</v>
          </cell>
          <cell r="P2184">
            <v>0</v>
          </cell>
          <cell r="Q2184">
            <v>0</v>
          </cell>
          <cell r="R2184">
            <v>5.6309529854545115</v>
          </cell>
          <cell r="S2184">
            <v>17.1442871462299</v>
          </cell>
          <cell r="T2184">
            <v>40.548980952242438</v>
          </cell>
          <cell r="U2184">
            <v>52.92799504328039</v>
          </cell>
          <cell r="V2184">
            <v>59.593354892652727</v>
          </cell>
          <cell r="W2184">
            <v>60.382677857562754</v>
          </cell>
          <cell r="X2184">
            <v>61.162885646285609</v>
          </cell>
          <cell r="Y2184">
            <v>61.94387351456492</v>
          </cell>
          <cell r="Z2184">
            <v>62.762198341341403</v>
          </cell>
          <cell r="AA2184">
            <v>63.678439181486489</v>
          </cell>
          <cell r="AB2184">
            <v>64.520775498172327</v>
          </cell>
          <cell r="AC2184">
            <v>65.364607857843168</v>
          </cell>
          <cell r="AD2184">
            <v>66.238987169908881</v>
          </cell>
          <cell r="AE2184">
            <v>67.125063013269198</v>
          </cell>
          <cell r="AF2184">
            <v>68.022991851877961</v>
          </cell>
          <cell r="AG2184">
            <v>68.932932242700019</v>
          </cell>
          <cell r="AH2184">
            <v>69.855044863709381</v>
          </cell>
          <cell r="AI2184">
            <v>70.789492542261797</v>
          </cell>
          <cell r="AJ2184">
            <v>71.73644028384696</v>
          </cell>
          <cell r="AK2184">
            <v>72.696055301225314</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row>
        <row r="2185">
          <cell r="A2185" t="str">
            <v>ORLarge C&amp;ITime-Of-UseWinter Peak Reduction @Meter  (MW)High Participation Case0</v>
          </cell>
          <cell r="B2185" t="str">
            <v>OR</v>
          </cell>
          <cell r="C2185" t="str">
            <v>Large C&amp;I</v>
          </cell>
          <cell r="D2185" t="str">
            <v>Time-Of-Use</v>
          </cell>
          <cell r="E2185" t="str">
            <v>Winter Peak Reduction @Meter  (MW)</v>
          </cell>
          <cell r="F2185" t="str">
            <v>High Participation Case</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row>
        <row r="2186">
          <cell r="A2186" t="str">
            <v>ORLarge C&amp;ITime-Of-UseWinter Peak Reduction @Generation (MW)High Participation Case0</v>
          </cell>
          <cell r="B2186" t="str">
            <v>OR</v>
          </cell>
          <cell r="C2186" t="str">
            <v>Large C&amp;I</v>
          </cell>
          <cell r="D2186" t="str">
            <v>Time-Of-Use</v>
          </cell>
          <cell r="E2186" t="str">
            <v>Winter Peak Reduction @Generation (MW)</v>
          </cell>
          <cell r="F2186" t="str">
            <v>High Participation Case</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row>
        <row r="2187">
          <cell r="A2187" t="str">
            <v>ORLarge C&amp;ITime-Of-UseProgram Annual BenefitsHigh Participation Case0</v>
          </cell>
          <cell r="B2187" t="str">
            <v>OR</v>
          </cell>
          <cell r="C2187" t="str">
            <v>Large C&amp;I</v>
          </cell>
          <cell r="D2187" t="str">
            <v>Time-Of-Use</v>
          </cell>
          <cell r="E2187" t="str">
            <v>Program Annual Benefits</v>
          </cell>
          <cell r="F2187" t="str">
            <v>High Participation Case</v>
          </cell>
          <cell r="G2187">
            <v>0</v>
          </cell>
        </row>
        <row r="2188">
          <cell r="A2188" t="str">
            <v>ORLarge C&amp;ITime-Of-UseNew ParticipantsHigh Participation Case0</v>
          </cell>
          <cell r="B2188" t="str">
            <v>OR</v>
          </cell>
          <cell r="C2188" t="str">
            <v>Large C&amp;I</v>
          </cell>
          <cell r="D2188" t="str">
            <v>Time-Of-Use</v>
          </cell>
          <cell r="E2188" t="str">
            <v>New Participants</v>
          </cell>
          <cell r="F2188" t="str">
            <v>High Participation Case</v>
          </cell>
          <cell r="G2188">
            <v>0</v>
          </cell>
          <cell r="H2188">
            <v>0</v>
          </cell>
          <cell r="I2188">
            <v>0</v>
          </cell>
          <cell r="J2188">
            <v>0</v>
          </cell>
          <cell r="K2188">
            <v>0</v>
          </cell>
          <cell r="L2188">
            <v>0</v>
          </cell>
          <cell r="M2188">
            <v>0</v>
          </cell>
          <cell r="N2188">
            <v>0</v>
          </cell>
          <cell r="O2188">
            <v>0</v>
          </cell>
          <cell r="P2188">
            <v>0</v>
          </cell>
          <cell r="Q2188">
            <v>0</v>
          </cell>
          <cell r="R2188">
            <v>16746.686550000006</v>
          </cell>
          <cell r="S2188">
            <v>34271.919000000009</v>
          </cell>
          <cell r="T2188">
            <v>69833.664450000011</v>
          </cell>
          <cell r="U2188">
            <v>36847.527750000037</v>
          </cell>
          <cell r="V2188">
            <v>20100.588749999937</v>
          </cell>
          <cell r="W2188">
            <v>2583.0255000000179</v>
          </cell>
          <cell r="X2188">
            <v>2585.7149999999965</v>
          </cell>
          <cell r="Y2188">
            <v>2585.2035000000324</v>
          </cell>
          <cell r="Z2188">
            <v>2584.5764999999665</v>
          </cell>
          <cell r="AA2188">
            <v>2584.3950000000186</v>
          </cell>
          <cell r="AB2188">
            <v>2584.7249999999767</v>
          </cell>
          <cell r="AC2188">
            <v>2592.8595000000205</v>
          </cell>
          <cell r="AD2188">
            <v>2694.0321599718882</v>
          </cell>
          <cell r="AE2188">
            <v>2731.0805338135397</v>
          </cell>
          <cell r="AF2188">
            <v>2768.6383974915661</v>
          </cell>
          <cell r="AG2188">
            <v>2806.7127575183695</v>
          </cell>
          <cell r="AH2188">
            <v>2845.3107167601411</v>
          </cell>
          <cell r="AI2188">
            <v>2884.4394757617847</v>
          </cell>
          <cell r="AJ2188">
            <v>2924.1063340901455</v>
          </cell>
          <cell r="AK2188">
            <v>2964.3186916958948</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row>
        <row r="2189">
          <cell r="A2189" t="str">
            <v>ORLarge C&amp;ITime-Of-UseIncentive CostsHigh Participation Case0</v>
          </cell>
          <cell r="B2189" t="str">
            <v>OR</v>
          </cell>
          <cell r="C2189" t="str">
            <v>Large C&amp;I</v>
          </cell>
          <cell r="D2189" t="str">
            <v>Time-Of-Use</v>
          </cell>
          <cell r="E2189" t="str">
            <v>Incentive Costs</v>
          </cell>
          <cell r="F2189" t="str">
            <v>High Participation Case</v>
          </cell>
          <cell r="G2189">
            <v>0</v>
          </cell>
          <cell r="H2189">
            <v>0</v>
          </cell>
          <cell r="I2189">
            <v>0</v>
          </cell>
          <cell r="J2189">
            <v>0</v>
          </cell>
          <cell r="K2189">
            <v>0</v>
          </cell>
          <cell r="L2189">
            <v>0</v>
          </cell>
          <cell r="M2189">
            <v>0</v>
          </cell>
          <cell r="N2189">
            <v>0</v>
          </cell>
          <cell r="O2189">
            <v>0</v>
          </cell>
          <cell r="P2189">
            <v>0</v>
          </cell>
          <cell r="Q2189">
            <v>0</v>
          </cell>
          <cell r="R2189">
            <v>351680.42</v>
          </cell>
          <cell r="S2189">
            <v>1071390.72</v>
          </cell>
          <cell r="T2189">
            <v>2537897.67</v>
          </cell>
          <cell r="U2189">
            <v>3311695.75</v>
          </cell>
          <cell r="V2189">
            <v>3733808.12</v>
          </cell>
          <cell r="W2189">
            <v>3788051.65</v>
          </cell>
          <cell r="X2189">
            <v>3842351.67</v>
          </cell>
          <cell r="Y2189">
            <v>3896640.94</v>
          </cell>
          <cell r="Z2189">
            <v>3950917.05</v>
          </cell>
          <cell r="AA2189">
            <v>4005189.34</v>
          </cell>
          <cell r="AB2189">
            <v>4059468.57</v>
          </cell>
          <cell r="AC2189">
            <v>4113918.62</v>
          </cell>
          <cell r="AD2189">
            <v>4170493.29</v>
          </cell>
          <cell r="AE2189">
            <v>4227845.9800000004</v>
          </cell>
          <cell r="AF2189">
            <v>4285987.3899999997</v>
          </cell>
          <cell r="AG2189">
            <v>4344928.3600000003</v>
          </cell>
          <cell r="AH2189">
            <v>4404679.88</v>
          </cell>
          <cell r="AI2189">
            <v>4465253.1100000003</v>
          </cell>
          <cell r="AJ2189">
            <v>4526659.34</v>
          </cell>
          <cell r="AK2189">
            <v>4588910.04</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row>
        <row r="2190">
          <cell r="A2190" t="str">
            <v>ORLarge C&amp;ITime-Of-UseParticipantsHigh Participation Case0</v>
          </cell>
          <cell r="B2190" t="str">
            <v>OR</v>
          </cell>
          <cell r="C2190" t="str">
            <v>Large C&amp;I</v>
          </cell>
          <cell r="D2190" t="str">
            <v>Time-Of-Use</v>
          </cell>
          <cell r="E2190" t="str">
            <v>Participants</v>
          </cell>
          <cell r="F2190" t="str">
            <v>High Participation Case</v>
          </cell>
          <cell r="G2190">
            <v>0</v>
          </cell>
          <cell r="H2190">
            <v>0</v>
          </cell>
          <cell r="I2190">
            <v>0</v>
          </cell>
          <cell r="J2190">
            <v>0</v>
          </cell>
          <cell r="K2190">
            <v>0</v>
          </cell>
          <cell r="L2190">
            <v>0</v>
          </cell>
          <cell r="M2190">
            <v>0</v>
          </cell>
          <cell r="N2190">
            <v>0</v>
          </cell>
          <cell r="O2190">
            <v>0</v>
          </cell>
          <cell r="P2190">
            <v>0</v>
          </cell>
          <cell r="Q2190">
            <v>0</v>
          </cell>
          <cell r="R2190">
            <v>16746.686550000006</v>
          </cell>
          <cell r="S2190">
            <v>51018.605550000015</v>
          </cell>
          <cell r="T2190">
            <v>120852.27000000002</v>
          </cell>
          <cell r="U2190">
            <v>157699.79775000006</v>
          </cell>
          <cell r="V2190">
            <v>177800.38649999999</v>
          </cell>
          <cell r="W2190">
            <v>180383.41200000001</v>
          </cell>
          <cell r="X2190">
            <v>182969.12700000001</v>
          </cell>
          <cell r="Y2190">
            <v>185554.33050000004</v>
          </cell>
          <cell r="Z2190">
            <v>188138.90700000001</v>
          </cell>
          <cell r="AA2190">
            <v>190723.30200000003</v>
          </cell>
          <cell r="AB2190">
            <v>193308.027</v>
          </cell>
          <cell r="AC2190">
            <v>195900.88650000002</v>
          </cell>
          <cell r="AD2190">
            <v>198594.91865997191</v>
          </cell>
          <cell r="AE2190">
            <v>201325.99919378545</v>
          </cell>
          <cell r="AF2190">
            <v>204094.63759127702</v>
          </cell>
          <cell r="AG2190">
            <v>206901.35034879539</v>
          </cell>
          <cell r="AH2190">
            <v>209746.66106555553</v>
          </cell>
          <cell r="AI2190">
            <v>212631.10054131731</v>
          </cell>
          <cell r="AJ2190">
            <v>215555.20687540746</v>
          </cell>
          <cell r="AK2190">
            <v>218519.52556710335</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row>
        <row r="2191">
          <cell r="A2191" t="str">
            <v>ORMedium C&amp;ITime-Of-UseProgram Annual BenefitsHigh Participation Case0</v>
          </cell>
          <cell r="B2191" t="str">
            <v>OR</v>
          </cell>
          <cell r="C2191" t="str">
            <v>Medium C&amp;I</v>
          </cell>
          <cell r="D2191" t="str">
            <v>Time-Of-Use</v>
          </cell>
          <cell r="E2191" t="str">
            <v>Program Annual Benefits</v>
          </cell>
          <cell r="F2191" t="str">
            <v>High Participation Case</v>
          </cell>
          <cell r="G2191">
            <v>0</v>
          </cell>
          <cell r="H2191">
            <v>0</v>
          </cell>
          <cell r="I2191">
            <v>0</v>
          </cell>
          <cell r="J2191">
            <v>0</v>
          </cell>
          <cell r="K2191">
            <v>0</v>
          </cell>
          <cell r="L2191">
            <v>0</v>
          </cell>
          <cell r="M2191">
            <v>0</v>
          </cell>
          <cell r="N2191">
            <v>0</v>
          </cell>
          <cell r="O2191">
            <v>0</v>
          </cell>
          <cell r="P2191">
            <v>0</v>
          </cell>
          <cell r="Q2191">
            <v>0</v>
          </cell>
          <cell r="R2191">
            <v>573231.01</v>
          </cell>
          <cell r="S2191">
            <v>1745288.43</v>
          </cell>
          <cell r="T2191">
            <v>4127886.26</v>
          </cell>
          <cell r="U2191">
            <v>5388069.9000000004</v>
          </cell>
          <cell r="V2191">
            <v>6066603.5300000003</v>
          </cell>
          <cell r="W2191">
            <v>6146956.6100000003</v>
          </cell>
          <cell r="X2191">
            <v>6226381.7599999998</v>
          </cell>
          <cell r="Y2191">
            <v>6305886.3200000003</v>
          </cell>
          <cell r="Z2191">
            <v>6389191.79</v>
          </cell>
          <cell r="AA2191">
            <v>6482465.1100000003</v>
          </cell>
          <cell r="AB2191">
            <v>6568214.9500000002</v>
          </cell>
          <cell r="AC2191">
            <v>6654117.0800000001</v>
          </cell>
          <cell r="AD2191">
            <v>6743128.8899999997</v>
          </cell>
          <cell r="AE2191">
            <v>6833331.4100000001</v>
          </cell>
          <cell r="AF2191">
            <v>6924740.5700000003</v>
          </cell>
          <cell r="AG2191">
            <v>7017372.5</v>
          </cell>
          <cell r="AH2191">
            <v>7111243.5700000003</v>
          </cell>
          <cell r="AI2191">
            <v>7206370.3399999999</v>
          </cell>
          <cell r="AJ2191">
            <v>7302769.6200000001</v>
          </cell>
          <cell r="AK2191">
            <v>7400458.4299999997</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row>
        <row r="2192">
          <cell r="A2192" t="str">
            <v>ORMedium C&amp;ITime-Of-UseProgram Annual CostsHigh Participation Case0</v>
          </cell>
          <cell r="B2192" t="str">
            <v>OR</v>
          </cell>
          <cell r="C2192" t="str">
            <v>Medium C&amp;I</v>
          </cell>
          <cell r="D2192" t="str">
            <v>Time-Of-Use</v>
          </cell>
          <cell r="E2192" t="str">
            <v>Program Annual Costs</v>
          </cell>
          <cell r="F2192" t="str">
            <v>High Participation Case</v>
          </cell>
          <cell r="G2192">
            <v>0</v>
          </cell>
          <cell r="H2192">
            <v>0</v>
          </cell>
          <cell r="I2192">
            <v>0</v>
          </cell>
          <cell r="J2192">
            <v>0</v>
          </cell>
          <cell r="K2192">
            <v>0</v>
          </cell>
          <cell r="L2192">
            <v>0</v>
          </cell>
          <cell r="M2192">
            <v>0</v>
          </cell>
          <cell r="N2192">
            <v>0</v>
          </cell>
          <cell r="O2192">
            <v>0</v>
          </cell>
          <cell r="P2192">
            <v>0</v>
          </cell>
          <cell r="Q2192">
            <v>0</v>
          </cell>
          <cell r="R2192">
            <v>5834317.1500000004</v>
          </cell>
          <cell r="S2192">
            <v>12509121.98</v>
          </cell>
          <cell r="T2192">
            <v>26286343.199999999</v>
          </cell>
          <cell r="U2192">
            <v>16130618.27</v>
          </cell>
          <cell r="V2192">
            <v>10911310.720000001</v>
          </cell>
          <cell r="W2192">
            <v>4823091.07</v>
          </cell>
          <cell r="X2192">
            <v>4899046.41</v>
          </cell>
          <cell r="Y2192">
            <v>4974249.76</v>
          </cell>
          <cell r="Z2192">
            <v>5049879.66</v>
          </cell>
          <cell r="AA2192">
            <v>5126289.05</v>
          </cell>
          <cell r="AB2192">
            <v>5203203.5</v>
          </cell>
          <cell r="AC2192">
            <v>5283869.59</v>
          </cell>
          <cell r="AD2192">
            <v>5405233.1200000001</v>
          </cell>
          <cell r="AE2192">
            <v>5502775.29</v>
          </cell>
          <cell r="AF2192">
            <v>5602414.6799999997</v>
          </cell>
          <cell r="AG2192">
            <v>5704204.7300000004</v>
          </cell>
          <cell r="AH2192">
            <v>5808200.4400000004</v>
          </cell>
          <cell r="AI2192">
            <v>5914458.3899999997</v>
          </cell>
          <cell r="AJ2192">
            <v>6023036.7800000003</v>
          </cell>
          <cell r="AK2192">
            <v>6133995.5099999998</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row>
        <row r="2193">
          <cell r="A2193" t="str">
            <v>ORMedium C&amp;ITime-Of-UseNon-Incentive CostsHigh Participation Case0</v>
          </cell>
          <cell r="B2193" t="str">
            <v>OR</v>
          </cell>
          <cell r="C2193" t="str">
            <v>Medium C&amp;I</v>
          </cell>
          <cell r="D2193" t="str">
            <v>Time-Of-Use</v>
          </cell>
          <cell r="E2193" t="str">
            <v>Non-Incentive Costs</v>
          </cell>
          <cell r="F2193" t="str">
            <v>High Participation Case</v>
          </cell>
          <cell r="G2193">
            <v>0</v>
          </cell>
          <cell r="H2193">
            <v>0</v>
          </cell>
          <cell r="I2193">
            <v>0</v>
          </cell>
          <cell r="J2193">
            <v>0</v>
          </cell>
          <cell r="K2193">
            <v>0</v>
          </cell>
          <cell r="L2193">
            <v>0</v>
          </cell>
          <cell r="M2193">
            <v>0</v>
          </cell>
          <cell r="N2193">
            <v>0</v>
          </cell>
          <cell r="O2193">
            <v>0</v>
          </cell>
          <cell r="P2193">
            <v>0</v>
          </cell>
          <cell r="Q2193">
            <v>0</v>
          </cell>
          <cell r="R2193">
            <v>5482636.7300000004</v>
          </cell>
          <cell r="S2193">
            <v>11437731.27</v>
          </cell>
          <cell r="T2193">
            <v>23748445.530000001</v>
          </cell>
          <cell r="U2193">
            <v>12818922.52</v>
          </cell>
          <cell r="V2193">
            <v>7177502.6100000003</v>
          </cell>
          <cell r="W2193">
            <v>1035039.42</v>
          </cell>
          <cell r="X2193">
            <v>1056694.75</v>
          </cell>
          <cell r="Y2193">
            <v>1077608.81</v>
          </cell>
          <cell r="Z2193">
            <v>1098962.6200000001</v>
          </cell>
          <cell r="AA2193">
            <v>1121099.71</v>
          </cell>
          <cell r="AB2193">
            <v>1143734.93</v>
          </cell>
          <cell r="AC2193">
            <v>1169950.97</v>
          </cell>
          <cell r="AD2193">
            <v>1234739.83</v>
          </cell>
          <cell r="AE2193">
            <v>1274929.31</v>
          </cell>
          <cell r="AF2193">
            <v>1316427.29</v>
          </cell>
          <cell r="AG2193">
            <v>1359276.37</v>
          </cell>
          <cell r="AH2193">
            <v>1403520.56</v>
          </cell>
          <cell r="AI2193">
            <v>1449205.28</v>
          </cell>
          <cell r="AJ2193">
            <v>1496377.44</v>
          </cell>
          <cell r="AK2193">
            <v>1545085.48</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row>
        <row r="2194">
          <cell r="A2194" t="str">
            <v>ORMedium C&amp;ITime-Of-UseSummer Peak Reduction @Meter  (MW)High Participation Case0</v>
          </cell>
          <cell r="B2194" t="str">
            <v>OR</v>
          </cell>
          <cell r="C2194" t="str">
            <v>Medium C&amp;I</v>
          </cell>
          <cell r="D2194" t="str">
            <v>Time-Of-Use</v>
          </cell>
          <cell r="E2194" t="str">
            <v>Summer Peak Reduction @Meter  (MW)</v>
          </cell>
          <cell r="F2194" t="str">
            <v>High Participation Case</v>
          </cell>
          <cell r="G2194">
            <v>0</v>
          </cell>
          <cell r="H2194">
            <v>0</v>
          </cell>
          <cell r="I2194">
            <v>0</v>
          </cell>
          <cell r="J2194">
            <v>0</v>
          </cell>
          <cell r="K2194">
            <v>0</v>
          </cell>
          <cell r="L2194">
            <v>0</v>
          </cell>
          <cell r="M2194">
            <v>0</v>
          </cell>
          <cell r="N2194">
            <v>0</v>
          </cell>
          <cell r="O2194">
            <v>0</v>
          </cell>
          <cell r="P2194">
            <v>0</v>
          </cell>
          <cell r="Q2194">
            <v>0</v>
          </cell>
          <cell r="R2194">
            <v>5.1061481672101516</v>
          </cell>
          <cell r="S2194">
            <v>15.546439584201273</v>
          </cell>
          <cell r="T2194">
            <v>36.769815927493447</v>
          </cell>
          <cell r="U2194">
            <v>47.99510590524666</v>
          </cell>
          <cell r="V2194">
            <v>54.039254216657497</v>
          </cell>
          <cell r="W2194">
            <v>54.75501228123791</v>
          </cell>
          <cell r="X2194">
            <v>55.462504704051796</v>
          </cell>
          <cell r="Y2194">
            <v>56.170704503007471</v>
          </cell>
          <cell r="Z2194">
            <v>56.91276145592839</v>
          </cell>
          <cell r="AA2194">
            <v>57.74360864977195</v>
          </cell>
          <cell r="AB2194">
            <v>58.507439221742665</v>
          </cell>
          <cell r="AC2194">
            <v>59.27262640549219</v>
          </cell>
          <cell r="AD2194">
            <v>60.065513565673378</v>
          </cell>
          <cell r="AE2194">
            <v>60.869007140432515</v>
          </cell>
          <cell r="AF2194">
            <v>61.683249011282939</v>
          </cell>
          <cell r="AG2194">
            <v>62.508382957680382</v>
          </cell>
          <cell r="AH2194">
            <v>63.344554682411669</v>
          </cell>
          <cell r="AI2194">
            <v>64.191911837323005</v>
          </cell>
          <cell r="AJ2194">
            <v>65.050604049392433</v>
          </cell>
          <cell r="AK2194">
            <v>65.920782947151125</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row>
        <row r="2195">
          <cell r="A2195" t="str">
            <v>ORMedium C&amp;ITime-Of-UseSummer Peak Reduction @Generation (MW)High Participation Case0</v>
          </cell>
          <cell r="B2195" t="str">
            <v>OR</v>
          </cell>
          <cell r="C2195" t="str">
            <v>Medium C&amp;I</v>
          </cell>
          <cell r="D2195" t="str">
            <v>Time-Of-Use</v>
          </cell>
          <cell r="E2195" t="str">
            <v>Summer Peak Reduction @Generation (MW)</v>
          </cell>
          <cell r="F2195" t="str">
            <v>High Participation Case</v>
          </cell>
          <cell r="G2195">
            <v>0</v>
          </cell>
          <cell r="H2195">
            <v>0</v>
          </cell>
          <cell r="I2195">
            <v>0</v>
          </cell>
          <cell r="J2195">
            <v>0</v>
          </cell>
          <cell r="K2195">
            <v>0</v>
          </cell>
          <cell r="L2195">
            <v>0</v>
          </cell>
          <cell r="M2195">
            <v>0</v>
          </cell>
          <cell r="N2195">
            <v>0</v>
          </cell>
          <cell r="O2195">
            <v>0</v>
          </cell>
          <cell r="P2195">
            <v>0</v>
          </cell>
          <cell r="Q2195">
            <v>0</v>
          </cell>
          <cell r="R2195">
            <v>5.6309529854545115</v>
          </cell>
          <cell r="S2195">
            <v>17.1442871462299</v>
          </cell>
          <cell r="T2195">
            <v>40.548980952242438</v>
          </cell>
          <cell r="U2195">
            <v>52.92799504328039</v>
          </cell>
          <cell r="V2195">
            <v>59.593354892652727</v>
          </cell>
          <cell r="W2195">
            <v>60.382677857562754</v>
          </cell>
          <cell r="X2195">
            <v>61.162885646285609</v>
          </cell>
          <cell r="Y2195">
            <v>61.94387351456492</v>
          </cell>
          <cell r="Z2195">
            <v>62.762198341341403</v>
          </cell>
          <cell r="AA2195">
            <v>63.678439181486489</v>
          </cell>
          <cell r="AB2195">
            <v>64.520775498172327</v>
          </cell>
          <cell r="AC2195">
            <v>65.364607857843168</v>
          </cell>
          <cell r="AD2195">
            <v>66.238987169908881</v>
          </cell>
          <cell r="AE2195">
            <v>67.125063013269198</v>
          </cell>
          <cell r="AF2195">
            <v>68.022991851877961</v>
          </cell>
          <cell r="AG2195">
            <v>68.932932242700019</v>
          </cell>
          <cell r="AH2195">
            <v>69.855044863709381</v>
          </cell>
          <cell r="AI2195">
            <v>70.789492542261797</v>
          </cell>
          <cell r="AJ2195">
            <v>71.73644028384696</v>
          </cell>
          <cell r="AK2195">
            <v>72.696055301225314</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row>
        <row r="2196">
          <cell r="A2196" t="str">
            <v>ORMedium C&amp;ITime-Of-UseWinter Peak Reduction @Meter  (MW)High Participation Case0</v>
          </cell>
          <cell r="B2196" t="str">
            <v>OR</v>
          </cell>
          <cell r="C2196" t="str">
            <v>Medium C&amp;I</v>
          </cell>
          <cell r="D2196" t="str">
            <v>Time-Of-Use</v>
          </cell>
          <cell r="E2196" t="str">
            <v>Winter Peak Reduction @Meter  (MW)</v>
          </cell>
          <cell r="F2196" t="str">
            <v>High Participation Case</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row>
        <row r="2197">
          <cell r="A2197" t="str">
            <v>ORMedium C&amp;ITime-Of-UseWinter Peak Reduction @Generation (MW)High Participation Case0</v>
          </cell>
          <cell r="B2197" t="str">
            <v>OR</v>
          </cell>
          <cell r="C2197" t="str">
            <v>Medium C&amp;I</v>
          </cell>
          <cell r="D2197" t="str">
            <v>Time-Of-Use</v>
          </cell>
          <cell r="E2197" t="str">
            <v>Winter Peak Reduction @Generation (MW)</v>
          </cell>
          <cell r="F2197" t="str">
            <v>High Participation Case</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row>
        <row r="2198">
          <cell r="A2198" t="str">
            <v>ORMedium C&amp;ITime-Of-UseProgram Annual BenefitsHigh Participation Case0</v>
          </cell>
          <cell r="B2198" t="str">
            <v>OR</v>
          </cell>
          <cell r="C2198" t="str">
            <v>Medium C&amp;I</v>
          </cell>
          <cell r="D2198" t="str">
            <v>Time-Of-Use</v>
          </cell>
          <cell r="E2198" t="str">
            <v>Program Annual Benefits</v>
          </cell>
          <cell r="F2198" t="str">
            <v>High Participation Case</v>
          </cell>
          <cell r="G2198">
            <v>0</v>
          </cell>
        </row>
        <row r="2199">
          <cell r="A2199" t="str">
            <v>ORMedium C&amp;ITime-Of-UseNew ParticipantsHigh Participation Case0</v>
          </cell>
          <cell r="B2199" t="str">
            <v>OR</v>
          </cell>
          <cell r="C2199" t="str">
            <v>Medium C&amp;I</v>
          </cell>
          <cell r="D2199" t="str">
            <v>Time-Of-Use</v>
          </cell>
          <cell r="E2199" t="str">
            <v>New Participants</v>
          </cell>
          <cell r="F2199" t="str">
            <v>High Participation Case</v>
          </cell>
          <cell r="G2199">
            <v>0</v>
          </cell>
          <cell r="H2199">
            <v>0</v>
          </cell>
          <cell r="I2199">
            <v>0</v>
          </cell>
          <cell r="J2199">
            <v>0</v>
          </cell>
          <cell r="K2199">
            <v>0</v>
          </cell>
          <cell r="L2199">
            <v>0</v>
          </cell>
          <cell r="M2199">
            <v>0</v>
          </cell>
          <cell r="N2199">
            <v>0</v>
          </cell>
          <cell r="O2199">
            <v>0</v>
          </cell>
          <cell r="P2199">
            <v>0</v>
          </cell>
          <cell r="Q2199">
            <v>0</v>
          </cell>
          <cell r="R2199">
            <v>16746.686550000006</v>
          </cell>
          <cell r="S2199">
            <v>34271.919000000009</v>
          </cell>
          <cell r="T2199">
            <v>69833.664450000011</v>
          </cell>
          <cell r="U2199">
            <v>36847.527750000037</v>
          </cell>
          <cell r="V2199">
            <v>20100.588749999937</v>
          </cell>
          <cell r="W2199">
            <v>2583.0255000000179</v>
          </cell>
          <cell r="X2199">
            <v>2585.7149999999965</v>
          </cell>
          <cell r="Y2199">
            <v>2585.2035000000324</v>
          </cell>
          <cell r="Z2199">
            <v>2584.5764999999665</v>
          </cell>
          <cell r="AA2199">
            <v>2584.3950000000186</v>
          </cell>
          <cell r="AB2199">
            <v>2584.7249999999767</v>
          </cell>
          <cell r="AC2199">
            <v>2592.8595000000205</v>
          </cell>
          <cell r="AD2199">
            <v>2694.0321599718882</v>
          </cell>
          <cell r="AE2199">
            <v>2731.0805338135397</v>
          </cell>
          <cell r="AF2199">
            <v>2768.6383974915661</v>
          </cell>
          <cell r="AG2199">
            <v>2806.7127575183695</v>
          </cell>
          <cell r="AH2199">
            <v>2845.3107167601411</v>
          </cell>
          <cell r="AI2199">
            <v>2884.4394757617847</v>
          </cell>
          <cell r="AJ2199">
            <v>2924.1063340901455</v>
          </cell>
          <cell r="AK2199">
            <v>2964.3186916958948</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row>
        <row r="2200">
          <cell r="A2200" t="str">
            <v>ORMedium C&amp;ITime-Of-UseIncentive CostsHigh Participation Case0</v>
          </cell>
          <cell r="B2200" t="str">
            <v>OR</v>
          </cell>
          <cell r="C2200" t="str">
            <v>Medium C&amp;I</v>
          </cell>
          <cell r="D2200" t="str">
            <v>Time-Of-Use</v>
          </cell>
          <cell r="E2200" t="str">
            <v>Incentive Costs</v>
          </cell>
          <cell r="F2200" t="str">
            <v>High Participation Case</v>
          </cell>
          <cell r="G2200">
            <v>0</v>
          </cell>
          <cell r="H2200">
            <v>0</v>
          </cell>
          <cell r="I2200">
            <v>0</v>
          </cell>
          <cell r="J2200">
            <v>0</v>
          </cell>
          <cell r="K2200">
            <v>0</v>
          </cell>
          <cell r="L2200">
            <v>0</v>
          </cell>
          <cell r="M2200">
            <v>0</v>
          </cell>
          <cell r="N2200">
            <v>0</v>
          </cell>
          <cell r="O2200">
            <v>0</v>
          </cell>
          <cell r="P2200">
            <v>0</v>
          </cell>
          <cell r="Q2200">
            <v>0</v>
          </cell>
          <cell r="R2200">
            <v>351680.42</v>
          </cell>
          <cell r="S2200">
            <v>1071390.72</v>
          </cell>
          <cell r="T2200">
            <v>2537897.67</v>
          </cell>
          <cell r="U2200">
            <v>3311695.75</v>
          </cell>
          <cell r="V2200">
            <v>3733808.12</v>
          </cell>
          <cell r="W2200">
            <v>3788051.65</v>
          </cell>
          <cell r="X2200">
            <v>3842351.67</v>
          </cell>
          <cell r="Y2200">
            <v>3896640.94</v>
          </cell>
          <cell r="Z2200">
            <v>3950917.05</v>
          </cell>
          <cell r="AA2200">
            <v>4005189.34</v>
          </cell>
          <cell r="AB2200">
            <v>4059468.57</v>
          </cell>
          <cell r="AC2200">
            <v>4113918.62</v>
          </cell>
          <cell r="AD2200">
            <v>4170493.29</v>
          </cell>
          <cell r="AE2200">
            <v>4227845.9800000004</v>
          </cell>
          <cell r="AF2200">
            <v>4285987.3899999997</v>
          </cell>
          <cell r="AG2200">
            <v>4344928.3600000003</v>
          </cell>
          <cell r="AH2200">
            <v>4404679.88</v>
          </cell>
          <cell r="AI2200">
            <v>4465253.1100000003</v>
          </cell>
          <cell r="AJ2200">
            <v>4526659.34</v>
          </cell>
          <cell r="AK2200">
            <v>4588910.04</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row>
        <row r="2201">
          <cell r="A2201" t="str">
            <v>ORMedium C&amp;ITime-Of-UseParticipantsHigh Participation Case0</v>
          </cell>
          <cell r="B2201" t="str">
            <v>OR</v>
          </cell>
          <cell r="C2201" t="str">
            <v>Medium C&amp;I</v>
          </cell>
          <cell r="D2201" t="str">
            <v>Time-Of-Use</v>
          </cell>
          <cell r="E2201" t="str">
            <v>Participants</v>
          </cell>
          <cell r="F2201" t="str">
            <v>High Participation Case</v>
          </cell>
          <cell r="G2201">
            <v>0</v>
          </cell>
          <cell r="H2201">
            <v>0</v>
          </cell>
          <cell r="I2201">
            <v>0</v>
          </cell>
          <cell r="J2201">
            <v>0</v>
          </cell>
          <cell r="K2201">
            <v>0</v>
          </cell>
          <cell r="L2201">
            <v>0</v>
          </cell>
          <cell r="M2201">
            <v>0</v>
          </cell>
          <cell r="N2201">
            <v>0</v>
          </cell>
          <cell r="O2201">
            <v>0</v>
          </cell>
          <cell r="P2201">
            <v>0</v>
          </cell>
          <cell r="Q2201">
            <v>0</v>
          </cell>
          <cell r="R2201">
            <v>16746.686550000006</v>
          </cell>
          <cell r="S2201">
            <v>51018.605550000015</v>
          </cell>
          <cell r="T2201">
            <v>120852.27000000002</v>
          </cell>
          <cell r="U2201">
            <v>157699.79775000006</v>
          </cell>
          <cell r="V2201">
            <v>177800.38649999999</v>
          </cell>
          <cell r="W2201">
            <v>180383.41200000001</v>
          </cell>
          <cell r="X2201">
            <v>182969.12700000001</v>
          </cell>
          <cell r="Y2201">
            <v>185554.33050000004</v>
          </cell>
          <cell r="Z2201">
            <v>188138.90700000001</v>
          </cell>
          <cell r="AA2201">
            <v>190723.30200000003</v>
          </cell>
          <cell r="AB2201">
            <v>193308.027</v>
          </cell>
          <cell r="AC2201">
            <v>195900.88650000002</v>
          </cell>
          <cell r="AD2201">
            <v>198594.91865997191</v>
          </cell>
          <cell r="AE2201">
            <v>201325.99919378545</v>
          </cell>
          <cell r="AF2201">
            <v>204094.63759127702</v>
          </cell>
          <cell r="AG2201">
            <v>206901.35034879539</v>
          </cell>
          <cell r="AH2201">
            <v>209746.66106555553</v>
          </cell>
          <cell r="AI2201">
            <v>212631.10054131731</v>
          </cell>
          <cell r="AJ2201">
            <v>215555.20687540746</v>
          </cell>
          <cell r="AK2201">
            <v>218519.52556710335</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row>
        <row r="2202">
          <cell r="A2202" t="str">
            <v>ORResidentialTime-Of-UseProgram Annual BenefitsHigh Participation Case0</v>
          </cell>
          <cell r="B2202" t="str">
            <v>OR</v>
          </cell>
          <cell r="C2202" t="str">
            <v>Residential</v>
          </cell>
          <cell r="D2202" t="str">
            <v>Time-Of-Use</v>
          </cell>
          <cell r="E2202" t="str">
            <v>Program Annual Benefits</v>
          </cell>
          <cell r="F2202" t="str">
            <v>High Participation Case</v>
          </cell>
          <cell r="G2202">
            <v>0</v>
          </cell>
          <cell r="H2202">
            <v>0</v>
          </cell>
          <cell r="I2202">
            <v>0</v>
          </cell>
          <cell r="J2202">
            <v>0</v>
          </cell>
          <cell r="K2202">
            <v>0</v>
          </cell>
          <cell r="L2202">
            <v>0</v>
          </cell>
          <cell r="M2202">
            <v>0</v>
          </cell>
          <cell r="N2202">
            <v>0</v>
          </cell>
          <cell r="O2202">
            <v>0</v>
          </cell>
          <cell r="P2202">
            <v>0</v>
          </cell>
          <cell r="Q2202">
            <v>0</v>
          </cell>
          <cell r="R2202">
            <v>573231.01</v>
          </cell>
          <cell r="S2202">
            <v>1745288.43</v>
          </cell>
          <cell r="T2202">
            <v>4127886.26</v>
          </cell>
          <cell r="U2202">
            <v>5388069.9000000004</v>
          </cell>
          <cell r="V2202">
            <v>6066603.5300000003</v>
          </cell>
          <cell r="W2202">
            <v>6146956.6100000003</v>
          </cell>
          <cell r="X2202">
            <v>6226381.7599999998</v>
          </cell>
          <cell r="Y2202">
            <v>6305886.3200000003</v>
          </cell>
          <cell r="Z2202">
            <v>6389191.79</v>
          </cell>
          <cell r="AA2202">
            <v>6482465.1100000003</v>
          </cell>
          <cell r="AB2202">
            <v>6568214.9500000002</v>
          </cell>
          <cell r="AC2202">
            <v>6654117.0800000001</v>
          </cell>
          <cell r="AD2202">
            <v>6743128.8899999997</v>
          </cell>
          <cell r="AE2202">
            <v>6833331.4100000001</v>
          </cell>
          <cell r="AF2202">
            <v>6924740.5700000003</v>
          </cell>
          <cell r="AG2202">
            <v>7017372.5</v>
          </cell>
          <cell r="AH2202">
            <v>7111243.5700000003</v>
          </cell>
          <cell r="AI2202">
            <v>7206370.3399999999</v>
          </cell>
          <cell r="AJ2202">
            <v>7302769.6200000001</v>
          </cell>
          <cell r="AK2202">
            <v>7400458.4299999997</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row>
        <row r="2203">
          <cell r="A2203" t="str">
            <v>ORResidentialTime-Of-UseProgram Annual CostsHigh Participation Case0</v>
          </cell>
          <cell r="B2203" t="str">
            <v>OR</v>
          </cell>
          <cell r="C2203" t="str">
            <v>Residential</v>
          </cell>
          <cell r="D2203" t="str">
            <v>Time-Of-Use</v>
          </cell>
          <cell r="E2203" t="str">
            <v>Program Annual Costs</v>
          </cell>
          <cell r="F2203" t="str">
            <v>High Participation Case</v>
          </cell>
          <cell r="G2203">
            <v>0</v>
          </cell>
          <cell r="H2203">
            <v>0</v>
          </cell>
          <cell r="I2203">
            <v>0</v>
          </cell>
          <cell r="J2203">
            <v>0</v>
          </cell>
          <cell r="K2203">
            <v>0</v>
          </cell>
          <cell r="L2203">
            <v>0</v>
          </cell>
          <cell r="M2203">
            <v>0</v>
          </cell>
          <cell r="N2203">
            <v>0</v>
          </cell>
          <cell r="O2203">
            <v>0</v>
          </cell>
          <cell r="P2203">
            <v>0</v>
          </cell>
          <cell r="Q2203">
            <v>0</v>
          </cell>
          <cell r="R2203">
            <v>5834317.1500000004</v>
          </cell>
          <cell r="S2203">
            <v>12509121.98</v>
          </cell>
          <cell r="T2203">
            <v>26286343.199999999</v>
          </cell>
          <cell r="U2203">
            <v>16130618.27</v>
          </cell>
          <cell r="V2203">
            <v>10911310.720000001</v>
          </cell>
          <cell r="W2203">
            <v>4823091.07</v>
          </cell>
          <cell r="X2203">
            <v>4899046.41</v>
          </cell>
          <cell r="Y2203">
            <v>4974249.76</v>
          </cell>
          <cell r="Z2203">
            <v>5049879.66</v>
          </cell>
          <cell r="AA2203">
            <v>5126289.05</v>
          </cell>
          <cell r="AB2203">
            <v>5203203.5</v>
          </cell>
          <cell r="AC2203">
            <v>5283869.59</v>
          </cell>
          <cell r="AD2203">
            <v>5405233.1200000001</v>
          </cell>
          <cell r="AE2203">
            <v>5502775.29</v>
          </cell>
          <cell r="AF2203">
            <v>5602414.6799999997</v>
          </cell>
          <cell r="AG2203">
            <v>5704204.7300000004</v>
          </cell>
          <cell r="AH2203">
            <v>5808200.4400000004</v>
          </cell>
          <cell r="AI2203">
            <v>5914458.3899999997</v>
          </cell>
          <cell r="AJ2203">
            <v>6023036.7800000003</v>
          </cell>
          <cell r="AK2203">
            <v>6133995.5099999998</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row>
        <row r="2204">
          <cell r="A2204" t="str">
            <v>ORResidentialTime-Of-UseNon-Incentive CostsHigh Participation Case0</v>
          </cell>
          <cell r="B2204" t="str">
            <v>OR</v>
          </cell>
          <cell r="C2204" t="str">
            <v>Residential</v>
          </cell>
          <cell r="D2204" t="str">
            <v>Time-Of-Use</v>
          </cell>
          <cell r="E2204" t="str">
            <v>Non-Incentive Costs</v>
          </cell>
          <cell r="F2204" t="str">
            <v>High Participation Case</v>
          </cell>
          <cell r="G2204">
            <v>0</v>
          </cell>
          <cell r="H2204">
            <v>0</v>
          </cell>
          <cell r="I2204">
            <v>0</v>
          </cell>
          <cell r="J2204">
            <v>0</v>
          </cell>
          <cell r="K2204">
            <v>0</v>
          </cell>
          <cell r="L2204">
            <v>0</v>
          </cell>
          <cell r="M2204">
            <v>0</v>
          </cell>
          <cell r="N2204">
            <v>0</v>
          </cell>
          <cell r="O2204">
            <v>0</v>
          </cell>
          <cell r="P2204">
            <v>0</v>
          </cell>
          <cell r="Q2204">
            <v>0</v>
          </cell>
          <cell r="R2204">
            <v>5482636.7300000004</v>
          </cell>
          <cell r="S2204">
            <v>11437731.27</v>
          </cell>
          <cell r="T2204">
            <v>23748445.530000001</v>
          </cell>
          <cell r="U2204">
            <v>12818922.52</v>
          </cell>
          <cell r="V2204">
            <v>7177502.6100000003</v>
          </cell>
          <cell r="W2204">
            <v>1035039.42</v>
          </cell>
          <cell r="X2204">
            <v>1056694.75</v>
          </cell>
          <cell r="Y2204">
            <v>1077608.81</v>
          </cell>
          <cell r="Z2204">
            <v>1098962.6200000001</v>
          </cell>
          <cell r="AA2204">
            <v>1121099.71</v>
          </cell>
          <cell r="AB2204">
            <v>1143734.93</v>
          </cell>
          <cell r="AC2204">
            <v>1169950.97</v>
          </cell>
          <cell r="AD2204">
            <v>1234739.83</v>
          </cell>
          <cell r="AE2204">
            <v>1274929.31</v>
          </cell>
          <cell r="AF2204">
            <v>1316427.29</v>
          </cell>
          <cell r="AG2204">
            <v>1359276.37</v>
          </cell>
          <cell r="AH2204">
            <v>1403520.56</v>
          </cell>
          <cell r="AI2204">
            <v>1449205.28</v>
          </cell>
          <cell r="AJ2204">
            <v>1496377.44</v>
          </cell>
          <cell r="AK2204">
            <v>1545085.48</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row>
        <row r="2205">
          <cell r="A2205" t="str">
            <v>ORResidentialTime-Of-UseSummer Peak Reduction @Meter  (MW)High Participation Case0</v>
          </cell>
          <cell r="B2205" t="str">
            <v>OR</v>
          </cell>
          <cell r="C2205" t="str">
            <v>Residential</v>
          </cell>
          <cell r="D2205" t="str">
            <v>Time-Of-Use</v>
          </cell>
          <cell r="E2205" t="str">
            <v>Summer Peak Reduction @Meter  (MW)</v>
          </cell>
          <cell r="F2205" t="str">
            <v>High Participation Case</v>
          </cell>
          <cell r="G2205">
            <v>0</v>
          </cell>
          <cell r="H2205">
            <v>0</v>
          </cell>
          <cell r="I2205">
            <v>0</v>
          </cell>
          <cell r="J2205">
            <v>0</v>
          </cell>
          <cell r="K2205">
            <v>0</v>
          </cell>
          <cell r="L2205">
            <v>0</v>
          </cell>
          <cell r="M2205">
            <v>0</v>
          </cell>
          <cell r="N2205">
            <v>0</v>
          </cell>
          <cell r="O2205">
            <v>0</v>
          </cell>
          <cell r="P2205">
            <v>0</v>
          </cell>
          <cell r="Q2205">
            <v>0</v>
          </cell>
          <cell r="R2205">
            <v>5.1061481672101516</v>
          </cell>
          <cell r="S2205">
            <v>15.546439584201273</v>
          </cell>
          <cell r="T2205">
            <v>36.769815927493447</v>
          </cell>
          <cell r="U2205">
            <v>47.99510590524666</v>
          </cell>
          <cell r="V2205">
            <v>54.039254216657497</v>
          </cell>
          <cell r="W2205">
            <v>54.75501228123791</v>
          </cell>
          <cell r="X2205">
            <v>55.462504704051796</v>
          </cell>
          <cell r="Y2205">
            <v>56.170704503007471</v>
          </cell>
          <cell r="Z2205">
            <v>56.91276145592839</v>
          </cell>
          <cell r="AA2205">
            <v>57.74360864977195</v>
          </cell>
          <cell r="AB2205">
            <v>58.507439221742665</v>
          </cell>
          <cell r="AC2205">
            <v>59.27262640549219</v>
          </cell>
          <cell r="AD2205">
            <v>60.065513565673378</v>
          </cell>
          <cell r="AE2205">
            <v>60.869007140432515</v>
          </cell>
          <cell r="AF2205">
            <v>61.683249011282939</v>
          </cell>
          <cell r="AG2205">
            <v>62.508382957680382</v>
          </cell>
          <cell r="AH2205">
            <v>63.344554682411669</v>
          </cell>
          <cell r="AI2205">
            <v>64.191911837323005</v>
          </cell>
          <cell r="AJ2205">
            <v>65.050604049392433</v>
          </cell>
          <cell r="AK2205">
            <v>65.920782947151125</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row>
        <row r="2206">
          <cell r="A2206" t="str">
            <v>ORResidentialTime-Of-UseSummer Peak Reduction @Generation (MW)High Participation Case0</v>
          </cell>
          <cell r="B2206" t="str">
            <v>OR</v>
          </cell>
          <cell r="C2206" t="str">
            <v>Residential</v>
          </cell>
          <cell r="D2206" t="str">
            <v>Time-Of-Use</v>
          </cell>
          <cell r="E2206" t="str">
            <v>Summer Peak Reduction @Generation (MW)</v>
          </cell>
          <cell r="F2206" t="str">
            <v>High Participation Case</v>
          </cell>
          <cell r="G2206">
            <v>0</v>
          </cell>
          <cell r="H2206">
            <v>0</v>
          </cell>
          <cell r="I2206">
            <v>0</v>
          </cell>
          <cell r="J2206">
            <v>0</v>
          </cell>
          <cell r="K2206">
            <v>0</v>
          </cell>
          <cell r="L2206">
            <v>0</v>
          </cell>
          <cell r="M2206">
            <v>0</v>
          </cell>
          <cell r="N2206">
            <v>0</v>
          </cell>
          <cell r="O2206">
            <v>0</v>
          </cell>
          <cell r="P2206">
            <v>0</v>
          </cell>
          <cell r="Q2206">
            <v>0</v>
          </cell>
          <cell r="R2206">
            <v>5.6309529854545115</v>
          </cell>
          <cell r="S2206">
            <v>17.1442871462299</v>
          </cell>
          <cell r="T2206">
            <v>40.548980952242438</v>
          </cell>
          <cell r="U2206">
            <v>52.92799504328039</v>
          </cell>
          <cell r="V2206">
            <v>59.593354892652727</v>
          </cell>
          <cell r="W2206">
            <v>60.382677857562754</v>
          </cell>
          <cell r="X2206">
            <v>61.162885646285609</v>
          </cell>
          <cell r="Y2206">
            <v>61.94387351456492</v>
          </cell>
          <cell r="Z2206">
            <v>62.762198341341403</v>
          </cell>
          <cell r="AA2206">
            <v>63.678439181486489</v>
          </cell>
          <cell r="AB2206">
            <v>64.520775498172327</v>
          </cell>
          <cell r="AC2206">
            <v>65.364607857843168</v>
          </cell>
          <cell r="AD2206">
            <v>66.238987169908881</v>
          </cell>
          <cell r="AE2206">
            <v>67.125063013269198</v>
          </cell>
          <cell r="AF2206">
            <v>68.022991851877961</v>
          </cell>
          <cell r="AG2206">
            <v>68.932932242700019</v>
          </cell>
          <cell r="AH2206">
            <v>69.855044863709381</v>
          </cell>
          <cell r="AI2206">
            <v>70.789492542261797</v>
          </cell>
          <cell r="AJ2206">
            <v>71.73644028384696</v>
          </cell>
          <cell r="AK2206">
            <v>72.696055301225314</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row>
        <row r="2207">
          <cell r="A2207" t="str">
            <v>ORResidentialTime-Of-UseWinter Peak Reduction @Meter  (MW)High Participation Case0</v>
          </cell>
          <cell r="B2207" t="str">
            <v>OR</v>
          </cell>
          <cell r="C2207" t="str">
            <v>Residential</v>
          </cell>
          <cell r="D2207" t="str">
            <v>Time-Of-Use</v>
          </cell>
          <cell r="E2207" t="str">
            <v>Winter Peak Reduction @Meter  (MW)</v>
          </cell>
          <cell r="F2207" t="str">
            <v>High Participation Case</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row>
        <row r="2208">
          <cell r="A2208" t="str">
            <v>ORResidentialTime-Of-UseWinter Peak Reduction @Generation (MW)High Participation Case0</v>
          </cell>
          <cell r="B2208" t="str">
            <v>OR</v>
          </cell>
          <cell r="C2208" t="str">
            <v>Residential</v>
          </cell>
          <cell r="D2208" t="str">
            <v>Time-Of-Use</v>
          </cell>
          <cell r="E2208" t="str">
            <v>Winter Peak Reduction @Generation (MW)</v>
          </cell>
          <cell r="F2208" t="str">
            <v>High Participation Case</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row>
        <row r="2209">
          <cell r="A2209" t="str">
            <v>ORResidentialTime-Of-UseProgram Annual BenefitsHigh Participation Case0</v>
          </cell>
          <cell r="B2209" t="str">
            <v>OR</v>
          </cell>
          <cell r="C2209" t="str">
            <v>Residential</v>
          </cell>
          <cell r="D2209" t="str">
            <v>Time-Of-Use</v>
          </cell>
          <cell r="E2209" t="str">
            <v>Program Annual Benefits</v>
          </cell>
          <cell r="F2209" t="str">
            <v>High Participation Case</v>
          </cell>
          <cell r="G2209">
            <v>0</v>
          </cell>
        </row>
        <row r="2210">
          <cell r="A2210" t="str">
            <v>ORResidentialTime-Of-UseNew ParticipantsHigh Participation Case0</v>
          </cell>
          <cell r="B2210" t="str">
            <v>OR</v>
          </cell>
          <cell r="C2210" t="str">
            <v>Residential</v>
          </cell>
          <cell r="D2210" t="str">
            <v>Time-Of-Use</v>
          </cell>
          <cell r="E2210" t="str">
            <v>New Participants</v>
          </cell>
          <cell r="F2210" t="str">
            <v>High Participation Case</v>
          </cell>
          <cell r="G2210">
            <v>0</v>
          </cell>
          <cell r="H2210">
            <v>0</v>
          </cell>
          <cell r="I2210">
            <v>0</v>
          </cell>
          <cell r="J2210">
            <v>0</v>
          </cell>
          <cell r="K2210">
            <v>0</v>
          </cell>
          <cell r="L2210">
            <v>0</v>
          </cell>
          <cell r="M2210">
            <v>0</v>
          </cell>
          <cell r="N2210">
            <v>0</v>
          </cell>
          <cell r="O2210">
            <v>0</v>
          </cell>
          <cell r="P2210">
            <v>0</v>
          </cell>
          <cell r="Q2210">
            <v>0</v>
          </cell>
          <cell r="R2210">
            <v>16746.686550000006</v>
          </cell>
          <cell r="S2210">
            <v>34271.919000000009</v>
          </cell>
          <cell r="T2210">
            <v>69833.664450000011</v>
          </cell>
          <cell r="U2210">
            <v>36847.527750000037</v>
          </cell>
          <cell r="V2210">
            <v>20100.588749999937</v>
          </cell>
          <cell r="W2210">
            <v>2583.0255000000179</v>
          </cell>
          <cell r="X2210">
            <v>2585.7149999999965</v>
          </cell>
          <cell r="Y2210">
            <v>2585.2035000000324</v>
          </cell>
          <cell r="Z2210">
            <v>2584.5764999999665</v>
          </cell>
          <cell r="AA2210">
            <v>2584.3950000000186</v>
          </cell>
          <cell r="AB2210">
            <v>2584.7249999999767</v>
          </cell>
          <cell r="AC2210">
            <v>2592.8595000000205</v>
          </cell>
          <cell r="AD2210">
            <v>2694.0321599718882</v>
          </cell>
          <cell r="AE2210">
            <v>2731.0805338135397</v>
          </cell>
          <cell r="AF2210">
            <v>2768.6383974915661</v>
          </cell>
          <cell r="AG2210">
            <v>2806.7127575183695</v>
          </cell>
          <cell r="AH2210">
            <v>2845.3107167601411</v>
          </cell>
          <cell r="AI2210">
            <v>2884.4394757617847</v>
          </cell>
          <cell r="AJ2210">
            <v>2924.1063340901455</v>
          </cell>
          <cell r="AK2210">
            <v>2964.3186916958948</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row>
        <row r="2211">
          <cell r="A2211" t="str">
            <v>ORResidentialTime-Of-UseIncentive CostsHigh Participation Case0</v>
          </cell>
          <cell r="B2211" t="str">
            <v>OR</v>
          </cell>
          <cell r="C2211" t="str">
            <v>Residential</v>
          </cell>
          <cell r="D2211" t="str">
            <v>Time-Of-Use</v>
          </cell>
          <cell r="E2211" t="str">
            <v>Incentive Costs</v>
          </cell>
          <cell r="F2211" t="str">
            <v>High Participation Case</v>
          </cell>
          <cell r="G2211">
            <v>0</v>
          </cell>
          <cell r="H2211">
            <v>0</v>
          </cell>
          <cell r="I2211">
            <v>0</v>
          </cell>
          <cell r="J2211">
            <v>0</v>
          </cell>
          <cell r="K2211">
            <v>0</v>
          </cell>
          <cell r="L2211">
            <v>0</v>
          </cell>
          <cell r="M2211">
            <v>0</v>
          </cell>
          <cell r="N2211">
            <v>0</v>
          </cell>
          <cell r="O2211">
            <v>0</v>
          </cell>
          <cell r="P2211">
            <v>0</v>
          </cell>
          <cell r="Q2211">
            <v>0</v>
          </cell>
          <cell r="R2211">
            <v>351680.42</v>
          </cell>
          <cell r="S2211">
            <v>1071390.72</v>
          </cell>
          <cell r="T2211">
            <v>2537897.67</v>
          </cell>
          <cell r="U2211">
            <v>3311695.75</v>
          </cell>
          <cell r="V2211">
            <v>3733808.12</v>
          </cell>
          <cell r="W2211">
            <v>3788051.65</v>
          </cell>
          <cell r="X2211">
            <v>3842351.67</v>
          </cell>
          <cell r="Y2211">
            <v>3896640.94</v>
          </cell>
          <cell r="Z2211">
            <v>3950917.05</v>
          </cell>
          <cell r="AA2211">
            <v>4005189.34</v>
          </cell>
          <cell r="AB2211">
            <v>4059468.57</v>
          </cell>
          <cell r="AC2211">
            <v>4113918.62</v>
          </cell>
          <cell r="AD2211">
            <v>4170493.29</v>
          </cell>
          <cell r="AE2211">
            <v>4227845.9800000004</v>
          </cell>
          <cell r="AF2211">
            <v>4285987.3899999997</v>
          </cell>
          <cell r="AG2211">
            <v>4344928.3600000003</v>
          </cell>
          <cell r="AH2211">
            <v>4404679.88</v>
          </cell>
          <cell r="AI2211">
            <v>4465253.1100000003</v>
          </cell>
          <cell r="AJ2211">
            <v>4526659.34</v>
          </cell>
          <cell r="AK2211">
            <v>4588910.04</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row>
        <row r="2212">
          <cell r="A2212" t="str">
            <v>ORResidentialTime-Of-UseParticipantsHigh Participation Case0</v>
          </cell>
          <cell r="B2212" t="str">
            <v>OR</v>
          </cell>
          <cell r="C2212" t="str">
            <v>Residential</v>
          </cell>
          <cell r="D2212" t="str">
            <v>Time-Of-Use</v>
          </cell>
          <cell r="E2212" t="str">
            <v>Participants</v>
          </cell>
          <cell r="F2212" t="str">
            <v>High Participation Case</v>
          </cell>
          <cell r="G2212">
            <v>0</v>
          </cell>
          <cell r="H2212">
            <v>0</v>
          </cell>
          <cell r="I2212">
            <v>0</v>
          </cell>
          <cell r="J2212">
            <v>0</v>
          </cell>
          <cell r="K2212">
            <v>0</v>
          </cell>
          <cell r="L2212">
            <v>0</v>
          </cell>
          <cell r="M2212">
            <v>0</v>
          </cell>
          <cell r="N2212">
            <v>0</v>
          </cell>
          <cell r="O2212">
            <v>0</v>
          </cell>
          <cell r="P2212">
            <v>0</v>
          </cell>
          <cell r="Q2212">
            <v>0</v>
          </cell>
          <cell r="R2212">
            <v>16746.686550000006</v>
          </cell>
          <cell r="S2212">
            <v>51018.605550000015</v>
          </cell>
          <cell r="T2212">
            <v>120852.27000000002</v>
          </cell>
          <cell r="U2212">
            <v>157699.79775000006</v>
          </cell>
          <cell r="V2212">
            <v>177800.38649999999</v>
          </cell>
          <cell r="W2212">
            <v>180383.41200000001</v>
          </cell>
          <cell r="X2212">
            <v>182969.12700000001</v>
          </cell>
          <cell r="Y2212">
            <v>185554.33050000004</v>
          </cell>
          <cell r="Z2212">
            <v>188138.90700000001</v>
          </cell>
          <cell r="AA2212">
            <v>190723.30200000003</v>
          </cell>
          <cell r="AB2212">
            <v>193308.027</v>
          </cell>
          <cell r="AC2212">
            <v>195900.88650000002</v>
          </cell>
          <cell r="AD2212">
            <v>198594.91865997191</v>
          </cell>
          <cell r="AE2212">
            <v>201325.99919378545</v>
          </cell>
          <cell r="AF2212">
            <v>204094.63759127702</v>
          </cell>
          <cell r="AG2212">
            <v>206901.35034879539</v>
          </cell>
          <cell r="AH2212">
            <v>209746.66106555553</v>
          </cell>
          <cell r="AI2212">
            <v>212631.10054131731</v>
          </cell>
          <cell r="AJ2212">
            <v>215555.20687540746</v>
          </cell>
          <cell r="AK2212">
            <v>218519.52556710335</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row>
        <row r="2213">
          <cell r="A2213" t="str">
            <v>ORSmall C&amp;ITime-Of-UseProgram Annual BenefitsHigh Participation Case0</v>
          </cell>
          <cell r="B2213" t="str">
            <v>OR</v>
          </cell>
          <cell r="C2213" t="str">
            <v>Small C&amp;I</v>
          </cell>
          <cell r="D2213" t="str">
            <v>Time-Of-Use</v>
          </cell>
          <cell r="E2213" t="str">
            <v>Program Annual Benefits</v>
          </cell>
          <cell r="F2213" t="str">
            <v>High Participation Case</v>
          </cell>
          <cell r="G2213">
            <v>0</v>
          </cell>
          <cell r="H2213">
            <v>0</v>
          </cell>
          <cell r="I2213">
            <v>0</v>
          </cell>
          <cell r="J2213">
            <v>0</v>
          </cell>
          <cell r="K2213">
            <v>0</v>
          </cell>
          <cell r="L2213">
            <v>0</v>
          </cell>
          <cell r="M2213">
            <v>0</v>
          </cell>
          <cell r="N2213">
            <v>0</v>
          </cell>
          <cell r="O2213">
            <v>0</v>
          </cell>
          <cell r="P2213">
            <v>0</v>
          </cell>
          <cell r="Q2213">
            <v>0</v>
          </cell>
          <cell r="R2213">
            <v>573231.01</v>
          </cell>
          <cell r="S2213">
            <v>1745288.43</v>
          </cell>
          <cell r="T2213">
            <v>4127886.26</v>
          </cell>
          <cell r="U2213">
            <v>5388069.9000000004</v>
          </cell>
          <cell r="V2213">
            <v>6066603.5300000003</v>
          </cell>
          <cell r="W2213">
            <v>6146956.6100000003</v>
          </cell>
          <cell r="X2213">
            <v>6226381.7599999998</v>
          </cell>
          <cell r="Y2213">
            <v>6305886.3200000003</v>
          </cell>
          <cell r="Z2213">
            <v>6389191.79</v>
          </cell>
          <cell r="AA2213">
            <v>6482465.1100000003</v>
          </cell>
          <cell r="AB2213">
            <v>6568214.9500000002</v>
          </cell>
          <cell r="AC2213">
            <v>6654117.0800000001</v>
          </cell>
          <cell r="AD2213">
            <v>6743128.8899999997</v>
          </cell>
          <cell r="AE2213">
            <v>6833331.4100000001</v>
          </cell>
          <cell r="AF2213">
            <v>6924740.5700000003</v>
          </cell>
          <cell r="AG2213">
            <v>7017372.5</v>
          </cell>
          <cell r="AH2213">
            <v>7111243.5700000003</v>
          </cell>
          <cell r="AI2213">
            <v>7206370.3399999999</v>
          </cell>
          <cell r="AJ2213">
            <v>7302769.6200000001</v>
          </cell>
          <cell r="AK2213">
            <v>7400458.4299999997</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row>
        <row r="2214">
          <cell r="A2214" t="str">
            <v>ORSmall C&amp;ITime-Of-UseProgram Annual CostsHigh Participation Case0</v>
          </cell>
          <cell r="B2214" t="str">
            <v>OR</v>
          </cell>
          <cell r="C2214" t="str">
            <v>Small C&amp;I</v>
          </cell>
          <cell r="D2214" t="str">
            <v>Time-Of-Use</v>
          </cell>
          <cell r="E2214" t="str">
            <v>Program Annual Costs</v>
          </cell>
          <cell r="F2214" t="str">
            <v>High Participation Case</v>
          </cell>
          <cell r="G2214">
            <v>0</v>
          </cell>
          <cell r="H2214">
            <v>0</v>
          </cell>
          <cell r="I2214">
            <v>0</v>
          </cell>
          <cell r="J2214">
            <v>0</v>
          </cell>
          <cell r="K2214">
            <v>0</v>
          </cell>
          <cell r="L2214">
            <v>0</v>
          </cell>
          <cell r="M2214">
            <v>0</v>
          </cell>
          <cell r="N2214">
            <v>0</v>
          </cell>
          <cell r="O2214">
            <v>0</v>
          </cell>
          <cell r="P2214">
            <v>0</v>
          </cell>
          <cell r="Q2214">
            <v>0</v>
          </cell>
          <cell r="R2214">
            <v>5834317.1500000004</v>
          </cell>
          <cell r="S2214">
            <v>12509121.98</v>
          </cell>
          <cell r="T2214">
            <v>26286343.199999999</v>
          </cell>
          <cell r="U2214">
            <v>16130618.27</v>
          </cell>
          <cell r="V2214">
            <v>10911310.720000001</v>
          </cell>
          <cell r="W2214">
            <v>4823091.07</v>
          </cell>
          <cell r="X2214">
            <v>4899046.41</v>
          </cell>
          <cell r="Y2214">
            <v>4974249.76</v>
          </cell>
          <cell r="Z2214">
            <v>5049879.66</v>
          </cell>
          <cell r="AA2214">
            <v>5126289.05</v>
          </cell>
          <cell r="AB2214">
            <v>5203203.5</v>
          </cell>
          <cell r="AC2214">
            <v>5283869.59</v>
          </cell>
          <cell r="AD2214">
            <v>5405233.1200000001</v>
          </cell>
          <cell r="AE2214">
            <v>5502775.29</v>
          </cell>
          <cell r="AF2214">
            <v>5602414.6799999997</v>
          </cell>
          <cell r="AG2214">
            <v>5704204.7300000004</v>
          </cell>
          <cell r="AH2214">
            <v>5808200.4400000004</v>
          </cell>
          <cell r="AI2214">
            <v>5914458.3899999997</v>
          </cell>
          <cell r="AJ2214">
            <v>6023036.7800000003</v>
          </cell>
          <cell r="AK2214">
            <v>6133995.5099999998</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row>
        <row r="2215">
          <cell r="A2215" t="str">
            <v>ORSmall C&amp;ITime-Of-UseNon-Incentive CostsHigh Participation Case0</v>
          </cell>
          <cell r="B2215" t="str">
            <v>OR</v>
          </cell>
          <cell r="C2215" t="str">
            <v>Small C&amp;I</v>
          </cell>
          <cell r="D2215" t="str">
            <v>Time-Of-Use</v>
          </cell>
          <cell r="E2215" t="str">
            <v>Non-Incentive Costs</v>
          </cell>
          <cell r="F2215" t="str">
            <v>High Participation Case</v>
          </cell>
          <cell r="G2215">
            <v>0</v>
          </cell>
          <cell r="H2215">
            <v>0</v>
          </cell>
          <cell r="I2215">
            <v>0</v>
          </cell>
          <cell r="J2215">
            <v>0</v>
          </cell>
          <cell r="K2215">
            <v>0</v>
          </cell>
          <cell r="L2215">
            <v>0</v>
          </cell>
          <cell r="M2215">
            <v>0</v>
          </cell>
          <cell r="N2215">
            <v>0</v>
          </cell>
          <cell r="O2215">
            <v>0</v>
          </cell>
          <cell r="P2215">
            <v>0</v>
          </cell>
          <cell r="Q2215">
            <v>0</v>
          </cell>
          <cell r="R2215">
            <v>5482636.7300000004</v>
          </cell>
          <cell r="S2215">
            <v>11437731.27</v>
          </cell>
          <cell r="T2215">
            <v>23748445.530000001</v>
          </cell>
          <cell r="U2215">
            <v>12818922.52</v>
          </cell>
          <cell r="V2215">
            <v>7177502.6100000003</v>
          </cell>
          <cell r="W2215">
            <v>1035039.42</v>
          </cell>
          <cell r="X2215">
            <v>1056694.75</v>
          </cell>
          <cell r="Y2215">
            <v>1077608.81</v>
          </cell>
          <cell r="Z2215">
            <v>1098962.6200000001</v>
          </cell>
          <cell r="AA2215">
            <v>1121099.71</v>
          </cell>
          <cell r="AB2215">
            <v>1143734.93</v>
          </cell>
          <cell r="AC2215">
            <v>1169950.97</v>
          </cell>
          <cell r="AD2215">
            <v>1234739.83</v>
          </cell>
          <cell r="AE2215">
            <v>1274929.31</v>
          </cell>
          <cell r="AF2215">
            <v>1316427.29</v>
          </cell>
          <cell r="AG2215">
            <v>1359276.37</v>
          </cell>
          <cell r="AH2215">
            <v>1403520.56</v>
          </cell>
          <cell r="AI2215">
            <v>1449205.28</v>
          </cell>
          <cell r="AJ2215">
            <v>1496377.44</v>
          </cell>
          <cell r="AK2215">
            <v>1545085.48</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row>
        <row r="2216">
          <cell r="A2216" t="str">
            <v>ORSmall C&amp;ITime-Of-UseSummer Peak Reduction @Meter  (MW)High Participation Case0</v>
          </cell>
          <cell r="B2216" t="str">
            <v>OR</v>
          </cell>
          <cell r="C2216" t="str">
            <v>Small C&amp;I</v>
          </cell>
          <cell r="D2216" t="str">
            <v>Time-Of-Use</v>
          </cell>
          <cell r="E2216" t="str">
            <v>Summer Peak Reduction @Meter  (MW)</v>
          </cell>
          <cell r="F2216" t="str">
            <v>High Participation Case</v>
          </cell>
          <cell r="G2216">
            <v>0</v>
          </cell>
          <cell r="H2216">
            <v>0</v>
          </cell>
          <cell r="I2216">
            <v>0</v>
          </cell>
          <cell r="J2216">
            <v>0</v>
          </cell>
          <cell r="K2216">
            <v>0</v>
          </cell>
          <cell r="L2216">
            <v>0</v>
          </cell>
          <cell r="M2216">
            <v>0</v>
          </cell>
          <cell r="N2216">
            <v>0</v>
          </cell>
          <cell r="O2216">
            <v>0</v>
          </cell>
          <cell r="P2216">
            <v>0</v>
          </cell>
          <cell r="Q2216">
            <v>0</v>
          </cell>
          <cell r="R2216">
            <v>5.1061481672101516</v>
          </cell>
          <cell r="S2216">
            <v>15.546439584201273</v>
          </cell>
          <cell r="T2216">
            <v>36.769815927493447</v>
          </cell>
          <cell r="U2216">
            <v>47.99510590524666</v>
          </cell>
          <cell r="V2216">
            <v>54.039254216657497</v>
          </cell>
          <cell r="W2216">
            <v>54.75501228123791</v>
          </cell>
          <cell r="X2216">
            <v>55.462504704051796</v>
          </cell>
          <cell r="Y2216">
            <v>56.170704503007471</v>
          </cell>
          <cell r="Z2216">
            <v>56.91276145592839</v>
          </cell>
          <cell r="AA2216">
            <v>57.74360864977195</v>
          </cell>
          <cell r="AB2216">
            <v>58.507439221742665</v>
          </cell>
          <cell r="AC2216">
            <v>59.27262640549219</v>
          </cell>
          <cell r="AD2216">
            <v>60.065513565673378</v>
          </cell>
          <cell r="AE2216">
            <v>60.869007140432515</v>
          </cell>
          <cell r="AF2216">
            <v>61.683249011282939</v>
          </cell>
          <cell r="AG2216">
            <v>62.508382957680382</v>
          </cell>
          <cell r="AH2216">
            <v>63.344554682411669</v>
          </cell>
          <cell r="AI2216">
            <v>64.191911837323005</v>
          </cell>
          <cell r="AJ2216">
            <v>65.050604049392433</v>
          </cell>
          <cell r="AK2216">
            <v>65.920782947151125</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row>
        <row r="2217">
          <cell r="A2217" t="str">
            <v>ORSmall C&amp;ITime-Of-UseSummer Peak Reduction @Generation (MW)High Participation Case0</v>
          </cell>
          <cell r="B2217" t="str">
            <v>OR</v>
          </cell>
          <cell r="C2217" t="str">
            <v>Small C&amp;I</v>
          </cell>
          <cell r="D2217" t="str">
            <v>Time-Of-Use</v>
          </cell>
          <cell r="E2217" t="str">
            <v>Summer Peak Reduction @Generation (MW)</v>
          </cell>
          <cell r="F2217" t="str">
            <v>High Participation Case</v>
          </cell>
          <cell r="G2217">
            <v>0</v>
          </cell>
          <cell r="H2217">
            <v>0</v>
          </cell>
          <cell r="I2217">
            <v>0</v>
          </cell>
          <cell r="J2217">
            <v>0</v>
          </cell>
          <cell r="K2217">
            <v>0</v>
          </cell>
          <cell r="L2217">
            <v>0</v>
          </cell>
          <cell r="M2217">
            <v>0</v>
          </cell>
          <cell r="N2217">
            <v>0</v>
          </cell>
          <cell r="O2217">
            <v>0</v>
          </cell>
          <cell r="P2217">
            <v>0</v>
          </cell>
          <cell r="Q2217">
            <v>0</v>
          </cell>
          <cell r="R2217">
            <v>5.6309529854545115</v>
          </cell>
          <cell r="S2217">
            <v>17.1442871462299</v>
          </cell>
          <cell r="T2217">
            <v>40.548980952242438</v>
          </cell>
          <cell r="U2217">
            <v>52.92799504328039</v>
          </cell>
          <cell r="V2217">
            <v>59.593354892652727</v>
          </cell>
          <cell r="W2217">
            <v>60.382677857562754</v>
          </cell>
          <cell r="X2217">
            <v>61.162885646285609</v>
          </cell>
          <cell r="Y2217">
            <v>61.94387351456492</v>
          </cell>
          <cell r="Z2217">
            <v>62.762198341341403</v>
          </cell>
          <cell r="AA2217">
            <v>63.678439181486489</v>
          </cell>
          <cell r="AB2217">
            <v>64.520775498172327</v>
          </cell>
          <cell r="AC2217">
            <v>65.364607857843168</v>
          </cell>
          <cell r="AD2217">
            <v>66.238987169908881</v>
          </cell>
          <cell r="AE2217">
            <v>67.125063013269198</v>
          </cell>
          <cell r="AF2217">
            <v>68.022991851877961</v>
          </cell>
          <cell r="AG2217">
            <v>68.932932242700019</v>
          </cell>
          <cell r="AH2217">
            <v>69.855044863709381</v>
          </cell>
          <cell r="AI2217">
            <v>70.789492542261797</v>
          </cell>
          <cell r="AJ2217">
            <v>71.73644028384696</v>
          </cell>
          <cell r="AK2217">
            <v>72.696055301225314</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row>
        <row r="2218">
          <cell r="A2218" t="str">
            <v>ORSmall C&amp;ITime-Of-UseWinter Peak Reduction @Meter  (MW)High Participation Case0</v>
          </cell>
          <cell r="B2218" t="str">
            <v>OR</v>
          </cell>
          <cell r="C2218" t="str">
            <v>Small C&amp;I</v>
          </cell>
          <cell r="D2218" t="str">
            <v>Time-Of-Use</v>
          </cell>
          <cell r="E2218" t="str">
            <v>Winter Peak Reduction @Meter  (MW)</v>
          </cell>
          <cell r="F2218" t="str">
            <v>High Participation Case</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row>
        <row r="2219">
          <cell r="A2219" t="str">
            <v>ORSmall C&amp;ITime-Of-UseWinter Peak Reduction @Generation (MW)High Participation Case0</v>
          </cell>
          <cell r="B2219" t="str">
            <v>OR</v>
          </cell>
          <cell r="C2219" t="str">
            <v>Small C&amp;I</v>
          </cell>
          <cell r="D2219" t="str">
            <v>Time-Of-Use</v>
          </cell>
          <cell r="E2219" t="str">
            <v>Winter Peak Reduction @Generation (MW)</v>
          </cell>
          <cell r="F2219" t="str">
            <v>High Participation Case</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row>
        <row r="2220">
          <cell r="A2220" t="str">
            <v>ORSmall C&amp;ITime-Of-UseProgram Annual BenefitsHigh Participation Case0</v>
          </cell>
          <cell r="B2220" t="str">
            <v>OR</v>
          </cell>
          <cell r="C2220" t="str">
            <v>Small C&amp;I</v>
          </cell>
          <cell r="D2220" t="str">
            <v>Time-Of-Use</v>
          </cell>
          <cell r="E2220" t="str">
            <v>Program Annual Benefits</v>
          </cell>
          <cell r="F2220" t="str">
            <v>High Participation Case</v>
          </cell>
          <cell r="G2220">
            <v>0</v>
          </cell>
        </row>
        <row r="2221">
          <cell r="A2221" t="str">
            <v>ORSmall C&amp;ITime-Of-UseNew ParticipantsHigh Participation Case0</v>
          </cell>
          <cell r="B2221" t="str">
            <v>OR</v>
          </cell>
          <cell r="C2221" t="str">
            <v>Small C&amp;I</v>
          </cell>
          <cell r="D2221" t="str">
            <v>Time-Of-Use</v>
          </cell>
          <cell r="E2221" t="str">
            <v>New Participants</v>
          </cell>
          <cell r="F2221" t="str">
            <v>High Participation Case</v>
          </cell>
          <cell r="G2221">
            <v>0</v>
          </cell>
          <cell r="H2221">
            <v>0</v>
          </cell>
          <cell r="I2221">
            <v>0</v>
          </cell>
          <cell r="J2221">
            <v>0</v>
          </cell>
          <cell r="K2221">
            <v>0</v>
          </cell>
          <cell r="L2221">
            <v>0</v>
          </cell>
          <cell r="M2221">
            <v>0</v>
          </cell>
          <cell r="N2221">
            <v>0</v>
          </cell>
          <cell r="O2221">
            <v>0</v>
          </cell>
          <cell r="P2221">
            <v>0</v>
          </cell>
          <cell r="Q2221">
            <v>0</v>
          </cell>
          <cell r="R2221">
            <v>16746.686550000006</v>
          </cell>
          <cell r="S2221">
            <v>34271.919000000009</v>
          </cell>
          <cell r="T2221">
            <v>69833.664450000011</v>
          </cell>
          <cell r="U2221">
            <v>36847.527750000037</v>
          </cell>
          <cell r="V2221">
            <v>20100.588749999937</v>
          </cell>
          <cell r="W2221">
            <v>2583.0255000000179</v>
          </cell>
          <cell r="X2221">
            <v>2585.7149999999965</v>
          </cell>
          <cell r="Y2221">
            <v>2585.2035000000324</v>
          </cell>
          <cell r="Z2221">
            <v>2584.5764999999665</v>
          </cell>
          <cell r="AA2221">
            <v>2584.3950000000186</v>
          </cell>
          <cell r="AB2221">
            <v>2584.7249999999767</v>
          </cell>
          <cell r="AC2221">
            <v>2592.8595000000205</v>
          </cell>
          <cell r="AD2221">
            <v>2694.0321599718882</v>
          </cell>
          <cell r="AE2221">
            <v>2731.0805338135397</v>
          </cell>
          <cell r="AF2221">
            <v>2768.6383974915661</v>
          </cell>
          <cell r="AG2221">
            <v>2806.7127575183695</v>
          </cell>
          <cell r="AH2221">
            <v>2845.3107167601411</v>
          </cell>
          <cell r="AI2221">
            <v>2884.4394757617847</v>
          </cell>
          <cell r="AJ2221">
            <v>2924.1063340901455</v>
          </cell>
          <cell r="AK2221">
            <v>2964.3186916958948</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row>
        <row r="2222">
          <cell r="A2222" t="str">
            <v>ORSmall C&amp;ITime-Of-UseIncentive CostsHigh Participation Case0</v>
          </cell>
          <cell r="B2222" t="str">
            <v>OR</v>
          </cell>
          <cell r="C2222" t="str">
            <v>Small C&amp;I</v>
          </cell>
          <cell r="D2222" t="str">
            <v>Time-Of-Use</v>
          </cell>
          <cell r="E2222" t="str">
            <v>Incentive Costs</v>
          </cell>
          <cell r="F2222" t="str">
            <v>High Participation Case</v>
          </cell>
          <cell r="G2222">
            <v>0</v>
          </cell>
          <cell r="H2222">
            <v>0</v>
          </cell>
          <cell r="I2222">
            <v>0</v>
          </cell>
          <cell r="J2222">
            <v>0</v>
          </cell>
          <cell r="K2222">
            <v>0</v>
          </cell>
          <cell r="L2222">
            <v>0</v>
          </cell>
          <cell r="M2222">
            <v>0</v>
          </cell>
          <cell r="N2222">
            <v>0</v>
          </cell>
          <cell r="O2222">
            <v>0</v>
          </cell>
          <cell r="P2222">
            <v>0</v>
          </cell>
          <cell r="Q2222">
            <v>0</v>
          </cell>
          <cell r="R2222">
            <v>351680.42</v>
          </cell>
          <cell r="S2222">
            <v>1071390.72</v>
          </cell>
          <cell r="T2222">
            <v>2537897.67</v>
          </cell>
          <cell r="U2222">
            <v>3311695.75</v>
          </cell>
          <cell r="V2222">
            <v>3733808.12</v>
          </cell>
          <cell r="W2222">
            <v>3788051.65</v>
          </cell>
          <cell r="X2222">
            <v>3842351.67</v>
          </cell>
          <cell r="Y2222">
            <v>3896640.94</v>
          </cell>
          <cell r="Z2222">
            <v>3950917.05</v>
          </cell>
          <cell r="AA2222">
            <v>4005189.34</v>
          </cell>
          <cell r="AB2222">
            <v>4059468.57</v>
          </cell>
          <cell r="AC2222">
            <v>4113918.62</v>
          </cell>
          <cell r="AD2222">
            <v>4170493.29</v>
          </cell>
          <cell r="AE2222">
            <v>4227845.9800000004</v>
          </cell>
          <cell r="AF2222">
            <v>4285987.3899999997</v>
          </cell>
          <cell r="AG2222">
            <v>4344928.3600000003</v>
          </cell>
          <cell r="AH2222">
            <v>4404679.88</v>
          </cell>
          <cell r="AI2222">
            <v>4465253.1100000003</v>
          </cell>
          <cell r="AJ2222">
            <v>4526659.34</v>
          </cell>
          <cell r="AK2222">
            <v>4588910.04</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row>
        <row r="2223">
          <cell r="A2223" t="str">
            <v>ORSmall C&amp;ITime-Of-UseParticipantsHigh Participation Case0</v>
          </cell>
          <cell r="B2223" t="str">
            <v>OR</v>
          </cell>
          <cell r="C2223" t="str">
            <v>Small C&amp;I</v>
          </cell>
          <cell r="D2223" t="str">
            <v>Time-Of-Use</v>
          </cell>
          <cell r="E2223" t="str">
            <v>Participants</v>
          </cell>
          <cell r="F2223" t="str">
            <v>High Participation Case</v>
          </cell>
          <cell r="G2223">
            <v>0</v>
          </cell>
          <cell r="H2223">
            <v>0</v>
          </cell>
          <cell r="I2223">
            <v>0</v>
          </cell>
          <cell r="J2223">
            <v>0</v>
          </cell>
          <cell r="K2223">
            <v>0</v>
          </cell>
          <cell r="L2223">
            <v>0</v>
          </cell>
          <cell r="M2223">
            <v>0</v>
          </cell>
          <cell r="N2223">
            <v>0</v>
          </cell>
          <cell r="O2223">
            <v>0</v>
          </cell>
          <cell r="P2223">
            <v>0</v>
          </cell>
          <cell r="Q2223">
            <v>0</v>
          </cell>
          <cell r="R2223">
            <v>16746.686550000006</v>
          </cell>
          <cell r="S2223">
            <v>51018.605550000015</v>
          </cell>
          <cell r="T2223">
            <v>120852.27000000002</v>
          </cell>
          <cell r="U2223">
            <v>157699.79775000006</v>
          </cell>
          <cell r="V2223">
            <v>177800.38649999999</v>
          </cell>
          <cell r="W2223">
            <v>180383.41200000001</v>
          </cell>
          <cell r="X2223">
            <v>182969.12700000001</v>
          </cell>
          <cell r="Y2223">
            <v>185554.33050000004</v>
          </cell>
          <cell r="Z2223">
            <v>188138.90700000001</v>
          </cell>
          <cell r="AA2223">
            <v>190723.30200000003</v>
          </cell>
          <cell r="AB2223">
            <v>193308.027</v>
          </cell>
          <cell r="AC2223">
            <v>195900.88650000002</v>
          </cell>
          <cell r="AD2223">
            <v>198594.91865997191</v>
          </cell>
          <cell r="AE2223">
            <v>201325.99919378545</v>
          </cell>
          <cell r="AF2223">
            <v>204094.63759127702</v>
          </cell>
          <cell r="AG2223">
            <v>206901.35034879539</v>
          </cell>
          <cell r="AH2223">
            <v>209746.66106555553</v>
          </cell>
          <cell r="AI2223">
            <v>212631.10054131731</v>
          </cell>
          <cell r="AJ2223">
            <v>215555.20687540746</v>
          </cell>
          <cell r="AK2223">
            <v>218519.52556710335</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row>
        <row r="2224">
          <cell r="A2224" t="str">
            <v>ORResidentialDemand ChargeProgram Annual BenefitsHigh Participation Case0</v>
          </cell>
          <cell r="B2224" t="str">
            <v>OR</v>
          </cell>
          <cell r="C2224" t="str">
            <v>Residential</v>
          </cell>
          <cell r="D2224" t="str">
            <v>Demand Charge</v>
          </cell>
          <cell r="E2224" t="str">
            <v>Program Annual Benefits</v>
          </cell>
          <cell r="F2224" t="str">
            <v>High Participation Case</v>
          </cell>
          <cell r="G2224">
            <v>0</v>
          </cell>
          <cell r="H2224">
            <v>0</v>
          </cell>
          <cell r="I2224">
            <v>0</v>
          </cell>
          <cell r="J2224">
            <v>0</v>
          </cell>
          <cell r="K2224">
            <v>0</v>
          </cell>
          <cell r="L2224">
            <v>0</v>
          </cell>
          <cell r="M2224">
            <v>0</v>
          </cell>
          <cell r="N2224">
            <v>0</v>
          </cell>
          <cell r="O2224">
            <v>0</v>
          </cell>
          <cell r="P2224">
            <v>0</v>
          </cell>
          <cell r="Q2224">
            <v>0</v>
          </cell>
          <cell r="R2224">
            <v>573231.01</v>
          </cell>
          <cell r="S2224">
            <v>1745288.43</v>
          </cell>
          <cell r="T2224">
            <v>4127886.26</v>
          </cell>
          <cell r="U2224">
            <v>5388069.9000000004</v>
          </cell>
          <cell r="V2224">
            <v>6066603.5300000003</v>
          </cell>
          <cell r="W2224">
            <v>6146956.6100000003</v>
          </cell>
          <cell r="X2224">
            <v>6226381.7599999998</v>
          </cell>
          <cell r="Y2224">
            <v>6305886.3200000003</v>
          </cell>
          <cell r="Z2224">
            <v>6389191.79</v>
          </cell>
          <cell r="AA2224">
            <v>6482465.1100000003</v>
          </cell>
          <cell r="AB2224">
            <v>6568214.9500000002</v>
          </cell>
          <cell r="AC2224">
            <v>6654117.0800000001</v>
          </cell>
          <cell r="AD2224">
            <v>6743128.8899999997</v>
          </cell>
          <cell r="AE2224">
            <v>6833331.4100000001</v>
          </cell>
          <cell r="AF2224">
            <v>6924740.5700000003</v>
          </cell>
          <cell r="AG2224">
            <v>7017372.5</v>
          </cell>
          <cell r="AH2224">
            <v>7111243.5700000003</v>
          </cell>
          <cell r="AI2224">
            <v>7206370.3399999999</v>
          </cell>
          <cell r="AJ2224">
            <v>7302769.6200000001</v>
          </cell>
          <cell r="AK2224">
            <v>7400458.4299999997</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row>
        <row r="2225">
          <cell r="A2225" t="str">
            <v>ORResidentialDemand ChargeProgram Annual CostsHigh Participation Case0</v>
          </cell>
          <cell r="B2225" t="str">
            <v>OR</v>
          </cell>
          <cell r="C2225" t="str">
            <v>Residential</v>
          </cell>
          <cell r="D2225" t="str">
            <v>Demand Charge</v>
          </cell>
          <cell r="E2225" t="str">
            <v>Program Annual Costs</v>
          </cell>
          <cell r="F2225" t="str">
            <v>High Participation Case</v>
          </cell>
          <cell r="G2225">
            <v>0</v>
          </cell>
          <cell r="H2225">
            <v>0</v>
          </cell>
          <cell r="I2225">
            <v>0</v>
          </cell>
          <cell r="J2225">
            <v>0</v>
          </cell>
          <cell r="K2225">
            <v>0</v>
          </cell>
          <cell r="L2225">
            <v>0</v>
          </cell>
          <cell r="M2225">
            <v>0</v>
          </cell>
          <cell r="N2225">
            <v>0</v>
          </cell>
          <cell r="O2225">
            <v>0</v>
          </cell>
          <cell r="P2225">
            <v>0</v>
          </cell>
          <cell r="Q2225">
            <v>0</v>
          </cell>
          <cell r="R2225">
            <v>5834317.1500000004</v>
          </cell>
          <cell r="S2225">
            <v>12509121.98</v>
          </cell>
          <cell r="T2225">
            <v>26286343.199999999</v>
          </cell>
          <cell r="U2225">
            <v>16130618.27</v>
          </cell>
          <cell r="V2225">
            <v>10911310.720000001</v>
          </cell>
          <cell r="W2225">
            <v>4823091.07</v>
          </cell>
          <cell r="X2225">
            <v>4899046.41</v>
          </cell>
          <cell r="Y2225">
            <v>4974249.76</v>
          </cell>
          <cell r="Z2225">
            <v>5049879.66</v>
          </cell>
          <cell r="AA2225">
            <v>5126289.05</v>
          </cell>
          <cell r="AB2225">
            <v>5203203.5</v>
          </cell>
          <cell r="AC2225">
            <v>5283869.59</v>
          </cell>
          <cell r="AD2225">
            <v>5405233.1200000001</v>
          </cell>
          <cell r="AE2225">
            <v>5502775.29</v>
          </cell>
          <cell r="AF2225">
            <v>5602414.6799999997</v>
          </cell>
          <cell r="AG2225">
            <v>5704204.7300000004</v>
          </cell>
          <cell r="AH2225">
            <v>5808200.4400000004</v>
          </cell>
          <cell r="AI2225">
            <v>5914458.3899999997</v>
          </cell>
          <cell r="AJ2225">
            <v>6023036.7800000003</v>
          </cell>
          <cell r="AK2225">
            <v>6133995.5099999998</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row>
        <row r="2226">
          <cell r="A2226" t="str">
            <v>ORResidentialDemand ChargeNon-Incentive CostsHigh Participation Case0</v>
          </cell>
          <cell r="B2226" t="str">
            <v>OR</v>
          </cell>
          <cell r="C2226" t="str">
            <v>Residential</v>
          </cell>
          <cell r="D2226" t="str">
            <v>Demand Charge</v>
          </cell>
          <cell r="E2226" t="str">
            <v>Non-Incentive Costs</v>
          </cell>
          <cell r="F2226" t="str">
            <v>High Participation Case</v>
          </cell>
          <cell r="G2226">
            <v>0</v>
          </cell>
          <cell r="H2226">
            <v>0</v>
          </cell>
          <cell r="I2226">
            <v>0</v>
          </cell>
          <cell r="J2226">
            <v>0</v>
          </cell>
          <cell r="K2226">
            <v>0</v>
          </cell>
          <cell r="L2226">
            <v>0</v>
          </cell>
          <cell r="M2226">
            <v>0</v>
          </cell>
          <cell r="N2226">
            <v>0</v>
          </cell>
          <cell r="O2226">
            <v>0</v>
          </cell>
          <cell r="P2226">
            <v>0</v>
          </cell>
          <cell r="Q2226">
            <v>0</v>
          </cell>
          <cell r="R2226">
            <v>5482636.7300000004</v>
          </cell>
          <cell r="S2226">
            <v>11437731.27</v>
          </cell>
          <cell r="T2226">
            <v>23748445.530000001</v>
          </cell>
          <cell r="U2226">
            <v>12818922.52</v>
          </cell>
          <cell r="V2226">
            <v>7177502.6100000003</v>
          </cell>
          <cell r="W2226">
            <v>1035039.42</v>
          </cell>
          <cell r="X2226">
            <v>1056694.75</v>
          </cell>
          <cell r="Y2226">
            <v>1077608.81</v>
          </cell>
          <cell r="Z2226">
            <v>1098962.6200000001</v>
          </cell>
          <cell r="AA2226">
            <v>1121099.71</v>
          </cell>
          <cell r="AB2226">
            <v>1143734.93</v>
          </cell>
          <cell r="AC2226">
            <v>1169950.97</v>
          </cell>
          <cell r="AD2226">
            <v>1234739.83</v>
          </cell>
          <cell r="AE2226">
            <v>1274929.31</v>
          </cell>
          <cell r="AF2226">
            <v>1316427.29</v>
          </cell>
          <cell r="AG2226">
            <v>1359276.37</v>
          </cell>
          <cell r="AH2226">
            <v>1403520.56</v>
          </cell>
          <cell r="AI2226">
            <v>1449205.28</v>
          </cell>
          <cell r="AJ2226">
            <v>1496377.44</v>
          </cell>
          <cell r="AK2226">
            <v>1545085.48</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row>
        <row r="2227">
          <cell r="A2227" t="str">
            <v>ORResidentialDemand ChargeSummer Peak Reduction @Meter  (MW)High Participation Case0</v>
          </cell>
          <cell r="B2227" t="str">
            <v>OR</v>
          </cell>
          <cell r="C2227" t="str">
            <v>Residential</v>
          </cell>
          <cell r="D2227" t="str">
            <v>Demand Charge</v>
          </cell>
          <cell r="E2227" t="str">
            <v>Summer Peak Reduction @Meter  (MW)</v>
          </cell>
          <cell r="F2227" t="str">
            <v>High Participation Case</v>
          </cell>
          <cell r="G2227">
            <v>0</v>
          </cell>
          <cell r="H2227">
            <v>0</v>
          </cell>
          <cell r="I2227">
            <v>0</v>
          </cell>
          <cell r="J2227">
            <v>0</v>
          </cell>
          <cell r="K2227">
            <v>0</v>
          </cell>
          <cell r="L2227">
            <v>0</v>
          </cell>
          <cell r="M2227">
            <v>0</v>
          </cell>
          <cell r="N2227">
            <v>0</v>
          </cell>
          <cell r="O2227">
            <v>0</v>
          </cell>
          <cell r="P2227">
            <v>0</v>
          </cell>
          <cell r="Q2227">
            <v>0</v>
          </cell>
          <cell r="R2227">
            <v>5.1061481672101516</v>
          </cell>
          <cell r="S2227">
            <v>15.546439584201273</v>
          </cell>
          <cell r="T2227">
            <v>36.769815927493447</v>
          </cell>
          <cell r="U2227">
            <v>47.99510590524666</v>
          </cell>
          <cell r="V2227">
            <v>54.039254216657497</v>
          </cell>
          <cell r="W2227">
            <v>54.75501228123791</v>
          </cell>
          <cell r="X2227">
            <v>55.462504704051796</v>
          </cell>
          <cell r="Y2227">
            <v>56.170704503007471</v>
          </cell>
          <cell r="Z2227">
            <v>56.91276145592839</v>
          </cell>
          <cell r="AA2227">
            <v>57.74360864977195</v>
          </cell>
          <cell r="AB2227">
            <v>58.507439221742665</v>
          </cell>
          <cell r="AC2227">
            <v>59.27262640549219</v>
          </cell>
          <cell r="AD2227">
            <v>60.065513565673378</v>
          </cell>
          <cell r="AE2227">
            <v>60.869007140432515</v>
          </cell>
          <cell r="AF2227">
            <v>61.683249011282939</v>
          </cell>
          <cell r="AG2227">
            <v>62.508382957680382</v>
          </cell>
          <cell r="AH2227">
            <v>63.344554682411669</v>
          </cell>
          <cell r="AI2227">
            <v>64.191911837323005</v>
          </cell>
          <cell r="AJ2227">
            <v>65.050604049392433</v>
          </cell>
          <cell r="AK2227">
            <v>65.920782947151125</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row>
        <row r="2228">
          <cell r="A2228" t="str">
            <v>ORResidentialDemand ChargeSummer Peak Reduction @Generation (MW)High Participation Case0</v>
          </cell>
          <cell r="B2228" t="str">
            <v>OR</v>
          </cell>
          <cell r="C2228" t="str">
            <v>Residential</v>
          </cell>
          <cell r="D2228" t="str">
            <v>Demand Charge</v>
          </cell>
          <cell r="E2228" t="str">
            <v>Summer Peak Reduction @Generation (MW)</v>
          </cell>
          <cell r="F2228" t="str">
            <v>High Participation Case</v>
          </cell>
          <cell r="G2228">
            <v>0</v>
          </cell>
          <cell r="H2228">
            <v>0</v>
          </cell>
          <cell r="I2228">
            <v>0</v>
          </cell>
          <cell r="J2228">
            <v>0</v>
          </cell>
          <cell r="K2228">
            <v>0</v>
          </cell>
          <cell r="L2228">
            <v>0</v>
          </cell>
          <cell r="M2228">
            <v>0</v>
          </cell>
          <cell r="N2228">
            <v>0</v>
          </cell>
          <cell r="O2228">
            <v>0</v>
          </cell>
          <cell r="P2228">
            <v>0</v>
          </cell>
          <cell r="Q2228">
            <v>0</v>
          </cell>
          <cell r="R2228">
            <v>5.6309529854545115</v>
          </cell>
          <cell r="S2228">
            <v>17.1442871462299</v>
          </cell>
          <cell r="T2228">
            <v>40.548980952242438</v>
          </cell>
          <cell r="U2228">
            <v>52.92799504328039</v>
          </cell>
          <cell r="V2228">
            <v>59.593354892652727</v>
          </cell>
          <cell r="W2228">
            <v>60.382677857562754</v>
          </cell>
          <cell r="X2228">
            <v>61.162885646285609</v>
          </cell>
          <cell r="Y2228">
            <v>61.94387351456492</v>
          </cell>
          <cell r="Z2228">
            <v>62.762198341341403</v>
          </cell>
          <cell r="AA2228">
            <v>63.678439181486489</v>
          </cell>
          <cell r="AB2228">
            <v>64.520775498172327</v>
          </cell>
          <cell r="AC2228">
            <v>65.364607857843168</v>
          </cell>
          <cell r="AD2228">
            <v>66.238987169908881</v>
          </cell>
          <cell r="AE2228">
            <v>67.125063013269198</v>
          </cell>
          <cell r="AF2228">
            <v>68.022991851877961</v>
          </cell>
          <cell r="AG2228">
            <v>68.932932242700019</v>
          </cell>
          <cell r="AH2228">
            <v>69.855044863709381</v>
          </cell>
          <cell r="AI2228">
            <v>70.789492542261797</v>
          </cell>
          <cell r="AJ2228">
            <v>71.73644028384696</v>
          </cell>
          <cell r="AK2228">
            <v>72.696055301225314</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row>
        <row r="2229">
          <cell r="A2229" t="str">
            <v>ORResidentialDemand ChargeWinter Peak Reduction @Meter  (MW)High Participation Case0</v>
          </cell>
          <cell r="B2229" t="str">
            <v>OR</v>
          </cell>
          <cell r="C2229" t="str">
            <v>Residential</v>
          </cell>
          <cell r="D2229" t="str">
            <v>Demand Charge</v>
          </cell>
          <cell r="E2229" t="str">
            <v>Winter Peak Reduction @Meter  (MW)</v>
          </cell>
          <cell r="F2229" t="str">
            <v>High Participation Case</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row>
        <row r="2230">
          <cell r="A2230" t="str">
            <v>ORResidentialDemand ChargeWinter Peak Reduction @Generation (MW)High Participation Case0</v>
          </cell>
          <cell r="B2230" t="str">
            <v>OR</v>
          </cell>
          <cell r="C2230" t="str">
            <v>Residential</v>
          </cell>
          <cell r="D2230" t="str">
            <v>Demand Charge</v>
          </cell>
          <cell r="E2230" t="str">
            <v>Winter Peak Reduction @Generation (MW)</v>
          </cell>
          <cell r="F2230" t="str">
            <v>High Participation Case</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row>
        <row r="2231">
          <cell r="A2231" t="str">
            <v>ORResidentialDemand ChargeProgram Annual BenefitsHigh Participation Case0</v>
          </cell>
          <cell r="B2231" t="str">
            <v>OR</v>
          </cell>
          <cell r="C2231" t="str">
            <v>Residential</v>
          </cell>
          <cell r="D2231" t="str">
            <v>Demand Charge</v>
          </cell>
          <cell r="E2231" t="str">
            <v>Program Annual Benefits</v>
          </cell>
          <cell r="F2231" t="str">
            <v>High Participation Case</v>
          </cell>
          <cell r="G2231">
            <v>0</v>
          </cell>
        </row>
        <row r="2232">
          <cell r="A2232" t="str">
            <v>ORResidentialDemand ChargeNew ParticipantsHigh Participation Case0</v>
          </cell>
          <cell r="B2232" t="str">
            <v>OR</v>
          </cell>
          <cell r="C2232" t="str">
            <v>Residential</v>
          </cell>
          <cell r="D2232" t="str">
            <v>Demand Charge</v>
          </cell>
          <cell r="E2232" t="str">
            <v>New Participants</v>
          </cell>
          <cell r="F2232" t="str">
            <v>High Participation Case</v>
          </cell>
          <cell r="G2232">
            <v>0</v>
          </cell>
          <cell r="H2232">
            <v>0</v>
          </cell>
          <cell r="I2232">
            <v>0</v>
          </cell>
          <cell r="J2232">
            <v>0</v>
          </cell>
          <cell r="K2232">
            <v>0</v>
          </cell>
          <cell r="L2232">
            <v>0</v>
          </cell>
          <cell r="M2232">
            <v>0</v>
          </cell>
          <cell r="N2232">
            <v>0</v>
          </cell>
          <cell r="O2232">
            <v>0</v>
          </cell>
          <cell r="P2232">
            <v>0</v>
          </cell>
          <cell r="Q2232">
            <v>0</v>
          </cell>
          <cell r="R2232">
            <v>16746.686550000006</v>
          </cell>
          <cell r="S2232">
            <v>34271.919000000009</v>
          </cell>
          <cell r="T2232">
            <v>69833.664450000011</v>
          </cell>
          <cell r="U2232">
            <v>36847.527750000037</v>
          </cell>
          <cell r="V2232">
            <v>20100.588749999937</v>
          </cell>
          <cell r="W2232">
            <v>2583.0255000000179</v>
          </cell>
          <cell r="X2232">
            <v>2585.7149999999965</v>
          </cell>
          <cell r="Y2232">
            <v>2585.2035000000324</v>
          </cell>
          <cell r="Z2232">
            <v>2584.5764999999665</v>
          </cell>
          <cell r="AA2232">
            <v>2584.3950000000186</v>
          </cell>
          <cell r="AB2232">
            <v>2584.7249999999767</v>
          </cell>
          <cell r="AC2232">
            <v>2592.8595000000205</v>
          </cell>
          <cell r="AD2232">
            <v>2694.0321599718882</v>
          </cell>
          <cell r="AE2232">
            <v>2731.0805338135397</v>
          </cell>
          <cell r="AF2232">
            <v>2768.6383974915661</v>
          </cell>
          <cell r="AG2232">
            <v>2806.7127575183695</v>
          </cell>
          <cell r="AH2232">
            <v>2845.3107167601411</v>
          </cell>
          <cell r="AI2232">
            <v>2884.4394757617847</v>
          </cell>
          <cell r="AJ2232">
            <v>2924.1063340901455</v>
          </cell>
          <cell r="AK2232">
            <v>2964.3186916958948</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row>
        <row r="2233">
          <cell r="A2233" t="str">
            <v>ORResidentialDemand ChargeIncentive CostsHigh Participation Case0</v>
          </cell>
          <cell r="B2233" t="str">
            <v>OR</v>
          </cell>
          <cell r="C2233" t="str">
            <v>Residential</v>
          </cell>
          <cell r="D2233" t="str">
            <v>Demand Charge</v>
          </cell>
          <cell r="E2233" t="str">
            <v>Incentive Costs</v>
          </cell>
          <cell r="F2233" t="str">
            <v>High Participation Case</v>
          </cell>
          <cell r="G2233">
            <v>0</v>
          </cell>
          <cell r="H2233">
            <v>0</v>
          </cell>
          <cell r="I2233">
            <v>0</v>
          </cell>
          <cell r="J2233">
            <v>0</v>
          </cell>
          <cell r="K2233">
            <v>0</v>
          </cell>
          <cell r="L2233">
            <v>0</v>
          </cell>
          <cell r="M2233">
            <v>0</v>
          </cell>
          <cell r="N2233">
            <v>0</v>
          </cell>
          <cell r="O2233">
            <v>0</v>
          </cell>
          <cell r="P2233">
            <v>0</v>
          </cell>
          <cell r="Q2233">
            <v>0</v>
          </cell>
          <cell r="R2233">
            <v>351680.42</v>
          </cell>
          <cell r="S2233">
            <v>1071390.72</v>
          </cell>
          <cell r="T2233">
            <v>2537897.67</v>
          </cell>
          <cell r="U2233">
            <v>3311695.75</v>
          </cell>
          <cell r="V2233">
            <v>3733808.12</v>
          </cell>
          <cell r="W2233">
            <v>3788051.65</v>
          </cell>
          <cell r="X2233">
            <v>3842351.67</v>
          </cell>
          <cell r="Y2233">
            <v>3896640.94</v>
          </cell>
          <cell r="Z2233">
            <v>3950917.05</v>
          </cell>
          <cell r="AA2233">
            <v>4005189.34</v>
          </cell>
          <cell r="AB2233">
            <v>4059468.57</v>
          </cell>
          <cell r="AC2233">
            <v>4113918.62</v>
          </cell>
          <cell r="AD2233">
            <v>4170493.29</v>
          </cell>
          <cell r="AE2233">
            <v>4227845.9800000004</v>
          </cell>
          <cell r="AF2233">
            <v>4285987.3899999997</v>
          </cell>
          <cell r="AG2233">
            <v>4344928.3600000003</v>
          </cell>
          <cell r="AH2233">
            <v>4404679.88</v>
          </cell>
          <cell r="AI2233">
            <v>4465253.1100000003</v>
          </cell>
          <cell r="AJ2233">
            <v>4526659.34</v>
          </cell>
          <cell r="AK2233">
            <v>4588910.04</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row>
        <row r="2234">
          <cell r="A2234" t="str">
            <v>ORResidentialDemand ChargeParticipantsHigh Participation Case0</v>
          </cell>
          <cell r="B2234" t="str">
            <v>OR</v>
          </cell>
          <cell r="C2234" t="str">
            <v>Residential</v>
          </cell>
          <cell r="D2234" t="str">
            <v>Demand Charge</v>
          </cell>
          <cell r="E2234" t="str">
            <v>Participants</v>
          </cell>
          <cell r="F2234" t="str">
            <v>High Participation Case</v>
          </cell>
          <cell r="G2234">
            <v>0</v>
          </cell>
          <cell r="H2234">
            <v>0</v>
          </cell>
          <cell r="I2234">
            <v>0</v>
          </cell>
          <cell r="J2234">
            <v>0</v>
          </cell>
          <cell r="K2234">
            <v>0</v>
          </cell>
          <cell r="L2234">
            <v>0</v>
          </cell>
          <cell r="M2234">
            <v>0</v>
          </cell>
          <cell r="N2234">
            <v>0</v>
          </cell>
          <cell r="O2234">
            <v>0</v>
          </cell>
          <cell r="P2234">
            <v>0</v>
          </cell>
          <cell r="Q2234">
            <v>0</v>
          </cell>
          <cell r="R2234">
            <v>16746.686550000006</v>
          </cell>
          <cell r="S2234">
            <v>51018.605550000015</v>
          </cell>
          <cell r="T2234">
            <v>120852.27000000002</v>
          </cell>
          <cell r="U2234">
            <v>157699.79775000006</v>
          </cell>
          <cell r="V2234">
            <v>177800.38649999999</v>
          </cell>
          <cell r="W2234">
            <v>180383.41200000001</v>
          </cell>
          <cell r="X2234">
            <v>182969.12700000001</v>
          </cell>
          <cell r="Y2234">
            <v>185554.33050000004</v>
          </cell>
          <cell r="Z2234">
            <v>188138.90700000001</v>
          </cell>
          <cell r="AA2234">
            <v>190723.30200000003</v>
          </cell>
          <cell r="AB2234">
            <v>193308.027</v>
          </cell>
          <cell r="AC2234">
            <v>195900.88650000002</v>
          </cell>
          <cell r="AD2234">
            <v>198594.91865997191</v>
          </cell>
          <cell r="AE2234">
            <v>201325.99919378545</v>
          </cell>
          <cell r="AF2234">
            <v>204094.63759127702</v>
          </cell>
          <cell r="AG2234">
            <v>206901.35034879539</v>
          </cell>
          <cell r="AH2234">
            <v>209746.66106555553</v>
          </cell>
          <cell r="AI2234">
            <v>212631.10054131731</v>
          </cell>
          <cell r="AJ2234">
            <v>215555.20687540746</v>
          </cell>
          <cell r="AK2234">
            <v>218519.52556710335</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row>
        <row r="2235">
          <cell r="A2235" t="str">
            <v>ORResidentialTime-Of-Use EV ChargingProgram Annual BenefitsHigh Participation Case0</v>
          </cell>
          <cell r="B2235" t="str">
            <v>OR</v>
          </cell>
          <cell r="C2235" t="str">
            <v>Residential</v>
          </cell>
          <cell r="D2235" t="str">
            <v>Time-Of-Use EV Charging</v>
          </cell>
          <cell r="E2235" t="str">
            <v>Program Annual Benefits</v>
          </cell>
          <cell r="F2235" t="str">
            <v>High Participation Case</v>
          </cell>
          <cell r="G2235">
            <v>0</v>
          </cell>
          <cell r="H2235">
            <v>0</v>
          </cell>
          <cell r="I2235">
            <v>0</v>
          </cell>
          <cell r="J2235">
            <v>0</v>
          </cell>
          <cell r="K2235">
            <v>0</v>
          </cell>
          <cell r="L2235">
            <v>0</v>
          </cell>
          <cell r="M2235">
            <v>0</v>
          </cell>
          <cell r="N2235">
            <v>0</v>
          </cell>
          <cell r="O2235">
            <v>0</v>
          </cell>
          <cell r="P2235">
            <v>0</v>
          </cell>
          <cell r="Q2235">
            <v>0</v>
          </cell>
          <cell r="R2235">
            <v>573231.01</v>
          </cell>
          <cell r="S2235">
            <v>1745288.43</v>
          </cell>
          <cell r="T2235">
            <v>4127886.26</v>
          </cell>
          <cell r="U2235">
            <v>5388069.9000000004</v>
          </cell>
          <cell r="V2235">
            <v>6066603.5300000003</v>
          </cell>
          <cell r="W2235">
            <v>6146956.6100000003</v>
          </cell>
          <cell r="X2235">
            <v>6226381.7599999998</v>
          </cell>
          <cell r="Y2235">
            <v>6305886.3200000003</v>
          </cell>
          <cell r="Z2235">
            <v>6389191.79</v>
          </cell>
          <cell r="AA2235">
            <v>6482465.1100000003</v>
          </cell>
          <cell r="AB2235">
            <v>6568214.9500000002</v>
          </cell>
          <cell r="AC2235">
            <v>6654117.0800000001</v>
          </cell>
          <cell r="AD2235">
            <v>6743128.8899999997</v>
          </cell>
          <cell r="AE2235">
            <v>6833331.4100000001</v>
          </cell>
          <cell r="AF2235">
            <v>6924740.5700000003</v>
          </cell>
          <cell r="AG2235">
            <v>7017372.5</v>
          </cell>
          <cell r="AH2235">
            <v>7111243.5700000003</v>
          </cell>
          <cell r="AI2235">
            <v>7206370.3399999999</v>
          </cell>
          <cell r="AJ2235">
            <v>7302769.6200000001</v>
          </cell>
          <cell r="AK2235">
            <v>7400458.4299999997</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row>
        <row r="2236">
          <cell r="A2236" t="str">
            <v>ORResidentialTime-Of-Use EV ChargingProgram Annual CostsHigh Participation Case0</v>
          </cell>
          <cell r="B2236" t="str">
            <v>OR</v>
          </cell>
          <cell r="C2236" t="str">
            <v>Residential</v>
          </cell>
          <cell r="D2236" t="str">
            <v>Time-Of-Use EV Charging</v>
          </cell>
          <cell r="E2236" t="str">
            <v>Program Annual Costs</v>
          </cell>
          <cell r="F2236" t="str">
            <v>High Participation Case</v>
          </cell>
          <cell r="G2236">
            <v>0</v>
          </cell>
          <cell r="H2236">
            <v>0</v>
          </cell>
          <cell r="I2236">
            <v>0</v>
          </cell>
          <cell r="J2236">
            <v>0</v>
          </cell>
          <cell r="K2236">
            <v>0</v>
          </cell>
          <cell r="L2236">
            <v>0</v>
          </cell>
          <cell r="M2236">
            <v>0</v>
          </cell>
          <cell r="N2236">
            <v>0</v>
          </cell>
          <cell r="O2236">
            <v>0</v>
          </cell>
          <cell r="P2236">
            <v>0</v>
          </cell>
          <cell r="Q2236">
            <v>0</v>
          </cell>
          <cell r="R2236">
            <v>5834317.1500000004</v>
          </cell>
          <cell r="S2236">
            <v>12509121.98</v>
          </cell>
          <cell r="T2236">
            <v>26286343.199999999</v>
          </cell>
          <cell r="U2236">
            <v>16130618.27</v>
          </cell>
          <cell r="V2236">
            <v>10911310.720000001</v>
          </cell>
          <cell r="W2236">
            <v>4823091.07</v>
          </cell>
          <cell r="X2236">
            <v>4899046.41</v>
          </cell>
          <cell r="Y2236">
            <v>4974249.76</v>
          </cell>
          <cell r="Z2236">
            <v>5049879.66</v>
          </cell>
          <cell r="AA2236">
            <v>5126289.05</v>
          </cell>
          <cell r="AB2236">
            <v>5203203.5</v>
          </cell>
          <cell r="AC2236">
            <v>5283869.59</v>
          </cell>
          <cell r="AD2236">
            <v>5405233.1200000001</v>
          </cell>
          <cell r="AE2236">
            <v>5502775.29</v>
          </cell>
          <cell r="AF2236">
            <v>5602414.6799999997</v>
          </cell>
          <cell r="AG2236">
            <v>5704204.7300000004</v>
          </cell>
          <cell r="AH2236">
            <v>5808200.4400000004</v>
          </cell>
          <cell r="AI2236">
            <v>5914458.3899999997</v>
          </cell>
          <cell r="AJ2236">
            <v>6023036.7800000003</v>
          </cell>
          <cell r="AK2236">
            <v>6133995.5099999998</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row>
        <row r="2237">
          <cell r="A2237" t="str">
            <v>ORResidentialTime-Of-Use EV ChargingNon-Incentive CostsHigh Participation Case0</v>
          </cell>
          <cell r="B2237" t="str">
            <v>OR</v>
          </cell>
          <cell r="C2237" t="str">
            <v>Residential</v>
          </cell>
          <cell r="D2237" t="str">
            <v>Time-Of-Use EV Charging</v>
          </cell>
          <cell r="E2237" t="str">
            <v>Non-Incentive Costs</v>
          </cell>
          <cell r="F2237" t="str">
            <v>High Participation Case</v>
          </cell>
          <cell r="G2237">
            <v>0</v>
          </cell>
          <cell r="H2237">
            <v>0</v>
          </cell>
          <cell r="I2237">
            <v>0</v>
          </cell>
          <cell r="J2237">
            <v>0</v>
          </cell>
          <cell r="K2237">
            <v>0</v>
          </cell>
          <cell r="L2237">
            <v>0</v>
          </cell>
          <cell r="M2237">
            <v>0</v>
          </cell>
          <cell r="N2237">
            <v>0</v>
          </cell>
          <cell r="O2237">
            <v>0</v>
          </cell>
          <cell r="P2237">
            <v>0</v>
          </cell>
          <cell r="Q2237">
            <v>0</v>
          </cell>
          <cell r="R2237">
            <v>5482636.7300000004</v>
          </cell>
          <cell r="S2237">
            <v>11437731.27</v>
          </cell>
          <cell r="T2237">
            <v>23748445.530000001</v>
          </cell>
          <cell r="U2237">
            <v>12818922.52</v>
          </cell>
          <cell r="V2237">
            <v>7177502.6100000003</v>
          </cell>
          <cell r="W2237">
            <v>1035039.42</v>
          </cell>
          <cell r="X2237">
            <v>1056694.75</v>
          </cell>
          <cell r="Y2237">
            <v>1077608.81</v>
          </cell>
          <cell r="Z2237">
            <v>1098962.6200000001</v>
          </cell>
          <cell r="AA2237">
            <v>1121099.71</v>
          </cell>
          <cell r="AB2237">
            <v>1143734.93</v>
          </cell>
          <cell r="AC2237">
            <v>1169950.97</v>
          </cell>
          <cell r="AD2237">
            <v>1234739.83</v>
          </cell>
          <cell r="AE2237">
            <v>1274929.31</v>
          </cell>
          <cell r="AF2237">
            <v>1316427.29</v>
          </cell>
          <cell r="AG2237">
            <v>1359276.37</v>
          </cell>
          <cell r="AH2237">
            <v>1403520.56</v>
          </cell>
          <cell r="AI2237">
            <v>1449205.28</v>
          </cell>
          <cell r="AJ2237">
            <v>1496377.44</v>
          </cell>
          <cell r="AK2237">
            <v>1545085.48</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row>
        <row r="2238">
          <cell r="A2238" t="str">
            <v>ORResidentialTime-Of-Use EV ChargingSummer Peak Reduction @Meter  (MW)High Participation Case0</v>
          </cell>
          <cell r="B2238" t="str">
            <v>OR</v>
          </cell>
          <cell r="C2238" t="str">
            <v>Residential</v>
          </cell>
          <cell r="D2238" t="str">
            <v>Time-Of-Use EV Charging</v>
          </cell>
          <cell r="E2238" t="str">
            <v>Summer Peak Reduction @Meter  (MW)</v>
          </cell>
          <cell r="F2238" t="str">
            <v>High Participation Case</v>
          </cell>
          <cell r="G2238">
            <v>0</v>
          </cell>
          <cell r="H2238">
            <v>0</v>
          </cell>
          <cell r="I2238">
            <v>0</v>
          </cell>
          <cell r="J2238">
            <v>0</v>
          </cell>
          <cell r="K2238">
            <v>0</v>
          </cell>
          <cell r="L2238">
            <v>0</v>
          </cell>
          <cell r="M2238">
            <v>0</v>
          </cell>
          <cell r="N2238">
            <v>0</v>
          </cell>
          <cell r="O2238">
            <v>0</v>
          </cell>
          <cell r="P2238">
            <v>0</v>
          </cell>
          <cell r="Q2238">
            <v>0</v>
          </cell>
          <cell r="R2238">
            <v>5.1061481672101516</v>
          </cell>
          <cell r="S2238">
            <v>15.546439584201273</v>
          </cell>
          <cell r="T2238">
            <v>36.769815927493447</v>
          </cell>
          <cell r="U2238">
            <v>47.99510590524666</v>
          </cell>
          <cell r="V2238">
            <v>54.039254216657497</v>
          </cell>
          <cell r="W2238">
            <v>54.75501228123791</v>
          </cell>
          <cell r="X2238">
            <v>55.462504704051796</v>
          </cell>
          <cell r="Y2238">
            <v>56.170704503007471</v>
          </cell>
          <cell r="Z2238">
            <v>56.91276145592839</v>
          </cell>
          <cell r="AA2238">
            <v>57.74360864977195</v>
          </cell>
          <cell r="AB2238">
            <v>58.507439221742665</v>
          </cell>
          <cell r="AC2238">
            <v>59.27262640549219</v>
          </cell>
          <cell r="AD2238">
            <v>60.065513565673378</v>
          </cell>
          <cell r="AE2238">
            <v>60.869007140432515</v>
          </cell>
          <cell r="AF2238">
            <v>61.683249011282939</v>
          </cell>
          <cell r="AG2238">
            <v>62.508382957680382</v>
          </cell>
          <cell r="AH2238">
            <v>63.344554682411669</v>
          </cell>
          <cell r="AI2238">
            <v>64.191911837323005</v>
          </cell>
          <cell r="AJ2238">
            <v>65.050604049392433</v>
          </cell>
          <cell r="AK2238">
            <v>65.920782947151125</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row>
        <row r="2239">
          <cell r="A2239" t="str">
            <v>ORResidentialTime-Of-Use EV ChargingSummer Peak Reduction @Generation (MW)High Participation Case0</v>
          </cell>
          <cell r="B2239" t="str">
            <v>OR</v>
          </cell>
          <cell r="C2239" t="str">
            <v>Residential</v>
          </cell>
          <cell r="D2239" t="str">
            <v>Time-Of-Use EV Charging</v>
          </cell>
          <cell r="E2239" t="str">
            <v>Summer Peak Reduction @Generation (MW)</v>
          </cell>
          <cell r="F2239" t="str">
            <v>High Participation Case</v>
          </cell>
          <cell r="G2239">
            <v>0</v>
          </cell>
          <cell r="H2239">
            <v>0</v>
          </cell>
          <cell r="I2239">
            <v>0</v>
          </cell>
          <cell r="J2239">
            <v>0</v>
          </cell>
          <cell r="K2239">
            <v>0</v>
          </cell>
          <cell r="L2239">
            <v>0</v>
          </cell>
          <cell r="M2239">
            <v>0</v>
          </cell>
          <cell r="N2239">
            <v>0</v>
          </cell>
          <cell r="O2239">
            <v>0</v>
          </cell>
          <cell r="P2239">
            <v>0</v>
          </cell>
          <cell r="Q2239">
            <v>0</v>
          </cell>
          <cell r="R2239">
            <v>5.6309529854545115</v>
          </cell>
          <cell r="S2239">
            <v>17.1442871462299</v>
          </cell>
          <cell r="T2239">
            <v>40.548980952242438</v>
          </cell>
          <cell r="U2239">
            <v>52.92799504328039</v>
          </cell>
          <cell r="V2239">
            <v>59.593354892652727</v>
          </cell>
          <cell r="W2239">
            <v>60.382677857562754</v>
          </cell>
          <cell r="X2239">
            <v>61.162885646285609</v>
          </cell>
          <cell r="Y2239">
            <v>61.94387351456492</v>
          </cell>
          <cell r="Z2239">
            <v>62.762198341341403</v>
          </cell>
          <cell r="AA2239">
            <v>63.678439181486489</v>
          </cell>
          <cell r="AB2239">
            <v>64.520775498172327</v>
          </cell>
          <cell r="AC2239">
            <v>65.364607857843168</v>
          </cell>
          <cell r="AD2239">
            <v>66.238987169908881</v>
          </cell>
          <cell r="AE2239">
            <v>67.125063013269198</v>
          </cell>
          <cell r="AF2239">
            <v>68.022991851877961</v>
          </cell>
          <cell r="AG2239">
            <v>68.932932242700019</v>
          </cell>
          <cell r="AH2239">
            <v>69.855044863709381</v>
          </cell>
          <cell r="AI2239">
            <v>70.789492542261797</v>
          </cell>
          <cell r="AJ2239">
            <v>71.73644028384696</v>
          </cell>
          <cell r="AK2239">
            <v>72.696055301225314</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row>
        <row r="2240">
          <cell r="A2240" t="str">
            <v>ORResidentialTime-Of-Use EV ChargingWinter Peak Reduction @Meter  (MW)High Participation Case0</v>
          </cell>
          <cell r="B2240" t="str">
            <v>OR</v>
          </cell>
          <cell r="C2240" t="str">
            <v>Residential</v>
          </cell>
          <cell r="D2240" t="str">
            <v>Time-Of-Use EV Charging</v>
          </cell>
          <cell r="E2240" t="str">
            <v>Winter Peak Reduction @Meter  (MW)</v>
          </cell>
          <cell r="F2240" t="str">
            <v>High Participation Case</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row>
        <row r="2241">
          <cell r="A2241" t="str">
            <v>ORResidentialTime-Of-Use EV ChargingWinter Peak Reduction @Generation (MW)High Participation Case0</v>
          </cell>
          <cell r="B2241" t="str">
            <v>OR</v>
          </cell>
          <cell r="C2241" t="str">
            <v>Residential</v>
          </cell>
          <cell r="D2241" t="str">
            <v>Time-Of-Use EV Charging</v>
          </cell>
          <cell r="E2241" t="str">
            <v>Winter Peak Reduction @Generation (MW)</v>
          </cell>
          <cell r="F2241" t="str">
            <v>High Participation Case</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row>
        <row r="2242">
          <cell r="A2242" t="str">
            <v>ORResidentialTime-Of-Use EV ChargingProgram Annual BenefitsHigh Participation Case0</v>
          </cell>
          <cell r="B2242" t="str">
            <v>OR</v>
          </cell>
          <cell r="C2242" t="str">
            <v>Residential</v>
          </cell>
          <cell r="D2242" t="str">
            <v>Time-Of-Use EV Charging</v>
          </cell>
          <cell r="E2242" t="str">
            <v>Program Annual Benefits</v>
          </cell>
          <cell r="F2242" t="str">
            <v>High Participation Case</v>
          </cell>
          <cell r="G2242">
            <v>0</v>
          </cell>
        </row>
        <row r="2243">
          <cell r="A2243" t="str">
            <v>ORResidentialTime-Of-Use EV ChargingNew ParticipantsHigh Participation Case0</v>
          </cell>
          <cell r="B2243" t="str">
            <v>OR</v>
          </cell>
          <cell r="C2243" t="str">
            <v>Residential</v>
          </cell>
          <cell r="D2243" t="str">
            <v>Time-Of-Use EV Charging</v>
          </cell>
          <cell r="E2243" t="str">
            <v>New Participants</v>
          </cell>
          <cell r="F2243" t="str">
            <v>High Participation Case</v>
          </cell>
          <cell r="G2243">
            <v>0</v>
          </cell>
          <cell r="H2243">
            <v>0</v>
          </cell>
          <cell r="I2243">
            <v>0</v>
          </cell>
          <cell r="J2243">
            <v>0</v>
          </cell>
          <cell r="K2243">
            <v>0</v>
          </cell>
          <cell r="L2243">
            <v>0</v>
          </cell>
          <cell r="M2243">
            <v>0</v>
          </cell>
          <cell r="N2243">
            <v>0</v>
          </cell>
          <cell r="O2243">
            <v>0</v>
          </cell>
          <cell r="P2243">
            <v>0</v>
          </cell>
          <cell r="Q2243">
            <v>0</v>
          </cell>
          <cell r="R2243">
            <v>16746.686550000006</v>
          </cell>
          <cell r="S2243">
            <v>34271.919000000009</v>
          </cell>
          <cell r="T2243">
            <v>69833.664450000011</v>
          </cell>
          <cell r="U2243">
            <v>36847.527750000037</v>
          </cell>
          <cell r="V2243">
            <v>20100.588749999937</v>
          </cell>
          <cell r="W2243">
            <v>2583.0255000000179</v>
          </cell>
          <cell r="X2243">
            <v>2585.7149999999965</v>
          </cell>
          <cell r="Y2243">
            <v>2585.2035000000324</v>
          </cell>
          <cell r="Z2243">
            <v>2584.5764999999665</v>
          </cell>
          <cell r="AA2243">
            <v>2584.3950000000186</v>
          </cell>
          <cell r="AB2243">
            <v>2584.7249999999767</v>
          </cell>
          <cell r="AC2243">
            <v>2592.8595000000205</v>
          </cell>
          <cell r="AD2243">
            <v>2694.0321599718882</v>
          </cell>
          <cell r="AE2243">
            <v>2731.0805338135397</v>
          </cell>
          <cell r="AF2243">
            <v>2768.6383974915661</v>
          </cell>
          <cell r="AG2243">
            <v>2806.7127575183695</v>
          </cell>
          <cell r="AH2243">
            <v>2845.3107167601411</v>
          </cell>
          <cell r="AI2243">
            <v>2884.4394757617847</v>
          </cell>
          <cell r="AJ2243">
            <v>2924.1063340901455</v>
          </cell>
          <cell r="AK2243">
            <v>2964.3186916958948</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row>
        <row r="2244">
          <cell r="A2244" t="str">
            <v>ORResidentialTime-Of-Use EV ChargingIncentive CostsHigh Participation Case0</v>
          </cell>
          <cell r="B2244" t="str">
            <v>OR</v>
          </cell>
          <cell r="C2244" t="str">
            <v>Residential</v>
          </cell>
          <cell r="D2244" t="str">
            <v>Time-Of-Use EV Charging</v>
          </cell>
          <cell r="E2244" t="str">
            <v>Incentive Costs</v>
          </cell>
          <cell r="F2244" t="str">
            <v>High Participation Case</v>
          </cell>
          <cell r="G2244">
            <v>0</v>
          </cell>
          <cell r="H2244">
            <v>0</v>
          </cell>
          <cell r="I2244">
            <v>0</v>
          </cell>
          <cell r="J2244">
            <v>0</v>
          </cell>
          <cell r="K2244">
            <v>0</v>
          </cell>
          <cell r="L2244">
            <v>0</v>
          </cell>
          <cell r="M2244">
            <v>0</v>
          </cell>
          <cell r="N2244">
            <v>0</v>
          </cell>
          <cell r="O2244">
            <v>0</v>
          </cell>
          <cell r="P2244">
            <v>0</v>
          </cell>
          <cell r="Q2244">
            <v>0</v>
          </cell>
          <cell r="R2244">
            <v>351680.42</v>
          </cell>
          <cell r="S2244">
            <v>1071390.72</v>
          </cell>
          <cell r="T2244">
            <v>2537897.67</v>
          </cell>
          <cell r="U2244">
            <v>3311695.75</v>
          </cell>
          <cell r="V2244">
            <v>3733808.12</v>
          </cell>
          <cell r="W2244">
            <v>3788051.65</v>
          </cell>
          <cell r="X2244">
            <v>3842351.67</v>
          </cell>
          <cell r="Y2244">
            <v>3896640.94</v>
          </cell>
          <cell r="Z2244">
            <v>3950917.05</v>
          </cell>
          <cell r="AA2244">
            <v>4005189.34</v>
          </cell>
          <cell r="AB2244">
            <v>4059468.57</v>
          </cell>
          <cell r="AC2244">
            <v>4113918.62</v>
          </cell>
          <cell r="AD2244">
            <v>4170493.29</v>
          </cell>
          <cell r="AE2244">
            <v>4227845.9800000004</v>
          </cell>
          <cell r="AF2244">
            <v>4285987.3899999997</v>
          </cell>
          <cell r="AG2244">
            <v>4344928.3600000003</v>
          </cell>
          <cell r="AH2244">
            <v>4404679.88</v>
          </cell>
          <cell r="AI2244">
            <v>4465253.1100000003</v>
          </cell>
          <cell r="AJ2244">
            <v>4526659.34</v>
          </cell>
          <cell r="AK2244">
            <v>4588910.04</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row>
        <row r="2245">
          <cell r="A2245" t="str">
            <v>ORResidentialTime-Of-Use EV ChargingParticipantsHigh Participation Case0</v>
          </cell>
          <cell r="B2245" t="str">
            <v>OR</v>
          </cell>
          <cell r="C2245" t="str">
            <v>Residential</v>
          </cell>
          <cell r="D2245" t="str">
            <v>Time-Of-Use EV Charging</v>
          </cell>
          <cell r="E2245" t="str">
            <v>Participants</v>
          </cell>
          <cell r="F2245" t="str">
            <v>High Participation Case</v>
          </cell>
          <cell r="G2245">
            <v>0</v>
          </cell>
          <cell r="H2245">
            <v>0</v>
          </cell>
          <cell r="I2245">
            <v>0</v>
          </cell>
          <cell r="J2245">
            <v>0</v>
          </cell>
          <cell r="K2245">
            <v>0</v>
          </cell>
          <cell r="L2245">
            <v>0</v>
          </cell>
          <cell r="M2245">
            <v>0</v>
          </cell>
          <cell r="N2245">
            <v>0</v>
          </cell>
          <cell r="O2245">
            <v>0</v>
          </cell>
          <cell r="P2245">
            <v>0</v>
          </cell>
          <cell r="Q2245">
            <v>0</v>
          </cell>
          <cell r="R2245">
            <v>16746.686550000006</v>
          </cell>
          <cell r="S2245">
            <v>51018.605550000015</v>
          </cell>
          <cell r="T2245">
            <v>120852.27000000002</v>
          </cell>
          <cell r="U2245">
            <v>157699.79775000006</v>
          </cell>
          <cell r="V2245">
            <v>177800.38649999999</v>
          </cell>
          <cell r="W2245">
            <v>180383.41200000001</v>
          </cell>
          <cell r="X2245">
            <v>182969.12700000001</v>
          </cell>
          <cell r="Y2245">
            <v>185554.33050000004</v>
          </cell>
          <cell r="Z2245">
            <v>188138.90700000001</v>
          </cell>
          <cell r="AA2245">
            <v>190723.30200000003</v>
          </cell>
          <cell r="AB2245">
            <v>193308.027</v>
          </cell>
          <cell r="AC2245">
            <v>195900.88650000002</v>
          </cell>
          <cell r="AD2245">
            <v>198594.91865997191</v>
          </cell>
          <cell r="AE2245">
            <v>201325.99919378545</v>
          </cell>
          <cell r="AF2245">
            <v>204094.63759127702</v>
          </cell>
          <cell r="AG2245">
            <v>206901.35034879539</v>
          </cell>
          <cell r="AH2245">
            <v>209746.66106555553</v>
          </cell>
          <cell r="AI2245">
            <v>212631.10054131731</v>
          </cell>
          <cell r="AJ2245">
            <v>215555.20687540746</v>
          </cell>
          <cell r="AK2245">
            <v>218519.52556710335</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row>
        <row r="2246">
          <cell r="A2246" t="str">
            <v>UTExtra Large C&amp;ICritical Peak PricingProgram Annual BenefitsLow Participation Case0</v>
          </cell>
          <cell r="B2246" t="str">
            <v>UT</v>
          </cell>
          <cell r="C2246" t="str">
            <v>Extra Large C&amp;I</v>
          </cell>
          <cell r="D2246" t="str">
            <v>Critical Peak Pricing</v>
          </cell>
          <cell r="E2246" t="str">
            <v>Program Annual Benefits</v>
          </cell>
          <cell r="F2246" t="str">
            <v>Low Participation Case</v>
          </cell>
          <cell r="G2246">
            <v>0</v>
          </cell>
          <cell r="H2246">
            <v>0</v>
          </cell>
          <cell r="I2246">
            <v>0</v>
          </cell>
          <cell r="J2246">
            <v>0</v>
          </cell>
          <cell r="K2246">
            <v>0</v>
          </cell>
          <cell r="L2246">
            <v>0</v>
          </cell>
          <cell r="M2246">
            <v>0</v>
          </cell>
          <cell r="N2246">
            <v>0</v>
          </cell>
          <cell r="O2246">
            <v>0</v>
          </cell>
          <cell r="P2246">
            <v>0</v>
          </cell>
          <cell r="Q2246">
            <v>0</v>
          </cell>
          <cell r="R2246">
            <v>573231.01</v>
          </cell>
          <cell r="S2246">
            <v>1745288.43</v>
          </cell>
          <cell r="T2246">
            <v>4127886.26</v>
          </cell>
          <cell r="U2246">
            <v>5388069.9000000004</v>
          </cell>
          <cell r="V2246">
            <v>6066603.5300000003</v>
          </cell>
          <cell r="W2246">
            <v>6146956.6100000003</v>
          </cell>
          <cell r="X2246">
            <v>6226381.7599999998</v>
          </cell>
          <cell r="Y2246">
            <v>6305886.3200000003</v>
          </cell>
          <cell r="Z2246">
            <v>6389191.79</v>
          </cell>
          <cell r="AA2246">
            <v>6482465.1100000003</v>
          </cell>
          <cell r="AB2246">
            <v>6568214.9500000002</v>
          </cell>
          <cell r="AC2246">
            <v>6654117.0800000001</v>
          </cell>
          <cell r="AD2246">
            <v>6743128.8899999997</v>
          </cell>
          <cell r="AE2246">
            <v>6833331.4100000001</v>
          </cell>
          <cell r="AF2246">
            <v>6924740.5700000003</v>
          </cell>
          <cell r="AG2246">
            <v>7017372.5</v>
          </cell>
          <cell r="AH2246">
            <v>7111243.5700000003</v>
          </cell>
          <cell r="AI2246">
            <v>7206370.3399999999</v>
          </cell>
          <cell r="AJ2246">
            <v>7302769.6200000001</v>
          </cell>
          <cell r="AK2246">
            <v>7400458.4299999997</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row>
        <row r="2247">
          <cell r="A2247" t="str">
            <v>UTExtra Large C&amp;ICritical Peak PricingProgram Annual CostsLow Participation Case0</v>
          </cell>
          <cell r="B2247" t="str">
            <v>UT</v>
          </cell>
          <cell r="C2247" t="str">
            <v>Extra Large C&amp;I</v>
          </cell>
          <cell r="D2247" t="str">
            <v>Critical Peak Pricing</v>
          </cell>
          <cell r="E2247" t="str">
            <v>Program Annual Costs</v>
          </cell>
          <cell r="F2247" t="str">
            <v>Low Participation Case</v>
          </cell>
          <cell r="G2247">
            <v>0</v>
          </cell>
          <cell r="H2247">
            <v>0</v>
          </cell>
          <cell r="I2247">
            <v>0</v>
          </cell>
          <cell r="J2247">
            <v>0</v>
          </cell>
          <cell r="K2247">
            <v>0</v>
          </cell>
          <cell r="L2247">
            <v>0</v>
          </cell>
          <cell r="M2247">
            <v>0</v>
          </cell>
          <cell r="N2247">
            <v>0</v>
          </cell>
          <cell r="O2247">
            <v>0</v>
          </cell>
          <cell r="P2247">
            <v>0</v>
          </cell>
          <cell r="Q2247">
            <v>0</v>
          </cell>
          <cell r="R2247">
            <v>5834317.1500000004</v>
          </cell>
          <cell r="S2247">
            <v>12509121.98</v>
          </cell>
          <cell r="T2247">
            <v>26286343.199999999</v>
          </cell>
          <cell r="U2247">
            <v>16130618.27</v>
          </cell>
          <cell r="V2247">
            <v>10911310.720000001</v>
          </cell>
          <cell r="W2247">
            <v>4823091.07</v>
          </cell>
          <cell r="X2247">
            <v>4899046.41</v>
          </cell>
          <cell r="Y2247">
            <v>4974249.76</v>
          </cell>
          <cell r="Z2247">
            <v>5049879.66</v>
          </cell>
          <cell r="AA2247">
            <v>5126289.05</v>
          </cell>
          <cell r="AB2247">
            <v>5203203.5</v>
          </cell>
          <cell r="AC2247">
            <v>5283869.59</v>
          </cell>
          <cell r="AD2247">
            <v>5405233.1200000001</v>
          </cell>
          <cell r="AE2247">
            <v>5502775.29</v>
          </cell>
          <cell r="AF2247">
            <v>5602414.6799999997</v>
          </cell>
          <cell r="AG2247">
            <v>5704204.7300000004</v>
          </cell>
          <cell r="AH2247">
            <v>5808200.4400000004</v>
          </cell>
          <cell r="AI2247">
            <v>5914458.3899999997</v>
          </cell>
          <cell r="AJ2247">
            <v>6023036.7800000003</v>
          </cell>
          <cell r="AK2247">
            <v>6133995.5099999998</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1287348.55</v>
          </cell>
        </row>
        <row r="2248">
          <cell r="A2248" t="str">
            <v>UTExtra Large C&amp;ICritical Peak PricingNon-Incentive CostsLow Participation Case0</v>
          </cell>
          <cell r="B2248" t="str">
            <v>UT</v>
          </cell>
          <cell r="C2248" t="str">
            <v>Extra Large C&amp;I</v>
          </cell>
          <cell r="D2248" t="str">
            <v>Critical Peak Pricing</v>
          </cell>
          <cell r="E2248" t="str">
            <v>Non-Incentive Costs</v>
          </cell>
          <cell r="F2248" t="str">
            <v>Low Participation Case</v>
          </cell>
          <cell r="G2248">
            <v>0</v>
          </cell>
          <cell r="H2248">
            <v>0</v>
          </cell>
          <cell r="I2248">
            <v>0</v>
          </cell>
          <cell r="J2248">
            <v>0</v>
          </cell>
          <cell r="K2248">
            <v>0</v>
          </cell>
          <cell r="L2248">
            <v>0</v>
          </cell>
          <cell r="M2248">
            <v>0</v>
          </cell>
          <cell r="N2248">
            <v>0</v>
          </cell>
          <cell r="O2248">
            <v>0</v>
          </cell>
          <cell r="P2248">
            <v>0</v>
          </cell>
          <cell r="Q2248">
            <v>0</v>
          </cell>
          <cell r="R2248">
            <v>5482636.7300000004</v>
          </cell>
          <cell r="S2248">
            <v>11437731.27</v>
          </cell>
          <cell r="T2248">
            <v>23748445.530000001</v>
          </cell>
          <cell r="U2248">
            <v>12818922.52</v>
          </cell>
          <cell r="V2248">
            <v>7177502.6100000003</v>
          </cell>
          <cell r="W2248">
            <v>1035039.42</v>
          </cell>
          <cell r="X2248">
            <v>1056694.75</v>
          </cell>
          <cell r="Y2248">
            <v>1077608.81</v>
          </cell>
          <cell r="Z2248">
            <v>1098962.6200000001</v>
          </cell>
          <cell r="AA2248">
            <v>1121099.71</v>
          </cell>
          <cell r="AB2248">
            <v>1143734.93</v>
          </cell>
          <cell r="AC2248">
            <v>1169950.97</v>
          </cell>
          <cell r="AD2248">
            <v>1234739.83</v>
          </cell>
          <cell r="AE2248">
            <v>1274929.31</v>
          </cell>
          <cell r="AF2248">
            <v>1316427.29</v>
          </cell>
          <cell r="AG2248">
            <v>1359276.37</v>
          </cell>
          <cell r="AH2248">
            <v>1403520.56</v>
          </cell>
          <cell r="AI2248">
            <v>1449205.28</v>
          </cell>
          <cell r="AJ2248">
            <v>1496377.44</v>
          </cell>
          <cell r="AK2248">
            <v>1545085.48</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row>
        <row r="2249">
          <cell r="A2249" t="str">
            <v>UTExtra Large C&amp;ICritical Peak PricingSummer Peak Reduction @Meter  (MW)Low Participation Case0</v>
          </cell>
          <cell r="B2249" t="str">
            <v>UT</v>
          </cell>
          <cell r="C2249" t="str">
            <v>Extra Large C&amp;I</v>
          </cell>
          <cell r="D2249" t="str">
            <v>Critical Peak Pricing</v>
          </cell>
          <cell r="E2249" t="str">
            <v>Summer Peak Reduction @Meter  (MW)</v>
          </cell>
          <cell r="F2249" t="str">
            <v>Low Participation Case</v>
          </cell>
          <cell r="G2249">
            <v>0</v>
          </cell>
          <cell r="H2249">
            <v>0</v>
          </cell>
          <cell r="I2249">
            <v>0</v>
          </cell>
          <cell r="J2249">
            <v>0</v>
          </cell>
          <cell r="K2249">
            <v>0</v>
          </cell>
          <cell r="L2249">
            <v>0</v>
          </cell>
          <cell r="M2249">
            <v>0</v>
          </cell>
          <cell r="N2249">
            <v>0</v>
          </cell>
          <cell r="O2249">
            <v>0</v>
          </cell>
          <cell r="P2249">
            <v>0</v>
          </cell>
          <cell r="Q2249">
            <v>0</v>
          </cell>
          <cell r="R2249">
            <v>5.1061481672101516</v>
          </cell>
          <cell r="S2249">
            <v>15.546439584201273</v>
          </cell>
          <cell r="T2249">
            <v>36.769815927493447</v>
          </cell>
          <cell r="U2249">
            <v>47.99510590524666</v>
          </cell>
          <cell r="V2249">
            <v>54.039254216657497</v>
          </cell>
          <cell r="W2249">
            <v>54.75501228123791</v>
          </cell>
          <cell r="X2249">
            <v>55.462504704051796</v>
          </cell>
          <cell r="Y2249">
            <v>56.170704503007471</v>
          </cell>
          <cell r="Z2249">
            <v>56.91276145592839</v>
          </cell>
          <cell r="AA2249">
            <v>57.74360864977195</v>
          </cell>
          <cell r="AB2249">
            <v>58.507439221742665</v>
          </cell>
          <cell r="AC2249">
            <v>59.27262640549219</v>
          </cell>
          <cell r="AD2249">
            <v>60.065513565673378</v>
          </cell>
          <cell r="AE2249">
            <v>60.869007140432515</v>
          </cell>
          <cell r="AF2249">
            <v>61.683249011282939</v>
          </cell>
          <cell r="AG2249">
            <v>62.508382957680382</v>
          </cell>
          <cell r="AH2249">
            <v>63.344554682411669</v>
          </cell>
          <cell r="AI2249">
            <v>64.191911837323005</v>
          </cell>
          <cell r="AJ2249">
            <v>65.050604049392433</v>
          </cell>
          <cell r="AK2249">
            <v>65.920782947151125</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24.061634665642682</v>
          </cell>
        </row>
        <row r="2250">
          <cell r="A2250" t="str">
            <v>UTExtra Large C&amp;ICritical Peak PricingSummer Peak Reduction @Generation (MW)Low Participation Case0</v>
          </cell>
          <cell r="B2250" t="str">
            <v>UT</v>
          </cell>
          <cell r="C2250" t="str">
            <v>Extra Large C&amp;I</v>
          </cell>
          <cell r="D2250" t="str">
            <v>Critical Peak Pricing</v>
          </cell>
          <cell r="E2250" t="str">
            <v>Summer Peak Reduction @Generation (MW)</v>
          </cell>
          <cell r="F2250" t="str">
            <v>Low Participation Case</v>
          </cell>
          <cell r="G2250">
            <v>0</v>
          </cell>
          <cell r="H2250">
            <v>0</v>
          </cell>
          <cell r="I2250">
            <v>0</v>
          </cell>
          <cell r="J2250">
            <v>0</v>
          </cell>
          <cell r="K2250">
            <v>0</v>
          </cell>
          <cell r="L2250">
            <v>0</v>
          </cell>
          <cell r="M2250">
            <v>0</v>
          </cell>
          <cell r="N2250">
            <v>0</v>
          </cell>
          <cell r="O2250">
            <v>0</v>
          </cell>
          <cell r="P2250">
            <v>0</v>
          </cell>
          <cell r="Q2250">
            <v>0</v>
          </cell>
          <cell r="R2250">
            <v>5.6309529854545115</v>
          </cell>
          <cell r="S2250">
            <v>17.1442871462299</v>
          </cell>
          <cell r="T2250">
            <v>40.548980952242438</v>
          </cell>
          <cell r="U2250">
            <v>52.92799504328039</v>
          </cell>
          <cell r="V2250">
            <v>59.593354892652727</v>
          </cell>
          <cell r="W2250">
            <v>60.382677857562754</v>
          </cell>
          <cell r="X2250">
            <v>61.162885646285609</v>
          </cell>
          <cell r="Y2250">
            <v>61.94387351456492</v>
          </cell>
          <cell r="Z2250">
            <v>62.762198341341403</v>
          </cell>
          <cell r="AA2250">
            <v>63.678439181486489</v>
          </cell>
          <cell r="AB2250">
            <v>64.520775498172327</v>
          </cell>
          <cell r="AC2250">
            <v>65.364607857843168</v>
          </cell>
          <cell r="AD2250">
            <v>66.238987169908881</v>
          </cell>
          <cell r="AE2250">
            <v>67.125063013269198</v>
          </cell>
          <cell r="AF2250">
            <v>68.022991851877961</v>
          </cell>
          <cell r="AG2250">
            <v>68.932932242700019</v>
          </cell>
          <cell r="AH2250">
            <v>69.855044863709381</v>
          </cell>
          <cell r="AI2250">
            <v>70.789492542261797</v>
          </cell>
          <cell r="AJ2250">
            <v>71.73644028384696</v>
          </cell>
          <cell r="AK2250">
            <v>72.696055301225314</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row>
        <row r="2251">
          <cell r="A2251" t="str">
            <v>UTExtra Large C&amp;ICritical Peak PricingWinter Peak Reduction @Meter  (MW)Low Participation Case0</v>
          </cell>
          <cell r="B2251" t="str">
            <v>UT</v>
          </cell>
          <cell r="C2251" t="str">
            <v>Extra Large C&amp;I</v>
          </cell>
          <cell r="D2251" t="str">
            <v>Critical Peak Pricing</v>
          </cell>
          <cell r="E2251" t="str">
            <v>Winter Peak Reduction @Meter  (MW)</v>
          </cell>
          <cell r="F2251" t="str">
            <v>Low Participation Case</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24.061634665642682</v>
          </cell>
        </row>
        <row r="2252">
          <cell r="A2252" t="str">
            <v>UTExtra Large C&amp;ICritical Peak PricingWinter Peak Reduction @Generation (MW)Low Participation Case0</v>
          </cell>
          <cell r="B2252" t="str">
            <v>UT</v>
          </cell>
          <cell r="C2252" t="str">
            <v>Extra Large C&amp;I</v>
          </cell>
          <cell r="D2252" t="str">
            <v>Critical Peak Pricing</v>
          </cell>
          <cell r="E2252" t="str">
            <v>Winter Peak Reduction @Generation (MW)</v>
          </cell>
          <cell r="F2252" t="str">
            <v>Low Participation Case</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row>
        <row r="2253">
          <cell r="A2253" t="str">
            <v>UTExtra Large C&amp;ICritical Peak PricingProgram Annual BenefitsLow Participation Case0</v>
          </cell>
          <cell r="B2253" t="str">
            <v>UT</v>
          </cell>
          <cell r="C2253" t="str">
            <v>Extra Large C&amp;I</v>
          </cell>
          <cell r="D2253" t="str">
            <v>Critical Peak Pricing</v>
          </cell>
          <cell r="E2253" t="str">
            <v>Program Annual Benefits</v>
          </cell>
          <cell r="F2253" t="str">
            <v>Low Participation Case</v>
          </cell>
          <cell r="G2253">
            <v>0</v>
          </cell>
          <cell r="BA2253">
            <v>11866050.68</v>
          </cell>
        </row>
        <row r="2254">
          <cell r="A2254" t="str">
            <v>UTExtra Large C&amp;ICritical Peak PricingNew ParticipantsLow Participation Case0</v>
          </cell>
          <cell r="B2254" t="str">
            <v>UT</v>
          </cell>
          <cell r="C2254" t="str">
            <v>Extra Large C&amp;I</v>
          </cell>
          <cell r="D2254" t="str">
            <v>Critical Peak Pricing</v>
          </cell>
          <cell r="E2254" t="str">
            <v>New Participants</v>
          </cell>
          <cell r="F2254" t="str">
            <v>Low Participation Case</v>
          </cell>
          <cell r="G2254">
            <v>0</v>
          </cell>
          <cell r="H2254">
            <v>0</v>
          </cell>
          <cell r="I2254">
            <v>0</v>
          </cell>
          <cell r="J2254">
            <v>0</v>
          </cell>
          <cell r="K2254">
            <v>0</v>
          </cell>
          <cell r="L2254">
            <v>0</v>
          </cell>
          <cell r="M2254">
            <v>0</v>
          </cell>
          <cell r="N2254">
            <v>0</v>
          </cell>
          <cell r="O2254">
            <v>0</v>
          </cell>
          <cell r="P2254">
            <v>0</v>
          </cell>
          <cell r="Q2254">
            <v>0</v>
          </cell>
          <cell r="R2254">
            <v>16746.686550000006</v>
          </cell>
          <cell r="S2254">
            <v>34271.919000000009</v>
          </cell>
          <cell r="T2254">
            <v>69833.664450000011</v>
          </cell>
          <cell r="U2254">
            <v>36847.527750000037</v>
          </cell>
          <cell r="V2254">
            <v>20100.588749999937</v>
          </cell>
          <cell r="W2254">
            <v>2583.0255000000179</v>
          </cell>
          <cell r="X2254">
            <v>2585.7149999999965</v>
          </cell>
          <cell r="Y2254">
            <v>2585.2035000000324</v>
          </cell>
          <cell r="Z2254">
            <v>2584.5764999999665</v>
          </cell>
          <cell r="AA2254">
            <v>2584.3950000000186</v>
          </cell>
          <cell r="AB2254">
            <v>2584.7249999999767</v>
          </cell>
          <cell r="AC2254">
            <v>2592.8595000000205</v>
          </cell>
          <cell r="AD2254">
            <v>2694.0321599718882</v>
          </cell>
          <cell r="AE2254">
            <v>2731.0805338135397</v>
          </cell>
          <cell r="AF2254">
            <v>2768.6383974915661</v>
          </cell>
          <cell r="AG2254">
            <v>2806.7127575183695</v>
          </cell>
          <cell r="AH2254">
            <v>2845.3107167601411</v>
          </cell>
          <cell r="AI2254">
            <v>2884.4394757617847</v>
          </cell>
          <cell r="AJ2254">
            <v>2924.1063340901455</v>
          </cell>
          <cell r="AK2254">
            <v>2964.3186916958948</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row>
        <row r="2255">
          <cell r="A2255" t="str">
            <v>UTExtra Large C&amp;ICritical Peak PricingIncentive CostsLow Participation Case0</v>
          </cell>
          <cell r="B2255" t="str">
            <v>UT</v>
          </cell>
          <cell r="C2255" t="str">
            <v>Extra Large C&amp;I</v>
          </cell>
          <cell r="D2255" t="str">
            <v>Critical Peak Pricing</v>
          </cell>
          <cell r="E2255" t="str">
            <v>Incentive Costs</v>
          </cell>
          <cell r="F2255" t="str">
            <v>Low Participation Case</v>
          </cell>
          <cell r="G2255">
            <v>0</v>
          </cell>
          <cell r="H2255">
            <v>0</v>
          </cell>
          <cell r="I2255">
            <v>0</v>
          </cell>
          <cell r="J2255">
            <v>0</v>
          </cell>
          <cell r="K2255">
            <v>0</v>
          </cell>
          <cell r="L2255">
            <v>0</v>
          </cell>
          <cell r="M2255">
            <v>0</v>
          </cell>
          <cell r="N2255">
            <v>0</v>
          </cell>
          <cell r="O2255">
            <v>0</v>
          </cell>
          <cell r="P2255">
            <v>0</v>
          </cell>
          <cell r="Q2255">
            <v>0</v>
          </cell>
          <cell r="R2255">
            <v>351680.42</v>
          </cell>
          <cell r="S2255">
            <v>1071390.72</v>
          </cell>
          <cell r="T2255">
            <v>2537897.67</v>
          </cell>
          <cell r="U2255">
            <v>3311695.75</v>
          </cell>
          <cell r="V2255">
            <v>3733808.12</v>
          </cell>
          <cell r="W2255">
            <v>3788051.65</v>
          </cell>
          <cell r="X2255">
            <v>3842351.67</v>
          </cell>
          <cell r="Y2255">
            <v>3896640.94</v>
          </cell>
          <cell r="Z2255">
            <v>3950917.05</v>
          </cell>
          <cell r="AA2255">
            <v>4005189.34</v>
          </cell>
          <cell r="AB2255">
            <v>4059468.57</v>
          </cell>
          <cell r="AC2255">
            <v>4113918.62</v>
          </cell>
          <cell r="AD2255">
            <v>4170493.29</v>
          </cell>
          <cell r="AE2255">
            <v>4227845.9800000004</v>
          </cell>
          <cell r="AF2255">
            <v>4285987.3899999997</v>
          </cell>
          <cell r="AG2255">
            <v>4344928.3600000003</v>
          </cell>
          <cell r="AH2255">
            <v>4404679.88</v>
          </cell>
          <cell r="AI2255">
            <v>4465253.1100000003</v>
          </cell>
          <cell r="AJ2255">
            <v>4526659.34</v>
          </cell>
          <cell r="AK2255">
            <v>4588910.04</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row>
        <row r="2256">
          <cell r="A2256" t="str">
            <v>UTExtra Large C&amp;ICritical Peak PricingParticipantsLow Participation Case0</v>
          </cell>
          <cell r="B2256" t="str">
            <v>UT</v>
          </cell>
          <cell r="C2256" t="str">
            <v>Extra Large C&amp;I</v>
          </cell>
          <cell r="D2256" t="str">
            <v>Critical Peak Pricing</v>
          </cell>
          <cell r="E2256" t="str">
            <v>Participants</v>
          </cell>
          <cell r="F2256" t="str">
            <v>Low Participation Case</v>
          </cell>
          <cell r="G2256">
            <v>0</v>
          </cell>
          <cell r="H2256">
            <v>0</v>
          </cell>
          <cell r="I2256">
            <v>0</v>
          </cell>
          <cell r="J2256">
            <v>0</v>
          </cell>
          <cell r="K2256">
            <v>0</v>
          </cell>
          <cell r="L2256">
            <v>0</v>
          </cell>
          <cell r="M2256">
            <v>0</v>
          </cell>
          <cell r="N2256">
            <v>0</v>
          </cell>
          <cell r="O2256">
            <v>0</v>
          </cell>
          <cell r="P2256">
            <v>0</v>
          </cell>
          <cell r="Q2256">
            <v>0</v>
          </cell>
          <cell r="R2256">
            <v>16746.686550000006</v>
          </cell>
          <cell r="S2256">
            <v>51018.605550000015</v>
          </cell>
          <cell r="T2256">
            <v>120852.27000000002</v>
          </cell>
          <cell r="U2256">
            <v>157699.79775000006</v>
          </cell>
          <cell r="V2256">
            <v>177800.38649999999</v>
          </cell>
          <cell r="W2256">
            <v>180383.41200000001</v>
          </cell>
          <cell r="X2256">
            <v>182969.12700000001</v>
          </cell>
          <cell r="Y2256">
            <v>185554.33050000004</v>
          </cell>
          <cell r="Z2256">
            <v>188138.90700000001</v>
          </cell>
          <cell r="AA2256">
            <v>190723.30200000003</v>
          </cell>
          <cell r="AB2256">
            <v>193308.027</v>
          </cell>
          <cell r="AC2256">
            <v>195900.88650000002</v>
          </cell>
          <cell r="AD2256">
            <v>198594.91865997191</v>
          </cell>
          <cell r="AE2256">
            <v>201325.99919378545</v>
          </cell>
          <cell r="AF2256">
            <v>204094.63759127702</v>
          </cell>
          <cell r="AG2256">
            <v>206901.35034879539</v>
          </cell>
          <cell r="AH2256">
            <v>209746.66106555553</v>
          </cell>
          <cell r="AI2256">
            <v>212631.10054131731</v>
          </cell>
          <cell r="AJ2256">
            <v>215555.20687540746</v>
          </cell>
          <cell r="AK2256">
            <v>218519.52556710335</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row>
        <row r="2257">
          <cell r="A2257" t="str">
            <v>UTIrrigationCritical Peak PricingProgram Annual BenefitsLow Participation Case0</v>
          </cell>
          <cell r="B2257" t="str">
            <v>UT</v>
          </cell>
          <cell r="C2257" t="str">
            <v>Irrigation</v>
          </cell>
          <cell r="D2257" t="str">
            <v>Critical Peak Pricing</v>
          </cell>
          <cell r="E2257" t="str">
            <v>Program Annual Benefits</v>
          </cell>
          <cell r="F2257" t="str">
            <v>Low Participation Case</v>
          </cell>
          <cell r="G2257">
            <v>0</v>
          </cell>
          <cell r="H2257">
            <v>0</v>
          </cell>
          <cell r="I2257">
            <v>0</v>
          </cell>
          <cell r="J2257">
            <v>0</v>
          </cell>
          <cell r="K2257">
            <v>0</v>
          </cell>
          <cell r="L2257">
            <v>0</v>
          </cell>
          <cell r="M2257">
            <v>0</v>
          </cell>
          <cell r="N2257">
            <v>0</v>
          </cell>
          <cell r="O2257">
            <v>0</v>
          </cell>
          <cell r="P2257">
            <v>0</v>
          </cell>
          <cell r="Q2257">
            <v>0</v>
          </cell>
          <cell r="R2257">
            <v>573231.01</v>
          </cell>
          <cell r="S2257">
            <v>1745288.43</v>
          </cell>
          <cell r="T2257">
            <v>4127886.26</v>
          </cell>
          <cell r="U2257">
            <v>5388069.9000000004</v>
          </cell>
          <cell r="V2257">
            <v>6066603.5300000003</v>
          </cell>
          <cell r="W2257">
            <v>6146956.6100000003</v>
          </cell>
          <cell r="X2257">
            <v>6226381.7599999998</v>
          </cell>
          <cell r="Y2257">
            <v>6305886.3200000003</v>
          </cell>
          <cell r="Z2257">
            <v>6389191.79</v>
          </cell>
          <cell r="AA2257">
            <v>6482465.1100000003</v>
          </cell>
          <cell r="AB2257">
            <v>6568214.9500000002</v>
          </cell>
          <cell r="AC2257">
            <v>6654117.0800000001</v>
          </cell>
          <cell r="AD2257">
            <v>6743128.8899999997</v>
          </cell>
          <cell r="AE2257">
            <v>6833331.4100000001</v>
          </cell>
          <cell r="AF2257">
            <v>6924740.5700000003</v>
          </cell>
          <cell r="AG2257">
            <v>7017372.5</v>
          </cell>
          <cell r="AH2257">
            <v>7111243.5700000003</v>
          </cell>
          <cell r="AI2257">
            <v>7206370.3399999999</v>
          </cell>
          <cell r="AJ2257">
            <v>7302769.6200000001</v>
          </cell>
          <cell r="AK2257">
            <v>7400458.4299999997</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row>
        <row r="2258">
          <cell r="A2258" t="str">
            <v>UTIrrigationCritical Peak PricingProgram Annual CostsLow Participation Case0</v>
          </cell>
          <cell r="B2258" t="str">
            <v>UT</v>
          </cell>
          <cell r="C2258" t="str">
            <v>Irrigation</v>
          </cell>
          <cell r="D2258" t="str">
            <v>Critical Peak Pricing</v>
          </cell>
          <cell r="E2258" t="str">
            <v>Program Annual Costs</v>
          </cell>
          <cell r="F2258" t="str">
            <v>Low Participation Case</v>
          </cell>
          <cell r="G2258">
            <v>0</v>
          </cell>
          <cell r="H2258">
            <v>0</v>
          </cell>
          <cell r="I2258">
            <v>0</v>
          </cell>
          <cell r="J2258">
            <v>0</v>
          </cell>
          <cell r="K2258">
            <v>0</v>
          </cell>
          <cell r="L2258">
            <v>0</v>
          </cell>
          <cell r="M2258">
            <v>0</v>
          </cell>
          <cell r="N2258">
            <v>0</v>
          </cell>
          <cell r="O2258">
            <v>0</v>
          </cell>
          <cell r="P2258">
            <v>0</v>
          </cell>
          <cell r="Q2258">
            <v>0</v>
          </cell>
          <cell r="R2258">
            <v>5834317.1500000004</v>
          </cell>
          <cell r="S2258">
            <v>12509121.98</v>
          </cell>
          <cell r="T2258">
            <v>26286343.199999999</v>
          </cell>
          <cell r="U2258">
            <v>16130618.27</v>
          </cell>
          <cell r="V2258">
            <v>10911310.720000001</v>
          </cell>
          <cell r="W2258">
            <v>4823091.07</v>
          </cell>
          <cell r="X2258">
            <v>4899046.41</v>
          </cell>
          <cell r="Y2258">
            <v>4974249.76</v>
          </cell>
          <cell r="Z2258">
            <v>5049879.66</v>
          </cell>
          <cell r="AA2258">
            <v>5126289.05</v>
          </cell>
          <cell r="AB2258">
            <v>5203203.5</v>
          </cell>
          <cell r="AC2258">
            <v>5283869.59</v>
          </cell>
          <cell r="AD2258">
            <v>5405233.1200000001</v>
          </cell>
          <cell r="AE2258">
            <v>5502775.29</v>
          </cell>
          <cell r="AF2258">
            <v>5602414.6799999997</v>
          </cell>
          <cell r="AG2258">
            <v>5704204.7300000004</v>
          </cell>
          <cell r="AH2258">
            <v>5808200.4400000004</v>
          </cell>
          <cell r="AI2258">
            <v>5914458.3899999997</v>
          </cell>
          <cell r="AJ2258">
            <v>6023036.7800000003</v>
          </cell>
          <cell r="AK2258">
            <v>6133995.5099999998</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row>
        <row r="2259">
          <cell r="A2259" t="str">
            <v>UTIrrigationCritical Peak PricingNon-Incentive CostsLow Participation Case0</v>
          </cell>
          <cell r="B2259" t="str">
            <v>UT</v>
          </cell>
          <cell r="C2259" t="str">
            <v>Irrigation</v>
          </cell>
          <cell r="D2259" t="str">
            <v>Critical Peak Pricing</v>
          </cell>
          <cell r="E2259" t="str">
            <v>Non-Incentive Costs</v>
          </cell>
          <cell r="F2259" t="str">
            <v>Low Participation Case</v>
          </cell>
          <cell r="G2259">
            <v>0</v>
          </cell>
          <cell r="H2259">
            <v>0</v>
          </cell>
          <cell r="I2259">
            <v>0</v>
          </cell>
          <cell r="J2259">
            <v>0</v>
          </cell>
          <cell r="K2259">
            <v>0</v>
          </cell>
          <cell r="L2259">
            <v>0</v>
          </cell>
          <cell r="M2259">
            <v>0</v>
          </cell>
          <cell r="N2259">
            <v>0</v>
          </cell>
          <cell r="O2259">
            <v>0</v>
          </cell>
          <cell r="P2259">
            <v>0</v>
          </cell>
          <cell r="Q2259">
            <v>0</v>
          </cell>
          <cell r="R2259">
            <v>5482636.7300000004</v>
          </cell>
          <cell r="S2259">
            <v>11437731.27</v>
          </cell>
          <cell r="T2259">
            <v>23748445.530000001</v>
          </cell>
          <cell r="U2259">
            <v>12818922.52</v>
          </cell>
          <cell r="V2259">
            <v>7177502.6100000003</v>
          </cell>
          <cell r="W2259">
            <v>1035039.42</v>
          </cell>
          <cell r="X2259">
            <v>1056694.75</v>
          </cell>
          <cell r="Y2259">
            <v>1077608.81</v>
          </cell>
          <cell r="Z2259">
            <v>1098962.6200000001</v>
          </cell>
          <cell r="AA2259">
            <v>1121099.71</v>
          </cell>
          <cell r="AB2259">
            <v>1143734.93</v>
          </cell>
          <cell r="AC2259">
            <v>1169950.97</v>
          </cell>
          <cell r="AD2259">
            <v>1234739.83</v>
          </cell>
          <cell r="AE2259">
            <v>1274929.31</v>
          </cell>
          <cell r="AF2259">
            <v>1316427.29</v>
          </cell>
          <cell r="AG2259">
            <v>1359276.37</v>
          </cell>
          <cell r="AH2259">
            <v>1403520.56</v>
          </cell>
          <cell r="AI2259">
            <v>1449205.28</v>
          </cell>
          <cell r="AJ2259">
            <v>1496377.44</v>
          </cell>
          <cell r="AK2259">
            <v>1545085.48</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row>
        <row r="2260">
          <cell r="A2260" t="str">
            <v>UTIrrigationCritical Peak PricingSummer Peak Reduction @Meter  (MW)Low Participation Case0</v>
          </cell>
          <cell r="B2260" t="str">
            <v>UT</v>
          </cell>
          <cell r="C2260" t="str">
            <v>Irrigation</v>
          </cell>
          <cell r="D2260" t="str">
            <v>Critical Peak Pricing</v>
          </cell>
          <cell r="E2260" t="str">
            <v>Summer Peak Reduction @Meter  (MW)</v>
          </cell>
          <cell r="F2260" t="str">
            <v>Low Participation Case</v>
          </cell>
          <cell r="G2260">
            <v>0</v>
          </cell>
          <cell r="H2260">
            <v>0</v>
          </cell>
          <cell r="I2260">
            <v>0</v>
          </cell>
          <cell r="J2260">
            <v>0</v>
          </cell>
          <cell r="K2260">
            <v>0</v>
          </cell>
          <cell r="L2260">
            <v>0</v>
          </cell>
          <cell r="M2260">
            <v>0</v>
          </cell>
          <cell r="N2260">
            <v>0</v>
          </cell>
          <cell r="O2260">
            <v>0</v>
          </cell>
          <cell r="P2260">
            <v>0</v>
          </cell>
          <cell r="Q2260">
            <v>0</v>
          </cell>
          <cell r="R2260">
            <v>5.1061481672101516</v>
          </cell>
          <cell r="S2260">
            <v>15.546439584201273</v>
          </cell>
          <cell r="T2260">
            <v>36.769815927493447</v>
          </cell>
          <cell r="U2260">
            <v>47.99510590524666</v>
          </cell>
          <cell r="V2260">
            <v>54.039254216657497</v>
          </cell>
          <cell r="W2260">
            <v>54.75501228123791</v>
          </cell>
          <cell r="X2260">
            <v>55.462504704051796</v>
          </cell>
          <cell r="Y2260">
            <v>56.170704503007471</v>
          </cell>
          <cell r="Z2260">
            <v>56.91276145592839</v>
          </cell>
          <cell r="AA2260">
            <v>57.74360864977195</v>
          </cell>
          <cell r="AB2260">
            <v>58.507439221742665</v>
          </cell>
          <cell r="AC2260">
            <v>59.27262640549219</v>
          </cell>
          <cell r="AD2260">
            <v>60.065513565673378</v>
          </cell>
          <cell r="AE2260">
            <v>60.869007140432515</v>
          </cell>
          <cell r="AF2260">
            <v>61.683249011282939</v>
          </cell>
          <cell r="AG2260">
            <v>62.508382957680382</v>
          </cell>
          <cell r="AH2260">
            <v>63.344554682411669</v>
          </cell>
          <cell r="AI2260">
            <v>64.191911837323005</v>
          </cell>
          <cell r="AJ2260">
            <v>65.050604049392433</v>
          </cell>
          <cell r="AK2260">
            <v>65.920782947151125</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row>
        <row r="2261">
          <cell r="A2261" t="str">
            <v>UTIrrigationCritical Peak PricingSummer Peak Reduction @Generation (MW)Low Participation Case0</v>
          </cell>
          <cell r="B2261" t="str">
            <v>UT</v>
          </cell>
          <cell r="C2261" t="str">
            <v>Irrigation</v>
          </cell>
          <cell r="D2261" t="str">
            <v>Critical Peak Pricing</v>
          </cell>
          <cell r="E2261" t="str">
            <v>Summer Peak Reduction @Generation (MW)</v>
          </cell>
          <cell r="F2261" t="str">
            <v>Low Participation Case</v>
          </cell>
          <cell r="G2261">
            <v>0</v>
          </cell>
          <cell r="H2261">
            <v>0</v>
          </cell>
          <cell r="I2261">
            <v>0</v>
          </cell>
          <cell r="J2261">
            <v>0</v>
          </cell>
          <cell r="K2261">
            <v>0</v>
          </cell>
          <cell r="L2261">
            <v>0</v>
          </cell>
          <cell r="M2261">
            <v>0</v>
          </cell>
          <cell r="N2261">
            <v>0</v>
          </cell>
          <cell r="O2261">
            <v>0</v>
          </cell>
          <cell r="P2261">
            <v>0</v>
          </cell>
          <cell r="Q2261">
            <v>0</v>
          </cell>
          <cell r="R2261">
            <v>5.6309529854545115</v>
          </cell>
          <cell r="S2261">
            <v>17.1442871462299</v>
          </cell>
          <cell r="T2261">
            <v>40.548980952242438</v>
          </cell>
          <cell r="U2261">
            <v>52.92799504328039</v>
          </cell>
          <cell r="V2261">
            <v>59.593354892652727</v>
          </cell>
          <cell r="W2261">
            <v>60.382677857562754</v>
          </cell>
          <cell r="X2261">
            <v>61.162885646285609</v>
          </cell>
          <cell r="Y2261">
            <v>61.94387351456492</v>
          </cell>
          <cell r="Z2261">
            <v>62.762198341341403</v>
          </cell>
          <cell r="AA2261">
            <v>63.678439181486489</v>
          </cell>
          <cell r="AB2261">
            <v>64.520775498172327</v>
          </cell>
          <cell r="AC2261">
            <v>65.364607857843168</v>
          </cell>
          <cell r="AD2261">
            <v>66.238987169908881</v>
          </cell>
          <cell r="AE2261">
            <v>67.125063013269198</v>
          </cell>
          <cell r="AF2261">
            <v>68.022991851877961</v>
          </cell>
          <cell r="AG2261">
            <v>68.932932242700019</v>
          </cell>
          <cell r="AH2261">
            <v>69.855044863709381</v>
          </cell>
          <cell r="AI2261">
            <v>70.789492542261797</v>
          </cell>
          <cell r="AJ2261">
            <v>71.73644028384696</v>
          </cell>
          <cell r="AK2261">
            <v>72.696055301225314</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row>
        <row r="2262">
          <cell r="A2262" t="str">
            <v>UTIrrigationCritical Peak PricingWinter Peak Reduction @Meter  (MW)Low Participation Case0</v>
          </cell>
          <cell r="B2262" t="str">
            <v>UT</v>
          </cell>
          <cell r="C2262" t="str">
            <v>Irrigation</v>
          </cell>
          <cell r="D2262" t="str">
            <v>Critical Peak Pricing</v>
          </cell>
          <cell r="E2262" t="str">
            <v>Winter Peak Reduction @Meter  (MW)</v>
          </cell>
          <cell r="F2262" t="str">
            <v>Low Participation Case</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row>
        <row r="2263">
          <cell r="A2263" t="str">
            <v>UTIrrigationCritical Peak PricingWinter Peak Reduction @Generation (MW)Low Participation Case0</v>
          </cell>
          <cell r="B2263" t="str">
            <v>UT</v>
          </cell>
          <cell r="C2263" t="str">
            <v>Irrigation</v>
          </cell>
          <cell r="D2263" t="str">
            <v>Critical Peak Pricing</v>
          </cell>
          <cell r="E2263" t="str">
            <v>Winter Peak Reduction @Generation (MW)</v>
          </cell>
          <cell r="F2263" t="str">
            <v>Low Participation Case</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row>
        <row r="2264">
          <cell r="A2264" t="str">
            <v>UTIrrigationCritical Peak PricingProgram Annual BenefitsLow Participation Case0</v>
          </cell>
          <cell r="B2264" t="str">
            <v>UT</v>
          </cell>
          <cell r="C2264" t="str">
            <v>Irrigation</v>
          </cell>
          <cell r="D2264" t="str">
            <v>Critical Peak Pricing</v>
          </cell>
          <cell r="E2264" t="str">
            <v>Program Annual Benefits</v>
          </cell>
          <cell r="F2264" t="str">
            <v>Low Participation Case</v>
          </cell>
          <cell r="G2264">
            <v>0</v>
          </cell>
          <cell r="BA2264">
            <v>1151021.19</v>
          </cell>
        </row>
        <row r="2265">
          <cell r="A2265" t="str">
            <v>UTIrrigationCritical Peak PricingNew ParticipantsLow Participation Case0</v>
          </cell>
          <cell r="B2265" t="str">
            <v>UT</v>
          </cell>
          <cell r="C2265" t="str">
            <v>Irrigation</v>
          </cell>
          <cell r="D2265" t="str">
            <v>Critical Peak Pricing</v>
          </cell>
          <cell r="E2265" t="str">
            <v>New Participants</v>
          </cell>
          <cell r="F2265" t="str">
            <v>Low Participation Case</v>
          </cell>
          <cell r="G2265">
            <v>0</v>
          </cell>
          <cell r="H2265">
            <v>0</v>
          </cell>
          <cell r="I2265">
            <v>0</v>
          </cell>
          <cell r="J2265">
            <v>0</v>
          </cell>
          <cell r="K2265">
            <v>0</v>
          </cell>
          <cell r="L2265">
            <v>0</v>
          </cell>
          <cell r="M2265">
            <v>0</v>
          </cell>
          <cell r="N2265">
            <v>0</v>
          </cell>
          <cell r="O2265">
            <v>0</v>
          </cell>
          <cell r="P2265">
            <v>0</v>
          </cell>
          <cell r="Q2265">
            <v>0</v>
          </cell>
          <cell r="R2265">
            <v>16746.686550000006</v>
          </cell>
          <cell r="S2265">
            <v>34271.919000000009</v>
          </cell>
          <cell r="T2265">
            <v>69833.664450000011</v>
          </cell>
          <cell r="U2265">
            <v>36847.527750000037</v>
          </cell>
          <cell r="V2265">
            <v>20100.588749999937</v>
          </cell>
          <cell r="W2265">
            <v>2583.0255000000179</v>
          </cell>
          <cell r="X2265">
            <v>2585.7149999999965</v>
          </cell>
          <cell r="Y2265">
            <v>2585.2035000000324</v>
          </cell>
          <cell r="Z2265">
            <v>2584.5764999999665</v>
          </cell>
          <cell r="AA2265">
            <v>2584.3950000000186</v>
          </cell>
          <cell r="AB2265">
            <v>2584.7249999999767</v>
          </cell>
          <cell r="AC2265">
            <v>2592.8595000000205</v>
          </cell>
          <cell r="AD2265">
            <v>2694.0321599718882</v>
          </cell>
          <cell r="AE2265">
            <v>2731.0805338135397</v>
          </cell>
          <cell r="AF2265">
            <v>2768.6383974915661</v>
          </cell>
          <cell r="AG2265">
            <v>2806.7127575183695</v>
          </cell>
          <cell r="AH2265">
            <v>2845.3107167601411</v>
          </cell>
          <cell r="AI2265">
            <v>2884.4394757617847</v>
          </cell>
          <cell r="AJ2265">
            <v>2924.1063340901455</v>
          </cell>
          <cell r="AK2265">
            <v>2964.3186916958948</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row>
        <row r="2266">
          <cell r="A2266" t="str">
            <v>UTIrrigationCritical Peak PricingIncentive CostsLow Participation Case0</v>
          </cell>
          <cell r="B2266" t="str">
            <v>UT</v>
          </cell>
          <cell r="C2266" t="str">
            <v>Irrigation</v>
          </cell>
          <cell r="D2266" t="str">
            <v>Critical Peak Pricing</v>
          </cell>
          <cell r="E2266" t="str">
            <v>Incentive Costs</v>
          </cell>
          <cell r="F2266" t="str">
            <v>Low Participation Case</v>
          </cell>
          <cell r="G2266">
            <v>0</v>
          </cell>
          <cell r="H2266">
            <v>0</v>
          </cell>
          <cell r="I2266">
            <v>0</v>
          </cell>
          <cell r="J2266">
            <v>0</v>
          </cell>
          <cell r="K2266">
            <v>0</v>
          </cell>
          <cell r="L2266">
            <v>0</v>
          </cell>
          <cell r="M2266">
            <v>0</v>
          </cell>
          <cell r="N2266">
            <v>0</v>
          </cell>
          <cell r="O2266">
            <v>0</v>
          </cell>
          <cell r="P2266">
            <v>0</v>
          </cell>
          <cell r="Q2266">
            <v>0</v>
          </cell>
          <cell r="R2266">
            <v>351680.42</v>
          </cell>
          <cell r="S2266">
            <v>1071390.72</v>
          </cell>
          <cell r="T2266">
            <v>2537897.67</v>
          </cell>
          <cell r="U2266">
            <v>3311695.75</v>
          </cell>
          <cell r="V2266">
            <v>3733808.12</v>
          </cell>
          <cell r="W2266">
            <v>3788051.65</v>
          </cell>
          <cell r="X2266">
            <v>3842351.67</v>
          </cell>
          <cell r="Y2266">
            <v>3896640.94</v>
          </cell>
          <cell r="Z2266">
            <v>3950917.05</v>
          </cell>
          <cell r="AA2266">
            <v>4005189.34</v>
          </cell>
          <cell r="AB2266">
            <v>4059468.57</v>
          </cell>
          <cell r="AC2266">
            <v>4113918.62</v>
          </cell>
          <cell r="AD2266">
            <v>4170493.29</v>
          </cell>
          <cell r="AE2266">
            <v>4227845.9800000004</v>
          </cell>
          <cell r="AF2266">
            <v>4285987.3899999997</v>
          </cell>
          <cell r="AG2266">
            <v>4344928.3600000003</v>
          </cell>
          <cell r="AH2266">
            <v>4404679.88</v>
          </cell>
          <cell r="AI2266">
            <v>4465253.1100000003</v>
          </cell>
          <cell r="AJ2266">
            <v>4526659.34</v>
          </cell>
          <cell r="AK2266">
            <v>4588910.04</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row>
        <row r="2267">
          <cell r="A2267" t="str">
            <v>UTIrrigationCritical Peak PricingParticipantsLow Participation Case0</v>
          </cell>
          <cell r="B2267" t="str">
            <v>UT</v>
          </cell>
          <cell r="C2267" t="str">
            <v>Irrigation</v>
          </cell>
          <cell r="D2267" t="str">
            <v>Critical Peak Pricing</v>
          </cell>
          <cell r="E2267" t="str">
            <v>Participants</v>
          </cell>
          <cell r="F2267" t="str">
            <v>Low Participation Case</v>
          </cell>
          <cell r="G2267">
            <v>0</v>
          </cell>
          <cell r="H2267">
            <v>0</v>
          </cell>
          <cell r="I2267">
            <v>0</v>
          </cell>
          <cell r="J2267">
            <v>0</v>
          </cell>
          <cell r="K2267">
            <v>0</v>
          </cell>
          <cell r="L2267">
            <v>0</v>
          </cell>
          <cell r="M2267">
            <v>0</v>
          </cell>
          <cell r="N2267">
            <v>0</v>
          </cell>
          <cell r="O2267">
            <v>0</v>
          </cell>
          <cell r="P2267">
            <v>0</v>
          </cell>
          <cell r="Q2267">
            <v>0</v>
          </cell>
          <cell r="R2267">
            <v>16746.686550000006</v>
          </cell>
          <cell r="S2267">
            <v>51018.605550000015</v>
          </cell>
          <cell r="T2267">
            <v>120852.27000000002</v>
          </cell>
          <cell r="U2267">
            <v>157699.79775000006</v>
          </cell>
          <cell r="V2267">
            <v>177800.38649999999</v>
          </cell>
          <cell r="W2267">
            <v>180383.41200000001</v>
          </cell>
          <cell r="X2267">
            <v>182969.12700000001</v>
          </cell>
          <cell r="Y2267">
            <v>185554.33050000004</v>
          </cell>
          <cell r="Z2267">
            <v>188138.90700000001</v>
          </cell>
          <cell r="AA2267">
            <v>190723.30200000003</v>
          </cell>
          <cell r="AB2267">
            <v>193308.027</v>
          </cell>
          <cell r="AC2267">
            <v>195900.88650000002</v>
          </cell>
          <cell r="AD2267">
            <v>198594.91865997191</v>
          </cell>
          <cell r="AE2267">
            <v>201325.99919378545</v>
          </cell>
          <cell r="AF2267">
            <v>204094.63759127702</v>
          </cell>
          <cell r="AG2267">
            <v>206901.35034879539</v>
          </cell>
          <cell r="AH2267">
            <v>209746.66106555553</v>
          </cell>
          <cell r="AI2267">
            <v>212631.10054131731</v>
          </cell>
          <cell r="AJ2267">
            <v>215555.20687540746</v>
          </cell>
          <cell r="AK2267">
            <v>218519.52556710335</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row>
        <row r="2268">
          <cell r="A2268" t="str">
            <v>UTLarge C&amp;ICritical Peak PricingProgram Annual BenefitsLow Participation Case0</v>
          </cell>
          <cell r="B2268" t="str">
            <v>UT</v>
          </cell>
          <cell r="C2268" t="str">
            <v>Large C&amp;I</v>
          </cell>
          <cell r="D2268" t="str">
            <v>Critical Peak Pricing</v>
          </cell>
          <cell r="E2268" t="str">
            <v>Program Annual Benefits</v>
          </cell>
          <cell r="F2268" t="str">
            <v>Low Participation Case</v>
          </cell>
          <cell r="G2268">
            <v>0</v>
          </cell>
          <cell r="H2268">
            <v>0</v>
          </cell>
          <cell r="I2268">
            <v>0</v>
          </cell>
          <cell r="J2268">
            <v>0</v>
          </cell>
          <cell r="K2268">
            <v>0</v>
          </cell>
          <cell r="L2268">
            <v>0</v>
          </cell>
          <cell r="M2268">
            <v>0</v>
          </cell>
          <cell r="N2268">
            <v>0</v>
          </cell>
          <cell r="O2268">
            <v>0</v>
          </cell>
          <cell r="P2268">
            <v>0</v>
          </cell>
          <cell r="Q2268">
            <v>0</v>
          </cell>
          <cell r="R2268">
            <v>573231.01</v>
          </cell>
          <cell r="S2268">
            <v>1745288.43</v>
          </cell>
          <cell r="T2268">
            <v>4127886.26</v>
          </cell>
          <cell r="U2268">
            <v>5388069.9000000004</v>
          </cell>
          <cell r="V2268">
            <v>6066603.5300000003</v>
          </cell>
          <cell r="W2268">
            <v>6146956.6100000003</v>
          </cell>
          <cell r="X2268">
            <v>6226381.7599999998</v>
          </cell>
          <cell r="Y2268">
            <v>6305886.3200000003</v>
          </cell>
          <cell r="Z2268">
            <v>6389191.79</v>
          </cell>
          <cell r="AA2268">
            <v>6482465.1100000003</v>
          </cell>
          <cell r="AB2268">
            <v>6568214.9500000002</v>
          </cell>
          <cell r="AC2268">
            <v>6654117.0800000001</v>
          </cell>
          <cell r="AD2268">
            <v>6743128.8899999997</v>
          </cell>
          <cell r="AE2268">
            <v>6833331.4100000001</v>
          </cell>
          <cell r="AF2268">
            <v>6924740.5700000003</v>
          </cell>
          <cell r="AG2268">
            <v>7017372.5</v>
          </cell>
          <cell r="AH2268">
            <v>7111243.5700000003</v>
          </cell>
          <cell r="AI2268">
            <v>7206370.3399999999</v>
          </cell>
          <cell r="AJ2268">
            <v>7302769.6200000001</v>
          </cell>
          <cell r="AK2268">
            <v>7400458.4299999997</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row>
        <row r="2269">
          <cell r="A2269" t="str">
            <v>UTLarge C&amp;ICritical Peak PricingProgram Annual CostsLow Participation Case0</v>
          </cell>
          <cell r="B2269" t="str">
            <v>UT</v>
          </cell>
          <cell r="C2269" t="str">
            <v>Large C&amp;I</v>
          </cell>
          <cell r="D2269" t="str">
            <v>Critical Peak Pricing</v>
          </cell>
          <cell r="E2269" t="str">
            <v>Program Annual Costs</v>
          </cell>
          <cell r="F2269" t="str">
            <v>Low Participation Case</v>
          </cell>
          <cell r="G2269">
            <v>0</v>
          </cell>
          <cell r="H2269">
            <v>0</v>
          </cell>
          <cell r="I2269">
            <v>0</v>
          </cell>
          <cell r="J2269">
            <v>0</v>
          </cell>
          <cell r="K2269">
            <v>0</v>
          </cell>
          <cell r="L2269">
            <v>0</v>
          </cell>
          <cell r="M2269">
            <v>0</v>
          </cell>
          <cell r="N2269">
            <v>0</v>
          </cell>
          <cell r="O2269">
            <v>0</v>
          </cell>
          <cell r="P2269">
            <v>0</v>
          </cell>
          <cell r="Q2269">
            <v>0</v>
          </cell>
          <cell r="R2269">
            <v>5834317.1500000004</v>
          </cell>
          <cell r="S2269">
            <v>12509121.98</v>
          </cell>
          <cell r="T2269">
            <v>26286343.199999999</v>
          </cell>
          <cell r="U2269">
            <v>16130618.27</v>
          </cell>
          <cell r="V2269">
            <v>10911310.720000001</v>
          </cell>
          <cell r="W2269">
            <v>4823091.07</v>
          </cell>
          <cell r="X2269">
            <v>4899046.41</v>
          </cell>
          <cell r="Y2269">
            <v>4974249.76</v>
          </cell>
          <cell r="Z2269">
            <v>5049879.66</v>
          </cell>
          <cell r="AA2269">
            <v>5126289.05</v>
          </cell>
          <cell r="AB2269">
            <v>5203203.5</v>
          </cell>
          <cell r="AC2269">
            <v>5283869.59</v>
          </cell>
          <cell r="AD2269">
            <v>5405233.1200000001</v>
          </cell>
          <cell r="AE2269">
            <v>5502775.29</v>
          </cell>
          <cell r="AF2269">
            <v>5602414.6799999997</v>
          </cell>
          <cell r="AG2269">
            <v>5704204.7300000004</v>
          </cell>
          <cell r="AH2269">
            <v>5808200.4400000004</v>
          </cell>
          <cell r="AI2269">
            <v>5914458.3899999997</v>
          </cell>
          <cell r="AJ2269">
            <v>6023036.7800000003</v>
          </cell>
          <cell r="AK2269">
            <v>6133995.5099999998</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146889.60999999999</v>
          </cell>
        </row>
        <row r="2270">
          <cell r="A2270" t="str">
            <v>UTLarge C&amp;ICritical Peak PricingNon-Incentive CostsLow Participation Case0</v>
          </cell>
          <cell r="B2270" t="str">
            <v>UT</v>
          </cell>
          <cell r="C2270" t="str">
            <v>Large C&amp;I</v>
          </cell>
          <cell r="D2270" t="str">
            <v>Critical Peak Pricing</v>
          </cell>
          <cell r="E2270" t="str">
            <v>Non-Incentive Costs</v>
          </cell>
          <cell r="F2270" t="str">
            <v>Low Participation Case</v>
          </cell>
          <cell r="G2270">
            <v>0</v>
          </cell>
          <cell r="H2270">
            <v>0</v>
          </cell>
          <cell r="I2270">
            <v>0</v>
          </cell>
          <cell r="J2270">
            <v>0</v>
          </cell>
          <cell r="K2270">
            <v>0</v>
          </cell>
          <cell r="L2270">
            <v>0</v>
          </cell>
          <cell r="M2270">
            <v>0</v>
          </cell>
          <cell r="N2270">
            <v>0</v>
          </cell>
          <cell r="O2270">
            <v>0</v>
          </cell>
          <cell r="P2270">
            <v>0</v>
          </cell>
          <cell r="Q2270">
            <v>0</v>
          </cell>
          <cell r="R2270">
            <v>5482636.7300000004</v>
          </cell>
          <cell r="S2270">
            <v>11437731.27</v>
          </cell>
          <cell r="T2270">
            <v>23748445.530000001</v>
          </cell>
          <cell r="U2270">
            <v>12818922.52</v>
          </cell>
          <cell r="V2270">
            <v>7177502.6100000003</v>
          </cell>
          <cell r="W2270">
            <v>1035039.42</v>
          </cell>
          <cell r="X2270">
            <v>1056694.75</v>
          </cell>
          <cell r="Y2270">
            <v>1077608.81</v>
          </cell>
          <cell r="Z2270">
            <v>1098962.6200000001</v>
          </cell>
          <cell r="AA2270">
            <v>1121099.71</v>
          </cell>
          <cell r="AB2270">
            <v>1143734.93</v>
          </cell>
          <cell r="AC2270">
            <v>1169950.97</v>
          </cell>
          <cell r="AD2270">
            <v>1234739.83</v>
          </cell>
          <cell r="AE2270">
            <v>1274929.31</v>
          </cell>
          <cell r="AF2270">
            <v>1316427.29</v>
          </cell>
          <cell r="AG2270">
            <v>1359276.37</v>
          </cell>
          <cell r="AH2270">
            <v>1403520.56</v>
          </cell>
          <cell r="AI2270">
            <v>1449205.28</v>
          </cell>
          <cell r="AJ2270">
            <v>1496377.44</v>
          </cell>
          <cell r="AK2270">
            <v>1545085.48</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row>
        <row r="2271">
          <cell r="A2271" t="str">
            <v>UTLarge C&amp;ICritical Peak PricingSummer Peak Reduction @Meter  (MW)Low Participation Case0</v>
          </cell>
          <cell r="B2271" t="str">
            <v>UT</v>
          </cell>
          <cell r="C2271" t="str">
            <v>Large C&amp;I</v>
          </cell>
          <cell r="D2271" t="str">
            <v>Critical Peak Pricing</v>
          </cell>
          <cell r="E2271" t="str">
            <v>Summer Peak Reduction @Meter  (MW)</v>
          </cell>
          <cell r="F2271" t="str">
            <v>Low Participation Case</v>
          </cell>
          <cell r="G2271">
            <v>0</v>
          </cell>
          <cell r="H2271">
            <v>0</v>
          </cell>
          <cell r="I2271">
            <v>0</v>
          </cell>
          <cell r="J2271">
            <v>0</v>
          </cell>
          <cell r="K2271">
            <v>0</v>
          </cell>
          <cell r="L2271">
            <v>0</v>
          </cell>
          <cell r="M2271">
            <v>0</v>
          </cell>
          <cell r="N2271">
            <v>0</v>
          </cell>
          <cell r="O2271">
            <v>0</v>
          </cell>
          <cell r="P2271">
            <v>0</v>
          </cell>
          <cell r="Q2271">
            <v>0</v>
          </cell>
          <cell r="R2271">
            <v>5.1061481672101516</v>
          </cell>
          <cell r="S2271">
            <v>15.546439584201273</v>
          </cell>
          <cell r="T2271">
            <v>36.769815927493447</v>
          </cell>
          <cell r="U2271">
            <v>47.99510590524666</v>
          </cell>
          <cell r="V2271">
            <v>54.039254216657497</v>
          </cell>
          <cell r="W2271">
            <v>54.75501228123791</v>
          </cell>
          <cell r="X2271">
            <v>55.462504704051796</v>
          </cell>
          <cell r="Y2271">
            <v>56.170704503007471</v>
          </cell>
          <cell r="Z2271">
            <v>56.91276145592839</v>
          </cell>
          <cell r="AA2271">
            <v>57.74360864977195</v>
          </cell>
          <cell r="AB2271">
            <v>58.507439221742665</v>
          </cell>
          <cell r="AC2271">
            <v>59.27262640549219</v>
          </cell>
          <cell r="AD2271">
            <v>60.065513565673378</v>
          </cell>
          <cell r="AE2271">
            <v>60.869007140432515</v>
          </cell>
          <cell r="AF2271">
            <v>61.683249011282939</v>
          </cell>
          <cell r="AG2271">
            <v>62.508382957680382</v>
          </cell>
          <cell r="AH2271">
            <v>63.344554682411669</v>
          </cell>
          <cell r="AI2271">
            <v>64.191911837323005</v>
          </cell>
          <cell r="AJ2271">
            <v>65.050604049392433</v>
          </cell>
          <cell r="AK2271">
            <v>65.920782947151125</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2.382876288594189</v>
          </cell>
        </row>
        <row r="2272">
          <cell r="A2272" t="str">
            <v>UTLarge C&amp;ICritical Peak PricingSummer Peak Reduction @Generation (MW)Low Participation Case0</v>
          </cell>
          <cell r="B2272" t="str">
            <v>UT</v>
          </cell>
          <cell r="C2272" t="str">
            <v>Large C&amp;I</v>
          </cell>
          <cell r="D2272" t="str">
            <v>Critical Peak Pricing</v>
          </cell>
          <cell r="E2272" t="str">
            <v>Summer Peak Reduction @Generation (MW)</v>
          </cell>
          <cell r="F2272" t="str">
            <v>Low Participation Case</v>
          </cell>
          <cell r="G2272">
            <v>0</v>
          </cell>
          <cell r="H2272">
            <v>0</v>
          </cell>
          <cell r="I2272">
            <v>0</v>
          </cell>
          <cell r="J2272">
            <v>0</v>
          </cell>
          <cell r="K2272">
            <v>0</v>
          </cell>
          <cell r="L2272">
            <v>0</v>
          </cell>
          <cell r="M2272">
            <v>0</v>
          </cell>
          <cell r="N2272">
            <v>0</v>
          </cell>
          <cell r="O2272">
            <v>0</v>
          </cell>
          <cell r="P2272">
            <v>0</v>
          </cell>
          <cell r="Q2272">
            <v>0</v>
          </cell>
          <cell r="R2272">
            <v>5.6309529854545115</v>
          </cell>
          <cell r="S2272">
            <v>17.1442871462299</v>
          </cell>
          <cell r="T2272">
            <v>40.548980952242438</v>
          </cell>
          <cell r="U2272">
            <v>52.92799504328039</v>
          </cell>
          <cell r="V2272">
            <v>59.593354892652727</v>
          </cell>
          <cell r="W2272">
            <v>60.382677857562754</v>
          </cell>
          <cell r="X2272">
            <v>61.162885646285609</v>
          </cell>
          <cell r="Y2272">
            <v>61.94387351456492</v>
          </cell>
          <cell r="Z2272">
            <v>62.762198341341403</v>
          </cell>
          <cell r="AA2272">
            <v>63.678439181486489</v>
          </cell>
          <cell r="AB2272">
            <v>64.520775498172327</v>
          </cell>
          <cell r="AC2272">
            <v>65.364607857843168</v>
          </cell>
          <cell r="AD2272">
            <v>66.238987169908881</v>
          </cell>
          <cell r="AE2272">
            <v>67.125063013269198</v>
          </cell>
          <cell r="AF2272">
            <v>68.022991851877961</v>
          </cell>
          <cell r="AG2272">
            <v>68.932932242700019</v>
          </cell>
          <cell r="AH2272">
            <v>69.855044863709381</v>
          </cell>
          <cell r="AI2272">
            <v>70.789492542261797</v>
          </cell>
          <cell r="AJ2272">
            <v>71.73644028384696</v>
          </cell>
          <cell r="AK2272">
            <v>72.696055301225314</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row>
        <row r="2273">
          <cell r="A2273" t="str">
            <v>UTLarge C&amp;ICritical Peak PricingWinter Peak Reduction @Meter  (MW)Low Participation Case0</v>
          </cell>
          <cell r="B2273" t="str">
            <v>UT</v>
          </cell>
          <cell r="C2273" t="str">
            <v>Large C&amp;I</v>
          </cell>
          <cell r="D2273" t="str">
            <v>Critical Peak Pricing</v>
          </cell>
          <cell r="E2273" t="str">
            <v>Winter Peak Reduction @Meter  (MW)</v>
          </cell>
          <cell r="F2273" t="str">
            <v>Low Participation Case</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2.382876288594189</v>
          </cell>
        </row>
        <row r="2274">
          <cell r="A2274" t="str">
            <v>UTLarge C&amp;ICritical Peak PricingWinter Peak Reduction @Generation (MW)Low Participation Case0</v>
          </cell>
          <cell r="B2274" t="str">
            <v>UT</v>
          </cell>
          <cell r="C2274" t="str">
            <v>Large C&amp;I</v>
          </cell>
          <cell r="D2274" t="str">
            <v>Critical Peak Pricing</v>
          </cell>
          <cell r="E2274" t="str">
            <v>Winter Peak Reduction @Generation (MW)</v>
          </cell>
          <cell r="F2274" t="str">
            <v>Low Participation Case</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row>
        <row r="2275">
          <cell r="A2275" t="str">
            <v>UTLarge C&amp;ICritical Peak PricingProgram Annual BenefitsLow Participation Case0</v>
          </cell>
          <cell r="B2275" t="str">
            <v>UT</v>
          </cell>
          <cell r="C2275" t="str">
            <v>Large C&amp;I</v>
          </cell>
          <cell r="D2275" t="str">
            <v>Critical Peak Pricing</v>
          </cell>
          <cell r="E2275" t="str">
            <v>Program Annual Benefits</v>
          </cell>
          <cell r="F2275" t="str">
            <v>Low Participation Case</v>
          </cell>
          <cell r="G2275">
            <v>0</v>
          </cell>
          <cell r="BA2275">
            <v>8979143.9600000009</v>
          </cell>
        </row>
        <row r="2276">
          <cell r="A2276" t="str">
            <v>UTLarge C&amp;ICritical Peak PricingNew ParticipantsLow Participation Case0</v>
          </cell>
          <cell r="B2276" t="str">
            <v>UT</v>
          </cell>
          <cell r="C2276" t="str">
            <v>Large C&amp;I</v>
          </cell>
          <cell r="D2276" t="str">
            <v>Critical Peak Pricing</v>
          </cell>
          <cell r="E2276" t="str">
            <v>New Participants</v>
          </cell>
          <cell r="F2276" t="str">
            <v>Low Participation Case</v>
          </cell>
          <cell r="G2276">
            <v>0</v>
          </cell>
          <cell r="H2276">
            <v>0</v>
          </cell>
          <cell r="I2276">
            <v>0</v>
          </cell>
          <cell r="J2276">
            <v>0</v>
          </cell>
          <cell r="K2276">
            <v>0</v>
          </cell>
          <cell r="L2276">
            <v>0</v>
          </cell>
          <cell r="M2276">
            <v>0</v>
          </cell>
          <cell r="N2276">
            <v>0</v>
          </cell>
          <cell r="O2276">
            <v>0</v>
          </cell>
          <cell r="P2276">
            <v>0</v>
          </cell>
          <cell r="Q2276">
            <v>0</v>
          </cell>
          <cell r="R2276">
            <v>16746.686550000006</v>
          </cell>
          <cell r="S2276">
            <v>34271.919000000009</v>
          </cell>
          <cell r="T2276">
            <v>69833.664450000011</v>
          </cell>
          <cell r="U2276">
            <v>36847.527750000037</v>
          </cell>
          <cell r="V2276">
            <v>20100.588749999937</v>
          </cell>
          <cell r="W2276">
            <v>2583.0255000000179</v>
          </cell>
          <cell r="X2276">
            <v>2585.7149999999965</v>
          </cell>
          <cell r="Y2276">
            <v>2585.2035000000324</v>
          </cell>
          <cell r="Z2276">
            <v>2584.5764999999665</v>
          </cell>
          <cell r="AA2276">
            <v>2584.3950000000186</v>
          </cell>
          <cell r="AB2276">
            <v>2584.7249999999767</v>
          </cell>
          <cell r="AC2276">
            <v>2592.8595000000205</v>
          </cell>
          <cell r="AD2276">
            <v>2694.0321599718882</v>
          </cell>
          <cell r="AE2276">
            <v>2731.0805338135397</v>
          </cell>
          <cell r="AF2276">
            <v>2768.6383974915661</v>
          </cell>
          <cell r="AG2276">
            <v>2806.7127575183695</v>
          </cell>
          <cell r="AH2276">
            <v>2845.3107167601411</v>
          </cell>
          <cell r="AI2276">
            <v>2884.4394757617847</v>
          </cell>
          <cell r="AJ2276">
            <v>2924.1063340901455</v>
          </cell>
          <cell r="AK2276">
            <v>2964.3186916958948</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row>
        <row r="2277">
          <cell r="A2277" t="str">
            <v>UTLarge C&amp;ICritical Peak PricingIncentive CostsLow Participation Case0</v>
          </cell>
          <cell r="B2277" t="str">
            <v>UT</v>
          </cell>
          <cell r="C2277" t="str">
            <v>Large C&amp;I</v>
          </cell>
          <cell r="D2277" t="str">
            <v>Critical Peak Pricing</v>
          </cell>
          <cell r="E2277" t="str">
            <v>Incentive Costs</v>
          </cell>
          <cell r="F2277" t="str">
            <v>Low Participation Case</v>
          </cell>
          <cell r="G2277">
            <v>0</v>
          </cell>
          <cell r="H2277">
            <v>0</v>
          </cell>
          <cell r="I2277">
            <v>0</v>
          </cell>
          <cell r="J2277">
            <v>0</v>
          </cell>
          <cell r="K2277">
            <v>0</v>
          </cell>
          <cell r="L2277">
            <v>0</v>
          </cell>
          <cell r="M2277">
            <v>0</v>
          </cell>
          <cell r="N2277">
            <v>0</v>
          </cell>
          <cell r="O2277">
            <v>0</v>
          </cell>
          <cell r="P2277">
            <v>0</v>
          </cell>
          <cell r="Q2277">
            <v>0</v>
          </cell>
          <cell r="R2277">
            <v>351680.42</v>
          </cell>
          <cell r="S2277">
            <v>1071390.72</v>
          </cell>
          <cell r="T2277">
            <v>2537897.67</v>
          </cell>
          <cell r="U2277">
            <v>3311695.75</v>
          </cell>
          <cell r="V2277">
            <v>3733808.12</v>
          </cell>
          <cell r="W2277">
            <v>3788051.65</v>
          </cell>
          <cell r="X2277">
            <v>3842351.67</v>
          </cell>
          <cell r="Y2277">
            <v>3896640.94</v>
          </cell>
          <cell r="Z2277">
            <v>3950917.05</v>
          </cell>
          <cell r="AA2277">
            <v>4005189.34</v>
          </cell>
          <cell r="AB2277">
            <v>4059468.57</v>
          </cell>
          <cell r="AC2277">
            <v>4113918.62</v>
          </cell>
          <cell r="AD2277">
            <v>4170493.29</v>
          </cell>
          <cell r="AE2277">
            <v>4227845.9800000004</v>
          </cell>
          <cell r="AF2277">
            <v>4285987.3899999997</v>
          </cell>
          <cell r="AG2277">
            <v>4344928.3600000003</v>
          </cell>
          <cell r="AH2277">
            <v>4404679.88</v>
          </cell>
          <cell r="AI2277">
            <v>4465253.1100000003</v>
          </cell>
          <cell r="AJ2277">
            <v>4526659.34</v>
          </cell>
          <cell r="AK2277">
            <v>4588910.04</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row>
        <row r="2278">
          <cell r="A2278" t="str">
            <v>UTLarge C&amp;ICritical Peak PricingParticipantsLow Participation Case0</v>
          </cell>
          <cell r="B2278" t="str">
            <v>UT</v>
          </cell>
          <cell r="C2278" t="str">
            <v>Large C&amp;I</v>
          </cell>
          <cell r="D2278" t="str">
            <v>Critical Peak Pricing</v>
          </cell>
          <cell r="E2278" t="str">
            <v>Participants</v>
          </cell>
          <cell r="F2278" t="str">
            <v>Low Participation Case</v>
          </cell>
          <cell r="G2278">
            <v>0</v>
          </cell>
          <cell r="H2278">
            <v>0</v>
          </cell>
          <cell r="I2278">
            <v>0</v>
          </cell>
          <cell r="J2278">
            <v>0</v>
          </cell>
          <cell r="K2278">
            <v>0</v>
          </cell>
          <cell r="L2278">
            <v>0</v>
          </cell>
          <cell r="M2278">
            <v>0</v>
          </cell>
          <cell r="N2278">
            <v>0</v>
          </cell>
          <cell r="O2278">
            <v>0</v>
          </cell>
          <cell r="P2278">
            <v>0</v>
          </cell>
          <cell r="Q2278">
            <v>0</v>
          </cell>
          <cell r="R2278">
            <v>16746.686550000006</v>
          </cell>
          <cell r="S2278">
            <v>51018.605550000015</v>
          </cell>
          <cell r="T2278">
            <v>120852.27000000002</v>
          </cell>
          <cell r="U2278">
            <v>157699.79775000006</v>
          </cell>
          <cell r="V2278">
            <v>177800.38649999999</v>
          </cell>
          <cell r="W2278">
            <v>180383.41200000001</v>
          </cell>
          <cell r="X2278">
            <v>182969.12700000001</v>
          </cell>
          <cell r="Y2278">
            <v>185554.33050000004</v>
          </cell>
          <cell r="Z2278">
            <v>188138.90700000001</v>
          </cell>
          <cell r="AA2278">
            <v>190723.30200000003</v>
          </cell>
          <cell r="AB2278">
            <v>193308.027</v>
          </cell>
          <cell r="AC2278">
            <v>195900.88650000002</v>
          </cell>
          <cell r="AD2278">
            <v>198594.91865997191</v>
          </cell>
          <cell r="AE2278">
            <v>201325.99919378545</v>
          </cell>
          <cell r="AF2278">
            <v>204094.63759127702</v>
          </cell>
          <cell r="AG2278">
            <v>206901.35034879539</v>
          </cell>
          <cell r="AH2278">
            <v>209746.66106555553</v>
          </cell>
          <cell r="AI2278">
            <v>212631.10054131731</v>
          </cell>
          <cell r="AJ2278">
            <v>215555.20687540746</v>
          </cell>
          <cell r="AK2278">
            <v>218519.52556710335</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row>
        <row r="2279">
          <cell r="A2279" t="str">
            <v>UTMedium C&amp;ICritical Peak PricingProgram Annual BenefitsLow Participation Case0</v>
          </cell>
          <cell r="B2279" t="str">
            <v>UT</v>
          </cell>
          <cell r="C2279" t="str">
            <v>Medium C&amp;I</v>
          </cell>
          <cell r="D2279" t="str">
            <v>Critical Peak Pricing</v>
          </cell>
          <cell r="E2279" t="str">
            <v>Program Annual Benefits</v>
          </cell>
          <cell r="F2279" t="str">
            <v>Low Participation Case</v>
          </cell>
          <cell r="G2279">
            <v>0</v>
          </cell>
          <cell r="H2279">
            <v>0</v>
          </cell>
          <cell r="I2279">
            <v>0</v>
          </cell>
          <cell r="J2279">
            <v>0</v>
          </cell>
          <cell r="K2279">
            <v>0</v>
          </cell>
          <cell r="L2279">
            <v>0</v>
          </cell>
          <cell r="M2279">
            <v>0</v>
          </cell>
          <cell r="N2279">
            <v>0</v>
          </cell>
          <cell r="O2279">
            <v>0</v>
          </cell>
          <cell r="P2279">
            <v>0</v>
          </cell>
          <cell r="Q2279">
            <v>0</v>
          </cell>
          <cell r="R2279">
            <v>573231.01</v>
          </cell>
          <cell r="S2279">
            <v>1745288.43</v>
          </cell>
          <cell r="T2279">
            <v>4127886.26</v>
          </cell>
          <cell r="U2279">
            <v>5388069.9000000004</v>
          </cell>
          <cell r="V2279">
            <v>6066603.5300000003</v>
          </cell>
          <cell r="W2279">
            <v>6146956.6100000003</v>
          </cell>
          <cell r="X2279">
            <v>6226381.7599999998</v>
          </cell>
          <cell r="Y2279">
            <v>6305886.3200000003</v>
          </cell>
          <cell r="Z2279">
            <v>6389191.79</v>
          </cell>
          <cell r="AA2279">
            <v>6482465.1100000003</v>
          </cell>
          <cell r="AB2279">
            <v>6568214.9500000002</v>
          </cell>
          <cell r="AC2279">
            <v>6654117.0800000001</v>
          </cell>
          <cell r="AD2279">
            <v>6743128.8899999997</v>
          </cell>
          <cell r="AE2279">
            <v>6833331.4100000001</v>
          </cell>
          <cell r="AF2279">
            <v>6924740.5700000003</v>
          </cell>
          <cell r="AG2279">
            <v>7017372.5</v>
          </cell>
          <cell r="AH2279">
            <v>7111243.5700000003</v>
          </cell>
          <cell r="AI2279">
            <v>7206370.3399999999</v>
          </cell>
          <cell r="AJ2279">
            <v>7302769.6200000001</v>
          </cell>
          <cell r="AK2279">
            <v>7400458.4299999997</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row>
        <row r="2280">
          <cell r="A2280" t="str">
            <v>UTMedium C&amp;ICritical Peak PricingProgram Annual CostsLow Participation Case0</v>
          </cell>
          <cell r="B2280" t="str">
            <v>UT</v>
          </cell>
          <cell r="C2280" t="str">
            <v>Medium C&amp;I</v>
          </cell>
          <cell r="D2280" t="str">
            <v>Critical Peak Pricing</v>
          </cell>
          <cell r="E2280" t="str">
            <v>Program Annual Costs</v>
          </cell>
          <cell r="F2280" t="str">
            <v>Low Participation Case</v>
          </cell>
          <cell r="G2280">
            <v>0</v>
          </cell>
          <cell r="H2280">
            <v>0</v>
          </cell>
          <cell r="I2280">
            <v>0</v>
          </cell>
          <cell r="J2280">
            <v>0</v>
          </cell>
          <cell r="K2280">
            <v>0</v>
          </cell>
          <cell r="L2280">
            <v>0</v>
          </cell>
          <cell r="M2280">
            <v>0</v>
          </cell>
          <cell r="N2280">
            <v>0</v>
          </cell>
          <cell r="O2280">
            <v>0</v>
          </cell>
          <cell r="P2280">
            <v>0</v>
          </cell>
          <cell r="Q2280">
            <v>0</v>
          </cell>
          <cell r="R2280">
            <v>5834317.1500000004</v>
          </cell>
          <cell r="S2280">
            <v>12509121.98</v>
          </cell>
          <cell r="T2280">
            <v>26286343.199999999</v>
          </cell>
          <cell r="U2280">
            <v>16130618.27</v>
          </cell>
          <cell r="V2280">
            <v>10911310.720000001</v>
          </cell>
          <cell r="W2280">
            <v>4823091.07</v>
          </cell>
          <cell r="X2280">
            <v>4899046.41</v>
          </cell>
          <cell r="Y2280">
            <v>4974249.76</v>
          </cell>
          <cell r="Z2280">
            <v>5049879.66</v>
          </cell>
          <cell r="AA2280">
            <v>5126289.05</v>
          </cell>
          <cell r="AB2280">
            <v>5203203.5</v>
          </cell>
          <cell r="AC2280">
            <v>5283869.59</v>
          </cell>
          <cell r="AD2280">
            <v>5405233.1200000001</v>
          </cell>
          <cell r="AE2280">
            <v>5502775.29</v>
          </cell>
          <cell r="AF2280">
            <v>5602414.6799999997</v>
          </cell>
          <cell r="AG2280">
            <v>5704204.7300000004</v>
          </cell>
          <cell r="AH2280">
            <v>5808200.4400000004</v>
          </cell>
          <cell r="AI2280">
            <v>5914458.3899999997</v>
          </cell>
          <cell r="AJ2280">
            <v>6023036.7800000003</v>
          </cell>
          <cell r="AK2280">
            <v>6133995.5099999998</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314833.12</v>
          </cell>
        </row>
        <row r="2281">
          <cell r="A2281" t="str">
            <v>UTMedium C&amp;ICritical Peak PricingNon-Incentive CostsLow Participation Case0</v>
          </cell>
          <cell r="B2281" t="str">
            <v>UT</v>
          </cell>
          <cell r="C2281" t="str">
            <v>Medium C&amp;I</v>
          </cell>
          <cell r="D2281" t="str">
            <v>Critical Peak Pricing</v>
          </cell>
          <cell r="E2281" t="str">
            <v>Non-Incentive Costs</v>
          </cell>
          <cell r="F2281" t="str">
            <v>Low Participation Case</v>
          </cell>
          <cell r="G2281">
            <v>0</v>
          </cell>
          <cell r="H2281">
            <v>0</v>
          </cell>
          <cell r="I2281">
            <v>0</v>
          </cell>
          <cell r="J2281">
            <v>0</v>
          </cell>
          <cell r="K2281">
            <v>0</v>
          </cell>
          <cell r="L2281">
            <v>0</v>
          </cell>
          <cell r="M2281">
            <v>0</v>
          </cell>
          <cell r="N2281">
            <v>0</v>
          </cell>
          <cell r="O2281">
            <v>0</v>
          </cell>
          <cell r="P2281">
            <v>0</v>
          </cell>
          <cell r="Q2281">
            <v>0</v>
          </cell>
          <cell r="R2281">
            <v>5482636.7300000004</v>
          </cell>
          <cell r="S2281">
            <v>11437731.27</v>
          </cell>
          <cell r="T2281">
            <v>23748445.530000001</v>
          </cell>
          <cell r="U2281">
            <v>12818922.52</v>
          </cell>
          <cell r="V2281">
            <v>7177502.6100000003</v>
          </cell>
          <cell r="W2281">
            <v>1035039.42</v>
          </cell>
          <cell r="X2281">
            <v>1056694.75</v>
          </cell>
          <cell r="Y2281">
            <v>1077608.81</v>
          </cell>
          <cell r="Z2281">
            <v>1098962.6200000001</v>
          </cell>
          <cell r="AA2281">
            <v>1121099.71</v>
          </cell>
          <cell r="AB2281">
            <v>1143734.93</v>
          </cell>
          <cell r="AC2281">
            <v>1169950.97</v>
          </cell>
          <cell r="AD2281">
            <v>1234739.83</v>
          </cell>
          <cell r="AE2281">
            <v>1274929.31</v>
          </cell>
          <cell r="AF2281">
            <v>1316427.29</v>
          </cell>
          <cell r="AG2281">
            <v>1359276.37</v>
          </cell>
          <cell r="AH2281">
            <v>1403520.56</v>
          </cell>
          <cell r="AI2281">
            <v>1449205.28</v>
          </cell>
          <cell r="AJ2281">
            <v>1496377.44</v>
          </cell>
          <cell r="AK2281">
            <v>1545085.48</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row>
        <row r="2282">
          <cell r="A2282" t="str">
            <v>UTMedium C&amp;ICritical Peak PricingSummer Peak Reduction @Meter  (MW)Low Participation Case0</v>
          </cell>
          <cell r="B2282" t="str">
            <v>UT</v>
          </cell>
          <cell r="C2282" t="str">
            <v>Medium C&amp;I</v>
          </cell>
          <cell r="D2282" t="str">
            <v>Critical Peak Pricing</v>
          </cell>
          <cell r="E2282" t="str">
            <v>Summer Peak Reduction @Meter  (MW)</v>
          </cell>
          <cell r="F2282" t="str">
            <v>Low Participation Case</v>
          </cell>
          <cell r="G2282">
            <v>0</v>
          </cell>
          <cell r="H2282">
            <v>0</v>
          </cell>
          <cell r="I2282">
            <v>0</v>
          </cell>
          <cell r="J2282">
            <v>0</v>
          </cell>
          <cell r="K2282">
            <v>0</v>
          </cell>
          <cell r="L2282">
            <v>0</v>
          </cell>
          <cell r="M2282">
            <v>0</v>
          </cell>
          <cell r="N2282">
            <v>0</v>
          </cell>
          <cell r="O2282">
            <v>0</v>
          </cell>
          <cell r="P2282">
            <v>0</v>
          </cell>
          <cell r="Q2282">
            <v>0</v>
          </cell>
          <cell r="R2282">
            <v>5.1061481672101516</v>
          </cell>
          <cell r="S2282">
            <v>15.546439584201273</v>
          </cell>
          <cell r="T2282">
            <v>36.769815927493447</v>
          </cell>
          <cell r="U2282">
            <v>47.99510590524666</v>
          </cell>
          <cell r="V2282">
            <v>54.039254216657497</v>
          </cell>
          <cell r="W2282">
            <v>54.75501228123791</v>
          </cell>
          <cell r="X2282">
            <v>55.462504704051796</v>
          </cell>
          <cell r="Y2282">
            <v>56.170704503007471</v>
          </cell>
          <cell r="Z2282">
            <v>56.91276145592839</v>
          </cell>
          <cell r="AA2282">
            <v>57.74360864977195</v>
          </cell>
          <cell r="AB2282">
            <v>58.507439221742665</v>
          </cell>
          <cell r="AC2282">
            <v>59.27262640549219</v>
          </cell>
          <cell r="AD2282">
            <v>60.065513565673378</v>
          </cell>
          <cell r="AE2282">
            <v>60.869007140432515</v>
          </cell>
          <cell r="AF2282">
            <v>61.683249011282939</v>
          </cell>
          <cell r="AG2282">
            <v>62.508382957680382</v>
          </cell>
          <cell r="AH2282">
            <v>63.344554682411669</v>
          </cell>
          <cell r="AI2282">
            <v>64.191911837323005</v>
          </cell>
          <cell r="AJ2282">
            <v>65.050604049392433</v>
          </cell>
          <cell r="AK2282">
            <v>65.920782947151125</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5.1072936617692317</v>
          </cell>
        </row>
        <row r="2283">
          <cell r="A2283" t="str">
            <v>UTMedium C&amp;ICritical Peak PricingSummer Peak Reduction @Generation (MW)Low Participation Case0</v>
          </cell>
          <cell r="B2283" t="str">
            <v>UT</v>
          </cell>
          <cell r="C2283" t="str">
            <v>Medium C&amp;I</v>
          </cell>
          <cell r="D2283" t="str">
            <v>Critical Peak Pricing</v>
          </cell>
          <cell r="E2283" t="str">
            <v>Summer Peak Reduction @Generation (MW)</v>
          </cell>
          <cell r="F2283" t="str">
            <v>Low Participation Case</v>
          </cell>
          <cell r="G2283">
            <v>0</v>
          </cell>
          <cell r="H2283">
            <v>0</v>
          </cell>
          <cell r="I2283">
            <v>0</v>
          </cell>
          <cell r="J2283">
            <v>0</v>
          </cell>
          <cell r="K2283">
            <v>0</v>
          </cell>
          <cell r="L2283">
            <v>0</v>
          </cell>
          <cell r="M2283">
            <v>0</v>
          </cell>
          <cell r="N2283">
            <v>0</v>
          </cell>
          <cell r="O2283">
            <v>0</v>
          </cell>
          <cell r="P2283">
            <v>0</v>
          </cell>
          <cell r="Q2283">
            <v>0</v>
          </cell>
          <cell r="R2283">
            <v>5.6309529854545115</v>
          </cell>
          <cell r="S2283">
            <v>17.1442871462299</v>
          </cell>
          <cell r="T2283">
            <v>40.548980952242438</v>
          </cell>
          <cell r="U2283">
            <v>52.92799504328039</v>
          </cell>
          <cell r="V2283">
            <v>59.593354892652727</v>
          </cell>
          <cell r="W2283">
            <v>60.382677857562754</v>
          </cell>
          <cell r="X2283">
            <v>61.162885646285609</v>
          </cell>
          <cell r="Y2283">
            <v>61.94387351456492</v>
          </cell>
          <cell r="Z2283">
            <v>62.762198341341403</v>
          </cell>
          <cell r="AA2283">
            <v>63.678439181486489</v>
          </cell>
          <cell r="AB2283">
            <v>64.520775498172327</v>
          </cell>
          <cell r="AC2283">
            <v>65.364607857843168</v>
          </cell>
          <cell r="AD2283">
            <v>66.238987169908881</v>
          </cell>
          <cell r="AE2283">
            <v>67.125063013269198</v>
          </cell>
          <cell r="AF2283">
            <v>68.022991851877961</v>
          </cell>
          <cell r="AG2283">
            <v>68.932932242700019</v>
          </cell>
          <cell r="AH2283">
            <v>69.855044863709381</v>
          </cell>
          <cell r="AI2283">
            <v>70.789492542261797</v>
          </cell>
          <cell r="AJ2283">
            <v>71.73644028384696</v>
          </cell>
          <cell r="AK2283">
            <v>72.696055301225314</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row>
        <row r="2284">
          <cell r="A2284" t="str">
            <v>UTMedium C&amp;ICritical Peak PricingWinter Peak Reduction @Meter  (MW)Low Participation Case0</v>
          </cell>
          <cell r="B2284" t="str">
            <v>UT</v>
          </cell>
          <cell r="C2284" t="str">
            <v>Medium C&amp;I</v>
          </cell>
          <cell r="D2284" t="str">
            <v>Critical Peak Pricing</v>
          </cell>
          <cell r="E2284" t="str">
            <v>Winter Peak Reduction @Meter  (MW)</v>
          </cell>
          <cell r="F2284" t="str">
            <v>Low Participation Case</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5.1072936617692317</v>
          </cell>
        </row>
        <row r="2285">
          <cell r="A2285" t="str">
            <v>UTMedium C&amp;ICritical Peak PricingWinter Peak Reduction @Generation (MW)Low Participation Case0</v>
          </cell>
          <cell r="B2285" t="str">
            <v>UT</v>
          </cell>
          <cell r="C2285" t="str">
            <v>Medium C&amp;I</v>
          </cell>
          <cell r="D2285" t="str">
            <v>Critical Peak Pricing</v>
          </cell>
          <cell r="E2285" t="str">
            <v>Winter Peak Reduction @Generation (MW)</v>
          </cell>
          <cell r="F2285" t="str">
            <v>Low Participation Case</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row>
        <row r="2286">
          <cell r="A2286" t="str">
            <v>UTMedium C&amp;ICritical Peak PricingProgram Annual BenefitsLow Participation Case0</v>
          </cell>
          <cell r="B2286" t="str">
            <v>UT</v>
          </cell>
          <cell r="C2286" t="str">
            <v>Medium C&amp;I</v>
          </cell>
          <cell r="D2286" t="str">
            <v>Critical Peak Pricing</v>
          </cell>
          <cell r="E2286" t="str">
            <v>Program Annual Benefits</v>
          </cell>
          <cell r="F2286" t="str">
            <v>Low Participation Case</v>
          </cell>
          <cell r="G2286">
            <v>0</v>
          </cell>
          <cell r="BA2286">
            <v>7681978.1500000004</v>
          </cell>
        </row>
        <row r="2287">
          <cell r="A2287" t="str">
            <v>UTMedium C&amp;ICritical Peak PricingNew ParticipantsLow Participation Case0</v>
          </cell>
          <cell r="B2287" t="str">
            <v>UT</v>
          </cell>
          <cell r="C2287" t="str">
            <v>Medium C&amp;I</v>
          </cell>
          <cell r="D2287" t="str">
            <v>Critical Peak Pricing</v>
          </cell>
          <cell r="E2287" t="str">
            <v>New Participants</v>
          </cell>
          <cell r="F2287" t="str">
            <v>Low Participation Case</v>
          </cell>
          <cell r="G2287">
            <v>0</v>
          </cell>
          <cell r="H2287">
            <v>0</v>
          </cell>
          <cell r="I2287">
            <v>0</v>
          </cell>
          <cell r="J2287">
            <v>0</v>
          </cell>
          <cell r="K2287">
            <v>0</v>
          </cell>
          <cell r="L2287">
            <v>0</v>
          </cell>
          <cell r="M2287">
            <v>0</v>
          </cell>
          <cell r="N2287">
            <v>0</v>
          </cell>
          <cell r="O2287">
            <v>0</v>
          </cell>
          <cell r="P2287">
            <v>0</v>
          </cell>
          <cell r="Q2287">
            <v>0</v>
          </cell>
          <cell r="R2287">
            <v>16746.686550000006</v>
          </cell>
          <cell r="S2287">
            <v>34271.919000000009</v>
          </cell>
          <cell r="T2287">
            <v>69833.664450000011</v>
          </cell>
          <cell r="U2287">
            <v>36847.527750000037</v>
          </cell>
          <cell r="V2287">
            <v>20100.588749999937</v>
          </cell>
          <cell r="W2287">
            <v>2583.0255000000179</v>
          </cell>
          <cell r="X2287">
            <v>2585.7149999999965</v>
          </cell>
          <cell r="Y2287">
            <v>2585.2035000000324</v>
          </cell>
          <cell r="Z2287">
            <v>2584.5764999999665</v>
          </cell>
          <cell r="AA2287">
            <v>2584.3950000000186</v>
          </cell>
          <cell r="AB2287">
            <v>2584.7249999999767</v>
          </cell>
          <cell r="AC2287">
            <v>2592.8595000000205</v>
          </cell>
          <cell r="AD2287">
            <v>2694.0321599718882</v>
          </cell>
          <cell r="AE2287">
            <v>2731.0805338135397</v>
          </cell>
          <cell r="AF2287">
            <v>2768.6383974915661</v>
          </cell>
          <cell r="AG2287">
            <v>2806.7127575183695</v>
          </cell>
          <cell r="AH2287">
            <v>2845.3107167601411</v>
          </cell>
          <cell r="AI2287">
            <v>2884.4394757617847</v>
          </cell>
          <cell r="AJ2287">
            <v>2924.1063340901455</v>
          </cell>
          <cell r="AK2287">
            <v>2964.3186916958948</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row>
        <row r="2288">
          <cell r="A2288" t="str">
            <v>UTMedium C&amp;ICritical Peak PricingIncentive CostsLow Participation Case0</v>
          </cell>
          <cell r="B2288" t="str">
            <v>UT</v>
          </cell>
          <cell r="C2288" t="str">
            <v>Medium C&amp;I</v>
          </cell>
          <cell r="D2288" t="str">
            <v>Critical Peak Pricing</v>
          </cell>
          <cell r="E2288" t="str">
            <v>Incentive Costs</v>
          </cell>
          <cell r="F2288" t="str">
            <v>Low Participation Case</v>
          </cell>
          <cell r="G2288">
            <v>0</v>
          </cell>
          <cell r="H2288">
            <v>0</v>
          </cell>
          <cell r="I2288">
            <v>0</v>
          </cell>
          <cell r="J2288">
            <v>0</v>
          </cell>
          <cell r="K2288">
            <v>0</v>
          </cell>
          <cell r="L2288">
            <v>0</v>
          </cell>
          <cell r="M2288">
            <v>0</v>
          </cell>
          <cell r="N2288">
            <v>0</v>
          </cell>
          <cell r="O2288">
            <v>0</v>
          </cell>
          <cell r="P2288">
            <v>0</v>
          </cell>
          <cell r="Q2288">
            <v>0</v>
          </cell>
          <cell r="R2288">
            <v>351680.42</v>
          </cell>
          <cell r="S2288">
            <v>1071390.72</v>
          </cell>
          <cell r="T2288">
            <v>2537897.67</v>
          </cell>
          <cell r="U2288">
            <v>3311695.75</v>
          </cell>
          <cell r="V2288">
            <v>3733808.12</v>
          </cell>
          <cell r="W2288">
            <v>3788051.65</v>
          </cell>
          <cell r="X2288">
            <v>3842351.67</v>
          </cell>
          <cell r="Y2288">
            <v>3896640.94</v>
          </cell>
          <cell r="Z2288">
            <v>3950917.05</v>
          </cell>
          <cell r="AA2288">
            <v>4005189.34</v>
          </cell>
          <cell r="AB2288">
            <v>4059468.57</v>
          </cell>
          <cell r="AC2288">
            <v>4113918.62</v>
          </cell>
          <cell r="AD2288">
            <v>4170493.29</v>
          </cell>
          <cell r="AE2288">
            <v>4227845.9800000004</v>
          </cell>
          <cell r="AF2288">
            <v>4285987.3899999997</v>
          </cell>
          <cell r="AG2288">
            <v>4344928.3600000003</v>
          </cell>
          <cell r="AH2288">
            <v>4404679.88</v>
          </cell>
          <cell r="AI2288">
            <v>4465253.1100000003</v>
          </cell>
          <cell r="AJ2288">
            <v>4526659.34</v>
          </cell>
          <cell r="AK2288">
            <v>4588910.04</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row>
        <row r="2289">
          <cell r="A2289" t="str">
            <v>UTMedium C&amp;ICritical Peak PricingParticipantsLow Participation Case0</v>
          </cell>
          <cell r="B2289" t="str">
            <v>UT</v>
          </cell>
          <cell r="C2289" t="str">
            <v>Medium C&amp;I</v>
          </cell>
          <cell r="D2289" t="str">
            <v>Critical Peak Pricing</v>
          </cell>
          <cell r="E2289" t="str">
            <v>Participants</v>
          </cell>
          <cell r="F2289" t="str">
            <v>Low Participation Case</v>
          </cell>
          <cell r="G2289">
            <v>0</v>
          </cell>
          <cell r="H2289">
            <v>0</v>
          </cell>
          <cell r="I2289">
            <v>0</v>
          </cell>
          <cell r="J2289">
            <v>0</v>
          </cell>
          <cell r="K2289">
            <v>0</v>
          </cell>
          <cell r="L2289">
            <v>0</v>
          </cell>
          <cell r="M2289">
            <v>0</v>
          </cell>
          <cell r="N2289">
            <v>0</v>
          </cell>
          <cell r="O2289">
            <v>0</v>
          </cell>
          <cell r="P2289">
            <v>0</v>
          </cell>
          <cell r="Q2289">
            <v>0</v>
          </cell>
          <cell r="R2289">
            <v>16746.686550000006</v>
          </cell>
          <cell r="S2289">
            <v>51018.605550000015</v>
          </cell>
          <cell r="T2289">
            <v>120852.27000000002</v>
          </cell>
          <cell r="U2289">
            <v>157699.79775000006</v>
          </cell>
          <cell r="V2289">
            <v>177800.38649999999</v>
          </cell>
          <cell r="W2289">
            <v>180383.41200000001</v>
          </cell>
          <cell r="X2289">
            <v>182969.12700000001</v>
          </cell>
          <cell r="Y2289">
            <v>185554.33050000004</v>
          </cell>
          <cell r="Z2289">
            <v>188138.90700000001</v>
          </cell>
          <cell r="AA2289">
            <v>190723.30200000003</v>
          </cell>
          <cell r="AB2289">
            <v>193308.027</v>
          </cell>
          <cell r="AC2289">
            <v>195900.88650000002</v>
          </cell>
          <cell r="AD2289">
            <v>198594.91865997191</v>
          </cell>
          <cell r="AE2289">
            <v>201325.99919378545</v>
          </cell>
          <cell r="AF2289">
            <v>204094.63759127702</v>
          </cell>
          <cell r="AG2289">
            <v>206901.35034879539</v>
          </cell>
          <cell r="AH2289">
            <v>209746.66106555553</v>
          </cell>
          <cell r="AI2289">
            <v>212631.10054131731</v>
          </cell>
          <cell r="AJ2289">
            <v>215555.20687540746</v>
          </cell>
          <cell r="AK2289">
            <v>218519.52556710335</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row>
        <row r="2290">
          <cell r="A2290" t="str">
            <v>UTResidentialCritical Peak PricingProgram Annual BenefitsLow Participation Case0</v>
          </cell>
          <cell r="B2290" t="str">
            <v>UT</v>
          </cell>
          <cell r="C2290" t="str">
            <v>Residential</v>
          </cell>
          <cell r="D2290" t="str">
            <v>Critical Peak Pricing</v>
          </cell>
          <cell r="E2290" t="str">
            <v>Program Annual Benefits</v>
          </cell>
          <cell r="F2290" t="str">
            <v>Low Participation Case</v>
          </cell>
          <cell r="G2290">
            <v>0</v>
          </cell>
          <cell r="H2290">
            <v>0</v>
          </cell>
          <cell r="I2290">
            <v>0</v>
          </cell>
          <cell r="J2290">
            <v>0</v>
          </cell>
          <cell r="K2290">
            <v>0</v>
          </cell>
          <cell r="L2290">
            <v>0</v>
          </cell>
          <cell r="M2290">
            <v>0</v>
          </cell>
          <cell r="N2290">
            <v>0</v>
          </cell>
          <cell r="O2290">
            <v>0</v>
          </cell>
          <cell r="P2290">
            <v>0</v>
          </cell>
          <cell r="Q2290">
            <v>0</v>
          </cell>
          <cell r="R2290">
            <v>573231.01</v>
          </cell>
          <cell r="S2290">
            <v>1745288.43</v>
          </cell>
          <cell r="T2290">
            <v>4127886.26</v>
          </cell>
          <cell r="U2290">
            <v>5388069.9000000004</v>
          </cell>
          <cell r="V2290">
            <v>6066603.5300000003</v>
          </cell>
          <cell r="W2290">
            <v>6146956.6100000003</v>
          </cell>
          <cell r="X2290">
            <v>6226381.7599999998</v>
          </cell>
          <cell r="Y2290">
            <v>6305886.3200000003</v>
          </cell>
          <cell r="Z2290">
            <v>6389191.79</v>
          </cell>
          <cell r="AA2290">
            <v>6482465.1100000003</v>
          </cell>
          <cell r="AB2290">
            <v>6568214.9500000002</v>
          </cell>
          <cell r="AC2290">
            <v>6654117.0800000001</v>
          </cell>
          <cell r="AD2290">
            <v>6743128.8899999997</v>
          </cell>
          <cell r="AE2290">
            <v>6833331.4100000001</v>
          </cell>
          <cell r="AF2290">
            <v>6924740.5700000003</v>
          </cell>
          <cell r="AG2290">
            <v>7017372.5</v>
          </cell>
          <cell r="AH2290">
            <v>7111243.5700000003</v>
          </cell>
          <cell r="AI2290">
            <v>7206370.3399999999</v>
          </cell>
          <cell r="AJ2290">
            <v>7302769.6200000001</v>
          </cell>
          <cell r="AK2290">
            <v>7400458.4299999997</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row>
        <row r="2291">
          <cell r="A2291" t="str">
            <v>UTResidentialCritical Peak PricingProgram Annual CostsLow Participation Case0</v>
          </cell>
          <cell r="B2291" t="str">
            <v>UT</v>
          </cell>
          <cell r="C2291" t="str">
            <v>Residential</v>
          </cell>
          <cell r="D2291" t="str">
            <v>Critical Peak Pricing</v>
          </cell>
          <cell r="E2291" t="str">
            <v>Program Annual Costs</v>
          </cell>
          <cell r="F2291" t="str">
            <v>Low Participation Case</v>
          </cell>
          <cell r="G2291">
            <v>0</v>
          </cell>
          <cell r="H2291">
            <v>0</v>
          </cell>
          <cell r="I2291">
            <v>0</v>
          </cell>
          <cell r="J2291">
            <v>0</v>
          </cell>
          <cell r="K2291">
            <v>0</v>
          </cell>
          <cell r="L2291">
            <v>0</v>
          </cell>
          <cell r="M2291">
            <v>0</v>
          </cell>
          <cell r="N2291">
            <v>0</v>
          </cell>
          <cell r="O2291">
            <v>0</v>
          </cell>
          <cell r="P2291">
            <v>0</v>
          </cell>
          <cell r="Q2291">
            <v>0</v>
          </cell>
          <cell r="R2291">
            <v>5834317.1500000004</v>
          </cell>
          <cell r="S2291">
            <v>12509121.98</v>
          </cell>
          <cell r="T2291">
            <v>26286343.199999999</v>
          </cell>
          <cell r="U2291">
            <v>16130618.27</v>
          </cell>
          <cell r="V2291">
            <v>10911310.720000001</v>
          </cell>
          <cell r="W2291">
            <v>4823091.07</v>
          </cell>
          <cell r="X2291">
            <v>4899046.41</v>
          </cell>
          <cell r="Y2291">
            <v>4974249.76</v>
          </cell>
          <cell r="Z2291">
            <v>5049879.66</v>
          </cell>
          <cell r="AA2291">
            <v>5126289.05</v>
          </cell>
          <cell r="AB2291">
            <v>5203203.5</v>
          </cell>
          <cell r="AC2291">
            <v>5283869.59</v>
          </cell>
          <cell r="AD2291">
            <v>5405233.1200000001</v>
          </cell>
          <cell r="AE2291">
            <v>5502775.29</v>
          </cell>
          <cell r="AF2291">
            <v>5602414.6799999997</v>
          </cell>
          <cell r="AG2291">
            <v>5704204.7300000004</v>
          </cell>
          <cell r="AH2291">
            <v>5808200.4400000004</v>
          </cell>
          <cell r="AI2291">
            <v>5914458.3899999997</v>
          </cell>
          <cell r="AJ2291">
            <v>6023036.7800000003</v>
          </cell>
          <cell r="AK2291">
            <v>6133995.5099999998</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row>
        <row r="2292">
          <cell r="A2292" t="str">
            <v>UTResidentialCritical Peak PricingNon-Incentive CostsLow Participation Case0</v>
          </cell>
          <cell r="B2292" t="str">
            <v>UT</v>
          </cell>
          <cell r="C2292" t="str">
            <v>Residential</v>
          </cell>
          <cell r="D2292" t="str">
            <v>Critical Peak Pricing</v>
          </cell>
          <cell r="E2292" t="str">
            <v>Non-Incentive Costs</v>
          </cell>
          <cell r="F2292" t="str">
            <v>Low Participation Case</v>
          </cell>
          <cell r="G2292">
            <v>0</v>
          </cell>
          <cell r="H2292">
            <v>0</v>
          </cell>
          <cell r="I2292">
            <v>0</v>
          </cell>
          <cell r="J2292">
            <v>0</v>
          </cell>
          <cell r="K2292">
            <v>0</v>
          </cell>
          <cell r="L2292">
            <v>0</v>
          </cell>
          <cell r="M2292">
            <v>0</v>
          </cell>
          <cell r="N2292">
            <v>0</v>
          </cell>
          <cell r="O2292">
            <v>0</v>
          </cell>
          <cell r="P2292">
            <v>0</v>
          </cell>
          <cell r="Q2292">
            <v>0</v>
          </cell>
          <cell r="R2292">
            <v>5482636.7300000004</v>
          </cell>
          <cell r="S2292">
            <v>11437731.27</v>
          </cell>
          <cell r="T2292">
            <v>23748445.530000001</v>
          </cell>
          <cell r="U2292">
            <v>12818922.52</v>
          </cell>
          <cell r="V2292">
            <v>7177502.6100000003</v>
          </cell>
          <cell r="W2292">
            <v>1035039.42</v>
          </cell>
          <cell r="X2292">
            <v>1056694.75</v>
          </cell>
          <cell r="Y2292">
            <v>1077608.81</v>
          </cell>
          <cell r="Z2292">
            <v>1098962.6200000001</v>
          </cell>
          <cell r="AA2292">
            <v>1121099.71</v>
          </cell>
          <cell r="AB2292">
            <v>1143734.93</v>
          </cell>
          <cell r="AC2292">
            <v>1169950.97</v>
          </cell>
          <cell r="AD2292">
            <v>1234739.83</v>
          </cell>
          <cell r="AE2292">
            <v>1274929.31</v>
          </cell>
          <cell r="AF2292">
            <v>1316427.29</v>
          </cell>
          <cell r="AG2292">
            <v>1359276.37</v>
          </cell>
          <cell r="AH2292">
            <v>1403520.56</v>
          </cell>
          <cell r="AI2292">
            <v>1449205.28</v>
          </cell>
          <cell r="AJ2292">
            <v>1496377.44</v>
          </cell>
          <cell r="AK2292">
            <v>1545085.48</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row>
        <row r="2293">
          <cell r="A2293" t="str">
            <v>UTResidentialCritical Peak PricingSummer Peak Reduction @Meter  (MW)Low Participation Case0</v>
          </cell>
          <cell r="B2293" t="str">
            <v>UT</v>
          </cell>
          <cell r="C2293" t="str">
            <v>Residential</v>
          </cell>
          <cell r="D2293" t="str">
            <v>Critical Peak Pricing</v>
          </cell>
          <cell r="E2293" t="str">
            <v>Summer Peak Reduction @Meter  (MW)</v>
          </cell>
          <cell r="F2293" t="str">
            <v>Low Participation Case</v>
          </cell>
          <cell r="G2293">
            <v>0</v>
          </cell>
          <cell r="H2293">
            <v>0</v>
          </cell>
          <cell r="I2293">
            <v>0</v>
          </cell>
          <cell r="J2293">
            <v>0</v>
          </cell>
          <cell r="K2293">
            <v>0</v>
          </cell>
          <cell r="L2293">
            <v>0</v>
          </cell>
          <cell r="M2293">
            <v>0</v>
          </cell>
          <cell r="N2293">
            <v>0</v>
          </cell>
          <cell r="O2293">
            <v>0</v>
          </cell>
          <cell r="P2293">
            <v>0</v>
          </cell>
          <cell r="Q2293">
            <v>0</v>
          </cell>
          <cell r="R2293">
            <v>5.1061481672101516</v>
          </cell>
          <cell r="S2293">
            <v>15.546439584201273</v>
          </cell>
          <cell r="T2293">
            <v>36.769815927493447</v>
          </cell>
          <cell r="U2293">
            <v>47.99510590524666</v>
          </cell>
          <cell r="V2293">
            <v>54.039254216657497</v>
          </cell>
          <cell r="W2293">
            <v>54.75501228123791</v>
          </cell>
          <cell r="X2293">
            <v>55.462504704051796</v>
          </cell>
          <cell r="Y2293">
            <v>56.170704503007471</v>
          </cell>
          <cell r="Z2293">
            <v>56.91276145592839</v>
          </cell>
          <cell r="AA2293">
            <v>57.74360864977195</v>
          </cell>
          <cell r="AB2293">
            <v>58.507439221742665</v>
          </cell>
          <cell r="AC2293">
            <v>59.27262640549219</v>
          </cell>
          <cell r="AD2293">
            <v>60.065513565673378</v>
          </cell>
          <cell r="AE2293">
            <v>60.869007140432515</v>
          </cell>
          <cell r="AF2293">
            <v>61.683249011282939</v>
          </cell>
          <cell r="AG2293">
            <v>62.508382957680382</v>
          </cell>
          <cell r="AH2293">
            <v>63.344554682411669</v>
          </cell>
          <cell r="AI2293">
            <v>64.191911837323005</v>
          </cell>
          <cell r="AJ2293">
            <v>65.050604049392433</v>
          </cell>
          <cell r="AK2293">
            <v>65.920782947151125</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row>
        <row r="2294">
          <cell r="A2294" t="str">
            <v>UTResidentialCritical Peak PricingSummer Peak Reduction @Generation (MW)Low Participation Case0</v>
          </cell>
          <cell r="B2294" t="str">
            <v>UT</v>
          </cell>
          <cell r="C2294" t="str">
            <v>Residential</v>
          </cell>
          <cell r="D2294" t="str">
            <v>Critical Peak Pricing</v>
          </cell>
          <cell r="E2294" t="str">
            <v>Summer Peak Reduction @Generation (MW)</v>
          </cell>
          <cell r="F2294" t="str">
            <v>Low Participation Case</v>
          </cell>
          <cell r="G2294">
            <v>0</v>
          </cell>
          <cell r="H2294">
            <v>0</v>
          </cell>
          <cell r="I2294">
            <v>0</v>
          </cell>
          <cell r="J2294">
            <v>0</v>
          </cell>
          <cell r="K2294">
            <v>0</v>
          </cell>
          <cell r="L2294">
            <v>0</v>
          </cell>
          <cell r="M2294">
            <v>0</v>
          </cell>
          <cell r="N2294">
            <v>0</v>
          </cell>
          <cell r="O2294">
            <v>0</v>
          </cell>
          <cell r="P2294">
            <v>0</v>
          </cell>
          <cell r="Q2294">
            <v>0</v>
          </cell>
          <cell r="R2294">
            <v>5.6309529854545115</v>
          </cell>
          <cell r="S2294">
            <v>17.1442871462299</v>
          </cell>
          <cell r="T2294">
            <v>40.548980952242438</v>
          </cell>
          <cell r="U2294">
            <v>52.92799504328039</v>
          </cell>
          <cell r="V2294">
            <v>59.593354892652727</v>
          </cell>
          <cell r="W2294">
            <v>60.382677857562754</v>
          </cell>
          <cell r="X2294">
            <v>61.162885646285609</v>
          </cell>
          <cell r="Y2294">
            <v>61.94387351456492</v>
          </cell>
          <cell r="Z2294">
            <v>62.762198341341403</v>
          </cell>
          <cell r="AA2294">
            <v>63.678439181486489</v>
          </cell>
          <cell r="AB2294">
            <v>64.520775498172327</v>
          </cell>
          <cell r="AC2294">
            <v>65.364607857843168</v>
          </cell>
          <cell r="AD2294">
            <v>66.238987169908881</v>
          </cell>
          <cell r="AE2294">
            <v>67.125063013269198</v>
          </cell>
          <cell r="AF2294">
            <v>68.022991851877961</v>
          </cell>
          <cell r="AG2294">
            <v>68.932932242700019</v>
          </cell>
          <cell r="AH2294">
            <v>69.855044863709381</v>
          </cell>
          <cell r="AI2294">
            <v>70.789492542261797</v>
          </cell>
          <cell r="AJ2294">
            <v>71.73644028384696</v>
          </cell>
          <cell r="AK2294">
            <v>72.696055301225314</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row>
        <row r="2295">
          <cell r="A2295" t="str">
            <v>UTResidentialCritical Peak PricingWinter Peak Reduction @Meter  (MW)Low Participation Case0</v>
          </cell>
          <cell r="B2295" t="str">
            <v>UT</v>
          </cell>
          <cell r="C2295" t="str">
            <v>Residential</v>
          </cell>
          <cell r="D2295" t="str">
            <v>Critical Peak Pricing</v>
          </cell>
          <cell r="E2295" t="str">
            <v>Winter Peak Reduction @Meter  (MW)</v>
          </cell>
          <cell r="F2295" t="str">
            <v>Low Participation Case</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row>
        <row r="2296">
          <cell r="A2296" t="str">
            <v>UTResidentialCritical Peak PricingWinter Peak Reduction @Generation (MW)Low Participation Case0</v>
          </cell>
          <cell r="B2296" t="str">
            <v>UT</v>
          </cell>
          <cell r="C2296" t="str">
            <v>Residential</v>
          </cell>
          <cell r="D2296" t="str">
            <v>Critical Peak Pricing</v>
          </cell>
          <cell r="E2296" t="str">
            <v>Winter Peak Reduction @Generation (MW)</v>
          </cell>
          <cell r="F2296" t="str">
            <v>Low Participation Case</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row>
        <row r="2297">
          <cell r="A2297" t="str">
            <v>UTResidentialCritical Peak PricingProgram Annual BenefitsLow Participation Case0</v>
          </cell>
          <cell r="B2297" t="str">
            <v>UT</v>
          </cell>
          <cell r="C2297" t="str">
            <v>Residential</v>
          </cell>
          <cell r="D2297" t="str">
            <v>Critical Peak Pricing</v>
          </cell>
          <cell r="E2297" t="str">
            <v>Program Annual Benefits</v>
          </cell>
          <cell r="F2297" t="str">
            <v>Low Participation Case</v>
          </cell>
          <cell r="G2297">
            <v>0</v>
          </cell>
          <cell r="BA2297">
            <v>44266510.799999997</v>
          </cell>
        </row>
        <row r="2298">
          <cell r="A2298" t="str">
            <v>UTResidentialCritical Peak PricingNew ParticipantsLow Participation Case0</v>
          </cell>
          <cell r="B2298" t="str">
            <v>UT</v>
          </cell>
          <cell r="C2298" t="str">
            <v>Residential</v>
          </cell>
          <cell r="D2298" t="str">
            <v>Critical Peak Pricing</v>
          </cell>
          <cell r="E2298" t="str">
            <v>New Participants</v>
          </cell>
          <cell r="F2298" t="str">
            <v>Low Participation Case</v>
          </cell>
          <cell r="G2298">
            <v>0</v>
          </cell>
          <cell r="H2298">
            <v>0</v>
          </cell>
          <cell r="I2298">
            <v>0</v>
          </cell>
          <cell r="J2298">
            <v>0</v>
          </cell>
          <cell r="K2298">
            <v>0</v>
          </cell>
          <cell r="L2298">
            <v>0</v>
          </cell>
          <cell r="M2298">
            <v>0</v>
          </cell>
          <cell r="N2298">
            <v>0</v>
          </cell>
          <cell r="O2298">
            <v>0</v>
          </cell>
          <cell r="P2298">
            <v>0</v>
          </cell>
          <cell r="Q2298">
            <v>0</v>
          </cell>
          <cell r="R2298">
            <v>16746.686550000006</v>
          </cell>
          <cell r="S2298">
            <v>34271.919000000009</v>
          </cell>
          <cell r="T2298">
            <v>69833.664450000011</v>
          </cell>
          <cell r="U2298">
            <v>36847.527750000037</v>
          </cell>
          <cell r="V2298">
            <v>20100.588749999937</v>
          </cell>
          <cell r="W2298">
            <v>2583.0255000000179</v>
          </cell>
          <cell r="X2298">
            <v>2585.7149999999965</v>
          </cell>
          <cell r="Y2298">
            <v>2585.2035000000324</v>
          </cell>
          <cell r="Z2298">
            <v>2584.5764999999665</v>
          </cell>
          <cell r="AA2298">
            <v>2584.3950000000186</v>
          </cell>
          <cell r="AB2298">
            <v>2584.7249999999767</v>
          </cell>
          <cell r="AC2298">
            <v>2592.8595000000205</v>
          </cell>
          <cell r="AD2298">
            <v>2694.0321599718882</v>
          </cell>
          <cell r="AE2298">
            <v>2731.0805338135397</v>
          </cell>
          <cell r="AF2298">
            <v>2768.6383974915661</v>
          </cell>
          <cell r="AG2298">
            <v>2806.7127575183695</v>
          </cell>
          <cell r="AH2298">
            <v>2845.3107167601411</v>
          </cell>
          <cell r="AI2298">
            <v>2884.4394757617847</v>
          </cell>
          <cell r="AJ2298">
            <v>2924.1063340901455</v>
          </cell>
          <cell r="AK2298">
            <v>2964.3186916958948</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row>
        <row r="2299">
          <cell r="A2299" t="str">
            <v>UTResidentialCritical Peak PricingIncentive CostsLow Participation Case0</v>
          </cell>
          <cell r="B2299" t="str">
            <v>UT</v>
          </cell>
          <cell r="C2299" t="str">
            <v>Residential</v>
          </cell>
          <cell r="D2299" t="str">
            <v>Critical Peak Pricing</v>
          </cell>
          <cell r="E2299" t="str">
            <v>Incentive Costs</v>
          </cell>
          <cell r="F2299" t="str">
            <v>Low Participation Case</v>
          </cell>
          <cell r="G2299">
            <v>0</v>
          </cell>
          <cell r="H2299">
            <v>0</v>
          </cell>
          <cell r="I2299">
            <v>0</v>
          </cell>
          <cell r="J2299">
            <v>0</v>
          </cell>
          <cell r="K2299">
            <v>0</v>
          </cell>
          <cell r="L2299">
            <v>0</v>
          </cell>
          <cell r="M2299">
            <v>0</v>
          </cell>
          <cell r="N2299">
            <v>0</v>
          </cell>
          <cell r="O2299">
            <v>0</v>
          </cell>
          <cell r="P2299">
            <v>0</v>
          </cell>
          <cell r="Q2299">
            <v>0</v>
          </cell>
          <cell r="R2299">
            <v>351680.42</v>
          </cell>
          <cell r="S2299">
            <v>1071390.72</v>
          </cell>
          <cell r="T2299">
            <v>2537897.67</v>
          </cell>
          <cell r="U2299">
            <v>3311695.75</v>
          </cell>
          <cell r="V2299">
            <v>3733808.12</v>
          </cell>
          <cell r="W2299">
            <v>3788051.65</v>
          </cell>
          <cell r="X2299">
            <v>3842351.67</v>
          </cell>
          <cell r="Y2299">
            <v>3896640.94</v>
          </cell>
          <cell r="Z2299">
            <v>3950917.05</v>
          </cell>
          <cell r="AA2299">
            <v>4005189.34</v>
          </cell>
          <cell r="AB2299">
            <v>4059468.57</v>
          </cell>
          <cell r="AC2299">
            <v>4113918.62</v>
          </cell>
          <cell r="AD2299">
            <v>4170493.29</v>
          </cell>
          <cell r="AE2299">
            <v>4227845.9800000004</v>
          </cell>
          <cell r="AF2299">
            <v>4285987.3899999997</v>
          </cell>
          <cell r="AG2299">
            <v>4344928.3600000003</v>
          </cell>
          <cell r="AH2299">
            <v>4404679.88</v>
          </cell>
          <cell r="AI2299">
            <v>4465253.1100000003</v>
          </cell>
          <cell r="AJ2299">
            <v>4526659.34</v>
          </cell>
          <cell r="AK2299">
            <v>4588910.04</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row>
        <row r="2300">
          <cell r="A2300" t="str">
            <v>UTResidentialCritical Peak PricingParticipantsLow Participation Case0</v>
          </cell>
          <cell r="B2300" t="str">
            <v>UT</v>
          </cell>
          <cell r="C2300" t="str">
            <v>Residential</v>
          </cell>
          <cell r="D2300" t="str">
            <v>Critical Peak Pricing</v>
          </cell>
          <cell r="E2300" t="str">
            <v>Participants</v>
          </cell>
          <cell r="F2300" t="str">
            <v>Low Participation Case</v>
          </cell>
          <cell r="G2300">
            <v>0</v>
          </cell>
          <cell r="H2300">
            <v>0</v>
          </cell>
          <cell r="I2300">
            <v>0</v>
          </cell>
          <cell r="J2300">
            <v>0</v>
          </cell>
          <cell r="K2300">
            <v>0</v>
          </cell>
          <cell r="L2300">
            <v>0</v>
          </cell>
          <cell r="M2300">
            <v>0</v>
          </cell>
          <cell r="N2300">
            <v>0</v>
          </cell>
          <cell r="O2300">
            <v>0</v>
          </cell>
          <cell r="P2300">
            <v>0</v>
          </cell>
          <cell r="Q2300">
            <v>0</v>
          </cell>
          <cell r="R2300">
            <v>16746.686550000006</v>
          </cell>
          <cell r="S2300">
            <v>51018.605550000015</v>
          </cell>
          <cell r="T2300">
            <v>120852.27000000002</v>
          </cell>
          <cell r="U2300">
            <v>157699.79775000006</v>
          </cell>
          <cell r="V2300">
            <v>177800.38649999999</v>
          </cell>
          <cell r="W2300">
            <v>180383.41200000001</v>
          </cell>
          <cell r="X2300">
            <v>182969.12700000001</v>
          </cell>
          <cell r="Y2300">
            <v>185554.33050000004</v>
          </cell>
          <cell r="Z2300">
            <v>188138.90700000001</v>
          </cell>
          <cell r="AA2300">
            <v>190723.30200000003</v>
          </cell>
          <cell r="AB2300">
            <v>193308.027</v>
          </cell>
          <cell r="AC2300">
            <v>195900.88650000002</v>
          </cell>
          <cell r="AD2300">
            <v>198594.91865997191</v>
          </cell>
          <cell r="AE2300">
            <v>201325.99919378545</v>
          </cell>
          <cell r="AF2300">
            <v>204094.63759127702</v>
          </cell>
          <cell r="AG2300">
            <v>206901.35034879539</v>
          </cell>
          <cell r="AH2300">
            <v>209746.66106555553</v>
          </cell>
          <cell r="AI2300">
            <v>212631.10054131731</v>
          </cell>
          <cell r="AJ2300">
            <v>215555.20687540746</v>
          </cell>
          <cell r="AK2300">
            <v>218519.52556710335</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row>
        <row r="2301">
          <cell r="A2301" t="str">
            <v>UTSmall C&amp;ICritical Peak PricingProgram Annual BenefitsLow Participation Case0</v>
          </cell>
          <cell r="B2301" t="str">
            <v>UT</v>
          </cell>
          <cell r="C2301" t="str">
            <v>Small C&amp;I</v>
          </cell>
          <cell r="D2301" t="str">
            <v>Critical Peak Pricing</v>
          </cell>
          <cell r="E2301" t="str">
            <v>Program Annual Benefits</v>
          </cell>
          <cell r="F2301" t="str">
            <v>Low Participation Case</v>
          </cell>
          <cell r="G2301">
            <v>0</v>
          </cell>
          <cell r="H2301">
            <v>0</v>
          </cell>
          <cell r="I2301">
            <v>0</v>
          </cell>
          <cell r="J2301">
            <v>0</v>
          </cell>
          <cell r="K2301">
            <v>0</v>
          </cell>
          <cell r="L2301">
            <v>0</v>
          </cell>
          <cell r="M2301">
            <v>0</v>
          </cell>
          <cell r="N2301">
            <v>0</v>
          </cell>
          <cell r="O2301">
            <v>0</v>
          </cell>
          <cell r="P2301">
            <v>0</v>
          </cell>
          <cell r="Q2301">
            <v>0</v>
          </cell>
          <cell r="R2301">
            <v>573231.01</v>
          </cell>
          <cell r="S2301">
            <v>1745288.43</v>
          </cell>
          <cell r="T2301">
            <v>4127886.26</v>
          </cell>
          <cell r="U2301">
            <v>5388069.9000000004</v>
          </cell>
          <cell r="V2301">
            <v>6066603.5300000003</v>
          </cell>
          <cell r="W2301">
            <v>6146956.6100000003</v>
          </cell>
          <cell r="X2301">
            <v>6226381.7599999998</v>
          </cell>
          <cell r="Y2301">
            <v>6305886.3200000003</v>
          </cell>
          <cell r="Z2301">
            <v>6389191.79</v>
          </cell>
          <cell r="AA2301">
            <v>6482465.1100000003</v>
          </cell>
          <cell r="AB2301">
            <v>6568214.9500000002</v>
          </cell>
          <cell r="AC2301">
            <v>6654117.0800000001</v>
          </cell>
          <cell r="AD2301">
            <v>6743128.8899999997</v>
          </cell>
          <cell r="AE2301">
            <v>6833331.4100000001</v>
          </cell>
          <cell r="AF2301">
            <v>6924740.5700000003</v>
          </cell>
          <cell r="AG2301">
            <v>7017372.5</v>
          </cell>
          <cell r="AH2301">
            <v>7111243.5700000003</v>
          </cell>
          <cell r="AI2301">
            <v>7206370.3399999999</v>
          </cell>
          <cell r="AJ2301">
            <v>7302769.6200000001</v>
          </cell>
          <cell r="AK2301">
            <v>7400458.4299999997</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row>
        <row r="2302">
          <cell r="A2302" t="str">
            <v>UTSmall C&amp;ICritical Peak PricingProgram Annual CostsLow Participation Case0</v>
          </cell>
          <cell r="B2302" t="str">
            <v>UT</v>
          </cell>
          <cell r="C2302" t="str">
            <v>Small C&amp;I</v>
          </cell>
          <cell r="D2302" t="str">
            <v>Critical Peak Pricing</v>
          </cell>
          <cell r="E2302" t="str">
            <v>Program Annual Costs</v>
          </cell>
          <cell r="F2302" t="str">
            <v>Low Participation Case</v>
          </cell>
          <cell r="G2302">
            <v>0</v>
          </cell>
          <cell r="H2302">
            <v>0</v>
          </cell>
          <cell r="I2302">
            <v>0</v>
          </cell>
          <cell r="J2302">
            <v>0</v>
          </cell>
          <cell r="K2302">
            <v>0</v>
          </cell>
          <cell r="L2302">
            <v>0</v>
          </cell>
          <cell r="M2302">
            <v>0</v>
          </cell>
          <cell r="N2302">
            <v>0</v>
          </cell>
          <cell r="O2302">
            <v>0</v>
          </cell>
          <cell r="P2302">
            <v>0</v>
          </cell>
          <cell r="Q2302">
            <v>0</v>
          </cell>
          <cell r="R2302">
            <v>5834317.1500000004</v>
          </cell>
          <cell r="S2302">
            <v>12509121.98</v>
          </cell>
          <cell r="T2302">
            <v>26286343.199999999</v>
          </cell>
          <cell r="U2302">
            <v>16130618.27</v>
          </cell>
          <cell r="V2302">
            <v>10911310.720000001</v>
          </cell>
          <cell r="W2302">
            <v>4823091.07</v>
          </cell>
          <cell r="X2302">
            <v>4899046.41</v>
          </cell>
          <cell r="Y2302">
            <v>4974249.76</v>
          </cell>
          <cell r="Z2302">
            <v>5049879.66</v>
          </cell>
          <cell r="AA2302">
            <v>5126289.05</v>
          </cell>
          <cell r="AB2302">
            <v>5203203.5</v>
          </cell>
          <cell r="AC2302">
            <v>5283869.59</v>
          </cell>
          <cell r="AD2302">
            <v>5405233.1200000001</v>
          </cell>
          <cell r="AE2302">
            <v>5502775.29</v>
          </cell>
          <cell r="AF2302">
            <v>5602414.6799999997</v>
          </cell>
          <cell r="AG2302">
            <v>5704204.7300000004</v>
          </cell>
          <cell r="AH2302">
            <v>5808200.4400000004</v>
          </cell>
          <cell r="AI2302">
            <v>5914458.3899999997</v>
          </cell>
          <cell r="AJ2302">
            <v>6023036.7800000003</v>
          </cell>
          <cell r="AK2302">
            <v>6133995.5099999998</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3846153.72</v>
          </cell>
        </row>
        <row r="2303">
          <cell r="A2303" t="str">
            <v>UTSmall C&amp;ICritical Peak PricingNon-Incentive CostsLow Participation Case0</v>
          </cell>
          <cell r="B2303" t="str">
            <v>UT</v>
          </cell>
          <cell r="C2303" t="str">
            <v>Small C&amp;I</v>
          </cell>
          <cell r="D2303" t="str">
            <v>Critical Peak Pricing</v>
          </cell>
          <cell r="E2303" t="str">
            <v>Non-Incentive Costs</v>
          </cell>
          <cell r="F2303" t="str">
            <v>Low Participation Case</v>
          </cell>
          <cell r="G2303">
            <v>0</v>
          </cell>
          <cell r="H2303">
            <v>0</v>
          </cell>
          <cell r="I2303">
            <v>0</v>
          </cell>
          <cell r="J2303">
            <v>0</v>
          </cell>
          <cell r="K2303">
            <v>0</v>
          </cell>
          <cell r="L2303">
            <v>0</v>
          </cell>
          <cell r="M2303">
            <v>0</v>
          </cell>
          <cell r="N2303">
            <v>0</v>
          </cell>
          <cell r="O2303">
            <v>0</v>
          </cell>
          <cell r="P2303">
            <v>0</v>
          </cell>
          <cell r="Q2303">
            <v>0</v>
          </cell>
          <cell r="R2303">
            <v>5482636.7300000004</v>
          </cell>
          <cell r="S2303">
            <v>11437731.27</v>
          </cell>
          <cell r="T2303">
            <v>23748445.530000001</v>
          </cell>
          <cell r="U2303">
            <v>12818922.52</v>
          </cell>
          <cell r="V2303">
            <v>7177502.6100000003</v>
          </cell>
          <cell r="W2303">
            <v>1035039.42</v>
          </cell>
          <cell r="X2303">
            <v>1056694.75</v>
          </cell>
          <cell r="Y2303">
            <v>1077608.81</v>
          </cell>
          <cell r="Z2303">
            <v>1098962.6200000001</v>
          </cell>
          <cell r="AA2303">
            <v>1121099.71</v>
          </cell>
          <cell r="AB2303">
            <v>1143734.93</v>
          </cell>
          <cell r="AC2303">
            <v>1169950.97</v>
          </cell>
          <cell r="AD2303">
            <v>1234739.83</v>
          </cell>
          <cell r="AE2303">
            <v>1274929.31</v>
          </cell>
          <cell r="AF2303">
            <v>1316427.29</v>
          </cell>
          <cell r="AG2303">
            <v>1359276.37</v>
          </cell>
          <cell r="AH2303">
            <v>1403520.56</v>
          </cell>
          <cell r="AI2303">
            <v>1449205.28</v>
          </cell>
          <cell r="AJ2303">
            <v>1496377.44</v>
          </cell>
          <cell r="AK2303">
            <v>1545085.48</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row>
        <row r="2304">
          <cell r="A2304" t="str">
            <v>UTSmall C&amp;ICritical Peak PricingSummer Peak Reduction @Meter  (MW)Low Participation Case0</v>
          </cell>
          <cell r="B2304" t="str">
            <v>UT</v>
          </cell>
          <cell r="C2304" t="str">
            <v>Small C&amp;I</v>
          </cell>
          <cell r="D2304" t="str">
            <v>Critical Peak Pricing</v>
          </cell>
          <cell r="E2304" t="str">
            <v>Summer Peak Reduction @Meter  (MW)</v>
          </cell>
          <cell r="F2304" t="str">
            <v>Low Participation Case</v>
          </cell>
          <cell r="G2304">
            <v>0</v>
          </cell>
          <cell r="H2304">
            <v>0</v>
          </cell>
          <cell r="I2304">
            <v>0</v>
          </cell>
          <cell r="J2304">
            <v>0</v>
          </cell>
          <cell r="K2304">
            <v>0</v>
          </cell>
          <cell r="L2304">
            <v>0</v>
          </cell>
          <cell r="M2304">
            <v>0</v>
          </cell>
          <cell r="N2304">
            <v>0</v>
          </cell>
          <cell r="O2304">
            <v>0</v>
          </cell>
          <cell r="P2304">
            <v>0</v>
          </cell>
          <cell r="Q2304">
            <v>0</v>
          </cell>
          <cell r="R2304">
            <v>5.1061481672101516</v>
          </cell>
          <cell r="S2304">
            <v>15.546439584201273</v>
          </cell>
          <cell r="T2304">
            <v>36.769815927493447</v>
          </cell>
          <cell r="U2304">
            <v>47.99510590524666</v>
          </cell>
          <cell r="V2304">
            <v>54.039254216657497</v>
          </cell>
          <cell r="W2304">
            <v>54.75501228123791</v>
          </cell>
          <cell r="X2304">
            <v>55.462504704051796</v>
          </cell>
          <cell r="Y2304">
            <v>56.170704503007471</v>
          </cell>
          <cell r="Z2304">
            <v>56.91276145592839</v>
          </cell>
          <cell r="AA2304">
            <v>57.74360864977195</v>
          </cell>
          <cell r="AB2304">
            <v>58.507439221742665</v>
          </cell>
          <cell r="AC2304">
            <v>59.27262640549219</v>
          </cell>
          <cell r="AD2304">
            <v>60.065513565673378</v>
          </cell>
          <cell r="AE2304">
            <v>60.869007140432515</v>
          </cell>
          <cell r="AF2304">
            <v>61.683249011282939</v>
          </cell>
          <cell r="AG2304">
            <v>62.508382957680382</v>
          </cell>
          <cell r="AH2304">
            <v>63.344554682411669</v>
          </cell>
          <cell r="AI2304">
            <v>64.191911837323005</v>
          </cell>
          <cell r="AJ2304">
            <v>65.050604049392433</v>
          </cell>
          <cell r="AK2304">
            <v>65.920782947151125</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72.405351783081016</v>
          </cell>
        </row>
        <row r="2305">
          <cell r="A2305" t="str">
            <v>UTSmall C&amp;ICritical Peak PricingSummer Peak Reduction @Generation (MW)Low Participation Case0</v>
          </cell>
          <cell r="B2305" t="str">
            <v>UT</v>
          </cell>
          <cell r="C2305" t="str">
            <v>Small C&amp;I</v>
          </cell>
          <cell r="D2305" t="str">
            <v>Critical Peak Pricing</v>
          </cell>
          <cell r="E2305" t="str">
            <v>Summer Peak Reduction @Generation (MW)</v>
          </cell>
          <cell r="F2305" t="str">
            <v>Low Participation Case</v>
          </cell>
          <cell r="G2305">
            <v>0</v>
          </cell>
          <cell r="H2305">
            <v>0</v>
          </cell>
          <cell r="I2305">
            <v>0</v>
          </cell>
          <cell r="J2305">
            <v>0</v>
          </cell>
          <cell r="K2305">
            <v>0</v>
          </cell>
          <cell r="L2305">
            <v>0</v>
          </cell>
          <cell r="M2305">
            <v>0</v>
          </cell>
          <cell r="N2305">
            <v>0</v>
          </cell>
          <cell r="O2305">
            <v>0</v>
          </cell>
          <cell r="P2305">
            <v>0</v>
          </cell>
          <cell r="Q2305">
            <v>0</v>
          </cell>
          <cell r="R2305">
            <v>5.6309529854545115</v>
          </cell>
          <cell r="S2305">
            <v>17.1442871462299</v>
          </cell>
          <cell r="T2305">
            <v>40.548980952242438</v>
          </cell>
          <cell r="U2305">
            <v>52.92799504328039</v>
          </cell>
          <cell r="V2305">
            <v>59.593354892652727</v>
          </cell>
          <cell r="W2305">
            <v>60.382677857562754</v>
          </cell>
          <cell r="X2305">
            <v>61.162885646285609</v>
          </cell>
          <cell r="Y2305">
            <v>61.94387351456492</v>
          </cell>
          <cell r="Z2305">
            <v>62.762198341341403</v>
          </cell>
          <cell r="AA2305">
            <v>63.678439181486489</v>
          </cell>
          <cell r="AB2305">
            <v>64.520775498172327</v>
          </cell>
          <cell r="AC2305">
            <v>65.364607857843168</v>
          </cell>
          <cell r="AD2305">
            <v>66.238987169908881</v>
          </cell>
          <cell r="AE2305">
            <v>67.125063013269198</v>
          </cell>
          <cell r="AF2305">
            <v>68.022991851877961</v>
          </cell>
          <cell r="AG2305">
            <v>68.932932242700019</v>
          </cell>
          <cell r="AH2305">
            <v>69.855044863709381</v>
          </cell>
          <cell r="AI2305">
            <v>70.789492542261797</v>
          </cell>
          <cell r="AJ2305">
            <v>71.73644028384696</v>
          </cell>
          <cell r="AK2305">
            <v>72.696055301225314</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row>
        <row r="2306">
          <cell r="A2306" t="str">
            <v>UTSmall C&amp;ICritical Peak PricingWinter Peak Reduction @Meter  (MW)Low Participation Case0</v>
          </cell>
          <cell r="B2306" t="str">
            <v>UT</v>
          </cell>
          <cell r="C2306" t="str">
            <v>Small C&amp;I</v>
          </cell>
          <cell r="D2306" t="str">
            <v>Critical Peak Pricing</v>
          </cell>
          <cell r="E2306" t="str">
            <v>Winter Peak Reduction @Meter  (MW)</v>
          </cell>
          <cell r="F2306" t="str">
            <v>Low Participation Case</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72.405351783081016</v>
          </cell>
        </row>
        <row r="2307">
          <cell r="A2307" t="str">
            <v>UTSmall C&amp;ICritical Peak PricingWinter Peak Reduction @Generation (MW)Low Participation Case0</v>
          </cell>
          <cell r="B2307" t="str">
            <v>UT</v>
          </cell>
          <cell r="C2307" t="str">
            <v>Small C&amp;I</v>
          </cell>
          <cell r="D2307" t="str">
            <v>Critical Peak Pricing</v>
          </cell>
          <cell r="E2307" t="str">
            <v>Winter Peak Reduction @Generation (MW)</v>
          </cell>
          <cell r="F2307" t="str">
            <v>Low Participation Case</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row>
        <row r="2308">
          <cell r="A2308" t="str">
            <v>UTSmall C&amp;ICritical Peak PricingProgram Annual BenefitsLow Participation Case0</v>
          </cell>
          <cell r="B2308" t="str">
            <v>UT</v>
          </cell>
          <cell r="C2308" t="str">
            <v>Small C&amp;I</v>
          </cell>
          <cell r="D2308" t="str">
            <v>Critical Peak Pricing</v>
          </cell>
          <cell r="E2308" t="str">
            <v>Program Annual Benefits</v>
          </cell>
          <cell r="F2308" t="str">
            <v>Low Participation Case</v>
          </cell>
          <cell r="G2308">
            <v>0</v>
          </cell>
          <cell r="BA2308">
            <v>-302688.94</v>
          </cell>
        </row>
        <row r="2309">
          <cell r="A2309" t="str">
            <v>UTSmall C&amp;ICritical Peak PricingNew ParticipantsLow Participation Case0</v>
          </cell>
          <cell r="B2309" t="str">
            <v>UT</v>
          </cell>
          <cell r="C2309" t="str">
            <v>Small C&amp;I</v>
          </cell>
          <cell r="D2309" t="str">
            <v>Critical Peak Pricing</v>
          </cell>
          <cell r="E2309" t="str">
            <v>New Participants</v>
          </cell>
          <cell r="F2309" t="str">
            <v>Low Participation Case</v>
          </cell>
          <cell r="G2309">
            <v>0</v>
          </cell>
          <cell r="H2309">
            <v>0</v>
          </cell>
          <cell r="I2309">
            <v>0</v>
          </cell>
          <cell r="J2309">
            <v>0</v>
          </cell>
          <cell r="K2309">
            <v>0</v>
          </cell>
          <cell r="L2309">
            <v>0</v>
          </cell>
          <cell r="M2309">
            <v>0</v>
          </cell>
          <cell r="N2309">
            <v>0</v>
          </cell>
          <cell r="O2309">
            <v>0</v>
          </cell>
          <cell r="P2309">
            <v>0</v>
          </cell>
          <cell r="Q2309">
            <v>0</v>
          </cell>
          <cell r="R2309">
            <v>16746.686550000006</v>
          </cell>
          <cell r="S2309">
            <v>34271.919000000009</v>
          </cell>
          <cell r="T2309">
            <v>69833.664450000011</v>
          </cell>
          <cell r="U2309">
            <v>36847.527750000037</v>
          </cell>
          <cell r="V2309">
            <v>20100.588749999937</v>
          </cell>
          <cell r="W2309">
            <v>2583.0255000000179</v>
          </cell>
          <cell r="X2309">
            <v>2585.7149999999965</v>
          </cell>
          <cell r="Y2309">
            <v>2585.2035000000324</v>
          </cell>
          <cell r="Z2309">
            <v>2584.5764999999665</v>
          </cell>
          <cell r="AA2309">
            <v>2584.3950000000186</v>
          </cell>
          <cell r="AB2309">
            <v>2584.7249999999767</v>
          </cell>
          <cell r="AC2309">
            <v>2592.8595000000205</v>
          </cell>
          <cell r="AD2309">
            <v>2694.0321599718882</v>
          </cell>
          <cell r="AE2309">
            <v>2731.0805338135397</v>
          </cell>
          <cell r="AF2309">
            <v>2768.6383974915661</v>
          </cell>
          <cell r="AG2309">
            <v>2806.7127575183695</v>
          </cell>
          <cell r="AH2309">
            <v>2845.3107167601411</v>
          </cell>
          <cell r="AI2309">
            <v>2884.4394757617847</v>
          </cell>
          <cell r="AJ2309">
            <v>2924.1063340901455</v>
          </cell>
          <cell r="AK2309">
            <v>2964.3186916958948</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row>
        <row r="2310">
          <cell r="A2310" t="str">
            <v>UTSmall C&amp;ICritical Peak PricingIncentive CostsLow Participation Case0</v>
          </cell>
          <cell r="B2310" t="str">
            <v>UT</v>
          </cell>
          <cell r="C2310" t="str">
            <v>Small C&amp;I</v>
          </cell>
          <cell r="D2310" t="str">
            <v>Critical Peak Pricing</v>
          </cell>
          <cell r="E2310" t="str">
            <v>Incentive Costs</v>
          </cell>
          <cell r="F2310" t="str">
            <v>Low Participation Case</v>
          </cell>
          <cell r="G2310">
            <v>0</v>
          </cell>
          <cell r="H2310">
            <v>0</v>
          </cell>
          <cell r="I2310">
            <v>0</v>
          </cell>
          <cell r="J2310">
            <v>0</v>
          </cell>
          <cell r="K2310">
            <v>0</v>
          </cell>
          <cell r="L2310">
            <v>0</v>
          </cell>
          <cell r="M2310">
            <v>0</v>
          </cell>
          <cell r="N2310">
            <v>0</v>
          </cell>
          <cell r="O2310">
            <v>0</v>
          </cell>
          <cell r="P2310">
            <v>0</v>
          </cell>
          <cell r="Q2310">
            <v>0</v>
          </cell>
          <cell r="R2310">
            <v>351680.42</v>
          </cell>
          <cell r="S2310">
            <v>1071390.72</v>
          </cell>
          <cell r="T2310">
            <v>2537897.67</v>
          </cell>
          <cell r="U2310">
            <v>3311695.75</v>
          </cell>
          <cell r="V2310">
            <v>3733808.12</v>
          </cell>
          <cell r="W2310">
            <v>3788051.65</v>
          </cell>
          <cell r="X2310">
            <v>3842351.67</v>
          </cell>
          <cell r="Y2310">
            <v>3896640.94</v>
          </cell>
          <cell r="Z2310">
            <v>3950917.05</v>
          </cell>
          <cell r="AA2310">
            <v>4005189.34</v>
          </cell>
          <cell r="AB2310">
            <v>4059468.57</v>
          </cell>
          <cell r="AC2310">
            <v>4113918.62</v>
          </cell>
          <cell r="AD2310">
            <v>4170493.29</v>
          </cell>
          <cell r="AE2310">
            <v>4227845.9800000004</v>
          </cell>
          <cell r="AF2310">
            <v>4285987.3899999997</v>
          </cell>
          <cell r="AG2310">
            <v>4344928.3600000003</v>
          </cell>
          <cell r="AH2310">
            <v>4404679.88</v>
          </cell>
          <cell r="AI2310">
            <v>4465253.1100000003</v>
          </cell>
          <cell r="AJ2310">
            <v>4526659.34</v>
          </cell>
          <cell r="AK2310">
            <v>4588910.04</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row>
        <row r="2311">
          <cell r="A2311" t="str">
            <v>UTSmall C&amp;ICritical Peak PricingParticipantsLow Participation Case0</v>
          </cell>
          <cell r="B2311" t="str">
            <v>UT</v>
          </cell>
          <cell r="C2311" t="str">
            <v>Small C&amp;I</v>
          </cell>
          <cell r="D2311" t="str">
            <v>Critical Peak Pricing</v>
          </cell>
          <cell r="E2311" t="str">
            <v>Participants</v>
          </cell>
          <cell r="F2311" t="str">
            <v>Low Participation Case</v>
          </cell>
          <cell r="G2311">
            <v>0</v>
          </cell>
          <cell r="H2311">
            <v>0</v>
          </cell>
          <cell r="I2311">
            <v>0</v>
          </cell>
          <cell r="J2311">
            <v>0</v>
          </cell>
          <cell r="K2311">
            <v>0</v>
          </cell>
          <cell r="L2311">
            <v>0</v>
          </cell>
          <cell r="M2311">
            <v>0</v>
          </cell>
          <cell r="N2311">
            <v>0</v>
          </cell>
          <cell r="O2311">
            <v>0</v>
          </cell>
          <cell r="P2311">
            <v>0</v>
          </cell>
          <cell r="Q2311">
            <v>0</v>
          </cell>
          <cell r="R2311">
            <v>16746.686550000006</v>
          </cell>
          <cell r="S2311">
            <v>51018.605550000015</v>
          </cell>
          <cell r="T2311">
            <v>120852.27000000002</v>
          </cell>
          <cell r="U2311">
            <v>157699.79775000006</v>
          </cell>
          <cell r="V2311">
            <v>177800.38649999999</v>
          </cell>
          <cell r="W2311">
            <v>180383.41200000001</v>
          </cell>
          <cell r="X2311">
            <v>182969.12700000001</v>
          </cell>
          <cell r="Y2311">
            <v>185554.33050000004</v>
          </cell>
          <cell r="Z2311">
            <v>188138.90700000001</v>
          </cell>
          <cell r="AA2311">
            <v>190723.30200000003</v>
          </cell>
          <cell r="AB2311">
            <v>193308.027</v>
          </cell>
          <cell r="AC2311">
            <v>195900.88650000002</v>
          </cell>
          <cell r="AD2311">
            <v>198594.91865997191</v>
          </cell>
          <cell r="AE2311">
            <v>201325.99919378545</v>
          </cell>
          <cell r="AF2311">
            <v>204094.63759127702</v>
          </cell>
          <cell r="AG2311">
            <v>206901.35034879539</v>
          </cell>
          <cell r="AH2311">
            <v>209746.66106555553</v>
          </cell>
          <cell r="AI2311">
            <v>212631.10054131731</v>
          </cell>
          <cell r="AJ2311">
            <v>215555.20687540746</v>
          </cell>
          <cell r="AK2311">
            <v>218519.52556710335</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row>
        <row r="2312">
          <cell r="A2312" t="str">
            <v>UTExtra Large C&amp;ICurtail AgreementsProgram Annual BenefitsLow Participation Case0</v>
          </cell>
          <cell r="B2312" t="str">
            <v>UT</v>
          </cell>
          <cell r="C2312" t="str">
            <v>Extra Large C&amp;I</v>
          </cell>
          <cell r="D2312" t="str">
            <v>Curtail Agreements</v>
          </cell>
          <cell r="E2312" t="str">
            <v>Program Annual Benefits</v>
          </cell>
          <cell r="F2312" t="str">
            <v>Low Participation Case</v>
          </cell>
          <cell r="G2312">
            <v>0</v>
          </cell>
          <cell r="H2312">
            <v>0</v>
          </cell>
          <cell r="I2312">
            <v>0</v>
          </cell>
          <cell r="J2312">
            <v>0</v>
          </cell>
          <cell r="K2312">
            <v>0</v>
          </cell>
          <cell r="L2312">
            <v>0</v>
          </cell>
          <cell r="M2312">
            <v>0</v>
          </cell>
          <cell r="N2312">
            <v>0</v>
          </cell>
          <cell r="O2312">
            <v>0</v>
          </cell>
          <cell r="P2312">
            <v>0</v>
          </cell>
          <cell r="Q2312">
            <v>0</v>
          </cell>
          <cell r="R2312">
            <v>573231.01</v>
          </cell>
          <cell r="S2312">
            <v>1745288.43</v>
          </cell>
          <cell r="T2312">
            <v>4127886.26</v>
          </cell>
          <cell r="U2312">
            <v>5388069.9000000004</v>
          </cell>
          <cell r="V2312">
            <v>6066603.5300000003</v>
          </cell>
          <cell r="W2312">
            <v>6146956.6100000003</v>
          </cell>
          <cell r="X2312">
            <v>6226381.7599999998</v>
          </cell>
          <cell r="Y2312">
            <v>6305886.3200000003</v>
          </cell>
          <cell r="Z2312">
            <v>6389191.79</v>
          </cell>
          <cell r="AA2312">
            <v>6482465.1100000003</v>
          </cell>
          <cell r="AB2312">
            <v>6568214.9500000002</v>
          </cell>
          <cell r="AC2312">
            <v>6654117.0800000001</v>
          </cell>
          <cell r="AD2312">
            <v>6743128.8899999997</v>
          </cell>
          <cell r="AE2312">
            <v>6833331.4100000001</v>
          </cell>
          <cell r="AF2312">
            <v>6924740.5700000003</v>
          </cell>
          <cell r="AG2312">
            <v>7017372.5</v>
          </cell>
          <cell r="AH2312">
            <v>7111243.5700000003</v>
          </cell>
          <cell r="AI2312">
            <v>7206370.3399999999</v>
          </cell>
          <cell r="AJ2312">
            <v>7302769.6200000001</v>
          </cell>
          <cell r="AK2312">
            <v>7400458.4299999997</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row>
        <row r="2313">
          <cell r="A2313" t="str">
            <v>UTExtra Large C&amp;ICurtail AgreementsProgram Annual CostsLow Participation Case0</v>
          </cell>
          <cell r="B2313" t="str">
            <v>UT</v>
          </cell>
          <cell r="C2313" t="str">
            <v>Extra Large C&amp;I</v>
          </cell>
          <cell r="D2313" t="str">
            <v>Curtail Agreements</v>
          </cell>
          <cell r="E2313" t="str">
            <v>Program Annual Costs</v>
          </cell>
          <cell r="F2313" t="str">
            <v>Low Participation Case</v>
          </cell>
          <cell r="G2313">
            <v>0</v>
          </cell>
          <cell r="H2313">
            <v>0</v>
          </cell>
          <cell r="I2313">
            <v>0</v>
          </cell>
          <cell r="J2313">
            <v>0</v>
          </cell>
          <cell r="K2313">
            <v>0</v>
          </cell>
          <cell r="L2313">
            <v>0</v>
          </cell>
          <cell r="M2313">
            <v>0</v>
          </cell>
          <cell r="N2313">
            <v>0</v>
          </cell>
          <cell r="O2313">
            <v>0</v>
          </cell>
          <cell r="P2313">
            <v>0</v>
          </cell>
          <cell r="Q2313">
            <v>0</v>
          </cell>
          <cell r="R2313">
            <v>5834317.1500000004</v>
          </cell>
          <cell r="S2313">
            <v>12509121.98</v>
          </cell>
          <cell r="T2313">
            <v>26286343.199999999</v>
          </cell>
          <cell r="U2313">
            <v>16130618.27</v>
          </cell>
          <cell r="V2313">
            <v>10911310.720000001</v>
          </cell>
          <cell r="W2313">
            <v>4823091.07</v>
          </cell>
          <cell r="X2313">
            <v>4899046.41</v>
          </cell>
          <cell r="Y2313">
            <v>4974249.76</v>
          </cell>
          <cell r="Z2313">
            <v>5049879.66</v>
          </cell>
          <cell r="AA2313">
            <v>5126289.05</v>
          </cell>
          <cell r="AB2313">
            <v>5203203.5</v>
          </cell>
          <cell r="AC2313">
            <v>5283869.59</v>
          </cell>
          <cell r="AD2313">
            <v>5405233.1200000001</v>
          </cell>
          <cell r="AE2313">
            <v>5502775.29</v>
          </cell>
          <cell r="AF2313">
            <v>5602414.6799999997</v>
          </cell>
          <cell r="AG2313">
            <v>5704204.7300000004</v>
          </cell>
          <cell r="AH2313">
            <v>5808200.4400000004</v>
          </cell>
          <cell r="AI2313">
            <v>5914458.3899999997</v>
          </cell>
          <cell r="AJ2313">
            <v>6023036.7800000003</v>
          </cell>
          <cell r="AK2313">
            <v>6133995.5099999998</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row>
        <row r="2314">
          <cell r="A2314" t="str">
            <v>UTExtra Large C&amp;ICurtail AgreementsNon-Incentive CostsLow Participation Case0</v>
          </cell>
          <cell r="B2314" t="str">
            <v>UT</v>
          </cell>
          <cell r="C2314" t="str">
            <v>Extra Large C&amp;I</v>
          </cell>
          <cell r="D2314" t="str">
            <v>Curtail Agreements</v>
          </cell>
          <cell r="E2314" t="str">
            <v>Non-Incentive Costs</v>
          </cell>
          <cell r="F2314" t="str">
            <v>Low Participation Case</v>
          </cell>
          <cell r="G2314">
            <v>0</v>
          </cell>
          <cell r="H2314">
            <v>0</v>
          </cell>
          <cell r="I2314">
            <v>0</v>
          </cell>
          <cell r="J2314">
            <v>0</v>
          </cell>
          <cell r="K2314">
            <v>0</v>
          </cell>
          <cell r="L2314">
            <v>0</v>
          </cell>
          <cell r="M2314">
            <v>0</v>
          </cell>
          <cell r="N2314">
            <v>0</v>
          </cell>
          <cell r="O2314">
            <v>0</v>
          </cell>
          <cell r="P2314">
            <v>0</v>
          </cell>
          <cell r="Q2314">
            <v>0</v>
          </cell>
          <cell r="R2314">
            <v>5482636.7300000004</v>
          </cell>
          <cell r="S2314">
            <v>11437731.27</v>
          </cell>
          <cell r="T2314">
            <v>23748445.530000001</v>
          </cell>
          <cell r="U2314">
            <v>12818922.52</v>
          </cell>
          <cell r="V2314">
            <v>7177502.6100000003</v>
          </cell>
          <cell r="W2314">
            <v>1035039.42</v>
          </cell>
          <cell r="X2314">
            <v>1056694.75</v>
          </cell>
          <cell r="Y2314">
            <v>1077608.81</v>
          </cell>
          <cell r="Z2314">
            <v>1098962.6200000001</v>
          </cell>
          <cell r="AA2314">
            <v>1121099.71</v>
          </cell>
          <cell r="AB2314">
            <v>1143734.93</v>
          </cell>
          <cell r="AC2314">
            <v>1169950.97</v>
          </cell>
          <cell r="AD2314">
            <v>1234739.83</v>
          </cell>
          <cell r="AE2314">
            <v>1274929.31</v>
          </cell>
          <cell r="AF2314">
            <v>1316427.29</v>
          </cell>
          <cell r="AG2314">
            <v>1359276.37</v>
          </cell>
          <cell r="AH2314">
            <v>1403520.56</v>
          </cell>
          <cell r="AI2314">
            <v>1449205.28</v>
          </cell>
          <cell r="AJ2314">
            <v>1496377.44</v>
          </cell>
          <cell r="AK2314">
            <v>1545085.48</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row>
        <row r="2315">
          <cell r="A2315" t="str">
            <v>UTExtra Large C&amp;ICurtail AgreementsSummer Peak Reduction @Meter  (MW)Low Participation Case0</v>
          </cell>
          <cell r="B2315" t="str">
            <v>UT</v>
          </cell>
          <cell r="C2315" t="str">
            <v>Extra Large C&amp;I</v>
          </cell>
          <cell r="D2315" t="str">
            <v>Curtail Agreements</v>
          </cell>
          <cell r="E2315" t="str">
            <v>Summer Peak Reduction @Meter  (MW)</v>
          </cell>
          <cell r="F2315" t="str">
            <v>Low Participation Case</v>
          </cell>
          <cell r="G2315">
            <v>0</v>
          </cell>
          <cell r="H2315">
            <v>0</v>
          </cell>
          <cell r="I2315">
            <v>0</v>
          </cell>
          <cell r="J2315">
            <v>0</v>
          </cell>
          <cell r="K2315">
            <v>0</v>
          </cell>
          <cell r="L2315">
            <v>0</v>
          </cell>
          <cell r="M2315">
            <v>0</v>
          </cell>
          <cell r="N2315">
            <v>0</v>
          </cell>
          <cell r="O2315">
            <v>0</v>
          </cell>
          <cell r="P2315">
            <v>0</v>
          </cell>
          <cell r="Q2315">
            <v>0</v>
          </cell>
          <cell r="R2315">
            <v>5.1061481672101516</v>
          </cell>
          <cell r="S2315">
            <v>15.546439584201273</v>
          </cell>
          <cell r="T2315">
            <v>36.769815927493447</v>
          </cell>
          <cell r="U2315">
            <v>47.99510590524666</v>
          </cell>
          <cell r="V2315">
            <v>54.039254216657497</v>
          </cell>
          <cell r="W2315">
            <v>54.75501228123791</v>
          </cell>
          <cell r="X2315">
            <v>55.462504704051796</v>
          </cell>
          <cell r="Y2315">
            <v>56.170704503007471</v>
          </cell>
          <cell r="Z2315">
            <v>56.91276145592839</v>
          </cell>
          <cell r="AA2315">
            <v>57.74360864977195</v>
          </cell>
          <cell r="AB2315">
            <v>58.507439221742665</v>
          </cell>
          <cell r="AC2315">
            <v>59.27262640549219</v>
          </cell>
          <cell r="AD2315">
            <v>60.065513565673378</v>
          </cell>
          <cell r="AE2315">
            <v>60.869007140432515</v>
          </cell>
          <cell r="AF2315">
            <v>61.683249011282939</v>
          </cell>
          <cell r="AG2315">
            <v>62.508382957680382</v>
          </cell>
          <cell r="AH2315">
            <v>63.344554682411669</v>
          </cell>
          <cell r="AI2315">
            <v>64.191911837323005</v>
          </cell>
          <cell r="AJ2315">
            <v>65.050604049392433</v>
          </cell>
          <cell r="AK2315">
            <v>65.920782947151125</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row>
        <row r="2316">
          <cell r="A2316" t="str">
            <v>UTExtra Large C&amp;ICurtail AgreementsSummer Peak Reduction @Generation (MW)Low Participation Case0</v>
          </cell>
          <cell r="B2316" t="str">
            <v>UT</v>
          </cell>
          <cell r="C2316" t="str">
            <v>Extra Large C&amp;I</v>
          </cell>
          <cell r="D2316" t="str">
            <v>Curtail Agreements</v>
          </cell>
          <cell r="E2316" t="str">
            <v>Summer Peak Reduction @Generation (MW)</v>
          </cell>
          <cell r="F2316" t="str">
            <v>Low Participation Case</v>
          </cell>
          <cell r="G2316">
            <v>0</v>
          </cell>
          <cell r="H2316">
            <v>0</v>
          </cell>
          <cell r="I2316">
            <v>0</v>
          </cell>
          <cell r="J2316">
            <v>0</v>
          </cell>
          <cell r="K2316">
            <v>0</v>
          </cell>
          <cell r="L2316">
            <v>0</v>
          </cell>
          <cell r="M2316">
            <v>0</v>
          </cell>
          <cell r="N2316">
            <v>0</v>
          </cell>
          <cell r="O2316">
            <v>0</v>
          </cell>
          <cell r="P2316">
            <v>0</v>
          </cell>
          <cell r="Q2316">
            <v>0</v>
          </cell>
          <cell r="R2316">
            <v>5.6309529854545115</v>
          </cell>
          <cell r="S2316">
            <v>17.1442871462299</v>
          </cell>
          <cell r="T2316">
            <v>40.548980952242438</v>
          </cell>
          <cell r="U2316">
            <v>52.92799504328039</v>
          </cell>
          <cell r="V2316">
            <v>59.593354892652727</v>
          </cell>
          <cell r="W2316">
            <v>60.382677857562754</v>
          </cell>
          <cell r="X2316">
            <v>61.162885646285609</v>
          </cell>
          <cell r="Y2316">
            <v>61.94387351456492</v>
          </cell>
          <cell r="Z2316">
            <v>62.762198341341403</v>
          </cell>
          <cell r="AA2316">
            <v>63.678439181486489</v>
          </cell>
          <cell r="AB2316">
            <v>64.520775498172327</v>
          </cell>
          <cell r="AC2316">
            <v>65.364607857843168</v>
          </cell>
          <cell r="AD2316">
            <v>66.238987169908881</v>
          </cell>
          <cell r="AE2316">
            <v>67.125063013269198</v>
          </cell>
          <cell r="AF2316">
            <v>68.022991851877961</v>
          </cell>
          <cell r="AG2316">
            <v>68.932932242700019</v>
          </cell>
          <cell r="AH2316">
            <v>69.855044863709381</v>
          </cell>
          <cell r="AI2316">
            <v>70.789492542261797</v>
          </cell>
          <cell r="AJ2316">
            <v>71.73644028384696</v>
          </cell>
          <cell r="AK2316">
            <v>72.696055301225314</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row>
        <row r="2317">
          <cell r="A2317" t="str">
            <v>UTExtra Large C&amp;ICurtail AgreementsWinter Peak Reduction @Meter  (MW)Low Participation Case0</v>
          </cell>
          <cell r="B2317" t="str">
            <v>UT</v>
          </cell>
          <cell r="C2317" t="str">
            <v>Extra Large C&amp;I</v>
          </cell>
          <cell r="D2317" t="str">
            <v>Curtail Agreements</v>
          </cell>
          <cell r="E2317" t="str">
            <v>Winter Peak Reduction @Meter  (MW)</v>
          </cell>
          <cell r="F2317" t="str">
            <v>Low Participation Case</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row>
        <row r="2318">
          <cell r="A2318" t="str">
            <v>UTExtra Large C&amp;ICurtail AgreementsWinter Peak Reduction @Generation (MW)Low Participation Case0</v>
          </cell>
          <cell r="B2318" t="str">
            <v>UT</v>
          </cell>
          <cell r="C2318" t="str">
            <v>Extra Large C&amp;I</v>
          </cell>
          <cell r="D2318" t="str">
            <v>Curtail Agreements</v>
          </cell>
          <cell r="E2318" t="str">
            <v>Winter Peak Reduction @Generation (MW)</v>
          </cell>
          <cell r="F2318" t="str">
            <v>Low Participation Case</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row>
        <row r="2319">
          <cell r="A2319" t="str">
            <v>UTExtra Large C&amp;ICurtail AgreementsProgram Annual BenefitsLow Participation Case0</v>
          </cell>
          <cell r="B2319" t="str">
            <v>UT</v>
          </cell>
          <cell r="C2319" t="str">
            <v>Extra Large C&amp;I</v>
          </cell>
          <cell r="D2319" t="str">
            <v>Curtail Agreements</v>
          </cell>
          <cell r="E2319" t="str">
            <v>Program Annual Benefits</v>
          </cell>
          <cell r="F2319" t="str">
            <v>Low Participation Case</v>
          </cell>
          <cell r="G2319">
            <v>0</v>
          </cell>
          <cell r="BA2319">
            <v>1960990.1</v>
          </cell>
        </row>
        <row r="2320">
          <cell r="A2320" t="str">
            <v>UTExtra Large C&amp;ICurtail AgreementsNew ParticipantsLow Participation Case0</v>
          </cell>
          <cell r="B2320" t="str">
            <v>UT</v>
          </cell>
          <cell r="C2320" t="str">
            <v>Extra Large C&amp;I</v>
          </cell>
          <cell r="D2320" t="str">
            <v>Curtail Agreements</v>
          </cell>
          <cell r="E2320" t="str">
            <v>New Participants</v>
          </cell>
          <cell r="F2320" t="str">
            <v>Low Participation Case</v>
          </cell>
          <cell r="G2320">
            <v>0</v>
          </cell>
          <cell r="H2320">
            <v>0</v>
          </cell>
          <cell r="I2320">
            <v>0</v>
          </cell>
          <cell r="J2320">
            <v>0</v>
          </cell>
          <cell r="K2320">
            <v>0</v>
          </cell>
          <cell r="L2320">
            <v>0</v>
          </cell>
          <cell r="M2320">
            <v>0</v>
          </cell>
          <cell r="N2320">
            <v>0</v>
          </cell>
          <cell r="O2320">
            <v>0</v>
          </cell>
          <cell r="P2320">
            <v>0</v>
          </cell>
          <cell r="Q2320">
            <v>0</v>
          </cell>
          <cell r="R2320">
            <v>16746.686550000006</v>
          </cell>
          <cell r="S2320">
            <v>34271.919000000009</v>
          </cell>
          <cell r="T2320">
            <v>69833.664450000011</v>
          </cell>
          <cell r="U2320">
            <v>36847.527750000037</v>
          </cell>
          <cell r="V2320">
            <v>20100.588749999937</v>
          </cell>
          <cell r="W2320">
            <v>2583.0255000000179</v>
          </cell>
          <cell r="X2320">
            <v>2585.7149999999965</v>
          </cell>
          <cell r="Y2320">
            <v>2585.2035000000324</v>
          </cell>
          <cell r="Z2320">
            <v>2584.5764999999665</v>
          </cell>
          <cell r="AA2320">
            <v>2584.3950000000186</v>
          </cell>
          <cell r="AB2320">
            <v>2584.7249999999767</v>
          </cell>
          <cell r="AC2320">
            <v>2592.8595000000205</v>
          </cell>
          <cell r="AD2320">
            <v>2694.0321599718882</v>
          </cell>
          <cell r="AE2320">
            <v>2731.0805338135397</v>
          </cell>
          <cell r="AF2320">
            <v>2768.6383974915661</v>
          </cell>
          <cell r="AG2320">
            <v>2806.7127575183695</v>
          </cell>
          <cell r="AH2320">
            <v>2845.3107167601411</v>
          </cell>
          <cell r="AI2320">
            <v>2884.4394757617847</v>
          </cell>
          <cell r="AJ2320">
            <v>2924.1063340901455</v>
          </cell>
          <cell r="AK2320">
            <v>2964.3186916958948</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row>
        <row r="2321">
          <cell r="A2321" t="str">
            <v>UTExtra Large C&amp;ICurtail AgreementsIncentive CostsLow Participation Case0</v>
          </cell>
          <cell r="B2321" t="str">
            <v>UT</v>
          </cell>
          <cell r="C2321" t="str">
            <v>Extra Large C&amp;I</v>
          </cell>
          <cell r="D2321" t="str">
            <v>Curtail Agreements</v>
          </cell>
          <cell r="E2321" t="str">
            <v>Incentive Costs</v>
          </cell>
          <cell r="F2321" t="str">
            <v>Low Participation Case</v>
          </cell>
          <cell r="G2321">
            <v>0</v>
          </cell>
          <cell r="H2321">
            <v>0</v>
          </cell>
          <cell r="I2321">
            <v>0</v>
          </cell>
          <cell r="J2321">
            <v>0</v>
          </cell>
          <cell r="K2321">
            <v>0</v>
          </cell>
          <cell r="L2321">
            <v>0</v>
          </cell>
          <cell r="M2321">
            <v>0</v>
          </cell>
          <cell r="N2321">
            <v>0</v>
          </cell>
          <cell r="O2321">
            <v>0</v>
          </cell>
          <cell r="P2321">
            <v>0</v>
          </cell>
          <cell r="Q2321">
            <v>0</v>
          </cell>
          <cell r="R2321">
            <v>351680.42</v>
          </cell>
          <cell r="S2321">
            <v>1071390.72</v>
          </cell>
          <cell r="T2321">
            <v>2537897.67</v>
          </cell>
          <cell r="U2321">
            <v>3311695.75</v>
          </cell>
          <cell r="V2321">
            <v>3733808.12</v>
          </cell>
          <cell r="W2321">
            <v>3788051.65</v>
          </cell>
          <cell r="X2321">
            <v>3842351.67</v>
          </cell>
          <cell r="Y2321">
            <v>3896640.94</v>
          </cell>
          <cell r="Z2321">
            <v>3950917.05</v>
          </cell>
          <cell r="AA2321">
            <v>4005189.34</v>
          </cell>
          <cell r="AB2321">
            <v>4059468.57</v>
          </cell>
          <cell r="AC2321">
            <v>4113918.62</v>
          </cell>
          <cell r="AD2321">
            <v>4170493.29</v>
          </cell>
          <cell r="AE2321">
            <v>4227845.9800000004</v>
          </cell>
          <cell r="AF2321">
            <v>4285987.3899999997</v>
          </cell>
          <cell r="AG2321">
            <v>4344928.3600000003</v>
          </cell>
          <cell r="AH2321">
            <v>4404679.88</v>
          </cell>
          <cell r="AI2321">
            <v>4465253.1100000003</v>
          </cell>
          <cell r="AJ2321">
            <v>4526659.34</v>
          </cell>
          <cell r="AK2321">
            <v>4588910.04</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row>
        <row r="2322">
          <cell r="A2322" t="str">
            <v>UTExtra Large C&amp;ICurtail AgreementsParticipantsLow Participation Case0</v>
          </cell>
          <cell r="B2322" t="str">
            <v>UT</v>
          </cell>
          <cell r="C2322" t="str">
            <v>Extra Large C&amp;I</v>
          </cell>
          <cell r="D2322" t="str">
            <v>Curtail Agreements</v>
          </cell>
          <cell r="E2322" t="str">
            <v>Participants</v>
          </cell>
          <cell r="F2322" t="str">
            <v>Low Participation Case</v>
          </cell>
          <cell r="G2322">
            <v>0</v>
          </cell>
          <cell r="H2322">
            <v>0</v>
          </cell>
          <cell r="I2322">
            <v>0</v>
          </cell>
          <cell r="J2322">
            <v>0</v>
          </cell>
          <cell r="K2322">
            <v>0</v>
          </cell>
          <cell r="L2322">
            <v>0</v>
          </cell>
          <cell r="M2322">
            <v>0</v>
          </cell>
          <cell r="N2322">
            <v>0</v>
          </cell>
          <cell r="O2322">
            <v>0</v>
          </cell>
          <cell r="P2322">
            <v>0</v>
          </cell>
          <cell r="Q2322">
            <v>0</v>
          </cell>
          <cell r="R2322">
            <v>16746.686550000006</v>
          </cell>
          <cell r="S2322">
            <v>51018.605550000015</v>
          </cell>
          <cell r="T2322">
            <v>120852.27000000002</v>
          </cell>
          <cell r="U2322">
            <v>157699.79775000006</v>
          </cell>
          <cell r="V2322">
            <v>177800.38649999999</v>
          </cell>
          <cell r="W2322">
            <v>180383.41200000001</v>
          </cell>
          <cell r="X2322">
            <v>182969.12700000001</v>
          </cell>
          <cell r="Y2322">
            <v>185554.33050000004</v>
          </cell>
          <cell r="Z2322">
            <v>188138.90700000001</v>
          </cell>
          <cell r="AA2322">
            <v>190723.30200000003</v>
          </cell>
          <cell r="AB2322">
            <v>193308.027</v>
          </cell>
          <cell r="AC2322">
            <v>195900.88650000002</v>
          </cell>
          <cell r="AD2322">
            <v>198594.91865997191</v>
          </cell>
          <cell r="AE2322">
            <v>201325.99919378545</v>
          </cell>
          <cell r="AF2322">
            <v>204094.63759127702</v>
          </cell>
          <cell r="AG2322">
            <v>206901.35034879539</v>
          </cell>
          <cell r="AH2322">
            <v>209746.66106555553</v>
          </cell>
          <cell r="AI2322">
            <v>212631.10054131731</v>
          </cell>
          <cell r="AJ2322">
            <v>215555.20687540746</v>
          </cell>
          <cell r="AK2322">
            <v>218519.52556710335</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row>
        <row r="2323">
          <cell r="A2323" t="str">
            <v>UTLarge C&amp;ICurtail AgreementsProgram Annual BenefitsLow Participation Case0</v>
          </cell>
          <cell r="B2323" t="str">
            <v>UT</v>
          </cell>
          <cell r="C2323" t="str">
            <v>Large C&amp;I</v>
          </cell>
          <cell r="D2323" t="str">
            <v>Curtail Agreements</v>
          </cell>
          <cell r="E2323" t="str">
            <v>Program Annual Benefits</v>
          </cell>
          <cell r="F2323" t="str">
            <v>Low Participation Case</v>
          </cell>
          <cell r="G2323">
            <v>0</v>
          </cell>
          <cell r="H2323">
            <v>0</v>
          </cell>
          <cell r="I2323">
            <v>0</v>
          </cell>
          <cell r="J2323">
            <v>0</v>
          </cell>
          <cell r="K2323">
            <v>0</v>
          </cell>
          <cell r="L2323">
            <v>0</v>
          </cell>
          <cell r="M2323">
            <v>0</v>
          </cell>
          <cell r="N2323">
            <v>0</v>
          </cell>
          <cell r="O2323">
            <v>0</v>
          </cell>
          <cell r="P2323">
            <v>0</v>
          </cell>
          <cell r="Q2323">
            <v>0</v>
          </cell>
          <cell r="R2323">
            <v>573231.01</v>
          </cell>
          <cell r="S2323">
            <v>1745288.43</v>
          </cell>
          <cell r="T2323">
            <v>4127886.26</v>
          </cell>
          <cell r="U2323">
            <v>5388069.9000000004</v>
          </cell>
          <cell r="V2323">
            <v>6066603.5300000003</v>
          </cell>
          <cell r="W2323">
            <v>6146956.6100000003</v>
          </cell>
          <cell r="X2323">
            <v>6226381.7599999998</v>
          </cell>
          <cell r="Y2323">
            <v>6305886.3200000003</v>
          </cell>
          <cell r="Z2323">
            <v>6389191.79</v>
          </cell>
          <cell r="AA2323">
            <v>6482465.1100000003</v>
          </cell>
          <cell r="AB2323">
            <v>6568214.9500000002</v>
          </cell>
          <cell r="AC2323">
            <v>6654117.0800000001</v>
          </cell>
          <cell r="AD2323">
            <v>6743128.8899999997</v>
          </cell>
          <cell r="AE2323">
            <v>6833331.4100000001</v>
          </cell>
          <cell r="AF2323">
            <v>6924740.5700000003</v>
          </cell>
          <cell r="AG2323">
            <v>7017372.5</v>
          </cell>
          <cell r="AH2323">
            <v>7111243.5700000003</v>
          </cell>
          <cell r="AI2323">
            <v>7206370.3399999999</v>
          </cell>
          <cell r="AJ2323">
            <v>7302769.6200000001</v>
          </cell>
          <cell r="AK2323">
            <v>7400458.4299999997</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row>
        <row r="2324">
          <cell r="A2324" t="str">
            <v>UTLarge C&amp;ICurtail AgreementsProgram Annual CostsLow Participation Case0</v>
          </cell>
          <cell r="B2324" t="str">
            <v>UT</v>
          </cell>
          <cell r="C2324" t="str">
            <v>Large C&amp;I</v>
          </cell>
          <cell r="D2324" t="str">
            <v>Curtail Agreements</v>
          </cell>
          <cell r="E2324" t="str">
            <v>Program Annual Costs</v>
          </cell>
          <cell r="F2324" t="str">
            <v>Low Participation Case</v>
          </cell>
          <cell r="G2324">
            <v>0</v>
          </cell>
          <cell r="H2324">
            <v>0</v>
          </cell>
          <cell r="I2324">
            <v>0</v>
          </cell>
          <cell r="J2324">
            <v>0</v>
          </cell>
          <cell r="K2324">
            <v>0</v>
          </cell>
          <cell r="L2324">
            <v>0</v>
          </cell>
          <cell r="M2324">
            <v>0</v>
          </cell>
          <cell r="N2324">
            <v>0</v>
          </cell>
          <cell r="O2324">
            <v>0</v>
          </cell>
          <cell r="P2324">
            <v>0</v>
          </cell>
          <cell r="Q2324">
            <v>0</v>
          </cell>
          <cell r="R2324">
            <v>5834317.1500000004</v>
          </cell>
          <cell r="S2324">
            <v>12509121.98</v>
          </cell>
          <cell r="T2324">
            <v>26286343.199999999</v>
          </cell>
          <cell r="U2324">
            <v>16130618.27</v>
          </cell>
          <cell r="V2324">
            <v>10911310.720000001</v>
          </cell>
          <cell r="W2324">
            <v>4823091.07</v>
          </cell>
          <cell r="X2324">
            <v>4899046.41</v>
          </cell>
          <cell r="Y2324">
            <v>4974249.76</v>
          </cell>
          <cell r="Z2324">
            <v>5049879.66</v>
          </cell>
          <cell r="AA2324">
            <v>5126289.05</v>
          </cell>
          <cell r="AB2324">
            <v>5203203.5</v>
          </cell>
          <cell r="AC2324">
            <v>5283869.59</v>
          </cell>
          <cell r="AD2324">
            <v>5405233.1200000001</v>
          </cell>
          <cell r="AE2324">
            <v>5502775.29</v>
          </cell>
          <cell r="AF2324">
            <v>5602414.6799999997</v>
          </cell>
          <cell r="AG2324">
            <v>5704204.7300000004</v>
          </cell>
          <cell r="AH2324">
            <v>5808200.4400000004</v>
          </cell>
          <cell r="AI2324">
            <v>5914458.3899999997</v>
          </cell>
          <cell r="AJ2324">
            <v>6023036.7800000003</v>
          </cell>
          <cell r="AK2324">
            <v>6133995.5099999998</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row>
        <row r="2325">
          <cell r="A2325" t="str">
            <v>UTLarge C&amp;ICurtail AgreementsNon-Incentive CostsLow Participation Case0</v>
          </cell>
          <cell r="B2325" t="str">
            <v>UT</v>
          </cell>
          <cell r="C2325" t="str">
            <v>Large C&amp;I</v>
          </cell>
          <cell r="D2325" t="str">
            <v>Curtail Agreements</v>
          </cell>
          <cell r="E2325" t="str">
            <v>Non-Incentive Costs</v>
          </cell>
          <cell r="F2325" t="str">
            <v>Low Participation Case</v>
          </cell>
          <cell r="G2325">
            <v>0</v>
          </cell>
          <cell r="H2325">
            <v>0</v>
          </cell>
          <cell r="I2325">
            <v>0</v>
          </cell>
          <cell r="J2325">
            <v>0</v>
          </cell>
          <cell r="K2325">
            <v>0</v>
          </cell>
          <cell r="L2325">
            <v>0</v>
          </cell>
          <cell r="M2325">
            <v>0</v>
          </cell>
          <cell r="N2325">
            <v>0</v>
          </cell>
          <cell r="O2325">
            <v>0</v>
          </cell>
          <cell r="P2325">
            <v>0</v>
          </cell>
          <cell r="Q2325">
            <v>0</v>
          </cell>
          <cell r="R2325">
            <v>5482636.7300000004</v>
          </cell>
          <cell r="S2325">
            <v>11437731.27</v>
          </cell>
          <cell r="T2325">
            <v>23748445.530000001</v>
          </cell>
          <cell r="U2325">
            <v>12818922.52</v>
          </cell>
          <cell r="V2325">
            <v>7177502.6100000003</v>
          </cell>
          <cell r="W2325">
            <v>1035039.42</v>
          </cell>
          <cell r="X2325">
            <v>1056694.75</v>
          </cell>
          <cell r="Y2325">
            <v>1077608.81</v>
          </cell>
          <cell r="Z2325">
            <v>1098962.6200000001</v>
          </cell>
          <cell r="AA2325">
            <v>1121099.71</v>
          </cell>
          <cell r="AB2325">
            <v>1143734.93</v>
          </cell>
          <cell r="AC2325">
            <v>1169950.97</v>
          </cell>
          <cell r="AD2325">
            <v>1234739.83</v>
          </cell>
          <cell r="AE2325">
            <v>1274929.31</v>
          </cell>
          <cell r="AF2325">
            <v>1316427.29</v>
          </cell>
          <cell r="AG2325">
            <v>1359276.37</v>
          </cell>
          <cell r="AH2325">
            <v>1403520.56</v>
          </cell>
          <cell r="AI2325">
            <v>1449205.28</v>
          </cell>
          <cell r="AJ2325">
            <v>1496377.44</v>
          </cell>
          <cell r="AK2325">
            <v>1545085.48</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row>
        <row r="2326">
          <cell r="A2326" t="str">
            <v>UTLarge C&amp;ICurtail AgreementsSummer Peak Reduction @Meter  (MW)Low Participation Case0</v>
          </cell>
          <cell r="B2326" t="str">
            <v>UT</v>
          </cell>
          <cell r="C2326" t="str">
            <v>Large C&amp;I</v>
          </cell>
          <cell r="D2326" t="str">
            <v>Curtail Agreements</v>
          </cell>
          <cell r="E2326" t="str">
            <v>Summer Peak Reduction @Meter  (MW)</v>
          </cell>
          <cell r="F2326" t="str">
            <v>Low Participation Case</v>
          </cell>
          <cell r="G2326">
            <v>0</v>
          </cell>
          <cell r="H2326">
            <v>0</v>
          </cell>
          <cell r="I2326">
            <v>0</v>
          </cell>
          <cell r="J2326">
            <v>0</v>
          </cell>
          <cell r="K2326">
            <v>0</v>
          </cell>
          <cell r="L2326">
            <v>0</v>
          </cell>
          <cell r="M2326">
            <v>0</v>
          </cell>
          <cell r="N2326">
            <v>0</v>
          </cell>
          <cell r="O2326">
            <v>0</v>
          </cell>
          <cell r="P2326">
            <v>0</v>
          </cell>
          <cell r="Q2326">
            <v>0</v>
          </cell>
          <cell r="R2326">
            <v>5.1061481672101516</v>
          </cell>
          <cell r="S2326">
            <v>15.546439584201273</v>
          </cell>
          <cell r="T2326">
            <v>36.769815927493447</v>
          </cell>
          <cell r="U2326">
            <v>47.99510590524666</v>
          </cell>
          <cell r="V2326">
            <v>54.039254216657497</v>
          </cell>
          <cell r="W2326">
            <v>54.75501228123791</v>
          </cell>
          <cell r="X2326">
            <v>55.462504704051796</v>
          </cell>
          <cell r="Y2326">
            <v>56.170704503007471</v>
          </cell>
          <cell r="Z2326">
            <v>56.91276145592839</v>
          </cell>
          <cell r="AA2326">
            <v>57.74360864977195</v>
          </cell>
          <cell r="AB2326">
            <v>58.507439221742665</v>
          </cell>
          <cell r="AC2326">
            <v>59.27262640549219</v>
          </cell>
          <cell r="AD2326">
            <v>60.065513565673378</v>
          </cell>
          <cell r="AE2326">
            <v>60.869007140432515</v>
          </cell>
          <cell r="AF2326">
            <v>61.683249011282939</v>
          </cell>
          <cell r="AG2326">
            <v>62.508382957680382</v>
          </cell>
          <cell r="AH2326">
            <v>63.344554682411669</v>
          </cell>
          <cell r="AI2326">
            <v>64.191911837323005</v>
          </cell>
          <cell r="AJ2326">
            <v>65.050604049392433</v>
          </cell>
          <cell r="AK2326">
            <v>65.920782947151125</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row>
        <row r="2327">
          <cell r="A2327" t="str">
            <v>UTLarge C&amp;ICurtail AgreementsSummer Peak Reduction @Generation (MW)Low Participation Case0</v>
          </cell>
          <cell r="B2327" t="str">
            <v>UT</v>
          </cell>
          <cell r="C2327" t="str">
            <v>Large C&amp;I</v>
          </cell>
          <cell r="D2327" t="str">
            <v>Curtail Agreements</v>
          </cell>
          <cell r="E2327" t="str">
            <v>Summer Peak Reduction @Generation (MW)</v>
          </cell>
          <cell r="F2327" t="str">
            <v>Low Participation Case</v>
          </cell>
          <cell r="G2327">
            <v>0</v>
          </cell>
          <cell r="H2327">
            <v>0</v>
          </cell>
          <cell r="I2327">
            <v>0</v>
          </cell>
          <cell r="J2327">
            <v>0</v>
          </cell>
          <cell r="K2327">
            <v>0</v>
          </cell>
          <cell r="L2327">
            <v>0</v>
          </cell>
          <cell r="M2327">
            <v>0</v>
          </cell>
          <cell r="N2327">
            <v>0</v>
          </cell>
          <cell r="O2327">
            <v>0</v>
          </cell>
          <cell r="P2327">
            <v>0</v>
          </cell>
          <cell r="Q2327">
            <v>0</v>
          </cell>
          <cell r="R2327">
            <v>5.6309529854545115</v>
          </cell>
          <cell r="S2327">
            <v>17.1442871462299</v>
          </cell>
          <cell r="T2327">
            <v>40.548980952242438</v>
          </cell>
          <cell r="U2327">
            <v>52.92799504328039</v>
          </cell>
          <cell r="V2327">
            <v>59.593354892652727</v>
          </cell>
          <cell r="W2327">
            <v>60.382677857562754</v>
          </cell>
          <cell r="X2327">
            <v>61.162885646285609</v>
          </cell>
          <cell r="Y2327">
            <v>61.94387351456492</v>
          </cell>
          <cell r="Z2327">
            <v>62.762198341341403</v>
          </cell>
          <cell r="AA2327">
            <v>63.678439181486489</v>
          </cell>
          <cell r="AB2327">
            <v>64.520775498172327</v>
          </cell>
          <cell r="AC2327">
            <v>65.364607857843168</v>
          </cell>
          <cell r="AD2327">
            <v>66.238987169908881</v>
          </cell>
          <cell r="AE2327">
            <v>67.125063013269198</v>
          </cell>
          <cell r="AF2327">
            <v>68.022991851877961</v>
          </cell>
          <cell r="AG2327">
            <v>68.932932242700019</v>
          </cell>
          <cell r="AH2327">
            <v>69.855044863709381</v>
          </cell>
          <cell r="AI2327">
            <v>70.789492542261797</v>
          </cell>
          <cell r="AJ2327">
            <v>71.73644028384696</v>
          </cell>
          <cell r="AK2327">
            <v>72.696055301225314</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row>
        <row r="2328">
          <cell r="A2328" t="str">
            <v>UTLarge C&amp;ICurtail AgreementsWinter Peak Reduction @Meter  (MW)Low Participation Case0</v>
          </cell>
          <cell r="B2328" t="str">
            <v>UT</v>
          </cell>
          <cell r="C2328" t="str">
            <v>Large C&amp;I</v>
          </cell>
          <cell r="D2328" t="str">
            <v>Curtail Agreements</v>
          </cell>
          <cell r="E2328" t="str">
            <v>Winter Peak Reduction @Meter  (MW)</v>
          </cell>
          <cell r="F2328" t="str">
            <v>Low Participation Case</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row>
        <row r="2329">
          <cell r="A2329" t="str">
            <v>UTLarge C&amp;ICurtail AgreementsWinter Peak Reduction @Generation (MW)Low Participation Case0</v>
          </cell>
          <cell r="B2329" t="str">
            <v>UT</v>
          </cell>
          <cell r="C2329" t="str">
            <v>Large C&amp;I</v>
          </cell>
          <cell r="D2329" t="str">
            <v>Curtail Agreements</v>
          </cell>
          <cell r="E2329" t="str">
            <v>Winter Peak Reduction @Generation (MW)</v>
          </cell>
          <cell r="F2329" t="str">
            <v>Low Participation Case</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row>
        <row r="2330">
          <cell r="A2330" t="str">
            <v>UTLarge C&amp;ICurtail AgreementsProgram Annual BenefitsLow Participation Case0</v>
          </cell>
          <cell r="B2330" t="str">
            <v>UT</v>
          </cell>
          <cell r="C2330" t="str">
            <v>Large C&amp;I</v>
          </cell>
          <cell r="D2330" t="str">
            <v>Curtail Agreements</v>
          </cell>
          <cell r="E2330" t="str">
            <v>Program Annual Benefits</v>
          </cell>
          <cell r="F2330" t="str">
            <v>Low Participation Case</v>
          </cell>
          <cell r="G2330">
            <v>0</v>
          </cell>
          <cell r="BA2330">
            <v>1662066.07</v>
          </cell>
        </row>
        <row r="2331">
          <cell r="A2331" t="str">
            <v>UTLarge C&amp;ICurtail AgreementsNew ParticipantsLow Participation Case0</v>
          </cell>
          <cell r="B2331" t="str">
            <v>UT</v>
          </cell>
          <cell r="C2331" t="str">
            <v>Large C&amp;I</v>
          </cell>
          <cell r="D2331" t="str">
            <v>Curtail Agreements</v>
          </cell>
          <cell r="E2331" t="str">
            <v>New Participants</v>
          </cell>
          <cell r="F2331" t="str">
            <v>Low Participation Case</v>
          </cell>
          <cell r="G2331">
            <v>0</v>
          </cell>
          <cell r="H2331">
            <v>0</v>
          </cell>
          <cell r="I2331">
            <v>0</v>
          </cell>
          <cell r="J2331">
            <v>0</v>
          </cell>
          <cell r="K2331">
            <v>0</v>
          </cell>
          <cell r="L2331">
            <v>0</v>
          </cell>
          <cell r="M2331">
            <v>0</v>
          </cell>
          <cell r="N2331">
            <v>0</v>
          </cell>
          <cell r="O2331">
            <v>0</v>
          </cell>
          <cell r="P2331">
            <v>0</v>
          </cell>
          <cell r="Q2331">
            <v>0</v>
          </cell>
          <cell r="R2331">
            <v>16746.686550000006</v>
          </cell>
          <cell r="S2331">
            <v>34271.919000000009</v>
          </cell>
          <cell r="T2331">
            <v>69833.664450000011</v>
          </cell>
          <cell r="U2331">
            <v>36847.527750000037</v>
          </cell>
          <cell r="V2331">
            <v>20100.588749999937</v>
          </cell>
          <cell r="W2331">
            <v>2583.0255000000179</v>
          </cell>
          <cell r="X2331">
            <v>2585.7149999999965</v>
          </cell>
          <cell r="Y2331">
            <v>2585.2035000000324</v>
          </cell>
          <cell r="Z2331">
            <v>2584.5764999999665</v>
          </cell>
          <cell r="AA2331">
            <v>2584.3950000000186</v>
          </cell>
          <cell r="AB2331">
            <v>2584.7249999999767</v>
          </cell>
          <cell r="AC2331">
            <v>2592.8595000000205</v>
          </cell>
          <cell r="AD2331">
            <v>2694.0321599718882</v>
          </cell>
          <cell r="AE2331">
            <v>2731.0805338135397</v>
          </cell>
          <cell r="AF2331">
            <v>2768.6383974915661</v>
          </cell>
          <cell r="AG2331">
            <v>2806.7127575183695</v>
          </cell>
          <cell r="AH2331">
            <v>2845.3107167601411</v>
          </cell>
          <cell r="AI2331">
            <v>2884.4394757617847</v>
          </cell>
          <cell r="AJ2331">
            <v>2924.1063340901455</v>
          </cell>
          <cell r="AK2331">
            <v>2964.3186916958948</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row>
        <row r="2332">
          <cell r="A2332" t="str">
            <v>UTLarge C&amp;ICurtail AgreementsIncentive CostsLow Participation Case0</v>
          </cell>
          <cell r="B2332" t="str">
            <v>UT</v>
          </cell>
          <cell r="C2332" t="str">
            <v>Large C&amp;I</v>
          </cell>
          <cell r="D2332" t="str">
            <v>Curtail Agreements</v>
          </cell>
          <cell r="E2332" t="str">
            <v>Incentive Costs</v>
          </cell>
          <cell r="F2332" t="str">
            <v>Low Participation Case</v>
          </cell>
          <cell r="G2332">
            <v>0</v>
          </cell>
          <cell r="H2332">
            <v>0</v>
          </cell>
          <cell r="I2332">
            <v>0</v>
          </cell>
          <cell r="J2332">
            <v>0</v>
          </cell>
          <cell r="K2332">
            <v>0</v>
          </cell>
          <cell r="L2332">
            <v>0</v>
          </cell>
          <cell r="M2332">
            <v>0</v>
          </cell>
          <cell r="N2332">
            <v>0</v>
          </cell>
          <cell r="O2332">
            <v>0</v>
          </cell>
          <cell r="P2332">
            <v>0</v>
          </cell>
          <cell r="Q2332">
            <v>0</v>
          </cell>
          <cell r="R2332">
            <v>351680.42</v>
          </cell>
          <cell r="S2332">
            <v>1071390.72</v>
          </cell>
          <cell r="T2332">
            <v>2537897.67</v>
          </cell>
          <cell r="U2332">
            <v>3311695.75</v>
          </cell>
          <cell r="V2332">
            <v>3733808.12</v>
          </cell>
          <cell r="W2332">
            <v>3788051.65</v>
          </cell>
          <cell r="X2332">
            <v>3842351.67</v>
          </cell>
          <cell r="Y2332">
            <v>3896640.94</v>
          </cell>
          <cell r="Z2332">
            <v>3950917.05</v>
          </cell>
          <cell r="AA2332">
            <v>4005189.34</v>
          </cell>
          <cell r="AB2332">
            <v>4059468.57</v>
          </cell>
          <cell r="AC2332">
            <v>4113918.62</v>
          </cell>
          <cell r="AD2332">
            <v>4170493.29</v>
          </cell>
          <cell r="AE2332">
            <v>4227845.9800000004</v>
          </cell>
          <cell r="AF2332">
            <v>4285987.3899999997</v>
          </cell>
          <cell r="AG2332">
            <v>4344928.3600000003</v>
          </cell>
          <cell r="AH2332">
            <v>4404679.88</v>
          </cell>
          <cell r="AI2332">
            <v>4465253.1100000003</v>
          </cell>
          <cell r="AJ2332">
            <v>4526659.34</v>
          </cell>
          <cell r="AK2332">
            <v>4588910.04</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row>
        <row r="2333">
          <cell r="A2333" t="str">
            <v>UTLarge C&amp;ICurtail AgreementsParticipantsLow Participation Case0</v>
          </cell>
          <cell r="B2333" t="str">
            <v>UT</v>
          </cell>
          <cell r="C2333" t="str">
            <v>Large C&amp;I</v>
          </cell>
          <cell r="D2333" t="str">
            <v>Curtail Agreements</v>
          </cell>
          <cell r="E2333" t="str">
            <v>Participants</v>
          </cell>
          <cell r="F2333" t="str">
            <v>Low Participation Case</v>
          </cell>
          <cell r="G2333">
            <v>0</v>
          </cell>
          <cell r="H2333">
            <v>0</v>
          </cell>
          <cell r="I2333">
            <v>0</v>
          </cell>
          <cell r="J2333">
            <v>0</v>
          </cell>
          <cell r="K2333">
            <v>0</v>
          </cell>
          <cell r="L2333">
            <v>0</v>
          </cell>
          <cell r="M2333">
            <v>0</v>
          </cell>
          <cell r="N2333">
            <v>0</v>
          </cell>
          <cell r="O2333">
            <v>0</v>
          </cell>
          <cell r="P2333">
            <v>0</v>
          </cell>
          <cell r="Q2333">
            <v>0</v>
          </cell>
          <cell r="R2333">
            <v>16746.686550000006</v>
          </cell>
          <cell r="S2333">
            <v>51018.605550000015</v>
          </cell>
          <cell r="T2333">
            <v>120852.27000000002</v>
          </cell>
          <cell r="U2333">
            <v>157699.79775000006</v>
          </cell>
          <cell r="V2333">
            <v>177800.38649999999</v>
          </cell>
          <cell r="W2333">
            <v>180383.41200000001</v>
          </cell>
          <cell r="X2333">
            <v>182969.12700000001</v>
          </cell>
          <cell r="Y2333">
            <v>185554.33050000004</v>
          </cell>
          <cell r="Z2333">
            <v>188138.90700000001</v>
          </cell>
          <cell r="AA2333">
            <v>190723.30200000003</v>
          </cell>
          <cell r="AB2333">
            <v>193308.027</v>
          </cell>
          <cell r="AC2333">
            <v>195900.88650000002</v>
          </cell>
          <cell r="AD2333">
            <v>198594.91865997191</v>
          </cell>
          <cell r="AE2333">
            <v>201325.99919378545</v>
          </cell>
          <cell r="AF2333">
            <v>204094.63759127702</v>
          </cell>
          <cell r="AG2333">
            <v>206901.35034879539</v>
          </cell>
          <cell r="AH2333">
            <v>209746.66106555553</v>
          </cell>
          <cell r="AI2333">
            <v>212631.10054131731</v>
          </cell>
          <cell r="AJ2333">
            <v>215555.20687540746</v>
          </cell>
          <cell r="AK2333">
            <v>218519.52556710335</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row>
        <row r="2334">
          <cell r="A2334" t="str">
            <v>UTExtra Large C&amp;ICurtail Agreements - Non-FirmProgram Annual BenefitsLow Participation Case0</v>
          </cell>
          <cell r="B2334" t="str">
            <v>UT</v>
          </cell>
          <cell r="C2334" t="str">
            <v>Extra Large C&amp;I</v>
          </cell>
          <cell r="D2334" t="str">
            <v>Curtail Agreements - Non-Firm</v>
          </cell>
          <cell r="E2334" t="str">
            <v>Program Annual Benefits</v>
          </cell>
          <cell r="F2334" t="str">
            <v>Low Participation Case</v>
          </cell>
          <cell r="G2334">
            <v>0</v>
          </cell>
          <cell r="H2334">
            <v>0</v>
          </cell>
          <cell r="I2334">
            <v>0</v>
          </cell>
          <cell r="J2334">
            <v>0</v>
          </cell>
          <cell r="K2334">
            <v>0</v>
          </cell>
          <cell r="L2334">
            <v>0</v>
          </cell>
          <cell r="M2334">
            <v>0</v>
          </cell>
          <cell r="N2334">
            <v>0</v>
          </cell>
          <cell r="O2334">
            <v>0</v>
          </cell>
          <cell r="P2334">
            <v>0</v>
          </cell>
          <cell r="Q2334">
            <v>0</v>
          </cell>
          <cell r="R2334">
            <v>573231.01</v>
          </cell>
          <cell r="S2334">
            <v>1745288.43</v>
          </cell>
          <cell r="T2334">
            <v>4127886.26</v>
          </cell>
          <cell r="U2334">
            <v>5388069.9000000004</v>
          </cell>
          <cell r="V2334">
            <v>6066603.5300000003</v>
          </cell>
          <cell r="W2334">
            <v>6146956.6100000003</v>
          </cell>
          <cell r="X2334">
            <v>6226381.7599999998</v>
          </cell>
          <cell r="Y2334">
            <v>6305886.3200000003</v>
          </cell>
          <cell r="Z2334">
            <v>6389191.79</v>
          </cell>
          <cell r="AA2334">
            <v>6482465.1100000003</v>
          </cell>
          <cell r="AB2334">
            <v>6568214.9500000002</v>
          </cell>
          <cell r="AC2334">
            <v>6654117.0800000001</v>
          </cell>
          <cell r="AD2334">
            <v>6743128.8899999997</v>
          </cell>
          <cell r="AE2334">
            <v>6833331.4100000001</v>
          </cell>
          <cell r="AF2334">
            <v>6924740.5700000003</v>
          </cell>
          <cell r="AG2334">
            <v>7017372.5</v>
          </cell>
          <cell r="AH2334">
            <v>7111243.5700000003</v>
          </cell>
          <cell r="AI2334">
            <v>7206370.3399999999</v>
          </cell>
          <cell r="AJ2334">
            <v>7302769.6200000001</v>
          </cell>
          <cell r="AK2334">
            <v>7400458.4299999997</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row>
        <row r="2335">
          <cell r="A2335" t="str">
            <v>UTExtra Large C&amp;ICurtail Agreements - Non-FirmProgram Annual CostsLow Participation Case0</v>
          </cell>
          <cell r="B2335" t="str">
            <v>UT</v>
          </cell>
          <cell r="C2335" t="str">
            <v>Extra Large C&amp;I</v>
          </cell>
          <cell r="D2335" t="str">
            <v>Curtail Agreements - Non-Firm</v>
          </cell>
          <cell r="E2335" t="str">
            <v>Program Annual Costs</v>
          </cell>
          <cell r="F2335" t="str">
            <v>Low Participation Case</v>
          </cell>
          <cell r="G2335">
            <v>0</v>
          </cell>
          <cell r="H2335">
            <v>0</v>
          </cell>
          <cell r="I2335">
            <v>0</v>
          </cell>
          <cell r="J2335">
            <v>0</v>
          </cell>
          <cell r="K2335">
            <v>0</v>
          </cell>
          <cell r="L2335">
            <v>0</v>
          </cell>
          <cell r="M2335">
            <v>0</v>
          </cell>
          <cell r="N2335">
            <v>0</v>
          </cell>
          <cell r="O2335">
            <v>0</v>
          </cell>
          <cell r="P2335">
            <v>0</v>
          </cell>
          <cell r="Q2335">
            <v>0</v>
          </cell>
          <cell r="R2335">
            <v>5834317.1500000004</v>
          </cell>
          <cell r="S2335">
            <v>12509121.98</v>
          </cell>
          <cell r="T2335">
            <v>26286343.199999999</v>
          </cell>
          <cell r="U2335">
            <v>16130618.27</v>
          </cell>
          <cell r="V2335">
            <v>10911310.720000001</v>
          </cell>
          <cell r="W2335">
            <v>4823091.07</v>
          </cell>
          <cell r="X2335">
            <v>4899046.41</v>
          </cell>
          <cell r="Y2335">
            <v>4974249.76</v>
          </cell>
          <cell r="Z2335">
            <v>5049879.66</v>
          </cell>
          <cell r="AA2335">
            <v>5126289.05</v>
          </cell>
          <cell r="AB2335">
            <v>5203203.5</v>
          </cell>
          <cell r="AC2335">
            <v>5283869.59</v>
          </cell>
          <cell r="AD2335">
            <v>5405233.1200000001</v>
          </cell>
          <cell r="AE2335">
            <v>5502775.29</v>
          </cell>
          <cell r="AF2335">
            <v>5602414.6799999997</v>
          </cell>
          <cell r="AG2335">
            <v>5704204.7300000004</v>
          </cell>
          <cell r="AH2335">
            <v>5808200.4400000004</v>
          </cell>
          <cell r="AI2335">
            <v>5914458.3899999997</v>
          </cell>
          <cell r="AJ2335">
            <v>6023036.7800000003</v>
          </cell>
          <cell r="AK2335">
            <v>6133995.5099999998</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row>
        <row r="2336">
          <cell r="A2336" t="str">
            <v>UTExtra Large C&amp;ICurtail Agreements - Non-FirmNon-Incentive CostsLow Participation Case0</v>
          </cell>
          <cell r="B2336" t="str">
            <v>UT</v>
          </cell>
          <cell r="C2336" t="str">
            <v>Extra Large C&amp;I</v>
          </cell>
          <cell r="D2336" t="str">
            <v>Curtail Agreements - Non-Firm</v>
          </cell>
          <cell r="E2336" t="str">
            <v>Non-Incentive Costs</v>
          </cell>
          <cell r="F2336" t="str">
            <v>Low Participation Case</v>
          </cell>
          <cell r="G2336">
            <v>0</v>
          </cell>
          <cell r="H2336">
            <v>0</v>
          </cell>
          <cell r="I2336">
            <v>0</v>
          </cell>
          <cell r="J2336">
            <v>0</v>
          </cell>
          <cell r="K2336">
            <v>0</v>
          </cell>
          <cell r="L2336">
            <v>0</v>
          </cell>
          <cell r="M2336">
            <v>0</v>
          </cell>
          <cell r="N2336">
            <v>0</v>
          </cell>
          <cell r="O2336">
            <v>0</v>
          </cell>
          <cell r="P2336">
            <v>0</v>
          </cell>
          <cell r="Q2336">
            <v>0</v>
          </cell>
          <cell r="R2336">
            <v>5482636.7300000004</v>
          </cell>
          <cell r="S2336">
            <v>11437731.27</v>
          </cell>
          <cell r="T2336">
            <v>23748445.530000001</v>
          </cell>
          <cell r="U2336">
            <v>12818922.52</v>
          </cell>
          <cell r="V2336">
            <v>7177502.6100000003</v>
          </cell>
          <cell r="W2336">
            <v>1035039.42</v>
          </cell>
          <cell r="X2336">
            <v>1056694.75</v>
          </cell>
          <cell r="Y2336">
            <v>1077608.81</v>
          </cell>
          <cell r="Z2336">
            <v>1098962.6200000001</v>
          </cell>
          <cell r="AA2336">
            <v>1121099.71</v>
          </cell>
          <cell r="AB2336">
            <v>1143734.93</v>
          </cell>
          <cell r="AC2336">
            <v>1169950.97</v>
          </cell>
          <cell r="AD2336">
            <v>1234739.83</v>
          </cell>
          <cell r="AE2336">
            <v>1274929.31</v>
          </cell>
          <cell r="AF2336">
            <v>1316427.29</v>
          </cell>
          <cell r="AG2336">
            <v>1359276.37</v>
          </cell>
          <cell r="AH2336">
            <v>1403520.56</v>
          </cell>
          <cell r="AI2336">
            <v>1449205.28</v>
          </cell>
          <cell r="AJ2336">
            <v>1496377.44</v>
          </cell>
          <cell r="AK2336">
            <v>1545085.48</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row>
        <row r="2337">
          <cell r="A2337" t="str">
            <v>UTExtra Large C&amp;ICurtail Agreements - Non-FirmSummer Peak Reduction @Meter  (MW)Low Participation Case0</v>
          </cell>
          <cell r="B2337" t="str">
            <v>UT</v>
          </cell>
          <cell r="C2337" t="str">
            <v>Extra Large C&amp;I</v>
          </cell>
          <cell r="D2337" t="str">
            <v>Curtail Agreements - Non-Firm</v>
          </cell>
          <cell r="E2337" t="str">
            <v>Summer Peak Reduction @Meter  (MW)</v>
          </cell>
          <cell r="F2337" t="str">
            <v>Low Participation Case</v>
          </cell>
          <cell r="G2337">
            <v>0</v>
          </cell>
          <cell r="H2337">
            <v>0</v>
          </cell>
          <cell r="I2337">
            <v>0</v>
          </cell>
          <cell r="J2337">
            <v>0</v>
          </cell>
          <cell r="K2337">
            <v>0</v>
          </cell>
          <cell r="L2337">
            <v>0</v>
          </cell>
          <cell r="M2337">
            <v>0</v>
          </cell>
          <cell r="N2337">
            <v>0</v>
          </cell>
          <cell r="O2337">
            <v>0</v>
          </cell>
          <cell r="P2337">
            <v>0</v>
          </cell>
          <cell r="Q2337">
            <v>0</v>
          </cell>
          <cell r="R2337">
            <v>5.1061481672101516</v>
          </cell>
          <cell r="S2337">
            <v>15.546439584201273</v>
          </cell>
          <cell r="T2337">
            <v>36.769815927493447</v>
          </cell>
          <cell r="U2337">
            <v>47.99510590524666</v>
          </cell>
          <cell r="V2337">
            <v>54.039254216657497</v>
          </cell>
          <cell r="W2337">
            <v>54.75501228123791</v>
          </cell>
          <cell r="X2337">
            <v>55.462504704051796</v>
          </cell>
          <cell r="Y2337">
            <v>56.170704503007471</v>
          </cell>
          <cell r="Z2337">
            <v>56.91276145592839</v>
          </cell>
          <cell r="AA2337">
            <v>57.74360864977195</v>
          </cell>
          <cell r="AB2337">
            <v>58.507439221742665</v>
          </cell>
          <cell r="AC2337">
            <v>59.27262640549219</v>
          </cell>
          <cell r="AD2337">
            <v>60.065513565673378</v>
          </cell>
          <cell r="AE2337">
            <v>60.869007140432515</v>
          </cell>
          <cell r="AF2337">
            <v>61.683249011282939</v>
          </cell>
          <cell r="AG2337">
            <v>62.508382957680382</v>
          </cell>
          <cell r="AH2337">
            <v>63.344554682411669</v>
          </cell>
          <cell r="AI2337">
            <v>64.191911837323005</v>
          </cell>
          <cell r="AJ2337">
            <v>65.050604049392433</v>
          </cell>
          <cell r="AK2337">
            <v>65.920782947151125</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row>
        <row r="2338">
          <cell r="A2338" t="str">
            <v>UTExtra Large C&amp;ICurtail Agreements - Non-FirmSummer Peak Reduction @Generation (MW)Low Participation Case0</v>
          </cell>
          <cell r="B2338" t="str">
            <v>UT</v>
          </cell>
          <cell r="C2338" t="str">
            <v>Extra Large C&amp;I</v>
          </cell>
          <cell r="D2338" t="str">
            <v>Curtail Agreements - Non-Firm</v>
          </cell>
          <cell r="E2338" t="str">
            <v>Summer Peak Reduction @Generation (MW)</v>
          </cell>
          <cell r="F2338" t="str">
            <v>Low Participation Case</v>
          </cell>
          <cell r="G2338">
            <v>0</v>
          </cell>
          <cell r="H2338">
            <v>0</v>
          </cell>
          <cell r="I2338">
            <v>0</v>
          </cell>
          <cell r="J2338">
            <v>0</v>
          </cell>
          <cell r="K2338">
            <v>0</v>
          </cell>
          <cell r="L2338">
            <v>0</v>
          </cell>
          <cell r="M2338">
            <v>0</v>
          </cell>
          <cell r="N2338">
            <v>0</v>
          </cell>
          <cell r="O2338">
            <v>0</v>
          </cell>
          <cell r="P2338">
            <v>0</v>
          </cell>
          <cell r="Q2338">
            <v>0</v>
          </cell>
          <cell r="R2338">
            <v>5.6309529854545115</v>
          </cell>
          <cell r="S2338">
            <v>17.1442871462299</v>
          </cell>
          <cell r="T2338">
            <v>40.548980952242438</v>
          </cell>
          <cell r="U2338">
            <v>52.92799504328039</v>
          </cell>
          <cell r="V2338">
            <v>59.593354892652727</v>
          </cell>
          <cell r="W2338">
            <v>60.382677857562754</v>
          </cell>
          <cell r="X2338">
            <v>61.162885646285609</v>
          </cell>
          <cell r="Y2338">
            <v>61.94387351456492</v>
          </cell>
          <cell r="Z2338">
            <v>62.762198341341403</v>
          </cell>
          <cell r="AA2338">
            <v>63.678439181486489</v>
          </cell>
          <cell r="AB2338">
            <v>64.520775498172327</v>
          </cell>
          <cell r="AC2338">
            <v>65.364607857843168</v>
          </cell>
          <cell r="AD2338">
            <v>66.238987169908881</v>
          </cell>
          <cell r="AE2338">
            <v>67.125063013269198</v>
          </cell>
          <cell r="AF2338">
            <v>68.022991851877961</v>
          </cell>
          <cell r="AG2338">
            <v>68.932932242700019</v>
          </cell>
          <cell r="AH2338">
            <v>69.855044863709381</v>
          </cell>
          <cell r="AI2338">
            <v>70.789492542261797</v>
          </cell>
          <cell r="AJ2338">
            <v>71.73644028384696</v>
          </cell>
          <cell r="AK2338">
            <v>72.696055301225314</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row>
        <row r="2339">
          <cell r="A2339" t="str">
            <v>UTExtra Large C&amp;ICurtail Agreements - Non-FirmWinter Peak Reduction @Meter  (MW)Low Participation Case0</v>
          </cell>
          <cell r="B2339" t="str">
            <v>UT</v>
          </cell>
          <cell r="C2339" t="str">
            <v>Extra Large C&amp;I</v>
          </cell>
          <cell r="D2339" t="str">
            <v>Curtail Agreements - Non-Firm</v>
          </cell>
          <cell r="E2339" t="str">
            <v>Winter Peak Reduction @Meter  (MW)</v>
          </cell>
          <cell r="F2339" t="str">
            <v>Low Participation Case</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row>
        <row r="2340">
          <cell r="A2340" t="str">
            <v>UTExtra Large C&amp;ICurtail Agreements - Non-FirmWinter Peak Reduction @Generation (MW)Low Participation Case0</v>
          </cell>
          <cell r="B2340" t="str">
            <v>UT</v>
          </cell>
          <cell r="C2340" t="str">
            <v>Extra Large C&amp;I</v>
          </cell>
          <cell r="D2340" t="str">
            <v>Curtail Agreements - Non-Firm</v>
          </cell>
          <cell r="E2340" t="str">
            <v>Winter Peak Reduction @Generation (MW)</v>
          </cell>
          <cell r="F2340" t="str">
            <v>Low Participation Case</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row>
        <row r="2341">
          <cell r="A2341" t="str">
            <v>UTExtra Large C&amp;ICurtail Agreements - Non-FirmProgram Annual BenefitsLow Participation Case0</v>
          </cell>
          <cell r="B2341" t="str">
            <v>UT</v>
          </cell>
          <cell r="C2341" t="str">
            <v>Extra Large C&amp;I</v>
          </cell>
          <cell r="D2341" t="str">
            <v>Curtail Agreements - Non-Firm</v>
          </cell>
          <cell r="E2341" t="str">
            <v>Program Annual Benefits</v>
          </cell>
          <cell r="F2341" t="str">
            <v>Low Participation Case</v>
          </cell>
          <cell r="G2341">
            <v>0</v>
          </cell>
          <cell r="BA2341">
            <v>3258850.84</v>
          </cell>
        </row>
        <row r="2342">
          <cell r="A2342" t="str">
            <v>UTExtra Large C&amp;ICurtail Agreements - Non-FirmNew ParticipantsLow Participation Case0</v>
          </cell>
          <cell r="B2342" t="str">
            <v>UT</v>
          </cell>
          <cell r="C2342" t="str">
            <v>Extra Large C&amp;I</v>
          </cell>
          <cell r="D2342" t="str">
            <v>Curtail Agreements - Non-Firm</v>
          </cell>
          <cell r="E2342" t="str">
            <v>New Participants</v>
          </cell>
          <cell r="F2342" t="str">
            <v>Low Participation Case</v>
          </cell>
          <cell r="G2342">
            <v>0</v>
          </cell>
          <cell r="H2342">
            <v>0</v>
          </cell>
          <cell r="I2342">
            <v>0</v>
          </cell>
          <cell r="J2342">
            <v>0</v>
          </cell>
          <cell r="K2342">
            <v>0</v>
          </cell>
          <cell r="L2342">
            <v>0</v>
          </cell>
          <cell r="M2342">
            <v>0</v>
          </cell>
          <cell r="N2342">
            <v>0</v>
          </cell>
          <cell r="O2342">
            <v>0</v>
          </cell>
          <cell r="P2342">
            <v>0</v>
          </cell>
          <cell r="Q2342">
            <v>0</v>
          </cell>
          <cell r="R2342">
            <v>16746.686550000006</v>
          </cell>
          <cell r="S2342">
            <v>34271.919000000009</v>
          </cell>
          <cell r="T2342">
            <v>69833.664450000011</v>
          </cell>
          <cell r="U2342">
            <v>36847.527750000037</v>
          </cell>
          <cell r="V2342">
            <v>20100.588749999937</v>
          </cell>
          <cell r="W2342">
            <v>2583.0255000000179</v>
          </cell>
          <cell r="X2342">
            <v>2585.7149999999965</v>
          </cell>
          <cell r="Y2342">
            <v>2585.2035000000324</v>
          </cell>
          <cell r="Z2342">
            <v>2584.5764999999665</v>
          </cell>
          <cell r="AA2342">
            <v>2584.3950000000186</v>
          </cell>
          <cell r="AB2342">
            <v>2584.7249999999767</v>
          </cell>
          <cell r="AC2342">
            <v>2592.8595000000205</v>
          </cell>
          <cell r="AD2342">
            <v>2694.0321599718882</v>
          </cell>
          <cell r="AE2342">
            <v>2731.0805338135397</v>
          </cell>
          <cell r="AF2342">
            <v>2768.6383974915661</v>
          </cell>
          <cell r="AG2342">
            <v>2806.7127575183695</v>
          </cell>
          <cell r="AH2342">
            <v>2845.3107167601411</v>
          </cell>
          <cell r="AI2342">
            <v>2884.4394757617847</v>
          </cell>
          <cell r="AJ2342">
            <v>2924.1063340901455</v>
          </cell>
          <cell r="AK2342">
            <v>2964.3186916958948</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row>
        <row r="2343">
          <cell r="A2343" t="str">
            <v>UTExtra Large C&amp;ICurtail Agreements - Non-FirmIncentive CostsLow Participation Case0</v>
          </cell>
          <cell r="B2343" t="str">
            <v>UT</v>
          </cell>
          <cell r="C2343" t="str">
            <v>Extra Large C&amp;I</v>
          </cell>
          <cell r="D2343" t="str">
            <v>Curtail Agreements - Non-Firm</v>
          </cell>
          <cell r="E2343" t="str">
            <v>Incentive Costs</v>
          </cell>
          <cell r="F2343" t="str">
            <v>Low Participation Case</v>
          </cell>
          <cell r="G2343">
            <v>0</v>
          </cell>
          <cell r="H2343">
            <v>0</v>
          </cell>
          <cell r="I2343">
            <v>0</v>
          </cell>
          <cell r="J2343">
            <v>0</v>
          </cell>
          <cell r="K2343">
            <v>0</v>
          </cell>
          <cell r="L2343">
            <v>0</v>
          </cell>
          <cell r="M2343">
            <v>0</v>
          </cell>
          <cell r="N2343">
            <v>0</v>
          </cell>
          <cell r="O2343">
            <v>0</v>
          </cell>
          <cell r="P2343">
            <v>0</v>
          </cell>
          <cell r="Q2343">
            <v>0</v>
          </cell>
          <cell r="R2343">
            <v>351680.42</v>
          </cell>
          <cell r="S2343">
            <v>1071390.72</v>
          </cell>
          <cell r="T2343">
            <v>2537897.67</v>
          </cell>
          <cell r="U2343">
            <v>3311695.75</v>
          </cell>
          <cell r="V2343">
            <v>3733808.12</v>
          </cell>
          <cell r="W2343">
            <v>3788051.65</v>
          </cell>
          <cell r="X2343">
            <v>3842351.67</v>
          </cell>
          <cell r="Y2343">
            <v>3896640.94</v>
          </cell>
          <cell r="Z2343">
            <v>3950917.05</v>
          </cell>
          <cell r="AA2343">
            <v>4005189.34</v>
          </cell>
          <cell r="AB2343">
            <v>4059468.57</v>
          </cell>
          <cell r="AC2343">
            <v>4113918.62</v>
          </cell>
          <cell r="AD2343">
            <v>4170493.29</v>
          </cell>
          <cell r="AE2343">
            <v>4227845.9800000004</v>
          </cell>
          <cell r="AF2343">
            <v>4285987.3899999997</v>
          </cell>
          <cell r="AG2343">
            <v>4344928.3600000003</v>
          </cell>
          <cell r="AH2343">
            <v>4404679.88</v>
          </cell>
          <cell r="AI2343">
            <v>4465253.1100000003</v>
          </cell>
          <cell r="AJ2343">
            <v>4526659.34</v>
          </cell>
          <cell r="AK2343">
            <v>4588910.04</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row>
        <row r="2344">
          <cell r="A2344" t="str">
            <v>UTExtra Large C&amp;ICurtail Agreements - Non-FirmParticipantsLow Participation Case0</v>
          </cell>
          <cell r="B2344" t="str">
            <v>UT</v>
          </cell>
          <cell r="C2344" t="str">
            <v>Extra Large C&amp;I</v>
          </cell>
          <cell r="D2344" t="str">
            <v>Curtail Agreements - Non-Firm</v>
          </cell>
          <cell r="E2344" t="str">
            <v>Participants</v>
          </cell>
          <cell r="F2344" t="str">
            <v>Low Participation Case</v>
          </cell>
          <cell r="G2344">
            <v>0</v>
          </cell>
          <cell r="H2344">
            <v>0</v>
          </cell>
          <cell r="I2344">
            <v>0</v>
          </cell>
          <cell r="J2344">
            <v>0</v>
          </cell>
          <cell r="K2344">
            <v>0</v>
          </cell>
          <cell r="L2344">
            <v>0</v>
          </cell>
          <cell r="M2344">
            <v>0</v>
          </cell>
          <cell r="N2344">
            <v>0</v>
          </cell>
          <cell r="O2344">
            <v>0</v>
          </cell>
          <cell r="P2344">
            <v>0</v>
          </cell>
          <cell r="Q2344">
            <v>0</v>
          </cell>
          <cell r="R2344">
            <v>16746.686550000006</v>
          </cell>
          <cell r="S2344">
            <v>51018.605550000015</v>
          </cell>
          <cell r="T2344">
            <v>120852.27000000002</v>
          </cell>
          <cell r="U2344">
            <v>157699.79775000006</v>
          </cell>
          <cell r="V2344">
            <v>177800.38649999999</v>
          </cell>
          <cell r="W2344">
            <v>180383.41200000001</v>
          </cell>
          <cell r="X2344">
            <v>182969.12700000001</v>
          </cell>
          <cell r="Y2344">
            <v>185554.33050000004</v>
          </cell>
          <cell r="Z2344">
            <v>188138.90700000001</v>
          </cell>
          <cell r="AA2344">
            <v>190723.30200000003</v>
          </cell>
          <cell r="AB2344">
            <v>193308.027</v>
          </cell>
          <cell r="AC2344">
            <v>195900.88650000002</v>
          </cell>
          <cell r="AD2344">
            <v>198594.91865997191</v>
          </cell>
          <cell r="AE2344">
            <v>201325.99919378545</v>
          </cell>
          <cell r="AF2344">
            <v>204094.63759127702</v>
          </cell>
          <cell r="AG2344">
            <v>206901.35034879539</v>
          </cell>
          <cell r="AH2344">
            <v>209746.66106555553</v>
          </cell>
          <cell r="AI2344">
            <v>212631.10054131731</v>
          </cell>
          <cell r="AJ2344">
            <v>215555.20687540746</v>
          </cell>
          <cell r="AK2344">
            <v>218519.52556710335</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row>
        <row r="2345">
          <cell r="A2345" t="str">
            <v>UTLarge C&amp;ICurtail Agreements - Non-FirmProgram Annual BenefitsLow Participation Case0</v>
          </cell>
          <cell r="B2345" t="str">
            <v>UT</v>
          </cell>
          <cell r="C2345" t="str">
            <v>Large C&amp;I</v>
          </cell>
          <cell r="D2345" t="str">
            <v>Curtail Agreements - Non-Firm</v>
          </cell>
          <cell r="E2345" t="str">
            <v>Program Annual Benefits</v>
          </cell>
          <cell r="F2345" t="str">
            <v>Low Participation Case</v>
          </cell>
          <cell r="G2345">
            <v>0</v>
          </cell>
          <cell r="H2345">
            <v>0</v>
          </cell>
          <cell r="I2345">
            <v>0</v>
          </cell>
          <cell r="J2345">
            <v>0</v>
          </cell>
          <cell r="K2345">
            <v>0</v>
          </cell>
          <cell r="L2345">
            <v>0</v>
          </cell>
          <cell r="M2345">
            <v>0</v>
          </cell>
          <cell r="N2345">
            <v>0</v>
          </cell>
          <cell r="O2345">
            <v>0</v>
          </cell>
          <cell r="P2345">
            <v>0</v>
          </cell>
          <cell r="Q2345">
            <v>0</v>
          </cell>
          <cell r="R2345">
            <v>573231.01</v>
          </cell>
          <cell r="S2345">
            <v>1745288.43</v>
          </cell>
          <cell r="T2345">
            <v>4127886.26</v>
          </cell>
          <cell r="U2345">
            <v>5388069.9000000004</v>
          </cell>
          <cell r="V2345">
            <v>6066603.5300000003</v>
          </cell>
          <cell r="W2345">
            <v>6146956.6100000003</v>
          </cell>
          <cell r="X2345">
            <v>6226381.7599999998</v>
          </cell>
          <cell r="Y2345">
            <v>6305886.3200000003</v>
          </cell>
          <cell r="Z2345">
            <v>6389191.79</v>
          </cell>
          <cell r="AA2345">
            <v>6482465.1100000003</v>
          </cell>
          <cell r="AB2345">
            <v>6568214.9500000002</v>
          </cell>
          <cell r="AC2345">
            <v>6654117.0800000001</v>
          </cell>
          <cell r="AD2345">
            <v>6743128.8899999997</v>
          </cell>
          <cell r="AE2345">
            <v>6833331.4100000001</v>
          </cell>
          <cell r="AF2345">
            <v>6924740.5700000003</v>
          </cell>
          <cell r="AG2345">
            <v>7017372.5</v>
          </cell>
          <cell r="AH2345">
            <v>7111243.5700000003</v>
          </cell>
          <cell r="AI2345">
            <v>7206370.3399999999</v>
          </cell>
          <cell r="AJ2345">
            <v>7302769.6200000001</v>
          </cell>
          <cell r="AK2345">
            <v>7400458.4299999997</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row>
        <row r="2346">
          <cell r="A2346" t="str">
            <v>UTLarge C&amp;ICurtail Agreements - Non-FirmProgram Annual CostsLow Participation Case0</v>
          </cell>
          <cell r="B2346" t="str">
            <v>UT</v>
          </cell>
          <cell r="C2346" t="str">
            <v>Large C&amp;I</v>
          </cell>
          <cell r="D2346" t="str">
            <v>Curtail Agreements - Non-Firm</v>
          </cell>
          <cell r="E2346" t="str">
            <v>Program Annual Costs</v>
          </cell>
          <cell r="F2346" t="str">
            <v>Low Participation Case</v>
          </cell>
          <cell r="G2346">
            <v>0</v>
          </cell>
          <cell r="H2346">
            <v>0</v>
          </cell>
          <cell r="I2346">
            <v>0</v>
          </cell>
          <cell r="J2346">
            <v>0</v>
          </cell>
          <cell r="K2346">
            <v>0</v>
          </cell>
          <cell r="L2346">
            <v>0</v>
          </cell>
          <cell r="M2346">
            <v>0</v>
          </cell>
          <cell r="N2346">
            <v>0</v>
          </cell>
          <cell r="O2346">
            <v>0</v>
          </cell>
          <cell r="P2346">
            <v>0</v>
          </cell>
          <cell r="Q2346">
            <v>0</v>
          </cell>
          <cell r="R2346">
            <v>5834317.1500000004</v>
          </cell>
          <cell r="S2346">
            <v>12509121.98</v>
          </cell>
          <cell r="T2346">
            <v>26286343.199999999</v>
          </cell>
          <cell r="U2346">
            <v>16130618.27</v>
          </cell>
          <cell r="V2346">
            <v>10911310.720000001</v>
          </cell>
          <cell r="W2346">
            <v>4823091.07</v>
          </cell>
          <cell r="X2346">
            <v>4899046.41</v>
          </cell>
          <cell r="Y2346">
            <v>4974249.76</v>
          </cell>
          <cell r="Z2346">
            <v>5049879.66</v>
          </cell>
          <cell r="AA2346">
            <v>5126289.05</v>
          </cell>
          <cell r="AB2346">
            <v>5203203.5</v>
          </cell>
          <cell r="AC2346">
            <v>5283869.59</v>
          </cell>
          <cell r="AD2346">
            <v>5405233.1200000001</v>
          </cell>
          <cell r="AE2346">
            <v>5502775.29</v>
          </cell>
          <cell r="AF2346">
            <v>5602414.6799999997</v>
          </cell>
          <cell r="AG2346">
            <v>5704204.7300000004</v>
          </cell>
          <cell r="AH2346">
            <v>5808200.4400000004</v>
          </cell>
          <cell r="AI2346">
            <v>5914458.3899999997</v>
          </cell>
          <cell r="AJ2346">
            <v>6023036.7800000003</v>
          </cell>
          <cell r="AK2346">
            <v>6133995.5099999998</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row>
        <row r="2347">
          <cell r="A2347" t="str">
            <v>UTLarge C&amp;ICurtail Agreements - Non-FirmNon-Incentive CostsLow Participation Case0</v>
          </cell>
          <cell r="B2347" t="str">
            <v>UT</v>
          </cell>
          <cell r="C2347" t="str">
            <v>Large C&amp;I</v>
          </cell>
          <cell r="D2347" t="str">
            <v>Curtail Agreements - Non-Firm</v>
          </cell>
          <cell r="E2347" t="str">
            <v>Non-Incentive Costs</v>
          </cell>
          <cell r="F2347" t="str">
            <v>Low Participation Case</v>
          </cell>
          <cell r="G2347">
            <v>0</v>
          </cell>
          <cell r="H2347">
            <v>0</v>
          </cell>
          <cell r="I2347">
            <v>0</v>
          </cell>
          <cell r="J2347">
            <v>0</v>
          </cell>
          <cell r="K2347">
            <v>0</v>
          </cell>
          <cell r="L2347">
            <v>0</v>
          </cell>
          <cell r="M2347">
            <v>0</v>
          </cell>
          <cell r="N2347">
            <v>0</v>
          </cell>
          <cell r="O2347">
            <v>0</v>
          </cell>
          <cell r="P2347">
            <v>0</v>
          </cell>
          <cell r="Q2347">
            <v>0</v>
          </cell>
          <cell r="R2347">
            <v>5482636.7300000004</v>
          </cell>
          <cell r="S2347">
            <v>11437731.27</v>
          </cell>
          <cell r="T2347">
            <v>23748445.530000001</v>
          </cell>
          <cell r="U2347">
            <v>12818922.52</v>
          </cell>
          <cell r="V2347">
            <v>7177502.6100000003</v>
          </cell>
          <cell r="W2347">
            <v>1035039.42</v>
          </cell>
          <cell r="X2347">
            <v>1056694.75</v>
          </cell>
          <cell r="Y2347">
            <v>1077608.81</v>
          </cell>
          <cell r="Z2347">
            <v>1098962.6200000001</v>
          </cell>
          <cell r="AA2347">
            <v>1121099.71</v>
          </cell>
          <cell r="AB2347">
            <v>1143734.93</v>
          </cell>
          <cell r="AC2347">
            <v>1169950.97</v>
          </cell>
          <cell r="AD2347">
            <v>1234739.83</v>
          </cell>
          <cell r="AE2347">
            <v>1274929.31</v>
          </cell>
          <cell r="AF2347">
            <v>1316427.29</v>
          </cell>
          <cell r="AG2347">
            <v>1359276.37</v>
          </cell>
          <cell r="AH2347">
            <v>1403520.56</v>
          </cell>
          <cell r="AI2347">
            <v>1449205.28</v>
          </cell>
          <cell r="AJ2347">
            <v>1496377.44</v>
          </cell>
          <cell r="AK2347">
            <v>1545085.48</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row>
        <row r="2348">
          <cell r="A2348" t="str">
            <v>UTLarge C&amp;ICurtail Agreements - Non-FirmSummer Peak Reduction @Meter  (MW)Low Participation Case0</v>
          </cell>
          <cell r="B2348" t="str">
            <v>UT</v>
          </cell>
          <cell r="C2348" t="str">
            <v>Large C&amp;I</v>
          </cell>
          <cell r="D2348" t="str">
            <v>Curtail Agreements - Non-Firm</v>
          </cell>
          <cell r="E2348" t="str">
            <v>Summer Peak Reduction @Meter  (MW)</v>
          </cell>
          <cell r="F2348" t="str">
            <v>Low Participation Case</v>
          </cell>
          <cell r="G2348">
            <v>0</v>
          </cell>
          <cell r="H2348">
            <v>0</v>
          </cell>
          <cell r="I2348">
            <v>0</v>
          </cell>
          <cell r="J2348">
            <v>0</v>
          </cell>
          <cell r="K2348">
            <v>0</v>
          </cell>
          <cell r="L2348">
            <v>0</v>
          </cell>
          <cell r="M2348">
            <v>0</v>
          </cell>
          <cell r="N2348">
            <v>0</v>
          </cell>
          <cell r="O2348">
            <v>0</v>
          </cell>
          <cell r="P2348">
            <v>0</v>
          </cell>
          <cell r="Q2348">
            <v>0</v>
          </cell>
          <cell r="R2348">
            <v>5.1061481672101516</v>
          </cell>
          <cell r="S2348">
            <v>15.546439584201273</v>
          </cell>
          <cell r="T2348">
            <v>36.769815927493447</v>
          </cell>
          <cell r="U2348">
            <v>47.99510590524666</v>
          </cell>
          <cell r="V2348">
            <v>54.039254216657497</v>
          </cell>
          <cell r="W2348">
            <v>54.75501228123791</v>
          </cell>
          <cell r="X2348">
            <v>55.462504704051796</v>
          </cell>
          <cell r="Y2348">
            <v>56.170704503007471</v>
          </cell>
          <cell r="Z2348">
            <v>56.91276145592839</v>
          </cell>
          <cell r="AA2348">
            <v>57.74360864977195</v>
          </cell>
          <cell r="AB2348">
            <v>58.507439221742665</v>
          </cell>
          <cell r="AC2348">
            <v>59.27262640549219</v>
          </cell>
          <cell r="AD2348">
            <v>60.065513565673378</v>
          </cell>
          <cell r="AE2348">
            <v>60.869007140432515</v>
          </cell>
          <cell r="AF2348">
            <v>61.683249011282939</v>
          </cell>
          <cell r="AG2348">
            <v>62.508382957680382</v>
          </cell>
          <cell r="AH2348">
            <v>63.344554682411669</v>
          </cell>
          <cell r="AI2348">
            <v>64.191911837323005</v>
          </cell>
          <cell r="AJ2348">
            <v>65.050604049392433</v>
          </cell>
          <cell r="AK2348">
            <v>65.920782947151125</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row>
        <row r="2349">
          <cell r="A2349" t="str">
            <v>UTLarge C&amp;ICurtail Agreements - Non-FirmSummer Peak Reduction @Generation (MW)Low Participation Case0</v>
          </cell>
          <cell r="B2349" t="str">
            <v>UT</v>
          </cell>
          <cell r="C2349" t="str">
            <v>Large C&amp;I</v>
          </cell>
          <cell r="D2349" t="str">
            <v>Curtail Agreements - Non-Firm</v>
          </cell>
          <cell r="E2349" t="str">
            <v>Summer Peak Reduction @Generation (MW)</v>
          </cell>
          <cell r="F2349" t="str">
            <v>Low Participation Case</v>
          </cell>
          <cell r="G2349">
            <v>0</v>
          </cell>
          <cell r="H2349">
            <v>0</v>
          </cell>
          <cell r="I2349">
            <v>0</v>
          </cell>
          <cell r="J2349">
            <v>0</v>
          </cell>
          <cell r="K2349">
            <v>0</v>
          </cell>
          <cell r="L2349">
            <v>0</v>
          </cell>
          <cell r="M2349">
            <v>0</v>
          </cell>
          <cell r="N2349">
            <v>0</v>
          </cell>
          <cell r="O2349">
            <v>0</v>
          </cell>
          <cell r="P2349">
            <v>0</v>
          </cell>
          <cell r="Q2349">
            <v>0</v>
          </cell>
          <cell r="R2349">
            <v>5.6309529854545115</v>
          </cell>
          <cell r="S2349">
            <v>17.1442871462299</v>
          </cell>
          <cell r="T2349">
            <v>40.548980952242438</v>
          </cell>
          <cell r="U2349">
            <v>52.92799504328039</v>
          </cell>
          <cell r="V2349">
            <v>59.593354892652727</v>
          </cell>
          <cell r="W2349">
            <v>60.382677857562754</v>
          </cell>
          <cell r="X2349">
            <v>61.162885646285609</v>
          </cell>
          <cell r="Y2349">
            <v>61.94387351456492</v>
          </cell>
          <cell r="Z2349">
            <v>62.762198341341403</v>
          </cell>
          <cell r="AA2349">
            <v>63.678439181486489</v>
          </cell>
          <cell r="AB2349">
            <v>64.520775498172327</v>
          </cell>
          <cell r="AC2349">
            <v>65.364607857843168</v>
          </cell>
          <cell r="AD2349">
            <v>66.238987169908881</v>
          </cell>
          <cell r="AE2349">
            <v>67.125063013269198</v>
          </cell>
          <cell r="AF2349">
            <v>68.022991851877961</v>
          </cell>
          <cell r="AG2349">
            <v>68.932932242700019</v>
          </cell>
          <cell r="AH2349">
            <v>69.855044863709381</v>
          </cell>
          <cell r="AI2349">
            <v>70.789492542261797</v>
          </cell>
          <cell r="AJ2349">
            <v>71.73644028384696</v>
          </cell>
          <cell r="AK2349">
            <v>72.696055301225314</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row>
        <row r="2350">
          <cell r="A2350" t="str">
            <v>UTLarge C&amp;ICurtail Agreements - Non-FirmWinter Peak Reduction @Meter  (MW)Low Participation Case0</v>
          </cell>
          <cell r="B2350" t="str">
            <v>UT</v>
          </cell>
          <cell r="C2350" t="str">
            <v>Large C&amp;I</v>
          </cell>
          <cell r="D2350" t="str">
            <v>Curtail Agreements - Non-Firm</v>
          </cell>
          <cell r="E2350" t="str">
            <v>Winter Peak Reduction @Meter  (MW)</v>
          </cell>
          <cell r="F2350" t="str">
            <v>Low Participation Case</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row>
        <row r="2351">
          <cell r="A2351" t="str">
            <v>UTLarge C&amp;ICurtail Agreements - Non-FirmWinter Peak Reduction @Generation (MW)Low Participation Case0</v>
          </cell>
          <cell r="B2351" t="str">
            <v>UT</v>
          </cell>
          <cell r="C2351" t="str">
            <v>Large C&amp;I</v>
          </cell>
          <cell r="D2351" t="str">
            <v>Curtail Agreements - Non-Firm</v>
          </cell>
          <cell r="E2351" t="str">
            <v>Winter Peak Reduction @Generation (MW)</v>
          </cell>
          <cell r="F2351" t="str">
            <v>Low Participation Case</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row>
        <row r="2352">
          <cell r="A2352" t="str">
            <v>UTLarge C&amp;ICurtail Agreements - Non-FirmProgram Annual BenefitsLow Participation Case0</v>
          </cell>
          <cell r="B2352" t="str">
            <v>UT</v>
          </cell>
          <cell r="C2352" t="str">
            <v>Large C&amp;I</v>
          </cell>
          <cell r="D2352" t="str">
            <v>Curtail Agreements - Non-Firm</v>
          </cell>
          <cell r="E2352" t="str">
            <v>Program Annual Benefits</v>
          </cell>
          <cell r="F2352" t="str">
            <v>Low Participation Case</v>
          </cell>
          <cell r="G2352">
            <v>0</v>
          </cell>
          <cell r="BA2352" t="e">
            <v>#N/A</v>
          </cell>
        </row>
        <row r="2353">
          <cell r="A2353" t="str">
            <v>UTLarge C&amp;ICurtail Agreements - Non-FirmNew ParticipantsLow Participation Case0</v>
          </cell>
          <cell r="B2353" t="str">
            <v>UT</v>
          </cell>
          <cell r="C2353" t="str">
            <v>Large C&amp;I</v>
          </cell>
          <cell r="D2353" t="str">
            <v>Curtail Agreements - Non-Firm</v>
          </cell>
          <cell r="E2353" t="str">
            <v>New Participants</v>
          </cell>
          <cell r="F2353" t="str">
            <v>Low Participation Case</v>
          </cell>
          <cell r="G2353">
            <v>0</v>
          </cell>
          <cell r="H2353">
            <v>0</v>
          </cell>
          <cell r="I2353">
            <v>0</v>
          </cell>
          <cell r="J2353">
            <v>0</v>
          </cell>
          <cell r="K2353">
            <v>0</v>
          </cell>
          <cell r="L2353">
            <v>0</v>
          </cell>
          <cell r="M2353">
            <v>0</v>
          </cell>
          <cell r="N2353">
            <v>0</v>
          </cell>
          <cell r="O2353">
            <v>0</v>
          </cell>
          <cell r="P2353">
            <v>0</v>
          </cell>
          <cell r="Q2353">
            <v>0</v>
          </cell>
          <cell r="R2353">
            <v>16746.686550000006</v>
          </cell>
          <cell r="S2353">
            <v>34271.919000000009</v>
          </cell>
          <cell r="T2353">
            <v>69833.664450000011</v>
          </cell>
          <cell r="U2353">
            <v>36847.527750000037</v>
          </cell>
          <cell r="V2353">
            <v>20100.588749999937</v>
          </cell>
          <cell r="W2353">
            <v>2583.0255000000179</v>
          </cell>
          <cell r="X2353">
            <v>2585.7149999999965</v>
          </cell>
          <cell r="Y2353">
            <v>2585.2035000000324</v>
          </cell>
          <cell r="Z2353">
            <v>2584.5764999999665</v>
          </cell>
          <cell r="AA2353">
            <v>2584.3950000000186</v>
          </cell>
          <cell r="AB2353">
            <v>2584.7249999999767</v>
          </cell>
          <cell r="AC2353">
            <v>2592.8595000000205</v>
          </cell>
          <cell r="AD2353">
            <v>2694.0321599718882</v>
          </cell>
          <cell r="AE2353">
            <v>2731.0805338135397</v>
          </cell>
          <cell r="AF2353">
            <v>2768.6383974915661</v>
          </cell>
          <cell r="AG2353">
            <v>2806.7127575183695</v>
          </cell>
          <cell r="AH2353">
            <v>2845.3107167601411</v>
          </cell>
          <cell r="AI2353">
            <v>2884.4394757617847</v>
          </cell>
          <cell r="AJ2353">
            <v>2924.1063340901455</v>
          </cell>
          <cell r="AK2353">
            <v>2964.3186916958948</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row>
        <row r="2354">
          <cell r="A2354" t="str">
            <v>UTLarge C&amp;ICurtail Agreements - Non-FirmIncentive CostsLow Participation Case0</v>
          </cell>
          <cell r="B2354" t="str">
            <v>UT</v>
          </cell>
          <cell r="C2354" t="str">
            <v>Large C&amp;I</v>
          </cell>
          <cell r="D2354" t="str">
            <v>Curtail Agreements - Non-Firm</v>
          </cell>
          <cell r="E2354" t="str">
            <v>Incentive Costs</v>
          </cell>
          <cell r="F2354" t="str">
            <v>Low Participation Case</v>
          </cell>
          <cell r="G2354">
            <v>0</v>
          </cell>
          <cell r="H2354">
            <v>0</v>
          </cell>
          <cell r="I2354">
            <v>0</v>
          </cell>
          <cell r="J2354">
            <v>0</v>
          </cell>
          <cell r="K2354">
            <v>0</v>
          </cell>
          <cell r="L2354">
            <v>0</v>
          </cell>
          <cell r="M2354">
            <v>0</v>
          </cell>
          <cell r="N2354">
            <v>0</v>
          </cell>
          <cell r="O2354">
            <v>0</v>
          </cell>
          <cell r="P2354">
            <v>0</v>
          </cell>
          <cell r="Q2354">
            <v>0</v>
          </cell>
          <cell r="R2354">
            <v>351680.42</v>
          </cell>
          <cell r="S2354">
            <v>1071390.72</v>
          </cell>
          <cell r="T2354">
            <v>2537897.67</v>
          </cell>
          <cell r="U2354">
            <v>3311695.75</v>
          </cell>
          <cell r="V2354">
            <v>3733808.12</v>
          </cell>
          <cell r="W2354">
            <v>3788051.65</v>
          </cell>
          <cell r="X2354">
            <v>3842351.67</v>
          </cell>
          <cell r="Y2354">
            <v>3896640.94</v>
          </cell>
          <cell r="Z2354">
            <v>3950917.05</v>
          </cell>
          <cell r="AA2354">
            <v>4005189.34</v>
          </cell>
          <cell r="AB2354">
            <v>4059468.57</v>
          </cell>
          <cell r="AC2354">
            <v>4113918.62</v>
          </cell>
          <cell r="AD2354">
            <v>4170493.29</v>
          </cell>
          <cell r="AE2354">
            <v>4227845.9800000004</v>
          </cell>
          <cell r="AF2354">
            <v>4285987.3899999997</v>
          </cell>
          <cell r="AG2354">
            <v>4344928.3600000003</v>
          </cell>
          <cell r="AH2354">
            <v>4404679.88</v>
          </cell>
          <cell r="AI2354">
            <v>4465253.1100000003</v>
          </cell>
          <cell r="AJ2354">
            <v>4526659.34</v>
          </cell>
          <cell r="AK2354">
            <v>4588910.04</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row>
        <row r="2355">
          <cell r="A2355" t="str">
            <v>UTLarge C&amp;ICurtail Agreements - Non-FirmParticipantsLow Participation Case0</v>
          </cell>
          <cell r="B2355" t="str">
            <v>UT</v>
          </cell>
          <cell r="C2355" t="str">
            <v>Large C&amp;I</v>
          </cell>
          <cell r="D2355" t="str">
            <v>Curtail Agreements - Non-Firm</v>
          </cell>
          <cell r="E2355" t="str">
            <v>Participants</v>
          </cell>
          <cell r="F2355" t="str">
            <v>Low Participation Case</v>
          </cell>
          <cell r="G2355">
            <v>0</v>
          </cell>
          <cell r="H2355">
            <v>0</v>
          </cell>
          <cell r="I2355">
            <v>0</v>
          </cell>
          <cell r="J2355">
            <v>0</v>
          </cell>
          <cell r="K2355">
            <v>0</v>
          </cell>
          <cell r="L2355">
            <v>0</v>
          </cell>
          <cell r="M2355">
            <v>0</v>
          </cell>
          <cell r="N2355">
            <v>0</v>
          </cell>
          <cell r="O2355">
            <v>0</v>
          </cell>
          <cell r="P2355">
            <v>0</v>
          </cell>
          <cell r="Q2355">
            <v>0</v>
          </cell>
          <cell r="R2355">
            <v>16746.686550000006</v>
          </cell>
          <cell r="S2355">
            <v>51018.605550000015</v>
          </cell>
          <cell r="T2355">
            <v>120852.27000000002</v>
          </cell>
          <cell r="U2355">
            <v>157699.79775000006</v>
          </cell>
          <cell r="V2355">
            <v>177800.38649999999</v>
          </cell>
          <cell r="W2355">
            <v>180383.41200000001</v>
          </cell>
          <cell r="X2355">
            <v>182969.12700000001</v>
          </cell>
          <cell r="Y2355">
            <v>185554.33050000004</v>
          </cell>
          <cell r="Z2355">
            <v>188138.90700000001</v>
          </cell>
          <cell r="AA2355">
            <v>190723.30200000003</v>
          </cell>
          <cell r="AB2355">
            <v>193308.027</v>
          </cell>
          <cell r="AC2355">
            <v>195900.88650000002</v>
          </cell>
          <cell r="AD2355">
            <v>198594.91865997191</v>
          </cell>
          <cell r="AE2355">
            <v>201325.99919378545</v>
          </cell>
          <cell r="AF2355">
            <v>204094.63759127702</v>
          </cell>
          <cell r="AG2355">
            <v>206901.35034879539</v>
          </cell>
          <cell r="AH2355">
            <v>209746.66106555553</v>
          </cell>
          <cell r="AI2355">
            <v>212631.10054131731</v>
          </cell>
          <cell r="AJ2355">
            <v>215555.20687540746</v>
          </cell>
          <cell r="AK2355">
            <v>218519.52556710335</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row>
        <row r="2356">
          <cell r="A2356" t="str">
            <v>UTMedium C&amp;IDLC Central ACProgram Annual BenefitsLow Participation Case0</v>
          </cell>
          <cell r="B2356" t="str">
            <v>UT</v>
          </cell>
          <cell r="C2356" t="str">
            <v>Medium C&amp;I</v>
          </cell>
          <cell r="D2356" t="str">
            <v>DLC Central AC</v>
          </cell>
          <cell r="E2356" t="str">
            <v>Program Annual Benefits</v>
          </cell>
          <cell r="F2356" t="str">
            <v>Low Participation Case</v>
          </cell>
          <cell r="G2356">
            <v>0</v>
          </cell>
          <cell r="H2356">
            <v>0</v>
          </cell>
          <cell r="I2356">
            <v>0</v>
          </cell>
          <cell r="J2356">
            <v>0</v>
          </cell>
          <cell r="K2356">
            <v>0</v>
          </cell>
          <cell r="L2356">
            <v>0</v>
          </cell>
          <cell r="M2356">
            <v>0</v>
          </cell>
          <cell r="N2356">
            <v>0</v>
          </cell>
          <cell r="O2356">
            <v>0</v>
          </cell>
          <cell r="P2356">
            <v>0</v>
          </cell>
          <cell r="Q2356">
            <v>0</v>
          </cell>
          <cell r="R2356">
            <v>573231.01</v>
          </cell>
          <cell r="S2356">
            <v>1745288.43</v>
          </cell>
          <cell r="T2356">
            <v>4127886.26</v>
          </cell>
          <cell r="U2356">
            <v>5388069.9000000004</v>
          </cell>
          <cell r="V2356">
            <v>6066603.5300000003</v>
          </cell>
          <cell r="W2356">
            <v>6146956.6100000003</v>
          </cell>
          <cell r="X2356">
            <v>6226381.7599999998</v>
          </cell>
          <cell r="Y2356">
            <v>6305886.3200000003</v>
          </cell>
          <cell r="Z2356">
            <v>6389191.79</v>
          </cell>
          <cell r="AA2356">
            <v>6482465.1100000003</v>
          </cell>
          <cell r="AB2356">
            <v>6568214.9500000002</v>
          </cell>
          <cell r="AC2356">
            <v>6654117.0800000001</v>
          </cell>
          <cell r="AD2356">
            <v>6743128.8899999997</v>
          </cell>
          <cell r="AE2356">
            <v>6833331.4100000001</v>
          </cell>
          <cell r="AF2356">
            <v>6924740.5700000003</v>
          </cell>
          <cell r="AG2356">
            <v>7017372.5</v>
          </cell>
          <cell r="AH2356">
            <v>7111243.5700000003</v>
          </cell>
          <cell r="AI2356">
            <v>7206370.3399999999</v>
          </cell>
          <cell r="AJ2356">
            <v>7302769.6200000001</v>
          </cell>
          <cell r="AK2356">
            <v>7400458.4299999997</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row>
        <row r="2357">
          <cell r="A2357" t="str">
            <v>UTMedium C&amp;IDLC Central ACProgram Annual CostsLow Participation Case0</v>
          </cell>
          <cell r="B2357" t="str">
            <v>UT</v>
          </cell>
          <cell r="C2357" t="str">
            <v>Medium C&amp;I</v>
          </cell>
          <cell r="D2357" t="str">
            <v>DLC Central AC</v>
          </cell>
          <cell r="E2357" t="str">
            <v>Program Annual Costs</v>
          </cell>
          <cell r="F2357" t="str">
            <v>Low Participation Case</v>
          </cell>
          <cell r="G2357">
            <v>0</v>
          </cell>
          <cell r="H2357">
            <v>0</v>
          </cell>
          <cell r="I2357">
            <v>0</v>
          </cell>
          <cell r="J2357">
            <v>0</v>
          </cell>
          <cell r="K2357">
            <v>0</v>
          </cell>
          <cell r="L2357">
            <v>0</v>
          </cell>
          <cell r="M2357">
            <v>0</v>
          </cell>
          <cell r="N2357">
            <v>0</v>
          </cell>
          <cell r="O2357">
            <v>0</v>
          </cell>
          <cell r="P2357">
            <v>0</v>
          </cell>
          <cell r="Q2357">
            <v>0</v>
          </cell>
          <cell r="R2357">
            <v>5834317.1500000004</v>
          </cell>
          <cell r="S2357">
            <v>12509121.98</v>
          </cell>
          <cell r="T2357">
            <v>26286343.199999999</v>
          </cell>
          <cell r="U2357">
            <v>16130618.27</v>
          </cell>
          <cell r="V2357">
            <v>10911310.720000001</v>
          </cell>
          <cell r="W2357">
            <v>4823091.07</v>
          </cell>
          <cell r="X2357">
            <v>4899046.41</v>
          </cell>
          <cell r="Y2357">
            <v>4974249.76</v>
          </cell>
          <cell r="Z2357">
            <v>5049879.66</v>
          </cell>
          <cell r="AA2357">
            <v>5126289.05</v>
          </cell>
          <cell r="AB2357">
            <v>5203203.5</v>
          </cell>
          <cell r="AC2357">
            <v>5283869.59</v>
          </cell>
          <cell r="AD2357">
            <v>5405233.1200000001</v>
          </cell>
          <cell r="AE2357">
            <v>5502775.29</v>
          </cell>
          <cell r="AF2357">
            <v>5602414.6799999997</v>
          </cell>
          <cell r="AG2357">
            <v>5704204.7300000004</v>
          </cell>
          <cell r="AH2357">
            <v>5808200.4400000004</v>
          </cell>
          <cell r="AI2357">
            <v>5914458.3899999997</v>
          </cell>
          <cell r="AJ2357">
            <v>6023036.7800000003</v>
          </cell>
          <cell r="AK2357">
            <v>6133995.5099999998</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row>
        <row r="2358">
          <cell r="A2358" t="str">
            <v>UTMedium C&amp;IDLC Central ACNon-Incentive CostsLow Participation Case0</v>
          </cell>
          <cell r="B2358" t="str">
            <v>UT</v>
          </cell>
          <cell r="C2358" t="str">
            <v>Medium C&amp;I</v>
          </cell>
          <cell r="D2358" t="str">
            <v>DLC Central AC</v>
          </cell>
          <cell r="E2358" t="str">
            <v>Non-Incentive Costs</v>
          </cell>
          <cell r="F2358" t="str">
            <v>Low Participation Case</v>
          </cell>
          <cell r="G2358">
            <v>0</v>
          </cell>
          <cell r="H2358">
            <v>0</v>
          </cell>
          <cell r="I2358">
            <v>0</v>
          </cell>
          <cell r="J2358">
            <v>0</v>
          </cell>
          <cell r="K2358">
            <v>0</v>
          </cell>
          <cell r="L2358">
            <v>0</v>
          </cell>
          <cell r="M2358">
            <v>0</v>
          </cell>
          <cell r="N2358">
            <v>0</v>
          </cell>
          <cell r="O2358">
            <v>0</v>
          </cell>
          <cell r="P2358">
            <v>0</v>
          </cell>
          <cell r="Q2358">
            <v>0</v>
          </cell>
          <cell r="R2358">
            <v>5482636.7300000004</v>
          </cell>
          <cell r="S2358">
            <v>11437731.27</v>
          </cell>
          <cell r="T2358">
            <v>23748445.530000001</v>
          </cell>
          <cell r="U2358">
            <v>12818922.52</v>
          </cell>
          <cell r="V2358">
            <v>7177502.6100000003</v>
          </cell>
          <cell r="W2358">
            <v>1035039.42</v>
          </cell>
          <cell r="X2358">
            <v>1056694.75</v>
          </cell>
          <cell r="Y2358">
            <v>1077608.81</v>
          </cell>
          <cell r="Z2358">
            <v>1098962.6200000001</v>
          </cell>
          <cell r="AA2358">
            <v>1121099.71</v>
          </cell>
          <cell r="AB2358">
            <v>1143734.93</v>
          </cell>
          <cell r="AC2358">
            <v>1169950.97</v>
          </cell>
          <cell r="AD2358">
            <v>1234739.83</v>
          </cell>
          <cell r="AE2358">
            <v>1274929.31</v>
          </cell>
          <cell r="AF2358">
            <v>1316427.29</v>
          </cell>
          <cell r="AG2358">
            <v>1359276.37</v>
          </cell>
          <cell r="AH2358">
            <v>1403520.56</v>
          </cell>
          <cell r="AI2358">
            <v>1449205.28</v>
          </cell>
          <cell r="AJ2358">
            <v>1496377.44</v>
          </cell>
          <cell r="AK2358">
            <v>1545085.48</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row>
        <row r="2359">
          <cell r="A2359" t="str">
            <v>UTMedium C&amp;IDLC Central ACSummer Peak Reduction @Meter  (MW)Low Participation Case0</v>
          </cell>
          <cell r="B2359" t="str">
            <v>UT</v>
          </cell>
          <cell r="C2359" t="str">
            <v>Medium C&amp;I</v>
          </cell>
          <cell r="D2359" t="str">
            <v>DLC Central AC</v>
          </cell>
          <cell r="E2359" t="str">
            <v>Summer Peak Reduction @Meter  (MW)</v>
          </cell>
          <cell r="F2359" t="str">
            <v>Low Participation Case</v>
          </cell>
          <cell r="G2359">
            <v>0</v>
          </cell>
          <cell r="H2359">
            <v>0</v>
          </cell>
          <cell r="I2359">
            <v>0</v>
          </cell>
          <cell r="J2359">
            <v>0</v>
          </cell>
          <cell r="K2359">
            <v>0</v>
          </cell>
          <cell r="L2359">
            <v>0</v>
          </cell>
          <cell r="M2359">
            <v>0</v>
          </cell>
          <cell r="N2359">
            <v>0</v>
          </cell>
          <cell r="O2359">
            <v>0</v>
          </cell>
          <cell r="P2359">
            <v>0</v>
          </cell>
          <cell r="Q2359">
            <v>0</v>
          </cell>
          <cell r="R2359">
            <v>5.1061481672101516</v>
          </cell>
          <cell r="S2359">
            <v>15.546439584201273</v>
          </cell>
          <cell r="T2359">
            <v>36.769815927493447</v>
          </cell>
          <cell r="U2359">
            <v>47.99510590524666</v>
          </cell>
          <cell r="V2359">
            <v>54.039254216657497</v>
          </cell>
          <cell r="W2359">
            <v>54.75501228123791</v>
          </cell>
          <cell r="X2359">
            <v>55.462504704051796</v>
          </cell>
          <cell r="Y2359">
            <v>56.170704503007471</v>
          </cell>
          <cell r="Z2359">
            <v>56.91276145592839</v>
          </cell>
          <cell r="AA2359">
            <v>57.74360864977195</v>
          </cell>
          <cell r="AB2359">
            <v>58.507439221742665</v>
          </cell>
          <cell r="AC2359">
            <v>59.27262640549219</v>
          </cell>
          <cell r="AD2359">
            <v>60.065513565673378</v>
          </cell>
          <cell r="AE2359">
            <v>60.869007140432515</v>
          </cell>
          <cell r="AF2359">
            <v>61.683249011282939</v>
          </cell>
          <cell r="AG2359">
            <v>62.508382957680382</v>
          </cell>
          <cell r="AH2359">
            <v>63.344554682411669</v>
          </cell>
          <cell r="AI2359">
            <v>64.191911837323005</v>
          </cell>
          <cell r="AJ2359">
            <v>65.050604049392433</v>
          </cell>
          <cell r="AK2359">
            <v>65.920782947151125</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row>
        <row r="2360">
          <cell r="A2360" t="str">
            <v>UTMedium C&amp;IDLC Central ACSummer Peak Reduction @Generation (MW)Low Participation Case0</v>
          </cell>
          <cell r="B2360" t="str">
            <v>UT</v>
          </cell>
          <cell r="C2360" t="str">
            <v>Medium C&amp;I</v>
          </cell>
          <cell r="D2360" t="str">
            <v>DLC Central AC</v>
          </cell>
          <cell r="E2360" t="str">
            <v>Summer Peak Reduction @Generation (MW)</v>
          </cell>
          <cell r="F2360" t="str">
            <v>Low Participation Case</v>
          </cell>
          <cell r="G2360">
            <v>0</v>
          </cell>
          <cell r="H2360">
            <v>0</v>
          </cell>
          <cell r="I2360">
            <v>0</v>
          </cell>
          <cell r="J2360">
            <v>0</v>
          </cell>
          <cell r="K2360">
            <v>0</v>
          </cell>
          <cell r="L2360">
            <v>0</v>
          </cell>
          <cell r="M2360">
            <v>0</v>
          </cell>
          <cell r="N2360">
            <v>0</v>
          </cell>
          <cell r="O2360">
            <v>0</v>
          </cell>
          <cell r="P2360">
            <v>0</v>
          </cell>
          <cell r="Q2360">
            <v>0</v>
          </cell>
          <cell r="R2360">
            <v>5.6309529854545115</v>
          </cell>
          <cell r="S2360">
            <v>17.1442871462299</v>
          </cell>
          <cell r="T2360">
            <v>40.548980952242438</v>
          </cell>
          <cell r="U2360">
            <v>52.92799504328039</v>
          </cell>
          <cell r="V2360">
            <v>59.593354892652727</v>
          </cell>
          <cell r="W2360">
            <v>60.382677857562754</v>
          </cell>
          <cell r="X2360">
            <v>61.162885646285609</v>
          </cell>
          <cell r="Y2360">
            <v>61.94387351456492</v>
          </cell>
          <cell r="Z2360">
            <v>62.762198341341403</v>
          </cell>
          <cell r="AA2360">
            <v>63.678439181486489</v>
          </cell>
          <cell r="AB2360">
            <v>64.520775498172327</v>
          </cell>
          <cell r="AC2360">
            <v>65.364607857843168</v>
          </cell>
          <cell r="AD2360">
            <v>66.238987169908881</v>
          </cell>
          <cell r="AE2360">
            <v>67.125063013269198</v>
          </cell>
          <cell r="AF2360">
            <v>68.022991851877961</v>
          </cell>
          <cell r="AG2360">
            <v>68.932932242700019</v>
          </cell>
          <cell r="AH2360">
            <v>69.855044863709381</v>
          </cell>
          <cell r="AI2360">
            <v>70.789492542261797</v>
          </cell>
          <cell r="AJ2360">
            <v>71.73644028384696</v>
          </cell>
          <cell r="AK2360">
            <v>72.696055301225314</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row>
        <row r="2361">
          <cell r="A2361" t="str">
            <v>UTMedium C&amp;IDLC Central ACWinter Peak Reduction @Meter  (MW)Low Participation Case0</v>
          </cell>
          <cell r="B2361" t="str">
            <v>UT</v>
          </cell>
          <cell r="C2361" t="str">
            <v>Medium C&amp;I</v>
          </cell>
          <cell r="D2361" t="str">
            <v>DLC Central AC</v>
          </cell>
          <cell r="E2361" t="str">
            <v>Winter Peak Reduction @Meter  (MW)</v>
          </cell>
          <cell r="F2361" t="str">
            <v>Low Participation Case</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row>
        <row r="2362">
          <cell r="A2362" t="str">
            <v>UTMedium C&amp;IDLC Central ACWinter Peak Reduction @Generation (MW)Low Participation Case0</v>
          </cell>
          <cell r="B2362" t="str">
            <v>UT</v>
          </cell>
          <cell r="C2362" t="str">
            <v>Medium C&amp;I</v>
          </cell>
          <cell r="D2362" t="str">
            <v>DLC Central AC</v>
          </cell>
          <cell r="E2362" t="str">
            <v>Winter Peak Reduction @Generation (MW)</v>
          </cell>
          <cell r="F2362" t="str">
            <v>Low Participation Case</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row>
        <row r="2363">
          <cell r="A2363" t="str">
            <v>UTMedium C&amp;IDLC Central ACProgram Annual BenefitsLow Participation Case0</v>
          </cell>
          <cell r="B2363" t="str">
            <v>UT</v>
          </cell>
          <cell r="C2363" t="str">
            <v>Medium C&amp;I</v>
          </cell>
          <cell r="D2363" t="str">
            <v>DLC Central AC</v>
          </cell>
          <cell r="E2363" t="str">
            <v>Program Annual Benefits</v>
          </cell>
          <cell r="F2363" t="str">
            <v>Low Participation Case</v>
          </cell>
          <cell r="G2363">
            <v>0</v>
          </cell>
          <cell r="BA2363">
            <v>10175022.859999999</v>
          </cell>
        </row>
        <row r="2364">
          <cell r="A2364" t="str">
            <v>UTMedium C&amp;IDLC Central ACNew ParticipantsLow Participation Case0</v>
          </cell>
          <cell r="B2364" t="str">
            <v>UT</v>
          </cell>
          <cell r="C2364" t="str">
            <v>Medium C&amp;I</v>
          </cell>
          <cell r="D2364" t="str">
            <v>DLC Central AC</v>
          </cell>
          <cell r="E2364" t="str">
            <v>New Participants</v>
          </cell>
          <cell r="F2364" t="str">
            <v>Low Participation Case</v>
          </cell>
          <cell r="G2364">
            <v>0</v>
          </cell>
          <cell r="H2364">
            <v>0</v>
          </cell>
          <cell r="I2364">
            <v>0</v>
          </cell>
          <cell r="J2364">
            <v>0</v>
          </cell>
          <cell r="K2364">
            <v>0</v>
          </cell>
          <cell r="L2364">
            <v>0</v>
          </cell>
          <cell r="M2364">
            <v>0</v>
          </cell>
          <cell r="N2364">
            <v>0</v>
          </cell>
          <cell r="O2364">
            <v>0</v>
          </cell>
          <cell r="P2364">
            <v>0</v>
          </cell>
          <cell r="Q2364">
            <v>0</v>
          </cell>
          <cell r="R2364">
            <v>16746.686550000006</v>
          </cell>
          <cell r="S2364">
            <v>34271.919000000009</v>
          </cell>
          <cell r="T2364">
            <v>69833.664450000011</v>
          </cell>
          <cell r="U2364">
            <v>36847.527750000037</v>
          </cell>
          <cell r="V2364">
            <v>20100.588749999937</v>
          </cell>
          <cell r="W2364">
            <v>2583.0255000000179</v>
          </cell>
          <cell r="X2364">
            <v>2585.7149999999965</v>
          </cell>
          <cell r="Y2364">
            <v>2585.2035000000324</v>
          </cell>
          <cell r="Z2364">
            <v>2584.5764999999665</v>
          </cell>
          <cell r="AA2364">
            <v>2584.3950000000186</v>
          </cell>
          <cell r="AB2364">
            <v>2584.7249999999767</v>
          </cell>
          <cell r="AC2364">
            <v>2592.8595000000205</v>
          </cell>
          <cell r="AD2364">
            <v>2694.0321599718882</v>
          </cell>
          <cell r="AE2364">
            <v>2731.0805338135397</v>
          </cell>
          <cell r="AF2364">
            <v>2768.6383974915661</v>
          </cell>
          <cell r="AG2364">
            <v>2806.7127575183695</v>
          </cell>
          <cell r="AH2364">
            <v>2845.3107167601411</v>
          </cell>
          <cell r="AI2364">
            <v>2884.4394757617847</v>
          </cell>
          <cell r="AJ2364">
            <v>2924.1063340901455</v>
          </cell>
          <cell r="AK2364">
            <v>2964.3186916958948</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row>
        <row r="2365">
          <cell r="A2365" t="str">
            <v>UTMedium C&amp;IDLC Central ACIncentive CostsLow Participation Case0</v>
          </cell>
          <cell r="B2365" t="str">
            <v>UT</v>
          </cell>
          <cell r="C2365" t="str">
            <v>Medium C&amp;I</v>
          </cell>
          <cell r="D2365" t="str">
            <v>DLC Central AC</v>
          </cell>
          <cell r="E2365" t="str">
            <v>Incentive Costs</v>
          </cell>
          <cell r="F2365" t="str">
            <v>Low Participation Case</v>
          </cell>
          <cell r="G2365">
            <v>0</v>
          </cell>
          <cell r="H2365">
            <v>0</v>
          </cell>
          <cell r="I2365">
            <v>0</v>
          </cell>
          <cell r="J2365">
            <v>0</v>
          </cell>
          <cell r="K2365">
            <v>0</v>
          </cell>
          <cell r="L2365">
            <v>0</v>
          </cell>
          <cell r="M2365">
            <v>0</v>
          </cell>
          <cell r="N2365">
            <v>0</v>
          </cell>
          <cell r="O2365">
            <v>0</v>
          </cell>
          <cell r="P2365">
            <v>0</v>
          </cell>
          <cell r="Q2365">
            <v>0</v>
          </cell>
          <cell r="R2365">
            <v>351680.42</v>
          </cell>
          <cell r="S2365">
            <v>1071390.72</v>
          </cell>
          <cell r="T2365">
            <v>2537897.67</v>
          </cell>
          <cell r="U2365">
            <v>3311695.75</v>
          </cell>
          <cell r="V2365">
            <v>3733808.12</v>
          </cell>
          <cell r="W2365">
            <v>3788051.65</v>
          </cell>
          <cell r="X2365">
            <v>3842351.67</v>
          </cell>
          <cell r="Y2365">
            <v>3896640.94</v>
          </cell>
          <cell r="Z2365">
            <v>3950917.05</v>
          </cell>
          <cell r="AA2365">
            <v>4005189.34</v>
          </cell>
          <cell r="AB2365">
            <v>4059468.57</v>
          </cell>
          <cell r="AC2365">
            <v>4113918.62</v>
          </cell>
          <cell r="AD2365">
            <v>4170493.29</v>
          </cell>
          <cell r="AE2365">
            <v>4227845.9800000004</v>
          </cell>
          <cell r="AF2365">
            <v>4285987.3899999997</v>
          </cell>
          <cell r="AG2365">
            <v>4344928.3600000003</v>
          </cell>
          <cell r="AH2365">
            <v>4404679.88</v>
          </cell>
          <cell r="AI2365">
            <v>4465253.1100000003</v>
          </cell>
          <cell r="AJ2365">
            <v>4526659.34</v>
          </cell>
          <cell r="AK2365">
            <v>4588910.04</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row>
        <row r="2366">
          <cell r="A2366" t="str">
            <v>UTMedium C&amp;IDLC Central ACParticipantsLow Participation Case0</v>
          </cell>
          <cell r="B2366" t="str">
            <v>UT</v>
          </cell>
          <cell r="C2366" t="str">
            <v>Medium C&amp;I</v>
          </cell>
          <cell r="D2366" t="str">
            <v>DLC Central AC</v>
          </cell>
          <cell r="E2366" t="str">
            <v>Participants</v>
          </cell>
          <cell r="F2366" t="str">
            <v>Low Participation Case</v>
          </cell>
          <cell r="G2366">
            <v>0</v>
          </cell>
          <cell r="H2366">
            <v>0</v>
          </cell>
          <cell r="I2366">
            <v>0</v>
          </cell>
          <cell r="J2366">
            <v>0</v>
          </cell>
          <cell r="K2366">
            <v>0</v>
          </cell>
          <cell r="L2366">
            <v>0</v>
          </cell>
          <cell r="M2366">
            <v>0</v>
          </cell>
          <cell r="N2366">
            <v>0</v>
          </cell>
          <cell r="O2366">
            <v>0</v>
          </cell>
          <cell r="P2366">
            <v>0</v>
          </cell>
          <cell r="Q2366">
            <v>0</v>
          </cell>
          <cell r="R2366">
            <v>16746.686550000006</v>
          </cell>
          <cell r="S2366">
            <v>51018.605550000015</v>
          </cell>
          <cell r="T2366">
            <v>120852.27000000002</v>
          </cell>
          <cell r="U2366">
            <v>157699.79775000006</v>
          </cell>
          <cell r="V2366">
            <v>177800.38649999999</v>
          </cell>
          <cell r="W2366">
            <v>180383.41200000001</v>
          </cell>
          <cell r="X2366">
            <v>182969.12700000001</v>
          </cell>
          <cell r="Y2366">
            <v>185554.33050000004</v>
          </cell>
          <cell r="Z2366">
            <v>188138.90700000001</v>
          </cell>
          <cell r="AA2366">
            <v>190723.30200000003</v>
          </cell>
          <cell r="AB2366">
            <v>193308.027</v>
          </cell>
          <cell r="AC2366">
            <v>195900.88650000002</v>
          </cell>
          <cell r="AD2366">
            <v>198594.91865997191</v>
          </cell>
          <cell r="AE2366">
            <v>201325.99919378545</v>
          </cell>
          <cell r="AF2366">
            <v>204094.63759127702</v>
          </cell>
          <cell r="AG2366">
            <v>206901.35034879539</v>
          </cell>
          <cell r="AH2366">
            <v>209746.66106555553</v>
          </cell>
          <cell r="AI2366">
            <v>212631.10054131731</v>
          </cell>
          <cell r="AJ2366">
            <v>215555.20687540746</v>
          </cell>
          <cell r="AK2366">
            <v>218519.52556710335</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row>
        <row r="2367">
          <cell r="A2367" t="str">
            <v>UTResidentialDLC Central ACProgram Annual BenefitsLow Participation Case0</v>
          </cell>
          <cell r="B2367" t="str">
            <v>UT</v>
          </cell>
          <cell r="C2367" t="str">
            <v>Residential</v>
          </cell>
          <cell r="D2367" t="str">
            <v>DLC Central AC</v>
          </cell>
          <cell r="E2367" t="str">
            <v>Program Annual Benefits</v>
          </cell>
          <cell r="F2367" t="str">
            <v>Low Participation Case</v>
          </cell>
          <cell r="G2367">
            <v>0</v>
          </cell>
          <cell r="H2367">
            <v>0</v>
          </cell>
          <cell r="I2367">
            <v>0</v>
          </cell>
          <cell r="J2367">
            <v>0</v>
          </cell>
          <cell r="K2367">
            <v>0</v>
          </cell>
          <cell r="L2367">
            <v>0</v>
          </cell>
          <cell r="M2367">
            <v>0</v>
          </cell>
          <cell r="N2367">
            <v>0</v>
          </cell>
          <cell r="O2367">
            <v>0</v>
          </cell>
          <cell r="P2367">
            <v>0</v>
          </cell>
          <cell r="Q2367">
            <v>0</v>
          </cell>
          <cell r="R2367">
            <v>573231.01</v>
          </cell>
          <cell r="S2367">
            <v>1745288.43</v>
          </cell>
          <cell r="T2367">
            <v>4127886.26</v>
          </cell>
          <cell r="U2367">
            <v>5388069.9000000004</v>
          </cell>
          <cell r="V2367">
            <v>6066603.5300000003</v>
          </cell>
          <cell r="W2367">
            <v>6146956.6100000003</v>
          </cell>
          <cell r="X2367">
            <v>6226381.7599999998</v>
          </cell>
          <cell r="Y2367">
            <v>6305886.3200000003</v>
          </cell>
          <cell r="Z2367">
            <v>6389191.79</v>
          </cell>
          <cell r="AA2367">
            <v>6482465.1100000003</v>
          </cell>
          <cell r="AB2367">
            <v>6568214.9500000002</v>
          </cell>
          <cell r="AC2367">
            <v>6654117.0800000001</v>
          </cell>
          <cell r="AD2367">
            <v>6743128.8899999997</v>
          </cell>
          <cell r="AE2367">
            <v>6833331.4100000001</v>
          </cell>
          <cell r="AF2367">
            <v>6924740.5700000003</v>
          </cell>
          <cell r="AG2367">
            <v>7017372.5</v>
          </cell>
          <cell r="AH2367">
            <v>7111243.5700000003</v>
          </cell>
          <cell r="AI2367">
            <v>7206370.3399999999</v>
          </cell>
          <cell r="AJ2367">
            <v>7302769.6200000001</v>
          </cell>
          <cell r="AK2367">
            <v>7400458.4299999997</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row>
        <row r="2368">
          <cell r="A2368" t="str">
            <v>UTResidentialDLC Central ACProgram Annual CostsLow Participation Case0</v>
          </cell>
          <cell r="B2368" t="str">
            <v>UT</v>
          </cell>
          <cell r="C2368" t="str">
            <v>Residential</v>
          </cell>
          <cell r="D2368" t="str">
            <v>DLC Central AC</v>
          </cell>
          <cell r="E2368" t="str">
            <v>Program Annual Costs</v>
          </cell>
          <cell r="F2368" t="str">
            <v>Low Participation Case</v>
          </cell>
          <cell r="G2368">
            <v>0</v>
          </cell>
          <cell r="H2368">
            <v>0</v>
          </cell>
          <cell r="I2368">
            <v>0</v>
          </cell>
          <cell r="J2368">
            <v>0</v>
          </cell>
          <cell r="K2368">
            <v>0</v>
          </cell>
          <cell r="L2368">
            <v>0</v>
          </cell>
          <cell r="M2368">
            <v>0</v>
          </cell>
          <cell r="N2368">
            <v>0</v>
          </cell>
          <cell r="O2368">
            <v>0</v>
          </cell>
          <cell r="P2368">
            <v>0</v>
          </cell>
          <cell r="Q2368">
            <v>0</v>
          </cell>
          <cell r="R2368">
            <v>5834317.1500000004</v>
          </cell>
          <cell r="S2368">
            <v>12509121.98</v>
          </cell>
          <cell r="T2368">
            <v>26286343.199999999</v>
          </cell>
          <cell r="U2368">
            <v>16130618.27</v>
          </cell>
          <cell r="V2368">
            <v>10911310.720000001</v>
          </cell>
          <cell r="W2368">
            <v>4823091.07</v>
          </cell>
          <cell r="X2368">
            <v>4899046.41</v>
          </cell>
          <cell r="Y2368">
            <v>4974249.76</v>
          </cell>
          <cell r="Z2368">
            <v>5049879.66</v>
          </cell>
          <cell r="AA2368">
            <v>5126289.05</v>
          </cell>
          <cell r="AB2368">
            <v>5203203.5</v>
          </cell>
          <cell r="AC2368">
            <v>5283869.59</v>
          </cell>
          <cell r="AD2368">
            <v>5405233.1200000001</v>
          </cell>
          <cell r="AE2368">
            <v>5502775.29</v>
          </cell>
          <cell r="AF2368">
            <v>5602414.6799999997</v>
          </cell>
          <cell r="AG2368">
            <v>5704204.7300000004</v>
          </cell>
          <cell r="AH2368">
            <v>5808200.4400000004</v>
          </cell>
          <cell r="AI2368">
            <v>5914458.3899999997</v>
          </cell>
          <cell r="AJ2368">
            <v>6023036.7800000003</v>
          </cell>
          <cell r="AK2368">
            <v>6133995.5099999998</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row>
        <row r="2369">
          <cell r="A2369" t="str">
            <v>UTResidentialDLC Central ACNon-Incentive CostsLow Participation Case0</v>
          </cell>
          <cell r="B2369" t="str">
            <v>UT</v>
          </cell>
          <cell r="C2369" t="str">
            <v>Residential</v>
          </cell>
          <cell r="D2369" t="str">
            <v>DLC Central AC</v>
          </cell>
          <cell r="E2369" t="str">
            <v>Non-Incentive Costs</v>
          </cell>
          <cell r="F2369" t="str">
            <v>Low Participation Case</v>
          </cell>
          <cell r="G2369">
            <v>0</v>
          </cell>
          <cell r="H2369">
            <v>0</v>
          </cell>
          <cell r="I2369">
            <v>0</v>
          </cell>
          <cell r="J2369">
            <v>0</v>
          </cell>
          <cell r="K2369">
            <v>0</v>
          </cell>
          <cell r="L2369">
            <v>0</v>
          </cell>
          <cell r="M2369">
            <v>0</v>
          </cell>
          <cell r="N2369">
            <v>0</v>
          </cell>
          <cell r="O2369">
            <v>0</v>
          </cell>
          <cell r="P2369">
            <v>0</v>
          </cell>
          <cell r="Q2369">
            <v>0</v>
          </cell>
          <cell r="R2369">
            <v>5482636.7300000004</v>
          </cell>
          <cell r="S2369">
            <v>11437731.27</v>
          </cell>
          <cell r="T2369">
            <v>23748445.530000001</v>
          </cell>
          <cell r="U2369">
            <v>12818922.52</v>
          </cell>
          <cell r="V2369">
            <v>7177502.6100000003</v>
          </cell>
          <cell r="W2369">
            <v>1035039.42</v>
          </cell>
          <cell r="X2369">
            <v>1056694.75</v>
          </cell>
          <cell r="Y2369">
            <v>1077608.81</v>
          </cell>
          <cell r="Z2369">
            <v>1098962.6200000001</v>
          </cell>
          <cell r="AA2369">
            <v>1121099.71</v>
          </cell>
          <cell r="AB2369">
            <v>1143734.93</v>
          </cell>
          <cell r="AC2369">
            <v>1169950.97</v>
          </cell>
          <cell r="AD2369">
            <v>1234739.83</v>
          </cell>
          <cell r="AE2369">
            <v>1274929.31</v>
          </cell>
          <cell r="AF2369">
            <v>1316427.29</v>
          </cell>
          <cell r="AG2369">
            <v>1359276.37</v>
          </cell>
          <cell r="AH2369">
            <v>1403520.56</v>
          </cell>
          <cell r="AI2369">
            <v>1449205.28</v>
          </cell>
          <cell r="AJ2369">
            <v>1496377.44</v>
          </cell>
          <cell r="AK2369">
            <v>1545085.48</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row>
        <row r="2370">
          <cell r="A2370" t="str">
            <v>UTResidentialDLC Central ACSummer Peak Reduction @Meter  (MW)Low Participation Case0</v>
          </cell>
          <cell r="B2370" t="str">
            <v>UT</v>
          </cell>
          <cell r="C2370" t="str">
            <v>Residential</v>
          </cell>
          <cell r="D2370" t="str">
            <v>DLC Central AC</v>
          </cell>
          <cell r="E2370" t="str">
            <v>Summer Peak Reduction @Meter  (MW)</v>
          </cell>
          <cell r="F2370" t="str">
            <v>Low Participation Case</v>
          </cell>
          <cell r="G2370">
            <v>0</v>
          </cell>
          <cell r="H2370">
            <v>0</v>
          </cell>
          <cell r="I2370">
            <v>0</v>
          </cell>
          <cell r="J2370">
            <v>0</v>
          </cell>
          <cell r="K2370">
            <v>0</v>
          </cell>
          <cell r="L2370">
            <v>0</v>
          </cell>
          <cell r="M2370">
            <v>0</v>
          </cell>
          <cell r="N2370">
            <v>0</v>
          </cell>
          <cell r="O2370">
            <v>0</v>
          </cell>
          <cell r="P2370">
            <v>0</v>
          </cell>
          <cell r="Q2370">
            <v>0</v>
          </cell>
          <cell r="R2370">
            <v>5.1061481672101516</v>
          </cell>
          <cell r="S2370">
            <v>15.546439584201273</v>
          </cell>
          <cell r="T2370">
            <v>36.769815927493447</v>
          </cell>
          <cell r="U2370">
            <v>47.99510590524666</v>
          </cell>
          <cell r="V2370">
            <v>54.039254216657497</v>
          </cell>
          <cell r="W2370">
            <v>54.75501228123791</v>
          </cell>
          <cell r="X2370">
            <v>55.462504704051796</v>
          </cell>
          <cell r="Y2370">
            <v>56.170704503007471</v>
          </cell>
          <cell r="Z2370">
            <v>56.91276145592839</v>
          </cell>
          <cell r="AA2370">
            <v>57.74360864977195</v>
          </cell>
          <cell r="AB2370">
            <v>58.507439221742665</v>
          </cell>
          <cell r="AC2370">
            <v>59.27262640549219</v>
          </cell>
          <cell r="AD2370">
            <v>60.065513565673378</v>
          </cell>
          <cell r="AE2370">
            <v>60.869007140432515</v>
          </cell>
          <cell r="AF2370">
            <v>61.683249011282939</v>
          </cell>
          <cell r="AG2370">
            <v>62.508382957680382</v>
          </cell>
          <cell r="AH2370">
            <v>63.344554682411669</v>
          </cell>
          <cell r="AI2370">
            <v>64.191911837323005</v>
          </cell>
          <cell r="AJ2370">
            <v>65.050604049392433</v>
          </cell>
          <cell r="AK2370">
            <v>65.920782947151125</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row>
        <row r="2371">
          <cell r="A2371" t="str">
            <v>UTResidentialDLC Central ACSummer Peak Reduction @Generation (MW)Low Participation Case0</v>
          </cell>
          <cell r="B2371" t="str">
            <v>UT</v>
          </cell>
          <cell r="C2371" t="str">
            <v>Residential</v>
          </cell>
          <cell r="D2371" t="str">
            <v>DLC Central AC</v>
          </cell>
          <cell r="E2371" t="str">
            <v>Summer Peak Reduction @Generation (MW)</v>
          </cell>
          <cell r="F2371" t="str">
            <v>Low Participation Case</v>
          </cell>
          <cell r="G2371">
            <v>0</v>
          </cell>
          <cell r="H2371">
            <v>0</v>
          </cell>
          <cell r="I2371">
            <v>0</v>
          </cell>
          <cell r="J2371">
            <v>0</v>
          </cell>
          <cell r="K2371">
            <v>0</v>
          </cell>
          <cell r="L2371">
            <v>0</v>
          </cell>
          <cell r="M2371">
            <v>0</v>
          </cell>
          <cell r="N2371">
            <v>0</v>
          </cell>
          <cell r="O2371">
            <v>0</v>
          </cell>
          <cell r="P2371">
            <v>0</v>
          </cell>
          <cell r="Q2371">
            <v>0</v>
          </cell>
          <cell r="R2371">
            <v>5.6309529854545115</v>
          </cell>
          <cell r="S2371">
            <v>17.1442871462299</v>
          </cell>
          <cell r="T2371">
            <v>40.548980952242438</v>
          </cell>
          <cell r="U2371">
            <v>52.92799504328039</v>
          </cell>
          <cell r="V2371">
            <v>59.593354892652727</v>
          </cell>
          <cell r="W2371">
            <v>60.382677857562754</v>
          </cell>
          <cell r="X2371">
            <v>61.162885646285609</v>
          </cell>
          <cell r="Y2371">
            <v>61.94387351456492</v>
          </cell>
          <cell r="Z2371">
            <v>62.762198341341403</v>
          </cell>
          <cell r="AA2371">
            <v>63.678439181486489</v>
          </cell>
          <cell r="AB2371">
            <v>64.520775498172327</v>
          </cell>
          <cell r="AC2371">
            <v>65.364607857843168</v>
          </cell>
          <cell r="AD2371">
            <v>66.238987169908881</v>
          </cell>
          <cell r="AE2371">
            <v>67.125063013269198</v>
          </cell>
          <cell r="AF2371">
            <v>68.022991851877961</v>
          </cell>
          <cell r="AG2371">
            <v>68.932932242700019</v>
          </cell>
          <cell r="AH2371">
            <v>69.855044863709381</v>
          </cell>
          <cell r="AI2371">
            <v>70.789492542261797</v>
          </cell>
          <cell r="AJ2371">
            <v>71.73644028384696</v>
          </cell>
          <cell r="AK2371">
            <v>72.696055301225314</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row>
        <row r="2372">
          <cell r="A2372" t="str">
            <v>UTResidentialDLC Central ACWinter Peak Reduction @Meter  (MW)Low Participation Case0</v>
          </cell>
          <cell r="B2372" t="str">
            <v>UT</v>
          </cell>
          <cell r="C2372" t="str">
            <v>Residential</v>
          </cell>
          <cell r="D2372" t="str">
            <v>DLC Central AC</v>
          </cell>
          <cell r="E2372" t="str">
            <v>Winter Peak Reduction @Meter  (MW)</v>
          </cell>
          <cell r="F2372" t="str">
            <v>Low Participation Case</v>
          </cell>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row>
        <row r="2373">
          <cell r="A2373" t="str">
            <v>UTResidentialDLC Central ACWinter Peak Reduction @Generation (MW)Low Participation Case0</v>
          </cell>
          <cell r="B2373" t="str">
            <v>UT</v>
          </cell>
          <cell r="C2373" t="str">
            <v>Residential</v>
          </cell>
          <cell r="D2373" t="str">
            <v>DLC Central AC</v>
          </cell>
          <cell r="E2373" t="str">
            <v>Winter Peak Reduction @Generation (MW)</v>
          </cell>
          <cell r="F2373" t="str">
            <v>Low Participation Case</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row>
        <row r="2374">
          <cell r="A2374" t="str">
            <v>UTResidentialDLC Central ACProgram Annual BenefitsLow Participation Case0</v>
          </cell>
          <cell r="B2374" t="str">
            <v>UT</v>
          </cell>
          <cell r="C2374" t="str">
            <v>Residential</v>
          </cell>
          <cell r="D2374" t="str">
            <v>DLC Central AC</v>
          </cell>
          <cell r="E2374" t="str">
            <v>Program Annual Benefits</v>
          </cell>
          <cell r="F2374" t="str">
            <v>Low Participation Case</v>
          </cell>
          <cell r="G2374">
            <v>0</v>
          </cell>
          <cell r="BA2374">
            <v>-249042579.97999999</v>
          </cell>
        </row>
        <row r="2375">
          <cell r="A2375" t="str">
            <v>UTResidentialDLC Central ACNew ParticipantsLow Participation Case0</v>
          </cell>
          <cell r="B2375" t="str">
            <v>UT</v>
          </cell>
          <cell r="C2375" t="str">
            <v>Residential</v>
          </cell>
          <cell r="D2375" t="str">
            <v>DLC Central AC</v>
          </cell>
          <cell r="E2375" t="str">
            <v>New Participants</v>
          </cell>
          <cell r="F2375" t="str">
            <v>Low Participation Case</v>
          </cell>
          <cell r="G2375">
            <v>0</v>
          </cell>
          <cell r="H2375">
            <v>0</v>
          </cell>
          <cell r="I2375">
            <v>0</v>
          </cell>
          <cell r="J2375">
            <v>0</v>
          </cell>
          <cell r="K2375">
            <v>0</v>
          </cell>
          <cell r="L2375">
            <v>0</v>
          </cell>
          <cell r="M2375">
            <v>0</v>
          </cell>
          <cell r="N2375">
            <v>0</v>
          </cell>
          <cell r="O2375">
            <v>0</v>
          </cell>
          <cell r="P2375">
            <v>0</v>
          </cell>
          <cell r="Q2375">
            <v>0</v>
          </cell>
          <cell r="R2375">
            <v>16746.686550000006</v>
          </cell>
          <cell r="S2375">
            <v>34271.919000000009</v>
          </cell>
          <cell r="T2375">
            <v>69833.664450000011</v>
          </cell>
          <cell r="U2375">
            <v>36847.527750000037</v>
          </cell>
          <cell r="V2375">
            <v>20100.588749999937</v>
          </cell>
          <cell r="W2375">
            <v>2583.0255000000179</v>
          </cell>
          <cell r="X2375">
            <v>2585.7149999999965</v>
          </cell>
          <cell r="Y2375">
            <v>2585.2035000000324</v>
          </cell>
          <cell r="Z2375">
            <v>2584.5764999999665</v>
          </cell>
          <cell r="AA2375">
            <v>2584.3950000000186</v>
          </cell>
          <cell r="AB2375">
            <v>2584.7249999999767</v>
          </cell>
          <cell r="AC2375">
            <v>2592.8595000000205</v>
          </cell>
          <cell r="AD2375">
            <v>2694.0321599718882</v>
          </cell>
          <cell r="AE2375">
            <v>2731.0805338135397</v>
          </cell>
          <cell r="AF2375">
            <v>2768.6383974915661</v>
          </cell>
          <cell r="AG2375">
            <v>2806.7127575183695</v>
          </cell>
          <cell r="AH2375">
            <v>2845.3107167601411</v>
          </cell>
          <cell r="AI2375">
            <v>2884.4394757617847</v>
          </cell>
          <cell r="AJ2375">
            <v>2924.1063340901455</v>
          </cell>
          <cell r="AK2375">
            <v>2964.3186916958948</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row>
        <row r="2376">
          <cell r="A2376" t="str">
            <v>UTResidentialDLC Central ACIncentive CostsLow Participation Case0</v>
          </cell>
          <cell r="B2376" t="str">
            <v>UT</v>
          </cell>
          <cell r="C2376" t="str">
            <v>Residential</v>
          </cell>
          <cell r="D2376" t="str">
            <v>DLC Central AC</v>
          </cell>
          <cell r="E2376" t="str">
            <v>Incentive Costs</v>
          </cell>
          <cell r="F2376" t="str">
            <v>Low Participation Case</v>
          </cell>
          <cell r="G2376">
            <v>0</v>
          </cell>
          <cell r="H2376">
            <v>0</v>
          </cell>
          <cell r="I2376">
            <v>0</v>
          </cell>
          <cell r="J2376">
            <v>0</v>
          </cell>
          <cell r="K2376">
            <v>0</v>
          </cell>
          <cell r="L2376">
            <v>0</v>
          </cell>
          <cell r="M2376">
            <v>0</v>
          </cell>
          <cell r="N2376">
            <v>0</v>
          </cell>
          <cell r="O2376">
            <v>0</v>
          </cell>
          <cell r="P2376">
            <v>0</v>
          </cell>
          <cell r="Q2376">
            <v>0</v>
          </cell>
          <cell r="R2376">
            <v>351680.42</v>
          </cell>
          <cell r="S2376">
            <v>1071390.72</v>
          </cell>
          <cell r="T2376">
            <v>2537897.67</v>
          </cell>
          <cell r="U2376">
            <v>3311695.75</v>
          </cell>
          <cell r="V2376">
            <v>3733808.12</v>
          </cell>
          <cell r="W2376">
            <v>3788051.65</v>
          </cell>
          <cell r="X2376">
            <v>3842351.67</v>
          </cell>
          <cell r="Y2376">
            <v>3896640.94</v>
          </cell>
          <cell r="Z2376">
            <v>3950917.05</v>
          </cell>
          <cell r="AA2376">
            <v>4005189.34</v>
          </cell>
          <cell r="AB2376">
            <v>4059468.57</v>
          </cell>
          <cell r="AC2376">
            <v>4113918.62</v>
          </cell>
          <cell r="AD2376">
            <v>4170493.29</v>
          </cell>
          <cell r="AE2376">
            <v>4227845.9800000004</v>
          </cell>
          <cell r="AF2376">
            <v>4285987.3899999997</v>
          </cell>
          <cell r="AG2376">
            <v>4344928.3600000003</v>
          </cell>
          <cell r="AH2376">
            <v>4404679.88</v>
          </cell>
          <cell r="AI2376">
            <v>4465253.1100000003</v>
          </cell>
          <cell r="AJ2376">
            <v>4526659.34</v>
          </cell>
          <cell r="AK2376">
            <v>4588910.04</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row>
        <row r="2377">
          <cell r="A2377" t="str">
            <v>UTResidentialDLC Central ACParticipantsLow Participation Case0</v>
          </cell>
          <cell r="B2377" t="str">
            <v>UT</v>
          </cell>
          <cell r="C2377" t="str">
            <v>Residential</v>
          </cell>
          <cell r="D2377" t="str">
            <v>DLC Central AC</v>
          </cell>
          <cell r="E2377" t="str">
            <v>Participants</v>
          </cell>
          <cell r="F2377" t="str">
            <v>Low Participation Case</v>
          </cell>
          <cell r="G2377">
            <v>0</v>
          </cell>
          <cell r="H2377">
            <v>0</v>
          </cell>
          <cell r="I2377">
            <v>0</v>
          </cell>
          <cell r="J2377">
            <v>0</v>
          </cell>
          <cell r="K2377">
            <v>0</v>
          </cell>
          <cell r="L2377">
            <v>0</v>
          </cell>
          <cell r="M2377">
            <v>0</v>
          </cell>
          <cell r="N2377">
            <v>0</v>
          </cell>
          <cell r="O2377">
            <v>0</v>
          </cell>
          <cell r="P2377">
            <v>0</v>
          </cell>
          <cell r="Q2377">
            <v>0</v>
          </cell>
          <cell r="R2377">
            <v>16746.686550000006</v>
          </cell>
          <cell r="S2377">
            <v>51018.605550000015</v>
          </cell>
          <cell r="T2377">
            <v>120852.27000000002</v>
          </cell>
          <cell r="U2377">
            <v>157699.79775000006</v>
          </cell>
          <cell r="V2377">
            <v>177800.38649999999</v>
          </cell>
          <cell r="W2377">
            <v>180383.41200000001</v>
          </cell>
          <cell r="X2377">
            <v>182969.12700000001</v>
          </cell>
          <cell r="Y2377">
            <v>185554.33050000004</v>
          </cell>
          <cell r="Z2377">
            <v>188138.90700000001</v>
          </cell>
          <cell r="AA2377">
            <v>190723.30200000003</v>
          </cell>
          <cell r="AB2377">
            <v>193308.027</v>
          </cell>
          <cell r="AC2377">
            <v>195900.88650000002</v>
          </cell>
          <cell r="AD2377">
            <v>198594.91865997191</v>
          </cell>
          <cell r="AE2377">
            <v>201325.99919378545</v>
          </cell>
          <cell r="AF2377">
            <v>204094.63759127702</v>
          </cell>
          <cell r="AG2377">
            <v>206901.35034879539</v>
          </cell>
          <cell r="AH2377">
            <v>209746.66106555553</v>
          </cell>
          <cell r="AI2377">
            <v>212631.10054131731</v>
          </cell>
          <cell r="AJ2377">
            <v>215555.20687540746</v>
          </cell>
          <cell r="AK2377">
            <v>218519.52556710335</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row>
        <row r="2378">
          <cell r="A2378" t="str">
            <v>UTSmall C&amp;IDLC Central ACProgram Annual BenefitsLow Participation Case0</v>
          </cell>
          <cell r="B2378" t="str">
            <v>UT</v>
          </cell>
          <cell r="C2378" t="str">
            <v>Small C&amp;I</v>
          </cell>
          <cell r="D2378" t="str">
            <v>DLC Central AC</v>
          </cell>
          <cell r="E2378" t="str">
            <v>Program Annual Benefits</v>
          </cell>
          <cell r="F2378" t="str">
            <v>Low Participation Case</v>
          </cell>
          <cell r="G2378">
            <v>0</v>
          </cell>
          <cell r="H2378">
            <v>0</v>
          </cell>
          <cell r="I2378">
            <v>0</v>
          </cell>
          <cell r="J2378">
            <v>0</v>
          </cell>
          <cell r="K2378">
            <v>0</v>
          </cell>
          <cell r="L2378">
            <v>0</v>
          </cell>
          <cell r="M2378">
            <v>0</v>
          </cell>
          <cell r="N2378">
            <v>0</v>
          </cell>
          <cell r="O2378">
            <v>0</v>
          </cell>
          <cell r="P2378">
            <v>0</v>
          </cell>
          <cell r="Q2378">
            <v>0</v>
          </cell>
          <cell r="R2378">
            <v>573231.01</v>
          </cell>
          <cell r="S2378">
            <v>1745288.43</v>
          </cell>
          <cell r="T2378">
            <v>4127886.26</v>
          </cell>
          <cell r="U2378">
            <v>5388069.9000000004</v>
          </cell>
          <cell r="V2378">
            <v>6066603.5300000003</v>
          </cell>
          <cell r="W2378">
            <v>6146956.6100000003</v>
          </cell>
          <cell r="X2378">
            <v>6226381.7599999998</v>
          </cell>
          <cell r="Y2378">
            <v>6305886.3200000003</v>
          </cell>
          <cell r="Z2378">
            <v>6389191.79</v>
          </cell>
          <cell r="AA2378">
            <v>6482465.1100000003</v>
          </cell>
          <cell r="AB2378">
            <v>6568214.9500000002</v>
          </cell>
          <cell r="AC2378">
            <v>6654117.0800000001</v>
          </cell>
          <cell r="AD2378">
            <v>6743128.8899999997</v>
          </cell>
          <cell r="AE2378">
            <v>6833331.4100000001</v>
          </cell>
          <cell r="AF2378">
            <v>6924740.5700000003</v>
          </cell>
          <cell r="AG2378">
            <v>7017372.5</v>
          </cell>
          <cell r="AH2378">
            <v>7111243.5700000003</v>
          </cell>
          <cell r="AI2378">
            <v>7206370.3399999999</v>
          </cell>
          <cell r="AJ2378">
            <v>7302769.6200000001</v>
          </cell>
          <cell r="AK2378">
            <v>7400458.4299999997</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row>
        <row r="2379">
          <cell r="A2379" t="str">
            <v>UTSmall C&amp;IDLC Central ACProgram Annual CostsLow Participation Case0</v>
          </cell>
          <cell r="B2379" t="str">
            <v>UT</v>
          </cell>
          <cell r="C2379" t="str">
            <v>Small C&amp;I</v>
          </cell>
          <cell r="D2379" t="str">
            <v>DLC Central AC</v>
          </cell>
          <cell r="E2379" t="str">
            <v>Program Annual Costs</v>
          </cell>
          <cell r="F2379" t="str">
            <v>Low Participation Case</v>
          </cell>
          <cell r="G2379">
            <v>0</v>
          </cell>
          <cell r="H2379">
            <v>0</v>
          </cell>
          <cell r="I2379">
            <v>0</v>
          </cell>
          <cell r="J2379">
            <v>0</v>
          </cell>
          <cell r="K2379">
            <v>0</v>
          </cell>
          <cell r="L2379">
            <v>0</v>
          </cell>
          <cell r="M2379">
            <v>0</v>
          </cell>
          <cell r="N2379">
            <v>0</v>
          </cell>
          <cell r="O2379">
            <v>0</v>
          </cell>
          <cell r="P2379">
            <v>0</v>
          </cell>
          <cell r="Q2379">
            <v>0</v>
          </cell>
          <cell r="R2379">
            <v>5834317.1500000004</v>
          </cell>
          <cell r="S2379">
            <v>12509121.98</v>
          </cell>
          <cell r="T2379">
            <v>26286343.199999999</v>
          </cell>
          <cell r="U2379">
            <v>16130618.27</v>
          </cell>
          <cell r="V2379">
            <v>10911310.720000001</v>
          </cell>
          <cell r="W2379">
            <v>4823091.07</v>
          </cell>
          <cell r="X2379">
            <v>4899046.41</v>
          </cell>
          <cell r="Y2379">
            <v>4974249.76</v>
          </cell>
          <cell r="Z2379">
            <v>5049879.66</v>
          </cell>
          <cell r="AA2379">
            <v>5126289.05</v>
          </cell>
          <cell r="AB2379">
            <v>5203203.5</v>
          </cell>
          <cell r="AC2379">
            <v>5283869.59</v>
          </cell>
          <cell r="AD2379">
            <v>5405233.1200000001</v>
          </cell>
          <cell r="AE2379">
            <v>5502775.29</v>
          </cell>
          <cell r="AF2379">
            <v>5602414.6799999997</v>
          </cell>
          <cell r="AG2379">
            <v>5704204.7300000004</v>
          </cell>
          <cell r="AH2379">
            <v>5808200.4400000004</v>
          </cell>
          <cell r="AI2379">
            <v>5914458.3899999997</v>
          </cell>
          <cell r="AJ2379">
            <v>6023036.7800000003</v>
          </cell>
          <cell r="AK2379">
            <v>6133995.5099999998</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row>
        <row r="2380">
          <cell r="A2380" t="str">
            <v>UTSmall C&amp;IDLC Central ACNon-Incentive CostsLow Participation Case0</v>
          </cell>
          <cell r="B2380" t="str">
            <v>UT</v>
          </cell>
          <cell r="C2380" t="str">
            <v>Small C&amp;I</v>
          </cell>
          <cell r="D2380" t="str">
            <v>DLC Central AC</v>
          </cell>
          <cell r="E2380" t="str">
            <v>Non-Incentive Costs</v>
          </cell>
          <cell r="F2380" t="str">
            <v>Low Participation Case</v>
          </cell>
          <cell r="G2380">
            <v>0</v>
          </cell>
          <cell r="H2380">
            <v>0</v>
          </cell>
          <cell r="I2380">
            <v>0</v>
          </cell>
          <cell r="J2380">
            <v>0</v>
          </cell>
          <cell r="K2380">
            <v>0</v>
          </cell>
          <cell r="L2380">
            <v>0</v>
          </cell>
          <cell r="M2380">
            <v>0</v>
          </cell>
          <cell r="N2380">
            <v>0</v>
          </cell>
          <cell r="O2380">
            <v>0</v>
          </cell>
          <cell r="P2380">
            <v>0</v>
          </cell>
          <cell r="Q2380">
            <v>0</v>
          </cell>
          <cell r="R2380">
            <v>5482636.7300000004</v>
          </cell>
          <cell r="S2380">
            <v>11437731.27</v>
          </cell>
          <cell r="T2380">
            <v>23748445.530000001</v>
          </cell>
          <cell r="U2380">
            <v>12818922.52</v>
          </cell>
          <cell r="V2380">
            <v>7177502.6100000003</v>
          </cell>
          <cell r="W2380">
            <v>1035039.42</v>
          </cell>
          <cell r="X2380">
            <v>1056694.75</v>
          </cell>
          <cell r="Y2380">
            <v>1077608.81</v>
          </cell>
          <cell r="Z2380">
            <v>1098962.6200000001</v>
          </cell>
          <cell r="AA2380">
            <v>1121099.71</v>
          </cell>
          <cell r="AB2380">
            <v>1143734.93</v>
          </cell>
          <cell r="AC2380">
            <v>1169950.97</v>
          </cell>
          <cell r="AD2380">
            <v>1234739.83</v>
          </cell>
          <cell r="AE2380">
            <v>1274929.31</v>
          </cell>
          <cell r="AF2380">
            <v>1316427.29</v>
          </cell>
          <cell r="AG2380">
            <v>1359276.37</v>
          </cell>
          <cell r="AH2380">
            <v>1403520.56</v>
          </cell>
          <cell r="AI2380">
            <v>1449205.28</v>
          </cell>
          <cell r="AJ2380">
            <v>1496377.44</v>
          </cell>
          <cell r="AK2380">
            <v>1545085.48</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row>
        <row r="2381">
          <cell r="A2381" t="str">
            <v>UTSmall C&amp;IDLC Central ACSummer Peak Reduction @Meter  (MW)Low Participation Case0</v>
          </cell>
          <cell r="B2381" t="str">
            <v>UT</v>
          </cell>
          <cell r="C2381" t="str">
            <v>Small C&amp;I</v>
          </cell>
          <cell r="D2381" t="str">
            <v>DLC Central AC</v>
          </cell>
          <cell r="E2381" t="str">
            <v>Summer Peak Reduction @Meter  (MW)</v>
          </cell>
          <cell r="F2381" t="str">
            <v>Low Participation Case</v>
          </cell>
          <cell r="G2381">
            <v>0</v>
          </cell>
          <cell r="H2381">
            <v>0</v>
          </cell>
          <cell r="I2381">
            <v>0</v>
          </cell>
          <cell r="J2381">
            <v>0</v>
          </cell>
          <cell r="K2381">
            <v>0</v>
          </cell>
          <cell r="L2381">
            <v>0</v>
          </cell>
          <cell r="M2381">
            <v>0</v>
          </cell>
          <cell r="N2381">
            <v>0</v>
          </cell>
          <cell r="O2381">
            <v>0</v>
          </cell>
          <cell r="P2381">
            <v>0</v>
          </cell>
          <cell r="Q2381">
            <v>0</v>
          </cell>
          <cell r="R2381">
            <v>5.1061481672101516</v>
          </cell>
          <cell r="S2381">
            <v>15.546439584201273</v>
          </cell>
          <cell r="T2381">
            <v>36.769815927493447</v>
          </cell>
          <cell r="U2381">
            <v>47.99510590524666</v>
          </cell>
          <cell r="V2381">
            <v>54.039254216657497</v>
          </cell>
          <cell r="W2381">
            <v>54.75501228123791</v>
          </cell>
          <cell r="X2381">
            <v>55.462504704051796</v>
          </cell>
          <cell r="Y2381">
            <v>56.170704503007471</v>
          </cell>
          <cell r="Z2381">
            <v>56.91276145592839</v>
          </cell>
          <cell r="AA2381">
            <v>57.74360864977195</v>
          </cell>
          <cell r="AB2381">
            <v>58.507439221742665</v>
          </cell>
          <cell r="AC2381">
            <v>59.27262640549219</v>
          </cell>
          <cell r="AD2381">
            <v>60.065513565673378</v>
          </cell>
          <cell r="AE2381">
            <v>60.869007140432515</v>
          </cell>
          <cell r="AF2381">
            <v>61.683249011282939</v>
          </cell>
          <cell r="AG2381">
            <v>62.508382957680382</v>
          </cell>
          <cell r="AH2381">
            <v>63.344554682411669</v>
          </cell>
          <cell r="AI2381">
            <v>64.191911837323005</v>
          </cell>
          <cell r="AJ2381">
            <v>65.050604049392433</v>
          </cell>
          <cell r="AK2381">
            <v>65.920782947151125</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row>
        <row r="2382">
          <cell r="A2382" t="str">
            <v>UTSmall C&amp;IDLC Central ACSummer Peak Reduction @Generation (MW)Low Participation Case0</v>
          </cell>
          <cell r="B2382" t="str">
            <v>UT</v>
          </cell>
          <cell r="C2382" t="str">
            <v>Small C&amp;I</v>
          </cell>
          <cell r="D2382" t="str">
            <v>DLC Central AC</v>
          </cell>
          <cell r="E2382" t="str">
            <v>Summer Peak Reduction @Generation (MW)</v>
          </cell>
          <cell r="F2382" t="str">
            <v>Low Participation Case</v>
          </cell>
          <cell r="G2382">
            <v>0</v>
          </cell>
          <cell r="H2382">
            <v>0</v>
          </cell>
          <cell r="I2382">
            <v>0</v>
          </cell>
          <cell r="J2382">
            <v>0</v>
          </cell>
          <cell r="K2382">
            <v>0</v>
          </cell>
          <cell r="L2382">
            <v>0</v>
          </cell>
          <cell r="M2382">
            <v>0</v>
          </cell>
          <cell r="N2382">
            <v>0</v>
          </cell>
          <cell r="O2382">
            <v>0</v>
          </cell>
          <cell r="P2382">
            <v>0</v>
          </cell>
          <cell r="Q2382">
            <v>0</v>
          </cell>
          <cell r="R2382">
            <v>5.6309529854545115</v>
          </cell>
          <cell r="S2382">
            <v>17.1442871462299</v>
          </cell>
          <cell r="T2382">
            <v>40.548980952242438</v>
          </cell>
          <cell r="U2382">
            <v>52.92799504328039</v>
          </cell>
          <cell r="V2382">
            <v>59.593354892652727</v>
          </cell>
          <cell r="W2382">
            <v>60.382677857562754</v>
          </cell>
          <cell r="X2382">
            <v>61.162885646285609</v>
          </cell>
          <cell r="Y2382">
            <v>61.94387351456492</v>
          </cell>
          <cell r="Z2382">
            <v>62.762198341341403</v>
          </cell>
          <cell r="AA2382">
            <v>63.678439181486489</v>
          </cell>
          <cell r="AB2382">
            <v>64.520775498172327</v>
          </cell>
          <cell r="AC2382">
            <v>65.364607857843168</v>
          </cell>
          <cell r="AD2382">
            <v>66.238987169908881</v>
          </cell>
          <cell r="AE2382">
            <v>67.125063013269198</v>
          </cell>
          <cell r="AF2382">
            <v>68.022991851877961</v>
          </cell>
          <cell r="AG2382">
            <v>68.932932242700019</v>
          </cell>
          <cell r="AH2382">
            <v>69.855044863709381</v>
          </cell>
          <cell r="AI2382">
            <v>70.789492542261797</v>
          </cell>
          <cell r="AJ2382">
            <v>71.73644028384696</v>
          </cell>
          <cell r="AK2382">
            <v>72.696055301225314</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row>
        <row r="2383">
          <cell r="A2383" t="str">
            <v>UTSmall C&amp;IDLC Central ACWinter Peak Reduction @Meter  (MW)Low Participation Case0</v>
          </cell>
          <cell r="B2383" t="str">
            <v>UT</v>
          </cell>
          <cell r="C2383" t="str">
            <v>Small C&amp;I</v>
          </cell>
          <cell r="D2383" t="str">
            <v>DLC Central AC</v>
          </cell>
          <cell r="E2383" t="str">
            <v>Winter Peak Reduction @Meter  (MW)</v>
          </cell>
          <cell r="F2383" t="str">
            <v>Low Participation Case</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row>
        <row r="2384">
          <cell r="A2384" t="str">
            <v>UTSmall C&amp;IDLC Central ACWinter Peak Reduction @Generation (MW)Low Participation Case0</v>
          </cell>
          <cell r="B2384" t="str">
            <v>UT</v>
          </cell>
          <cell r="C2384" t="str">
            <v>Small C&amp;I</v>
          </cell>
          <cell r="D2384" t="str">
            <v>DLC Central AC</v>
          </cell>
          <cell r="E2384" t="str">
            <v>Winter Peak Reduction @Generation (MW)</v>
          </cell>
          <cell r="F2384" t="str">
            <v>Low Participation Case</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row>
        <row r="2385">
          <cell r="A2385" t="str">
            <v>UTSmall C&amp;IDLC Central ACProgram Annual BenefitsLow Participation Case0</v>
          </cell>
          <cell r="B2385" t="str">
            <v>UT</v>
          </cell>
          <cell r="C2385" t="str">
            <v>Small C&amp;I</v>
          </cell>
          <cell r="D2385" t="str">
            <v>DLC Central AC</v>
          </cell>
          <cell r="E2385" t="str">
            <v>Program Annual Benefits</v>
          </cell>
          <cell r="F2385" t="str">
            <v>Low Participation Case</v>
          </cell>
          <cell r="G2385">
            <v>0</v>
          </cell>
          <cell r="BA2385">
            <v>2490068.86</v>
          </cell>
        </row>
        <row r="2386">
          <cell r="A2386" t="str">
            <v>UTSmall C&amp;IDLC Central ACNew ParticipantsLow Participation Case0</v>
          </cell>
          <cell r="B2386" t="str">
            <v>UT</v>
          </cell>
          <cell r="C2386" t="str">
            <v>Small C&amp;I</v>
          </cell>
          <cell r="D2386" t="str">
            <v>DLC Central AC</v>
          </cell>
          <cell r="E2386" t="str">
            <v>New Participants</v>
          </cell>
          <cell r="F2386" t="str">
            <v>Low Participation Case</v>
          </cell>
          <cell r="G2386">
            <v>0</v>
          </cell>
          <cell r="H2386">
            <v>0</v>
          </cell>
          <cell r="I2386">
            <v>0</v>
          </cell>
          <cell r="J2386">
            <v>0</v>
          </cell>
          <cell r="K2386">
            <v>0</v>
          </cell>
          <cell r="L2386">
            <v>0</v>
          </cell>
          <cell r="M2386">
            <v>0</v>
          </cell>
          <cell r="N2386">
            <v>0</v>
          </cell>
          <cell r="O2386">
            <v>0</v>
          </cell>
          <cell r="P2386">
            <v>0</v>
          </cell>
          <cell r="Q2386">
            <v>0</v>
          </cell>
          <cell r="R2386">
            <v>16746.686550000006</v>
          </cell>
          <cell r="S2386">
            <v>34271.919000000009</v>
          </cell>
          <cell r="T2386">
            <v>69833.664450000011</v>
          </cell>
          <cell r="U2386">
            <v>36847.527750000037</v>
          </cell>
          <cell r="V2386">
            <v>20100.588749999937</v>
          </cell>
          <cell r="W2386">
            <v>2583.0255000000179</v>
          </cell>
          <cell r="X2386">
            <v>2585.7149999999965</v>
          </cell>
          <cell r="Y2386">
            <v>2585.2035000000324</v>
          </cell>
          <cell r="Z2386">
            <v>2584.5764999999665</v>
          </cell>
          <cell r="AA2386">
            <v>2584.3950000000186</v>
          </cell>
          <cell r="AB2386">
            <v>2584.7249999999767</v>
          </cell>
          <cell r="AC2386">
            <v>2592.8595000000205</v>
          </cell>
          <cell r="AD2386">
            <v>2694.0321599718882</v>
          </cell>
          <cell r="AE2386">
            <v>2731.0805338135397</v>
          </cell>
          <cell r="AF2386">
            <v>2768.6383974915661</v>
          </cell>
          <cell r="AG2386">
            <v>2806.7127575183695</v>
          </cell>
          <cell r="AH2386">
            <v>2845.3107167601411</v>
          </cell>
          <cell r="AI2386">
            <v>2884.4394757617847</v>
          </cell>
          <cell r="AJ2386">
            <v>2924.1063340901455</v>
          </cell>
          <cell r="AK2386">
            <v>2964.3186916958948</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row>
        <row r="2387">
          <cell r="A2387" t="str">
            <v>UTSmall C&amp;IDLC Central ACIncentive CostsLow Participation Case0</v>
          </cell>
          <cell r="B2387" t="str">
            <v>UT</v>
          </cell>
          <cell r="C2387" t="str">
            <v>Small C&amp;I</v>
          </cell>
          <cell r="D2387" t="str">
            <v>DLC Central AC</v>
          </cell>
          <cell r="E2387" t="str">
            <v>Incentive Costs</v>
          </cell>
          <cell r="F2387" t="str">
            <v>Low Participation Case</v>
          </cell>
          <cell r="G2387">
            <v>0</v>
          </cell>
          <cell r="H2387">
            <v>0</v>
          </cell>
          <cell r="I2387">
            <v>0</v>
          </cell>
          <cell r="J2387">
            <v>0</v>
          </cell>
          <cell r="K2387">
            <v>0</v>
          </cell>
          <cell r="L2387">
            <v>0</v>
          </cell>
          <cell r="M2387">
            <v>0</v>
          </cell>
          <cell r="N2387">
            <v>0</v>
          </cell>
          <cell r="O2387">
            <v>0</v>
          </cell>
          <cell r="P2387">
            <v>0</v>
          </cell>
          <cell r="Q2387">
            <v>0</v>
          </cell>
          <cell r="R2387">
            <v>351680.42</v>
          </cell>
          <cell r="S2387">
            <v>1071390.72</v>
          </cell>
          <cell r="T2387">
            <v>2537897.67</v>
          </cell>
          <cell r="U2387">
            <v>3311695.75</v>
          </cell>
          <cell r="V2387">
            <v>3733808.12</v>
          </cell>
          <cell r="W2387">
            <v>3788051.65</v>
          </cell>
          <cell r="X2387">
            <v>3842351.67</v>
          </cell>
          <cell r="Y2387">
            <v>3896640.94</v>
          </cell>
          <cell r="Z2387">
            <v>3950917.05</v>
          </cell>
          <cell r="AA2387">
            <v>4005189.34</v>
          </cell>
          <cell r="AB2387">
            <v>4059468.57</v>
          </cell>
          <cell r="AC2387">
            <v>4113918.62</v>
          </cell>
          <cell r="AD2387">
            <v>4170493.29</v>
          </cell>
          <cell r="AE2387">
            <v>4227845.9800000004</v>
          </cell>
          <cell r="AF2387">
            <v>4285987.3899999997</v>
          </cell>
          <cell r="AG2387">
            <v>4344928.3600000003</v>
          </cell>
          <cell r="AH2387">
            <v>4404679.88</v>
          </cell>
          <cell r="AI2387">
            <v>4465253.1100000003</v>
          </cell>
          <cell r="AJ2387">
            <v>4526659.34</v>
          </cell>
          <cell r="AK2387">
            <v>4588910.04</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row>
        <row r="2388">
          <cell r="A2388" t="str">
            <v>UTSmall C&amp;IDLC Central ACParticipantsLow Participation Case0</v>
          </cell>
          <cell r="B2388" t="str">
            <v>UT</v>
          </cell>
          <cell r="C2388" t="str">
            <v>Small C&amp;I</v>
          </cell>
          <cell r="D2388" t="str">
            <v>DLC Central AC</v>
          </cell>
          <cell r="E2388" t="str">
            <v>Participants</v>
          </cell>
          <cell r="F2388" t="str">
            <v>Low Participation Case</v>
          </cell>
          <cell r="G2388">
            <v>0</v>
          </cell>
          <cell r="H2388">
            <v>0</v>
          </cell>
          <cell r="I2388">
            <v>0</v>
          </cell>
          <cell r="J2388">
            <v>0</v>
          </cell>
          <cell r="K2388">
            <v>0</v>
          </cell>
          <cell r="L2388">
            <v>0</v>
          </cell>
          <cell r="M2388">
            <v>0</v>
          </cell>
          <cell r="N2388">
            <v>0</v>
          </cell>
          <cell r="O2388">
            <v>0</v>
          </cell>
          <cell r="P2388">
            <v>0</v>
          </cell>
          <cell r="Q2388">
            <v>0</v>
          </cell>
          <cell r="R2388">
            <v>16746.686550000006</v>
          </cell>
          <cell r="S2388">
            <v>51018.605550000015</v>
          </cell>
          <cell r="T2388">
            <v>120852.27000000002</v>
          </cell>
          <cell r="U2388">
            <v>157699.79775000006</v>
          </cell>
          <cell r="V2388">
            <v>177800.38649999999</v>
          </cell>
          <cell r="W2388">
            <v>180383.41200000001</v>
          </cell>
          <cell r="X2388">
            <v>182969.12700000001</v>
          </cell>
          <cell r="Y2388">
            <v>185554.33050000004</v>
          </cell>
          <cell r="Z2388">
            <v>188138.90700000001</v>
          </cell>
          <cell r="AA2388">
            <v>190723.30200000003</v>
          </cell>
          <cell r="AB2388">
            <v>193308.027</v>
          </cell>
          <cell r="AC2388">
            <v>195900.88650000002</v>
          </cell>
          <cell r="AD2388">
            <v>198594.91865997191</v>
          </cell>
          <cell r="AE2388">
            <v>201325.99919378545</v>
          </cell>
          <cell r="AF2388">
            <v>204094.63759127702</v>
          </cell>
          <cell r="AG2388">
            <v>206901.35034879539</v>
          </cell>
          <cell r="AH2388">
            <v>209746.66106555553</v>
          </cell>
          <cell r="AI2388">
            <v>212631.10054131731</v>
          </cell>
          <cell r="AJ2388">
            <v>215555.20687540746</v>
          </cell>
          <cell r="AK2388">
            <v>218519.52556710335</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row>
        <row r="2389">
          <cell r="A2389" t="str">
            <v>UTResidentialDLC Elec Vehicle ChargingProgram Annual BenefitsLow Participation Case0</v>
          </cell>
          <cell r="B2389" t="str">
            <v>UT</v>
          </cell>
          <cell r="C2389" t="str">
            <v>Residential</v>
          </cell>
          <cell r="D2389" t="str">
            <v>DLC Elec Vehicle Charging</v>
          </cell>
          <cell r="E2389" t="str">
            <v>Program Annual Benefits</v>
          </cell>
          <cell r="F2389" t="str">
            <v>Low Participation Case</v>
          </cell>
          <cell r="G2389">
            <v>0</v>
          </cell>
          <cell r="H2389">
            <v>0</v>
          </cell>
          <cell r="I2389">
            <v>0</v>
          </cell>
          <cell r="J2389">
            <v>0</v>
          </cell>
          <cell r="K2389">
            <v>0</v>
          </cell>
          <cell r="L2389">
            <v>0</v>
          </cell>
          <cell r="M2389">
            <v>0</v>
          </cell>
          <cell r="N2389">
            <v>0</v>
          </cell>
          <cell r="O2389">
            <v>0</v>
          </cell>
          <cell r="P2389">
            <v>0</v>
          </cell>
          <cell r="Q2389">
            <v>0</v>
          </cell>
          <cell r="R2389">
            <v>573231.01</v>
          </cell>
          <cell r="S2389">
            <v>1745288.43</v>
          </cell>
          <cell r="T2389">
            <v>4127886.26</v>
          </cell>
          <cell r="U2389">
            <v>5388069.9000000004</v>
          </cell>
          <cell r="V2389">
            <v>6066603.5300000003</v>
          </cell>
          <cell r="W2389">
            <v>6146956.6100000003</v>
          </cell>
          <cell r="X2389">
            <v>6226381.7599999998</v>
          </cell>
          <cell r="Y2389">
            <v>6305886.3200000003</v>
          </cell>
          <cell r="Z2389">
            <v>6389191.79</v>
          </cell>
          <cell r="AA2389">
            <v>6482465.1100000003</v>
          </cell>
          <cell r="AB2389">
            <v>6568214.9500000002</v>
          </cell>
          <cell r="AC2389">
            <v>6654117.0800000001</v>
          </cell>
          <cell r="AD2389">
            <v>6743128.8899999997</v>
          </cell>
          <cell r="AE2389">
            <v>6833331.4100000001</v>
          </cell>
          <cell r="AF2389">
            <v>6924740.5700000003</v>
          </cell>
          <cell r="AG2389">
            <v>7017372.5</v>
          </cell>
          <cell r="AH2389">
            <v>7111243.5700000003</v>
          </cell>
          <cell r="AI2389">
            <v>7206370.3399999999</v>
          </cell>
          <cell r="AJ2389">
            <v>7302769.6200000001</v>
          </cell>
          <cell r="AK2389">
            <v>7400458.4299999997</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row>
        <row r="2390">
          <cell r="A2390" t="str">
            <v>UTResidentialDLC Elec Vehicle ChargingProgram Annual CostsLow Participation Case0</v>
          </cell>
          <cell r="B2390" t="str">
            <v>UT</v>
          </cell>
          <cell r="C2390" t="str">
            <v>Residential</v>
          </cell>
          <cell r="D2390" t="str">
            <v>DLC Elec Vehicle Charging</v>
          </cell>
          <cell r="E2390" t="str">
            <v>Program Annual Costs</v>
          </cell>
          <cell r="F2390" t="str">
            <v>Low Participation Case</v>
          </cell>
          <cell r="G2390">
            <v>0</v>
          </cell>
          <cell r="H2390">
            <v>0</v>
          </cell>
          <cell r="I2390">
            <v>0</v>
          </cell>
          <cell r="J2390">
            <v>0</v>
          </cell>
          <cell r="K2390">
            <v>0</v>
          </cell>
          <cell r="L2390">
            <v>0</v>
          </cell>
          <cell r="M2390">
            <v>0</v>
          </cell>
          <cell r="N2390">
            <v>0</v>
          </cell>
          <cell r="O2390">
            <v>0</v>
          </cell>
          <cell r="P2390">
            <v>0</v>
          </cell>
          <cell r="Q2390">
            <v>0</v>
          </cell>
          <cell r="R2390">
            <v>5834317.1500000004</v>
          </cell>
          <cell r="S2390">
            <v>12509121.98</v>
          </cell>
          <cell r="T2390">
            <v>26286343.199999999</v>
          </cell>
          <cell r="U2390">
            <v>16130618.27</v>
          </cell>
          <cell r="V2390">
            <v>10911310.720000001</v>
          </cell>
          <cell r="W2390">
            <v>4823091.07</v>
          </cell>
          <cell r="X2390">
            <v>4899046.41</v>
          </cell>
          <cell r="Y2390">
            <v>4974249.76</v>
          </cell>
          <cell r="Z2390">
            <v>5049879.66</v>
          </cell>
          <cell r="AA2390">
            <v>5126289.05</v>
          </cell>
          <cell r="AB2390">
            <v>5203203.5</v>
          </cell>
          <cell r="AC2390">
            <v>5283869.59</v>
          </cell>
          <cell r="AD2390">
            <v>5405233.1200000001</v>
          </cell>
          <cell r="AE2390">
            <v>5502775.29</v>
          </cell>
          <cell r="AF2390">
            <v>5602414.6799999997</v>
          </cell>
          <cell r="AG2390">
            <v>5704204.7300000004</v>
          </cell>
          <cell r="AH2390">
            <v>5808200.4400000004</v>
          </cell>
          <cell r="AI2390">
            <v>5914458.3899999997</v>
          </cell>
          <cell r="AJ2390">
            <v>6023036.7800000003</v>
          </cell>
          <cell r="AK2390">
            <v>6133995.5099999998</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row>
        <row r="2391">
          <cell r="A2391" t="str">
            <v>UTResidentialDLC Elec Vehicle ChargingNon-Incentive CostsLow Participation Case0</v>
          </cell>
          <cell r="B2391" t="str">
            <v>UT</v>
          </cell>
          <cell r="C2391" t="str">
            <v>Residential</v>
          </cell>
          <cell r="D2391" t="str">
            <v>DLC Elec Vehicle Charging</v>
          </cell>
          <cell r="E2391" t="str">
            <v>Non-Incentive Costs</v>
          </cell>
          <cell r="F2391" t="str">
            <v>Low Participation Case</v>
          </cell>
          <cell r="G2391">
            <v>0</v>
          </cell>
          <cell r="H2391">
            <v>0</v>
          </cell>
          <cell r="I2391">
            <v>0</v>
          </cell>
          <cell r="J2391">
            <v>0</v>
          </cell>
          <cell r="K2391">
            <v>0</v>
          </cell>
          <cell r="L2391">
            <v>0</v>
          </cell>
          <cell r="M2391">
            <v>0</v>
          </cell>
          <cell r="N2391">
            <v>0</v>
          </cell>
          <cell r="O2391">
            <v>0</v>
          </cell>
          <cell r="P2391">
            <v>0</v>
          </cell>
          <cell r="Q2391">
            <v>0</v>
          </cell>
          <cell r="R2391">
            <v>5482636.7300000004</v>
          </cell>
          <cell r="S2391">
            <v>11437731.27</v>
          </cell>
          <cell r="T2391">
            <v>23748445.530000001</v>
          </cell>
          <cell r="U2391">
            <v>12818922.52</v>
          </cell>
          <cell r="V2391">
            <v>7177502.6100000003</v>
          </cell>
          <cell r="W2391">
            <v>1035039.42</v>
          </cell>
          <cell r="X2391">
            <v>1056694.75</v>
          </cell>
          <cell r="Y2391">
            <v>1077608.81</v>
          </cell>
          <cell r="Z2391">
            <v>1098962.6200000001</v>
          </cell>
          <cell r="AA2391">
            <v>1121099.71</v>
          </cell>
          <cell r="AB2391">
            <v>1143734.93</v>
          </cell>
          <cell r="AC2391">
            <v>1169950.97</v>
          </cell>
          <cell r="AD2391">
            <v>1234739.83</v>
          </cell>
          <cell r="AE2391">
            <v>1274929.31</v>
          </cell>
          <cell r="AF2391">
            <v>1316427.29</v>
          </cell>
          <cell r="AG2391">
            <v>1359276.37</v>
          </cell>
          <cell r="AH2391">
            <v>1403520.56</v>
          </cell>
          <cell r="AI2391">
            <v>1449205.28</v>
          </cell>
          <cell r="AJ2391">
            <v>1496377.44</v>
          </cell>
          <cell r="AK2391">
            <v>1545085.48</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row>
        <row r="2392">
          <cell r="A2392" t="str">
            <v>UTResidentialDLC Elec Vehicle ChargingSummer Peak Reduction @Meter  (MW)Low Participation Case0</v>
          </cell>
          <cell r="B2392" t="str">
            <v>UT</v>
          </cell>
          <cell r="C2392" t="str">
            <v>Residential</v>
          </cell>
          <cell r="D2392" t="str">
            <v>DLC Elec Vehicle Charging</v>
          </cell>
          <cell r="E2392" t="str">
            <v>Summer Peak Reduction @Meter  (MW)</v>
          </cell>
          <cell r="F2392" t="str">
            <v>Low Participation Case</v>
          </cell>
          <cell r="G2392">
            <v>0</v>
          </cell>
          <cell r="H2392">
            <v>0</v>
          </cell>
          <cell r="I2392">
            <v>0</v>
          </cell>
          <cell r="J2392">
            <v>0</v>
          </cell>
          <cell r="K2392">
            <v>0</v>
          </cell>
          <cell r="L2392">
            <v>0</v>
          </cell>
          <cell r="M2392">
            <v>0</v>
          </cell>
          <cell r="N2392">
            <v>0</v>
          </cell>
          <cell r="O2392">
            <v>0</v>
          </cell>
          <cell r="P2392">
            <v>0</v>
          </cell>
          <cell r="Q2392">
            <v>0</v>
          </cell>
          <cell r="R2392">
            <v>5.1061481672101516</v>
          </cell>
          <cell r="S2392">
            <v>15.546439584201273</v>
          </cell>
          <cell r="T2392">
            <v>36.769815927493447</v>
          </cell>
          <cell r="U2392">
            <v>47.99510590524666</v>
          </cell>
          <cell r="V2392">
            <v>54.039254216657497</v>
          </cell>
          <cell r="W2392">
            <v>54.75501228123791</v>
          </cell>
          <cell r="X2392">
            <v>55.462504704051796</v>
          </cell>
          <cell r="Y2392">
            <v>56.170704503007471</v>
          </cell>
          <cell r="Z2392">
            <v>56.91276145592839</v>
          </cell>
          <cell r="AA2392">
            <v>57.74360864977195</v>
          </cell>
          <cell r="AB2392">
            <v>58.507439221742665</v>
          </cell>
          <cell r="AC2392">
            <v>59.27262640549219</v>
          </cell>
          <cell r="AD2392">
            <v>60.065513565673378</v>
          </cell>
          <cell r="AE2392">
            <v>60.869007140432515</v>
          </cell>
          <cell r="AF2392">
            <v>61.683249011282939</v>
          </cell>
          <cell r="AG2392">
            <v>62.508382957680382</v>
          </cell>
          <cell r="AH2392">
            <v>63.344554682411669</v>
          </cell>
          <cell r="AI2392">
            <v>64.191911837323005</v>
          </cell>
          <cell r="AJ2392">
            <v>65.050604049392433</v>
          </cell>
          <cell r="AK2392">
            <v>65.920782947151125</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row>
        <row r="2393">
          <cell r="A2393" t="str">
            <v>UTResidentialDLC Elec Vehicle ChargingSummer Peak Reduction @Generation (MW)Low Participation Case0</v>
          </cell>
          <cell r="B2393" t="str">
            <v>UT</v>
          </cell>
          <cell r="C2393" t="str">
            <v>Residential</v>
          </cell>
          <cell r="D2393" t="str">
            <v>DLC Elec Vehicle Charging</v>
          </cell>
          <cell r="E2393" t="str">
            <v>Summer Peak Reduction @Generation (MW)</v>
          </cell>
          <cell r="F2393" t="str">
            <v>Low Participation Case</v>
          </cell>
          <cell r="G2393">
            <v>0</v>
          </cell>
          <cell r="H2393">
            <v>0</v>
          </cell>
          <cell r="I2393">
            <v>0</v>
          </cell>
          <cell r="J2393">
            <v>0</v>
          </cell>
          <cell r="K2393">
            <v>0</v>
          </cell>
          <cell r="L2393">
            <v>0</v>
          </cell>
          <cell r="M2393">
            <v>0</v>
          </cell>
          <cell r="N2393">
            <v>0</v>
          </cell>
          <cell r="O2393">
            <v>0</v>
          </cell>
          <cell r="P2393">
            <v>0</v>
          </cell>
          <cell r="Q2393">
            <v>0</v>
          </cell>
          <cell r="R2393">
            <v>5.6309529854545115</v>
          </cell>
          <cell r="S2393">
            <v>17.1442871462299</v>
          </cell>
          <cell r="T2393">
            <v>40.548980952242438</v>
          </cell>
          <cell r="U2393">
            <v>52.92799504328039</v>
          </cell>
          <cell r="V2393">
            <v>59.593354892652727</v>
          </cell>
          <cell r="W2393">
            <v>60.382677857562754</v>
          </cell>
          <cell r="X2393">
            <v>61.162885646285609</v>
          </cell>
          <cell r="Y2393">
            <v>61.94387351456492</v>
          </cell>
          <cell r="Z2393">
            <v>62.762198341341403</v>
          </cell>
          <cell r="AA2393">
            <v>63.678439181486489</v>
          </cell>
          <cell r="AB2393">
            <v>64.520775498172327</v>
          </cell>
          <cell r="AC2393">
            <v>65.364607857843168</v>
          </cell>
          <cell r="AD2393">
            <v>66.238987169908881</v>
          </cell>
          <cell r="AE2393">
            <v>67.125063013269198</v>
          </cell>
          <cell r="AF2393">
            <v>68.022991851877961</v>
          </cell>
          <cell r="AG2393">
            <v>68.932932242700019</v>
          </cell>
          <cell r="AH2393">
            <v>69.855044863709381</v>
          </cell>
          <cell r="AI2393">
            <v>70.789492542261797</v>
          </cell>
          <cell r="AJ2393">
            <v>71.73644028384696</v>
          </cell>
          <cell r="AK2393">
            <v>72.696055301225314</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row>
        <row r="2394">
          <cell r="A2394" t="str">
            <v>UTResidentialDLC Elec Vehicle ChargingWinter Peak Reduction @Meter  (MW)Low Participation Case0</v>
          </cell>
          <cell r="B2394" t="str">
            <v>UT</v>
          </cell>
          <cell r="C2394" t="str">
            <v>Residential</v>
          </cell>
          <cell r="D2394" t="str">
            <v>DLC Elec Vehicle Charging</v>
          </cell>
          <cell r="E2394" t="str">
            <v>Winter Peak Reduction @Meter  (MW)</v>
          </cell>
          <cell r="F2394" t="str">
            <v>Low Participation Case</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row>
        <row r="2395">
          <cell r="A2395" t="str">
            <v>UTResidentialDLC Elec Vehicle ChargingWinter Peak Reduction @Generation (MW)Low Participation Case0</v>
          </cell>
          <cell r="B2395" t="str">
            <v>UT</v>
          </cell>
          <cell r="C2395" t="str">
            <v>Residential</v>
          </cell>
          <cell r="D2395" t="str">
            <v>DLC Elec Vehicle Charging</v>
          </cell>
          <cell r="E2395" t="str">
            <v>Winter Peak Reduction @Generation (MW)</v>
          </cell>
          <cell r="F2395" t="str">
            <v>Low Participation Case</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row>
        <row r="2396">
          <cell r="A2396" t="str">
            <v>UTResidentialDLC Elec Vehicle ChargingProgram Annual BenefitsLow Participation Case0</v>
          </cell>
          <cell r="B2396" t="str">
            <v>UT</v>
          </cell>
          <cell r="C2396" t="str">
            <v>Residential</v>
          </cell>
          <cell r="D2396" t="str">
            <v>DLC Elec Vehicle Charging</v>
          </cell>
          <cell r="E2396" t="str">
            <v>Program Annual Benefits</v>
          </cell>
          <cell r="F2396" t="str">
            <v>Low Participation Case</v>
          </cell>
          <cell r="G2396">
            <v>0</v>
          </cell>
          <cell r="BA2396">
            <v>-217651559.19</v>
          </cell>
        </row>
        <row r="2397">
          <cell r="A2397" t="str">
            <v>UTResidentialDLC Elec Vehicle ChargingNew ParticipantsLow Participation Case0</v>
          </cell>
          <cell r="B2397" t="str">
            <v>UT</v>
          </cell>
          <cell r="C2397" t="str">
            <v>Residential</v>
          </cell>
          <cell r="D2397" t="str">
            <v>DLC Elec Vehicle Charging</v>
          </cell>
          <cell r="E2397" t="str">
            <v>New Participants</v>
          </cell>
          <cell r="F2397" t="str">
            <v>Low Participation Case</v>
          </cell>
          <cell r="G2397">
            <v>0</v>
          </cell>
          <cell r="H2397">
            <v>0</v>
          </cell>
          <cell r="I2397">
            <v>0</v>
          </cell>
          <cell r="J2397">
            <v>0</v>
          </cell>
          <cell r="K2397">
            <v>0</v>
          </cell>
          <cell r="L2397">
            <v>0</v>
          </cell>
          <cell r="M2397">
            <v>0</v>
          </cell>
          <cell r="N2397">
            <v>0</v>
          </cell>
          <cell r="O2397">
            <v>0</v>
          </cell>
          <cell r="P2397">
            <v>0</v>
          </cell>
          <cell r="Q2397">
            <v>0</v>
          </cell>
          <cell r="R2397">
            <v>16746.686550000006</v>
          </cell>
          <cell r="S2397">
            <v>34271.919000000009</v>
          </cell>
          <cell r="T2397">
            <v>69833.664450000011</v>
          </cell>
          <cell r="U2397">
            <v>36847.527750000037</v>
          </cell>
          <cell r="V2397">
            <v>20100.588749999937</v>
          </cell>
          <cell r="W2397">
            <v>2583.0255000000179</v>
          </cell>
          <cell r="X2397">
            <v>2585.7149999999965</v>
          </cell>
          <cell r="Y2397">
            <v>2585.2035000000324</v>
          </cell>
          <cell r="Z2397">
            <v>2584.5764999999665</v>
          </cell>
          <cell r="AA2397">
            <v>2584.3950000000186</v>
          </cell>
          <cell r="AB2397">
            <v>2584.7249999999767</v>
          </cell>
          <cell r="AC2397">
            <v>2592.8595000000205</v>
          </cell>
          <cell r="AD2397">
            <v>2694.0321599718882</v>
          </cell>
          <cell r="AE2397">
            <v>2731.0805338135397</v>
          </cell>
          <cell r="AF2397">
            <v>2768.6383974915661</v>
          </cell>
          <cell r="AG2397">
            <v>2806.7127575183695</v>
          </cell>
          <cell r="AH2397">
            <v>2845.3107167601411</v>
          </cell>
          <cell r="AI2397">
            <v>2884.4394757617847</v>
          </cell>
          <cell r="AJ2397">
            <v>2924.1063340901455</v>
          </cell>
          <cell r="AK2397">
            <v>2964.3186916958948</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row>
        <row r="2398">
          <cell r="A2398" t="str">
            <v>UTResidentialDLC Elec Vehicle ChargingIncentive CostsLow Participation Case0</v>
          </cell>
          <cell r="B2398" t="str">
            <v>UT</v>
          </cell>
          <cell r="C2398" t="str">
            <v>Residential</v>
          </cell>
          <cell r="D2398" t="str">
            <v>DLC Elec Vehicle Charging</v>
          </cell>
          <cell r="E2398" t="str">
            <v>Incentive Costs</v>
          </cell>
          <cell r="F2398" t="str">
            <v>Low Participation Case</v>
          </cell>
          <cell r="G2398">
            <v>0</v>
          </cell>
          <cell r="H2398">
            <v>0</v>
          </cell>
          <cell r="I2398">
            <v>0</v>
          </cell>
          <cell r="J2398">
            <v>0</v>
          </cell>
          <cell r="K2398">
            <v>0</v>
          </cell>
          <cell r="L2398">
            <v>0</v>
          </cell>
          <cell r="M2398">
            <v>0</v>
          </cell>
          <cell r="N2398">
            <v>0</v>
          </cell>
          <cell r="O2398">
            <v>0</v>
          </cell>
          <cell r="P2398">
            <v>0</v>
          </cell>
          <cell r="Q2398">
            <v>0</v>
          </cell>
          <cell r="R2398">
            <v>351680.42</v>
          </cell>
          <cell r="S2398">
            <v>1071390.72</v>
          </cell>
          <cell r="T2398">
            <v>2537897.67</v>
          </cell>
          <cell r="U2398">
            <v>3311695.75</v>
          </cell>
          <cell r="V2398">
            <v>3733808.12</v>
          </cell>
          <cell r="W2398">
            <v>3788051.65</v>
          </cell>
          <cell r="X2398">
            <v>3842351.67</v>
          </cell>
          <cell r="Y2398">
            <v>3896640.94</v>
          </cell>
          <cell r="Z2398">
            <v>3950917.05</v>
          </cell>
          <cell r="AA2398">
            <v>4005189.34</v>
          </cell>
          <cell r="AB2398">
            <v>4059468.57</v>
          </cell>
          <cell r="AC2398">
            <v>4113918.62</v>
          </cell>
          <cell r="AD2398">
            <v>4170493.29</v>
          </cell>
          <cell r="AE2398">
            <v>4227845.9800000004</v>
          </cell>
          <cell r="AF2398">
            <v>4285987.3899999997</v>
          </cell>
          <cell r="AG2398">
            <v>4344928.3600000003</v>
          </cell>
          <cell r="AH2398">
            <v>4404679.88</v>
          </cell>
          <cell r="AI2398">
            <v>4465253.1100000003</v>
          </cell>
          <cell r="AJ2398">
            <v>4526659.34</v>
          </cell>
          <cell r="AK2398">
            <v>4588910.04</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row>
        <row r="2399">
          <cell r="A2399" t="str">
            <v>UTResidentialDLC Elec Vehicle ChargingParticipantsLow Participation Case0</v>
          </cell>
          <cell r="B2399" t="str">
            <v>UT</v>
          </cell>
          <cell r="C2399" t="str">
            <v>Residential</v>
          </cell>
          <cell r="D2399" t="str">
            <v>DLC Elec Vehicle Charging</v>
          </cell>
          <cell r="E2399" t="str">
            <v>Participants</v>
          </cell>
          <cell r="F2399" t="str">
            <v>Low Participation Case</v>
          </cell>
          <cell r="G2399">
            <v>0</v>
          </cell>
          <cell r="H2399">
            <v>0</v>
          </cell>
          <cell r="I2399">
            <v>0</v>
          </cell>
          <cell r="J2399">
            <v>0</v>
          </cell>
          <cell r="K2399">
            <v>0</v>
          </cell>
          <cell r="L2399">
            <v>0</v>
          </cell>
          <cell r="M2399">
            <v>0</v>
          </cell>
          <cell r="N2399">
            <v>0</v>
          </cell>
          <cell r="O2399">
            <v>0</v>
          </cell>
          <cell r="P2399">
            <v>0</v>
          </cell>
          <cell r="Q2399">
            <v>0</v>
          </cell>
          <cell r="R2399">
            <v>16746.686550000006</v>
          </cell>
          <cell r="S2399">
            <v>51018.605550000015</v>
          </cell>
          <cell r="T2399">
            <v>120852.27000000002</v>
          </cell>
          <cell r="U2399">
            <v>157699.79775000006</v>
          </cell>
          <cell r="V2399">
            <v>177800.38649999999</v>
          </cell>
          <cell r="W2399">
            <v>180383.41200000001</v>
          </cell>
          <cell r="X2399">
            <v>182969.12700000001</v>
          </cell>
          <cell r="Y2399">
            <v>185554.33050000004</v>
          </cell>
          <cell r="Z2399">
            <v>188138.90700000001</v>
          </cell>
          <cell r="AA2399">
            <v>190723.30200000003</v>
          </cell>
          <cell r="AB2399">
            <v>193308.027</v>
          </cell>
          <cell r="AC2399">
            <v>195900.88650000002</v>
          </cell>
          <cell r="AD2399">
            <v>198594.91865997191</v>
          </cell>
          <cell r="AE2399">
            <v>201325.99919378545</v>
          </cell>
          <cell r="AF2399">
            <v>204094.63759127702</v>
          </cell>
          <cell r="AG2399">
            <v>206901.35034879539</v>
          </cell>
          <cell r="AH2399">
            <v>209746.66106555553</v>
          </cell>
          <cell r="AI2399">
            <v>212631.10054131731</v>
          </cell>
          <cell r="AJ2399">
            <v>215555.20687540746</v>
          </cell>
          <cell r="AK2399">
            <v>218519.52556710335</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row>
        <row r="2400">
          <cell r="A2400" t="str">
            <v>UTIrrigationDLC IrrigationProgram Annual BenefitsLow Participation Case0</v>
          </cell>
          <cell r="B2400" t="str">
            <v>UT</v>
          </cell>
          <cell r="C2400" t="str">
            <v>Irrigation</v>
          </cell>
          <cell r="D2400" t="str">
            <v>DLC Irrigation</v>
          </cell>
          <cell r="E2400" t="str">
            <v>Program Annual Benefits</v>
          </cell>
          <cell r="F2400" t="str">
            <v>Low Participation Case</v>
          </cell>
          <cell r="G2400">
            <v>0</v>
          </cell>
          <cell r="H2400">
            <v>0</v>
          </cell>
          <cell r="I2400">
            <v>0</v>
          </cell>
          <cell r="J2400">
            <v>0</v>
          </cell>
          <cell r="K2400">
            <v>0</v>
          </cell>
          <cell r="L2400">
            <v>0</v>
          </cell>
          <cell r="M2400">
            <v>0</v>
          </cell>
          <cell r="N2400">
            <v>0</v>
          </cell>
          <cell r="O2400">
            <v>0</v>
          </cell>
          <cell r="P2400">
            <v>0</v>
          </cell>
          <cell r="Q2400">
            <v>0</v>
          </cell>
          <cell r="R2400">
            <v>573231.01</v>
          </cell>
          <cell r="S2400">
            <v>1745288.43</v>
          </cell>
          <cell r="T2400">
            <v>4127886.26</v>
          </cell>
          <cell r="U2400">
            <v>5388069.9000000004</v>
          </cell>
          <cell r="V2400">
            <v>6066603.5300000003</v>
          </cell>
          <cell r="W2400">
            <v>6146956.6100000003</v>
          </cell>
          <cell r="X2400">
            <v>6226381.7599999998</v>
          </cell>
          <cell r="Y2400">
            <v>6305886.3200000003</v>
          </cell>
          <cell r="Z2400">
            <v>6389191.79</v>
          </cell>
          <cell r="AA2400">
            <v>6482465.1100000003</v>
          </cell>
          <cell r="AB2400">
            <v>6568214.9500000002</v>
          </cell>
          <cell r="AC2400">
            <v>6654117.0800000001</v>
          </cell>
          <cell r="AD2400">
            <v>6743128.8899999997</v>
          </cell>
          <cell r="AE2400">
            <v>6833331.4100000001</v>
          </cell>
          <cell r="AF2400">
            <v>6924740.5700000003</v>
          </cell>
          <cell r="AG2400">
            <v>7017372.5</v>
          </cell>
          <cell r="AH2400">
            <v>7111243.5700000003</v>
          </cell>
          <cell r="AI2400">
            <v>7206370.3399999999</v>
          </cell>
          <cell r="AJ2400">
            <v>7302769.6200000001</v>
          </cell>
          <cell r="AK2400">
            <v>7400458.4299999997</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row>
        <row r="2401">
          <cell r="A2401" t="str">
            <v>UTIrrigationDLC IrrigationProgram Annual CostsLow Participation Case0</v>
          </cell>
          <cell r="B2401" t="str">
            <v>UT</v>
          </cell>
          <cell r="C2401" t="str">
            <v>Irrigation</v>
          </cell>
          <cell r="D2401" t="str">
            <v>DLC Irrigation</v>
          </cell>
          <cell r="E2401" t="str">
            <v>Program Annual Costs</v>
          </cell>
          <cell r="F2401" t="str">
            <v>Low Participation Case</v>
          </cell>
          <cell r="G2401">
            <v>0</v>
          </cell>
          <cell r="H2401">
            <v>0</v>
          </cell>
          <cell r="I2401">
            <v>0</v>
          </cell>
          <cell r="J2401">
            <v>0</v>
          </cell>
          <cell r="K2401">
            <v>0</v>
          </cell>
          <cell r="L2401">
            <v>0</v>
          </cell>
          <cell r="M2401">
            <v>0</v>
          </cell>
          <cell r="N2401">
            <v>0</v>
          </cell>
          <cell r="O2401">
            <v>0</v>
          </cell>
          <cell r="P2401">
            <v>0</v>
          </cell>
          <cell r="Q2401">
            <v>0</v>
          </cell>
          <cell r="R2401">
            <v>5834317.1500000004</v>
          </cell>
          <cell r="S2401">
            <v>12509121.98</v>
          </cell>
          <cell r="T2401">
            <v>26286343.199999999</v>
          </cell>
          <cell r="U2401">
            <v>16130618.27</v>
          </cell>
          <cell r="V2401">
            <v>10911310.720000001</v>
          </cell>
          <cell r="W2401">
            <v>4823091.07</v>
          </cell>
          <cell r="X2401">
            <v>4899046.41</v>
          </cell>
          <cell r="Y2401">
            <v>4974249.76</v>
          </cell>
          <cell r="Z2401">
            <v>5049879.66</v>
          </cell>
          <cell r="AA2401">
            <v>5126289.05</v>
          </cell>
          <cell r="AB2401">
            <v>5203203.5</v>
          </cell>
          <cell r="AC2401">
            <v>5283869.59</v>
          </cell>
          <cell r="AD2401">
            <v>5405233.1200000001</v>
          </cell>
          <cell r="AE2401">
            <v>5502775.29</v>
          </cell>
          <cell r="AF2401">
            <v>5602414.6799999997</v>
          </cell>
          <cell r="AG2401">
            <v>5704204.7300000004</v>
          </cell>
          <cell r="AH2401">
            <v>5808200.4400000004</v>
          </cell>
          <cell r="AI2401">
            <v>5914458.3899999997</v>
          </cell>
          <cell r="AJ2401">
            <v>6023036.7800000003</v>
          </cell>
          <cell r="AK2401">
            <v>6133995.5099999998</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row>
        <row r="2402">
          <cell r="A2402" t="str">
            <v>UTIrrigationDLC IrrigationNon-Incentive CostsLow Participation Case0</v>
          </cell>
          <cell r="B2402" t="str">
            <v>UT</v>
          </cell>
          <cell r="C2402" t="str">
            <v>Irrigation</v>
          </cell>
          <cell r="D2402" t="str">
            <v>DLC Irrigation</v>
          </cell>
          <cell r="E2402" t="str">
            <v>Non-Incentive Costs</v>
          </cell>
          <cell r="F2402" t="str">
            <v>Low Participation Case</v>
          </cell>
          <cell r="G2402">
            <v>0</v>
          </cell>
          <cell r="H2402">
            <v>0</v>
          </cell>
          <cell r="I2402">
            <v>0</v>
          </cell>
          <cell r="J2402">
            <v>0</v>
          </cell>
          <cell r="K2402">
            <v>0</v>
          </cell>
          <cell r="L2402">
            <v>0</v>
          </cell>
          <cell r="M2402">
            <v>0</v>
          </cell>
          <cell r="N2402">
            <v>0</v>
          </cell>
          <cell r="O2402">
            <v>0</v>
          </cell>
          <cell r="P2402">
            <v>0</v>
          </cell>
          <cell r="Q2402">
            <v>0</v>
          </cell>
          <cell r="R2402">
            <v>5482636.7300000004</v>
          </cell>
          <cell r="S2402">
            <v>11437731.27</v>
          </cell>
          <cell r="T2402">
            <v>23748445.530000001</v>
          </cell>
          <cell r="U2402">
            <v>12818922.52</v>
          </cell>
          <cell r="V2402">
            <v>7177502.6100000003</v>
          </cell>
          <cell r="W2402">
            <v>1035039.42</v>
          </cell>
          <cell r="X2402">
            <v>1056694.75</v>
          </cell>
          <cell r="Y2402">
            <v>1077608.81</v>
          </cell>
          <cell r="Z2402">
            <v>1098962.6200000001</v>
          </cell>
          <cell r="AA2402">
            <v>1121099.71</v>
          </cell>
          <cell r="AB2402">
            <v>1143734.93</v>
          </cell>
          <cell r="AC2402">
            <v>1169950.97</v>
          </cell>
          <cell r="AD2402">
            <v>1234739.83</v>
          </cell>
          <cell r="AE2402">
            <v>1274929.31</v>
          </cell>
          <cell r="AF2402">
            <v>1316427.29</v>
          </cell>
          <cell r="AG2402">
            <v>1359276.37</v>
          </cell>
          <cell r="AH2402">
            <v>1403520.56</v>
          </cell>
          <cell r="AI2402">
            <v>1449205.28</v>
          </cell>
          <cell r="AJ2402">
            <v>1496377.44</v>
          </cell>
          <cell r="AK2402">
            <v>1545085.48</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row>
        <row r="2403">
          <cell r="A2403" t="str">
            <v>UTIrrigationDLC IrrigationSummer Peak Reduction @Meter  (MW)Low Participation Case0</v>
          </cell>
          <cell r="B2403" t="str">
            <v>UT</v>
          </cell>
          <cell r="C2403" t="str">
            <v>Irrigation</v>
          </cell>
          <cell r="D2403" t="str">
            <v>DLC Irrigation</v>
          </cell>
          <cell r="E2403" t="str">
            <v>Summer Peak Reduction @Meter  (MW)</v>
          </cell>
          <cell r="F2403" t="str">
            <v>Low Participation Case</v>
          </cell>
          <cell r="G2403">
            <v>0</v>
          </cell>
          <cell r="H2403">
            <v>0</v>
          </cell>
          <cell r="I2403">
            <v>0</v>
          </cell>
          <cell r="J2403">
            <v>0</v>
          </cell>
          <cell r="K2403">
            <v>0</v>
          </cell>
          <cell r="L2403">
            <v>0</v>
          </cell>
          <cell r="M2403">
            <v>0</v>
          </cell>
          <cell r="N2403">
            <v>0</v>
          </cell>
          <cell r="O2403">
            <v>0</v>
          </cell>
          <cell r="P2403">
            <v>0</v>
          </cell>
          <cell r="Q2403">
            <v>0</v>
          </cell>
          <cell r="R2403">
            <v>5.1061481672101516</v>
          </cell>
          <cell r="S2403">
            <v>15.546439584201273</v>
          </cell>
          <cell r="T2403">
            <v>36.769815927493447</v>
          </cell>
          <cell r="U2403">
            <v>47.99510590524666</v>
          </cell>
          <cell r="V2403">
            <v>54.039254216657497</v>
          </cell>
          <cell r="W2403">
            <v>54.75501228123791</v>
          </cell>
          <cell r="X2403">
            <v>55.462504704051796</v>
          </cell>
          <cell r="Y2403">
            <v>56.170704503007471</v>
          </cell>
          <cell r="Z2403">
            <v>56.91276145592839</v>
          </cell>
          <cell r="AA2403">
            <v>57.74360864977195</v>
          </cell>
          <cell r="AB2403">
            <v>58.507439221742665</v>
          </cell>
          <cell r="AC2403">
            <v>59.27262640549219</v>
          </cell>
          <cell r="AD2403">
            <v>60.065513565673378</v>
          </cell>
          <cell r="AE2403">
            <v>60.869007140432515</v>
          </cell>
          <cell r="AF2403">
            <v>61.683249011282939</v>
          </cell>
          <cell r="AG2403">
            <v>62.508382957680382</v>
          </cell>
          <cell r="AH2403">
            <v>63.344554682411669</v>
          </cell>
          <cell r="AI2403">
            <v>64.191911837323005</v>
          </cell>
          <cell r="AJ2403">
            <v>65.050604049392433</v>
          </cell>
          <cell r="AK2403">
            <v>65.920782947151125</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row>
        <row r="2404">
          <cell r="A2404" t="str">
            <v>UTIrrigationDLC IrrigationSummer Peak Reduction @Generation (MW)Low Participation Case0</v>
          </cell>
          <cell r="B2404" t="str">
            <v>UT</v>
          </cell>
          <cell r="C2404" t="str">
            <v>Irrigation</v>
          </cell>
          <cell r="D2404" t="str">
            <v>DLC Irrigation</v>
          </cell>
          <cell r="E2404" t="str">
            <v>Summer Peak Reduction @Generation (MW)</v>
          </cell>
          <cell r="F2404" t="str">
            <v>Low Participation Case</v>
          </cell>
          <cell r="G2404">
            <v>0</v>
          </cell>
          <cell r="H2404">
            <v>0</v>
          </cell>
          <cell r="I2404">
            <v>0</v>
          </cell>
          <cell r="J2404">
            <v>0</v>
          </cell>
          <cell r="K2404">
            <v>0</v>
          </cell>
          <cell r="L2404">
            <v>0</v>
          </cell>
          <cell r="M2404">
            <v>0</v>
          </cell>
          <cell r="N2404">
            <v>0</v>
          </cell>
          <cell r="O2404">
            <v>0</v>
          </cell>
          <cell r="P2404">
            <v>0</v>
          </cell>
          <cell r="Q2404">
            <v>0</v>
          </cell>
          <cell r="R2404">
            <v>5.6309529854545115</v>
          </cell>
          <cell r="S2404">
            <v>17.1442871462299</v>
          </cell>
          <cell r="T2404">
            <v>40.548980952242438</v>
          </cell>
          <cell r="U2404">
            <v>52.92799504328039</v>
          </cell>
          <cell r="V2404">
            <v>59.593354892652727</v>
          </cell>
          <cell r="W2404">
            <v>60.382677857562754</v>
          </cell>
          <cell r="X2404">
            <v>61.162885646285609</v>
          </cell>
          <cell r="Y2404">
            <v>61.94387351456492</v>
          </cell>
          <cell r="Z2404">
            <v>62.762198341341403</v>
          </cell>
          <cell r="AA2404">
            <v>63.678439181486489</v>
          </cell>
          <cell r="AB2404">
            <v>64.520775498172327</v>
          </cell>
          <cell r="AC2404">
            <v>65.364607857843168</v>
          </cell>
          <cell r="AD2404">
            <v>66.238987169908881</v>
          </cell>
          <cell r="AE2404">
            <v>67.125063013269198</v>
          </cell>
          <cell r="AF2404">
            <v>68.022991851877961</v>
          </cell>
          <cell r="AG2404">
            <v>68.932932242700019</v>
          </cell>
          <cell r="AH2404">
            <v>69.855044863709381</v>
          </cell>
          <cell r="AI2404">
            <v>70.789492542261797</v>
          </cell>
          <cell r="AJ2404">
            <v>71.73644028384696</v>
          </cell>
          <cell r="AK2404">
            <v>72.696055301225314</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row>
        <row r="2405">
          <cell r="A2405" t="str">
            <v>UTIrrigationDLC IrrigationWinter Peak Reduction @Meter  (MW)Low Participation Case0</v>
          </cell>
          <cell r="B2405" t="str">
            <v>UT</v>
          </cell>
          <cell r="C2405" t="str">
            <v>Irrigation</v>
          </cell>
          <cell r="D2405" t="str">
            <v>DLC Irrigation</v>
          </cell>
          <cell r="E2405" t="str">
            <v>Winter Peak Reduction @Meter  (MW)</v>
          </cell>
          <cell r="F2405" t="str">
            <v>Low Participation Case</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row>
        <row r="2406">
          <cell r="A2406" t="str">
            <v>UTIrrigationDLC IrrigationWinter Peak Reduction @Generation (MW)Low Participation Case0</v>
          </cell>
          <cell r="B2406" t="str">
            <v>UT</v>
          </cell>
          <cell r="C2406" t="str">
            <v>Irrigation</v>
          </cell>
          <cell r="D2406" t="str">
            <v>DLC Irrigation</v>
          </cell>
          <cell r="E2406" t="str">
            <v>Winter Peak Reduction @Generation (MW)</v>
          </cell>
          <cell r="F2406" t="str">
            <v>Low Participation Case</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row>
        <row r="2407">
          <cell r="A2407" t="str">
            <v>UTIrrigationDLC IrrigationProgram Annual BenefitsLow Participation Case0</v>
          </cell>
          <cell r="B2407" t="str">
            <v>UT</v>
          </cell>
          <cell r="C2407" t="str">
            <v>Irrigation</v>
          </cell>
          <cell r="D2407" t="str">
            <v>DLC Irrigation</v>
          </cell>
          <cell r="E2407" t="str">
            <v>Program Annual Benefits</v>
          </cell>
          <cell r="F2407" t="str">
            <v>Low Participation Case</v>
          </cell>
          <cell r="G2407">
            <v>0</v>
          </cell>
          <cell r="BA2407">
            <v>5553168.9800000004</v>
          </cell>
        </row>
        <row r="2408">
          <cell r="A2408" t="str">
            <v>UTIrrigationDLC IrrigationNew ParticipantsLow Participation Case0</v>
          </cell>
          <cell r="B2408" t="str">
            <v>UT</v>
          </cell>
          <cell r="C2408" t="str">
            <v>Irrigation</v>
          </cell>
          <cell r="D2408" t="str">
            <v>DLC Irrigation</v>
          </cell>
          <cell r="E2408" t="str">
            <v>New Participants</v>
          </cell>
          <cell r="F2408" t="str">
            <v>Low Participation Case</v>
          </cell>
          <cell r="G2408">
            <v>0</v>
          </cell>
          <cell r="H2408">
            <v>0</v>
          </cell>
          <cell r="I2408">
            <v>0</v>
          </cell>
          <cell r="J2408">
            <v>0</v>
          </cell>
          <cell r="K2408">
            <v>0</v>
          </cell>
          <cell r="L2408">
            <v>0</v>
          </cell>
          <cell r="M2408">
            <v>0</v>
          </cell>
          <cell r="N2408">
            <v>0</v>
          </cell>
          <cell r="O2408">
            <v>0</v>
          </cell>
          <cell r="P2408">
            <v>0</v>
          </cell>
          <cell r="Q2408">
            <v>0</v>
          </cell>
          <cell r="R2408">
            <v>16746.686550000006</v>
          </cell>
          <cell r="S2408">
            <v>34271.919000000009</v>
          </cell>
          <cell r="T2408">
            <v>69833.664450000011</v>
          </cell>
          <cell r="U2408">
            <v>36847.527750000037</v>
          </cell>
          <cell r="V2408">
            <v>20100.588749999937</v>
          </cell>
          <cell r="W2408">
            <v>2583.0255000000179</v>
          </cell>
          <cell r="X2408">
            <v>2585.7149999999965</v>
          </cell>
          <cell r="Y2408">
            <v>2585.2035000000324</v>
          </cell>
          <cell r="Z2408">
            <v>2584.5764999999665</v>
          </cell>
          <cell r="AA2408">
            <v>2584.3950000000186</v>
          </cell>
          <cell r="AB2408">
            <v>2584.7249999999767</v>
          </cell>
          <cell r="AC2408">
            <v>2592.8595000000205</v>
          </cell>
          <cell r="AD2408">
            <v>2694.0321599718882</v>
          </cell>
          <cell r="AE2408">
            <v>2731.0805338135397</v>
          </cell>
          <cell r="AF2408">
            <v>2768.6383974915661</v>
          </cell>
          <cell r="AG2408">
            <v>2806.7127575183695</v>
          </cell>
          <cell r="AH2408">
            <v>2845.3107167601411</v>
          </cell>
          <cell r="AI2408">
            <v>2884.4394757617847</v>
          </cell>
          <cell r="AJ2408">
            <v>2924.1063340901455</v>
          </cell>
          <cell r="AK2408">
            <v>2964.3186916958948</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row>
        <row r="2409">
          <cell r="A2409" t="str">
            <v>UTIrrigationDLC IrrigationIncentive CostsLow Participation Case0</v>
          </cell>
          <cell r="B2409" t="str">
            <v>UT</v>
          </cell>
          <cell r="C2409" t="str">
            <v>Irrigation</v>
          </cell>
          <cell r="D2409" t="str">
            <v>DLC Irrigation</v>
          </cell>
          <cell r="E2409" t="str">
            <v>Incentive Costs</v>
          </cell>
          <cell r="F2409" t="str">
            <v>Low Participation Case</v>
          </cell>
          <cell r="G2409">
            <v>0</v>
          </cell>
          <cell r="H2409">
            <v>0</v>
          </cell>
          <cell r="I2409">
            <v>0</v>
          </cell>
          <cell r="J2409">
            <v>0</v>
          </cell>
          <cell r="K2409">
            <v>0</v>
          </cell>
          <cell r="L2409">
            <v>0</v>
          </cell>
          <cell r="M2409">
            <v>0</v>
          </cell>
          <cell r="N2409">
            <v>0</v>
          </cell>
          <cell r="O2409">
            <v>0</v>
          </cell>
          <cell r="P2409">
            <v>0</v>
          </cell>
          <cell r="Q2409">
            <v>0</v>
          </cell>
          <cell r="R2409">
            <v>351680.42</v>
          </cell>
          <cell r="S2409">
            <v>1071390.72</v>
          </cell>
          <cell r="T2409">
            <v>2537897.67</v>
          </cell>
          <cell r="U2409">
            <v>3311695.75</v>
          </cell>
          <cell r="V2409">
            <v>3733808.12</v>
          </cell>
          <cell r="W2409">
            <v>3788051.65</v>
          </cell>
          <cell r="X2409">
            <v>3842351.67</v>
          </cell>
          <cell r="Y2409">
            <v>3896640.94</v>
          </cell>
          <cell r="Z2409">
            <v>3950917.05</v>
          </cell>
          <cell r="AA2409">
            <v>4005189.34</v>
          </cell>
          <cell r="AB2409">
            <v>4059468.57</v>
          </cell>
          <cell r="AC2409">
            <v>4113918.62</v>
          </cell>
          <cell r="AD2409">
            <v>4170493.29</v>
          </cell>
          <cell r="AE2409">
            <v>4227845.9800000004</v>
          </cell>
          <cell r="AF2409">
            <v>4285987.3899999997</v>
          </cell>
          <cell r="AG2409">
            <v>4344928.3600000003</v>
          </cell>
          <cell r="AH2409">
            <v>4404679.88</v>
          </cell>
          <cell r="AI2409">
            <v>4465253.1100000003</v>
          </cell>
          <cell r="AJ2409">
            <v>4526659.34</v>
          </cell>
          <cell r="AK2409">
            <v>4588910.04</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row>
        <row r="2410">
          <cell r="A2410" t="str">
            <v>UTIrrigationDLC IrrigationParticipantsLow Participation Case0</v>
          </cell>
          <cell r="B2410" t="str">
            <v>UT</v>
          </cell>
          <cell r="C2410" t="str">
            <v>Irrigation</v>
          </cell>
          <cell r="D2410" t="str">
            <v>DLC Irrigation</v>
          </cell>
          <cell r="E2410" t="str">
            <v>Participants</v>
          </cell>
          <cell r="F2410" t="str">
            <v>Low Participation Case</v>
          </cell>
          <cell r="G2410">
            <v>0</v>
          </cell>
          <cell r="H2410">
            <v>0</v>
          </cell>
          <cell r="I2410">
            <v>0</v>
          </cell>
          <cell r="J2410">
            <v>0</v>
          </cell>
          <cell r="K2410">
            <v>0</v>
          </cell>
          <cell r="L2410">
            <v>0</v>
          </cell>
          <cell r="M2410">
            <v>0</v>
          </cell>
          <cell r="N2410">
            <v>0</v>
          </cell>
          <cell r="O2410">
            <v>0</v>
          </cell>
          <cell r="P2410">
            <v>0</v>
          </cell>
          <cell r="Q2410">
            <v>0</v>
          </cell>
          <cell r="R2410">
            <v>16746.686550000006</v>
          </cell>
          <cell r="S2410">
            <v>51018.605550000015</v>
          </cell>
          <cell r="T2410">
            <v>120852.27000000002</v>
          </cell>
          <cell r="U2410">
            <v>157699.79775000006</v>
          </cell>
          <cell r="V2410">
            <v>177800.38649999999</v>
          </cell>
          <cell r="W2410">
            <v>180383.41200000001</v>
          </cell>
          <cell r="X2410">
            <v>182969.12700000001</v>
          </cell>
          <cell r="Y2410">
            <v>185554.33050000004</v>
          </cell>
          <cell r="Z2410">
            <v>188138.90700000001</v>
          </cell>
          <cell r="AA2410">
            <v>190723.30200000003</v>
          </cell>
          <cell r="AB2410">
            <v>193308.027</v>
          </cell>
          <cell r="AC2410">
            <v>195900.88650000002</v>
          </cell>
          <cell r="AD2410">
            <v>198594.91865997191</v>
          </cell>
          <cell r="AE2410">
            <v>201325.99919378545</v>
          </cell>
          <cell r="AF2410">
            <v>204094.63759127702</v>
          </cell>
          <cell r="AG2410">
            <v>206901.35034879539</v>
          </cell>
          <cell r="AH2410">
            <v>209746.66106555553</v>
          </cell>
          <cell r="AI2410">
            <v>212631.10054131731</v>
          </cell>
          <cell r="AJ2410">
            <v>215555.20687540746</v>
          </cell>
          <cell r="AK2410">
            <v>218519.52556710335</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row>
        <row r="2411">
          <cell r="A2411" t="str">
            <v>UTResidentialDLC Room ACProgram Annual BenefitsLow Participation Case0</v>
          </cell>
          <cell r="B2411" t="str">
            <v>UT</v>
          </cell>
          <cell r="C2411" t="str">
            <v>Residential</v>
          </cell>
          <cell r="D2411" t="str">
            <v>DLC Room AC</v>
          </cell>
          <cell r="E2411" t="str">
            <v>Program Annual Benefits</v>
          </cell>
          <cell r="F2411" t="str">
            <v>Low Participation Case</v>
          </cell>
          <cell r="G2411">
            <v>0</v>
          </cell>
          <cell r="H2411">
            <v>0</v>
          </cell>
          <cell r="I2411">
            <v>0</v>
          </cell>
          <cell r="J2411">
            <v>0</v>
          </cell>
          <cell r="K2411">
            <v>0</v>
          </cell>
          <cell r="L2411">
            <v>0</v>
          </cell>
          <cell r="M2411">
            <v>0</v>
          </cell>
          <cell r="N2411">
            <v>0</v>
          </cell>
          <cell r="O2411">
            <v>0</v>
          </cell>
          <cell r="P2411">
            <v>0</v>
          </cell>
          <cell r="Q2411">
            <v>0</v>
          </cell>
          <cell r="R2411">
            <v>573231.01</v>
          </cell>
          <cell r="S2411">
            <v>1745288.43</v>
          </cell>
          <cell r="T2411">
            <v>4127886.26</v>
          </cell>
          <cell r="U2411">
            <v>5388069.9000000004</v>
          </cell>
          <cell r="V2411">
            <v>6066603.5300000003</v>
          </cell>
          <cell r="W2411">
            <v>6146956.6100000003</v>
          </cell>
          <cell r="X2411">
            <v>6226381.7599999998</v>
          </cell>
          <cell r="Y2411">
            <v>6305886.3200000003</v>
          </cell>
          <cell r="Z2411">
            <v>6389191.79</v>
          </cell>
          <cell r="AA2411">
            <v>6482465.1100000003</v>
          </cell>
          <cell r="AB2411">
            <v>6568214.9500000002</v>
          </cell>
          <cell r="AC2411">
            <v>6654117.0800000001</v>
          </cell>
          <cell r="AD2411">
            <v>6743128.8899999997</v>
          </cell>
          <cell r="AE2411">
            <v>6833331.4100000001</v>
          </cell>
          <cell r="AF2411">
            <v>6924740.5700000003</v>
          </cell>
          <cell r="AG2411">
            <v>7017372.5</v>
          </cell>
          <cell r="AH2411">
            <v>7111243.5700000003</v>
          </cell>
          <cell r="AI2411">
            <v>7206370.3399999999</v>
          </cell>
          <cell r="AJ2411">
            <v>7302769.6200000001</v>
          </cell>
          <cell r="AK2411">
            <v>7400458.4299999997</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row>
        <row r="2412">
          <cell r="A2412" t="str">
            <v>UTResidentialDLC Room ACProgram Annual CostsLow Participation Case0</v>
          </cell>
          <cell r="B2412" t="str">
            <v>UT</v>
          </cell>
          <cell r="C2412" t="str">
            <v>Residential</v>
          </cell>
          <cell r="D2412" t="str">
            <v>DLC Room AC</v>
          </cell>
          <cell r="E2412" t="str">
            <v>Program Annual Costs</v>
          </cell>
          <cell r="F2412" t="str">
            <v>Low Participation Case</v>
          </cell>
          <cell r="G2412">
            <v>0</v>
          </cell>
          <cell r="H2412">
            <v>0</v>
          </cell>
          <cell r="I2412">
            <v>0</v>
          </cell>
          <cell r="J2412">
            <v>0</v>
          </cell>
          <cell r="K2412">
            <v>0</v>
          </cell>
          <cell r="L2412">
            <v>0</v>
          </cell>
          <cell r="M2412">
            <v>0</v>
          </cell>
          <cell r="N2412">
            <v>0</v>
          </cell>
          <cell r="O2412">
            <v>0</v>
          </cell>
          <cell r="P2412">
            <v>0</v>
          </cell>
          <cell r="Q2412">
            <v>0</v>
          </cell>
          <cell r="R2412">
            <v>5834317.1500000004</v>
          </cell>
          <cell r="S2412">
            <v>12509121.98</v>
          </cell>
          <cell r="T2412">
            <v>26286343.199999999</v>
          </cell>
          <cell r="U2412">
            <v>16130618.27</v>
          </cell>
          <cell r="V2412">
            <v>10911310.720000001</v>
          </cell>
          <cell r="W2412">
            <v>4823091.07</v>
          </cell>
          <cell r="X2412">
            <v>4899046.41</v>
          </cell>
          <cell r="Y2412">
            <v>4974249.76</v>
          </cell>
          <cell r="Z2412">
            <v>5049879.66</v>
          </cell>
          <cell r="AA2412">
            <v>5126289.05</v>
          </cell>
          <cell r="AB2412">
            <v>5203203.5</v>
          </cell>
          <cell r="AC2412">
            <v>5283869.59</v>
          </cell>
          <cell r="AD2412">
            <v>5405233.1200000001</v>
          </cell>
          <cell r="AE2412">
            <v>5502775.29</v>
          </cell>
          <cell r="AF2412">
            <v>5602414.6799999997</v>
          </cell>
          <cell r="AG2412">
            <v>5704204.7300000004</v>
          </cell>
          <cell r="AH2412">
            <v>5808200.4400000004</v>
          </cell>
          <cell r="AI2412">
            <v>5914458.3899999997</v>
          </cell>
          <cell r="AJ2412">
            <v>6023036.7800000003</v>
          </cell>
          <cell r="AK2412">
            <v>6133995.5099999998</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row>
        <row r="2413">
          <cell r="A2413" t="str">
            <v>UTResidentialDLC Room ACNon-Incentive CostsLow Participation Case0</v>
          </cell>
          <cell r="B2413" t="str">
            <v>UT</v>
          </cell>
          <cell r="C2413" t="str">
            <v>Residential</v>
          </cell>
          <cell r="D2413" t="str">
            <v>DLC Room AC</v>
          </cell>
          <cell r="E2413" t="str">
            <v>Non-Incentive Costs</v>
          </cell>
          <cell r="F2413" t="str">
            <v>Low Participation Case</v>
          </cell>
          <cell r="G2413">
            <v>0</v>
          </cell>
          <cell r="H2413">
            <v>0</v>
          </cell>
          <cell r="I2413">
            <v>0</v>
          </cell>
          <cell r="J2413">
            <v>0</v>
          </cell>
          <cell r="K2413">
            <v>0</v>
          </cell>
          <cell r="L2413">
            <v>0</v>
          </cell>
          <cell r="M2413">
            <v>0</v>
          </cell>
          <cell r="N2413">
            <v>0</v>
          </cell>
          <cell r="O2413">
            <v>0</v>
          </cell>
          <cell r="P2413">
            <v>0</v>
          </cell>
          <cell r="Q2413">
            <v>0</v>
          </cell>
          <cell r="R2413">
            <v>5482636.7300000004</v>
          </cell>
          <cell r="S2413">
            <v>11437731.27</v>
          </cell>
          <cell r="T2413">
            <v>23748445.530000001</v>
          </cell>
          <cell r="U2413">
            <v>12818922.52</v>
          </cell>
          <cell r="V2413">
            <v>7177502.6100000003</v>
          </cell>
          <cell r="W2413">
            <v>1035039.42</v>
          </cell>
          <cell r="X2413">
            <v>1056694.75</v>
          </cell>
          <cell r="Y2413">
            <v>1077608.81</v>
          </cell>
          <cell r="Z2413">
            <v>1098962.6200000001</v>
          </cell>
          <cell r="AA2413">
            <v>1121099.71</v>
          </cell>
          <cell r="AB2413">
            <v>1143734.93</v>
          </cell>
          <cell r="AC2413">
            <v>1169950.97</v>
          </cell>
          <cell r="AD2413">
            <v>1234739.83</v>
          </cell>
          <cell r="AE2413">
            <v>1274929.31</v>
          </cell>
          <cell r="AF2413">
            <v>1316427.29</v>
          </cell>
          <cell r="AG2413">
            <v>1359276.37</v>
          </cell>
          <cell r="AH2413">
            <v>1403520.56</v>
          </cell>
          <cell r="AI2413">
            <v>1449205.28</v>
          </cell>
          <cell r="AJ2413">
            <v>1496377.44</v>
          </cell>
          <cell r="AK2413">
            <v>1545085.48</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row>
        <row r="2414">
          <cell r="A2414" t="str">
            <v>UTResidentialDLC Room ACSummer Peak Reduction @Meter  (MW)Low Participation Case0</v>
          </cell>
          <cell r="B2414" t="str">
            <v>UT</v>
          </cell>
          <cell r="C2414" t="str">
            <v>Residential</v>
          </cell>
          <cell r="D2414" t="str">
            <v>DLC Room AC</v>
          </cell>
          <cell r="E2414" t="str">
            <v>Summer Peak Reduction @Meter  (MW)</v>
          </cell>
          <cell r="F2414" t="str">
            <v>Low Participation Case</v>
          </cell>
          <cell r="G2414">
            <v>0</v>
          </cell>
          <cell r="H2414">
            <v>0</v>
          </cell>
          <cell r="I2414">
            <v>0</v>
          </cell>
          <cell r="J2414">
            <v>0</v>
          </cell>
          <cell r="K2414">
            <v>0</v>
          </cell>
          <cell r="L2414">
            <v>0</v>
          </cell>
          <cell r="M2414">
            <v>0</v>
          </cell>
          <cell r="N2414">
            <v>0</v>
          </cell>
          <cell r="O2414">
            <v>0</v>
          </cell>
          <cell r="P2414">
            <v>0</v>
          </cell>
          <cell r="Q2414">
            <v>0</v>
          </cell>
          <cell r="R2414">
            <v>5.1061481672101516</v>
          </cell>
          <cell r="S2414">
            <v>15.546439584201273</v>
          </cell>
          <cell r="T2414">
            <v>36.769815927493447</v>
          </cell>
          <cell r="U2414">
            <v>47.99510590524666</v>
          </cell>
          <cell r="V2414">
            <v>54.039254216657497</v>
          </cell>
          <cell r="W2414">
            <v>54.75501228123791</v>
          </cell>
          <cell r="X2414">
            <v>55.462504704051796</v>
          </cell>
          <cell r="Y2414">
            <v>56.170704503007471</v>
          </cell>
          <cell r="Z2414">
            <v>56.91276145592839</v>
          </cell>
          <cell r="AA2414">
            <v>57.74360864977195</v>
          </cell>
          <cell r="AB2414">
            <v>58.507439221742665</v>
          </cell>
          <cell r="AC2414">
            <v>59.27262640549219</v>
          </cell>
          <cell r="AD2414">
            <v>60.065513565673378</v>
          </cell>
          <cell r="AE2414">
            <v>60.869007140432515</v>
          </cell>
          <cell r="AF2414">
            <v>61.683249011282939</v>
          </cell>
          <cell r="AG2414">
            <v>62.508382957680382</v>
          </cell>
          <cell r="AH2414">
            <v>63.344554682411669</v>
          </cell>
          <cell r="AI2414">
            <v>64.191911837323005</v>
          </cell>
          <cell r="AJ2414">
            <v>65.050604049392433</v>
          </cell>
          <cell r="AK2414">
            <v>65.920782947151125</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row>
        <row r="2415">
          <cell r="A2415" t="str">
            <v>UTResidentialDLC Room ACSummer Peak Reduction @Generation (MW)Low Participation Case0</v>
          </cell>
          <cell r="B2415" t="str">
            <v>UT</v>
          </cell>
          <cell r="C2415" t="str">
            <v>Residential</v>
          </cell>
          <cell r="D2415" t="str">
            <v>DLC Room AC</v>
          </cell>
          <cell r="E2415" t="str">
            <v>Summer Peak Reduction @Generation (MW)</v>
          </cell>
          <cell r="F2415" t="str">
            <v>Low Participation Case</v>
          </cell>
          <cell r="G2415">
            <v>0</v>
          </cell>
          <cell r="H2415">
            <v>0</v>
          </cell>
          <cell r="I2415">
            <v>0</v>
          </cell>
          <cell r="J2415">
            <v>0</v>
          </cell>
          <cell r="K2415">
            <v>0</v>
          </cell>
          <cell r="L2415">
            <v>0</v>
          </cell>
          <cell r="M2415">
            <v>0</v>
          </cell>
          <cell r="N2415">
            <v>0</v>
          </cell>
          <cell r="O2415">
            <v>0</v>
          </cell>
          <cell r="P2415">
            <v>0</v>
          </cell>
          <cell r="Q2415">
            <v>0</v>
          </cell>
          <cell r="R2415">
            <v>5.6309529854545115</v>
          </cell>
          <cell r="S2415">
            <v>17.1442871462299</v>
          </cell>
          <cell r="T2415">
            <v>40.548980952242438</v>
          </cell>
          <cell r="U2415">
            <v>52.92799504328039</v>
          </cell>
          <cell r="V2415">
            <v>59.593354892652727</v>
          </cell>
          <cell r="W2415">
            <v>60.382677857562754</v>
          </cell>
          <cell r="X2415">
            <v>61.162885646285609</v>
          </cell>
          <cell r="Y2415">
            <v>61.94387351456492</v>
          </cell>
          <cell r="Z2415">
            <v>62.762198341341403</v>
          </cell>
          <cell r="AA2415">
            <v>63.678439181486489</v>
          </cell>
          <cell r="AB2415">
            <v>64.520775498172327</v>
          </cell>
          <cell r="AC2415">
            <v>65.364607857843168</v>
          </cell>
          <cell r="AD2415">
            <v>66.238987169908881</v>
          </cell>
          <cell r="AE2415">
            <v>67.125063013269198</v>
          </cell>
          <cell r="AF2415">
            <v>68.022991851877961</v>
          </cell>
          <cell r="AG2415">
            <v>68.932932242700019</v>
          </cell>
          <cell r="AH2415">
            <v>69.855044863709381</v>
          </cell>
          <cell r="AI2415">
            <v>70.789492542261797</v>
          </cell>
          <cell r="AJ2415">
            <v>71.73644028384696</v>
          </cell>
          <cell r="AK2415">
            <v>72.696055301225314</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row>
        <row r="2416">
          <cell r="A2416" t="str">
            <v>UTResidentialDLC Room ACWinter Peak Reduction @Meter  (MW)Low Participation Case0</v>
          </cell>
          <cell r="B2416" t="str">
            <v>UT</v>
          </cell>
          <cell r="C2416" t="str">
            <v>Residential</v>
          </cell>
          <cell r="D2416" t="str">
            <v>DLC Room AC</v>
          </cell>
          <cell r="E2416" t="str">
            <v>Winter Peak Reduction @Meter  (MW)</v>
          </cell>
          <cell r="F2416" t="str">
            <v>Low Participation Case</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row>
        <row r="2417">
          <cell r="A2417" t="str">
            <v>UTResidentialDLC Room ACWinter Peak Reduction @Generation (MW)Low Participation Case0</v>
          </cell>
          <cell r="B2417" t="str">
            <v>UT</v>
          </cell>
          <cell r="C2417" t="str">
            <v>Residential</v>
          </cell>
          <cell r="D2417" t="str">
            <v>DLC Room AC</v>
          </cell>
          <cell r="E2417" t="str">
            <v>Winter Peak Reduction @Generation (MW)</v>
          </cell>
          <cell r="F2417" t="str">
            <v>Low Participation Case</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row>
        <row r="2418">
          <cell r="A2418" t="str">
            <v>UTResidentialDLC Room ACProgram Annual BenefitsLow Participation Case0</v>
          </cell>
          <cell r="B2418" t="str">
            <v>UT</v>
          </cell>
          <cell r="C2418" t="str">
            <v>Residential</v>
          </cell>
          <cell r="D2418" t="str">
            <v>DLC Room AC</v>
          </cell>
          <cell r="E2418" t="str">
            <v>Program Annual Benefits</v>
          </cell>
          <cell r="F2418" t="str">
            <v>Low Participation Case</v>
          </cell>
          <cell r="G2418">
            <v>0</v>
          </cell>
          <cell r="BA2418">
            <v>-217655286.90000001</v>
          </cell>
        </row>
        <row r="2419">
          <cell r="A2419" t="str">
            <v>UTResidentialDLC Room ACNew ParticipantsLow Participation Case0</v>
          </cell>
          <cell r="B2419" t="str">
            <v>UT</v>
          </cell>
          <cell r="C2419" t="str">
            <v>Residential</v>
          </cell>
          <cell r="D2419" t="str">
            <v>DLC Room AC</v>
          </cell>
          <cell r="E2419" t="str">
            <v>New Participants</v>
          </cell>
          <cell r="F2419" t="str">
            <v>Low Participation Case</v>
          </cell>
          <cell r="G2419">
            <v>0</v>
          </cell>
          <cell r="H2419">
            <v>0</v>
          </cell>
          <cell r="I2419">
            <v>0</v>
          </cell>
          <cell r="J2419">
            <v>0</v>
          </cell>
          <cell r="K2419">
            <v>0</v>
          </cell>
          <cell r="L2419">
            <v>0</v>
          </cell>
          <cell r="M2419">
            <v>0</v>
          </cell>
          <cell r="N2419">
            <v>0</v>
          </cell>
          <cell r="O2419">
            <v>0</v>
          </cell>
          <cell r="P2419">
            <v>0</v>
          </cell>
          <cell r="Q2419">
            <v>0</v>
          </cell>
          <cell r="R2419">
            <v>16746.686550000006</v>
          </cell>
          <cell r="S2419">
            <v>34271.919000000009</v>
          </cell>
          <cell r="T2419">
            <v>69833.664450000011</v>
          </cell>
          <cell r="U2419">
            <v>36847.527750000037</v>
          </cell>
          <cell r="V2419">
            <v>20100.588749999937</v>
          </cell>
          <cell r="W2419">
            <v>2583.0255000000179</v>
          </cell>
          <cell r="X2419">
            <v>2585.7149999999965</v>
          </cell>
          <cell r="Y2419">
            <v>2585.2035000000324</v>
          </cell>
          <cell r="Z2419">
            <v>2584.5764999999665</v>
          </cell>
          <cell r="AA2419">
            <v>2584.3950000000186</v>
          </cell>
          <cell r="AB2419">
            <v>2584.7249999999767</v>
          </cell>
          <cell r="AC2419">
            <v>2592.8595000000205</v>
          </cell>
          <cell r="AD2419">
            <v>2694.0321599718882</v>
          </cell>
          <cell r="AE2419">
            <v>2731.0805338135397</v>
          </cell>
          <cell r="AF2419">
            <v>2768.6383974915661</v>
          </cell>
          <cell r="AG2419">
            <v>2806.7127575183695</v>
          </cell>
          <cell r="AH2419">
            <v>2845.3107167601411</v>
          </cell>
          <cell r="AI2419">
            <v>2884.4394757617847</v>
          </cell>
          <cell r="AJ2419">
            <v>2924.1063340901455</v>
          </cell>
          <cell r="AK2419">
            <v>2964.3186916958948</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row>
        <row r="2420">
          <cell r="A2420" t="str">
            <v>UTResidentialDLC Room ACIncentive CostsLow Participation Case0</v>
          </cell>
          <cell r="B2420" t="str">
            <v>UT</v>
          </cell>
          <cell r="C2420" t="str">
            <v>Residential</v>
          </cell>
          <cell r="D2420" t="str">
            <v>DLC Room AC</v>
          </cell>
          <cell r="E2420" t="str">
            <v>Incentive Costs</v>
          </cell>
          <cell r="F2420" t="str">
            <v>Low Participation Case</v>
          </cell>
          <cell r="G2420">
            <v>0</v>
          </cell>
          <cell r="H2420">
            <v>0</v>
          </cell>
          <cell r="I2420">
            <v>0</v>
          </cell>
          <cell r="J2420">
            <v>0</v>
          </cell>
          <cell r="K2420">
            <v>0</v>
          </cell>
          <cell r="L2420">
            <v>0</v>
          </cell>
          <cell r="M2420">
            <v>0</v>
          </cell>
          <cell r="N2420">
            <v>0</v>
          </cell>
          <cell r="O2420">
            <v>0</v>
          </cell>
          <cell r="P2420">
            <v>0</v>
          </cell>
          <cell r="Q2420">
            <v>0</v>
          </cell>
          <cell r="R2420">
            <v>351680.42</v>
          </cell>
          <cell r="S2420">
            <v>1071390.72</v>
          </cell>
          <cell r="T2420">
            <v>2537897.67</v>
          </cell>
          <cell r="U2420">
            <v>3311695.75</v>
          </cell>
          <cell r="V2420">
            <v>3733808.12</v>
          </cell>
          <cell r="W2420">
            <v>3788051.65</v>
          </cell>
          <cell r="X2420">
            <v>3842351.67</v>
          </cell>
          <cell r="Y2420">
            <v>3896640.94</v>
          </cell>
          <cell r="Z2420">
            <v>3950917.05</v>
          </cell>
          <cell r="AA2420">
            <v>4005189.34</v>
          </cell>
          <cell r="AB2420">
            <v>4059468.57</v>
          </cell>
          <cell r="AC2420">
            <v>4113918.62</v>
          </cell>
          <cell r="AD2420">
            <v>4170493.29</v>
          </cell>
          <cell r="AE2420">
            <v>4227845.9800000004</v>
          </cell>
          <cell r="AF2420">
            <v>4285987.3899999997</v>
          </cell>
          <cell r="AG2420">
            <v>4344928.3600000003</v>
          </cell>
          <cell r="AH2420">
            <v>4404679.88</v>
          </cell>
          <cell r="AI2420">
            <v>4465253.1100000003</v>
          </cell>
          <cell r="AJ2420">
            <v>4526659.34</v>
          </cell>
          <cell r="AK2420">
            <v>4588910.04</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row>
        <row r="2421">
          <cell r="A2421" t="str">
            <v>UTResidentialDLC Room ACParticipantsLow Participation Case0</v>
          </cell>
          <cell r="B2421" t="str">
            <v>UT</v>
          </cell>
          <cell r="C2421" t="str">
            <v>Residential</v>
          </cell>
          <cell r="D2421" t="str">
            <v>DLC Room AC</v>
          </cell>
          <cell r="E2421" t="str">
            <v>Participants</v>
          </cell>
          <cell r="F2421" t="str">
            <v>Low Participation Case</v>
          </cell>
          <cell r="G2421">
            <v>0</v>
          </cell>
          <cell r="H2421">
            <v>0</v>
          </cell>
          <cell r="I2421">
            <v>0</v>
          </cell>
          <cell r="J2421">
            <v>0</v>
          </cell>
          <cell r="K2421">
            <v>0</v>
          </cell>
          <cell r="L2421">
            <v>0</v>
          </cell>
          <cell r="M2421">
            <v>0</v>
          </cell>
          <cell r="N2421">
            <v>0</v>
          </cell>
          <cell r="O2421">
            <v>0</v>
          </cell>
          <cell r="P2421">
            <v>0</v>
          </cell>
          <cell r="Q2421">
            <v>0</v>
          </cell>
          <cell r="R2421">
            <v>16746.686550000006</v>
          </cell>
          <cell r="S2421">
            <v>51018.605550000015</v>
          </cell>
          <cell r="T2421">
            <v>120852.27000000002</v>
          </cell>
          <cell r="U2421">
            <v>157699.79775000006</v>
          </cell>
          <cell r="V2421">
            <v>177800.38649999999</v>
          </cell>
          <cell r="W2421">
            <v>180383.41200000001</v>
          </cell>
          <cell r="X2421">
            <v>182969.12700000001</v>
          </cell>
          <cell r="Y2421">
            <v>185554.33050000004</v>
          </cell>
          <cell r="Z2421">
            <v>188138.90700000001</v>
          </cell>
          <cell r="AA2421">
            <v>190723.30200000003</v>
          </cell>
          <cell r="AB2421">
            <v>193308.027</v>
          </cell>
          <cell r="AC2421">
            <v>195900.88650000002</v>
          </cell>
          <cell r="AD2421">
            <v>198594.91865997191</v>
          </cell>
          <cell r="AE2421">
            <v>201325.99919378545</v>
          </cell>
          <cell r="AF2421">
            <v>204094.63759127702</v>
          </cell>
          <cell r="AG2421">
            <v>206901.35034879539</v>
          </cell>
          <cell r="AH2421">
            <v>209746.66106555553</v>
          </cell>
          <cell r="AI2421">
            <v>212631.10054131731</v>
          </cell>
          <cell r="AJ2421">
            <v>215555.20687540746</v>
          </cell>
          <cell r="AK2421">
            <v>218519.52556710335</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row>
        <row r="2422">
          <cell r="A2422" t="str">
            <v>UTResidentialDLC Smart AppliancesProgram Annual BenefitsLow Participation Case0</v>
          </cell>
          <cell r="B2422" t="str">
            <v>UT</v>
          </cell>
          <cell r="C2422" t="str">
            <v>Residential</v>
          </cell>
          <cell r="D2422" t="str">
            <v>DLC Smart Appliances</v>
          </cell>
          <cell r="E2422" t="str">
            <v>Program Annual Benefits</v>
          </cell>
          <cell r="F2422" t="str">
            <v>Low Participation Case</v>
          </cell>
          <cell r="G2422">
            <v>0</v>
          </cell>
          <cell r="H2422">
            <v>0</v>
          </cell>
          <cell r="I2422">
            <v>0</v>
          </cell>
          <cell r="J2422">
            <v>0</v>
          </cell>
          <cell r="K2422">
            <v>0</v>
          </cell>
          <cell r="L2422">
            <v>0</v>
          </cell>
          <cell r="M2422">
            <v>0</v>
          </cell>
          <cell r="N2422">
            <v>0</v>
          </cell>
          <cell r="O2422">
            <v>0</v>
          </cell>
          <cell r="P2422">
            <v>0</v>
          </cell>
          <cell r="Q2422">
            <v>0</v>
          </cell>
          <cell r="R2422">
            <v>573231.01</v>
          </cell>
          <cell r="S2422">
            <v>1745288.43</v>
          </cell>
          <cell r="T2422">
            <v>4127886.26</v>
          </cell>
          <cell r="U2422">
            <v>5388069.9000000004</v>
          </cell>
          <cell r="V2422">
            <v>6066603.5300000003</v>
          </cell>
          <cell r="W2422">
            <v>6146956.6100000003</v>
          </cell>
          <cell r="X2422">
            <v>6226381.7599999998</v>
          </cell>
          <cell r="Y2422">
            <v>6305886.3200000003</v>
          </cell>
          <cell r="Z2422">
            <v>6389191.79</v>
          </cell>
          <cell r="AA2422">
            <v>6482465.1100000003</v>
          </cell>
          <cell r="AB2422">
            <v>6568214.9500000002</v>
          </cell>
          <cell r="AC2422">
            <v>6654117.0800000001</v>
          </cell>
          <cell r="AD2422">
            <v>6743128.8899999997</v>
          </cell>
          <cell r="AE2422">
            <v>6833331.4100000001</v>
          </cell>
          <cell r="AF2422">
            <v>6924740.5700000003</v>
          </cell>
          <cell r="AG2422">
            <v>7017372.5</v>
          </cell>
          <cell r="AH2422">
            <v>7111243.5700000003</v>
          </cell>
          <cell r="AI2422">
            <v>7206370.3399999999</v>
          </cell>
          <cell r="AJ2422">
            <v>7302769.6200000001</v>
          </cell>
          <cell r="AK2422">
            <v>7400458.4299999997</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row>
        <row r="2423">
          <cell r="A2423" t="str">
            <v>UTResidentialDLC Smart AppliancesProgram Annual CostsLow Participation Case0</v>
          </cell>
          <cell r="B2423" t="str">
            <v>UT</v>
          </cell>
          <cell r="C2423" t="str">
            <v>Residential</v>
          </cell>
          <cell r="D2423" t="str">
            <v>DLC Smart Appliances</v>
          </cell>
          <cell r="E2423" t="str">
            <v>Program Annual Costs</v>
          </cell>
          <cell r="F2423" t="str">
            <v>Low Participation Case</v>
          </cell>
          <cell r="G2423">
            <v>0</v>
          </cell>
          <cell r="H2423">
            <v>0</v>
          </cell>
          <cell r="I2423">
            <v>0</v>
          </cell>
          <cell r="J2423">
            <v>0</v>
          </cell>
          <cell r="K2423">
            <v>0</v>
          </cell>
          <cell r="L2423">
            <v>0</v>
          </cell>
          <cell r="M2423">
            <v>0</v>
          </cell>
          <cell r="N2423">
            <v>0</v>
          </cell>
          <cell r="O2423">
            <v>0</v>
          </cell>
          <cell r="P2423">
            <v>0</v>
          </cell>
          <cell r="Q2423">
            <v>0</v>
          </cell>
          <cell r="R2423">
            <v>5834317.1500000004</v>
          </cell>
          <cell r="S2423">
            <v>12509121.98</v>
          </cell>
          <cell r="T2423">
            <v>26286343.199999999</v>
          </cell>
          <cell r="U2423">
            <v>16130618.27</v>
          </cell>
          <cell r="V2423">
            <v>10911310.720000001</v>
          </cell>
          <cell r="W2423">
            <v>4823091.07</v>
          </cell>
          <cell r="X2423">
            <v>4899046.41</v>
          </cell>
          <cell r="Y2423">
            <v>4974249.76</v>
          </cell>
          <cell r="Z2423">
            <v>5049879.66</v>
          </cell>
          <cell r="AA2423">
            <v>5126289.05</v>
          </cell>
          <cell r="AB2423">
            <v>5203203.5</v>
          </cell>
          <cell r="AC2423">
            <v>5283869.59</v>
          </cell>
          <cell r="AD2423">
            <v>5405233.1200000001</v>
          </cell>
          <cell r="AE2423">
            <v>5502775.29</v>
          </cell>
          <cell r="AF2423">
            <v>5602414.6799999997</v>
          </cell>
          <cell r="AG2423">
            <v>5704204.7300000004</v>
          </cell>
          <cell r="AH2423">
            <v>5808200.4400000004</v>
          </cell>
          <cell r="AI2423">
            <v>5914458.3899999997</v>
          </cell>
          <cell r="AJ2423">
            <v>6023036.7800000003</v>
          </cell>
          <cell r="AK2423">
            <v>6133995.5099999998</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row>
        <row r="2424">
          <cell r="A2424" t="str">
            <v>UTResidentialDLC Smart AppliancesNon-Incentive CostsLow Participation Case0</v>
          </cell>
          <cell r="B2424" t="str">
            <v>UT</v>
          </cell>
          <cell r="C2424" t="str">
            <v>Residential</v>
          </cell>
          <cell r="D2424" t="str">
            <v>DLC Smart Appliances</v>
          </cell>
          <cell r="E2424" t="str">
            <v>Non-Incentive Costs</v>
          </cell>
          <cell r="F2424" t="str">
            <v>Low Participation Case</v>
          </cell>
          <cell r="G2424">
            <v>0</v>
          </cell>
          <cell r="H2424">
            <v>0</v>
          </cell>
          <cell r="I2424">
            <v>0</v>
          </cell>
          <cell r="J2424">
            <v>0</v>
          </cell>
          <cell r="K2424">
            <v>0</v>
          </cell>
          <cell r="L2424">
            <v>0</v>
          </cell>
          <cell r="M2424">
            <v>0</v>
          </cell>
          <cell r="N2424">
            <v>0</v>
          </cell>
          <cell r="O2424">
            <v>0</v>
          </cell>
          <cell r="P2424">
            <v>0</v>
          </cell>
          <cell r="Q2424">
            <v>0</v>
          </cell>
          <cell r="R2424">
            <v>5482636.7300000004</v>
          </cell>
          <cell r="S2424">
            <v>11437731.27</v>
          </cell>
          <cell r="T2424">
            <v>23748445.530000001</v>
          </cell>
          <cell r="U2424">
            <v>12818922.52</v>
          </cell>
          <cell r="V2424">
            <v>7177502.6100000003</v>
          </cell>
          <cell r="W2424">
            <v>1035039.42</v>
          </cell>
          <cell r="X2424">
            <v>1056694.75</v>
          </cell>
          <cell r="Y2424">
            <v>1077608.81</v>
          </cell>
          <cell r="Z2424">
            <v>1098962.6200000001</v>
          </cell>
          <cell r="AA2424">
            <v>1121099.71</v>
          </cell>
          <cell r="AB2424">
            <v>1143734.93</v>
          </cell>
          <cell r="AC2424">
            <v>1169950.97</v>
          </cell>
          <cell r="AD2424">
            <v>1234739.83</v>
          </cell>
          <cell r="AE2424">
            <v>1274929.31</v>
          </cell>
          <cell r="AF2424">
            <v>1316427.29</v>
          </cell>
          <cell r="AG2424">
            <v>1359276.37</v>
          </cell>
          <cell r="AH2424">
            <v>1403520.56</v>
          </cell>
          <cell r="AI2424">
            <v>1449205.28</v>
          </cell>
          <cell r="AJ2424">
            <v>1496377.44</v>
          </cell>
          <cell r="AK2424">
            <v>1545085.48</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row>
        <row r="2425">
          <cell r="A2425" t="str">
            <v>UTResidentialDLC Smart AppliancesSummer Peak Reduction @Meter  (MW)Low Participation Case0</v>
          </cell>
          <cell r="B2425" t="str">
            <v>UT</v>
          </cell>
          <cell r="C2425" t="str">
            <v>Residential</v>
          </cell>
          <cell r="D2425" t="str">
            <v>DLC Smart Appliances</v>
          </cell>
          <cell r="E2425" t="str">
            <v>Summer Peak Reduction @Meter  (MW)</v>
          </cell>
          <cell r="F2425" t="str">
            <v>Low Participation Case</v>
          </cell>
          <cell r="G2425">
            <v>0</v>
          </cell>
          <cell r="H2425">
            <v>0</v>
          </cell>
          <cell r="I2425">
            <v>0</v>
          </cell>
          <cell r="J2425">
            <v>0</v>
          </cell>
          <cell r="K2425">
            <v>0</v>
          </cell>
          <cell r="L2425">
            <v>0</v>
          </cell>
          <cell r="M2425">
            <v>0</v>
          </cell>
          <cell r="N2425">
            <v>0</v>
          </cell>
          <cell r="O2425">
            <v>0</v>
          </cell>
          <cell r="P2425">
            <v>0</v>
          </cell>
          <cell r="Q2425">
            <v>0</v>
          </cell>
          <cell r="R2425">
            <v>5.1061481672101516</v>
          </cell>
          <cell r="S2425">
            <v>15.546439584201273</v>
          </cell>
          <cell r="T2425">
            <v>36.769815927493447</v>
          </cell>
          <cell r="U2425">
            <v>47.99510590524666</v>
          </cell>
          <cell r="V2425">
            <v>54.039254216657497</v>
          </cell>
          <cell r="W2425">
            <v>54.75501228123791</v>
          </cell>
          <cell r="X2425">
            <v>55.462504704051796</v>
          </cell>
          <cell r="Y2425">
            <v>56.170704503007471</v>
          </cell>
          <cell r="Z2425">
            <v>56.91276145592839</v>
          </cell>
          <cell r="AA2425">
            <v>57.74360864977195</v>
          </cell>
          <cell r="AB2425">
            <v>58.507439221742665</v>
          </cell>
          <cell r="AC2425">
            <v>59.27262640549219</v>
          </cell>
          <cell r="AD2425">
            <v>60.065513565673378</v>
          </cell>
          <cell r="AE2425">
            <v>60.869007140432515</v>
          </cell>
          <cell r="AF2425">
            <v>61.683249011282939</v>
          </cell>
          <cell r="AG2425">
            <v>62.508382957680382</v>
          </cell>
          <cell r="AH2425">
            <v>63.344554682411669</v>
          </cell>
          <cell r="AI2425">
            <v>64.191911837323005</v>
          </cell>
          <cell r="AJ2425">
            <v>65.050604049392433</v>
          </cell>
          <cell r="AK2425">
            <v>65.920782947151125</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row>
        <row r="2426">
          <cell r="A2426" t="str">
            <v>UTResidentialDLC Smart AppliancesSummer Peak Reduction @Generation (MW)Low Participation Case0</v>
          </cell>
          <cell r="B2426" t="str">
            <v>UT</v>
          </cell>
          <cell r="C2426" t="str">
            <v>Residential</v>
          </cell>
          <cell r="D2426" t="str">
            <v>DLC Smart Appliances</v>
          </cell>
          <cell r="E2426" t="str">
            <v>Summer Peak Reduction @Generation (MW)</v>
          </cell>
          <cell r="F2426" t="str">
            <v>Low Participation Case</v>
          </cell>
          <cell r="G2426">
            <v>0</v>
          </cell>
          <cell r="H2426">
            <v>0</v>
          </cell>
          <cell r="I2426">
            <v>0</v>
          </cell>
          <cell r="J2426">
            <v>0</v>
          </cell>
          <cell r="K2426">
            <v>0</v>
          </cell>
          <cell r="L2426">
            <v>0</v>
          </cell>
          <cell r="M2426">
            <v>0</v>
          </cell>
          <cell r="N2426">
            <v>0</v>
          </cell>
          <cell r="O2426">
            <v>0</v>
          </cell>
          <cell r="P2426">
            <v>0</v>
          </cell>
          <cell r="Q2426">
            <v>0</v>
          </cell>
          <cell r="R2426">
            <v>5.6309529854545115</v>
          </cell>
          <cell r="S2426">
            <v>17.1442871462299</v>
          </cell>
          <cell r="T2426">
            <v>40.548980952242438</v>
          </cell>
          <cell r="U2426">
            <v>52.92799504328039</v>
          </cell>
          <cell r="V2426">
            <v>59.593354892652727</v>
          </cell>
          <cell r="W2426">
            <v>60.382677857562754</v>
          </cell>
          <cell r="X2426">
            <v>61.162885646285609</v>
          </cell>
          <cell r="Y2426">
            <v>61.94387351456492</v>
          </cell>
          <cell r="Z2426">
            <v>62.762198341341403</v>
          </cell>
          <cell r="AA2426">
            <v>63.678439181486489</v>
          </cell>
          <cell r="AB2426">
            <v>64.520775498172327</v>
          </cell>
          <cell r="AC2426">
            <v>65.364607857843168</v>
          </cell>
          <cell r="AD2426">
            <v>66.238987169908881</v>
          </cell>
          <cell r="AE2426">
            <v>67.125063013269198</v>
          </cell>
          <cell r="AF2426">
            <v>68.022991851877961</v>
          </cell>
          <cell r="AG2426">
            <v>68.932932242700019</v>
          </cell>
          <cell r="AH2426">
            <v>69.855044863709381</v>
          </cell>
          <cell r="AI2426">
            <v>70.789492542261797</v>
          </cell>
          <cell r="AJ2426">
            <v>71.73644028384696</v>
          </cell>
          <cell r="AK2426">
            <v>72.696055301225314</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row>
        <row r="2427">
          <cell r="A2427" t="str">
            <v>UTResidentialDLC Smart AppliancesWinter Peak Reduction @Meter  (MW)Low Participation Case0</v>
          </cell>
          <cell r="B2427" t="str">
            <v>UT</v>
          </cell>
          <cell r="C2427" t="str">
            <v>Residential</v>
          </cell>
          <cell r="D2427" t="str">
            <v>DLC Smart Appliances</v>
          </cell>
          <cell r="E2427" t="str">
            <v>Winter Peak Reduction @Meter  (MW)</v>
          </cell>
          <cell r="F2427" t="str">
            <v>Low Participation Case</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row>
        <row r="2428">
          <cell r="A2428" t="str">
            <v>UTResidentialDLC Smart AppliancesWinter Peak Reduction @Generation (MW)Low Participation Case0</v>
          </cell>
          <cell r="B2428" t="str">
            <v>UT</v>
          </cell>
          <cell r="C2428" t="str">
            <v>Residential</v>
          </cell>
          <cell r="D2428" t="str">
            <v>DLC Smart Appliances</v>
          </cell>
          <cell r="E2428" t="str">
            <v>Winter Peak Reduction @Generation (MW)</v>
          </cell>
          <cell r="F2428" t="str">
            <v>Low Participation Case</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row>
        <row r="2429">
          <cell r="A2429" t="str">
            <v>UTResidentialDLC Smart AppliancesProgram Annual BenefitsLow Participation Case0</v>
          </cell>
          <cell r="B2429" t="str">
            <v>UT</v>
          </cell>
          <cell r="C2429" t="str">
            <v>Residential</v>
          </cell>
          <cell r="D2429" t="str">
            <v>DLC Smart Appliances</v>
          </cell>
          <cell r="E2429" t="str">
            <v>Program Annual Benefits</v>
          </cell>
          <cell r="F2429" t="str">
            <v>Low Participation Case</v>
          </cell>
          <cell r="G2429">
            <v>0</v>
          </cell>
          <cell r="BA2429">
            <v>-217655286.90000001</v>
          </cell>
        </row>
        <row r="2430">
          <cell r="A2430" t="str">
            <v>UTResidentialDLC Smart AppliancesNew ParticipantsLow Participation Case0</v>
          </cell>
          <cell r="B2430" t="str">
            <v>UT</v>
          </cell>
          <cell r="C2430" t="str">
            <v>Residential</v>
          </cell>
          <cell r="D2430" t="str">
            <v>DLC Smart Appliances</v>
          </cell>
          <cell r="E2430" t="str">
            <v>New Participants</v>
          </cell>
          <cell r="F2430" t="str">
            <v>Low Participation Case</v>
          </cell>
          <cell r="G2430">
            <v>0</v>
          </cell>
          <cell r="H2430">
            <v>0</v>
          </cell>
          <cell r="I2430">
            <v>0</v>
          </cell>
          <cell r="J2430">
            <v>0</v>
          </cell>
          <cell r="K2430">
            <v>0</v>
          </cell>
          <cell r="L2430">
            <v>0</v>
          </cell>
          <cell r="M2430">
            <v>0</v>
          </cell>
          <cell r="N2430">
            <v>0</v>
          </cell>
          <cell r="O2430">
            <v>0</v>
          </cell>
          <cell r="P2430">
            <v>0</v>
          </cell>
          <cell r="Q2430">
            <v>0</v>
          </cell>
          <cell r="R2430">
            <v>16746.686550000006</v>
          </cell>
          <cell r="S2430">
            <v>34271.919000000009</v>
          </cell>
          <cell r="T2430">
            <v>69833.664450000011</v>
          </cell>
          <cell r="U2430">
            <v>36847.527750000037</v>
          </cell>
          <cell r="V2430">
            <v>20100.588749999937</v>
          </cell>
          <cell r="W2430">
            <v>2583.0255000000179</v>
          </cell>
          <cell r="X2430">
            <v>2585.7149999999965</v>
          </cell>
          <cell r="Y2430">
            <v>2585.2035000000324</v>
          </cell>
          <cell r="Z2430">
            <v>2584.5764999999665</v>
          </cell>
          <cell r="AA2430">
            <v>2584.3950000000186</v>
          </cell>
          <cell r="AB2430">
            <v>2584.7249999999767</v>
          </cell>
          <cell r="AC2430">
            <v>2592.8595000000205</v>
          </cell>
          <cell r="AD2430">
            <v>2694.0321599718882</v>
          </cell>
          <cell r="AE2430">
            <v>2731.0805338135397</v>
          </cell>
          <cell r="AF2430">
            <v>2768.6383974915661</v>
          </cell>
          <cell r="AG2430">
            <v>2806.7127575183695</v>
          </cell>
          <cell r="AH2430">
            <v>2845.3107167601411</v>
          </cell>
          <cell r="AI2430">
            <v>2884.4394757617847</v>
          </cell>
          <cell r="AJ2430">
            <v>2924.1063340901455</v>
          </cell>
          <cell r="AK2430">
            <v>2964.3186916958948</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row>
        <row r="2431">
          <cell r="A2431" t="str">
            <v>UTResidentialDLC Smart AppliancesIncentive CostsLow Participation Case0</v>
          </cell>
          <cell r="B2431" t="str">
            <v>UT</v>
          </cell>
          <cell r="C2431" t="str">
            <v>Residential</v>
          </cell>
          <cell r="D2431" t="str">
            <v>DLC Smart Appliances</v>
          </cell>
          <cell r="E2431" t="str">
            <v>Incentive Costs</v>
          </cell>
          <cell r="F2431" t="str">
            <v>Low Participation Case</v>
          </cell>
          <cell r="G2431">
            <v>0</v>
          </cell>
          <cell r="H2431">
            <v>0</v>
          </cell>
          <cell r="I2431">
            <v>0</v>
          </cell>
          <cell r="J2431">
            <v>0</v>
          </cell>
          <cell r="K2431">
            <v>0</v>
          </cell>
          <cell r="L2431">
            <v>0</v>
          </cell>
          <cell r="M2431">
            <v>0</v>
          </cell>
          <cell r="N2431">
            <v>0</v>
          </cell>
          <cell r="O2431">
            <v>0</v>
          </cell>
          <cell r="P2431">
            <v>0</v>
          </cell>
          <cell r="Q2431">
            <v>0</v>
          </cell>
          <cell r="R2431">
            <v>351680.42</v>
          </cell>
          <cell r="S2431">
            <v>1071390.72</v>
          </cell>
          <cell r="T2431">
            <v>2537897.67</v>
          </cell>
          <cell r="U2431">
            <v>3311695.75</v>
          </cell>
          <cell r="V2431">
            <v>3733808.12</v>
          </cell>
          <cell r="W2431">
            <v>3788051.65</v>
          </cell>
          <cell r="X2431">
            <v>3842351.67</v>
          </cell>
          <cell r="Y2431">
            <v>3896640.94</v>
          </cell>
          <cell r="Z2431">
            <v>3950917.05</v>
          </cell>
          <cell r="AA2431">
            <v>4005189.34</v>
          </cell>
          <cell r="AB2431">
            <v>4059468.57</v>
          </cell>
          <cell r="AC2431">
            <v>4113918.62</v>
          </cell>
          <cell r="AD2431">
            <v>4170493.29</v>
          </cell>
          <cell r="AE2431">
            <v>4227845.9800000004</v>
          </cell>
          <cell r="AF2431">
            <v>4285987.3899999997</v>
          </cell>
          <cell r="AG2431">
            <v>4344928.3600000003</v>
          </cell>
          <cell r="AH2431">
            <v>4404679.88</v>
          </cell>
          <cell r="AI2431">
            <v>4465253.1100000003</v>
          </cell>
          <cell r="AJ2431">
            <v>4526659.34</v>
          </cell>
          <cell r="AK2431">
            <v>4588910.04</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row>
        <row r="2432">
          <cell r="A2432" t="str">
            <v>UTResidentialDLC Smart AppliancesParticipantsLow Participation Case0</v>
          </cell>
          <cell r="B2432" t="str">
            <v>UT</v>
          </cell>
          <cell r="C2432" t="str">
            <v>Residential</v>
          </cell>
          <cell r="D2432" t="str">
            <v>DLC Smart Appliances</v>
          </cell>
          <cell r="E2432" t="str">
            <v>Participants</v>
          </cell>
          <cell r="F2432" t="str">
            <v>Low Participation Case</v>
          </cell>
          <cell r="G2432">
            <v>0</v>
          </cell>
          <cell r="H2432">
            <v>0</v>
          </cell>
          <cell r="I2432">
            <v>0</v>
          </cell>
          <cell r="J2432">
            <v>0</v>
          </cell>
          <cell r="K2432">
            <v>0</v>
          </cell>
          <cell r="L2432">
            <v>0</v>
          </cell>
          <cell r="M2432">
            <v>0</v>
          </cell>
          <cell r="N2432">
            <v>0</v>
          </cell>
          <cell r="O2432">
            <v>0</v>
          </cell>
          <cell r="P2432">
            <v>0</v>
          </cell>
          <cell r="Q2432">
            <v>0</v>
          </cell>
          <cell r="R2432">
            <v>16746.686550000006</v>
          </cell>
          <cell r="S2432">
            <v>51018.605550000015</v>
          </cell>
          <cell r="T2432">
            <v>120852.27000000002</v>
          </cell>
          <cell r="U2432">
            <v>157699.79775000006</v>
          </cell>
          <cell r="V2432">
            <v>177800.38649999999</v>
          </cell>
          <cell r="W2432">
            <v>180383.41200000001</v>
          </cell>
          <cell r="X2432">
            <v>182969.12700000001</v>
          </cell>
          <cell r="Y2432">
            <v>185554.33050000004</v>
          </cell>
          <cell r="Z2432">
            <v>188138.90700000001</v>
          </cell>
          <cell r="AA2432">
            <v>190723.30200000003</v>
          </cell>
          <cell r="AB2432">
            <v>193308.027</v>
          </cell>
          <cell r="AC2432">
            <v>195900.88650000002</v>
          </cell>
          <cell r="AD2432">
            <v>198594.91865997191</v>
          </cell>
          <cell r="AE2432">
            <v>201325.99919378545</v>
          </cell>
          <cell r="AF2432">
            <v>204094.63759127702</v>
          </cell>
          <cell r="AG2432">
            <v>206901.35034879539</v>
          </cell>
          <cell r="AH2432">
            <v>209746.66106555553</v>
          </cell>
          <cell r="AI2432">
            <v>212631.10054131731</v>
          </cell>
          <cell r="AJ2432">
            <v>215555.20687540746</v>
          </cell>
          <cell r="AK2432">
            <v>218519.52556710335</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row>
        <row r="2433">
          <cell r="A2433" t="str">
            <v>UTResidentialDLC Smart ThermostatsProgram Annual BenefitsLow Participation Case0</v>
          </cell>
          <cell r="B2433" t="str">
            <v>UT</v>
          </cell>
          <cell r="C2433" t="str">
            <v>Residential</v>
          </cell>
          <cell r="D2433" t="str">
            <v>DLC Smart Thermostats</v>
          </cell>
          <cell r="E2433" t="str">
            <v>Program Annual Benefits</v>
          </cell>
          <cell r="F2433" t="str">
            <v>Low Participation Case</v>
          </cell>
          <cell r="G2433">
            <v>0</v>
          </cell>
          <cell r="H2433">
            <v>0</v>
          </cell>
          <cell r="I2433">
            <v>0</v>
          </cell>
          <cell r="J2433">
            <v>0</v>
          </cell>
          <cell r="K2433">
            <v>0</v>
          </cell>
          <cell r="L2433">
            <v>0</v>
          </cell>
          <cell r="M2433">
            <v>0</v>
          </cell>
          <cell r="N2433">
            <v>0</v>
          </cell>
          <cell r="O2433">
            <v>0</v>
          </cell>
          <cell r="P2433">
            <v>0</v>
          </cell>
          <cell r="Q2433">
            <v>0</v>
          </cell>
          <cell r="R2433">
            <v>573231.01</v>
          </cell>
          <cell r="S2433">
            <v>1745288.43</v>
          </cell>
          <cell r="T2433">
            <v>4127886.26</v>
          </cell>
          <cell r="U2433">
            <v>5388069.9000000004</v>
          </cell>
          <cell r="V2433">
            <v>6066603.5300000003</v>
          </cell>
          <cell r="W2433">
            <v>6146956.6100000003</v>
          </cell>
          <cell r="X2433">
            <v>6226381.7599999998</v>
          </cell>
          <cell r="Y2433">
            <v>6305886.3200000003</v>
          </cell>
          <cell r="Z2433">
            <v>6389191.79</v>
          </cell>
          <cell r="AA2433">
            <v>6482465.1100000003</v>
          </cell>
          <cell r="AB2433">
            <v>6568214.9500000002</v>
          </cell>
          <cell r="AC2433">
            <v>6654117.0800000001</v>
          </cell>
          <cell r="AD2433">
            <v>6743128.8899999997</v>
          </cell>
          <cell r="AE2433">
            <v>6833331.4100000001</v>
          </cell>
          <cell r="AF2433">
            <v>6924740.5700000003</v>
          </cell>
          <cell r="AG2433">
            <v>7017372.5</v>
          </cell>
          <cell r="AH2433">
            <v>7111243.5700000003</v>
          </cell>
          <cell r="AI2433">
            <v>7206370.3399999999</v>
          </cell>
          <cell r="AJ2433">
            <v>7302769.6200000001</v>
          </cell>
          <cell r="AK2433">
            <v>7400458.4299999997</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row>
        <row r="2434">
          <cell r="A2434" t="str">
            <v>UTResidentialDLC Smart ThermostatsProgram Annual CostsLow Participation Case0</v>
          </cell>
          <cell r="B2434" t="str">
            <v>UT</v>
          </cell>
          <cell r="C2434" t="str">
            <v>Residential</v>
          </cell>
          <cell r="D2434" t="str">
            <v>DLC Smart Thermostats</v>
          </cell>
          <cell r="E2434" t="str">
            <v>Program Annual Costs</v>
          </cell>
          <cell r="F2434" t="str">
            <v>Low Participation Case</v>
          </cell>
          <cell r="G2434">
            <v>0</v>
          </cell>
          <cell r="H2434">
            <v>0</v>
          </cell>
          <cell r="I2434">
            <v>0</v>
          </cell>
          <cell r="J2434">
            <v>0</v>
          </cell>
          <cell r="K2434">
            <v>0</v>
          </cell>
          <cell r="L2434">
            <v>0</v>
          </cell>
          <cell r="M2434">
            <v>0</v>
          </cell>
          <cell r="N2434">
            <v>0</v>
          </cell>
          <cell r="O2434">
            <v>0</v>
          </cell>
          <cell r="P2434">
            <v>0</v>
          </cell>
          <cell r="Q2434">
            <v>0</v>
          </cell>
          <cell r="R2434">
            <v>5834317.1500000004</v>
          </cell>
          <cell r="S2434">
            <v>12509121.98</v>
          </cell>
          <cell r="T2434">
            <v>26286343.199999999</v>
          </cell>
          <cell r="U2434">
            <v>16130618.27</v>
          </cell>
          <cell r="V2434">
            <v>10911310.720000001</v>
          </cell>
          <cell r="W2434">
            <v>4823091.07</v>
          </cell>
          <cell r="X2434">
            <v>4899046.41</v>
          </cell>
          <cell r="Y2434">
            <v>4974249.76</v>
          </cell>
          <cell r="Z2434">
            <v>5049879.66</v>
          </cell>
          <cell r="AA2434">
            <v>5126289.05</v>
          </cell>
          <cell r="AB2434">
            <v>5203203.5</v>
          </cell>
          <cell r="AC2434">
            <v>5283869.59</v>
          </cell>
          <cell r="AD2434">
            <v>5405233.1200000001</v>
          </cell>
          <cell r="AE2434">
            <v>5502775.29</v>
          </cell>
          <cell r="AF2434">
            <v>5602414.6799999997</v>
          </cell>
          <cell r="AG2434">
            <v>5704204.7300000004</v>
          </cell>
          <cell r="AH2434">
            <v>5808200.4400000004</v>
          </cell>
          <cell r="AI2434">
            <v>5914458.3899999997</v>
          </cell>
          <cell r="AJ2434">
            <v>6023036.7800000003</v>
          </cell>
          <cell r="AK2434">
            <v>6133995.5099999998</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row>
        <row r="2435">
          <cell r="A2435" t="str">
            <v>UTResidentialDLC Smart ThermostatsNon-Incentive CostsLow Participation Case0</v>
          </cell>
          <cell r="B2435" t="str">
            <v>UT</v>
          </cell>
          <cell r="C2435" t="str">
            <v>Residential</v>
          </cell>
          <cell r="D2435" t="str">
            <v>DLC Smart Thermostats</v>
          </cell>
          <cell r="E2435" t="str">
            <v>Non-Incentive Costs</v>
          </cell>
          <cell r="F2435" t="str">
            <v>Low Participation Case</v>
          </cell>
          <cell r="G2435">
            <v>0</v>
          </cell>
          <cell r="H2435">
            <v>0</v>
          </cell>
          <cell r="I2435">
            <v>0</v>
          </cell>
          <cell r="J2435">
            <v>0</v>
          </cell>
          <cell r="K2435">
            <v>0</v>
          </cell>
          <cell r="L2435">
            <v>0</v>
          </cell>
          <cell r="M2435">
            <v>0</v>
          </cell>
          <cell r="N2435">
            <v>0</v>
          </cell>
          <cell r="O2435">
            <v>0</v>
          </cell>
          <cell r="P2435">
            <v>0</v>
          </cell>
          <cell r="Q2435">
            <v>0</v>
          </cell>
          <cell r="R2435">
            <v>5482636.7300000004</v>
          </cell>
          <cell r="S2435">
            <v>11437731.27</v>
          </cell>
          <cell r="T2435">
            <v>23748445.530000001</v>
          </cell>
          <cell r="U2435">
            <v>12818922.52</v>
          </cell>
          <cell r="V2435">
            <v>7177502.6100000003</v>
          </cell>
          <cell r="W2435">
            <v>1035039.42</v>
          </cell>
          <cell r="X2435">
            <v>1056694.75</v>
          </cell>
          <cell r="Y2435">
            <v>1077608.81</v>
          </cell>
          <cell r="Z2435">
            <v>1098962.6200000001</v>
          </cell>
          <cell r="AA2435">
            <v>1121099.71</v>
          </cell>
          <cell r="AB2435">
            <v>1143734.93</v>
          </cell>
          <cell r="AC2435">
            <v>1169950.97</v>
          </cell>
          <cell r="AD2435">
            <v>1234739.83</v>
          </cell>
          <cell r="AE2435">
            <v>1274929.31</v>
          </cell>
          <cell r="AF2435">
            <v>1316427.29</v>
          </cell>
          <cell r="AG2435">
            <v>1359276.37</v>
          </cell>
          <cell r="AH2435">
            <v>1403520.56</v>
          </cell>
          <cell r="AI2435">
            <v>1449205.28</v>
          </cell>
          <cell r="AJ2435">
            <v>1496377.44</v>
          </cell>
          <cell r="AK2435">
            <v>1545085.48</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row>
        <row r="2436">
          <cell r="A2436" t="str">
            <v>UTResidentialDLC Smart ThermostatsSummer Peak Reduction @Meter  (MW)Low Participation Case0</v>
          </cell>
          <cell r="B2436" t="str">
            <v>UT</v>
          </cell>
          <cell r="C2436" t="str">
            <v>Residential</v>
          </cell>
          <cell r="D2436" t="str">
            <v>DLC Smart Thermostats</v>
          </cell>
          <cell r="E2436" t="str">
            <v>Summer Peak Reduction @Meter  (MW)</v>
          </cell>
          <cell r="F2436" t="str">
            <v>Low Participation Case</v>
          </cell>
          <cell r="G2436">
            <v>0</v>
          </cell>
          <cell r="H2436">
            <v>0</v>
          </cell>
          <cell r="I2436">
            <v>0</v>
          </cell>
          <cell r="J2436">
            <v>0</v>
          </cell>
          <cell r="K2436">
            <v>0</v>
          </cell>
          <cell r="L2436">
            <v>0</v>
          </cell>
          <cell r="M2436">
            <v>0</v>
          </cell>
          <cell r="N2436">
            <v>0</v>
          </cell>
          <cell r="O2436">
            <v>0</v>
          </cell>
          <cell r="P2436">
            <v>0</v>
          </cell>
          <cell r="Q2436">
            <v>0</v>
          </cell>
          <cell r="R2436">
            <v>5.1061481672101516</v>
          </cell>
          <cell r="S2436">
            <v>15.546439584201273</v>
          </cell>
          <cell r="T2436">
            <v>36.769815927493447</v>
          </cell>
          <cell r="U2436">
            <v>47.99510590524666</v>
          </cell>
          <cell r="V2436">
            <v>54.039254216657497</v>
          </cell>
          <cell r="W2436">
            <v>54.75501228123791</v>
          </cell>
          <cell r="X2436">
            <v>55.462504704051796</v>
          </cell>
          <cell r="Y2436">
            <v>56.170704503007471</v>
          </cell>
          <cell r="Z2436">
            <v>56.91276145592839</v>
          </cell>
          <cell r="AA2436">
            <v>57.74360864977195</v>
          </cell>
          <cell r="AB2436">
            <v>58.507439221742665</v>
          </cell>
          <cell r="AC2436">
            <v>59.27262640549219</v>
          </cell>
          <cell r="AD2436">
            <v>60.065513565673378</v>
          </cell>
          <cell r="AE2436">
            <v>60.869007140432515</v>
          </cell>
          <cell r="AF2436">
            <v>61.683249011282939</v>
          </cell>
          <cell r="AG2436">
            <v>62.508382957680382</v>
          </cell>
          <cell r="AH2436">
            <v>63.344554682411669</v>
          </cell>
          <cell r="AI2436">
            <v>64.191911837323005</v>
          </cell>
          <cell r="AJ2436">
            <v>65.050604049392433</v>
          </cell>
          <cell r="AK2436">
            <v>65.920782947151125</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row>
        <row r="2437">
          <cell r="A2437" t="str">
            <v>UTResidentialDLC Smart ThermostatsSummer Peak Reduction @Generation (MW)Low Participation Case0</v>
          </cell>
          <cell r="B2437" t="str">
            <v>UT</v>
          </cell>
          <cell r="C2437" t="str">
            <v>Residential</v>
          </cell>
          <cell r="D2437" t="str">
            <v>DLC Smart Thermostats</v>
          </cell>
          <cell r="E2437" t="str">
            <v>Summer Peak Reduction @Generation (MW)</v>
          </cell>
          <cell r="F2437" t="str">
            <v>Low Participation Case</v>
          </cell>
          <cell r="G2437">
            <v>0</v>
          </cell>
          <cell r="H2437">
            <v>0</v>
          </cell>
          <cell r="I2437">
            <v>0</v>
          </cell>
          <cell r="J2437">
            <v>0</v>
          </cell>
          <cell r="K2437">
            <v>0</v>
          </cell>
          <cell r="L2437">
            <v>0</v>
          </cell>
          <cell r="M2437">
            <v>0</v>
          </cell>
          <cell r="N2437">
            <v>0</v>
          </cell>
          <cell r="O2437">
            <v>0</v>
          </cell>
          <cell r="P2437">
            <v>0</v>
          </cell>
          <cell r="Q2437">
            <v>0</v>
          </cell>
          <cell r="R2437">
            <v>5.6309529854545115</v>
          </cell>
          <cell r="S2437">
            <v>17.1442871462299</v>
          </cell>
          <cell r="T2437">
            <v>40.548980952242438</v>
          </cell>
          <cell r="U2437">
            <v>52.92799504328039</v>
          </cell>
          <cell r="V2437">
            <v>59.593354892652727</v>
          </cell>
          <cell r="W2437">
            <v>60.382677857562754</v>
          </cell>
          <cell r="X2437">
            <v>61.162885646285609</v>
          </cell>
          <cell r="Y2437">
            <v>61.94387351456492</v>
          </cell>
          <cell r="Z2437">
            <v>62.762198341341403</v>
          </cell>
          <cell r="AA2437">
            <v>63.678439181486489</v>
          </cell>
          <cell r="AB2437">
            <v>64.520775498172327</v>
          </cell>
          <cell r="AC2437">
            <v>65.364607857843168</v>
          </cell>
          <cell r="AD2437">
            <v>66.238987169908881</v>
          </cell>
          <cell r="AE2437">
            <v>67.125063013269198</v>
          </cell>
          <cell r="AF2437">
            <v>68.022991851877961</v>
          </cell>
          <cell r="AG2437">
            <v>68.932932242700019</v>
          </cell>
          <cell r="AH2437">
            <v>69.855044863709381</v>
          </cell>
          <cell r="AI2437">
            <v>70.789492542261797</v>
          </cell>
          <cell r="AJ2437">
            <v>71.73644028384696</v>
          </cell>
          <cell r="AK2437">
            <v>72.696055301225314</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row>
        <row r="2438">
          <cell r="A2438" t="str">
            <v>UTResidentialDLC Smart ThermostatsWinter Peak Reduction @Meter  (MW)Low Participation Case0</v>
          </cell>
          <cell r="B2438" t="str">
            <v>UT</v>
          </cell>
          <cell r="C2438" t="str">
            <v>Residential</v>
          </cell>
          <cell r="D2438" t="str">
            <v>DLC Smart Thermostats</v>
          </cell>
          <cell r="E2438" t="str">
            <v>Winter Peak Reduction @Meter  (MW)</v>
          </cell>
          <cell r="F2438" t="str">
            <v>Low Participation Case</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row>
        <row r="2439">
          <cell r="A2439" t="str">
            <v>UTResidentialDLC Smart ThermostatsWinter Peak Reduction @Generation (MW)Low Participation Case0</v>
          </cell>
          <cell r="B2439" t="str">
            <v>UT</v>
          </cell>
          <cell r="C2439" t="str">
            <v>Residential</v>
          </cell>
          <cell r="D2439" t="str">
            <v>DLC Smart Thermostats</v>
          </cell>
          <cell r="E2439" t="str">
            <v>Winter Peak Reduction @Generation (MW)</v>
          </cell>
          <cell r="F2439" t="str">
            <v>Low Participation Case</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row>
        <row r="2440">
          <cell r="A2440" t="str">
            <v>UTResidentialDLC Smart ThermostatsProgram Annual BenefitsLow Participation Case0</v>
          </cell>
          <cell r="B2440" t="str">
            <v>UT</v>
          </cell>
          <cell r="C2440" t="str">
            <v>Residential</v>
          </cell>
          <cell r="D2440" t="str">
            <v>DLC Smart Thermostats</v>
          </cell>
          <cell r="E2440" t="str">
            <v>Program Annual Benefits</v>
          </cell>
          <cell r="F2440" t="str">
            <v>Low Participation Case</v>
          </cell>
          <cell r="G2440">
            <v>0</v>
          </cell>
          <cell r="BA2440">
            <v>-217655286.90000001</v>
          </cell>
        </row>
        <row r="2441">
          <cell r="A2441" t="str">
            <v>UTResidentialDLC Smart ThermostatsNew ParticipantsLow Participation Case0</v>
          </cell>
          <cell r="B2441" t="str">
            <v>UT</v>
          </cell>
          <cell r="C2441" t="str">
            <v>Residential</v>
          </cell>
          <cell r="D2441" t="str">
            <v>DLC Smart Thermostats</v>
          </cell>
          <cell r="E2441" t="str">
            <v>New Participants</v>
          </cell>
          <cell r="F2441" t="str">
            <v>Low Participation Case</v>
          </cell>
          <cell r="G2441">
            <v>0</v>
          </cell>
          <cell r="H2441">
            <v>0</v>
          </cell>
          <cell r="I2441">
            <v>0</v>
          </cell>
          <cell r="J2441">
            <v>0</v>
          </cell>
          <cell r="K2441">
            <v>0</v>
          </cell>
          <cell r="L2441">
            <v>0</v>
          </cell>
          <cell r="M2441">
            <v>0</v>
          </cell>
          <cell r="N2441">
            <v>0</v>
          </cell>
          <cell r="O2441">
            <v>0</v>
          </cell>
          <cell r="P2441">
            <v>0</v>
          </cell>
          <cell r="Q2441">
            <v>0</v>
          </cell>
          <cell r="R2441">
            <v>16746.686550000006</v>
          </cell>
          <cell r="S2441">
            <v>34271.919000000009</v>
          </cell>
          <cell r="T2441">
            <v>69833.664450000011</v>
          </cell>
          <cell r="U2441">
            <v>36847.527750000037</v>
          </cell>
          <cell r="V2441">
            <v>20100.588749999937</v>
          </cell>
          <cell r="W2441">
            <v>2583.0255000000179</v>
          </cell>
          <cell r="X2441">
            <v>2585.7149999999965</v>
          </cell>
          <cell r="Y2441">
            <v>2585.2035000000324</v>
          </cell>
          <cell r="Z2441">
            <v>2584.5764999999665</v>
          </cell>
          <cell r="AA2441">
            <v>2584.3950000000186</v>
          </cell>
          <cell r="AB2441">
            <v>2584.7249999999767</v>
          </cell>
          <cell r="AC2441">
            <v>2592.8595000000205</v>
          </cell>
          <cell r="AD2441">
            <v>2694.0321599718882</v>
          </cell>
          <cell r="AE2441">
            <v>2731.0805338135397</v>
          </cell>
          <cell r="AF2441">
            <v>2768.6383974915661</v>
          </cell>
          <cell r="AG2441">
            <v>2806.7127575183695</v>
          </cell>
          <cell r="AH2441">
            <v>2845.3107167601411</v>
          </cell>
          <cell r="AI2441">
            <v>2884.4394757617847</v>
          </cell>
          <cell r="AJ2441">
            <v>2924.1063340901455</v>
          </cell>
          <cell r="AK2441">
            <v>2964.3186916958948</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row>
        <row r="2442">
          <cell r="A2442" t="str">
            <v>UTResidentialDLC Smart ThermostatsIncentive CostsLow Participation Case0</v>
          </cell>
          <cell r="B2442" t="str">
            <v>UT</v>
          </cell>
          <cell r="C2442" t="str">
            <v>Residential</v>
          </cell>
          <cell r="D2442" t="str">
            <v>DLC Smart Thermostats</v>
          </cell>
          <cell r="E2442" t="str">
            <v>Incentive Costs</v>
          </cell>
          <cell r="F2442" t="str">
            <v>Low Participation Case</v>
          </cell>
          <cell r="G2442">
            <v>0</v>
          </cell>
          <cell r="H2442">
            <v>0</v>
          </cell>
          <cell r="I2442">
            <v>0</v>
          </cell>
          <cell r="J2442">
            <v>0</v>
          </cell>
          <cell r="K2442">
            <v>0</v>
          </cell>
          <cell r="L2442">
            <v>0</v>
          </cell>
          <cell r="M2442">
            <v>0</v>
          </cell>
          <cell r="N2442">
            <v>0</v>
          </cell>
          <cell r="O2442">
            <v>0</v>
          </cell>
          <cell r="P2442">
            <v>0</v>
          </cell>
          <cell r="Q2442">
            <v>0</v>
          </cell>
          <cell r="R2442">
            <v>351680.42</v>
          </cell>
          <cell r="S2442">
            <v>1071390.72</v>
          </cell>
          <cell r="T2442">
            <v>2537897.67</v>
          </cell>
          <cell r="U2442">
            <v>3311695.75</v>
          </cell>
          <cell r="V2442">
            <v>3733808.12</v>
          </cell>
          <cell r="W2442">
            <v>3788051.65</v>
          </cell>
          <cell r="X2442">
            <v>3842351.67</v>
          </cell>
          <cell r="Y2442">
            <v>3896640.94</v>
          </cell>
          <cell r="Z2442">
            <v>3950917.05</v>
          </cell>
          <cell r="AA2442">
            <v>4005189.34</v>
          </cell>
          <cell r="AB2442">
            <v>4059468.57</v>
          </cell>
          <cell r="AC2442">
            <v>4113918.62</v>
          </cell>
          <cell r="AD2442">
            <v>4170493.29</v>
          </cell>
          <cell r="AE2442">
            <v>4227845.9800000004</v>
          </cell>
          <cell r="AF2442">
            <v>4285987.3899999997</v>
          </cell>
          <cell r="AG2442">
            <v>4344928.3600000003</v>
          </cell>
          <cell r="AH2442">
            <v>4404679.88</v>
          </cell>
          <cell r="AI2442">
            <v>4465253.1100000003</v>
          </cell>
          <cell r="AJ2442">
            <v>4526659.34</v>
          </cell>
          <cell r="AK2442">
            <v>4588910.04</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row>
        <row r="2443">
          <cell r="A2443" t="str">
            <v>UTResidentialDLC Smart ThermostatsParticipantsLow Participation Case0</v>
          </cell>
          <cell r="B2443" t="str">
            <v>UT</v>
          </cell>
          <cell r="C2443" t="str">
            <v>Residential</v>
          </cell>
          <cell r="D2443" t="str">
            <v>DLC Smart Thermostats</v>
          </cell>
          <cell r="E2443" t="str">
            <v>Participants</v>
          </cell>
          <cell r="F2443" t="str">
            <v>Low Participation Case</v>
          </cell>
          <cell r="G2443">
            <v>0</v>
          </cell>
          <cell r="H2443">
            <v>0</v>
          </cell>
          <cell r="I2443">
            <v>0</v>
          </cell>
          <cell r="J2443">
            <v>0</v>
          </cell>
          <cell r="K2443">
            <v>0</v>
          </cell>
          <cell r="L2443">
            <v>0</v>
          </cell>
          <cell r="M2443">
            <v>0</v>
          </cell>
          <cell r="N2443">
            <v>0</v>
          </cell>
          <cell r="O2443">
            <v>0</v>
          </cell>
          <cell r="P2443">
            <v>0</v>
          </cell>
          <cell r="Q2443">
            <v>0</v>
          </cell>
          <cell r="R2443">
            <v>16746.686550000006</v>
          </cell>
          <cell r="S2443">
            <v>51018.605550000015</v>
          </cell>
          <cell r="T2443">
            <v>120852.27000000002</v>
          </cell>
          <cell r="U2443">
            <v>157699.79775000006</v>
          </cell>
          <cell r="V2443">
            <v>177800.38649999999</v>
          </cell>
          <cell r="W2443">
            <v>180383.41200000001</v>
          </cell>
          <cell r="X2443">
            <v>182969.12700000001</v>
          </cell>
          <cell r="Y2443">
            <v>185554.33050000004</v>
          </cell>
          <cell r="Z2443">
            <v>188138.90700000001</v>
          </cell>
          <cell r="AA2443">
            <v>190723.30200000003</v>
          </cell>
          <cell r="AB2443">
            <v>193308.027</v>
          </cell>
          <cell r="AC2443">
            <v>195900.88650000002</v>
          </cell>
          <cell r="AD2443">
            <v>198594.91865997191</v>
          </cell>
          <cell r="AE2443">
            <v>201325.99919378545</v>
          </cell>
          <cell r="AF2443">
            <v>204094.63759127702</v>
          </cell>
          <cell r="AG2443">
            <v>206901.35034879539</v>
          </cell>
          <cell r="AH2443">
            <v>209746.66106555553</v>
          </cell>
          <cell r="AI2443">
            <v>212631.10054131731</v>
          </cell>
          <cell r="AJ2443">
            <v>215555.20687540746</v>
          </cell>
          <cell r="AK2443">
            <v>218519.52556710335</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row>
        <row r="2444">
          <cell r="A2444" t="str">
            <v>UTMedium C&amp;IDLC Space HeatingProgram Annual BenefitsLow Participation Case0</v>
          </cell>
          <cell r="B2444" t="str">
            <v>UT</v>
          </cell>
          <cell r="C2444" t="str">
            <v>Medium C&amp;I</v>
          </cell>
          <cell r="D2444" t="str">
            <v>DLC Space Heating</v>
          </cell>
          <cell r="E2444" t="str">
            <v>Program Annual Benefits</v>
          </cell>
          <cell r="F2444" t="str">
            <v>Low Participation Case</v>
          </cell>
          <cell r="G2444">
            <v>0</v>
          </cell>
          <cell r="H2444">
            <v>0</v>
          </cell>
          <cell r="I2444">
            <v>0</v>
          </cell>
          <cell r="J2444">
            <v>0</v>
          </cell>
          <cell r="K2444">
            <v>0</v>
          </cell>
          <cell r="L2444">
            <v>0</v>
          </cell>
          <cell r="M2444">
            <v>0</v>
          </cell>
          <cell r="N2444">
            <v>0</v>
          </cell>
          <cell r="O2444">
            <v>0</v>
          </cell>
          <cell r="P2444">
            <v>0</v>
          </cell>
          <cell r="Q2444">
            <v>0</v>
          </cell>
          <cell r="R2444">
            <v>573231.01</v>
          </cell>
          <cell r="S2444">
            <v>1745288.43</v>
          </cell>
          <cell r="T2444">
            <v>4127886.26</v>
          </cell>
          <cell r="U2444">
            <v>5388069.9000000004</v>
          </cell>
          <cell r="V2444">
            <v>6066603.5300000003</v>
          </cell>
          <cell r="W2444">
            <v>6146956.6100000003</v>
          </cell>
          <cell r="X2444">
            <v>6226381.7599999998</v>
          </cell>
          <cell r="Y2444">
            <v>6305886.3200000003</v>
          </cell>
          <cell r="Z2444">
            <v>6389191.79</v>
          </cell>
          <cell r="AA2444">
            <v>6482465.1100000003</v>
          </cell>
          <cell r="AB2444">
            <v>6568214.9500000002</v>
          </cell>
          <cell r="AC2444">
            <v>6654117.0800000001</v>
          </cell>
          <cell r="AD2444">
            <v>6743128.8899999997</v>
          </cell>
          <cell r="AE2444">
            <v>6833331.4100000001</v>
          </cell>
          <cell r="AF2444">
            <v>6924740.5700000003</v>
          </cell>
          <cell r="AG2444">
            <v>7017372.5</v>
          </cell>
          <cell r="AH2444">
            <v>7111243.5700000003</v>
          </cell>
          <cell r="AI2444">
            <v>7206370.3399999999</v>
          </cell>
          <cell r="AJ2444">
            <v>7302769.6200000001</v>
          </cell>
          <cell r="AK2444">
            <v>7400458.4299999997</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row>
        <row r="2445">
          <cell r="A2445" t="str">
            <v>UTMedium C&amp;IDLC Space HeatingProgram Annual CostsLow Participation Case0</v>
          </cell>
          <cell r="B2445" t="str">
            <v>UT</v>
          </cell>
          <cell r="C2445" t="str">
            <v>Medium C&amp;I</v>
          </cell>
          <cell r="D2445" t="str">
            <v>DLC Space Heating</v>
          </cell>
          <cell r="E2445" t="str">
            <v>Program Annual Costs</v>
          </cell>
          <cell r="F2445" t="str">
            <v>Low Participation Case</v>
          </cell>
          <cell r="G2445">
            <v>0</v>
          </cell>
          <cell r="H2445">
            <v>0</v>
          </cell>
          <cell r="I2445">
            <v>0</v>
          </cell>
          <cell r="J2445">
            <v>0</v>
          </cell>
          <cell r="K2445">
            <v>0</v>
          </cell>
          <cell r="L2445">
            <v>0</v>
          </cell>
          <cell r="M2445">
            <v>0</v>
          </cell>
          <cell r="N2445">
            <v>0</v>
          </cell>
          <cell r="O2445">
            <v>0</v>
          </cell>
          <cell r="P2445">
            <v>0</v>
          </cell>
          <cell r="Q2445">
            <v>0</v>
          </cell>
          <cell r="R2445">
            <v>5834317.1500000004</v>
          </cell>
          <cell r="S2445">
            <v>12509121.98</v>
          </cell>
          <cell r="T2445">
            <v>26286343.199999999</v>
          </cell>
          <cell r="U2445">
            <v>16130618.27</v>
          </cell>
          <cell r="V2445">
            <v>10911310.720000001</v>
          </cell>
          <cell r="W2445">
            <v>4823091.07</v>
          </cell>
          <cell r="X2445">
            <v>4899046.41</v>
          </cell>
          <cell r="Y2445">
            <v>4974249.76</v>
          </cell>
          <cell r="Z2445">
            <v>5049879.66</v>
          </cell>
          <cell r="AA2445">
            <v>5126289.05</v>
          </cell>
          <cell r="AB2445">
            <v>5203203.5</v>
          </cell>
          <cell r="AC2445">
            <v>5283869.59</v>
          </cell>
          <cell r="AD2445">
            <v>5405233.1200000001</v>
          </cell>
          <cell r="AE2445">
            <v>5502775.29</v>
          </cell>
          <cell r="AF2445">
            <v>5602414.6799999997</v>
          </cell>
          <cell r="AG2445">
            <v>5704204.7300000004</v>
          </cell>
          <cell r="AH2445">
            <v>5808200.4400000004</v>
          </cell>
          <cell r="AI2445">
            <v>5914458.3899999997</v>
          </cell>
          <cell r="AJ2445">
            <v>6023036.7800000003</v>
          </cell>
          <cell r="AK2445">
            <v>6133995.5099999998</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row>
        <row r="2446">
          <cell r="A2446" t="str">
            <v>UTMedium C&amp;IDLC Space HeatingNon-Incentive CostsLow Participation Case0</v>
          </cell>
          <cell r="B2446" t="str">
            <v>UT</v>
          </cell>
          <cell r="C2446" t="str">
            <v>Medium C&amp;I</v>
          </cell>
          <cell r="D2446" t="str">
            <v>DLC Space Heating</v>
          </cell>
          <cell r="E2446" t="str">
            <v>Non-Incentive Costs</v>
          </cell>
          <cell r="F2446" t="str">
            <v>Low Participation Case</v>
          </cell>
          <cell r="G2446">
            <v>0</v>
          </cell>
          <cell r="H2446">
            <v>0</v>
          </cell>
          <cell r="I2446">
            <v>0</v>
          </cell>
          <cell r="J2446">
            <v>0</v>
          </cell>
          <cell r="K2446">
            <v>0</v>
          </cell>
          <cell r="L2446">
            <v>0</v>
          </cell>
          <cell r="M2446">
            <v>0</v>
          </cell>
          <cell r="N2446">
            <v>0</v>
          </cell>
          <cell r="O2446">
            <v>0</v>
          </cell>
          <cell r="P2446">
            <v>0</v>
          </cell>
          <cell r="Q2446">
            <v>0</v>
          </cell>
          <cell r="R2446">
            <v>5482636.7300000004</v>
          </cell>
          <cell r="S2446">
            <v>11437731.27</v>
          </cell>
          <cell r="T2446">
            <v>23748445.530000001</v>
          </cell>
          <cell r="U2446">
            <v>12818922.52</v>
          </cell>
          <cell r="V2446">
            <v>7177502.6100000003</v>
          </cell>
          <cell r="W2446">
            <v>1035039.42</v>
          </cell>
          <cell r="X2446">
            <v>1056694.75</v>
          </cell>
          <cell r="Y2446">
            <v>1077608.81</v>
          </cell>
          <cell r="Z2446">
            <v>1098962.6200000001</v>
          </cell>
          <cell r="AA2446">
            <v>1121099.71</v>
          </cell>
          <cell r="AB2446">
            <v>1143734.93</v>
          </cell>
          <cell r="AC2446">
            <v>1169950.97</v>
          </cell>
          <cell r="AD2446">
            <v>1234739.83</v>
          </cell>
          <cell r="AE2446">
            <v>1274929.31</v>
          </cell>
          <cell r="AF2446">
            <v>1316427.29</v>
          </cell>
          <cell r="AG2446">
            <v>1359276.37</v>
          </cell>
          <cell r="AH2446">
            <v>1403520.56</v>
          </cell>
          <cell r="AI2446">
            <v>1449205.28</v>
          </cell>
          <cell r="AJ2446">
            <v>1496377.44</v>
          </cell>
          <cell r="AK2446">
            <v>1545085.48</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row>
        <row r="2447">
          <cell r="A2447" t="str">
            <v>UTMedium C&amp;IDLC Space HeatingSummer Peak Reduction @Meter  (MW)Low Participation Case0</v>
          </cell>
          <cell r="B2447" t="str">
            <v>UT</v>
          </cell>
          <cell r="C2447" t="str">
            <v>Medium C&amp;I</v>
          </cell>
          <cell r="D2447" t="str">
            <v>DLC Space Heating</v>
          </cell>
          <cell r="E2447" t="str">
            <v>Summer Peak Reduction @Meter  (MW)</v>
          </cell>
          <cell r="F2447" t="str">
            <v>Low Participation Case</v>
          </cell>
          <cell r="G2447">
            <v>0</v>
          </cell>
          <cell r="H2447">
            <v>0</v>
          </cell>
          <cell r="I2447">
            <v>0</v>
          </cell>
          <cell r="J2447">
            <v>0</v>
          </cell>
          <cell r="K2447">
            <v>0</v>
          </cell>
          <cell r="L2447">
            <v>0</v>
          </cell>
          <cell r="M2447">
            <v>0</v>
          </cell>
          <cell r="N2447">
            <v>0</v>
          </cell>
          <cell r="O2447">
            <v>0</v>
          </cell>
          <cell r="P2447">
            <v>0</v>
          </cell>
          <cell r="Q2447">
            <v>0</v>
          </cell>
          <cell r="R2447">
            <v>5.1061481672101516</v>
          </cell>
          <cell r="S2447">
            <v>15.546439584201273</v>
          </cell>
          <cell r="T2447">
            <v>36.769815927493447</v>
          </cell>
          <cell r="U2447">
            <v>47.99510590524666</v>
          </cell>
          <cell r="V2447">
            <v>54.039254216657497</v>
          </cell>
          <cell r="W2447">
            <v>54.75501228123791</v>
          </cell>
          <cell r="X2447">
            <v>55.462504704051796</v>
          </cell>
          <cell r="Y2447">
            <v>56.170704503007471</v>
          </cell>
          <cell r="Z2447">
            <v>56.91276145592839</v>
          </cell>
          <cell r="AA2447">
            <v>57.74360864977195</v>
          </cell>
          <cell r="AB2447">
            <v>58.507439221742665</v>
          </cell>
          <cell r="AC2447">
            <v>59.27262640549219</v>
          </cell>
          <cell r="AD2447">
            <v>60.065513565673378</v>
          </cell>
          <cell r="AE2447">
            <v>60.869007140432515</v>
          </cell>
          <cell r="AF2447">
            <v>61.683249011282939</v>
          </cell>
          <cell r="AG2447">
            <v>62.508382957680382</v>
          </cell>
          <cell r="AH2447">
            <v>63.344554682411669</v>
          </cell>
          <cell r="AI2447">
            <v>64.191911837323005</v>
          </cell>
          <cell r="AJ2447">
            <v>65.050604049392433</v>
          </cell>
          <cell r="AK2447">
            <v>65.920782947151125</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row>
        <row r="2448">
          <cell r="A2448" t="str">
            <v>UTMedium C&amp;IDLC Space HeatingSummer Peak Reduction @Generation (MW)Low Participation Case0</v>
          </cell>
          <cell r="B2448" t="str">
            <v>UT</v>
          </cell>
          <cell r="C2448" t="str">
            <v>Medium C&amp;I</v>
          </cell>
          <cell r="D2448" t="str">
            <v>DLC Space Heating</v>
          </cell>
          <cell r="E2448" t="str">
            <v>Summer Peak Reduction @Generation (MW)</v>
          </cell>
          <cell r="F2448" t="str">
            <v>Low Participation Case</v>
          </cell>
          <cell r="G2448">
            <v>0</v>
          </cell>
          <cell r="H2448">
            <v>0</v>
          </cell>
          <cell r="I2448">
            <v>0</v>
          </cell>
          <cell r="J2448">
            <v>0</v>
          </cell>
          <cell r="K2448">
            <v>0</v>
          </cell>
          <cell r="L2448">
            <v>0</v>
          </cell>
          <cell r="M2448">
            <v>0</v>
          </cell>
          <cell r="N2448">
            <v>0</v>
          </cell>
          <cell r="O2448">
            <v>0</v>
          </cell>
          <cell r="P2448">
            <v>0</v>
          </cell>
          <cell r="Q2448">
            <v>0</v>
          </cell>
          <cell r="R2448">
            <v>5.6309529854545115</v>
          </cell>
          <cell r="S2448">
            <v>17.1442871462299</v>
          </cell>
          <cell r="T2448">
            <v>40.548980952242438</v>
          </cell>
          <cell r="U2448">
            <v>52.92799504328039</v>
          </cell>
          <cell r="V2448">
            <v>59.593354892652727</v>
          </cell>
          <cell r="W2448">
            <v>60.382677857562754</v>
          </cell>
          <cell r="X2448">
            <v>61.162885646285609</v>
          </cell>
          <cell r="Y2448">
            <v>61.94387351456492</v>
          </cell>
          <cell r="Z2448">
            <v>62.762198341341403</v>
          </cell>
          <cell r="AA2448">
            <v>63.678439181486489</v>
          </cell>
          <cell r="AB2448">
            <v>64.520775498172327</v>
          </cell>
          <cell r="AC2448">
            <v>65.364607857843168</v>
          </cell>
          <cell r="AD2448">
            <v>66.238987169908881</v>
          </cell>
          <cell r="AE2448">
            <v>67.125063013269198</v>
          </cell>
          <cell r="AF2448">
            <v>68.022991851877961</v>
          </cell>
          <cell r="AG2448">
            <v>68.932932242700019</v>
          </cell>
          <cell r="AH2448">
            <v>69.855044863709381</v>
          </cell>
          <cell r="AI2448">
            <v>70.789492542261797</v>
          </cell>
          <cell r="AJ2448">
            <v>71.73644028384696</v>
          </cell>
          <cell r="AK2448">
            <v>72.696055301225314</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row>
        <row r="2449">
          <cell r="A2449" t="str">
            <v>UTMedium C&amp;IDLC Space HeatingWinter Peak Reduction @Meter  (MW)Low Participation Case0</v>
          </cell>
          <cell r="B2449" t="str">
            <v>UT</v>
          </cell>
          <cell r="C2449" t="str">
            <v>Medium C&amp;I</v>
          </cell>
          <cell r="D2449" t="str">
            <v>DLC Space Heating</v>
          </cell>
          <cell r="E2449" t="str">
            <v>Winter Peak Reduction @Meter  (MW)</v>
          </cell>
          <cell r="F2449" t="str">
            <v>Low Participation Case</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row>
        <row r="2450">
          <cell r="A2450" t="str">
            <v>UTMedium C&amp;IDLC Space HeatingWinter Peak Reduction @Generation (MW)Low Participation Case0</v>
          </cell>
          <cell r="B2450" t="str">
            <v>UT</v>
          </cell>
          <cell r="C2450" t="str">
            <v>Medium C&amp;I</v>
          </cell>
          <cell r="D2450" t="str">
            <v>DLC Space Heating</v>
          </cell>
          <cell r="E2450" t="str">
            <v>Winter Peak Reduction @Generation (MW)</v>
          </cell>
          <cell r="F2450" t="str">
            <v>Low Participation Case</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row>
        <row r="2451">
          <cell r="A2451" t="str">
            <v>UTMedium C&amp;IDLC Space HeatingProgram Annual BenefitsLow Participation Case0</v>
          </cell>
          <cell r="B2451" t="str">
            <v>UT</v>
          </cell>
          <cell r="C2451" t="str">
            <v>Medium C&amp;I</v>
          </cell>
          <cell r="D2451" t="str">
            <v>DLC Space Heating</v>
          </cell>
          <cell r="E2451" t="str">
            <v>Program Annual Benefits</v>
          </cell>
          <cell r="F2451" t="str">
            <v>Low Participation Case</v>
          </cell>
          <cell r="G2451">
            <v>0</v>
          </cell>
          <cell r="BA2451">
            <v>10266852.85</v>
          </cell>
        </row>
        <row r="2452">
          <cell r="A2452" t="str">
            <v>UTMedium C&amp;IDLC Space HeatingNew ParticipantsLow Participation Case0</v>
          </cell>
          <cell r="B2452" t="str">
            <v>UT</v>
          </cell>
          <cell r="C2452" t="str">
            <v>Medium C&amp;I</v>
          </cell>
          <cell r="D2452" t="str">
            <v>DLC Space Heating</v>
          </cell>
          <cell r="E2452" t="str">
            <v>New Participants</v>
          </cell>
          <cell r="F2452" t="str">
            <v>Low Participation Case</v>
          </cell>
          <cell r="G2452">
            <v>0</v>
          </cell>
          <cell r="H2452">
            <v>0</v>
          </cell>
          <cell r="I2452">
            <v>0</v>
          </cell>
          <cell r="J2452">
            <v>0</v>
          </cell>
          <cell r="K2452">
            <v>0</v>
          </cell>
          <cell r="L2452">
            <v>0</v>
          </cell>
          <cell r="M2452">
            <v>0</v>
          </cell>
          <cell r="N2452">
            <v>0</v>
          </cell>
          <cell r="O2452">
            <v>0</v>
          </cell>
          <cell r="P2452">
            <v>0</v>
          </cell>
          <cell r="Q2452">
            <v>0</v>
          </cell>
          <cell r="R2452">
            <v>16746.686550000006</v>
          </cell>
          <cell r="S2452">
            <v>34271.919000000009</v>
          </cell>
          <cell r="T2452">
            <v>69833.664450000011</v>
          </cell>
          <cell r="U2452">
            <v>36847.527750000037</v>
          </cell>
          <cell r="V2452">
            <v>20100.588749999937</v>
          </cell>
          <cell r="W2452">
            <v>2583.0255000000179</v>
          </cell>
          <cell r="X2452">
            <v>2585.7149999999965</v>
          </cell>
          <cell r="Y2452">
            <v>2585.2035000000324</v>
          </cell>
          <cell r="Z2452">
            <v>2584.5764999999665</v>
          </cell>
          <cell r="AA2452">
            <v>2584.3950000000186</v>
          </cell>
          <cell r="AB2452">
            <v>2584.7249999999767</v>
          </cell>
          <cell r="AC2452">
            <v>2592.8595000000205</v>
          </cell>
          <cell r="AD2452">
            <v>2694.0321599718882</v>
          </cell>
          <cell r="AE2452">
            <v>2731.0805338135397</v>
          </cell>
          <cell r="AF2452">
            <v>2768.6383974915661</v>
          </cell>
          <cell r="AG2452">
            <v>2806.7127575183695</v>
          </cell>
          <cell r="AH2452">
            <v>2845.3107167601411</v>
          </cell>
          <cell r="AI2452">
            <v>2884.4394757617847</v>
          </cell>
          <cell r="AJ2452">
            <v>2924.1063340901455</v>
          </cell>
          <cell r="AK2452">
            <v>2964.3186916958948</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row>
        <row r="2453">
          <cell r="A2453" t="str">
            <v>UTMedium C&amp;IDLC Space HeatingIncentive CostsLow Participation Case0</v>
          </cell>
          <cell r="B2453" t="str">
            <v>UT</v>
          </cell>
          <cell r="C2453" t="str">
            <v>Medium C&amp;I</v>
          </cell>
          <cell r="D2453" t="str">
            <v>DLC Space Heating</v>
          </cell>
          <cell r="E2453" t="str">
            <v>Incentive Costs</v>
          </cell>
          <cell r="F2453" t="str">
            <v>Low Participation Case</v>
          </cell>
          <cell r="G2453">
            <v>0</v>
          </cell>
          <cell r="H2453">
            <v>0</v>
          </cell>
          <cell r="I2453">
            <v>0</v>
          </cell>
          <cell r="J2453">
            <v>0</v>
          </cell>
          <cell r="K2453">
            <v>0</v>
          </cell>
          <cell r="L2453">
            <v>0</v>
          </cell>
          <cell r="M2453">
            <v>0</v>
          </cell>
          <cell r="N2453">
            <v>0</v>
          </cell>
          <cell r="O2453">
            <v>0</v>
          </cell>
          <cell r="P2453">
            <v>0</v>
          </cell>
          <cell r="Q2453">
            <v>0</v>
          </cell>
          <cell r="R2453">
            <v>351680.42</v>
          </cell>
          <cell r="S2453">
            <v>1071390.72</v>
          </cell>
          <cell r="T2453">
            <v>2537897.67</v>
          </cell>
          <cell r="U2453">
            <v>3311695.75</v>
          </cell>
          <cell r="V2453">
            <v>3733808.12</v>
          </cell>
          <cell r="W2453">
            <v>3788051.65</v>
          </cell>
          <cell r="X2453">
            <v>3842351.67</v>
          </cell>
          <cell r="Y2453">
            <v>3896640.94</v>
          </cell>
          <cell r="Z2453">
            <v>3950917.05</v>
          </cell>
          <cell r="AA2453">
            <v>4005189.34</v>
          </cell>
          <cell r="AB2453">
            <v>4059468.57</v>
          </cell>
          <cell r="AC2453">
            <v>4113918.62</v>
          </cell>
          <cell r="AD2453">
            <v>4170493.29</v>
          </cell>
          <cell r="AE2453">
            <v>4227845.9800000004</v>
          </cell>
          <cell r="AF2453">
            <v>4285987.3899999997</v>
          </cell>
          <cell r="AG2453">
            <v>4344928.3600000003</v>
          </cell>
          <cell r="AH2453">
            <v>4404679.88</v>
          </cell>
          <cell r="AI2453">
            <v>4465253.1100000003</v>
          </cell>
          <cell r="AJ2453">
            <v>4526659.34</v>
          </cell>
          <cell r="AK2453">
            <v>4588910.04</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row>
        <row r="2454">
          <cell r="A2454" t="str">
            <v>UTMedium C&amp;IDLC Space HeatingParticipantsLow Participation Case0</v>
          </cell>
          <cell r="B2454" t="str">
            <v>UT</v>
          </cell>
          <cell r="C2454" t="str">
            <v>Medium C&amp;I</v>
          </cell>
          <cell r="D2454" t="str">
            <v>DLC Space Heating</v>
          </cell>
          <cell r="E2454" t="str">
            <v>Participants</v>
          </cell>
          <cell r="F2454" t="str">
            <v>Low Participation Case</v>
          </cell>
          <cell r="G2454">
            <v>0</v>
          </cell>
          <cell r="H2454">
            <v>0</v>
          </cell>
          <cell r="I2454">
            <v>0</v>
          </cell>
          <cell r="J2454">
            <v>0</v>
          </cell>
          <cell r="K2454">
            <v>0</v>
          </cell>
          <cell r="L2454">
            <v>0</v>
          </cell>
          <cell r="M2454">
            <v>0</v>
          </cell>
          <cell r="N2454">
            <v>0</v>
          </cell>
          <cell r="O2454">
            <v>0</v>
          </cell>
          <cell r="P2454">
            <v>0</v>
          </cell>
          <cell r="Q2454">
            <v>0</v>
          </cell>
          <cell r="R2454">
            <v>16746.686550000006</v>
          </cell>
          <cell r="S2454">
            <v>51018.605550000015</v>
          </cell>
          <cell r="T2454">
            <v>120852.27000000002</v>
          </cell>
          <cell r="U2454">
            <v>157699.79775000006</v>
          </cell>
          <cell r="V2454">
            <v>177800.38649999999</v>
          </cell>
          <cell r="W2454">
            <v>180383.41200000001</v>
          </cell>
          <cell r="X2454">
            <v>182969.12700000001</v>
          </cell>
          <cell r="Y2454">
            <v>185554.33050000004</v>
          </cell>
          <cell r="Z2454">
            <v>188138.90700000001</v>
          </cell>
          <cell r="AA2454">
            <v>190723.30200000003</v>
          </cell>
          <cell r="AB2454">
            <v>193308.027</v>
          </cell>
          <cell r="AC2454">
            <v>195900.88650000002</v>
          </cell>
          <cell r="AD2454">
            <v>198594.91865997191</v>
          </cell>
          <cell r="AE2454">
            <v>201325.99919378545</v>
          </cell>
          <cell r="AF2454">
            <v>204094.63759127702</v>
          </cell>
          <cell r="AG2454">
            <v>206901.35034879539</v>
          </cell>
          <cell r="AH2454">
            <v>209746.66106555553</v>
          </cell>
          <cell r="AI2454">
            <v>212631.10054131731</v>
          </cell>
          <cell r="AJ2454">
            <v>215555.20687540746</v>
          </cell>
          <cell r="AK2454">
            <v>218519.52556710335</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row>
        <row r="2455">
          <cell r="A2455" t="str">
            <v>UTResidentialDLC Space HeatingProgram Annual BenefitsLow Participation Case0</v>
          </cell>
          <cell r="B2455" t="str">
            <v>UT</v>
          </cell>
          <cell r="C2455" t="str">
            <v>Residential</v>
          </cell>
          <cell r="D2455" t="str">
            <v>DLC Space Heating</v>
          </cell>
          <cell r="E2455" t="str">
            <v>Program Annual Benefits</v>
          </cell>
          <cell r="F2455" t="str">
            <v>Low Participation Case</v>
          </cell>
          <cell r="G2455">
            <v>0</v>
          </cell>
          <cell r="H2455">
            <v>0</v>
          </cell>
          <cell r="I2455">
            <v>0</v>
          </cell>
          <cell r="J2455">
            <v>0</v>
          </cell>
          <cell r="K2455">
            <v>0</v>
          </cell>
          <cell r="L2455">
            <v>0</v>
          </cell>
          <cell r="M2455">
            <v>0</v>
          </cell>
          <cell r="N2455">
            <v>0</v>
          </cell>
          <cell r="O2455">
            <v>0</v>
          </cell>
          <cell r="P2455">
            <v>0</v>
          </cell>
          <cell r="Q2455">
            <v>0</v>
          </cell>
          <cell r="R2455">
            <v>573231.01</v>
          </cell>
          <cell r="S2455">
            <v>1745288.43</v>
          </cell>
          <cell r="T2455">
            <v>4127886.26</v>
          </cell>
          <cell r="U2455">
            <v>5388069.9000000004</v>
          </cell>
          <cell r="V2455">
            <v>6066603.5300000003</v>
          </cell>
          <cell r="W2455">
            <v>6146956.6100000003</v>
          </cell>
          <cell r="X2455">
            <v>6226381.7599999998</v>
          </cell>
          <cell r="Y2455">
            <v>6305886.3200000003</v>
          </cell>
          <cell r="Z2455">
            <v>6389191.79</v>
          </cell>
          <cell r="AA2455">
            <v>6482465.1100000003</v>
          </cell>
          <cell r="AB2455">
            <v>6568214.9500000002</v>
          </cell>
          <cell r="AC2455">
            <v>6654117.0800000001</v>
          </cell>
          <cell r="AD2455">
            <v>6743128.8899999997</v>
          </cell>
          <cell r="AE2455">
            <v>6833331.4100000001</v>
          </cell>
          <cell r="AF2455">
            <v>6924740.5700000003</v>
          </cell>
          <cell r="AG2455">
            <v>7017372.5</v>
          </cell>
          <cell r="AH2455">
            <v>7111243.5700000003</v>
          </cell>
          <cell r="AI2455">
            <v>7206370.3399999999</v>
          </cell>
          <cell r="AJ2455">
            <v>7302769.6200000001</v>
          </cell>
          <cell r="AK2455">
            <v>7400458.4299999997</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row>
        <row r="2456">
          <cell r="A2456" t="str">
            <v>UTResidentialDLC Space HeatingProgram Annual CostsLow Participation Case0</v>
          </cell>
          <cell r="B2456" t="str">
            <v>UT</v>
          </cell>
          <cell r="C2456" t="str">
            <v>Residential</v>
          </cell>
          <cell r="D2456" t="str">
            <v>DLC Space Heating</v>
          </cell>
          <cell r="E2456" t="str">
            <v>Program Annual Costs</v>
          </cell>
          <cell r="F2456" t="str">
            <v>Low Participation Case</v>
          </cell>
          <cell r="G2456">
            <v>0</v>
          </cell>
          <cell r="H2456">
            <v>0</v>
          </cell>
          <cell r="I2456">
            <v>0</v>
          </cell>
          <cell r="J2456">
            <v>0</v>
          </cell>
          <cell r="K2456">
            <v>0</v>
          </cell>
          <cell r="L2456">
            <v>0</v>
          </cell>
          <cell r="M2456">
            <v>0</v>
          </cell>
          <cell r="N2456">
            <v>0</v>
          </cell>
          <cell r="O2456">
            <v>0</v>
          </cell>
          <cell r="P2456">
            <v>0</v>
          </cell>
          <cell r="Q2456">
            <v>0</v>
          </cell>
          <cell r="R2456">
            <v>5834317.1500000004</v>
          </cell>
          <cell r="S2456">
            <v>12509121.98</v>
          </cell>
          <cell r="T2456">
            <v>26286343.199999999</v>
          </cell>
          <cell r="U2456">
            <v>16130618.27</v>
          </cell>
          <cell r="V2456">
            <v>10911310.720000001</v>
          </cell>
          <cell r="W2456">
            <v>4823091.07</v>
          </cell>
          <cell r="X2456">
            <v>4899046.41</v>
          </cell>
          <cell r="Y2456">
            <v>4974249.76</v>
          </cell>
          <cell r="Z2456">
            <v>5049879.66</v>
          </cell>
          <cell r="AA2456">
            <v>5126289.05</v>
          </cell>
          <cell r="AB2456">
            <v>5203203.5</v>
          </cell>
          <cell r="AC2456">
            <v>5283869.59</v>
          </cell>
          <cell r="AD2456">
            <v>5405233.1200000001</v>
          </cell>
          <cell r="AE2456">
            <v>5502775.29</v>
          </cell>
          <cell r="AF2456">
            <v>5602414.6799999997</v>
          </cell>
          <cell r="AG2456">
            <v>5704204.7300000004</v>
          </cell>
          <cell r="AH2456">
            <v>5808200.4400000004</v>
          </cell>
          <cell r="AI2456">
            <v>5914458.3899999997</v>
          </cell>
          <cell r="AJ2456">
            <v>6023036.7800000003</v>
          </cell>
          <cell r="AK2456">
            <v>6133995.5099999998</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row>
        <row r="2457">
          <cell r="A2457" t="str">
            <v>UTResidentialDLC Space HeatingNon-Incentive CostsLow Participation Case0</v>
          </cell>
          <cell r="B2457" t="str">
            <v>UT</v>
          </cell>
          <cell r="C2457" t="str">
            <v>Residential</v>
          </cell>
          <cell r="D2457" t="str">
            <v>DLC Space Heating</v>
          </cell>
          <cell r="E2457" t="str">
            <v>Non-Incentive Costs</v>
          </cell>
          <cell r="F2457" t="str">
            <v>Low Participation Case</v>
          </cell>
          <cell r="G2457">
            <v>0</v>
          </cell>
          <cell r="H2457">
            <v>0</v>
          </cell>
          <cell r="I2457">
            <v>0</v>
          </cell>
          <cell r="J2457">
            <v>0</v>
          </cell>
          <cell r="K2457">
            <v>0</v>
          </cell>
          <cell r="L2457">
            <v>0</v>
          </cell>
          <cell r="M2457">
            <v>0</v>
          </cell>
          <cell r="N2457">
            <v>0</v>
          </cell>
          <cell r="O2457">
            <v>0</v>
          </cell>
          <cell r="P2457">
            <v>0</v>
          </cell>
          <cell r="Q2457">
            <v>0</v>
          </cell>
          <cell r="R2457">
            <v>5482636.7300000004</v>
          </cell>
          <cell r="S2457">
            <v>11437731.27</v>
          </cell>
          <cell r="T2457">
            <v>23748445.530000001</v>
          </cell>
          <cell r="U2457">
            <v>12818922.52</v>
          </cell>
          <cell r="V2457">
            <v>7177502.6100000003</v>
          </cell>
          <cell r="W2457">
            <v>1035039.42</v>
          </cell>
          <cell r="X2457">
            <v>1056694.75</v>
          </cell>
          <cell r="Y2457">
            <v>1077608.81</v>
          </cell>
          <cell r="Z2457">
            <v>1098962.6200000001</v>
          </cell>
          <cell r="AA2457">
            <v>1121099.71</v>
          </cell>
          <cell r="AB2457">
            <v>1143734.93</v>
          </cell>
          <cell r="AC2457">
            <v>1169950.97</v>
          </cell>
          <cell r="AD2457">
            <v>1234739.83</v>
          </cell>
          <cell r="AE2457">
            <v>1274929.31</v>
          </cell>
          <cell r="AF2457">
            <v>1316427.29</v>
          </cell>
          <cell r="AG2457">
            <v>1359276.37</v>
          </cell>
          <cell r="AH2457">
            <v>1403520.56</v>
          </cell>
          <cell r="AI2457">
            <v>1449205.28</v>
          </cell>
          <cell r="AJ2457">
            <v>1496377.44</v>
          </cell>
          <cell r="AK2457">
            <v>1545085.48</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row>
        <row r="2458">
          <cell r="A2458" t="str">
            <v>UTResidentialDLC Space HeatingSummer Peak Reduction @Meter  (MW)Low Participation Case0</v>
          </cell>
          <cell r="B2458" t="str">
            <v>UT</v>
          </cell>
          <cell r="C2458" t="str">
            <v>Residential</v>
          </cell>
          <cell r="D2458" t="str">
            <v>DLC Space Heating</v>
          </cell>
          <cell r="E2458" t="str">
            <v>Summer Peak Reduction @Meter  (MW)</v>
          </cell>
          <cell r="F2458" t="str">
            <v>Low Participation Case</v>
          </cell>
          <cell r="G2458">
            <v>0</v>
          </cell>
          <cell r="H2458">
            <v>0</v>
          </cell>
          <cell r="I2458">
            <v>0</v>
          </cell>
          <cell r="J2458">
            <v>0</v>
          </cell>
          <cell r="K2458">
            <v>0</v>
          </cell>
          <cell r="L2458">
            <v>0</v>
          </cell>
          <cell r="M2458">
            <v>0</v>
          </cell>
          <cell r="N2458">
            <v>0</v>
          </cell>
          <cell r="O2458">
            <v>0</v>
          </cell>
          <cell r="P2458">
            <v>0</v>
          </cell>
          <cell r="Q2458">
            <v>0</v>
          </cell>
          <cell r="R2458">
            <v>5.1061481672101516</v>
          </cell>
          <cell r="S2458">
            <v>15.546439584201273</v>
          </cell>
          <cell r="T2458">
            <v>36.769815927493447</v>
          </cell>
          <cell r="U2458">
            <v>47.99510590524666</v>
          </cell>
          <cell r="V2458">
            <v>54.039254216657497</v>
          </cell>
          <cell r="W2458">
            <v>54.75501228123791</v>
          </cell>
          <cell r="X2458">
            <v>55.462504704051796</v>
          </cell>
          <cell r="Y2458">
            <v>56.170704503007471</v>
          </cell>
          <cell r="Z2458">
            <v>56.91276145592839</v>
          </cell>
          <cell r="AA2458">
            <v>57.74360864977195</v>
          </cell>
          <cell r="AB2458">
            <v>58.507439221742665</v>
          </cell>
          <cell r="AC2458">
            <v>59.27262640549219</v>
          </cell>
          <cell r="AD2458">
            <v>60.065513565673378</v>
          </cell>
          <cell r="AE2458">
            <v>60.869007140432515</v>
          </cell>
          <cell r="AF2458">
            <v>61.683249011282939</v>
          </cell>
          <cell r="AG2458">
            <v>62.508382957680382</v>
          </cell>
          <cell r="AH2458">
            <v>63.344554682411669</v>
          </cell>
          <cell r="AI2458">
            <v>64.191911837323005</v>
          </cell>
          <cell r="AJ2458">
            <v>65.050604049392433</v>
          </cell>
          <cell r="AK2458">
            <v>65.920782947151125</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row>
        <row r="2459">
          <cell r="A2459" t="str">
            <v>UTResidentialDLC Space HeatingSummer Peak Reduction @Generation (MW)Low Participation Case0</v>
          </cell>
          <cell r="B2459" t="str">
            <v>UT</v>
          </cell>
          <cell r="C2459" t="str">
            <v>Residential</v>
          </cell>
          <cell r="D2459" t="str">
            <v>DLC Space Heating</v>
          </cell>
          <cell r="E2459" t="str">
            <v>Summer Peak Reduction @Generation (MW)</v>
          </cell>
          <cell r="F2459" t="str">
            <v>Low Participation Case</v>
          </cell>
          <cell r="G2459">
            <v>0</v>
          </cell>
          <cell r="H2459">
            <v>0</v>
          </cell>
          <cell r="I2459">
            <v>0</v>
          </cell>
          <cell r="J2459">
            <v>0</v>
          </cell>
          <cell r="K2459">
            <v>0</v>
          </cell>
          <cell r="L2459">
            <v>0</v>
          </cell>
          <cell r="M2459">
            <v>0</v>
          </cell>
          <cell r="N2459">
            <v>0</v>
          </cell>
          <cell r="O2459">
            <v>0</v>
          </cell>
          <cell r="P2459">
            <v>0</v>
          </cell>
          <cell r="Q2459">
            <v>0</v>
          </cell>
          <cell r="R2459">
            <v>5.6309529854545115</v>
          </cell>
          <cell r="S2459">
            <v>17.1442871462299</v>
          </cell>
          <cell r="T2459">
            <v>40.548980952242438</v>
          </cell>
          <cell r="U2459">
            <v>52.92799504328039</v>
          </cell>
          <cell r="V2459">
            <v>59.593354892652727</v>
          </cell>
          <cell r="W2459">
            <v>60.382677857562754</v>
          </cell>
          <cell r="X2459">
            <v>61.162885646285609</v>
          </cell>
          <cell r="Y2459">
            <v>61.94387351456492</v>
          </cell>
          <cell r="Z2459">
            <v>62.762198341341403</v>
          </cell>
          <cell r="AA2459">
            <v>63.678439181486489</v>
          </cell>
          <cell r="AB2459">
            <v>64.520775498172327</v>
          </cell>
          <cell r="AC2459">
            <v>65.364607857843168</v>
          </cell>
          <cell r="AD2459">
            <v>66.238987169908881</v>
          </cell>
          <cell r="AE2459">
            <v>67.125063013269198</v>
          </cell>
          <cell r="AF2459">
            <v>68.022991851877961</v>
          </cell>
          <cell r="AG2459">
            <v>68.932932242700019</v>
          </cell>
          <cell r="AH2459">
            <v>69.855044863709381</v>
          </cell>
          <cell r="AI2459">
            <v>70.789492542261797</v>
          </cell>
          <cell r="AJ2459">
            <v>71.73644028384696</v>
          </cell>
          <cell r="AK2459">
            <v>72.696055301225314</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row>
        <row r="2460">
          <cell r="A2460" t="str">
            <v>UTResidentialDLC Space HeatingWinter Peak Reduction @Meter  (MW)Low Participation Case0</v>
          </cell>
          <cell r="B2460" t="str">
            <v>UT</v>
          </cell>
          <cell r="C2460" t="str">
            <v>Residential</v>
          </cell>
          <cell r="D2460" t="str">
            <v>DLC Space Heating</v>
          </cell>
          <cell r="E2460" t="str">
            <v>Winter Peak Reduction @Meter  (MW)</v>
          </cell>
          <cell r="F2460" t="str">
            <v>Low Participation Case</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row>
        <row r="2461">
          <cell r="A2461" t="str">
            <v>UTResidentialDLC Space HeatingWinter Peak Reduction @Generation (MW)Low Participation Case0</v>
          </cell>
          <cell r="B2461" t="str">
            <v>UT</v>
          </cell>
          <cell r="C2461" t="str">
            <v>Residential</v>
          </cell>
          <cell r="D2461" t="str">
            <v>DLC Space Heating</v>
          </cell>
          <cell r="E2461" t="str">
            <v>Winter Peak Reduction @Generation (MW)</v>
          </cell>
          <cell r="F2461" t="str">
            <v>Low Participation Case</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row>
        <row r="2462">
          <cell r="A2462" t="str">
            <v>UTResidentialDLC Space HeatingProgram Annual BenefitsLow Participation Case0</v>
          </cell>
          <cell r="B2462" t="str">
            <v>UT</v>
          </cell>
          <cell r="C2462" t="str">
            <v>Residential</v>
          </cell>
          <cell r="D2462" t="str">
            <v>DLC Space Heating</v>
          </cell>
          <cell r="E2462" t="str">
            <v>Program Annual Benefits</v>
          </cell>
          <cell r="F2462" t="str">
            <v>Low Participation Case</v>
          </cell>
          <cell r="G2462">
            <v>0</v>
          </cell>
          <cell r="BA2462">
            <v>-219220923.84999999</v>
          </cell>
        </row>
        <row r="2463">
          <cell r="A2463" t="str">
            <v>UTResidentialDLC Space HeatingNew ParticipantsLow Participation Case0</v>
          </cell>
          <cell r="B2463" t="str">
            <v>UT</v>
          </cell>
          <cell r="C2463" t="str">
            <v>Residential</v>
          </cell>
          <cell r="D2463" t="str">
            <v>DLC Space Heating</v>
          </cell>
          <cell r="E2463" t="str">
            <v>New Participants</v>
          </cell>
          <cell r="F2463" t="str">
            <v>Low Participation Case</v>
          </cell>
          <cell r="G2463">
            <v>0</v>
          </cell>
          <cell r="H2463">
            <v>0</v>
          </cell>
          <cell r="I2463">
            <v>0</v>
          </cell>
          <cell r="J2463">
            <v>0</v>
          </cell>
          <cell r="K2463">
            <v>0</v>
          </cell>
          <cell r="L2463">
            <v>0</v>
          </cell>
          <cell r="M2463">
            <v>0</v>
          </cell>
          <cell r="N2463">
            <v>0</v>
          </cell>
          <cell r="O2463">
            <v>0</v>
          </cell>
          <cell r="P2463">
            <v>0</v>
          </cell>
          <cell r="Q2463">
            <v>0</v>
          </cell>
          <cell r="R2463">
            <v>16746.686550000006</v>
          </cell>
          <cell r="S2463">
            <v>34271.919000000009</v>
          </cell>
          <cell r="T2463">
            <v>69833.664450000011</v>
          </cell>
          <cell r="U2463">
            <v>36847.527750000037</v>
          </cell>
          <cell r="V2463">
            <v>20100.588749999937</v>
          </cell>
          <cell r="W2463">
            <v>2583.0255000000179</v>
          </cell>
          <cell r="X2463">
            <v>2585.7149999999965</v>
          </cell>
          <cell r="Y2463">
            <v>2585.2035000000324</v>
          </cell>
          <cell r="Z2463">
            <v>2584.5764999999665</v>
          </cell>
          <cell r="AA2463">
            <v>2584.3950000000186</v>
          </cell>
          <cell r="AB2463">
            <v>2584.7249999999767</v>
          </cell>
          <cell r="AC2463">
            <v>2592.8595000000205</v>
          </cell>
          <cell r="AD2463">
            <v>2694.0321599718882</v>
          </cell>
          <cell r="AE2463">
            <v>2731.0805338135397</v>
          </cell>
          <cell r="AF2463">
            <v>2768.6383974915661</v>
          </cell>
          <cell r="AG2463">
            <v>2806.7127575183695</v>
          </cell>
          <cell r="AH2463">
            <v>2845.3107167601411</v>
          </cell>
          <cell r="AI2463">
            <v>2884.4394757617847</v>
          </cell>
          <cell r="AJ2463">
            <v>2924.1063340901455</v>
          </cell>
          <cell r="AK2463">
            <v>2964.3186916958948</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row>
        <row r="2464">
          <cell r="A2464" t="str">
            <v>UTResidentialDLC Space HeatingIncentive CostsLow Participation Case0</v>
          </cell>
          <cell r="B2464" t="str">
            <v>UT</v>
          </cell>
          <cell r="C2464" t="str">
            <v>Residential</v>
          </cell>
          <cell r="D2464" t="str">
            <v>DLC Space Heating</v>
          </cell>
          <cell r="E2464" t="str">
            <v>Incentive Costs</v>
          </cell>
          <cell r="F2464" t="str">
            <v>Low Participation Case</v>
          </cell>
          <cell r="G2464">
            <v>0</v>
          </cell>
          <cell r="H2464">
            <v>0</v>
          </cell>
          <cell r="I2464">
            <v>0</v>
          </cell>
          <cell r="J2464">
            <v>0</v>
          </cell>
          <cell r="K2464">
            <v>0</v>
          </cell>
          <cell r="L2464">
            <v>0</v>
          </cell>
          <cell r="M2464">
            <v>0</v>
          </cell>
          <cell r="N2464">
            <v>0</v>
          </cell>
          <cell r="O2464">
            <v>0</v>
          </cell>
          <cell r="P2464">
            <v>0</v>
          </cell>
          <cell r="Q2464">
            <v>0</v>
          </cell>
          <cell r="R2464">
            <v>351680.42</v>
          </cell>
          <cell r="S2464">
            <v>1071390.72</v>
          </cell>
          <cell r="T2464">
            <v>2537897.67</v>
          </cell>
          <cell r="U2464">
            <v>3311695.75</v>
          </cell>
          <cell r="V2464">
            <v>3733808.12</v>
          </cell>
          <cell r="W2464">
            <v>3788051.65</v>
          </cell>
          <cell r="X2464">
            <v>3842351.67</v>
          </cell>
          <cell r="Y2464">
            <v>3896640.94</v>
          </cell>
          <cell r="Z2464">
            <v>3950917.05</v>
          </cell>
          <cell r="AA2464">
            <v>4005189.34</v>
          </cell>
          <cell r="AB2464">
            <v>4059468.57</v>
          </cell>
          <cell r="AC2464">
            <v>4113918.62</v>
          </cell>
          <cell r="AD2464">
            <v>4170493.29</v>
          </cell>
          <cell r="AE2464">
            <v>4227845.9800000004</v>
          </cell>
          <cell r="AF2464">
            <v>4285987.3899999997</v>
          </cell>
          <cell r="AG2464">
            <v>4344928.3600000003</v>
          </cell>
          <cell r="AH2464">
            <v>4404679.88</v>
          </cell>
          <cell r="AI2464">
            <v>4465253.1100000003</v>
          </cell>
          <cell r="AJ2464">
            <v>4526659.34</v>
          </cell>
          <cell r="AK2464">
            <v>4588910.04</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row>
        <row r="2465">
          <cell r="A2465" t="str">
            <v>UTResidentialDLC Space HeatingParticipantsLow Participation Case0</v>
          </cell>
          <cell r="B2465" t="str">
            <v>UT</v>
          </cell>
          <cell r="C2465" t="str">
            <v>Residential</v>
          </cell>
          <cell r="D2465" t="str">
            <v>DLC Space Heating</v>
          </cell>
          <cell r="E2465" t="str">
            <v>Participants</v>
          </cell>
          <cell r="F2465" t="str">
            <v>Low Participation Case</v>
          </cell>
          <cell r="G2465">
            <v>0</v>
          </cell>
          <cell r="H2465">
            <v>0</v>
          </cell>
          <cell r="I2465">
            <v>0</v>
          </cell>
          <cell r="J2465">
            <v>0</v>
          </cell>
          <cell r="K2465">
            <v>0</v>
          </cell>
          <cell r="L2465">
            <v>0</v>
          </cell>
          <cell r="M2465">
            <v>0</v>
          </cell>
          <cell r="N2465">
            <v>0</v>
          </cell>
          <cell r="O2465">
            <v>0</v>
          </cell>
          <cell r="P2465">
            <v>0</v>
          </cell>
          <cell r="Q2465">
            <v>0</v>
          </cell>
          <cell r="R2465">
            <v>16746.686550000006</v>
          </cell>
          <cell r="S2465">
            <v>51018.605550000015</v>
          </cell>
          <cell r="T2465">
            <v>120852.27000000002</v>
          </cell>
          <cell r="U2465">
            <v>157699.79775000006</v>
          </cell>
          <cell r="V2465">
            <v>177800.38649999999</v>
          </cell>
          <cell r="W2465">
            <v>180383.41200000001</v>
          </cell>
          <cell r="X2465">
            <v>182969.12700000001</v>
          </cell>
          <cell r="Y2465">
            <v>185554.33050000004</v>
          </cell>
          <cell r="Z2465">
            <v>188138.90700000001</v>
          </cell>
          <cell r="AA2465">
            <v>190723.30200000003</v>
          </cell>
          <cell r="AB2465">
            <v>193308.027</v>
          </cell>
          <cell r="AC2465">
            <v>195900.88650000002</v>
          </cell>
          <cell r="AD2465">
            <v>198594.91865997191</v>
          </cell>
          <cell r="AE2465">
            <v>201325.99919378545</v>
          </cell>
          <cell r="AF2465">
            <v>204094.63759127702</v>
          </cell>
          <cell r="AG2465">
            <v>206901.35034879539</v>
          </cell>
          <cell r="AH2465">
            <v>209746.66106555553</v>
          </cell>
          <cell r="AI2465">
            <v>212631.10054131731</v>
          </cell>
          <cell r="AJ2465">
            <v>215555.20687540746</v>
          </cell>
          <cell r="AK2465">
            <v>218519.52556710335</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row>
        <row r="2466">
          <cell r="A2466" t="str">
            <v>UTSmall C&amp;IDLC Space HeatingProgram Annual BenefitsLow Participation Case0</v>
          </cell>
          <cell r="B2466" t="str">
            <v>UT</v>
          </cell>
          <cell r="C2466" t="str">
            <v>Small C&amp;I</v>
          </cell>
          <cell r="D2466" t="str">
            <v>DLC Space Heating</v>
          </cell>
          <cell r="E2466" t="str">
            <v>Program Annual Benefits</v>
          </cell>
          <cell r="F2466" t="str">
            <v>Low Participation Case</v>
          </cell>
          <cell r="G2466">
            <v>0</v>
          </cell>
          <cell r="H2466">
            <v>0</v>
          </cell>
          <cell r="I2466">
            <v>0</v>
          </cell>
          <cell r="J2466">
            <v>0</v>
          </cell>
          <cell r="K2466">
            <v>0</v>
          </cell>
          <cell r="L2466">
            <v>0</v>
          </cell>
          <cell r="M2466">
            <v>0</v>
          </cell>
          <cell r="N2466">
            <v>0</v>
          </cell>
          <cell r="O2466">
            <v>0</v>
          </cell>
          <cell r="P2466">
            <v>0</v>
          </cell>
          <cell r="Q2466">
            <v>0</v>
          </cell>
          <cell r="R2466">
            <v>573231.01</v>
          </cell>
          <cell r="S2466">
            <v>1745288.43</v>
          </cell>
          <cell r="T2466">
            <v>4127886.26</v>
          </cell>
          <cell r="U2466">
            <v>5388069.9000000004</v>
          </cell>
          <cell r="V2466">
            <v>6066603.5300000003</v>
          </cell>
          <cell r="W2466">
            <v>6146956.6100000003</v>
          </cell>
          <cell r="X2466">
            <v>6226381.7599999998</v>
          </cell>
          <cell r="Y2466">
            <v>6305886.3200000003</v>
          </cell>
          <cell r="Z2466">
            <v>6389191.79</v>
          </cell>
          <cell r="AA2466">
            <v>6482465.1100000003</v>
          </cell>
          <cell r="AB2466">
            <v>6568214.9500000002</v>
          </cell>
          <cell r="AC2466">
            <v>6654117.0800000001</v>
          </cell>
          <cell r="AD2466">
            <v>6743128.8899999997</v>
          </cell>
          <cell r="AE2466">
            <v>6833331.4100000001</v>
          </cell>
          <cell r="AF2466">
            <v>6924740.5700000003</v>
          </cell>
          <cell r="AG2466">
            <v>7017372.5</v>
          </cell>
          <cell r="AH2466">
            <v>7111243.5700000003</v>
          </cell>
          <cell r="AI2466">
            <v>7206370.3399999999</v>
          </cell>
          <cell r="AJ2466">
            <v>7302769.6200000001</v>
          </cell>
          <cell r="AK2466">
            <v>7400458.4299999997</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row>
        <row r="2467">
          <cell r="A2467" t="str">
            <v>UTSmall C&amp;IDLC Space HeatingProgram Annual CostsLow Participation Case0</v>
          </cell>
          <cell r="B2467" t="str">
            <v>UT</v>
          </cell>
          <cell r="C2467" t="str">
            <v>Small C&amp;I</v>
          </cell>
          <cell r="D2467" t="str">
            <v>DLC Space Heating</v>
          </cell>
          <cell r="E2467" t="str">
            <v>Program Annual Costs</v>
          </cell>
          <cell r="F2467" t="str">
            <v>Low Participation Case</v>
          </cell>
          <cell r="G2467">
            <v>0</v>
          </cell>
          <cell r="H2467">
            <v>0</v>
          </cell>
          <cell r="I2467">
            <v>0</v>
          </cell>
          <cell r="J2467">
            <v>0</v>
          </cell>
          <cell r="K2467">
            <v>0</v>
          </cell>
          <cell r="L2467">
            <v>0</v>
          </cell>
          <cell r="M2467">
            <v>0</v>
          </cell>
          <cell r="N2467">
            <v>0</v>
          </cell>
          <cell r="O2467">
            <v>0</v>
          </cell>
          <cell r="P2467">
            <v>0</v>
          </cell>
          <cell r="Q2467">
            <v>0</v>
          </cell>
          <cell r="R2467">
            <v>5834317.1500000004</v>
          </cell>
          <cell r="S2467">
            <v>12509121.98</v>
          </cell>
          <cell r="T2467">
            <v>26286343.199999999</v>
          </cell>
          <cell r="U2467">
            <v>16130618.27</v>
          </cell>
          <cell r="V2467">
            <v>10911310.720000001</v>
          </cell>
          <cell r="W2467">
            <v>4823091.07</v>
          </cell>
          <cell r="X2467">
            <v>4899046.41</v>
          </cell>
          <cell r="Y2467">
            <v>4974249.76</v>
          </cell>
          <cell r="Z2467">
            <v>5049879.66</v>
          </cell>
          <cell r="AA2467">
            <v>5126289.05</v>
          </cell>
          <cell r="AB2467">
            <v>5203203.5</v>
          </cell>
          <cell r="AC2467">
            <v>5283869.59</v>
          </cell>
          <cell r="AD2467">
            <v>5405233.1200000001</v>
          </cell>
          <cell r="AE2467">
            <v>5502775.29</v>
          </cell>
          <cell r="AF2467">
            <v>5602414.6799999997</v>
          </cell>
          <cell r="AG2467">
            <v>5704204.7300000004</v>
          </cell>
          <cell r="AH2467">
            <v>5808200.4400000004</v>
          </cell>
          <cell r="AI2467">
            <v>5914458.3899999997</v>
          </cell>
          <cell r="AJ2467">
            <v>6023036.7800000003</v>
          </cell>
          <cell r="AK2467">
            <v>6133995.5099999998</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row>
        <row r="2468">
          <cell r="A2468" t="str">
            <v>UTSmall C&amp;IDLC Space HeatingNon-Incentive CostsLow Participation Case0</v>
          </cell>
          <cell r="B2468" t="str">
            <v>UT</v>
          </cell>
          <cell r="C2468" t="str">
            <v>Small C&amp;I</v>
          </cell>
          <cell r="D2468" t="str">
            <v>DLC Space Heating</v>
          </cell>
          <cell r="E2468" t="str">
            <v>Non-Incentive Costs</v>
          </cell>
          <cell r="F2468" t="str">
            <v>Low Participation Case</v>
          </cell>
          <cell r="G2468">
            <v>0</v>
          </cell>
          <cell r="H2468">
            <v>0</v>
          </cell>
          <cell r="I2468">
            <v>0</v>
          </cell>
          <cell r="J2468">
            <v>0</v>
          </cell>
          <cell r="K2468">
            <v>0</v>
          </cell>
          <cell r="L2468">
            <v>0</v>
          </cell>
          <cell r="M2468">
            <v>0</v>
          </cell>
          <cell r="N2468">
            <v>0</v>
          </cell>
          <cell r="O2468">
            <v>0</v>
          </cell>
          <cell r="P2468">
            <v>0</v>
          </cell>
          <cell r="Q2468">
            <v>0</v>
          </cell>
          <cell r="R2468">
            <v>5482636.7300000004</v>
          </cell>
          <cell r="S2468">
            <v>11437731.27</v>
          </cell>
          <cell r="T2468">
            <v>23748445.530000001</v>
          </cell>
          <cell r="U2468">
            <v>12818922.52</v>
          </cell>
          <cell r="V2468">
            <v>7177502.6100000003</v>
          </cell>
          <cell r="W2468">
            <v>1035039.42</v>
          </cell>
          <cell r="X2468">
            <v>1056694.75</v>
          </cell>
          <cell r="Y2468">
            <v>1077608.81</v>
          </cell>
          <cell r="Z2468">
            <v>1098962.6200000001</v>
          </cell>
          <cell r="AA2468">
            <v>1121099.71</v>
          </cell>
          <cell r="AB2468">
            <v>1143734.93</v>
          </cell>
          <cell r="AC2468">
            <v>1169950.97</v>
          </cell>
          <cell r="AD2468">
            <v>1234739.83</v>
          </cell>
          <cell r="AE2468">
            <v>1274929.31</v>
          </cell>
          <cell r="AF2468">
            <v>1316427.29</v>
          </cell>
          <cell r="AG2468">
            <v>1359276.37</v>
          </cell>
          <cell r="AH2468">
            <v>1403520.56</v>
          </cell>
          <cell r="AI2468">
            <v>1449205.28</v>
          </cell>
          <cell r="AJ2468">
            <v>1496377.44</v>
          </cell>
          <cell r="AK2468">
            <v>1545085.48</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row>
        <row r="2469">
          <cell r="A2469" t="str">
            <v>UTSmall C&amp;IDLC Space HeatingSummer Peak Reduction @Meter  (MW)Low Participation Case0</v>
          </cell>
          <cell r="B2469" t="str">
            <v>UT</v>
          </cell>
          <cell r="C2469" t="str">
            <v>Small C&amp;I</v>
          </cell>
          <cell r="D2469" t="str">
            <v>DLC Space Heating</v>
          </cell>
          <cell r="E2469" t="str">
            <v>Summer Peak Reduction @Meter  (MW)</v>
          </cell>
          <cell r="F2469" t="str">
            <v>Low Participation Case</v>
          </cell>
          <cell r="G2469">
            <v>0</v>
          </cell>
          <cell r="H2469">
            <v>0</v>
          </cell>
          <cell r="I2469">
            <v>0</v>
          </cell>
          <cell r="J2469">
            <v>0</v>
          </cell>
          <cell r="K2469">
            <v>0</v>
          </cell>
          <cell r="L2469">
            <v>0</v>
          </cell>
          <cell r="M2469">
            <v>0</v>
          </cell>
          <cell r="N2469">
            <v>0</v>
          </cell>
          <cell r="O2469">
            <v>0</v>
          </cell>
          <cell r="P2469">
            <v>0</v>
          </cell>
          <cell r="Q2469">
            <v>0</v>
          </cell>
          <cell r="R2469">
            <v>5.1061481672101516</v>
          </cell>
          <cell r="S2469">
            <v>15.546439584201273</v>
          </cell>
          <cell r="T2469">
            <v>36.769815927493447</v>
          </cell>
          <cell r="U2469">
            <v>47.99510590524666</v>
          </cell>
          <cell r="V2469">
            <v>54.039254216657497</v>
          </cell>
          <cell r="W2469">
            <v>54.75501228123791</v>
          </cell>
          <cell r="X2469">
            <v>55.462504704051796</v>
          </cell>
          <cell r="Y2469">
            <v>56.170704503007471</v>
          </cell>
          <cell r="Z2469">
            <v>56.91276145592839</v>
          </cell>
          <cell r="AA2469">
            <v>57.74360864977195</v>
          </cell>
          <cell r="AB2469">
            <v>58.507439221742665</v>
          </cell>
          <cell r="AC2469">
            <v>59.27262640549219</v>
          </cell>
          <cell r="AD2469">
            <v>60.065513565673378</v>
          </cell>
          <cell r="AE2469">
            <v>60.869007140432515</v>
          </cell>
          <cell r="AF2469">
            <v>61.683249011282939</v>
          </cell>
          <cell r="AG2469">
            <v>62.508382957680382</v>
          </cell>
          <cell r="AH2469">
            <v>63.344554682411669</v>
          </cell>
          <cell r="AI2469">
            <v>64.191911837323005</v>
          </cell>
          <cell r="AJ2469">
            <v>65.050604049392433</v>
          </cell>
          <cell r="AK2469">
            <v>65.920782947151125</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row>
        <row r="2470">
          <cell r="A2470" t="str">
            <v>UTSmall C&amp;IDLC Space HeatingSummer Peak Reduction @Generation (MW)Low Participation Case0</v>
          </cell>
          <cell r="B2470" t="str">
            <v>UT</v>
          </cell>
          <cell r="C2470" t="str">
            <v>Small C&amp;I</v>
          </cell>
          <cell r="D2470" t="str">
            <v>DLC Space Heating</v>
          </cell>
          <cell r="E2470" t="str">
            <v>Summer Peak Reduction @Generation (MW)</v>
          </cell>
          <cell r="F2470" t="str">
            <v>Low Participation Case</v>
          </cell>
          <cell r="G2470">
            <v>0</v>
          </cell>
          <cell r="H2470">
            <v>0</v>
          </cell>
          <cell r="I2470">
            <v>0</v>
          </cell>
          <cell r="J2470">
            <v>0</v>
          </cell>
          <cell r="K2470">
            <v>0</v>
          </cell>
          <cell r="L2470">
            <v>0</v>
          </cell>
          <cell r="M2470">
            <v>0</v>
          </cell>
          <cell r="N2470">
            <v>0</v>
          </cell>
          <cell r="O2470">
            <v>0</v>
          </cell>
          <cell r="P2470">
            <v>0</v>
          </cell>
          <cell r="Q2470">
            <v>0</v>
          </cell>
          <cell r="R2470">
            <v>5.6309529854545115</v>
          </cell>
          <cell r="S2470">
            <v>17.1442871462299</v>
          </cell>
          <cell r="T2470">
            <v>40.548980952242438</v>
          </cell>
          <cell r="U2470">
            <v>52.92799504328039</v>
          </cell>
          <cell r="V2470">
            <v>59.593354892652727</v>
          </cell>
          <cell r="W2470">
            <v>60.382677857562754</v>
          </cell>
          <cell r="X2470">
            <v>61.162885646285609</v>
          </cell>
          <cell r="Y2470">
            <v>61.94387351456492</v>
          </cell>
          <cell r="Z2470">
            <v>62.762198341341403</v>
          </cell>
          <cell r="AA2470">
            <v>63.678439181486489</v>
          </cell>
          <cell r="AB2470">
            <v>64.520775498172327</v>
          </cell>
          <cell r="AC2470">
            <v>65.364607857843168</v>
          </cell>
          <cell r="AD2470">
            <v>66.238987169908881</v>
          </cell>
          <cell r="AE2470">
            <v>67.125063013269198</v>
          </cell>
          <cell r="AF2470">
            <v>68.022991851877961</v>
          </cell>
          <cell r="AG2470">
            <v>68.932932242700019</v>
          </cell>
          <cell r="AH2470">
            <v>69.855044863709381</v>
          </cell>
          <cell r="AI2470">
            <v>70.789492542261797</v>
          </cell>
          <cell r="AJ2470">
            <v>71.73644028384696</v>
          </cell>
          <cell r="AK2470">
            <v>72.696055301225314</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row>
        <row r="2471">
          <cell r="A2471" t="str">
            <v>UTSmall C&amp;IDLC Space HeatingWinter Peak Reduction @Meter  (MW)Low Participation Case0</v>
          </cell>
          <cell r="B2471" t="str">
            <v>UT</v>
          </cell>
          <cell r="C2471" t="str">
            <v>Small C&amp;I</v>
          </cell>
          <cell r="D2471" t="str">
            <v>DLC Space Heating</v>
          </cell>
          <cell r="E2471" t="str">
            <v>Winter Peak Reduction @Meter  (MW)</v>
          </cell>
          <cell r="F2471" t="str">
            <v>Low Participation Case</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row>
        <row r="2472">
          <cell r="A2472" t="str">
            <v>UTSmall C&amp;IDLC Space HeatingWinter Peak Reduction @Generation (MW)Low Participation Case0</v>
          </cell>
          <cell r="B2472" t="str">
            <v>UT</v>
          </cell>
          <cell r="C2472" t="str">
            <v>Small C&amp;I</v>
          </cell>
          <cell r="D2472" t="str">
            <v>DLC Space Heating</v>
          </cell>
          <cell r="E2472" t="str">
            <v>Winter Peak Reduction @Generation (MW)</v>
          </cell>
          <cell r="F2472" t="str">
            <v>Low Participation Case</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row>
        <row r="2473">
          <cell r="A2473" t="str">
            <v>UTSmall C&amp;IDLC Space HeatingProgram Annual BenefitsLow Participation Case0</v>
          </cell>
          <cell r="B2473" t="str">
            <v>UT</v>
          </cell>
          <cell r="C2473" t="str">
            <v>Small C&amp;I</v>
          </cell>
          <cell r="D2473" t="str">
            <v>DLC Space Heating</v>
          </cell>
          <cell r="E2473" t="str">
            <v>Program Annual Benefits</v>
          </cell>
          <cell r="F2473" t="str">
            <v>Low Participation Case</v>
          </cell>
          <cell r="G2473">
            <v>0</v>
          </cell>
          <cell r="BA2473">
            <v>2848111.08</v>
          </cell>
        </row>
        <row r="2474">
          <cell r="A2474" t="str">
            <v>UTSmall C&amp;IDLC Space HeatingNew ParticipantsLow Participation Case0</v>
          </cell>
          <cell r="B2474" t="str">
            <v>UT</v>
          </cell>
          <cell r="C2474" t="str">
            <v>Small C&amp;I</v>
          </cell>
          <cell r="D2474" t="str">
            <v>DLC Space Heating</v>
          </cell>
          <cell r="E2474" t="str">
            <v>New Participants</v>
          </cell>
          <cell r="F2474" t="str">
            <v>Low Participation Case</v>
          </cell>
          <cell r="G2474">
            <v>0</v>
          </cell>
          <cell r="H2474">
            <v>0</v>
          </cell>
          <cell r="I2474">
            <v>0</v>
          </cell>
          <cell r="J2474">
            <v>0</v>
          </cell>
          <cell r="K2474">
            <v>0</v>
          </cell>
          <cell r="L2474">
            <v>0</v>
          </cell>
          <cell r="M2474">
            <v>0</v>
          </cell>
          <cell r="N2474">
            <v>0</v>
          </cell>
          <cell r="O2474">
            <v>0</v>
          </cell>
          <cell r="P2474">
            <v>0</v>
          </cell>
          <cell r="Q2474">
            <v>0</v>
          </cell>
          <cell r="R2474">
            <v>16746.686550000006</v>
          </cell>
          <cell r="S2474">
            <v>34271.919000000009</v>
          </cell>
          <cell r="T2474">
            <v>69833.664450000011</v>
          </cell>
          <cell r="U2474">
            <v>36847.527750000037</v>
          </cell>
          <cell r="V2474">
            <v>20100.588749999937</v>
          </cell>
          <cell r="W2474">
            <v>2583.0255000000179</v>
          </cell>
          <cell r="X2474">
            <v>2585.7149999999965</v>
          </cell>
          <cell r="Y2474">
            <v>2585.2035000000324</v>
          </cell>
          <cell r="Z2474">
            <v>2584.5764999999665</v>
          </cell>
          <cell r="AA2474">
            <v>2584.3950000000186</v>
          </cell>
          <cell r="AB2474">
            <v>2584.7249999999767</v>
          </cell>
          <cell r="AC2474">
            <v>2592.8595000000205</v>
          </cell>
          <cell r="AD2474">
            <v>2694.0321599718882</v>
          </cell>
          <cell r="AE2474">
            <v>2731.0805338135397</v>
          </cell>
          <cell r="AF2474">
            <v>2768.6383974915661</v>
          </cell>
          <cell r="AG2474">
            <v>2806.7127575183695</v>
          </cell>
          <cell r="AH2474">
            <v>2845.3107167601411</v>
          </cell>
          <cell r="AI2474">
            <v>2884.4394757617847</v>
          </cell>
          <cell r="AJ2474">
            <v>2924.1063340901455</v>
          </cell>
          <cell r="AK2474">
            <v>2964.3186916958948</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row>
        <row r="2475">
          <cell r="A2475" t="str">
            <v>UTSmall C&amp;IDLC Space HeatingIncentive CostsLow Participation Case0</v>
          </cell>
          <cell r="B2475" t="str">
            <v>UT</v>
          </cell>
          <cell r="C2475" t="str">
            <v>Small C&amp;I</v>
          </cell>
          <cell r="D2475" t="str">
            <v>DLC Space Heating</v>
          </cell>
          <cell r="E2475" t="str">
            <v>Incentive Costs</v>
          </cell>
          <cell r="F2475" t="str">
            <v>Low Participation Case</v>
          </cell>
          <cell r="G2475">
            <v>0</v>
          </cell>
          <cell r="H2475">
            <v>0</v>
          </cell>
          <cell r="I2475">
            <v>0</v>
          </cell>
          <cell r="J2475">
            <v>0</v>
          </cell>
          <cell r="K2475">
            <v>0</v>
          </cell>
          <cell r="L2475">
            <v>0</v>
          </cell>
          <cell r="M2475">
            <v>0</v>
          </cell>
          <cell r="N2475">
            <v>0</v>
          </cell>
          <cell r="O2475">
            <v>0</v>
          </cell>
          <cell r="P2475">
            <v>0</v>
          </cell>
          <cell r="Q2475">
            <v>0</v>
          </cell>
          <cell r="R2475">
            <v>351680.42</v>
          </cell>
          <cell r="S2475">
            <v>1071390.72</v>
          </cell>
          <cell r="T2475">
            <v>2537897.67</v>
          </cell>
          <cell r="U2475">
            <v>3311695.75</v>
          </cell>
          <cell r="V2475">
            <v>3733808.12</v>
          </cell>
          <cell r="W2475">
            <v>3788051.65</v>
          </cell>
          <cell r="X2475">
            <v>3842351.67</v>
          </cell>
          <cell r="Y2475">
            <v>3896640.94</v>
          </cell>
          <cell r="Z2475">
            <v>3950917.05</v>
          </cell>
          <cell r="AA2475">
            <v>4005189.34</v>
          </cell>
          <cell r="AB2475">
            <v>4059468.57</v>
          </cell>
          <cell r="AC2475">
            <v>4113918.62</v>
          </cell>
          <cell r="AD2475">
            <v>4170493.29</v>
          </cell>
          <cell r="AE2475">
            <v>4227845.9800000004</v>
          </cell>
          <cell r="AF2475">
            <v>4285987.3899999997</v>
          </cell>
          <cell r="AG2475">
            <v>4344928.3600000003</v>
          </cell>
          <cell r="AH2475">
            <v>4404679.88</v>
          </cell>
          <cell r="AI2475">
            <v>4465253.1100000003</v>
          </cell>
          <cell r="AJ2475">
            <v>4526659.34</v>
          </cell>
          <cell r="AK2475">
            <v>4588910.04</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row>
        <row r="2476">
          <cell r="A2476" t="str">
            <v>UTSmall C&amp;IDLC Space HeatingParticipantsLow Participation Case0</v>
          </cell>
          <cell r="B2476" t="str">
            <v>UT</v>
          </cell>
          <cell r="C2476" t="str">
            <v>Small C&amp;I</v>
          </cell>
          <cell r="D2476" t="str">
            <v>DLC Space Heating</v>
          </cell>
          <cell r="E2476" t="str">
            <v>Participants</v>
          </cell>
          <cell r="F2476" t="str">
            <v>Low Participation Case</v>
          </cell>
          <cell r="G2476">
            <v>0</v>
          </cell>
          <cell r="H2476">
            <v>0</v>
          </cell>
          <cell r="I2476">
            <v>0</v>
          </cell>
          <cell r="J2476">
            <v>0</v>
          </cell>
          <cell r="K2476">
            <v>0</v>
          </cell>
          <cell r="L2476">
            <v>0</v>
          </cell>
          <cell r="M2476">
            <v>0</v>
          </cell>
          <cell r="N2476">
            <v>0</v>
          </cell>
          <cell r="O2476">
            <v>0</v>
          </cell>
          <cell r="P2476">
            <v>0</v>
          </cell>
          <cell r="Q2476">
            <v>0</v>
          </cell>
          <cell r="R2476">
            <v>16746.686550000006</v>
          </cell>
          <cell r="S2476">
            <v>51018.605550000015</v>
          </cell>
          <cell r="T2476">
            <v>120852.27000000002</v>
          </cell>
          <cell r="U2476">
            <v>157699.79775000006</v>
          </cell>
          <cell r="V2476">
            <v>177800.38649999999</v>
          </cell>
          <cell r="W2476">
            <v>180383.41200000001</v>
          </cell>
          <cell r="X2476">
            <v>182969.12700000001</v>
          </cell>
          <cell r="Y2476">
            <v>185554.33050000004</v>
          </cell>
          <cell r="Z2476">
            <v>188138.90700000001</v>
          </cell>
          <cell r="AA2476">
            <v>190723.30200000003</v>
          </cell>
          <cell r="AB2476">
            <v>193308.027</v>
          </cell>
          <cell r="AC2476">
            <v>195900.88650000002</v>
          </cell>
          <cell r="AD2476">
            <v>198594.91865997191</v>
          </cell>
          <cell r="AE2476">
            <v>201325.99919378545</v>
          </cell>
          <cell r="AF2476">
            <v>204094.63759127702</v>
          </cell>
          <cell r="AG2476">
            <v>206901.35034879539</v>
          </cell>
          <cell r="AH2476">
            <v>209746.66106555553</v>
          </cell>
          <cell r="AI2476">
            <v>212631.10054131731</v>
          </cell>
          <cell r="AJ2476">
            <v>215555.20687540746</v>
          </cell>
          <cell r="AK2476">
            <v>218519.52556710335</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row>
        <row r="2477">
          <cell r="A2477" t="str">
            <v>UTMedium C&amp;IDLC Water HeatingProgram Annual BenefitsLow Participation Case0</v>
          </cell>
          <cell r="B2477" t="str">
            <v>UT</v>
          </cell>
          <cell r="C2477" t="str">
            <v>Medium C&amp;I</v>
          </cell>
          <cell r="D2477" t="str">
            <v>DLC Water Heating</v>
          </cell>
          <cell r="E2477" t="str">
            <v>Program Annual Benefits</v>
          </cell>
          <cell r="F2477" t="str">
            <v>Low Participation Case</v>
          </cell>
          <cell r="G2477">
            <v>0</v>
          </cell>
          <cell r="H2477">
            <v>0</v>
          </cell>
          <cell r="I2477">
            <v>0</v>
          </cell>
          <cell r="J2477">
            <v>0</v>
          </cell>
          <cell r="K2477">
            <v>0</v>
          </cell>
          <cell r="L2477">
            <v>0</v>
          </cell>
          <cell r="M2477">
            <v>0</v>
          </cell>
          <cell r="N2477">
            <v>0</v>
          </cell>
          <cell r="O2477">
            <v>0</v>
          </cell>
          <cell r="P2477">
            <v>0</v>
          </cell>
          <cell r="Q2477">
            <v>0</v>
          </cell>
          <cell r="R2477">
            <v>573231.01</v>
          </cell>
          <cell r="S2477">
            <v>1745288.43</v>
          </cell>
          <cell r="T2477">
            <v>4127886.26</v>
          </cell>
          <cell r="U2477">
            <v>5388069.9000000004</v>
          </cell>
          <cell r="V2477">
            <v>6066603.5300000003</v>
          </cell>
          <cell r="W2477">
            <v>6146956.6100000003</v>
          </cell>
          <cell r="X2477">
            <v>6226381.7599999998</v>
          </cell>
          <cell r="Y2477">
            <v>6305886.3200000003</v>
          </cell>
          <cell r="Z2477">
            <v>6389191.79</v>
          </cell>
          <cell r="AA2477">
            <v>6482465.1100000003</v>
          </cell>
          <cell r="AB2477">
            <v>6568214.9500000002</v>
          </cell>
          <cell r="AC2477">
            <v>6654117.0800000001</v>
          </cell>
          <cell r="AD2477">
            <v>6743128.8899999997</v>
          </cell>
          <cell r="AE2477">
            <v>6833331.4100000001</v>
          </cell>
          <cell r="AF2477">
            <v>6924740.5700000003</v>
          </cell>
          <cell r="AG2477">
            <v>7017372.5</v>
          </cell>
          <cell r="AH2477">
            <v>7111243.5700000003</v>
          </cell>
          <cell r="AI2477">
            <v>7206370.3399999999</v>
          </cell>
          <cell r="AJ2477">
            <v>7302769.6200000001</v>
          </cell>
          <cell r="AK2477">
            <v>7400458.4299999997</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row>
        <row r="2478">
          <cell r="A2478" t="str">
            <v>UTMedium C&amp;IDLC Water HeatingProgram Annual CostsLow Participation Case0</v>
          </cell>
          <cell r="B2478" t="str">
            <v>UT</v>
          </cell>
          <cell r="C2478" t="str">
            <v>Medium C&amp;I</v>
          </cell>
          <cell r="D2478" t="str">
            <v>DLC Water Heating</v>
          </cell>
          <cell r="E2478" t="str">
            <v>Program Annual Costs</v>
          </cell>
          <cell r="F2478" t="str">
            <v>Low Participation Case</v>
          </cell>
          <cell r="G2478">
            <v>0</v>
          </cell>
          <cell r="H2478">
            <v>0</v>
          </cell>
          <cell r="I2478">
            <v>0</v>
          </cell>
          <cell r="J2478">
            <v>0</v>
          </cell>
          <cell r="K2478">
            <v>0</v>
          </cell>
          <cell r="L2478">
            <v>0</v>
          </cell>
          <cell r="M2478">
            <v>0</v>
          </cell>
          <cell r="N2478">
            <v>0</v>
          </cell>
          <cell r="O2478">
            <v>0</v>
          </cell>
          <cell r="P2478">
            <v>0</v>
          </cell>
          <cell r="Q2478">
            <v>0</v>
          </cell>
          <cell r="R2478">
            <v>5834317.1500000004</v>
          </cell>
          <cell r="S2478">
            <v>12509121.98</v>
          </cell>
          <cell r="T2478">
            <v>26286343.199999999</v>
          </cell>
          <cell r="U2478">
            <v>16130618.27</v>
          </cell>
          <cell r="V2478">
            <v>10911310.720000001</v>
          </cell>
          <cell r="W2478">
            <v>4823091.07</v>
          </cell>
          <cell r="X2478">
            <v>4899046.41</v>
          </cell>
          <cell r="Y2478">
            <v>4974249.76</v>
          </cell>
          <cell r="Z2478">
            <v>5049879.66</v>
          </cell>
          <cell r="AA2478">
            <v>5126289.05</v>
          </cell>
          <cell r="AB2478">
            <v>5203203.5</v>
          </cell>
          <cell r="AC2478">
            <v>5283869.59</v>
          </cell>
          <cell r="AD2478">
            <v>5405233.1200000001</v>
          </cell>
          <cell r="AE2478">
            <v>5502775.29</v>
          </cell>
          <cell r="AF2478">
            <v>5602414.6799999997</v>
          </cell>
          <cell r="AG2478">
            <v>5704204.7300000004</v>
          </cell>
          <cell r="AH2478">
            <v>5808200.4400000004</v>
          </cell>
          <cell r="AI2478">
            <v>5914458.3899999997</v>
          </cell>
          <cell r="AJ2478">
            <v>6023036.7800000003</v>
          </cell>
          <cell r="AK2478">
            <v>6133995.5099999998</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row>
        <row r="2479">
          <cell r="A2479" t="str">
            <v>UTMedium C&amp;IDLC Water HeatingNon-Incentive CostsLow Participation Case0</v>
          </cell>
          <cell r="B2479" t="str">
            <v>UT</v>
          </cell>
          <cell r="C2479" t="str">
            <v>Medium C&amp;I</v>
          </cell>
          <cell r="D2479" t="str">
            <v>DLC Water Heating</v>
          </cell>
          <cell r="E2479" t="str">
            <v>Non-Incentive Costs</v>
          </cell>
          <cell r="F2479" t="str">
            <v>Low Participation Case</v>
          </cell>
          <cell r="G2479">
            <v>0</v>
          </cell>
          <cell r="H2479">
            <v>0</v>
          </cell>
          <cell r="I2479">
            <v>0</v>
          </cell>
          <cell r="J2479">
            <v>0</v>
          </cell>
          <cell r="K2479">
            <v>0</v>
          </cell>
          <cell r="L2479">
            <v>0</v>
          </cell>
          <cell r="M2479">
            <v>0</v>
          </cell>
          <cell r="N2479">
            <v>0</v>
          </cell>
          <cell r="O2479">
            <v>0</v>
          </cell>
          <cell r="P2479">
            <v>0</v>
          </cell>
          <cell r="Q2479">
            <v>0</v>
          </cell>
          <cell r="R2479">
            <v>5482636.7300000004</v>
          </cell>
          <cell r="S2479">
            <v>11437731.27</v>
          </cell>
          <cell r="T2479">
            <v>23748445.530000001</v>
          </cell>
          <cell r="U2479">
            <v>12818922.52</v>
          </cell>
          <cell r="V2479">
            <v>7177502.6100000003</v>
          </cell>
          <cell r="W2479">
            <v>1035039.42</v>
          </cell>
          <cell r="X2479">
            <v>1056694.75</v>
          </cell>
          <cell r="Y2479">
            <v>1077608.81</v>
          </cell>
          <cell r="Z2479">
            <v>1098962.6200000001</v>
          </cell>
          <cell r="AA2479">
            <v>1121099.71</v>
          </cell>
          <cell r="AB2479">
            <v>1143734.93</v>
          </cell>
          <cell r="AC2479">
            <v>1169950.97</v>
          </cell>
          <cell r="AD2479">
            <v>1234739.83</v>
          </cell>
          <cell r="AE2479">
            <v>1274929.31</v>
          </cell>
          <cell r="AF2479">
            <v>1316427.29</v>
          </cell>
          <cell r="AG2479">
            <v>1359276.37</v>
          </cell>
          <cell r="AH2479">
            <v>1403520.56</v>
          </cell>
          <cell r="AI2479">
            <v>1449205.28</v>
          </cell>
          <cell r="AJ2479">
            <v>1496377.44</v>
          </cell>
          <cell r="AK2479">
            <v>1545085.48</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row>
        <row r="2480">
          <cell r="A2480" t="str">
            <v>UTMedium C&amp;IDLC Water HeatingSummer Peak Reduction @Meter  (MW)Low Participation Case0</v>
          </cell>
          <cell r="B2480" t="str">
            <v>UT</v>
          </cell>
          <cell r="C2480" t="str">
            <v>Medium C&amp;I</v>
          </cell>
          <cell r="D2480" t="str">
            <v>DLC Water Heating</v>
          </cell>
          <cell r="E2480" t="str">
            <v>Summer Peak Reduction @Meter  (MW)</v>
          </cell>
          <cell r="F2480" t="str">
            <v>Low Participation Case</v>
          </cell>
          <cell r="G2480">
            <v>0</v>
          </cell>
          <cell r="H2480">
            <v>0</v>
          </cell>
          <cell r="I2480">
            <v>0</v>
          </cell>
          <cell r="J2480">
            <v>0</v>
          </cell>
          <cell r="K2480">
            <v>0</v>
          </cell>
          <cell r="L2480">
            <v>0</v>
          </cell>
          <cell r="M2480">
            <v>0</v>
          </cell>
          <cell r="N2480">
            <v>0</v>
          </cell>
          <cell r="O2480">
            <v>0</v>
          </cell>
          <cell r="P2480">
            <v>0</v>
          </cell>
          <cell r="Q2480">
            <v>0</v>
          </cell>
          <cell r="R2480">
            <v>5.1061481672101516</v>
          </cell>
          <cell r="S2480">
            <v>15.546439584201273</v>
          </cell>
          <cell r="T2480">
            <v>36.769815927493447</v>
          </cell>
          <cell r="U2480">
            <v>47.99510590524666</v>
          </cell>
          <cell r="V2480">
            <v>54.039254216657497</v>
          </cell>
          <cell r="W2480">
            <v>54.75501228123791</v>
          </cell>
          <cell r="X2480">
            <v>55.462504704051796</v>
          </cell>
          <cell r="Y2480">
            <v>56.170704503007471</v>
          </cell>
          <cell r="Z2480">
            <v>56.91276145592839</v>
          </cell>
          <cell r="AA2480">
            <v>57.74360864977195</v>
          </cell>
          <cell r="AB2480">
            <v>58.507439221742665</v>
          </cell>
          <cell r="AC2480">
            <v>59.27262640549219</v>
          </cell>
          <cell r="AD2480">
            <v>60.065513565673378</v>
          </cell>
          <cell r="AE2480">
            <v>60.869007140432515</v>
          </cell>
          <cell r="AF2480">
            <v>61.683249011282939</v>
          </cell>
          <cell r="AG2480">
            <v>62.508382957680382</v>
          </cell>
          <cell r="AH2480">
            <v>63.344554682411669</v>
          </cell>
          <cell r="AI2480">
            <v>64.191911837323005</v>
          </cell>
          <cell r="AJ2480">
            <v>65.050604049392433</v>
          </cell>
          <cell r="AK2480">
            <v>65.920782947151125</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row>
        <row r="2481">
          <cell r="A2481" t="str">
            <v>UTMedium C&amp;IDLC Water HeatingSummer Peak Reduction @Generation (MW)Low Participation Case0</v>
          </cell>
          <cell r="B2481" t="str">
            <v>UT</v>
          </cell>
          <cell r="C2481" t="str">
            <v>Medium C&amp;I</v>
          </cell>
          <cell r="D2481" t="str">
            <v>DLC Water Heating</v>
          </cell>
          <cell r="E2481" t="str">
            <v>Summer Peak Reduction @Generation (MW)</v>
          </cell>
          <cell r="F2481" t="str">
            <v>Low Participation Case</v>
          </cell>
          <cell r="G2481">
            <v>0</v>
          </cell>
          <cell r="H2481">
            <v>0</v>
          </cell>
          <cell r="I2481">
            <v>0</v>
          </cell>
          <cell r="J2481">
            <v>0</v>
          </cell>
          <cell r="K2481">
            <v>0</v>
          </cell>
          <cell r="L2481">
            <v>0</v>
          </cell>
          <cell r="M2481">
            <v>0</v>
          </cell>
          <cell r="N2481">
            <v>0</v>
          </cell>
          <cell r="O2481">
            <v>0</v>
          </cell>
          <cell r="P2481">
            <v>0</v>
          </cell>
          <cell r="Q2481">
            <v>0</v>
          </cell>
          <cell r="R2481">
            <v>5.6309529854545115</v>
          </cell>
          <cell r="S2481">
            <v>17.1442871462299</v>
          </cell>
          <cell r="T2481">
            <v>40.548980952242438</v>
          </cell>
          <cell r="U2481">
            <v>52.92799504328039</v>
          </cell>
          <cell r="V2481">
            <v>59.593354892652727</v>
          </cell>
          <cell r="W2481">
            <v>60.382677857562754</v>
          </cell>
          <cell r="X2481">
            <v>61.162885646285609</v>
          </cell>
          <cell r="Y2481">
            <v>61.94387351456492</v>
          </cell>
          <cell r="Z2481">
            <v>62.762198341341403</v>
          </cell>
          <cell r="AA2481">
            <v>63.678439181486489</v>
          </cell>
          <cell r="AB2481">
            <v>64.520775498172327</v>
          </cell>
          <cell r="AC2481">
            <v>65.364607857843168</v>
          </cell>
          <cell r="AD2481">
            <v>66.238987169908881</v>
          </cell>
          <cell r="AE2481">
            <v>67.125063013269198</v>
          </cell>
          <cell r="AF2481">
            <v>68.022991851877961</v>
          </cell>
          <cell r="AG2481">
            <v>68.932932242700019</v>
          </cell>
          <cell r="AH2481">
            <v>69.855044863709381</v>
          </cell>
          <cell r="AI2481">
            <v>70.789492542261797</v>
          </cell>
          <cell r="AJ2481">
            <v>71.73644028384696</v>
          </cell>
          <cell r="AK2481">
            <v>72.696055301225314</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row>
        <row r="2482">
          <cell r="A2482" t="str">
            <v>UTMedium C&amp;IDLC Water HeatingWinter Peak Reduction @Meter  (MW)Low Participation Case0</v>
          </cell>
          <cell r="B2482" t="str">
            <v>UT</v>
          </cell>
          <cell r="C2482" t="str">
            <v>Medium C&amp;I</v>
          </cell>
          <cell r="D2482" t="str">
            <v>DLC Water Heating</v>
          </cell>
          <cell r="E2482" t="str">
            <v>Winter Peak Reduction @Meter  (MW)</v>
          </cell>
          <cell r="F2482" t="str">
            <v>Low Participation Case</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row>
        <row r="2483">
          <cell r="A2483" t="str">
            <v>UTMedium C&amp;IDLC Water HeatingWinter Peak Reduction @Generation (MW)Low Participation Case0</v>
          </cell>
          <cell r="B2483" t="str">
            <v>UT</v>
          </cell>
          <cell r="C2483" t="str">
            <v>Medium C&amp;I</v>
          </cell>
          <cell r="D2483" t="str">
            <v>DLC Water Heating</v>
          </cell>
          <cell r="E2483" t="str">
            <v>Winter Peak Reduction @Generation (MW)</v>
          </cell>
          <cell r="F2483" t="str">
            <v>Low Participation Case</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row>
        <row r="2484">
          <cell r="A2484" t="str">
            <v>UTMedium C&amp;IDLC Water HeatingProgram Annual BenefitsLow Participation Case0</v>
          </cell>
          <cell r="B2484" t="str">
            <v>UT</v>
          </cell>
          <cell r="C2484" t="str">
            <v>Medium C&amp;I</v>
          </cell>
          <cell r="D2484" t="str">
            <v>DLC Water Heating</v>
          </cell>
          <cell r="E2484" t="str">
            <v>Program Annual Benefits</v>
          </cell>
          <cell r="F2484" t="str">
            <v>Low Participation Case</v>
          </cell>
          <cell r="G2484">
            <v>0</v>
          </cell>
          <cell r="BA2484" t="e">
            <v>#N/A</v>
          </cell>
        </row>
        <row r="2485">
          <cell r="A2485" t="str">
            <v>UTMedium C&amp;IDLC Water HeatingNew ParticipantsLow Participation Case0</v>
          </cell>
          <cell r="B2485" t="str">
            <v>UT</v>
          </cell>
          <cell r="C2485" t="str">
            <v>Medium C&amp;I</v>
          </cell>
          <cell r="D2485" t="str">
            <v>DLC Water Heating</v>
          </cell>
          <cell r="E2485" t="str">
            <v>New Participants</v>
          </cell>
          <cell r="F2485" t="str">
            <v>Low Participation Case</v>
          </cell>
          <cell r="G2485">
            <v>0</v>
          </cell>
          <cell r="H2485">
            <v>0</v>
          </cell>
          <cell r="I2485">
            <v>0</v>
          </cell>
          <cell r="J2485">
            <v>0</v>
          </cell>
          <cell r="K2485">
            <v>0</v>
          </cell>
          <cell r="L2485">
            <v>0</v>
          </cell>
          <cell r="M2485">
            <v>0</v>
          </cell>
          <cell r="N2485">
            <v>0</v>
          </cell>
          <cell r="O2485">
            <v>0</v>
          </cell>
          <cell r="P2485">
            <v>0</v>
          </cell>
          <cell r="Q2485">
            <v>0</v>
          </cell>
          <cell r="R2485">
            <v>16746.686550000006</v>
          </cell>
          <cell r="S2485">
            <v>34271.919000000009</v>
          </cell>
          <cell r="T2485">
            <v>69833.664450000011</v>
          </cell>
          <cell r="U2485">
            <v>36847.527750000037</v>
          </cell>
          <cell r="V2485">
            <v>20100.588749999937</v>
          </cell>
          <cell r="W2485">
            <v>2583.0255000000179</v>
          </cell>
          <cell r="X2485">
            <v>2585.7149999999965</v>
          </cell>
          <cell r="Y2485">
            <v>2585.2035000000324</v>
          </cell>
          <cell r="Z2485">
            <v>2584.5764999999665</v>
          </cell>
          <cell r="AA2485">
            <v>2584.3950000000186</v>
          </cell>
          <cell r="AB2485">
            <v>2584.7249999999767</v>
          </cell>
          <cell r="AC2485">
            <v>2592.8595000000205</v>
          </cell>
          <cell r="AD2485">
            <v>2694.0321599718882</v>
          </cell>
          <cell r="AE2485">
            <v>2731.0805338135397</v>
          </cell>
          <cell r="AF2485">
            <v>2768.6383974915661</v>
          </cell>
          <cell r="AG2485">
            <v>2806.7127575183695</v>
          </cell>
          <cell r="AH2485">
            <v>2845.3107167601411</v>
          </cell>
          <cell r="AI2485">
            <v>2884.4394757617847</v>
          </cell>
          <cell r="AJ2485">
            <v>2924.1063340901455</v>
          </cell>
          <cell r="AK2485">
            <v>2964.3186916958948</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row>
        <row r="2486">
          <cell r="A2486" t="str">
            <v>UTMedium C&amp;IDLC Water HeatingIncentive CostsLow Participation Case0</v>
          </cell>
          <cell r="B2486" t="str">
            <v>UT</v>
          </cell>
          <cell r="C2486" t="str">
            <v>Medium C&amp;I</v>
          </cell>
          <cell r="D2486" t="str">
            <v>DLC Water Heating</v>
          </cell>
          <cell r="E2486" t="str">
            <v>Incentive Costs</v>
          </cell>
          <cell r="F2486" t="str">
            <v>Low Participation Case</v>
          </cell>
          <cell r="G2486">
            <v>0</v>
          </cell>
          <cell r="H2486">
            <v>0</v>
          </cell>
          <cell r="I2486">
            <v>0</v>
          </cell>
          <cell r="J2486">
            <v>0</v>
          </cell>
          <cell r="K2486">
            <v>0</v>
          </cell>
          <cell r="L2486">
            <v>0</v>
          </cell>
          <cell r="M2486">
            <v>0</v>
          </cell>
          <cell r="N2486">
            <v>0</v>
          </cell>
          <cell r="O2486">
            <v>0</v>
          </cell>
          <cell r="P2486">
            <v>0</v>
          </cell>
          <cell r="Q2486">
            <v>0</v>
          </cell>
          <cell r="R2486">
            <v>351680.42</v>
          </cell>
          <cell r="S2486">
            <v>1071390.72</v>
          </cell>
          <cell r="T2486">
            <v>2537897.67</v>
          </cell>
          <cell r="U2486">
            <v>3311695.75</v>
          </cell>
          <cell r="V2486">
            <v>3733808.12</v>
          </cell>
          <cell r="W2486">
            <v>3788051.65</v>
          </cell>
          <cell r="X2486">
            <v>3842351.67</v>
          </cell>
          <cell r="Y2486">
            <v>3896640.94</v>
          </cell>
          <cell r="Z2486">
            <v>3950917.05</v>
          </cell>
          <cell r="AA2486">
            <v>4005189.34</v>
          </cell>
          <cell r="AB2486">
            <v>4059468.57</v>
          </cell>
          <cell r="AC2486">
            <v>4113918.62</v>
          </cell>
          <cell r="AD2486">
            <v>4170493.29</v>
          </cell>
          <cell r="AE2486">
            <v>4227845.9800000004</v>
          </cell>
          <cell r="AF2486">
            <v>4285987.3899999997</v>
          </cell>
          <cell r="AG2486">
            <v>4344928.3600000003</v>
          </cell>
          <cell r="AH2486">
            <v>4404679.88</v>
          </cell>
          <cell r="AI2486">
            <v>4465253.1100000003</v>
          </cell>
          <cell r="AJ2486">
            <v>4526659.34</v>
          </cell>
          <cell r="AK2486">
            <v>4588910.04</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row>
        <row r="2487">
          <cell r="A2487" t="str">
            <v>UTMedium C&amp;IDLC Water HeatingParticipantsLow Participation Case0</v>
          </cell>
          <cell r="B2487" t="str">
            <v>UT</v>
          </cell>
          <cell r="C2487" t="str">
            <v>Medium C&amp;I</v>
          </cell>
          <cell r="D2487" t="str">
            <v>DLC Water Heating</v>
          </cell>
          <cell r="E2487" t="str">
            <v>Participants</v>
          </cell>
          <cell r="F2487" t="str">
            <v>Low Participation Case</v>
          </cell>
          <cell r="G2487">
            <v>0</v>
          </cell>
          <cell r="H2487">
            <v>0</v>
          </cell>
          <cell r="I2487">
            <v>0</v>
          </cell>
          <cell r="J2487">
            <v>0</v>
          </cell>
          <cell r="K2487">
            <v>0</v>
          </cell>
          <cell r="L2487">
            <v>0</v>
          </cell>
          <cell r="M2487">
            <v>0</v>
          </cell>
          <cell r="N2487">
            <v>0</v>
          </cell>
          <cell r="O2487">
            <v>0</v>
          </cell>
          <cell r="P2487">
            <v>0</v>
          </cell>
          <cell r="Q2487">
            <v>0</v>
          </cell>
          <cell r="R2487">
            <v>16746.686550000006</v>
          </cell>
          <cell r="S2487">
            <v>51018.605550000015</v>
          </cell>
          <cell r="T2487">
            <v>120852.27000000002</v>
          </cell>
          <cell r="U2487">
            <v>157699.79775000006</v>
          </cell>
          <cell r="V2487">
            <v>177800.38649999999</v>
          </cell>
          <cell r="W2487">
            <v>180383.41200000001</v>
          </cell>
          <cell r="X2487">
            <v>182969.12700000001</v>
          </cell>
          <cell r="Y2487">
            <v>185554.33050000004</v>
          </cell>
          <cell r="Z2487">
            <v>188138.90700000001</v>
          </cell>
          <cell r="AA2487">
            <v>190723.30200000003</v>
          </cell>
          <cell r="AB2487">
            <v>193308.027</v>
          </cell>
          <cell r="AC2487">
            <v>195900.88650000002</v>
          </cell>
          <cell r="AD2487">
            <v>198594.91865997191</v>
          </cell>
          <cell r="AE2487">
            <v>201325.99919378545</v>
          </cell>
          <cell r="AF2487">
            <v>204094.63759127702</v>
          </cell>
          <cell r="AG2487">
            <v>206901.35034879539</v>
          </cell>
          <cell r="AH2487">
            <v>209746.66106555553</v>
          </cell>
          <cell r="AI2487">
            <v>212631.10054131731</v>
          </cell>
          <cell r="AJ2487">
            <v>215555.20687540746</v>
          </cell>
          <cell r="AK2487">
            <v>218519.52556710335</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row>
        <row r="2488">
          <cell r="A2488" t="str">
            <v>UTResidentialDLC Water HeatingProgram Annual BenefitsLow Participation Case0</v>
          </cell>
          <cell r="B2488" t="str">
            <v>UT</v>
          </cell>
          <cell r="C2488" t="str">
            <v>Residential</v>
          </cell>
          <cell r="D2488" t="str">
            <v>DLC Water Heating</v>
          </cell>
          <cell r="E2488" t="str">
            <v>Program Annual Benefits</v>
          </cell>
          <cell r="F2488" t="str">
            <v>Low Participation Case</v>
          </cell>
          <cell r="G2488">
            <v>0</v>
          </cell>
          <cell r="H2488">
            <v>0</v>
          </cell>
          <cell r="I2488">
            <v>0</v>
          </cell>
          <cell r="J2488">
            <v>0</v>
          </cell>
          <cell r="K2488">
            <v>0</v>
          </cell>
          <cell r="L2488">
            <v>0</v>
          </cell>
          <cell r="M2488">
            <v>0</v>
          </cell>
          <cell r="N2488">
            <v>0</v>
          </cell>
          <cell r="O2488">
            <v>0</v>
          </cell>
          <cell r="P2488">
            <v>0</v>
          </cell>
          <cell r="Q2488">
            <v>0</v>
          </cell>
          <cell r="R2488">
            <v>573231.01</v>
          </cell>
          <cell r="S2488">
            <v>1745288.43</v>
          </cell>
          <cell r="T2488">
            <v>4127886.26</v>
          </cell>
          <cell r="U2488">
            <v>5388069.9000000004</v>
          </cell>
          <cell r="V2488">
            <v>6066603.5300000003</v>
          </cell>
          <cell r="W2488">
            <v>6146956.6100000003</v>
          </cell>
          <cell r="X2488">
            <v>6226381.7599999998</v>
          </cell>
          <cell r="Y2488">
            <v>6305886.3200000003</v>
          </cell>
          <cell r="Z2488">
            <v>6389191.79</v>
          </cell>
          <cell r="AA2488">
            <v>6482465.1100000003</v>
          </cell>
          <cell r="AB2488">
            <v>6568214.9500000002</v>
          </cell>
          <cell r="AC2488">
            <v>6654117.0800000001</v>
          </cell>
          <cell r="AD2488">
            <v>6743128.8899999997</v>
          </cell>
          <cell r="AE2488">
            <v>6833331.4100000001</v>
          </cell>
          <cell r="AF2488">
            <v>6924740.5700000003</v>
          </cell>
          <cell r="AG2488">
            <v>7017372.5</v>
          </cell>
          <cell r="AH2488">
            <v>7111243.5700000003</v>
          </cell>
          <cell r="AI2488">
            <v>7206370.3399999999</v>
          </cell>
          <cell r="AJ2488">
            <v>7302769.6200000001</v>
          </cell>
          <cell r="AK2488">
            <v>7400458.4299999997</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row>
        <row r="2489">
          <cell r="A2489" t="str">
            <v>UTResidentialDLC Water HeatingProgram Annual CostsLow Participation Case0</v>
          </cell>
          <cell r="B2489" t="str">
            <v>UT</v>
          </cell>
          <cell r="C2489" t="str">
            <v>Residential</v>
          </cell>
          <cell r="D2489" t="str">
            <v>DLC Water Heating</v>
          </cell>
          <cell r="E2489" t="str">
            <v>Program Annual Costs</v>
          </cell>
          <cell r="F2489" t="str">
            <v>Low Participation Case</v>
          </cell>
          <cell r="G2489">
            <v>0</v>
          </cell>
          <cell r="H2489">
            <v>0</v>
          </cell>
          <cell r="I2489">
            <v>0</v>
          </cell>
          <cell r="J2489">
            <v>0</v>
          </cell>
          <cell r="K2489">
            <v>0</v>
          </cell>
          <cell r="L2489">
            <v>0</v>
          </cell>
          <cell r="M2489">
            <v>0</v>
          </cell>
          <cell r="N2489">
            <v>0</v>
          </cell>
          <cell r="O2489">
            <v>0</v>
          </cell>
          <cell r="P2489">
            <v>0</v>
          </cell>
          <cell r="Q2489">
            <v>0</v>
          </cell>
          <cell r="R2489">
            <v>5834317.1500000004</v>
          </cell>
          <cell r="S2489">
            <v>12509121.98</v>
          </cell>
          <cell r="T2489">
            <v>26286343.199999999</v>
          </cell>
          <cell r="U2489">
            <v>16130618.27</v>
          </cell>
          <cell r="V2489">
            <v>10911310.720000001</v>
          </cell>
          <cell r="W2489">
            <v>4823091.07</v>
          </cell>
          <cell r="X2489">
            <v>4899046.41</v>
          </cell>
          <cell r="Y2489">
            <v>4974249.76</v>
          </cell>
          <cell r="Z2489">
            <v>5049879.66</v>
          </cell>
          <cell r="AA2489">
            <v>5126289.05</v>
          </cell>
          <cell r="AB2489">
            <v>5203203.5</v>
          </cell>
          <cell r="AC2489">
            <v>5283869.59</v>
          </cell>
          <cell r="AD2489">
            <v>5405233.1200000001</v>
          </cell>
          <cell r="AE2489">
            <v>5502775.29</v>
          </cell>
          <cell r="AF2489">
            <v>5602414.6799999997</v>
          </cell>
          <cell r="AG2489">
            <v>5704204.7300000004</v>
          </cell>
          <cell r="AH2489">
            <v>5808200.4400000004</v>
          </cell>
          <cell r="AI2489">
            <v>5914458.3899999997</v>
          </cell>
          <cell r="AJ2489">
            <v>6023036.7800000003</v>
          </cell>
          <cell r="AK2489">
            <v>6133995.5099999998</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row>
        <row r="2490">
          <cell r="A2490" t="str">
            <v>UTResidentialDLC Water HeatingNon-Incentive CostsLow Participation Case0</v>
          </cell>
          <cell r="B2490" t="str">
            <v>UT</v>
          </cell>
          <cell r="C2490" t="str">
            <v>Residential</v>
          </cell>
          <cell r="D2490" t="str">
            <v>DLC Water Heating</v>
          </cell>
          <cell r="E2490" t="str">
            <v>Non-Incentive Costs</v>
          </cell>
          <cell r="F2490" t="str">
            <v>Low Participation Case</v>
          </cell>
          <cell r="G2490">
            <v>0</v>
          </cell>
          <cell r="H2490">
            <v>0</v>
          </cell>
          <cell r="I2490">
            <v>0</v>
          </cell>
          <cell r="J2490">
            <v>0</v>
          </cell>
          <cell r="K2490">
            <v>0</v>
          </cell>
          <cell r="L2490">
            <v>0</v>
          </cell>
          <cell r="M2490">
            <v>0</v>
          </cell>
          <cell r="N2490">
            <v>0</v>
          </cell>
          <cell r="O2490">
            <v>0</v>
          </cell>
          <cell r="P2490">
            <v>0</v>
          </cell>
          <cell r="Q2490">
            <v>0</v>
          </cell>
          <cell r="R2490">
            <v>5482636.7300000004</v>
          </cell>
          <cell r="S2490">
            <v>11437731.27</v>
          </cell>
          <cell r="T2490">
            <v>23748445.530000001</v>
          </cell>
          <cell r="U2490">
            <v>12818922.52</v>
          </cell>
          <cell r="V2490">
            <v>7177502.6100000003</v>
          </cell>
          <cell r="W2490">
            <v>1035039.42</v>
          </cell>
          <cell r="X2490">
            <v>1056694.75</v>
          </cell>
          <cell r="Y2490">
            <v>1077608.81</v>
          </cell>
          <cell r="Z2490">
            <v>1098962.6200000001</v>
          </cell>
          <cell r="AA2490">
            <v>1121099.71</v>
          </cell>
          <cell r="AB2490">
            <v>1143734.93</v>
          </cell>
          <cell r="AC2490">
            <v>1169950.97</v>
          </cell>
          <cell r="AD2490">
            <v>1234739.83</v>
          </cell>
          <cell r="AE2490">
            <v>1274929.31</v>
          </cell>
          <cell r="AF2490">
            <v>1316427.29</v>
          </cell>
          <cell r="AG2490">
            <v>1359276.37</v>
          </cell>
          <cell r="AH2490">
            <v>1403520.56</v>
          </cell>
          <cell r="AI2490">
            <v>1449205.28</v>
          </cell>
          <cell r="AJ2490">
            <v>1496377.44</v>
          </cell>
          <cell r="AK2490">
            <v>1545085.48</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row>
        <row r="2491">
          <cell r="A2491" t="str">
            <v>UTResidentialDLC Water HeatingSummer Peak Reduction @Meter  (MW)Low Participation Case0</v>
          </cell>
          <cell r="B2491" t="str">
            <v>UT</v>
          </cell>
          <cell r="C2491" t="str">
            <v>Residential</v>
          </cell>
          <cell r="D2491" t="str">
            <v>DLC Water Heating</v>
          </cell>
          <cell r="E2491" t="str">
            <v>Summer Peak Reduction @Meter  (MW)</v>
          </cell>
          <cell r="F2491" t="str">
            <v>Low Participation Case</v>
          </cell>
          <cell r="G2491">
            <v>0</v>
          </cell>
          <cell r="H2491">
            <v>0</v>
          </cell>
          <cell r="I2491">
            <v>0</v>
          </cell>
          <cell r="J2491">
            <v>0</v>
          </cell>
          <cell r="K2491">
            <v>0</v>
          </cell>
          <cell r="L2491">
            <v>0</v>
          </cell>
          <cell r="M2491">
            <v>0</v>
          </cell>
          <cell r="N2491">
            <v>0</v>
          </cell>
          <cell r="O2491">
            <v>0</v>
          </cell>
          <cell r="P2491">
            <v>0</v>
          </cell>
          <cell r="Q2491">
            <v>0</v>
          </cell>
          <cell r="R2491">
            <v>5.1061481672101516</v>
          </cell>
          <cell r="S2491">
            <v>15.546439584201273</v>
          </cell>
          <cell r="T2491">
            <v>36.769815927493447</v>
          </cell>
          <cell r="U2491">
            <v>47.99510590524666</v>
          </cell>
          <cell r="V2491">
            <v>54.039254216657497</v>
          </cell>
          <cell r="W2491">
            <v>54.75501228123791</v>
          </cell>
          <cell r="X2491">
            <v>55.462504704051796</v>
          </cell>
          <cell r="Y2491">
            <v>56.170704503007471</v>
          </cell>
          <cell r="Z2491">
            <v>56.91276145592839</v>
          </cell>
          <cell r="AA2491">
            <v>57.74360864977195</v>
          </cell>
          <cell r="AB2491">
            <v>58.507439221742665</v>
          </cell>
          <cell r="AC2491">
            <v>59.27262640549219</v>
          </cell>
          <cell r="AD2491">
            <v>60.065513565673378</v>
          </cell>
          <cell r="AE2491">
            <v>60.869007140432515</v>
          </cell>
          <cell r="AF2491">
            <v>61.683249011282939</v>
          </cell>
          <cell r="AG2491">
            <v>62.508382957680382</v>
          </cell>
          <cell r="AH2491">
            <v>63.344554682411669</v>
          </cell>
          <cell r="AI2491">
            <v>64.191911837323005</v>
          </cell>
          <cell r="AJ2491">
            <v>65.050604049392433</v>
          </cell>
          <cell r="AK2491">
            <v>65.920782947151125</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row>
        <row r="2492">
          <cell r="A2492" t="str">
            <v>UTResidentialDLC Water HeatingSummer Peak Reduction @Generation (MW)Low Participation Case0</v>
          </cell>
          <cell r="B2492" t="str">
            <v>UT</v>
          </cell>
          <cell r="C2492" t="str">
            <v>Residential</v>
          </cell>
          <cell r="D2492" t="str">
            <v>DLC Water Heating</v>
          </cell>
          <cell r="E2492" t="str">
            <v>Summer Peak Reduction @Generation (MW)</v>
          </cell>
          <cell r="F2492" t="str">
            <v>Low Participation Case</v>
          </cell>
          <cell r="G2492">
            <v>0</v>
          </cell>
          <cell r="H2492">
            <v>0</v>
          </cell>
          <cell r="I2492">
            <v>0</v>
          </cell>
          <cell r="J2492">
            <v>0</v>
          </cell>
          <cell r="K2492">
            <v>0</v>
          </cell>
          <cell r="L2492">
            <v>0</v>
          </cell>
          <cell r="M2492">
            <v>0</v>
          </cell>
          <cell r="N2492">
            <v>0</v>
          </cell>
          <cell r="O2492">
            <v>0</v>
          </cell>
          <cell r="P2492">
            <v>0</v>
          </cell>
          <cell r="Q2492">
            <v>0</v>
          </cell>
          <cell r="R2492">
            <v>5.6309529854545115</v>
          </cell>
          <cell r="S2492">
            <v>17.1442871462299</v>
          </cell>
          <cell r="T2492">
            <v>40.548980952242438</v>
          </cell>
          <cell r="U2492">
            <v>52.92799504328039</v>
          </cell>
          <cell r="V2492">
            <v>59.593354892652727</v>
          </cell>
          <cell r="W2492">
            <v>60.382677857562754</v>
          </cell>
          <cell r="X2492">
            <v>61.162885646285609</v>
          </cell>
          <cell r="Y2492">
            <v>61.94387351456492</v>
          </cell>
          <cell r="Z2492">
            <v>62.762198341341403</v>
          </cell>
          <cell r="AA2492">
            <v>63.678439181486489</v>
          </cell>
          <cell r="AB2492">
            <v>64.520775498172327</v>
          </cell>
          <cell r="AC2492">
            <v>65.364607857843168</v>
          </cell>
          <cell r="AD2492">
            <v>66.238987169908881</v>
          </cell>
          <cell r="AE2492">
            <v>67.125063013269198</v>
          </cell>
          <cell r="AF2492">
            <v>68.022991851877961</v>
          </cell>
          <cell r="AG2492">
            <v>68.932932242700019</v>
          </cell>
          <cell r="AH2492">
            <v>69.855044863709381</v>
          </cell>
          <cell r="AI2492">
            <v>70.789492542261797</v>
          </cell>
          <cell r="AJ2492">
            <v>71.73644028384696</v>
          </cell>
          <cell r="AK2492">
            <v>72.696055301225314</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row>
        <row r="2493">
          <cell r="A2493" t="str">
            <v>UTResidentialDLC Water HeatingWinter Peak Reduction @Meter  (MW)Low Participation Case0</v>
          </cell>
          <cell r="B2493" t="str">
            <v>UT</v>
          </cell>
          <cell r="C2493" t="str">
            <v>Residential</v>
          </cell>
          <cell r="D2493" t="str">
            <v>DLC Water Heating</v>
          </cell>
          <cell r="E2493" t="str">
            <v>Winter Peak Reduction @Meter  (MW)</v>
          </cell>
          <cell r="F2493" t="str">
            <v>Low Participation Case</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row>
        <row r="2494">
          <cell r="A2494" t="str">
            <v>UTResidentialDLC Water HeatingWinter Peak Reduction @Generation (MW)Low Participation Case0</v>
          </cell>
          <cell r="B2494" t="str">
            <v>UT</v>
          </cell>
          <cell r="C2494" t="str">
            <v>Residential</v>
          </cell>
          <cell r="D2494" t="str">
            <v>DLC Water Heating</v>
          </cell>
          <cell r="E2494" t="str">
            <v>Winter Peak Reduction @Generation (MW)</v>
          </cell>
          <cell r="F2494" t="str">
            <v>Low Participation Case</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row>
        <row r="2495">
          <cell r="A2495" t="str">
            <v>UTResidentialDLC Water HeatingProgram Annual BenefitsLow Participation Case0</v>
          </cell>
          <cell r="B2495" t="str">
            <v>UT</v>
          </cell>
          <cell r="C2495" t="str">
            <v>Residential</v>
          </cell>
          <cell r="D2495" t="str">
            <v>DLC Water Heating</v>
          </cell>
          <cell r="E2495" t="str">
            <v>Program Annual Benefits</v>
          </cell>
          <cell r="F2495" t="str">
            <v>Low Participation Case</v>
          </cell>
          <cell r="G2495">
            <v>0</v>
          </cell>
          <cell r="BA2495" t="e">
            <v>#N/A</v>
          </cell>
        </row>
        <row r="2496">
          <cell r="A2496" t="str">
            <v>UTResidentialDLC Water HeatingNew ParticipantsLow Participation Case0</v>
          </cell>
          <cell r="B2496" t="str">
            <v>UT</v>
          </cell>
          <cell r="C2496" t="str">
            <v>Residential</v>
          </cell>
          <cell r="D2496" t="str">
            <v>DLC Water Heating</v>
          </cell>
          <cell r="E2496" t="str">
            <v>New Participants</v>
          </cell>
          <cell r="F2496" t="str">
            <v>Low Participation Case</v>
          </cell>
          <cell r="G2496">
            <v>0</v>
          </cell>
          <cell r="H2496">
            <v>0</v>
          </cell>
          <cell r="I2496">
            <v>0</v>
          </cell>
          <cell r="J2496">
            <v>0</v>
          </cell>
          <cell r="K2496">
            <v>0</v>
          </cell>
          <cell r="L2496">
            <v>0</v>
          </cell>
          <cell r="M2496">
            <v>0</v>
          </cell>
          <cell r="N2496">
            <v>0</v>
          </cell>
          <cell r="O2496">
            <v>0</v>
          </cell>
          <cell r="P2496">
            <v>0</v>
          </cell>
          <cell r="Q2496">
            <v>0</v>
          </cell>
          <cell r="R2496">
            <v>16746.686550000006</v>
          </cell>
          <cell r="S2496">
            <v>34271.919000000009</v>
          </cell>
          <cell r="T2496">
            <v>69833.664450000011</v>
          </cell>
          <cell r="U2496">
            <v>36847.527750000037</v>
          </cell>
          <cell r="V2496">
            <v>20100.588749999937</v>
          </cell>
          <cell r="W2496">
            <v>2583.0255000000179</v>
          </cell>
          <cell r="X2496">
            <v>2585.7149999999965</v>
          </cell>
          <cell r="Y2496">
            <v>2585.2035000000324</v>
          </cell>
          <cell r="Z2496">
            <v>2584.5764999999665</v>
          </cell>
          <cell r="AA2496">
            <v>2584.3950000000186</v>
          </cell>
          <cell r="AB2496">
            <v>2584.7249999999767</v>
          </cell>
          <cell r="AC2496">
            <v>2592.8595000000205</v>
          </cell>
          <cell r="AD2496">
            <v>2694.0321599718882</v>
          </cell>
          <cell r="AE2496">
            <v>2731.0805338135397</v>
          </cell>
          <cell r="AF2496">
            <v>2768.6383974915661</v>
          </cell>
          <cell r="AG2496">
            <v>2806.7127575183695</v>
          </cell>
          <cell r="AH2496">
            <v>2845.3107167601411</v>
          </cell>
          <cell r="AI2496">
            <v>2884.4394757617847</v>
          </cell>
          <cell r="AJ2496">
            <v>2924.1063340901455</v>
          </cell>
          <cell r="AK2496">
            <v>2964.3186916958948</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row>
        <row r="2497">
          <cell r="A2497" t="str">
            <v>UTResidentialDLC Water HeatingIncentive CostsLow Participation Case0</v>
          </cell>
          <cell r="B2497" t="str">
            <v>UT</v>
          </cell>
          <cell r="C2497" t="str">
            <v>Residential</v>
          </cell>
          <cell r="D2497" t="str">
            <v>DLC Water Heating</v>
          </cell>
          <cell r="E2497" t="str">
            <v>Incentive Costs</v>
          </cell>
          <cell r="F2497" t="str">
            <v>Low Participation Case</v>
          </cell>
          <cell r="G2497">
            <v>0</v>
          </cell>
          <cell r="H2497">
            <v>0</v>
          </cell>
          <cell r="I2497">
            <v>0</v>
          </cell>
          <cell r="J2497">
            <v>0</v>
          </cell>
          <cell r="K2497">
            <v>0</v>
          </cell>
          <cell r="L2497">
            <v>0</v>
          </cell>
          <cell r="M2497">
            <v>0</v>
          </cell>
          <cell r="N2497">
            <v>0</v>
          </cell>
          <cell r="O2497">
            <v>0</v>
          </cell>
          <cell r="P2497">
            <v>0</v>
          </cell>
          <cell r="Q2497">
            <v>0</v>
          </cell>
          <cell r="R2497">
            <v>351680.42</v>
          </cell>
          <cell r="S2497">
            <v>1071390.72</v>
          </cell>
          <cell r="T2497">
            <v>2537897.67</v>
          </cell>
          <cell r="U2497">
            <v>3311695.75</v>
          </cell>
          <cell r="V2497">
            <v>3733808.12</v>
          </cell>
          <cell r="W2497">
            <v>3788051.65</v>
          </cell>
          <cell r="X2497">
            <v>3842351.67</v>
          </cell>
          <cell r="Y2497">
            <v>3896640.94</v>
          </cell>
          <cell r="Z2497">
            <v>3950917.05</v>
          </cell>
          <cell r="AA2497">
            <v>4005189.34</v>
          </cell>
          <cell r="AB2497">
            <v>4059468.57</v>
          </cell>
          <cell r="AC2497">
            <v>4113918.62</v>
          </cell>
          <cell r="AD2497">
            <v>4170493.29</v>
          </cell>
          <cell r="AE2497">
            <v>4227845.9800000004</v>
          </cell>
          <cell r="AF2497">
            <v>4285987.3899999997</v>
          </cell>
          <cell r="AG2497">
            <v>4344928.3600000003</v>
          </cell>
          <cell r="AH2497">
            <v>4404679.88</v>
          </cell>
          <cell r="AI2497">
            <v>4465253.1100000003</v>
          </cell>
          <cell r="AJ2497">
            <v>4526659.34</v>
          </cell>
          <cell r="AK2497">
            <v>4588910.04</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row>
        <row r="2498">
          <cell r="A2498" t="str">
            <v>UTResidentialDLC Water HeatingParticipantsLow Participation Case0</v>
          </cell>
          <cell r="B2498" t="str">
            <v>UT</v>
          </cell>
          <cell r="C2498" t="str">
            <v>Residential</v>
          </cell>
          <cell r="D2498" t="str">
            <v>DLC Water Heating</v>
          </cell>
          <cell r="E2498" t="str">
            <v>Participants</v>
          </cell>
          <cell r="F2498" t="str">
            <v>Low Participation Case</v>
          </cell>
          <cell r="G2498">
            <v>0</v>
          </cell>
          <cell r="H2498">
            <v>0</v>
          </cell>
          <cell r="I2498">
            <v>0</v>
          </cell>
          <cell r="J2498">
            <v>0</v>
          </cell>
          <cell r="K2498">
            <v>0</v>
          </cell>
          <cell r="L2498">
            <v>0</v>
          </cell>
          <cell r="M2498">
            <v>0</v>
          </cell>
          <cell r="N2498">
            <v>0</v>
          </cell>
          <cell r="O2498">
            <v>0</v>
          </cell>
          <cell r="P2498">
            <v>0</v>
          </cell>
          <cell r="Q2498">
            <v>0</v>
          </cell>
          <cell r="R2498">
            <v>16746.686550000006</v>
          </cell>
          <cell r="S2498">
            <v>51018.605550000015</v>
          </cell>
          <cell r="T2498">
            <v>120852.27000000002</v>
          </cell>
          <cell r="U2498">
            <v>157699.79775000006</v>
          </cell>
          <cell r="V2498">
            <v>177800.38649999999</v>
          </cell>
          <cell r="W2498">
            <v>180383.41200000001</v>
          </cell>
          <cell r="X2498">
            <v>182969.12700000001</v>
          </cell>
          <cell r="Y2498">
            <v>185554.33050000004</v>
          </cell>
          <cell r="Z2498">
            <v>188138.90700000001</v>
          </cell>
          <cell r="AA2498">
            <v>190723.30200000003</v>
          </cell>
          <cell r="AB2498">
            <v>193308.027</v>
          </cell>
          <cell r="AC2498">
            <v>195900.88650000002</v>
          </cell>
          <cell r="AD2498">
            <v>198594.91865997191</v>
          </cell>
          <cell r="AE2498">
            <v>201325.99919378545</v>
          </cell>
          <cell r="AF2498">
            <v>204094.63759127702</v>
          </cell>
          <cell r="AG2498">
            <v>206901.35034879539</v>
          </cell>
          <cell r="AH2498">
            <v>209746.66106555553</v>
          </cell>
          <cell r="AI2498">
            <v>212631.10054131731</v>
          </cell>
          <cell r="AJ2498">
            <v>215555.20687540746</v>
          </cell>
          <cell r="AK2498">
            <v>218519.52556710335</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row>
        <row r="2499">
          <cell r="A2499" t="str">
            <v>UTSmall C&amp;IDLC Water HeatingProgram Annual BenefitsLow Participation Case0</v>
          </cell>
          <cell r="B2499" t="str">
            <v>UT</v>
          </cell>
          <cell r="C2499" t="str">
            <v>Small C&amp;I</v>
          </cell>
          <cell r="D2499" t="str">
            <v>DLC Water Heating</v>
          </cell>
          <cell r="E2499" t="str">
            <v>Program Annual Benefits</v>
          </cell>
          <cell r="F2499" t="str">
            <v>Low Participation Case</v>
          </cell>
          <cell r="G2499">
            <v>0</v>
          </cell>
          <cell r="H2499">
            <v>0</v>
          </cell>
          <cell r="I2499">
            <v>0</v>
          </cell>
          <cell r="J2499">
            <v>0</v>
          </cell>
          <cell r="K2499">
            <v>0</v>
          </cell>
          <cell r="L2499">
            <v>0</v>
          </cell>
          <cell r="M2499">
            <v>0</v>
          </cell>
          <cell r="N2499">
            <v>0</v>
          </cell>
          <cell r="O2499">
            <v>0</v>
          </cell>
          <cell r="P2499">
            <v>0</v>
          </cell>
          <cell r="Q2499">
            <v>0</v>
          </cell>
          <cell r="R2499">
            <v>573231.01</v>
          </cell>
          <cell r="S2499">
            <v>1745288.43</v>
          </cell>
          <cell r="T2499">
            <v>4127886.26</v>
          </cell>
          <cell r="U2499">
            <v>5388069.9000000004</v>
          </cell>
          <cell r="V2499">
            <v>6066603.5300000003</v>
          </cell>
          <cell r="W2499">
            <v>6146956.6100000003</v>
          </cell>
          <cell r="X2499">
            <v>6226381.7599999998</v>
          </cell>
          <cell r="Y2499">
            <v>6305886.3200000003</v>
          </cell>
          <cell r="Z2499">
            <v>6389191.79</v>
          </cell>
          <cell r="AA2499">
            <v>6482465.1100000003</v>
          </cell>
          <cell r="AB2499">
            <v>6568214.9500000002</v>
          </cell>
          <cell r="AC2499">
            <v>6654117.0800000001</v>
          </cell>
          <cell r="AD2499">
            <v>6743128.8899999997</v>
          </cell>
          <cell r="AE2499">
            <v>6833331.4100000001</v>
          </cell>
          <cell r="AF2499">
            <v>6924740.5700000003</v>
          </cell>
          <cell r="AG2499">
            <v>7017372.5</v>
          </cell>
          <cell r="AH2499">
            <v>7111243.5700000003</v>
          </cell>
          <cell r="AI2499">
            <v>7206370.3399999999</v>
          </cell>
          <cell r="AJ2499">
            <v>7302769.6200000001</v>
          </cell>
          <cell r="AK2499">
            <v>7400458.4299999997</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row>
        <row r="2500">
          <cell r="A2500" t="str">
            <v>UTSmall C&amp;IDLC Water HeatingProgram Annual CostsLow Participation Case0</v>
          </cell>
          <cell r="B2500" t="str">
            <v>UT</v>
          </cell>
          <cell r="C2500" t="str">
            <v>Small C&amp;I</v>
          </cell>
          <cell r="D2500" t="str">
            <v>DLC Water Heating</v>
          </cell>
          <cell r="E2500" t="str">
            <v>Program Annual Costs</v>
          </cell>
          <cell r="F2500" t="str">
            <v>Low Participation Case</v>
          </cell>
          <cell r="G2500">
            <v>0</v>
          </cell>
          <cell r="H2500">
            <v>0</v>
          </cell>
          <cell r="I2500">
            <v>0</v>
          </cell>
          <cell r="J2500">
            <v>0</v>
          </cell>
          <cell r="K2500">
            <v>0</v>
          </cell>
          <cell r="L2500">
            <v>0</v>
          </cell>
          <cell r="M2500">
            <v>0</v>
          </cell>
          <cell r="N2500">
            <v>0</v>
          </cell>
          <cell r="O2500">
            <v>0</v>
          </cell>
          <cell r="P2500">
            <v>0</v>
          </cell>
          <cell r="Q2500">
            <v>0</v>
          </cell>
          <cell r="R2500">
            <v>5834317.1500000004</v>
          </cell>
          <cell r="S2500">
            <v>12509121.98</v>
          </cell>
          <cell r="T2500">
            <v>26286343.199999999</v>
          </cell>
          <cell r="U2500">
            <v>16130618.27</v>
          </cell>
          <cell r="V2500">
            <v>10911310.720000001</v>
          </cell>
          <cell r="W2500">
            <v>4823091.07</v>
          </cell>
          <cell r="X2500">
            <v>4899046.41</v>
          </cell>
          <cell r="Y2500">
            <v>4974249.76</v>
          </cell>
          <cell r="Z2500">
            <v>5049879.66</v>
          </cell>
          <cell r="AA2500">
            <v>5126289.05</v>
          </cell>
          <cell r="AB2500">
            <v>5203203.5</v>
          </cell>
          <cell r="AC2500">
            <v>5283869.59</v>
          </cell>
          <cell r="AD2500">
            <v>5405233.1200000001</v>
          </cell>
          <cell r="AE2500">
            <v>5502775.29</v>
          </cell>
          <cell r="AF2500">
            <v>5602414.6799999997</v>
          </cell>
          <cell r="AG2500">
            <v>5704204.7300000004</v>
          </cell>
          <cell r="AH2500">
            <v>5808200.4400000004</v>
          </cell>
          <cell r="AI2500">
            <v>5914458.3899999997</v>
          </cell>
          <cell r="AJ2500">
            <v>6023036.7800000003</v>
          </cell>
          <cell r="AK2500">
            <v>6133995.5099999998</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row>
        <row r="2501">
          <cell r="A2501" t="str">
            <v>UTSmall C&amp;IDLC Water HeatingNon-Incentive CostsLow Participation Case0</v>
          </cell>
          <cell r="B2501" t="str">
            <v>UT</v>
          </cell>
          <cell r="C2501" t="str">
            <v>Small C&amp;I</v>
          </cell>
          <cell r="D2501" t="str">
            <v>DLC Water Heating</v>
          </cell>
          <cell r="E2501" t="str">
            <v>Non-Incentive Costs</v>
          </cell>
          <cell r="F2501" t="str">
            <v>Low Participation Case</v>
          </cell>
          <cell r="G2501">
            <v>0</v>
          </cell>
          <cell r="H2501">
            <v>0</v>
          </cell>
          <cell r="I2501">
            <v>0</v>
          </cell>
          <cell r="J2501">
            <v>0</v>
          </cell>
          <cell r="K2501">
            <v>0</v>
          </cell>
          <cell r="L2501">
            <v>0</v>
          </cell>
          <cell r="M2501">
            <v>0</v>
          </cell>
          <cell r="N2501">
            <v>0</v>
          </cell>
          <cell r="O2501">
            <v>0</v>
          </cell>
          <cell r="P2501">
            <v>0</v>
          </cell>
          <cell r="Q2501">
            <v>0</v>
          </cell>
          <cell r="R2501">
            <v>5482636.7300000004</v>
          </cell>
          <cell r="S2501">
            <v>11437731.27</v>
          </cell>
          <cell r="T2501">
            <v>23748445.530000001</v>
          </cell>
          <cell r="U2501">
            <v>12818922.52</v>
          </cell>
          <cell r="V2501">
            <v>7177502.6100000003</v>
          </cell>
          <cell r="W2501">
            <v>1035039.42</v>
          </cell>
          <cell r="X2501">
            <v>1056694.75</v>
          </cell>
          <cell r="Y2501">
            <v>1077608.81</v>
          </cell>
          <cell r="Z2501">
            <v>1098962.6200000001</v>
          </cell>
          <cell r="AA2501">
            <v>1121099.71</v>
          </cell>
          <cell r="AB2501">
            <v>1143734.93</v>
          </cell>
          <cell r="AC2501">
            <v>1169950.97</v>
          </cell>
          <cell r="AD2501">
            <v>1234739.83</v>
          </cell>
          <cell r="AE2501">
            <v>1274929.31</v>
          </cell>
          <cell r="AF2501">
            <v>1316427.29</v>
          </cell>
          <cell r="AG2501">
            <v>1359276.37</v>
          </cell>
          <cell r="AH2501">
            <v>1403520.56</v>
          </cell>
          <cell r="AI2501">
            <v>1449205.28</v>
          </cell>
          <cell r="AJ2501">
            <v>1496377.44</v>
          </cell>
          <cell r="AK2501">
            <v>1545085.48</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row>
        <row r="2502">
          <cell r="A2502" t="str">
            <v>UTSmall C&amp;IDLC Water HeatingSummer Peak Reduction @Meter  (MW)Low Participation Case0</v>
          </cell>
          <cell r="B2502" t="str">
            <v>UT</v>
          </cell>
          <cell r="C2502" t="str">
            <v>Small C&amp;I</v>
          </cell>
          <cell r="D2502" t="str">
            <v>DLC Water Heating</v>
          </cell>
          <cell r="E2502" t="str">
            <v>Summer Peak Reduction @Meter  (MW)</v>
          </cell>
          <cell r="F2502" t="str">
            <v>Low Participation Case</v>
          </cell>
          <cell r="G2502">
            <v>0</v>
          </cell>
          <cell r="H2502">
            <v>0</v>
          </cell>
          <cell r="I2502">
            <v>0</v>
          </cell>
          <cell r="J2502">
            <v>0</v>
          </cell>
          <cell r="K2502">
            <v>0</v>
          </cell>
          <cell r="L2502">
            <v>0</v>
          </cell>
          <cell r="M2502">
            <v>0</v>
          </cell>
          <cell r="N2502">
            <v>0</v>
          </cell>
          <cell r="O2502">
            <v>0</v>
          </cell>
          <cell r="P2502">
            <v>0</v>
          </cell>
          <cell r="Q2502">
            <v>0</v>
          </cell>
          <cell r="R2502">
            <v>5.1061481672101516</v>
          </cell>
          <cell r="S2502">
            <v>15.546439584201273</v>
          </cell>
          <cell r="T2502">
            <v>36.769815927493447</v>
          </cell>
          <cell r="U2502">
            <v>47.99510590524666</v>
          </cell>
          <cell r="V2502">
            <v>54.039254216657497</v>
          </cell>
          <cell r="W2502">
            <v>54.75501228123791</v>
          </cell>
          <cell r="X2502">
            <v>55.462504704051796</v>
          </cell>
          <cell r="Y2502">
            <v>56.170704503007471</v>
          </cell>
          <cell r="Z2502">
            <v>56.91276145592839</v>
          </cell>
          <cell r="AA2502">
            <v>57.74360864977195</v>
          </cell>
          <cell r="AB2502">
            <v>58.507439221742665</v>
          </cell>
          <cell r="AC2502">
            <v>59.27262640549219</v>
          </cell>
          <cell r="AD2502">
            <v>60.065513565673378</v>
          </cell>
          <cell r="AE2502">
            <v>60.869007140432515</v>
          </cell>
          <cell r="AF2502">
            <v>61.683249011282939</v>
          </cell>
          <cell r="AG2502">
            <v>62.508382957680382</v>
          </cell>
          <cell r="AH2502">
            <v>63.344554682411669</v>
          </cell>
          <cell r="AI2502">
            <v>64.191911837323005</v>
          </cell>
          <cell r="AJ2502">
            <v>65.050604049392433</v>
          </cell>
          <cell r="AK2502">
            <v>65.920782947151125</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row>
        <row r="2503">
          <cell r="A2503" t="str">
            <v>UTSmall C&amp;IDLC Water HeatingSummer Peak Reduction @Generation (MW)Low Participation Case0</v>
          </cell>
          <cell r="B2503" t="str">
            <v>UT</v>
          </cell>
          <cell r="C2503" t="str">
            <v>Small C&amp;I</v>
          </cell>
          <cell r="D2503" t="str">
            <v>DLC Water Heating</v>
          </cell>
          <cell r="E2503" t="str">
            <v>Summer Peak Reduction @Generation (MW)</v>
          </cell>
          <cell r="F2503" t="str">
            <v>Low Participation Case</v>
          </cell>
          <cell r="G2503">
            <v>0</v>
          </cell>
          <cell r="H2503">
            <v>0</v>
          </cell>
          <cell r="I2503">
            <v>0</v>
          </cell>
          <cell r="J2503">
            <v>0</v>
          </cell>
          <cell r="K2503">
            <v>0</v>
          </cell>
          <cell r="L2503">
            <v>0</v>
          </cell>
          <cell r="M2503">
            <v>0</v>
          </cell>
          <cell r="N2503">
            <v>0</v>
          </cell>
          <cell r="O2503">
            <v>0</v>
          </cell>
          <cell r="P2503">
            <v>0</v>
          </cell>
          <cell r="Q2503">
            <v>0</v>
          </cell>
          <cell r="R2503">
            <v>5.6309529854545115</v>
          </cell>
          <cell r="S2503">
            <v>17.1442871462299</v>
          </cell>
          <cell r="T2503">
            <v>40.548980952242438</v>
          </cell>
          <cell r="U2503">
            <v>52.92799504328039</v>
          </cell>
          <cell r="V2503">
            <v>59.593354892652727</v>
          </cell>
          <cell r="W2503">
            <v>60.382677857562754</v>
          </cell>
          <cell r="X2503">
            <v>61.162885646285609</v>
          </cell>
          <cell r="Y2503">
            <v>61.94387351456492</v>
          </cell>
          <cell r="Z2503">
            <v>62.762198341341403</v>
          </cell>
          <cell r="AA2503">
            <v>63.678439181486489</v>
          </cell>
          <cell r="AB2503">
            <v>64.520775498172327</v>
          </cell>
          <cell r="AC2503">
            <v>65.364607857843168</v>
          </cell>
          <cell r="AD2503">
            <v>66.238987169908881</v>
          </cell>
          <cell r="AE2503">
            <v>67.125063013269198</v>
          </cell>
          <cell r="AF2503">
            <v>68.022991851877961</v>
          </cell>
          <cell r="AG2503">
            <v>68.932932242700019</v>
          </cell>
          <cell r="AH2503">
            <v>69.855044863709381</v>
          </cell>
          <cell r="AI2503">
            <v>70.789492542261797</v>
          </cell>
          <cell r="AJ2503">
            <v>71.73644028384696</v>
          </cell>
          <cell r="AK2503">
            <v>72.696055301225314</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row>
        <row r="2504">
          <cell r="A2504" t="str">
            <v>UTSmall C&amp;IDLC Water HeatingWinter Peak Reduction @Meter  (MW)Low Participation Case0</v>
          </cell>
          <cell r="B2504" t="str">
            <v>UT</v>
          </cell>
          <cell r="C2504" t="str">
            <v>Small C&amp;I</v>
          </cell>
          <cell r="D2504" t="str">
            <v>DLC Water Heating</v>
          </cell>
          <cell r="E2504" t="str">
            <v>Winter Peak Reduction @Meter  (MW)</v>
          </cell>
          <cell r="F2504" t="str">
            <v>Low Participation Case</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row>
        <row r="2505">
          <cell r="A2505" t="str">
            <v>UTSmall C&amp;IDLC Water HeatingWinter Peak Reduction @Generation (MW)Low Participation Case0</v>
          </cell>
          <cell r="B2505" t="str">
            <v>UT</v>
          </cell>
          <cell r="C2505" t="str">
            <v>Small C&amp;I</v>
          </cell>
          <cell r="D2505" t="str">
            <v>DLC Water Heating</v>
          </cell>
          <cell r="E2505" t="str">
            <v>Winter Peak Reduction @Generation (MW)</v>
          </cell>
          <cell r="F2505" t="str">
            <v>Low Participation Case</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row>
        <row r="2506">
          <cell r="A2506" t="str">
            <v>UTSmall C&amp;IDLC Water HeatingProgram Annual BenefitsLow Participation Case0</v>
          </cell>
          <cell r="B2506" t="str">
            <v>UT</v>
          </cell>
          <cell r="C2506" t="str">
            <v>Small C&amp;I</v>
          </cell>
          <cell r="D2506" t="str">
            <v>DLC Water Heating</v>
          </cell>
          <cell r="E2506" t="str">
            <v>Program Annual Benefits</v>
          </cell>
          <cell r="F2506" t="str">
            <v>Low Participation Case</v>
          </cell>
          <cell r="G2506">
            <v>0</v>
          </cell>
          <cell r="BA2506" t="e">
            <v>#N/A</v>
          </cell>
        </row>
        <row r="2507">
          <cell r="A2507" t="str">
            <v>UTSmall C&amp;IDLC Water HeatingNew ParticipantsLow Participation Case0</v>
          </cell>
          <cell r="B2507" t="str">
            <v>UT</v>
          </cell>
          <cell r="C2507" t="str">
            <v>Small C&amp;I</v>
          </cell>
          <cell r="D2507" t="str">
            <v>DLC Water Heating</v>
          </cell>
          <cell r="E2507" t="str">
            <v>New Participants</v>
          </cell>
          <cell r="F2507" t="str">
            <v>Low Participation Case</v>
          </cell>
          <cell r="G2507">
            <v>0</v>
          </cell>
          <cell r="H2507">
            <v>0</v>
          </cell>
          <cell r="I2507">
            <v>0</v>
          </cell>
          <cell r="J2507">
            <v>0</v>
          </cell>
          <cell r="K2507">
            <v>0</v>
          </cell>
          <cell r="L2507">
            <v>0</v>
          </cell>
          <cell r="M2507">
            <v>0</v>
          </cell>
          <cell r="N2507">
            <v>0</v>
          </cell>
          <cell r="O2507">
            <v>0</v>
          </cell>
          <cell r="P2507">
            <v>0</v>
          </cell>
          <cell r="Q2507">
            <v>0</v>
          </cell>
          <cell r="R2507">
            <v>16746.686550000006</v>
          </cell>
          <cell r="S2507">
            <v>34271.919000000009</v>
          </cell>
          <cell r="T2507">
            <v>69833.664450000011</v>
          </cell>
          <cell r="U2507">
            <v>36847.527750000037</v>
          </cell>
          <cell r="V2507">
            <v>20100.588749999937</v>
          </cell>
          <cell r="W2507">
            <v>2583.0255000000179</v>
          </cell>
          <cell r="X2507">
            <v>2585.7149999999965</v>
          </cell>
          <cell r="Y2507">
            <v>2585.2035000000324</v>
          </cell>
          <cell r="Z2507">
            <v>2584.5764999999665</v>
          </cell>
          <cell r="AA2507">
            <v>2584.3950000000186</v>
          </cell>
          <cell r="AB2507">
            <v>2584.7249999999767</v>
          </cell>
          <cell r="AC2507">
            <v>2592.8595000000205</v>
          </cell>
          <cell r="AD2507">
            <v>2694.0321599718882</v>
          </cell>
          <cell r="AE2507">
            <v>2731.0805338135397</v>
          </cell>
          <cell r="AF2507">
            <v>2768.6383974915661</v>
          </cell>
          <cell r="AG2507">
            <v>2806.7127575183695</v>
          </cell>
          <cell r="AH2507">
            <v>2845.3107167601411</v>
          </cell>
          <cell r="AI2507">
            <v>2884.4394757617847</v>
          </cell>
          <cell r="AJ2507">
            <v>2924.1063340901455</v>
          </cell>
          <cell r="AK2507">
            <v>2964.3186916958948</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row>
        <row r="2508">
          <cell r="A2508" t="str">
            <v>UTSmall C&amp;IDLC Water HeatingIncentive CostsLow Participation Case0</v>
          </cell>
          <cell r="B2508" t="str">
            <v>UT</v>
          </cell>
          <cell r="C2508" t="str">
            <v>Small C&amp;I</v>
          </cell>
          <cell r="D2508" t="str">
            <v>DLC Water Heating</v>
          </cell>
          <cell r="E2508" t="str">
            <v>Incentive Costs</v>
          </cell>
          <cell r="F2508" t="str">
            <v>Low Participation Case</v>
          </cell>
          <cell r="G2508">
            <v>0</v>
          </cell>
          <cell r="H2508">
            <v>0</v>
          </cell>
          <cell r="I2508">
            <v>0</v>
          </cell>
          <cell r="J2508">
            <v>0</v>
          </cell>
          <cell r="K2508">
            <v>0</v>
          </cell>
          <cell r="L2508">
            <v>0</v>
          </cell>
          <cell r="M2508">
            <v>0</v>
          </cell>
          <cell r="N2508">
            <v>0</v>
          </cell>
          <cell r="O2508">
            <v>0</v>
          </cell>
          <cell r="P2508">
            <v>0</v>
          </cell>
          <cell r="Q2508">
            <v>0</v>
          </cell>
          <cell r="R2508">
            <v>351680.42</v>
          </cell>
          <cell r="S2508">
            <v>1071390.72</v>
          </cell>
          <cell r="T2508">
            <v>2537897.67</v>
          </cell>
          <cell r="U2508">
            <v>3311695.75</v>
          </cell>
          <cell r="V2508">
            <v>3733808.12</v>
          </cell>
          <cell r="W2508">
            <v>3788051.65</v>
          </cell>
          <cell r="X2508">
            <v>3842351.67</v>
          </cell>
          <cell r="Y2508">
            <v>3896640.94</v>
          </cell>
          <cell r="Z2508">
            <v>3950917.05</v>
          </cell>
          <cell r="AA2508">
            <v>4005189.34</v>
          </cell>
          <cell r="AB2508">
            <v>4059468.57</v>
          </cell>
          <cell r="AC2508">
            <v>4113918.62</v>
          </cell>
          <cell r="AD2508">
            <v>4170493.29</v>
          </cell>
          <cell r="AE2508">
            <v>4227845.9800000004</v>
          </cell>
          <cell r="AF2508">
            <v>4285987.3899999997</v>
          </cell>
          <cell r="AG2508">
            <v>4344928.3600000003</v>
          </cell>
          <cell r="AH2508">
            <v>4404679.88</v>
          </cell>
          <cell r="AI2508">
            <v>4465253.1100000003</v>
          </cell>
          <cell r="AJ2508">
            <v>4526659.34</v>
          </cell>
          <cell r="AK2508">
            <v>4588910.04</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row>
        <row r="2509">
          <cell r="A2509" t="str">
            <v>UTSmall C&amp;IDLC Water HeatingParticipantsLow Participation Case0</v>
          </cell>
          <cell r="B2509" t="str">
            <v>UT</v>
          </cell>
          <cell r="C2509" t="str">
            <v>Small C&amp;I</v>
          </cell>
          <cell r="D2509" t="str">
            <v>DLC Water Heating</v>
          </cell>
          <cell r="E2509" t="str">
            <v>Participants</v>
          </cell>
          <cell r="F2509" t="str">
            <v>Low Participation Case</v>
          </cell>
          <cell r="G2509">
            <v>0</v>
          </cell>
          <cell r="H2509">
            <v>0</v>
          </cell>
          <cell r="I2509">
            <v>0</v>
          </cell>
          <cell r="J2509">
            <v>0</v>
          </cell>
          <cell r="K2509">
            <v>0</v>
          </cell>
          <cell r="L2509">
            <v>0</v>
          </cell>
          <cell r="M2509">
            <v>0</v>
          </cell>
          <cell r="N2509">
            <v>0</v>
          </cell>
          <cell r="O2509">
            <v>0</v>
          </cell>
          <cell r="P2509">
            <v>0</v>
          </cell>
          <cell r="Q2509">
            <v>0</v>
          </cell>
          <cell r="R2509">
            <v>16746.686550000006</v>
          </cell>
          <cell r="S2509">
            <v>51018.605550000015</v>
          </cell>
          <cell r="T2509">
            <v>120852.27000000002</v>
          </cell>
          <cell r="U2509">
            <v>157699.79775000006</v>
          </cell>
          <cell r="V2509">
            <v>177800.38649999999</v>
          </cell>
          <cell r="W2509">
            <v>180383.41200000001</v>
          </cell>
          <cell r="X2509">
            <v>182969.12700000001</v>
          </cell>
          <cell r="Y2509">
            <v>185554.33050000004</v>
          </cell>
          <cell r="Z2509">
            <v>188138.90700000001</v>
          </cell>
          <cell r="AA2509">
            <v>190723.30200000003</v>
          </cell>
          <cell r="AB2509">
            <v>193308.027</v>
          </cell>
          <cell r="AC2509">
            <v>195900.88650000002</v>
          </cell>
          <cell r="AD2509">
            <v>198594.91865997191</v>
          </cell>
          <cell r="AE2509">
            <v>201325.99919378545</v>
          </cell>
          <cell r="AF2509">
            <v>204094.63759127702</v>
          </cell>
          <cell r="AG2509">
            <v>206901.35034879539</v>
          </cell>
          <cell r="AH2509">
            <v>209746.66106555553</v>
          </cell>
          <cell r="AI2509">
            <v>212631.10054131731</v>
          </cell>
          <cell r="AJ2509">
            <v>215555.20687540746</v>
          </cell>
          <cell r="AK2509">
            <v>218519.52556710335</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row>
        <row r="2510">
          <cell r="A2510" t="str">
            <v>UTExtra Large C&amp;IReal Time PricingProgram Annual BenefitsLow Participation Case0</v>
          </cell>
          <cell r="B2510" t="str">
            <v>UT</v>
          </cell>
          <cell r="C2510" t="str">
            <v>Extra Large C&amp;I</v>
          </cell>
          <cell r="D2510" t="str">
            <v>Real Time Pricing</v>
          </cell>
          <cell r="E2510" t="str">
            <v>Program Annual Benefits</v>
          </cell>
          <cell r="F2510" t="str">
            <v>Low Participation Case</v>
          </cell>
          <cell r="G2510">
            <v>0</v>
          </cell>
          <cell r="H2510">
            <v>0</v>
          </cell>
          <cell r="I2510">
            <v>0</v>
          </cell>
          <cell r="J2510">
            <v>0</v>
          </cell>
          <cell r="K2510">
            <v>0</v>
          </cell>
          <cell r="L2510">
            <v>0</v>
          </cell>
          <cell r="M2510">
            <v>0</v>
          </cell>
          <cell r="N2510">
            <v>0</v>
          </cell>
          <cell r="O2510">
            <v>0</v>
          </cell>
          <cell r="P2510">
            <v>0</v>
          </cell>
          <cell r="Q2510">
            <v>0</v>
          </cell>
          <cell r="R2510">
            <v>573231.01</v>
          </cell>
          <cell r="S2510">
            <v>1745288.43</v>
          </cell>
          <cell r="T2510">
            <v>4127886.26</v>
          </cell>
          <cell r="U2510">
            <v>5388069.9000000004</v>
          </cell>
          <cell r="V2510">
            <v>6066603.5300000003</v>
          </cell>
          <cell r="W2510">
            <v>6146956.6100000003</v>
          </cell>
          <cell r="X2510">
            <v>6226381.7599999998</v>
          </cell>
          <cell r="Y2510">
            <v>6305886.3200000003</v>
          </cell>
          <cell r="Z2510">
            <v>6389191.79</v>
          </cell>
          <cell r="AA2510">
            <v>6482465.1100000003</v>
          </cell>
          <cell r="AB2510">
            <v>6568214.9500000002</v>
          </cell>
          <cell r="AC2510">
            <v>6654117.0800000001</v>
          </cell>
          <cell r="AD2510">
            <v>6743128.8899999997</v>
          </cell>
          <cell r="AE2510">
            <v>6833331.4100000001</v>
          </cell>
          <cell r="AF2510">
            <v>6924740.5700000003</v>
          </cell>
          <cell r="AG2510">
            <v>7017372.5</v>
          </cell>
          <cell r="AH2510">
            <v>7111243.5700000003</v>
          </cell>
          <cell r="AI2510">
            <v>7206370.3399999999</v>
          </cell>
          <cell r="AJ2510">
            <v>7302769.6200000001</v>
          </cell>
          <cell r="AK2510">
            <v>7400458.4299999997</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row>
        <row r="2511">
          <cell r="A2511" t="str">
            <v>UTExtra Large C&amp;IReal Time PricingProgram Annual CostsLow Participation Case0</v>
          </cell>
          <cell r="B2511" t="str">
            <v>UT</v>
          </cell>
          <cell r="C2511" t="str">
            <v>Extra Large C&amp;I</v>
          </cell>
          <cell r="D2511" t="str">
            <v>Real Time Pricing</v>
          </cell>
          <cell r="E2511" t="str">
            <v>Program Annual Costs</v>
          </cell>
          <cell r="F2511" t="str">
            <v>Low Participation Case</v>
          </cell>
          <cell r="G2511">
            <v>0</v>
          </cell>
          <cell r="H2511">
            <v>0</v>
          </cell>
          <cell r="I2511">
            <v>0</v>
          </cell>
          <cell r="J2511">
            <v>0</v>
          </cell>
          <cell r="K2511">
            <v>0</v>
          </cell>
          <cell r="L2511">
            <v>0</v>
          </cell>
          <cell r="M2511">
            <v>0</v>
          </cell>
          <cell r="N2511">
            <v>0</v>
          </cell>
          <cell r="O2511">
            <v>0</v>
          </cell>
          <cell r="P2511">
            <v>0</v>
          </cell>
          <cell r="Q2511">
            <v>0</v>
          </cell>
          <cell r="R2511">
            <v>5834317.1500000004</v>
          </cell>
          <cell r="S2511">
            <v>12509121.98</v>
          </cell>
          <cell r="T2511">
            <v>26286343.199999999</v>
          </cell>
          <cell r="U2511">
            <v>16130618.27</v>
          </cell>
          <cell r="V2511">
            <v>10911310.720000001</v>
          </cell>
          <cell r="W2511">
            <v>4823091.07</v>
          </cell>
          <cell r="X2511">
            <v>4899046.41</v>
          </cell>
          <cell r="Y2511">
            <v>4974249.76</v>
          </cell>
          <cell r="Z2511">
            <v>5049879.66</v>
          </cell>
          <cell r="AA2511">
            <v>5126289.05</v>
          </cell>
          <cell r="AB2511">
            <v>5203203.5</v>
          </cell>
          <cell r="AC2511">
            <v>5283869.59</v>
          </cell>
          <cell r="AD2511">
            <v>5405233.1200000001</v>
          </cell>
          <cell r="AE2511">
            <v>5502775.29</v>
          </cell>
          <cell r="AF2511">
            <v>5602414.6799999997</v>
          </cell>
          <cell r="AG2511">
            <v>5704204.7300000004</v>
          </cell>
          <cell r="AH2511">
            <v>5808200.4400000004</v>
          </cell>
          <cell r="AI2511">
            <v>5914458.3899999997</v>
          </cell>
          <cell r="AJ2511">
            <v>6023036.7800000003</v>
          </cell>
          <cell r="AK2511">
            <v>6133995.5099999998</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row>
        <row r="2512">
          <cell r="A2512" t="str">
            <v>UTExtra Large C&amp;IReal Time PricingNon-Incentive CostsLow Participation Case0</v>
          </cell>
          <cell r="B2512" t="str">
            <v>UT</v>
          </cell>
          <cell r="C2512" t="str">
            <v>Extra Large C&amp;I</v>
          </cell>
          <cell r="D2512" t="str">
            <v>Real Time Pricing</v>
          </cell>
          <cell r="E2512" t="str">
            <v>Non-Incentive Costs</v>
          </cell>
          <cell r="F2512" t="str">
            <v>Low Participation Case</v>
          </cell>
          <cell r="G2512">
            <v>0</v>
          </cell>
          <cell r="H2512">
            <v>0</v>
          </cell>
          <cell r="I2512">
            <v>0</v>
          </cell>
          <cell r="J2512">
            <v>0</v>
          </cell>
          <cell r="K2512">
            <v>0</v>
          </cell>
          <cell r="L2512">
            <v>0</v>
          </cell>
          <cell r="M2512">
            <v>0</v>
          </cell>
          <cell r="N2512">
            <v>0</v>
          </cell>
          <cell r="O2512">
            <v>0</v>
          </cell>
          <cell r="P2512">
            <v>0</v>
          </cell>
          <cell r="Q2512">
            <v>0</v>
          </cell>
          <cell r="R2512">
            <v>5482636.7300000004</v>
          </cell>
          <cell r="S2512">
            <v>11437731.27</v>
          </cell>
          <cell r="T2512">
            <v>23748445.530000001</v>
          </cell>
          <cell r="U2512">
            <v>12818922.52</v>
          </cell>
          <cell r="V2512">
            <v>7177502.6100000003</v>
          </cell>
          <cell r="W2512">
            <v>1035039.42</v>
          </cell>
          <cell r="X2512">
            <v>1056694.75</v>
          </cell>
          <cell r="Y2512">
            <v>1077608.81</v>
          </cell>
          <cell r="Z2512">
            <v>1098962.6200000001</v>
          </cell>
          <cell r="AA2512">
            <v>1121099.71</v>
          </cell>
          <cell r="AB2512">
            <v>1143734.93</v>
          </cell>
          <cell r="AC2512">
            <v>1169950.97</v>
          </cell>
          <cell r="AD2512">
            <v>1234739.83</v>
          </cell>
          <cell r="AE2512">
            <v>1274929.31</v>
          </cell>
          <cell r="AF2512">
            <v>1316427.29</v>
          </cell>
          <cell r="AG2512">
            <v>1359276.37</v>
          </cell>
          <cell r="AH2512">
            <v>1403520.56</v>
          </cell>
          <cell r="AI2512">
            <v>1449205.28</v>
          </cell>
          <cell r="AJ2512">
            <v>1496377.44</v>
          </cell>
          <cell r="AK2512">
            <v>1545085.48</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row>
        <row r="2513">
          <cell r="A2513" t="str">
            <v>UTExtra Large C&amp;IReal Time PricingSummer Peak Reduction @Meter  (MW)Low Participation Case0</v>
          </cell>
          <cell r="B2513" t="str">
            <v>UT</v>
          </cell>
          <cell r="C2513" t="str">
            <v>Extra Large C&amp;I</v>
          </cell>
          <cell r="D2513" t="str">
            <v>Real Time Pricing</v>
          </cell>
          <cell r="E2513" t="str">
            <v>Summer Peak Reduction @Meter  (MW)</v>
          </cell>
          <cell r="F2513" t="str">
            <v>Low Participation Case</v>
          </cell>
          <cell r="G2513">
            <v>0</v>
          </cell>
          <cell r="H2513">
            <v>0</v>
          </cell>
          <cell r="I2513">
            <v>0</v>
          </cell>
          <cell r="J2513">
            <v>0</v>
          </cell>
          <cell r="K2513">
            <v>0</v>
          </cell>
          <cell r="L2513">
            <v>0</v>
          </cell>
          <cell r="M2513">
            <v>0</v>
          </cell>
          <cell r="N2513">
            <v>0</v>
          </cell>
          <cell r="O2513">
            <v>0</v>
          </cell>
          <cell r="P2513">
            <v>0</v>
          </cell>
          <cell r="Q2513">
            <v>0</v>
          </cell>
          <cell r="R2513">
            <v>5.1061481672101516</v>
          </cell>
          <cell r="S2513">
            <v>15.546439584201273</v>
          </cell>
          <cell r="T2513">
            <v>36.769815927493447</v>
          </cell>
          <cell r="U2513">
            <v>47.99510590524666</v>
          </cell>
          <cell r="V2513">
            <v>54.039254216657497</v>
          </cell>
          <cell r="W2513">
            <v>54.75501228123791</v>
          </cell>
          <cell r="X2513">
            <v>55.462504704051796</v>
          </cell>
          <cell r="Y2513">
            <v>56.170704503007471</v>
          </cell>
          <cell r="Z2513">
            <v>56.91276145592839</v>
          </cell>
          <cell r="AA2513">
            <v>57.74360864977195</v>
          </cell>
          <cell r="AB2513">
            <v>58.507439221742665</v>
          </cell>
          <cell r="AC2513">
            <v>59.27262640549219</v>
          </cell>
          <cell r="AD2513">
            <v>60.065513565673378</v>
          </cell>
          <cell r="AE2513">
            <v>60.869007140432515</v>
          </cell>
          <cell r="AF2513">
            <v>61.683249011282939</v>
          </cell>
          <cell r="AG2513">
            <v>62.508382957680382</v>
          </cell>
          <cell r="AH2513">
            <v>63.344554682411669</v>
          </cell>
          <cell r="AI2513">
            <v>64.191911837323005</v>
          </cell>
          <cell r="AJ2513">
            <v>65.050604049392433</v>
          </cell>
          <cell r="AK2513">
            <v>65.920782947151125</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row>
        <row r="2514">
          <cell r="A2514" t="str">
            <v>UTExtra Large C&amp;IReal Time PricingSummer Peak Reduction @Generation (MW)Low Participation Case0</v>
          </cell>
          <cell r="B2514" t="str">
            <v>UT</v>
          </cell>
          <cell r="C2514" t="str">
            <v>Extra Large C&amp;I</v>
          </cell>
          <cell r="D2514" t="str">
            <v>Real Time Pricing</v>
          </cell>
          <cell r="E2514" t="str">
            <v>Summer Peak Reduction @Generation (MW)</v>
          </cell>
          <cell r="F2514" t="str">
            <v>Low Participation Case</v>
          </cell>
          <cell r="G2514">
            <v>0</v>
          </cell>
          <cell r="H2514">
            <v>0</v>
          </cell>
          <cell r="I2514">
            <v>0</v>
          </cell>
          <cell r="J2514">
            <v>0</v>
          </cell>
          <cell r="K2514">
            <v>0</v>
          </cell>
          <cell r="L2514">
            <v>0</v>
          </cell>
          <cell r="M2514">
            <v>0</v>
          </cell>
          <cell r="N2514">
            <v>0</v>
          </cell>
          <cell r="O2514">
            <v>0</v>
          </cell>
          <cell r="P2514">
            <v>0</v>
          </cell>
          <cell r="Q2514">
            <v>0</v>
          </cell>
          <cell r="R2514">
            <v>5.6309529854545115</v>
          </cell>
          <cell r="S2514">
            <v>17.1442871462299</v>
          </cell>
          <cell r="T2514">
            <v>40.548980952242438</v>
          </cell>
          <cell r="U2514">
            <v>52.92799504328039</v>
          </cell>
          <cell r="V2514">
            <v>59.593354892652727</v>
          </cell>
          <cell r="W2514">
            <v>60.382677857562754</v>
          </cell>
          <cell r="X2514">
            <v>61.162885646285609</v>
          </cell>
          <cell r="Y2514">
            <v>61.94387351456492</v>
          </cell>
          <cell r="Z2514">
            <v>62.762198341341403</v>
          </cell>
          <cell r="AA2514">
            <v>63.678439181486489</v>
          </cell>
          <cell r="AB2514">
            <v>64.520775498172327</v>
          </cell>
          <cell r="AC2514">
            <v>65.364607857843168</v>
          </cell>
          <cell r="AD2514">
            <v>66.238987169908881</v>
          </cell>
          <cell r="AE2514">
            <v>67.125063013269198</v>
          </cell>
          <cell r="AF2514">
            <v>68.022991851877961</v>
          </cell>
          <cell r="AG2514">
            <v>68.932932242700019</v>
          </cell>
          <cell r="AH2514">
            <v>69.855044863709381</v>
          </cell>
          <cell r="AI2514">
            <v>70.789492542261797</v>
          </cell>
          <cell r="AJ2514">
            <v>71.73644028384696</v>
          </cell>
          <cell r="AK2514">
            <v>72.696055301225314</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row>
        <row r="2515">
          <cell r="A2515" t="str">
            <v>UTExtra Large C&amp;IReal Time PricingWinter Peak Reduction @Meter  (MW)Low Participation Case0</v>
          </cell>
          <cell r="B2515" t="str">
            <v>UT</v>
          </cell>
          <cell r="C2515" t="str">
            <v>Extra Large C&amp;I</v>
          </cell>
          <cell r="D2515" t="str">
            <v>Real Time Pricing</v>
          </cell>
          <cell r="E2515" t="str">
            <v>Winter Peak Reduction @Meter  (MW)</v>
          </cell>
          <cell r="F2515" t="str">
            <v>Low Participation Case</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row>
        <row r="2516">
          <cell r="A2516" t="str">
            <v>UTExtra Large C&amp;IReal Time PricingWinter Peak Reduction @Generation (MW)Low Participation Case0</v>
          </cell>
          <cell r="B2516" t="str">
            <v>UT</v>
          </cell>
          <cell r="C2516" t="str">
            <v>Extra Large C&amp;I</v>
          </cell>
          <cell r="D2516" t="str">
            <v>Real Time Pricing</v>
          </cell>
          <cell r="E2516" t="str">
            <v>Winter Peak Reduction @Generation (MW)</v>
          </cell>
          <cell r="F2516" t="str">
            <v>Low Participation Case</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row>
        <row r="2517">
          <cell r="A2517" t="str">
            <v>UTExtra Large C&amp;IReal Time PricingProgram Annual BenefitsLow Participation Case0</v>
          </cell>
          <cell r="B2517" t="str">
            <v>UT</v>
          </cell>
          <cell r="C2517" t="str">
            <v>Extra Large C&amp;I</v>
          </cell>
          <cell r="D2517" t="str">
            <v>Real Time Pricing</v>
          </cell>
          <cell r="E2517" t="str">
            <v>Program Annual Benefits</v>
          </cell>
          <cell r="F2517" t="str">
            <v>Low Participation Case</v>
          </cell>
          <cell r="G2517">
            <v>0</v>
          </cell>
          <cell r="BA2517">
            <v>2019615.48</v>
          </cell>
        </row>
        <row r="2518">
          <cell r="A2518" t="str">
            <v>UTExtra Large C&amp;IReal Time PricingNew ParticipantsLow Participation Case0</v>
          </cell>
          <cell r="B2518" t="str">
            <v>UT</v>
          </cell>
          <cell r="C2518" t="str">
            <v>Extra Large C&amp;I</v>
          </cell>
          <cell r="D2518" t="str">
            <v>Real Time Pricing</v>
          </cell>
          <cell r="E2518" t="str">
            <v>New Participants</v>
          </cell>
          <cell r="F2518" t="str">
            <v>Low Participation Case</v>
          </cell>
          <cell r="G2518">
            <v>0</v>
          </cell>
          <cell r="H2518">
            <v>0</v>
          </cell>
          <cell r="I2518">
            <v>0</v>
          </cell>
          <cell r="J2518">
            <v>0</v>
          </cell>
          <cell r="K2518">
            <v>0</v>
          </cell>
          <cell r="L2518">
            <v>0</v>
          </cell>
          <cell r="M2518">
            <v>0</v>
          </cell>
          <cell r="N2518">
            <v>0</v>
          </cell>
          <cell r="O2518">
            <v>0</v>
          </cell>
          <cell r="P2518">
            <v>0</v>
          </cell>
          <cell r="Q2518">
            <v>0</v>
          </cell>
          <cell r="R2518">
            <v>16746.686550000006</v>
          </cell>
          <cell r="S2518">
            <v>34271.919000000009</v>
          </cell>
          <cell r="T2518">
            <v>69833.664450000011</v>
          </cell>
          <cell r="U2518">
            <v>36847.527750000037</v>
          </cell>
          <cell r="V2518">
            <v>20100.588749999937</v>
          </cell>
          <cell r="W2518">
            <v>2583.0255000000179</v>
          </cell>
          <cell r="X2518">
            <v>2585.7149999999965</v>
          </cell>
          <cell r="Y2518">
            <v>2585.2035000000324</v>
          </cell>
          <cell r="Z2518">
            <v>2584.5764999999665</v>
          </cell>
          <cell r="AA2518">
            <v>2584.3950000000186</v>
          </cell>
          <cell r="AB2518">
            <v>2584.7249999999767</v>
          </cell>
          <cell r="AC2518">
            <v>2592.8595000000205</v>
          </cell>
          <cell r="AD2518">
            <v>2694.0321599718882</v>
          </cell>
          <cell r="AE2518">
            <v>2731.0805338135397</v>
          </cell>
          <cell r="AF2518">
            <v>2768.6383974915661</v>
          </cell>
          <cell r="AG2518">
            <v>2806.7127575183695</v>
          </cell>
          <cell r="AH2518">
            <v>2845.3107167601411</v>
          </cell>
          <cell r="AI2518">
            <v>2884.4394757617847</v>
          </cell>
          <cell r="AJ2518">
            <v>2924.1063340901455</v>
          </cell>
          <cell r="AK2518">
            <v>2964.3186916958948</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row>
        <row r="2519">
          <cell r="A2519" t="str">
            <v>UTExtra Large C&amp;IReal Time PricingIncentive CostsLow Participation Case0</v>
          </cell>
          <cell r="B2519" t="str">
            <v>UT</v>
          </cell>
          <cell r="C2519" t="str">
            <v>Extra Large C&amp;I</v>
          </cell>
          <cell r="D2519" t="str">
            <v>Real Time Pricing</v>
          </cell>
          <cell r="E2519" t="str">
            <v>Incentive Costs</v>
          </cell>
          <cell r="F2519" t="str">
            <v>Low Participation Case</v>
          </cell>
          <cell r="G2519">
            <v>0</v>
          </cell>
          <cell r="H2519">
            <v>0</v>
          </cell>
          <cell r="I2519">
            <v>0</v>
          </cell>
          <cell r="J2519">
            <v>0</v>
          </cell>
          <cell r="K2519">
            <v>0</v>
          </cell>
          <cell r="L2519">
            <v>0</v>
          </cell>
          <cell r="M2519">
            <v>0</v>
          </cell>
          <cell r="N2519">
            <v>0</v>
          </cell>
          <cell r="O2519">
            <v>0</v>
          </cell>
          <cell r="P2519">
            <v>0</v>
          </cell>
          <cell r="Q2519">
            <v>0</v>
          </cell>
          <cell r="R2519">
            <v>351680.42</v>
          </cell>
          <cell r="S2519">
            <v>1071390.72</v>
          </cell>
          <cell r="T2519">
            <v>2537897.67</v>
          </cell>
          <cell r="U2519">
            <v>3311695.75</v>
          </cell>
          <cell r="V2519">
            <v>3733808.12</v>
          </cell>
          <cell r="W2519">
            <v>3788051.65</v>
          </cell>
          <cell r="X2519">
            <v>3842351.67</v>
          </cell>
          <cell r="Y2519">
            <v>3896640.94</v>
          </cell>
          <cell r="Z2519">
            <v>3950917.05</v>
          </cell>
          <cell r="AA2519">
            <v>4005189.34</v>
          </cell>
          <cell r="AB2519">
            <v>4059468.57</v>
          </cell>
          <cell r="AC2519">
            <v>4113918.62</v>
          </cell>
          <cell r="AD2519">
            <v>4170493.29</v>
          </cell>
          <cell r="AE2519">
            <v>4227845.9800000004</v>
          </cell>
          <cell r="AF2519">
            <v>4285987.3899999997</v>
          </cell>
          <cell r="AG2519">
            <v>4344928.3600000003</v>
          </cell>
          <cell r="AH2519">
            <v>4404679.88</v>
          </cell>
          <cell r="AI2519">
            <v>4465253.1100000003</v>
          </cell>
          <cell r="AJ2519">
            <v>4526659.34</v>
          </cell>
          <cell r="AK2519">
            <v>4588910.04</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row>
        <row r="2520">
          <cell r="A2520" t="str">
            <v>UTExtra Large C&amp;IReal Time PricingParticipantsLow Participation Case0</v>
          </cell>
          <cell r="B2520" t="str">
            <v>UT</v>
          </cell>
          <cell r="C2520" t="str">
            <v>Extra Large C&amp;I</v>
          </cell>
          <cell r="D2520" t="str">
            <v>Real Time Pricing</v>
          </cell>
          <cell r="E2520" t="str">
            <v>Participants</v>
          </cell>
          <cell r="F2520" t="str">
            <v>Low Participation Case</v>
          </cell>
          <cell r="G2520">
            <v>0</v>
          </cell>
          <cell r="H2520">
            <v>0</v>
          </cell>
          <cell r="I2520">
            <v>0</v>
          </cell>
          <cell r="J2520">
            <v>0</v>
          </cell>
          <cell r="K2520">
            <v>0</v>
          </cell>
          <cell r="L2520">
            <v>0</v>
          </cell>
          <cell r="M2520">
            <v>0</v>
          </cell>
          <cell r="N2520">
            <v>0</v>
          </cell>
          <cell r="O2520">
            <v>0</v>
          </cell>
          <cell r="P2520">
            <v>0</v>
          </cell>
          <cell r="Q2520">
            <v>0</v>
          </cell>
          <cell r="R2520">
            <v>16746.686550000006</v>
          </cell>
          <cell r="S2520">
            <v>51018.605550000015</v>
          </cell>
          <cell r="T2520">
            <v>120852.27000000002</v>
          </cell>
          <cell r="U2520">
            <v>157699.79775000006</v>
          </cell>
          <cell r="V2520">
            <v>177800.38649999999</v>
          </cell>
          <cell r="W2520">
            <v>180383.41200000001</v>
          </cell>
          <cell r="X2520">
            <v>182969.12700000001</v>
          </cell>
          <cell r="Y2520">
            <v>185554.33050000004</v>
          </cell>
          <cell r="Z2520">
            <v>188138.90700000001</v>
          </cell>
          <cell r="AA2520">
            <v>190723.30200000003</v>
          </cell>
          <cell r="AB2520">
            <v>193308.027</v>
          </cell>
          <cell r="AC2520">
            <v>195900.88650000002</v>
          </cell>
          <cell r="AD2520">
            <v>198594.91865997191</v>
          </cell>
          <cell r="AE2520">
            <v>201325.99919378545</v>
          </cell>
          <cell r="AF2520">
            <v>204094.63759127702</v>
          </cell>
          <cell r="AG2520">
            <v>206901.35034879539</v>
          </cell>
          <cell r="AH2520">
            <v>209746.66106555553</v>
          </cell>
          <cell r="AI2520">
            <v>212631.10054131731</v>
          </cell>
          <cell r="AJ2520">
            <v>215555.20687540746</v>
          </cell>
          <cell r="AK2520">
            <v>218519.52556710335</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row>
        <row r="2521">
          <cell r="A2521" t="str">
            <v>UTLarge C&amp;IReal Time PricingProgram Annual BenefitsLow Participation Case0</v>
          </cell>
          <cell r="B2521" t="str">
            <v>UT</v>
          </cell>
          <cell r="C2521" t="str">
            <v>Large C&amp;I</v>
          </cell>
          <cell r="D2521" t="str">
            <v>Real Time Pricing</v>
          </cell>
          <cell r="E2521" t="str">
            <v>Program Annual Benefits</v>
          </cell>
          <cell r="F2521" t="str">
            <v>Low Participation Case</v>
          </cell>
          <cell r="G2521">
            <v>0</v>
          </cell>
          <cell r="H2521">
            <v>0</v>
          </cell>
          <cell r="I2521">
            <v>0</v>
          </cell>
          <cell r="J2521">
            <v>0</v>
          </cell>
          <cell r="K2521">
            <v>0</v>
          </cell>
          <cell r="L2521">
            <v>0</v>
          </cell>
          <cell r="M2521">
            <v>0</v>
          </cell>
          <cell r="N2521">
            <v>0</v>
          </cell>
          <cell r="O2521">
            <v>0</v>
          </cell>
          <cell r="P2521">
            <v>0</v>
          </cell>
          <cell r="Q2521">
            <v>0</v>
          </cell>
          <cell r="R2521">
            <v>573231.01</v>
          </cell>
          <cell r="S2521">
            <v>1745288.43</v>
          </cell>
          <cell r="T2521">
            <v>4127886.26</v>
          </cell>
          <cell r="U2521">
            <v>5388069.9000000004</v>
          </cell>
          <cell r="V2521">
            <v>6066603.5300000003</v>
          </cell>
          <cell r="W2521">
            <v>6146956.6100000003</v>
          </cell>
          <cell r="X2521">
            <v>6226381.7599999998</v>
          </cell>
          <cell r="Y2521">
            <v>6305886.3200000003</v>
          </cell>
          <cell r="Z2521">
            <v>6389191.79</v>
          </cell>
          <cell r="AA2521">
            <v>6482465.1100000003</v>
          </cell>
          <cell r="AB2521">
            <v>6568214.9500000002</v>
          </cell>
          <cell r="AC2521">
            <v>6654117.0800000001</v>
          </cell>
          <cell r="AD2521">
            <v>6743128.8899999997</v>
          </cell>
          <cell r="AE2521">
            <v>6833331.4100000001</v>
          </cell>
          <cell r="AF2521">
            <v>6924740.5700000003</v>
          </cell>
          <cell r="AG2521">
            <v>7017372.5</v>
          </cell>
          <cell r="AH2521">
            <v>7111243.5700000003</v>
          </cell>
          <cell r="AI2521">
            <v>7206370.3399999999</v>
          </cell>
          <cell r="AJ2521">
            <v>7302769.6200000001</v>
          </cell>
          <cell r="AK2521">
            <v>7400458.4299999997</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row>
        <row r="2522">
          <cell r="A2522" t="str">
            <v>UTLarge C&amp;IReal Time PricingProgram Annual CostsLow Participation Case0</v>
          </cell>
          <cell r="B2522" t="str">
            <v>UT</v>
          </cell>
          <cell r="C2522" t="str">
            <v>Large C&amp;I</v>
          </cell>
          <cell r="D2522" t="str">
            <v>Real Time Pricing</v>
          </cell>
          <cell r="E2522" t="str">
            <v>Program Annual Costs</v>
          </cell>
          <cell r="F2522" t="str">
            <v>Low Participation Case</v>
          </cell>
          <cell r="G2522">
            <v>0</v>
          </cell>
          <cell r="H2522">
            <v>0</v>
          </cell>
          <cell r="I2522">
            <v>0</v>
          </cell>
          <cell r="J2522">
            <v>0</v>
          </cell>
          <cell r="K2522">
            <v>0</v>
          </cell>
          <cell r="L2522">
            <v>0</v>
          </cell>
          <cell r="M2522">
            <v>0</v>
          </cell>
          <cell r="N2522">
            <v>0</v>
          </cell>
          <cell r="O2522">
            <v>0</v>
          </cell>
          <cell r="P2522">
            <v>0</v>
          </cell>
          <cell r="Q2522">
            <v>0</v>
          </cell>
          <cell r="R2522">
            <v>5834317.1500000004</v>
          </cell>
          <cell r="S2522">
            <v>12509121.98</v>
          </cell>
          <cell r="T2522">
            <v>26286343.199999999</v>
          </cell>
          <cell r="U2522">
            <v>16130618.27</v>
          </cell>
          <cell r="V2522">
            <v>10911310.720000001</v>
          </cell>
          <cell r="W2522">
            <v>4823091.07</v>
          </cell>
          <cell r="X2522">
            <v>4899046.41</v>
          </cell>
          <cell r="Y2522">
            <v>4974249.76</v>
          </cell>
          <cell r="Z2522">
            <v>5049879.66</v>
          </cell>
          <cell r="AA2522">
            <v>5126289.05</v>
          </cell>
          <cell r="AB2522">
            <v>5203203.5</v>
          </cell>
          <cell r="AC2522">
            <v>5283869.59</v>
          </cell>
          <cell r="AD2522">
            <v>5405233.1200000001</v>
          </cell>
          <cell r="AE2522">
            <v>5502775.29</v>
          </cell>
          <cell r="AF2522">
            <v>5602414.6799999997</v>
          </cell>
          <cell r="AG2522">
            <v>5704204.7300000004</v>
          </cell>
          <cell r="AH2522">
            <v>5808200.4400000004</v>
          </cell>
          <cell r="AI2522">
            <v>5914458.3899999997</v>
          </cell>
          <cell r="AJ2522">
            <v>6023036.7800000003</v>
          </cell>
          <cell r="AK2522">
            <v>6133995.5099999998</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row>
        <row r="2523">
          <cell r="A2523" t="str">
            <v>UTLarge C&amp;IReal Time PricingNon-Incentive CostsLow Participation Case0</v>
          </cell>
          <cell r="B2523" t="str">
            <v>UT</v>
          </cell>
          <cell r="C2523" t="str">
            <v>Large C&amp;I</v>
          </cell>
          <cell r="D2523" t="str">
            <v>Real Time Pricing</v>
          </cell>
          <cell r="E2523" t="str">
            <v>Non-Incentive Costs</v>
          </cell>
          <cell r="F2523" t="str">
            <v>Low Participation Case</v>
          </cell>
          <cell r="G2523">
            <v>0</v>
          </cell>
          <cell r="H2523">
            <v>0</v>
          </cell>
          <cell r="I2523">
            <v>0</v>
          </cell>
          <cell r="J2523">
            <v>0</v>
          </cell>
          <cell r="K2523">
            <v>0</v>
          </cell>
          <cell r="L2523">
            <v>0</v>
          </cell>
          <cell r="M2523">
            <v>0</v>
          </cell>
          <cell r="N2523">
            <v>0</v>
          </cell>
          <cell r="O2523">
            <v>0</v>
          </cell>
          <cell r="P2523">
            <v>0</v>
          </cell>
          <cell r="Q2523">
            <v>0</v>
          </cell>
          <cell r="R2523">
            <v>5482636.7300000004</v>
          </cell>
          <cell r="S2523">
            <v>11437731.27</v>
          </cell>
          <cell r="T2523">
            <v>23748445.530000001</v>
          </cell>
          <cell r="U2523">
            <v>12818922.52</v>
          </cell>
          <cell r="V2523">
            <v>7177502.6100000003</v>
          </cell>
          <cell r="W2523">
            <v>1035039.42</v>
          </cell>
          <cell r="X2523">
            <v>1056694.75</v>
          </cell>
          <cell r="Y2523">
            <v>1077608.81</v>
          </cell>
          <cell r="Z2523">
            <v>1098962.6200000001</v>
          </cell>
          <cell r="AA2523">
            <v>1121099.71</v>
          </cell>
          <cell r="AB2523">
            <v>1143734.93</v>
          </cell>
          <cell r="AC2523">
            <v>1169950.97</v>
          </cell>
          <cell r="AD2523">
            <v>1234739.83</v>
          </cell>
          <cell r="AE2523">
            <v>1274929.31</v>
          </cell>
          <cell r="AF2523">
            <v>1316427.29</v>
          </cell>
          <cell r="AG2523">
            <v>1359276.37</v>
          </cell>
          <cell r="AH2523">
            <v>1403520.56</v>
          </cell>
          <cell r="AI2523">
            <v>1449205.28</v>
          </cell>
          <cell r="AJ2523">
            <v>1496377.44</v>
          </cell>
          <cell r="AK2523">
            <v>1545085.48</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row>
        <row r="2524">
          <cell r="A2524" t="str">
            <v>UTLarge C&amp;IReal Time PricingSummer Peak Reduction @Meter  (MW)Low Participation Case0</v>
          </cell>
          <cell r="B2524" t="str">
            <v>UT</v>
          </cell>
          <cell r="C2524" t="str">
            <v>Large C&amp;I</v>
          </cell>
          <cell r="D2524" t="str">
            <v>Real Time Pricing</v>
          </cell>
          <cell r="E2524" t="str">
            <v>Summer Peak Reduction @Meter  (MW)</v>
          </cell>
          <cell r="F2524" t="str">
            <v>Low Participation Case</v>
          </cell>
          <cell r="G2524">
            <v>0</v>
          </cell>
          <cell r="H2524">
            <v>0</v>
          </cell>
          <cell r="I2524">
            <v>0</v>
          </cell>
          <cell r="J2524">
            <v>0</v>
          </cell>
          <cell r="K2524">
            <v>0</v>
          </cell>
          <cell r="L2524">
            <v>0</v>
          </cell>
          <cell r="M2524">
            <v>0</v>
          </cell>
          <cell r="N2524">
            <v>0</v>
          </cell>
          <cell r="O2524">
            <v>0</v>
          </cell>
          <cell r="P2524">
            <v>0</v>
          </cell>
          <cell r="Q2524">
            <v>0</v>
          </cell>
          <cell r="R2524">
            <v>5.1061481672101516</v>
          </cell>
          <cell r="S2524">
            <v>15.546439584201273</v>
          </cell>
          <cell r="T2524">
            <v>36.769815927493447</v>
          </cell>
          <cell r="U2524">
            <v>47.99510590524666</v>
          </cell>
          <cell r="V2524">
            <v>54.039254216657497</v>
          </cell>
          <cell r="W2524">
            <v>54.75501228123791</v>
          </cell>
          <cell r="X2524">
            <v>55.462504704051796</v>
          </cell>
          <cell r="Y2524">
            <v>56.170704503007471</v>
          </cell>
          <cell r="Z2524">
            <v>56.91276145592839</v>
          </cell>
          <cell r="AA2524">
            <v>57.74360864977195</v>
          </cell>
          <cell r="AB2524">
            <v>58.507439221742665</v>
          </cell>
          <cell r="AC2524">
            <v>59.27262640549219</v>
          </cell>
          <cell r="AD2524">
            <v>60.065513565673378</v>
          </cell>
          <cell r="AE2524">
            <v>60.869007140432515</v>
          </cell>
          <cell r="AF2524">
            <v>61.683249011282939</v>
          </cell>
          <cell r="AG2524">
            <v>62.508382957680382</v>
          </cell>
          <cell r="AH2524">
            <v>63.344554682411669</v>
          </cell>
          <cell r="AI2524">
            <v>64.191911837323005</v>
          </cell>
          <cell r="AJ2524">
            <v>65.050604049392433</v>
          </cell>
          <cell r="AK2524">
            <v>65.920782947151125</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row>
        <row r="2525">
          <cell r="A2525" t="str">
            <v>UTLarge C&amp;IReal Time PricingSummer Peak Reduction @Generation (MW)Low Participation Case0</v>
          </cell>
          <cell r="B2525" t="str">
            <v>UT</v>
          </cell>
          <cell r="C2525" t="str">
            <v>Large C&amp;I</v>
          </cell>
          <cell r="D2525" t="str">
            <v>Real Time Pricing</v>
          </cell>
          <cell r="E2525" t="str">
            <v>Summer Peak Reduction @Generation (MW)</v>
          </cell>
          <cell r="F2525" t="str">
            <v>Low Participation Case</v>
          </cell>
          <cell r="G2525">
            <v>0</v>
          </cell>
          <cell r="H2525">
            <v>0</v>
          </cell>
          <cell r="I2525">
            <v>0</v>
          </cell>
          <cell r="J2525">
            <v>0</v>
          </cell>
          <cell r="K2525">
            <v>0</v>
          </cell>
          <cell r="L2525">
            <v>0</v>
          </cell>
          <cell r="M2525">
            <v>0</v>
          </cell>
          <cell r="N2525">
            <v>0</v>
          </cell>
          <cell r="O2525">
            <v>0</v>
          </cell>
          <cell r="P2525">
            <v>0</v>
          </cell>
          <cell r="Q2525">
            <v>0</v>
          </cell>
          <cell r="R2525">
            <v>5.6309529854545115</v>
          </cell>
          <cell r="S2525">
            <v>17.1442871462299</v>
          </cell>
          <cell r="T2525">
            <v>40.548980952242438</v>
          </cell>
          <cell r="U2525">
            <v>52.92799504328039</v>
          </cell>
          <cell r="V2525">
            <v>59.593354892652727</v>
          </cell>
          <cell r="W2525">
            <v>60.382677857562754</v>
          </cell>
          <cell r="X2525">
            <v>61.162885646285609</v>
          </cell>
          <cell r="Y2525">
            <v>61.94387351456492</v>
          </cell>
          <cell r="Z2525">
            <v>62.762198341341403</v>
          </cell>
          <cell r="AA2525">
            <v>63.678439181486489</v>
          </cell>
          <cell r="AB2525">
            <v>64.520775498172327</v>
          </cell>
          <cell r="AC2525">
            <v>65.364607857843168</v>
          </cell>
          <cell r="AD2525">
            <v>66.238987169908881</v>
          </cell>
          <cell r="AE2525">
            <v>67.125063013269198</v>
          </cell>
          <cell r="AF2525">
            <v>68.022991851877961</v>
          </cell>
          <cell r="AG2525">
            <v>68.932932242700019</v>
          </cell>
          <cell r="AH2525">
            <v>69.855044863709381</v>
          </cell>
          <cell r="AI2525">
            <v>70.789492542261797</v>
          </cell>
          <cell r="AJ2525">
            <v>71.73644028384696</v>
          </cell>
          <cell r="AK2525">
            <v>72.696055301225314</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row>
        <row r="2526">
          <cell r="A2526" t="str">
            <v>UTLarge C&amp;IReal Time PricingWinter Peak Reduction @Meter  (MW)Low Participation Case0</v>
          </cell>
          <cell r="B2526" t="str">
            <v>UT</v>
          </cell>
          <cell r="C2526" t="str">
            <v>Large C&amp;I</v>
          </cell>
          <cell r="D2526" t="str">
            <v>Real Time Pricing</v>
          </cell>
          <cell r="E2526" t="str">
            <v>Winter Peak Reduction @Meter  (MW)</v>
          </cell>
          <cell r="F2526" t="str">
            <v>Low Participation Case</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row>
        <row r="2527">
          <cell r="A2527" t="str">
            <v>UTLarge C&amp;IReal Time PricingWinter Peak Reduction @Generation (MW)Low Participation Case0</v>
          </cell>
          <cell r="B2527" t="str">
            <v>UT</v>
          </cell>
          <cell r="C2527" t="str">
            <v>Large C&amp;I</v>
          </cell>
          <cell r="D2527" t="str">
            <v>Real Time Pricing</v>
          </cell>
          <cell r="E2527" t="str">
            <v>Winter Peak Reduction @Generation (MW)</v>
          </cell>
          <cell r="F2527" t="str">
            <v>Low Participation Case</v>
          </cell>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row>
        <row r="2528">
          <cell r="A2528" t="str">
            <v>UTLarge C&amp;IReal Time PricingProgram Annual BenefitsLow Participation Case0</v>
          </cell>
          <cell r="B2528" t="str">
            <v>UT</v>
          </cell>
          <cell r="C2528" t="str">
            <v>Large C&amp;I</v>
          </cell>
          <cell r="D2528" t="str">
            <v>Real Time Pricing</v>
          </cell>
          <cell r="E2528" t="str">
            <v>Program Annual Benefits</v>
          </cell>
          <cell r="F2528" t="str">
            <v>Low Participation Case</v>
          </cell>
          <cell r="G2528">
            <v>0</v>
          </cell>
          <cell r="BA2528">
            <v>1532679.93</v>
          </cell>
        </row>
        <row r="2529">
          <cell r="A2529" t="str">
            <v>UTLarge C&amp;IReal Time PricingNew ParticipantsLow Participation Case0</v>
          </cell>
          <cell r="B2529" t="str">
            <v>UT</v>
          </cell>
          <cell r="C2529" t="str">
            <v>Large C&amp;I</v>
          </cell>
          <cell r="D2529" t="str">
            <v>Real Time Pricing</v>
          </cell>
          <cell r="E2529" t="str">
            <v>New Participants</v>
          </cell>
          <cell r="F2529" t="str">
            <v>Low Participation Case</v>
          </cell>
          <cell r="G2529">
            <v>0</v>
          </cell>
          <cell r="H2529">
            <v>0</v>
          </cell>
          <cell r="I2529">
            <v>0</v>
          </cell>
          <cell r="J2529">
            <v>0</v>
          </cell>
          <cell r="K2529">
            <v>0</v>
          </cell>
          <cell r="L2529">
            <v>0</v>
          </cell>
          <cell r="M2529">
            <v>0</v>
          </cell>
          <cell r="N2529">
            <v>0</v>
          </cell>
          <cell r="O2529">
            <v>0</v>
          </cell>
          <cell r="P2529">
            <v>0</v>
          </cell>
          <cell r="Q2529">
            <v>0</v>
          </cell>
          <cell r="R2529">
            <v>16746.686550000006</v>
          </cell>
          <cell r="S2529">
            <v>34271.919000000009</v>
          </cell>
          <cell r="T2529">
            <v>69833.664450000011</v>
          </cell>
          <cell r="U2529">
            <v>36847.527750000037</v>
          </cell>
          <cell r="V2529">
            <v>20100.588749999937</v>
          </cell>
          <cell r="W2529">
            <v>2583.0255000000179</v>
          </cell>
          <cell r="X2529">
            <v>2585.7149999999965</v>
          </cell>
          <cell r="Y2529">
            <v>2585.2035000000324</v>
          </cell>
          <cell r="Z2529">
            <v>2584.5764999999665</v>
          </cell>
          <cell r="AA2529">
            <v>2584.3950000000186</v>
          </cell>
          <cell r="AB2529">
            <v>2584.7249999999767</v>
          </cell>
          <cell r="AC2529">
            <v>2592.8595000000205</v>
          </cell>
          <cell r="AD2529">
            <v>2694.0321599718882</v>
          </cell>
          <cell r="AE2529">
            <v>2731.0805338135397</v>
          </cell>
          <cell r="AF2529">
            <v>2768.6383974915661</v>
          </cell>
          <cell r="AG2529">
            <v>2806.7127575183695</v>
          </cell>
          <cell r="AH2529">
            <v>2845.3107167601411</v>
          </cell>
          <cell r="AI2529">
            <v>2884.4394757617847</v>
          </cell>
          <cell r="AJ2529">
            <v>2924.1063340901455</v>
          </cell>
          <cell r="AK2529">
            <v>2964.3186916958948</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row>
        <row r="2530">
          <cell r="A2530" t="str">
            <v>UTLarge C&amp;IReal Time PricingIncentive CostsLow Participation Case0</v>
          </cell>
          <cell r="B2530" t="str">
            <v>UT</v>
          </cell>
          <cell r="C2530" t="str">
            <v>Large C&amp;I</v>
          </cell>
          <cell r="D2530" t="str">
            <v>Real Time Pricing</v>
          </cell>
          <cell r="E2530" t="str">
            <v>Incentive Costs</v>
          </cell>
          <cell r="F2530" t="str">
            <v>Low Participation Case</v>
          </cell>
          <cell r="G2530">
            <v>0</v>
          </cell>
          <cell r="H2530">
            <v>0</v>
          </cell>
          <cell r="I2530">
            <v>0</v>
          </cell>
          <cell r="J2530">
            <v>0</v>
          </cell>
          <cell r="K2530">
            <v>0</v>
          </cell>
          <cell r="L2530">
            <v>0</v>
          </cell>
          <cell r="M2530">
            <v>0</v>
          </cell>
          <cell r="N2530">
            <v>0</v>
          </cell>
          <cell r="O2530">
            <v>0</v>
          </cell>
          <cell r="P2530">
            <v>0</v>
          </cell>
          <cell r="Q2530">
            <v>0</v>
          </cell>
          <cell r="R2530">
            <v>351680.42</v>
          </cell>
          <cell r="S2530">
            <v>1071390.72</v>
          </cell>
          <cell r="T2530">
            <v>2537897.67</v>
          </cell>
          <cell r="U2530">
            <v>3311695.75</v>
          </cell>
          <cell r="V2530">
            <v>3733808.12</v>
          </cell>
          <cell r="W2530">
            <v>3788051.65</v>
          </cell>
          <cell r="X2530">
            <v>3842351.67</v>
          </cell>
          <cell r="Y2530">
            <v>3896640.94</v>
          </cell>
          <cell r="Z2530">
            <v>3950917.05</v>
          </cell>
          <cell r="AA2530">
            <v>4005189.34</v>
          </cell>
          <cell r="AB2530">
            <v>4059468.57</v>
          </cell>
          <cell r="AC2530">
            <v>4113918.62</v>
          </cell>
          <cell r="AD2530">
            <v>4170493.29</v>
          </cell>
          <cell r="AE2530">
            <v>4227845.9800000004</v>
          </cell>
          <cell r="AF2530">
            <v>4285987.3899999997</v>
          </cell>
          <cell r="AG2530">
            <v>4344928.3600000003</v>
          </cell>
          <cell r="AH2530">
            <v>4404679.88</v>
          </cell>
          <cell r="AI2530">
            <v>4465253.1100000003</v>
          </cell>
          <cell r="AJ2530">
            <v>4526659.34</v>
          </cell>
          <cell r="AK2530">
            <v>4588910.04</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row>
        <row r="2531">
          <cell r="A2531" t="str">
            <v>UTLarge C&amp;IReal Time PricingParticipantsLow Participation Case0</v>
          </cell>
          <cell r="B2531" t="str">
            <v>UT</v>
          </cell>
          <cell r="C2531" t="str">
            <v>Large C&amp;I</v>
          </cell>
          <cell r="D2531" t="str">
            <v>Real Time Pricing</v>
          </cell>
          <cell r="E2531" t="str">
            <v>Participants</v>
          </cell>
          <cell r="F2531" t="str">
            <v>Low Participation Case</v>
          </cell>
          <cell r="G2531">
            <v>0</v>
          </cell>
          <cell r="H2531">
            <v>0</v>
          </cell>
          <cell r="I2531">
            <v>0</v>
          </cell>
          <cell r="J2531">
            <v>0</v>
          </cell>
          <cell r="K2531">
            <v>0</v>
          </cell>
          <cell r="L2531">
            <v>0</v>
          </cell>
          <cell r="M2531">
            <v>0</v>
          </cell>
          <cell r="N2531">
            <v>0</v>
          </cell>
          <cell r="O2531">
            <v>0</v>
          </cell>
          <cell r="P2531">
            <v>0</v>
          </cell>
          <cell r="Q2531">
            <v>0</v>
          </cell>
          <cell r="R2531">
            <v>16746.686550000006</v>
          </cell>
          <cell r="S2531">
            <v>51018.605550000015</v>
          </cell>
          <cell r="T2531">
            <v>120852.27000000002</v>
          </cell>
          <cell r="U2531">
            <v>157699.79775000006</v>
          </cell>
          <cell r="V2531">
            <v>177800.38649999999</v>
          </cell>
          <cell r="W2531">
            <v>180383.41200000001</v>
          </cell>
          <cell r="X2531">
            <v>182969.12700000001</v>
          </cell>
          <cell r="Y2531">
            <v>185554.33050000004</v>
          </cell>
          <cell r="Z2531">
            <v>188138.90700000001</v>
          </cell>
          <cell r="AA2531">
            <v>190723.30200000003</v>
          </cell>
          <cell r="AB2531">
            <v>193308.027</v>
          </cell>
          <cell r="AC2531">
            <v>195900.88650000002</v>
          </cell>
          <cell r="AD2531">
            <v>198594.91865997191</v>
          </cell>
          <cell r="AE2531">
            <v>201325.99919378545</v>
          </cell>
          <cell r="AF2531">
            <v>204094.63759127702</v>
          </cell>
          <cell r="AG2531">
            <v>206901.35034879539</v>
          </cell>
          <cell r="AH2531">
            <v>209746.66106555553</v>
          </cell>
          <cell r="AI2531">
            <v>212631.10054131731</v>
          </cell>
          <cell r="AJ2531">
            <v>215555.20687540746</v>
          </cell>
          <cell r="AK2531">
            <v>218519.52556710335</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row>
        <row r="2532">
          <cell r="A2532" t="str">
            <v>UTExtra Large C&amp;ITime-Of-UseProgram Annual BenefitsLow Participation Case0</v>
          </cell>
          <cell r="B2532" t="str">
            <v>UT</v>
          </cell>
          <cell r="C2532" t="str">
            <v>Extra Large C&amp;I</v>
          </cell>
          <cell r="D2532" t="str">
            <v>Time-Of-Use</v>
          </cell>
          <cell r="E2532" t="str">
            <v>Program Annual Benefits</v>
          </cell>
          <cell r="F2532" t="str">
            <v>Low Participation Case</v>
          </cell>
          <cell r="G2532">
            <v>0</v>
          </cell>
          <cell r="H2532">
            <v>0</v>
          </cell>
          <cell r="I2532">
            <v>0</v>
          </cell>
          <cell r="J2532">
            <v>0</v>
          </cell>
          <cell r="K2532">
            <v>0</v>
          </cell>
          <cell r="L2532">
            <v>0</v>
          </cell>
          <cell r="M2532">
            <v>0</v>
          </cell>
          <cell r="N2532">
            <v>0</v>
          </cell>
          <cell r="O2532">
            <v>0</v>
          </cell>
          <cell r="P2532">
            <v>0</v>
          </cell>
          <cell r="Q2532">
            <v>0</v>
          </cell>
          <cell r="R2532">
            <v>573231.01</v>
          </cell>
          <cell r="S2532">
            <v>1745288.43</v>
          </cell>
          <cell r="T2532">
            <v>4127886.26</v>
          </cell>
          <cell r="U2532">
            <v>5388069.9000000004</v>
          </cell>
          <cell r="V2532">
            <v>6066603.5300000003</v>
          </cell>
          <cell r="W2532">
            <v>6146956.6100000003</v>
          </cell>
          <cell r="X2532">
            <v>6226381.7599999998</v>
          </cell>
          <cell r="Y2532">
            <v>6305886.3200000003</v>
          </cell>
          <cell r="Z2532">
            <v>6389191.79</v>
          </cell>
          <cell r="AA2532">
            <v>6482465.1100000003</v>
          </cell>
          <cell r="AB2532">
            <v>6568214.9500000002</v>
          </cell>
          <cell r="AC2532">
            <v>6654117.0800000001</v>
          </cell>
          <cell r="AD2532">
            <v>6743128.8899999997</v>
          </cell>
          <cell r="AE2532">
            <v>6833331.4100000001</v>
          </cell>
          <cell r="AF2532">
            <v>6924740.5700000003</v>
          </cell>
          <cell r="AG2532">
            <v>7017372.5</v>
          </cell>
          <cell r="AH2532">
            <v>7111243.5700000003</v>
          </cell>
          <cell r="AI2532">
            <v>7206370.3399999999</v>
          </cell>
          <cell r="AJ2532">
            <v>7302769.6200000001</v>
          </cell>
          <cell r="AK2532">
            <v>7400458.4299999997</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row>
        <row r="2533">
          <cell r="A2533" t="str">
            <v>UTExtra Large C&amp;ITime-Of-UseProgram Annual CostsLow Participation Case0</v>
          </cell>
          <cell r="B2533" t="str">
            <v>UT</v>
          </cell>
          <cell r="C2533" t="str">
            <v>Extra Large C&amp;I</v>
          </cell>
          <cell r="D2533" t="str">
            <v>Time-Of-Use</v>
          </cell>
          <cell r="E2533" t="str">
            <v>Program Annual Costs</v>
          </cell>
          <cell r="F2533" t="str">
            <v>Low Participation Case</v>
          </cell>
          <cell r="G2533">
            <v>0</v>
          </cell>
          <cell r="H2533">
            <v>0</v>
          </cell>
          <cell r="I2533">
            <v>0</v>
          </cell>
          <cell r="J2533">
            <v>0</v>
          </cell>
          <cell r="K2533">
            <v>0</v>
          </cell>
          <cell r="L2533">
            <v>0</v>
          </cell>
          <cell r="M2533">
            <v>0</v>
          </cell>
          <cell r="N2533">
            <v>0</v>
          </cell>
          <cell r="O2533">
            <v>0</v>
          </cell>
          <cell r="P2533">
            <v>0</v>
          </cell>
          <cell r="Q2533">
            <v>0</v>
          </cell>
          <cell r="R2533">
            <v>5834317.1500000004</v>
          </cell>
          <cell r="S2533">
            <v>12509121.98</v>
          </cell>
          <cell r="T2533">
            <v>26286343.199999999</v>
          </cell>
          <cell r="U2533">
            <v>16130618.27</v>
          </cell>
          <cell r="V2533">
            <v>10911310.720000001</v>
          </cell>
          <cell r="W2533">
            <v>4823091.07</v>
          </cell>
          <cell r="X2533">
            <v>4899046.41</v>
          </cell>
          <cell r="Y2533">
            <v>4974249.76</v>
          </cell>
          <cell r="Z2533">
            <v>5049879.66</v>
          </cell>
          <cell r="AA2533">
            <v>5126289.05</v>
          </cell>
          <cell r="AB2533">
            <v>5203203.5</v>
          </cell>
          <cell r="AC2533">
            <v>5283869.59</v>
          </cell>
          <cell r="AD2533">
            <v>5405233.1200000001</v>
          </cell>
          <cell r="AE2533">
            <v>5502775.29</v>
          </cell>
          <cell r="AF2533">
            <v>5602414.6799999997</v>
          </cell>
          <cell r="AG2533">
            <v>5704204.7300000004</v>
          </cell>
          <cell r="AH2533">
            <v>5808200.4400000004</v>
          </cell>
          <cell r="AI2533">
            <v>5914458.3899999997</v>
          </cell>
          <cell r="AJ2533">
            <v>6023036.7800000003</v>
          </cell>
          <cell r="AK2533">
            <v>6133995.5099999998</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1516552.25</v>
          </cell>
        </row>
        <row r="2534">
          <cell r="A2534" t="str">
            <v>UTExtra Large C&amp;ITime-Of-UseNon-Incentive CostsLow Participation Case0</v>
          </cell>
          <cell r="B2534" t="str">
            <v>UT</v>
          </cell>
          <cell r="C2534" t="str">
            <v>Extra Large C&amp;I</v>
          </cell>
          <cell r="D2534" t="str">
            <v>Time-Of-Use</v>
          </cell>
          <cell r="E2534" t="str">
            <v>Non-Incentive Costs</v>
          </cell>
          <cell r="F2534" t="str">
            <v>Low Participation Case</v>
          </cell>
          <cell r="G2534">
            <v>0</v>
          </cell>
          <cell r="H2534">
            <v>0</v>
          </cell>
          <cell r="I2534">
            <v>0</v>
          </cell>
          <cell r="J2534">
            <v>0</v>
          </cell>
          <cell r="K2534">
            <v>0</v>
          </cell>
          <cell r="L2534">
            <v>0</v>
          </cell>
          <cell r="M2534">
            <v>0</v>
          </cell>
          <cell r="N2534">
            <v>0</v>
          </cell>
          <cell r="O2534">
            <v>0</v>
          </cell>
          <cell r="P2534">
            <v>0</v>
          </cell>
          <cell r="Q2534">
            <v>0</v>
          </cell>
          <cell r="R2534">
            <v>5482636.7300000004</v>
          </cell>
          <cell r="S2534">
            <v>11437731.27</v>
          </cell>
          <cell r="T2534">
            <v>23748445.530000001</v>
          </cell>
          <cell r="U2534">
            <v>12818922.52</v>
          </cell>
          <cell r="V2534">
            <v>7177502.6100000003</v>
          </cell>
          <cell r="W2534">
            <v>1035039.42</v>
          </cell>
          <cell r="X2534">
            <v>1056694.75</v>
          </cell>
          <cell r="Y2534">
            <v>1077608.81</v>
          </cell>
          <cell r="Z2534">
            <v>1098962.6200000001</v>
          </cell>
          <cell r="AA2534">
            <v>1121099.71</v>
          </cell>
          <cell r="AB2534">
            <v>1143734.93</v>
          </cell>
          <cell r="AC2534">
            <v>1169950.97</v>
          </cell>
          <cell r="AD2534">
            <v>1234739.83</v>
          </cell>
          <cell r="AE2534">
            <v>1274929.31</v>
          </cell>
          <cell r="AF2534">
            <v>1316427.29</v>
          </cell>
          <cell r="AG2534">
            <v>1359276.37</v>
          </cell>
          <cell r="AH2534">
            <v>1403520.56</v>
          </cell>
          <cell r="AI2534">
            <v>1449205.28</v>
          </cell>
          <cell r="AJ2534">
            <v>1496377.44</v>
          </cell>
          <cell r="AK2534">
            <v>1545085.48</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row>
        <row r="2535">
          <cell r="A2535" t="str">
            <v>UTExtra Large C&amp;ITime-Of-UseSummer Peak Reduction @Meter  (MW)Low Participation Case0</v>
          </cell>
          <cell r="B2535" t="str">
            <v>UT</v>
          </cell>
          <cell r="C2535" t="str">
            <v>Extra Large C&amp;I</v>
          </cell>
          <cell r="D2535" t="str">
            <v>Time-Of-Use</v>
          </cell>
          <cell r="E2535" t="str">
            <v>Summer Peak Reduction @Meter  (MW)</v>
          </cell>
          <cell r="F2535" t="str">
            <v>Low Participation Case</v>
          </cell>
          <cell r="G2535">
            <v>0</v>
          </cell>
          <cell r="H2535">
            <v>0</v>
          </cell>
          <cell r="I2535">
            <v>0</v>
          </cell>
          <cell r="J2535">
            <v>0</v>
          </cell>
          <cell r="K2535">
            <v>0</v>
          </cell>
          <cell r="L2535">
            <v>0</v>
          </cell>
          <cell r="M2535">
            <v>0</v>
          </cell>
          <cell r="N2535">
            <v>0</v>
          </cell>
          <cell r="O2535">
            <v>0</v>
          </cell>
          <cell r="P2535">
            <v>0</v>
          </cell>
          <cell r="Q2535">
            <v>0</v>
          </cell>
          <cell r="R2535">
            <v>5.1061481672101516</v>
          </cell>
          <cell r="S2535">
            <v>15.546439584201273</v>
          </cell>
          <cell r="T2535">
            <v>36.769815927493447</v>
          </cell>
          <cell r="U2535">
            <v>47.99510590524666</v>
          </cell>
          <cell r="V2535">
            <v>54.039254216657497</v>
          </cell>
          <cell r="W2535">
            <v>54.75501228123791</v>
          </cell>
          <cell r="X2535">
            <v>55.462504704051796</v>
          </cell>
          <cell r="Y2535">
            <v>56.170704503007471</v>
          </cell>
          <cell r="Z2535">
            <v>56.91276145592839</v>
          </cell>
          <cell r="AA2535">
            <v>57.74360864977195</v>
          </cell>
          <cell r="AB2535">
            <v>58.507439221742665</v>
          </cell>
          <cell r="AC2535">
            <v>59.27262640549219</v>
          </cell>
          <cell r="AD2535">
            <v>60.065513565673378</v>
          </cell>
          <cell r="AE2535">
            <v>60.869007140432515</v>
          </cell>
          <cell r="AF2535">
            <v>61.683249011282939</v>
          </cell>
          <cell r="AG2535">
            <v>62.508382957680382</v>
          </cell>
          <cell r="AH2535">
            <v>63.344554682411669</v>
          </cell>
          <cell r="AI2535">
            <v>64.191911837323005</v>
          </cell>
          <cell r="AJ2535">
            <v>65.050604049392433</v>
          </cell>
          <cell r="AK2535">
            <v>65.920782947151125</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28.136462730174586</v>
          </cell>
        </row>
        <row r="2536">
          <cell r="A2536" t="str">
            <v>UTExtra Large C&amp;ITime-Of-UseSummer Peak Reduction @Generation (MW)Low Participation Case0</v>
          </cell>
          <cell r="B2536" t="str">
            <v>UT</v>
          </cell>
          <cell r="C2536" t="str">
            <v>Extra Large C&amp;I</v>
          </cell>
          <cell r="D2536" t="str">
            <v>Time-Of-Use</v>
          </cell>
          <cell r="E2536" t="str">
            <v>Summer Peak Reduction @Generation (MW)</v>
          </cell>
          <cell r="F2536" t="str">
            <v>Low Participation Case</v>
          </cell>
          <cell r="G2536">
            <v>0</v>
          </cell>
          <cell r="H2536">
            <v>0</v>
          </cell>
          <cell r="I2536">
            <v>0</v>
          </cell>
          <cell r="J2536">
            <v>0</v>
          </cell>
          <cell r="K2536">
            <v>0</v>
          </cell>
          <cell r="L2536">
            <v>0</v>
          </cell>
          <cell r="M2536">
            <v>0</v>
          </cell>
          <cell r="N2536">
            <v>0</v>
          </cell>
          <cell r="O2536">
            <v>0</v>
          </cell>
          <cell r="P2536">
            <v>0</v>
          </cell>
          <cell r="Q2536">
            <v>0</v>
          </cell>
          <cell r="R2536">
            <v>5.6309529854545115</v>
          </cell>
          <cell r="S2536">
            <v>17.1442871462299</v>
          </cell>
          <cell r="T2536">
            <v>40.548980952242438</v>
          </cell>
          <cell r="U2536">
            <v>52.92799504328039</v>
          </cell>
          <cell r="V2536">
            <v>59.593354892652727</v>
          </cell>
          <cell r="W2536">
            <v>60.382677857562754</v>
          </cell>
          <cell r="X2536">
            <v>61.162885646285609</v>
          </cell>
          <cell r="Y2536">
            <v>61.94387351456492</v>
          </cell>
          <cell r="Z2536">
            <v>62.762198341341403</v>
          </cell>
          <cell r="AA2536">
            <v>63.678439181486489</v>
          </cell>
          <cell r="AB2536">
            <v>64.520775498172327</v>
          </cell>
          <cell r="AC2536">
            <v>65.364607857843168</v>
          </cell>
          <cell r="AD2536">
            <v>66.238987169908881</v>
          </cell>
          <cell r="AE2536">
            <v>67.125063013269198</v>
          </cell>
          <cell r="AF2536">
            <v>68.022991851877961</v>
          </cell>
          <cell r="AG2536">
            <v>68.932932242700019</v>
          </cell>
          <cell r="AH2536">
            <v>69.855044863709381</v>
          </cell>
          <cell r="AI2536">
            <v>70.789492542261797</v>
          </cell>
          <cell r="AJ2536">
            <v>71.73644028384696</v>
          </cell>
          <cell r="AK2536">
            <v>72.696055301225314</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row>
        <row r="2537">
          <cell r="A2537" t="str">
            <v>UTExtra Large C&amp;ITime-Of-UseWinter Peak Reduction @Meter  (MW)Low Participation Case0</v>
          </cell>
          <cell r="B2537" t="str">
            <v>UT</v>
          </cell>
          <cell r="C2537" t="str">
            <v>Extra Large C&amp;I</v>
          </cell>
          <cell r="D2537" t="str">
            <v>Time-Of-Use</v>
          </cell>
          <cell r="E2537" t="str">
            <v>Winter Peak Reduction @Meter  (MW)</v>
          </cell>
          <cell r="F2537" t="str">
            <v>Low Participation Case</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28.136462730174586</v>
          </cell>
        </row>
        <row r="2538">
          <cell r="A2538" t="str">
            <v>UTExtra Large C&amp;ITime-Of-UseWinter Peak Reduction @Generation (MW)Low Participation Case0</v>
          </cell>
          <cell r="B2538" t="str">
            <v>UT</v>
          </cell>
          <cell r="C2538" t="str">
            <v>Extra Large C&amp;I</v>
          </cell>
          <cell r="D2538" t="str">
            <v>Time-Of-Use</v>
          </cell>
          <cell r="E2538" t="str">
            <v>Winter Peak Reduction @Generation (MW)</v>
          </cell>
          <cell r="F2538" t="str">
            <v>Low Participation Case</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row>
        <row r="2539">
          <cell r="A2539" t="str">
            <v>UTExtra Large C&amp;ITime-Of-UseProgram Annual BenefitsLow Participation Case0</v>
          </cell>
          <cell r="B2539" t="str">
            <v>UT</v>
          </cell>
          <cell r="C2539" t="str">
            <v>Extra Large C&amp;I</v>
          </cell>
          <cell r="D2539" t="str">
            <v>Time-Of-Use</v>
          </cell>
          <cell r="E2539" t="str">
            <v>Program Annual Benefits</v>
          </cell>
          <cell r="F2539" t="str">
            <v>Low Participation Case</v>
          </cell>
          <cell r="G2539">
            <v>0</v>
          </cell>
          <cell r="BA2539">
            <v>28819907.309999999</v>
          </cell>
        </row>
        <row r="2540">
          <cell r="A2540" t="str">
            <v>UTExtra Large C&amp;ITime-Of-UseNew ParticipantsLow Participation Case0</v>
          </cell>
          <cell r="B2540" t="str">
            <v>UT</v>
          </cell>
          <cell r="C2540" t="str">
            <v>Extra Large C&amp;I</v>
          </cell>
          <cell r="D2540" t="str">
            <v>Time-Of-Use</v>
          </cell>
          <cell r="E2540" t="str">
            <v>New Participants</v>
          </cell>
          <cell r="F2540" t="str">
            <v>Low Participation Case</v>
          </cell>
          <cell r="G2540">
            <v>0</v>
          </cell>
          <cell r="H2540">
            <v>0</v>
          </cell>
          <cell r="I2540">
            <v>0</v>
          </cell>
          <cell r="J2540">
            <v>0</v>
          </cell>
          <cell r="K2540">
            <v>0</v>
          </cell>
          <cell r="L2540">
            <v>0</v>
          </cell>
          <cell r="M2540">
            <v>0</v>
          </cell>
          <cell r="N2540">
            <v>0</v>
          </cell>
          <cell r="O2540">
            <v>0</v>
          </cell>
          <cell r="P2540">
            <v>0</v>
          </cell>
          <cell r="Q2540">
            <v>0</v>
          </cell>
          <cell r="R2540">
            <v>16746.686550000006</v>
          </cell>
          <cell r="S2540">
            <v>34271.919000000009</v>
          </cell>
          <cell r="T2540">
            <v>69833.664450000011</v>
          </cell>
          <cell r="U2540">
            <v>36847.527750000037</v>
          </cell>
          <cell r="V2540">
            <v>20100.588749999937</v>
          </cell>
          <cell r="W2540">
            <v>2583.0255000000179</v>
          </cell>
          <cell r="X2540">
            <v>2585.7149999999965</v>
          </cell>
          <cell r="Y2540">
            <v>2585.2035000000324</v>
          </cell>
          <cell r="Z2540">
            <v>2584.5764999999665</v>
          </cell>
          <cell r="AA2540">
            <v>2584.3950000000186</v>
          </cell>
          <cell r="AB2540">
            <v>2584.7249999999767</v>
          </cell>
          <cell r="AC2540">
            <v>2592.8595000000205</v>
          </cell>
          <cell r="AD2540">
            <v>2694.0321599718882</v>
          </cell>
          <cell r="AE2540">
            <v>2731.0805338135397</v>
          </cell>
          <cell r="AF2540">
            <v>2768.6383974915661</v>
          </cell>
          <cell r="AG2540">
            <v>2806.7127575183695</v>
          </cell>
          <cell r="AH2540">
            <v>2845.3107167601411</v>
          </cell>
          <cell r="AI2540">
            <v>2884.4394757617847</v>
          </cell>
          <cell r="AJ2540">
            <v>2924.1063340901455</v>
          </cell>
          <cell r="AK2540">
            <v>2964.3186916958948</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row>
        <row r="2541">
          <cell r="A2541" t="str">
            <v>UTExtra Large C&amp;ITime-Of-UseIncentive CostsLow Participation Case0</v>
          </cell>
          <cell r="B2541" t="str">
            <v>UT</v>
          </cell>
          <cell r="C2541" t="str">
            <v>Extra Large C&amp;I</v>
          </cell>
          <cell r="D2541" t="str">
            <v>Time-Of-Use</v>
          </cell>
          <cell r="E2541" t="str">
            <v>Incentive Costs</v>
          </cell>
          <cell r="F2541" t="str">
            <v>Low Participation Case</v>
          </cell>
          <cell r="G2541">
            <v>0</v>
          </cell>
          <cell r="H2541">
            <v>0</v>
          </cell>
          <cell r="I2541">
            <v>0</v>
          </cell>
          <cell r="J2541">
            <v>0</v>
          </cell>
          <cell r="K2541">
            <v>0</v>
          </cell>
          <cell r="L2541">
            <v>0</v>
          </cell>
          <cell r="M2541">
            <v>0</v>
          </cell>
          <cell r="N2541">
            <v>0</v>
          </cell>
          <cell r="O2541">
            <v>0</v>
          </cell>
          <cell r="P2541">
            <v>0</v>
          </cell>
          <cell r="Q2541">
            <v>0</v>
          </cell>
          <cell r="R2541">
            <v>351680.42</v>
          </cell>
          <cell r="S2541">
            <v>1071390.72</v>
          </cell>
          <cell r="T2541">
            <v>2537897.67</v>
          </cell>
          <cell r="U2541">
            <v>3311695.75</v>
          </cell>
          <cell r="V2541">
            <v>3733808.12</v>
          </cell>
          <cell r="W2541">
            <v>3788051.65</v>
          </cell>
          <cell r="X2541">
            <v>3842351.67</v>
          </cell>
          <cell r="Y2541">
            <v>3896640.94</v>
          </cell>
          <cell r="Z2541">
            <v>3950917.05</v>
          </cell>
          <cell r="AA2541">
            <v>4005189.34</v>
          </cell>
          <cell r="AB2541">
            <v>4059468.57</v>
          </cell>
          <cell r="AC2541">
            <v>4113918.62</v>
          </cell>
          <cell r="AD2541">
            <v>4170493.29</v>
          </cell>
          <cell r="AE2541">
            <v>4227845.9800000004</v>
          </cell>
          <cell r="AF2541">
            <v>4285987.3899999997</v>
          </cell>
          <cell r="AG2541">
            <v>4344928.3600000003</v>
          </cell>
          <cell r="AH2541">
            <v>4404679.88</v>
          </cell>
          <cell r="AI2541">
            <v>4465253.1100000003</v>
          </cell>
          <cell r="AJ2541">
            <v>4526659.34</v>
          </cell>
          <cell r="AK2541">
            <v>4588910.04</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row>
        <row r="2542">
          <cell r="A2542" t="str">
            <v>UTExtra Large C&amp;ITime-Of-UseParticipantsLow Participation Case0</v>
          </cell>
          <cell r="B2542" t="str">
            <v>UT</v>
          </cell>
          <cell r="C2542" t="str">
            <v>Extra Large C&amp;I</v>
          </cell>
          <cell r="D2542" t="str">
            <v>Time-Of-Use</v>
          </cell>
          <cell r="E2542" t="str">
            <v>Participants</v>
          </cell>
          <cell r="F2542" t="str">
            <v>Low Participation Case</v>
          </cell>
          <cell r="G2542">
            <v>0</v>
          </cell>
          <cell r="H2542">
            <v>0</v>
          </cell>
          <cell r="I2542">
            <v>0</v>
          </cell>
          <cell r="J2542">
            <v>0</v>
          </cell>
          <cell r="K2542">
            <v>0</v>
          </cell>
          <cell r="L2542">
            <v>0</v>
          </cell>
          <cell r="M2542">
            <v>0</v>
          </cell>
          <cell r="N2542">
            <v>0</v>
          </cell>
          <cell r="O2542">
            <v>0</v>
          </cell>
          <cell r="P2542">
            <v>0</v>
          </cell>
          <cell r="Q2542">
            <v>0</v>
          </cell>
          <cell r="R2542">
            <v>16746.686550000006</v>
          </cell>
          <cell r="S2542">
            <v>51018.605550000015</v>
          </cell>
          <cell r="T2542">
            <v>120852.27000000002</v>
          </cell>
          <cell r="U2542">
            <v>157699.79775000006</v>
          </cell>
          <cell r="V2542">
            <v>177800.38649999999</v>
          </cell>
          <cell r="W2542">
            <v>180383.41200000001</v>
          </cell>
          <cell r="X2542">
            <v>182969.12700000001</v>
          </cell>
          <cell r="Y2542">
            <v>185554.33050000004</v>
          </cell>
          <cell r="Z2542">
            <v>188138.90700000001</v>
          </cell>
          <cell r="AA2542">
            <v>190723.30200000003</v>
          </cell>
          <cell r="AB2542">
            <v>193308.027</v>
          </cell>
          <cell r="AC2542">
            <v>195900.88650000002</v>
          </cell>
          <cell r="AD2542">
            <v>198594.91865997191</v>
          </cell>
          <cell r="AE2542">
            <v>201325.99919378545</v>
          </cell>
          <cell r="AF2542">
            <v>204094.63759127702</v>
          </cell>
          <cell r="AG2542">
            <v>206901.35034879539</v>
          </cell>
          <cell r="AH2542">
            <v>209746.66106555553</v>
          </cell>
          <cell r="AI2542">
            <v>212631.10054131731</v>
          </cell>
          <cell r="AJ2542">
            <v>215555.20687540746</v>
          </cell>
          <cell r="AK2542">
            <v>218519.52556710335</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row>
        <row r="2543">
          <cell r="A2543" t="str">
            <v>UTIrrigationTime-Of-UseProgram Annual BenefitsLow Participation Case0</v>
          </cell>
          <cell r="B2543" t="str">
            <v>UT</v>
          </cell>
          <cell r="C2543" t="str">
            <v>Irrigation</v>
          </cell>
          <cell r="D2543" t="str">
            <v>Time-Of-Use</v>
          </cell>
          <cell r="E2543" t="str">
            <v>Program Annual Benefits</v>
          </cell>
          <cell r="F2543" t="str">
            <v>Low Participation Case</v>
          </cell>
          <cell r="G2543">
            <v>0</v>
          </cell>
          <cell r="H2543">
            <v>0</v>
          </cell>
          <cell r="I2543">
            <v>0</v>
          </cell>
          <cell r="J2543">
            <v>0</v>
          </cell>
          <cell r="K2543">
            <v>0</v>
          </cell>
          <cell r="L2543">
            <v>0</v>
          </cell>
          <cell r="M2543">
            <v>0</v>
          </cell>
          <cell r="N2543">
            <v>0</v>
          </cell>
          <cell r="O2543">
            <v>0</v>
          </cell>
          <cell r="P2543">
            <v>0</v>
          </cell>
          <cell r="Q2543">
            <v>0</v>
          </cell>
          <cell r="R2543">
            <v>573231.01</v>
          </cell>
          <cell r="S2543">
            <v>1745288.43</v>
          </cell>
          <cell r="T2543">
            <v>4127886.26</v>
          </cell>
          <cell r="U2543">
            <v>5388069.9000000004</v>
          </cell>
          <cell r="V2543">
            <v>6066603.5300000003</v>
          </cell>
          <cell r="W2543">
            <v>6146956.6100000003</v>
          </cell>
          <cell r="X2543">
            <v>6226381.7599999998</v>
          </cell>
          <cell r="Y2543">
            <v>6305886.3200000003</v>
          </cell>
          <cell r="Z2543">
            <v>6389191.79</v>
          </cell>
          <cell r="AA2543">
            <v>6482465.1100000003</v>
          </cell>
          <cell r="AB2543">
            <v>6568214.9500000002</v>
          </cell>
          <cell r="AC2543">
            <v>6654117.0800000001</v>
          </cell>
          <cell r="AD2543">
            <v>6743128.8899999997</v>
          </cell>
          <cell r="AE2543">
            <v>6833331.4100000001</v>
          </cell>
          <cell r="AF2543">
            <v>6924740.5700000003</v>
          </cell>
          <cell r="AG2543">
            <v>7017372.5</v>
          </cell>
          <cell r="AH2543">
            <v>7111243.5700000003</v>
          </cell>
          <cell r="AI2543">
            <v>7206370.3399999999</v>
          </cell>
          <cell r="AJ2543">
            <v>7302769.6200000001</v>
          </cell>
          <cell r="AK2543">
            <v>7400458.4299999997</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row>
        <row r="2544">
          <cell r="A2544" t="str">
            <v>UTIrrigationTime-Of-UseProgram Annual CostsLow Participation Case0</v>
          </cell>
          <cell r="B2544" t="str">
            <v>UT</v>
          </cell>
          <cell r="C2544" t="str">
            <v>Irrigation</v>
          </cell>
          <cell r="D2544" t="str">
            <v>Time-Of-Use</v>
          </cell>
          <cell r="E2544" t="str">
            <v>Program Annual Costs</v>
          </cell>
          <cell r="F2544" t="str">
            <v>Low Participation Case</v>
          </cell>
          <cell r="G2544">
            <v>0</v>
          </cell>
          <cell r="H2544">
            <v>0</v>
          </cell>
          <cell r="I2544">
            <v>0</v>
          </cell>
          <cell r="J2544">
            <v>0</v>
          </cell>
          <cell r="K2544">
            <v>0</v>
          </cell>
          <cell r="L2544">
            <v>0</v>
          </cell>
          <cell r="M2544">
            <v>0</v>
          </cell>
          <cell r="N2544">
            <v>0</v>
          </cell>
          <cell r="O2544">
            <v>0</v>
          </cell>
          <cell r="P2544">
            <v>0</v>
          </cell>
          <cell r="Q2544">
            <v>0</v>
          </cell>
          <cell r="R2544">
            <v>5834317.1500000004</v>
          </cell>
          <cell r="S2544">
            <v>12509121.98</v>
          </cell>
          <cell r="T2544">
            <v>26286343.199999999</v>
          </cell>
          <cell r="U2544">
            <v>16130618.27</v>
          </cell>
          <cell r="V2544">
            <v>10911310.720000001</v>
          </cell>
          <cell r="W2544">
            <v>4823091.07</v>
          </cell>
          <cell r="X2544">
            <v>4899046.41</v>
          </cell>
          <cell r="Y2544">
            <v>4974249.76</v>
          </cell>
          <cell r="Z2544">
            <v>5049879.66</v>
          </cell>
          <cell r="AA2544">
            <v>5126289.05</v>
          </cell>
          <cell r="AB2544">
            <v>5203203.5</v>
          </cell>
          <cell r="AC2544">
            <v>5283869.59</v>
          </cell>
          <cell r="AD2544">
            <v>5405233.1200000001</v>
          </cell>
          <cell r="AE2544">
            <v>5502775.29</v>
          </cell>
          <cell r="AF2544">
            <v>5602414.6799999997</v>
          </cell>
          <cell r="AG2544">
            <v>5704204.7300000004</v>
          </cell>
          <cell r="AH2544">
            <v>5808200.4400000004</v>
          </cell>
          <cell r="AI2544">
            <v>5914458.3899999997</v>
          </cell>
          <cell r="AJ2544">
            <v>6023036.7800000003</v>
          </cell>
          <cell r="AK2544">
            <v>6133995.5099999998</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row>
        <row r="2545">
          <cell r="A2545" t="str">
            <v>UTIrrigationTime-Of-UseNon-Incentive CostsLow Participation Case0</v>
          </cell>
          <cell r="B2545" t="str">
            <v>UT</v>
          </cell>
          <cell r="C2545" t="str">
            <v>Irrigation</v>
          </cell>
          <cell r="D2545" t="str">
            <v>Time-Of-Use</v>
          </cell>
          <cell r="E2545" t="str">
            <v>Non-Incentive Costs</v>
          </cell>
          <cell r="F2545" t="str">
            <v>Low Participation Case</v>
          </cell>
          <cell r="G2545">
            <v>0</v>
          </cell>
          <cell r="H2545">
            <v>0</v>
          </cell>
          <cell r="I2545">
            <v>0</v>
          </cell>
          <cell r="J2545">
            <v>0</v>
          </cell>
          <cell r="K2545">
            <v>0</v>
          </cell>
          <cell r="L2545">
            <v>0</v>
          </cell>
          <cell r="M2545">
            <v>0</v>
          </cell>
          <cell r="N2545">
            <v>0</v>
          </cell>
          <cell r="O2545">
            <v>0</v>
          </cell>
          <cell r="P2545">
            <v>0</v>
          </cell>
          <cell r="Q2545">
            <v>0</v>
          </cell>
          <cell r="R2545">
            <v>5482636.7300000004</v>
          </cell>
          <cell r="S2545">
            <v>11437731.27</v>
          </cell>
          <cell r="T2545">
            <v>23748445.530000001</v>
          </cell>
          <cell r="U2545">
            <v>12818922.52</v>
          </cell>
          <cell r="V2545">
            <v>7177502.6100000003</v>
          </cell>
          <cell r="W2545">
            <v>1035039.42</v>
          </cell>
          <cell r="X2545">
            <v>1056694.75</v>
          </cell>
          <cell r="Y2545">
            <v>1077608.81</v>
          </cell>
          <cell r="Z2545">
            <v>1098962.6200000001</v>
          </cell>
          <cell r="AA2545">
            <v>1121099.71</v>
          </cell>
          <cell r="AB2545">
            <v>1143734.93</v>
          </cell>
          <cell r="AC2545">
            <v>1169950.97</v>
          </cell>
          <cell r="AD2545">
            <v>1234739.83</v>
          </cell>
          <cell r="AE2545">
            <v>1274929.31</v>
          </cell>
          <cell r="AF2545">
            <v>1316427.29</v>
          </cell>
          <cell r="AG2545">
            <v>1359276.37</v>
          </cell>
          <cell r="AH2545">
            <v>1403520.56</v>
          </cell>
          <cell r="AI2545">
            <v>1449205.28</v>
          </cell>
          <cell r="AJ2545">
            <v>1496377.44</v>
          </cell>
          <cell r="AK2545">
            <v>1545085.48</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row>
        <row r="2546">
          <cell r="A2546" t="str">
            <v>UTIrrigationTime-Of-UseSummer Peak Reduction @Meter  (MW)Low Participation Case0</v>
          </cell>
          <cell r="B2546" t="str">
            <v>UT</v>
          </cell>
          <cell r="C2546" t="str">
            <v>Irrigation</v>
          </cell>
          <cell r="D2546" t="str">
            <v>Time-Of-Use</v>
          </cell>
          <cell r="E2546" t="str">
            <v>Summer Peak Reduction @Meter  (MW)</v>
          </cell>
          <cell r="F2546" t="str">
            <v>Low Participation Case</v>
          </cell>
          <cell r="G2546">
            <v>0</v>
          </cell>
          <cell r="H2546">
            <v>0</v>
          </cell>
          <cell r="I2546">
            <v>0</v>
          </cell>
          <cell r="J2546">
            <v>0</v>
          </cell>
          <cell r="K2546">
            <v>0</v>
          </cell>
          <cell r="L2546">
            <v>0</v>
          </cell>
          <cell r="M2546">
            <v>0</v>
          </cell>
          <cell r="N2546">
            <v>0</v>
          </cell>
          <cell r="O2546">
            <v>0</v>
          </cell>
          <cell r="P2546">
            <v>0</v>
          </cell>
          <cell r="Q2546">
            <v>0</v>
          </cell>
          <cell r="R2546">
            <v>5.1061481672101516</v>
          </cell>
          <cell r="S2546">
            <v>15.546439584201273</v>
          </cell>
          <cell r="T2546">
            <v>36.769815927493447</v>
          </cell>
          <cell r="U2546">
            <v>47.99510590524666</v>
          </cell>
          <cell r="V2546">
            <v>54.039254216657497</v>
          </cell>
          <cell r="W2546">
            <v>54.75501228123791</v>
          </cell>
          <cell r="X2546">
            <v>55.462504704051796</v>
          </cell>
          <cell r="Y2546">
            <v>56.170704503007471</v>
          </cell>
          <cell r="Z2546">
            <v>56.91276145592839</v>
          </cell>
          <cell r="AA2546">
            <v>57.74360864977195</v>
          </cell>
          <cell r="AB2546">
            <v>58.507439221742665</v>
          </cell>
          <cell r="AC2546">
            <v>59.27262640549219</v>
          </cell>
          <cell r="AD2546">
            <v>60.065513565673378</v>
          </cell>
          <cell r="AE2546">
            <v>60.869007140432515</v>
          </cell>
          <cell r="AF2546">
            <v>61.683249011282939</v>
          </cell>
          <cell r="AG2546">
            <v>62.508382957680382</v>
          </cell>
          <cell r="AH2546">
            <v>63.344554682411669</v>
          </cell>
          <cell r="AI2546">
            <v>64.191911837323005</v>
          </cell>
          <cell r="AJ2546">
            <v>65.050604049392433</v>
          </cell>
          <cell r="AK2546">
            <v>65.920782947151125</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row>
        <row r="2547">
          <cell r="A2547" t="str">
            <v>UTIrrigationTime-Of-UseSummer Peak Reduction @Generation (MW)Low Participation Case0</v>
          </cell>
          <cell r="B2547" t="str">
            <v>UT</v>
          </cell>
          <cell r="C2547" t="str">
            <v>Irrigation</v>
          </cell>
          <cell r="D2547" t="str">
            <v>Time-Of-Use</v>
          </cell>
          <cell r="E2547" t="str">
            <v>Summer Peak Reduction @Generation (MW)</v>
          </cell>
          <cell r="F2547" t="str">
            <v>Low Participation Case</v>
          </cell>
          <cell r="G2547">
            <v>0</v>
          </cell>
          <cell r="H2547">
            <v>0</v>
          </cell>
          <cell r="I2547">
            <v>0</v>
          </cell>
          <cell r="J2547">
            <v>0</v>
          </cell>
          <cell r="K2547">
            <v>0</v>
          </cell>
          <cell r="L2547">
            <v>0</v>
          </cell>
          <cell r="M2547">
            <v>0</v>
          </cell>
          <cell r="N2547">
            <v>0</v>
          </cell>
          <cell r="O2547">
            <v>0</v>
          </cell>
          <cell r="P2547">
            <v>0</v>
          </cell>
          <cell r="Q2547">
            <v>0</v>
          </cell>
          <cell r="R2547">
            <v>5.6309529854545115</v>
          </cell>
          <cell r="S2547">
            <v>17.1442871462299</v>
          </cell>
          <cell r="T2547">
            <v>40.548980952242438</v>
          </cell>
          <cell r="U2547">
            <v>52.92799504328039</v>
          </cell>
          <cell r="V2547">
            <v>59.593354892652727</v>
          </cell>
          <cell r="W2547">
            <v>60.382677857562754</v>
          </cell>
          <cell r="X2547">
            <v>61.162885646285609</v>
          </cell>
          <cell r="Y2547">
            <v>61.94387351456492</v>
          </cell>
          <cell r="Z2547">
            <v>62.762198341341403</v>
          </cell>
          <cell r="AA2547">
            <v>63.678439181486489</v>
          </cell>
          <cell r="AB2547">
            <v>64.520775498172327</v>
          </cell>
          <cell r="AC2547">
            <v>65.364607857843168</v>
          </cell>
          <cell r="AD2547">
            <v>66.238987169908881</v>
          </cell>
          <cell r="AE2547">
            <v>67.125063013269198</v>
          </cell>
          <cell r="AF2547">
            <v>68.022991851877961</v>
          </cell>
          <cell r="AG2547">
            <v>68.932932242700019</v>
          </cell>
          <cell r="AH2547">
            <v>69.855044863709381</v>
          </cell>
          <cell r="AI2547">
            <v>70.789492542261797</v>
          </cell>
          <cell r="AJ2547">
            <v>71.73644028384696</v>
          </cell>
          <cell r="AK2547">
            <v>72.696055301225314</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row>
        <row r="2548">
          <cell r="A2548" t="str">
            <v>UTIrrigationTime-Of-UseWinter Peak Reduction @Meter  (MW)Low Participation Case0</v>
          </cell>
          <cell r="B2548" t="str">
            <v>UT</v>
          </cell>
          <cell r="C2548" t="str">
            <v>Irrigation</v>
          </cell>
          <cell r="D2548" t="str">
            <v>Time-Of-Use</v>
          </cell>
          <cell r="E2548" t="str">
            <v>Winter Peak Reduction @Meter  (MW)</v>
          </cell>
          <cell r="F2548" t="str">
            <v>Low Participation Case</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row>
        <row r="2549">
          <cell r="A2549" t="str">
            <v>UTIrrigationTime-Of-UseWinter Peak Reduction @Generation (MW)Low Participation Case0</v>
          </cell>
          <cell r="B2549" t="str">
            <v>UT</v>
          </cell>
          <cell r="C2549" t="str">
            <v>Irrigation</v>
          </cell>
          <cell r="D2549" t="str">
            <v>Time-Of-Use</v>
          </cell>
          <cell r="E2549" t="str">
            <v>Winter Peak Reduction @Generation (MW)</v>
          </cell>
          <cell r="F2549" t="str">
            <v>Low Participation Case</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row>
        <row r="2550">
          <cell r="A2550" t="str">
            <v>UTIrrigationTime-Of-UseProgram Annual BenefitsLow Participation Case0</v>
          </cell>
          <cell r="B2550" t="str">
            <v>UT</v>
          </cell>
          <cell r="C2550" t="str">
            <v>Irrigation</v>
          </cell>
          <cell r="D2550" t="str">
            <v>Time-Of-Use</v>
          </cell>
          <cell r="E2550" t="str">
            <v>Program Annual Benefits</v>
          </cell>
          <cell r="F2550" t="str">
            <v>Low Participation Case</v>
          </cell>
          <cell r="G2550">
            <v>0</v>
          </cell>
          <cell r="BA2550">
            <v>529462.37</v>
          </cell>
        </row>
        <row r="2551">
          <cell r="A2551" t="str">
            <v>UTIrrigationTime-Of-UseNew ParticipantsLow Participation Case0</v>
          </cell>
          <cell r="B2551" t="str">
            <v>UT</v>
          </cell>
          <cell r="C2551" t="str">
            <v>Irrigation</v>
          </cell>
          <cell r="D2551" t="str">
            <v>Time-Of-Use</v>
          </cell>
          <cell r="E2551" t="str">
            <v>New Participants</v>
          </cell>
          <cell r="F2551" t="str">
            <v>Low Participation Case</v>
          </cell>
          <cell r="G2551">
            <v>0</v>
          </cell>
          <cell r="H2551">
            <v>0</v>
          </cell>
          <cell r="I2551">
            <v>0</v>
          </cell>
          <cell r="J2551">
            <v>0</v>
          </cell>
          <cell r="K2551">
            <v>0</v>
          </cell>
          <cell r="L2551">
            <v>0</v>
          </cell>
          <cell r="M2551">
            <v>0</v>
          </cell>
          <cell r="N2551">
            <v>0</v>
          </cell>
          <cell r="O2551">
            <v>0</v>
          </cell>
          <cell r="P2551">
            <v>0</v>
          </cell>
          <cell r="Q2551">
            <v>0</v>
          </cell>
          <cell r="R2551">
            <v>16746.686550000006</v>
          </cell>
          <cell r="S2551">
            <v>34271.919000000009</v>
          </cell>
          <cell r="T2551">
            <v>69833.664450000011</v>
          </cell>
          <cell r="U2551">
            <v>36847.527750000037</v>
          </cell>
          <cell r="V2551">
            <v>20100.588749999937</v>
          </cell>
          <cell r="W2551">
            <v>2583.0255000000179</v>
          </cell>
          <cell r="X2551">
            <v>2585.7149999999965</v>
          </cell>
          <cell r="Y2551">
            <v>2585.2035000000324</v>
          </cell>
          <cell r="Z2551">
            <v>2584.5764999999665</v>
          </cell>
          <cell r="AA2551">
            <v>2584.3950000000186</v>
          </cell>
          <cell r="AB2551">
            <v>2584.7249999999767</v>
          </cell>
          <cell r="AC2551">
            <v>2592.8595000000205</v>
          </cell>
          <cell r="AD2551">
            <v>2694.0321599718882</v>
          </cell>
          <cell r="AE2551">
            <v>2731.0805338135397</v>
          </cell>
          <cell r="AF2551">
            <v>2768.6383974915661</v>
          </cell>
          <cell r="AG2551">
            <v>2806.7127575183695</v>
          </cell>
          <cell r="AH2551">
            <v>2845.3107167601411</v>
          </cell>
          <cell r="AI2551">
            <v>2884.4394757617847</v>
          </cell>
          <cell r="AJ2551">
            <v>2924.1063340901455</v>
          </cell>
          <cell r="AK2551">
            <v>2964.3186916958948</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row>
        <row r="2552">
          <cell r="A2552" t="str">
            <v>UTIrrigationTime-Of-UseIncentive CostsLow Participation Case0</v>
          </cell>
          <cell r="B2552" t="str">
            <v>UT</v>
          </cell>
          <cell r="C2552" t="str">
            <v>Irrigation</v>
          </cell>
          <cell r="D2552" t="str">
            <v>Time-Of-Use</v>
          </cell>
          <cell r="E2552" t="str">
            <v>Incentive Costs</v>
          </cell>
          <cell r="F2552" t="str">
            <v>Low Participation Case</v>
          </cell>
          <cell r="G2552">
            <v>0</v>
          </cell>
          <cell r="H2552">
            <v>0</v>
          </cell>
          <cell r="I2552">
            <v>0</v>
          </cell>
          <cell r="J2552">
            <v>0</v>
          </cell>
          <cell r="K2552">
            <v>0</v>
          </cell>
          <cell r="L2552">
            <v>0</v>
          </cell>
          <cell r="M2552">
            <v>0</v>
          </cell>
          <cell r="N2552">
            <v>0</v>
          </cell>
          <cell r="O2552">
            <v>0</v>
          </cell>
          <cell r="P2552">
            <v>0</v>
          </cell>
          <cell r="Q2552">
            <v>0</v>
          </cell>
          <cell r="R2552">
            <v>351680.42</v>
          </cell>
          <cell r="S2552">
            <v>1071390.72</v>
          </cell>
          <cell r="T2552">
            <v>2537897.67</v>
          </cell>
          <cell r="U2552">
            <v>3311695.75</v>
          </cell>
          <cell r="V2552">
            <v>3733808.12</v>
          </cell>
          <cell r="W2552">
            <v>3788051.65</v>
          </cell>
          <cell r="X2552">
            <v>3842351.67</v>
          </cell>
          <cell r="Y2552">
            <v>3896640.94</v>
          </cell>
          <cell r="Z2552">
            <v>3950917.05</v>
          </cell>
          <cell r="AA2552">
            <v>4005189.34</v>
          </cell>
          <cell r="AB2552">
            <v>4059468.57</v>
          </cell>
          <cell r="AC2552">
            <v>4113918.62</v>
          </cell>
          <cell r="AD2552">
            <v>4170493.29</v>
          </cell>
          <cell r="AE2552">
            <v>4227845.9800000004</v>
          </cell>
          <cell r="AF2552">
            <v>4285987.3899999997</v>
          </cell>
          <cell r="AG2552">
            <v>4344928.3600000003</v>
          </cell>
          <cell r="AH2552">
            <v>4404679.88</v>
          </cell>
          <cell r="AI2552">
            <v>4465253.1100000003</v>
          </cell>
          <cell r="AJ2552">
            <v>4526659.34</v>
          </cell>
          <cell r="AK2552">
            <v>4588910.04</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row>
        <row r="2553">
          <cell r="A2553" t="str">
            <v>UTIrrigationTime-Of-UseParticipantsLow Participation Case0</v>
          </cell>
          <cell r="B2553" t="str">
            <v>UT</v>
          </cell>
          <cell r="C2553" t="str">
            <v>Irrigation</v>
          </cell>
          <cell r="D2553" t="str">
            <v>Time-Of-Use</v>
          </cell>
          <cell r="E2553" t="str">
            <v>Participants</v>
          </cell>
          <cell r="F2553" t="str">
            <v>Low Participation Case</v>
          </cell>
          <cell r="G2553">
            <v>0</v>
          </cell>
          <cell r="H2553">
            <v>0</v>
          </cell>
          <cell r="I2553">
            <v>0</v>
          </cell>
          <cell r="J2553">
            <v>0</v>
          </cell>
          <cell r="K2553">
            <v>0</v>
          </cell>
          <cell r="L2553">
            <v>0</v>
          </cell>
          <cell r="M2553">
            <v>0</v>
          </cell>
          <cell r="N2553">
            <v>0</v>
          </cell>
          <cell r="O2553">
            <v>0</v>
          </cell>
          <cell r="P2553">
            <v>0</v>
          </cell>
          <cell r="Q2553">
            <v>0</v>
          </cell>
          <cell r="R2553">
            <v>16746.686550000006</v>
          </cell>
          <cell r="S2553">
            <v>51018.605550000015</v>
          </cell>
          <cell r="T2553">
            <v>120852.27000000002</v>
          </cell>
          <cell r="U2553">
            <v>157699.79775000006</v>
          </cell>
          <cell r="V2553">
            <v>177800.38649999999</v>
          </cell>
          <cell r="W2553">
            <v>180383.41200000001</v>
          </cell>
          <cell r="X2553">
            <v>182969.12700000001</v>
          </cell>
          <cell r="Y2553">
            <v>185554.33050000004</v>
          </cell>
          <cell r="Z2553">
            <v>188138.90700000001</v>
          </cell>
          <cell r="AA2553">
            <v>190723.30200000003</v>
          </cell>
          <cell r="AB2553">
            <v>193308.027</v>
          </cell>
          <cell r="AC2553">
            <v>195900.88650000002</v>
          </cell>
          <cell r="AD2553">
            <v>198594.91865997191</v>
          </cell>
          <cell r="AE2553">
            <v>201325.99919378545</v>
          </cell>
          <cell r="AF2553">
            <v>204094.63759127702</v>
          </cell>
          <cell r="AG2553">
            <v>206901.35034879539</v>
          </cell>
          <cell r="AH2553">
            <v>209746.66106555553</v>
          </cell>
          <cell r="AI2553">
            <v>212631.10054131731</v>
          </cell>
          <cell r="AJ2553">
            <v>215555.20687540746</v>
          </cell>
          <cell r="AK2553">
            <v>218519.52556710335</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row>
        <row r="2554">
          <cell r="A2554" t="str">
            <v>UTLarge C&amp;ITime-Of-UseProgram Annual BenefitsLow Participation Case0</v>
          </cell>
          <cell r="B2554" t="str">
            <v>UT</v>
          </cell>
          <cell r="C2554" t="str">
            <v>Large C&amp;I</v>
          </cell>
          <cell r="D2554" t="str">
            <v>Time-Of-Use</v>
          </cell>
          <cell r="E2554" t="str">
            <v>Program Annual Benefits</v>
          </cell>
          <cell r="F2554" t="str">
            <v>Low Participation Case</v>
          </cell>
          <cell r="G2554">
            <v>0</v>
          </cell>
          <cell r="H2554">
            <v>0</v>
          </cell>
          <cell r="I2554">
            <v>0</v>
          </cell>
          <cell r="J2554">
            <v>0</v>
          </cell>
          <cell r="K2554">
            <v>0</v>
          </cell>
          <cell r="L2554">
            <v>0</v>
          </cell>
          <cell r="M2554">
            <v>0</v>
          </cell>
          <cell r="N2554">
            <v>0</v>
          </cell>
          <cell r="O2554">
            <v>0</v>
          </cell>
          <cell r="P2554">
            <v>0</v>
          </cell>
          <cell r="Q2554">
            <v>0</v>
          </cell>
          <cell r="R2554">
            <v>573231.01</v>
          </cell>
          <cell r="S2554">
            <v>1745288.43</v>
          </cell>
          <cell r="T2554">
            <v>4127886.26</v>
          </cell>
          <cell r="U2554">
            <v>5388069.9000000004</v>
          </cell>
          <cell r="V2554">
            <v>6066603.5300000003</v>
          </cell>
          <cell r="W2554">
            <v>6146956.6100000003</v>
          </cell>
          <cell r="X2554">
            <v>6226381.7599999998</v>
          </cell>
          <cell r="Y2554">
            <v>6305886.3200000003</v>
          </cell>
          <cell r="Z2554">
            <v>6389191.79</v>
          </cell>
          <cell r="AA2554">
            <v>6482465.1100000003</v>
          </cell>
          <cell r="AB2554">
            <v>6568214.9500000002</v>
          </cell>
          <cell r="AC2554">
            <v>6654117.0800000001</v>
          </cell>
          <cell r="AD2554">
            <v>6743128.8899999997</v>
          </cell>
          <cell r="AE2554">
            <v>6833331.4100000001</v>
          </cell>
          <cell r="AF2554">
            <v>6924740.5700000003</v>
          </cell>
          <cell r="AG2554">
            <v>7017372.5</v>
          </cell>
          <cell r="AH2554">
            <v>7111243.5700000003</v>
          </cell>
          <cell r="AI2554">
            <v>7206370.3399999999</v>
          </cell>
          <cell r="AJ2554">
            <v>7302769.6200000001</v>
          </cell>
          <cell r="AK2554">
            <v>7400458.4299999997</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row>
        <row r="2555">
          <cell r="A2555" t="str">
            <v>UTLarge C&amp;ITime-Of-UseProgram Annual CostsLow Participation Case0</v>
          </cell>
          <cell r="B2555" t="str">
            <v>UT</v>
          </cell>
          <cell r="C2555" t="str">
            <v>Large C&amp;I</v>
          </cell>
          <cell r="D2555" t="str">
            <v>Time-Of-Use</v>
          </cell>
          <cell r="E2555" t="str">
            <v>Program Annual Costs</v>
          </cell>
          <cell r="F2555" t="str">
            <v>Low Participation Case</v>
          </cell>
          <cell r="G2555">
            <v>0</v>
          </cell>
          <cell r="H2555">
            <v>0</v>
          </cell>
          <cell r="I2555">
            <v>0</v>
          </cell>
          <cell r="J2555">
            <v>0</v>
          </cell>
          <cell r="K2555">
            <v>0</v>
          </cell>
          <cell r="L2555">
            <v>0</v>
          </cell>
          <cell r="M2555">
            <v>0</v>
          </cell>
          <cell r="N2555">
            <v>0</v>
          </cell>
          <cell r="O2555">
            <v>0</v>
          </cell>
          <cell r="P2555">
            <v>0</v>
          </cell>
          <cell r="Q2555">
            <v>0</v>
          </cell>
          <cell r="R2555">
            <v>5834317.1500000004</v>
          </cell>
          <cell r="S2555">
            <v>12509121.98</v>
          </cell>
          <cell r="T2555">
            <v>26286343.199999999</v>
          </cell>
          <cell r="U2555">
            <v>16130618.27</v>
          </cell>
          <cell r="V2555">
            <v>10911310.720000001</v>
          </cell>
          <cell r="W2555">
            <v>4823091.07</v>
          </cell>
          <cell r="X2555">
            <v>4899046.41</v>
          </cell>
          <cell r="Y2555">
            <v>4974249.76</v>
          </cell>
          <cell r="Z2555">
            <v>5049879.66</v>
          </cell>
          <cell r="AA2555">
            <v>5126289.05</v>
          </cell>
          <cell r="AB2555">
            <v>5203203.5</v>
          </cell>
          <cell r="AC2555">
            <v>5283869.59</v>
          </cell>
          <cell r="AD2555">
            <v>5405233.1200000001</v>
          </cell>
          <cell r="AE2555">
            <v>5502775.29</v>
          </cell>
          <cell r="AF2555">
            <v>5602414.6799999997</v>
          </cell>
          <cell r="AG2555">
            <v>5704204.7300000004</v>
          </cell>
          <cell r="AH2555">
            <v>5808200.4400000004</v>
          </cell>
          <cell r="AI2555">
            <v>5914458.3899999997</v>
          </cell>
          <cell r="AJ2555">
            <v>6023036.7800000003</v>
          </cell>
          <cell r="AK2555">
            <v>6133995.5099999998</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row>
        <row r="2556">
          <cell r="A2556" t="str">
            <v>UTLarge C&amp;ITime-Of-UseNon-Incentive CostsLow Participation Case0</v>
          </cell>
          <cell r="B2556" t="str">
            <v>UT</v>
          </cell>
          <cell r="C2556" t="str">
            <v>Large C&amp;I</v>
          </cell>
          <cell r="D2556" t="str">
            <v>Time-Of-Use</v>
          </cell>
          <cell r="E2556" t="str">
            <v>Non-Incentive Costs</v>
          </cell>
          <cell r="F2556" t="str">
            <v>Low Participation Case</v>
          </cell>
          <cell r="G2556">
            <v>0</v>
          </cell>
          <cell r="H2556">
            <v>0</v>
          </cell>
          <cell r="I2556">
            <v>0</v>
          </cell>
          <cell r="J2556">
            <v>0</v>
          </cell>
          <cell r="K2556">
            <v>0</v>
          </cell>
          <cell r="L2556">
            <v>0</v>
          </cell>
          <cell r="M2556">
            <v>0</v>
          </cell>
          <cell r="N2556">
            <v>0</v>
          </cell>
          <cell r="O2556">
            <v>0</v>
          </cell>
          <cell r="P2556">
            <v>0</v>
          </cell>
          <cell r="Q2556">
            <v>0</v>
          </cell>
          <cell r="R2556">
            <v>5482636.7300000004</v>
          </cell>
          <cell r="S2556">
            <v>11437731.27</v>
          </cell>
          <cell r="T2556">
            <v>23748445.530000001</v>
          </cell>
          <cell r="U2556">
            <v>12818922.52</v>
          </cell>
          <cell r="V2556">
            <v>7177502.6100000003</v>
          </cell>
          <cell r="W2556">
            <v>1035039.42</v>
          </cell>
          <cell r="X2556">
            <v>1056694.75</v>
          </cell>
          <cell r="Y2556">
            <v>1077608.81</v>
          </cell>
          <cell r="Z2556">
            <v>1098962.6200000001</v>
          </cell>
          <cell r="AA2556">
            <v>1121099.71</v>
          </cell>
          <cell r="AB2556">
            <v>1143734.93</v>
          </cell>
          <cell r="AC2556">
            <v>1169950.97</v>
          </cell>
          <cell r="AD2556">
            <v>1234739.83</v>
          </cell>
          <cell r="AE2556">
            <v>1274929.31</v>
          </cell>
          <cell r="AF2556">
            <v>1316427.29</v>
          </cell>
          <cell r="AG2556">
            <v>1359276.37</v>
          </cell>
          <cell r="AH2556">
            <v>1403520.56</v>
          </cell>
          <cell r="AI2556">
            <v>1449205.28</v>
          </cell>
          <cell r="AJ2556">
            <v>1496377.44</v>
          </cell>
          <cell r="AK2556">
            <v>1545085.48</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row>
        <row r="2557">
          <cell r="A2557" t="str">
            <v>UTLarge C&amp;ITime-Of-UseSummer Peak Reduction @Meter  (MW)Low Participation Case0</v>
          </cell>
          <cell r="B2557" t="str">
            <v>UT</v>
          </cell>
          <cell r="C2557" t="str">
            <v>Large C&amp;I</v>
          </cell>
          <cell r="D2557" t="str">
            <v>Time-Of-Use</v>
          </cell>
          <cell r="E2557" t="str">
            <v>Summer Peak Reduction @Meter  (MW)</v>
          </cell>
          <cell r="F2557" t="str">
            <v>Low Participation Case</v>
          </cell>
          <cell r="G2557">
            <v>0</v>
          </cell>
          <cell r="H2557">
            <v>0</v>
          </cell>
          <cell r="I2557">
            <v>0</v>
          </cell>
          <cell r="J2557">
            <v>0</v>
          </cell>
          <cell r="K2557">
            <v>0</v>
          </cell>
          <cell r="L2557">
            <v>0</v>
          </cell>
          <cell r="M2557">
            <v>0</v>
          </cell>
          <cell r="N2557">
            <v>0</v>
          </cell>
          <cell r="O2557">
            <v>0</v>
          </cell>
          <cell r="P2557">
            <v>0</v>
          </cell>
          <cell r="Q2557">
            <v>0</v>
          </cell>
          <cell r="R2557">
            <v>5.1061481672101516</v>
          </cell>
          <cell r="S2557">
            <v>15.546439584201273</v>
          </cell>
          <cell r="T2557">
            <v>36.769815927493447</v>
          </cell>
          <cell r="U2557">
            <v>47.99510590524666</v>
          </cell>
          <cell r="V2557">
            <v>54.039254216657497</v>
          </cell>
          <cell r="W2557">
            <v>54.75501228123791</v>
          </cell>
          <cell r="X2557">
            <v>55.462504704051796</v>
          </cell>
          <cell r="Y2557">
            <v>56.170704503007471</v>
          </cell>
          <cell r="Z2557">
            <v>56.91276145592839</v>
          </cell>
          <cell r="AA2557">
            <v>57.74360864977195</v>
          </cell>
          <cell r="AB2557">
            <v>58.507439221742665</v>
          </cell>
          <cell r="AC2557">
            <v>59.27262640549219</v>
          </cell>
          <cell r="AD2557">
            <v>60.065513565673378</v>
          </cell>
          <cell r="AE2557">
            <v>60.869007140432515</v>
          </cell>
          <cell r="AF2557">
            <v>61.683249011282939</v>
          </cell>
          <cell r="AG2557">
            <v>62.508382957680382</v>
          </cell>
          <cell r="AH2557">
            <v>63.344554682411669</v>
          </cell>
          <cell r="AI2557">
            <v>64.191911837323005</v>
          </cell>
          <cell r="AJ2557">
            <v>65.050604049392433</v>
          </cell>
          <cell r="AK2557">
            <v>65.920782947151125</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row>
        <row r="2558">
          <cell r="A2558" t="str">
            <v>UTLarge C&amp;ITime-Of-UseSummer Peak Reduction @Generation (MW)Low Participation Case0</v>
          </cell>
          <cell r="B2558" t="str">
            <v>UT</v>
          </cell>
          <cell r="C2558" t="str">
            <v>Large C&amp;I</v>
          </cell>
          <cell r="D2558" t="str">
            <v>Time-Of-Use</v>
          </cell>
          <cell r="E2558" t="str">
            <v>Summer Peak Reduction @Generation (MW)</v>
          </cell>
          <cell r="F2558" t="str">
            <v>Low Participation Case</v>
          </cell>
          <cell r="G2558">
            <v>0</v>
          </cell>
          <cell r="H2558">
            <v>0</v>
          </cell>
          <cell r="I2558">
            <v>0</v>
          </cell>
          <cell r="J2558">
            <v>0</v>
          </cell>
          <cell r="K2558">
            <v>0</v>
          </cell>
          <cell r="L2558">
            <v>0</v>
          </cell>
          <cell r="M2558">
            <v>0</v>
          </cell>
          <cell r="N2558">
            <v>0</v>
          </cell>
          <cell r="O2558">
            <v>0</v>
          </cell>
          <cell r="P2558">
            <v>0</v>
          </cell>
          <cell r="Q2558">
            <v>0</v>
          </cell>
          <cell r="R2558">
            <v>5.6309529854545115</v>
          </cell>
          <cell r="S2558">
            <v>17.1442871462299</v>
          </cell>
          <cell r="T2558">
            <v>40.548980952242438</v>
          </cell>
          <cell r="U2558">
            <v>52.92799504328039</v>
          </cell>
          <cell r="V2558">
            <v>59.593354892652727</v>
          </cell>
          <cell r="W2558">
            <v>60.382677857562754</v>
          </cell>
          <cell r="X2558">
            <v>61.162885646285609</v>
          </cell>
          <cell r="Y2558">
            <v>61.94387351456492</v>
          </cell>
          <cell r="Z2558">
            <v>62.762198341341403</v>
          </cell>
          <cell r="AA2558">
            <v>63.678439181486489</v>
          </cell>
          <cell r="AB2558">
            <v>64.520775498172327</v>
          </cell>
          <cell r="AC2558">
            <v>65.364607857843168</v>
          </cell>
          <cell r="AD2558">
            <v>66.238987169908881</v>
          </cell>
          <cell r="AE2558">
            <v>67.125063013269198</v>
          </cell>
          <cell r="AF2558">
            <v>68.022991851877961</v>
          </cell>
          <cell r="AG2558">
            <v>68.932932242700019</v>
          </cell>
          <cell r="AH2558">
            <v>69.855044863709381</v>
          </cell>
          <cell r="AI2558">
            <v>70.789492542261797</v>
          </cell>
          <cell r="AJ2558">
            <v>71.73644028384696</v>
          </cell>
          <cell r="AK2558">
            <v>72.696055301225314</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row>
        <row r="2559">
          <cell r="A2559" t="str">
            <v>UTLarge C&amp;ITime-Of-UseWinter Peak Reduction @Meter  (MW)Low Participation Case0</v>
          </cell>
          <cell r="B2559" t="str">
            <v>UT</v>
          </cell>
          <cell r="C2559" t="str">
            <v>Large C&amp;I</v>
          </cell>
          <cell r="D2559" t="str">
            <v>Time-Of-Use</v>
          </cell>
          <cell r="E2559" t="str">
            <v>Winter Peak Reduction @Meter  (MW)</v>
          </cell>
          <cell r="F2559" t="str">
            <v>Low Participation Case</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row>
        <row r="2560">
          <cell r="A2560" t="str">
            <v>UTLarge C&amp;ITime-Of-UseWinter Peak Reduction @Generation (MW)Low Participation Case0</v>
          </cell>
          <cell r="B2560" t="str">
            <v>UT</v>
          </cell>
          <cell r="C2560" t="str">
            <v>Large C&amp;I</v>
          </cell>
          <cell r="D2560" t="str">
            <v>Time-Of-Use</v>
          </cell>
          <cell r="E2560" t="str">
            <v>Winter Peak Reduction @Generation (MW)</v>
          </cell>
          <cell r="F2560" t="str">
            <v>Low Participation Case</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row>
        <row r="2561">
          <cell r="A2561" t="str">
            <v>UTLarge C&amp;ITime-Of-UseProgram Annual BenefitsLow Participation Case0</v>
          </cell>
          <cell r="B2561" t="str">
            <v>UT</v>
          </cell>
          <cell r="C2561" t="str">
            <v>Large C&amp;I</v>
          </cell>
          <cell r="D2561" t="str">
            <v>Time-Of-Use</v>
          </cell>
          <cell r="E2561" t="str">
            <v>Program Annual Benefits</v>
          </cell>
          <cell r="F2561" t="str">
            <v>Low Participation Case</v>
          </cell>
          <cell r="G2561">
            <v>0</v>
          </cell>
          <cell r="BA2561">
            <v>2056272.02</v>
          </cell>
        </row>
        <row r="2562">
          <cell r="A2562" t="str">
            <v>UTLarge C&amp;ITime-Of-UseNew ParticipantsLow Participation Case0</v>
          </cell>
          <cell r="B2562" t="str">
            <v>UT</v>
          </cell>
          <cell r="C2562" t="str">
            <v>Large C&amp;I</v>
          </cell>
          <cell r="D2562" t="str">
            <v>Time-Of-Use</v>
          </cell>
          <cell r="E2562" t="str">
            <v>New Participants</v>
          </cell>
          <cell r="F2562" t="str">
            <v>Low Participation Case</v>
          </cell>
          <cell r="G2562">
            <v>0</v>
          </cell>
          <cell r="H2562">
            <v>0</v>
          </cell>
          <cell r="I2562">
            <v>0</v>
          </cell>
          <cell r="J2562">
            <v>0</v>
          </cell>
          <cell r="K2562">
            <v>0</v>
          </cell>
          <cell r="L2562">
            <v>0</v>
          </cell>
          <cell r="M2562">
            <v>0</v>
          </cell>
          <cell r="N2562">
            <v>0</v>
          </cell>
          <cell r="O2562">
            <v>0</v>
          </cell>
          <cell r="P2562">
            <v>0</v>
          </cell>
          <cell r="Q2562">
            <v>0</v>
          </cell>
          <cell r="R2562">
            <v>16746.686550000006</v>
          </cell>
          <cell r="S2562">
            <v>34271.919000000009</v>
          </cell>
          <cell r="T2562">
            <v>69833.664450000011</v>
          </cell>
          <cell r="U2562">
            <v>36847.527750000037</v>
          </cell>
          <cell r="V2562">
            <v>20100.588749999937</v>
          </cell>
          <cell r="W2562">
            <v>2583.0255000000179</v>
          </cell>
          <cell r="X2562">
            <v>2585.7149999999965</v>
          </cell>
          <cell r="Y2562">
            <v>2585.2035000000324</v>
          </cell>
          <cell r="Z2562">
            <v>2584.5764999999665</v>
          </cell>
          <cell r="AA2562">
            <v>2584.3950000000186</v>
          </cell>
          <cell r="AB2562">
            <v>2584.7249999999767</v>
          </cell>
          <cell r="AC2562">
            <v>2592.8595000000205</v>
          </cell>
          <cell r="AD2562">
            <v>2694.0321599718882</v>
          </cell>
          <cell r="AE2562">
            <v>2731.0805338135397</v>
          </cell>
          <cell r="AF2562">
            <v>2768.6383974915661</v>
          </cell>
          <cell r="AG2562">
            <v>2806.7127575183695</v>
          </cell>
          <cell r="AH2562">
            <v>2845.3107167601411</v>
          </cell>
          <cell r="AI2562">
            <v>2884.4394757617847</v>
          </cell>
          <cell r="AJ2562">
            <v>2924.1063340901455</v>
          </cell>
          <cell r="AK2562">
            <v>2964.3186916958948</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row>
        <row r="2563">
          <cell r="A2563" t="str">
            <v>UTLarge C&amp;ITime-Of-UseIncentive CostsLow Participation Case0</v>
          </cell>
          <cell r="B2563" t="str">
            <v>UT</v>
          </cell>
          <cell r="C2563" t="str">
            <v>Large C&amp;I</v>
          </cell>
          <cell r="D2563" t="str">
            <v>Time-Of-Use</v>
          </cell>
          <cell r="E2563" t="str">
            <v>Incentive Costs</v>
          </cell>
          <cell r="F2563" t="str">
            <v>Low Participation Case</v>
          </cell>
          <cell r="G2563">
            <v>0</v>
          </cell>
          <cell r="H2563">
            <v>0</v>
          </cell>
          <cell r="I2563">
            <v>0</v>
          </cell>
          <cell r="J2563">
            <v>0</v>
          </cell>
          <cell r="K2563">
            <v>0</v>
          </cell>
          <cell r="L2563">
            <v>0</v>
          </cell>
          <cell r="M2563">
            <v>0</v>
          </cell>
          <cell r="N2563">
            <v>0</v>
          </cell>
          <cell r="O2563">
            <v>0</v>
          </cell>
          <cell r="P2563">
            <v>0</v>
          </cell>
          <cell r="Q2563">
            <v>0</v>
          </cell>
          <cell r="R2563">
            <v>351680.42</v>
          </cell>
          <cell r="S2563">
            <v>1071390.72</v>
          </cell>
          <cell r="T2563">
            <v>2537897.67</v>
          </cell>
          <cell r="U2563">
            <v>3311695.75</v>
          </cell>
          <cell r="V2563">
            <v>3733808.12</v>
          </cell>
          <cell r="W2563">
            <v>3788051.65</v>
          </cell>
          <cell r="X2563">
            <v>3842351.67</v>
          </cell>
          <cell r="Y2563">
            <v>3896640.94</v>
          </cell>
          <cell r="Z2563">
            <v>3950917.05</v>
          </cell>
          <cell r="AA2563">
            <v>4005189.34</v>
          </cell>
          <cell r="AB2563">
            <v>4059468.57</v>
          </cell>
          <cell r="AC2563">
            <v>4113918.62</v>
          </cell>
          <cell r="AD2563">
            <v>4170493.29</v>
          </cell>
          <cell r="AE2563">
            <v>4227845.9800000004</v>
          </cell>
          <cell r="AF2563">
            <v>4285987.3899999997</v>
          </cell>
          <cell r="AG2563">
            <v>4344928.3600000003</v>
          </cell>
          <cell r="AH2563">
            <v>4404679.88</v>
          </cell>
          <cell r="AI2563">
            <v>4465253.1100000003</v>
          </cell>
          <cell r="AJ2563">
            <v>4526659.34</v>
          </cell>
          <cell r="AK2563">
            <v>4588910.04</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row>
        <row r="2564">
          <cell r="A2564" t="str">
            <v>UTLarge C&amp;ITime-Of-UseParticipantsLow Participation Case0</v>
          </cell>
          <cell r="B2564" t="str">
            <v>UT</v>
          </cell>
          <cell r="C2564" t="str">
            <v>Large C&amp;I</v>
          </cell>
          <cell r="D2564" t="str">
            <v>Time-Of-Use</v>
          </cell>
          <cell r="E2564" t="str">
            <v>Participants</v>
          </cell>
          <cell r="F2564" t="str">
            <v>Low Participation Case</v>
          </cell>
          <cell r="G2564">
            <v>0</v>
          </cell>
          <cell r="H2564">
            <v>0</v>
          </cell>
          <cell r="I2564">
            <v>0</v>
          </cell>
          <cell r="J2564">
            <v>0</v>
          </cell>
          <cell r="K2564">
            <v>0</v>
          </cell>
          <cell r="L2564">
            <v>0</v>
          </cell>
          <cell r="M2564">
            <v>0</v>
          </cell>
          <cell r="N2564">
            <v>0</v>
          </cell>
          <cell r="O2564">
            <v>0</v>
          </cell>
          <cell r="P2564">
            <v>0</v>
          </cell>
          <cell r="Q2564">
            <v>0</v>
          </cell>
          <cell r="R2564">
            <v>16746.686550000006</v>
          </cell>
          <cell r="S2564">
            <v>51018.605550000015</v>
          </cell>
          <cell r="T2564">
            <v>120852.27000000002</v>
          </cell>
          <cell r="U2564">
            <v>157699.79775000006</v>
          </cell>
          <cell r="V2564">
            <v>177800.38649999999</v>
          </cell>
          <cell r="W2564">
            <v>180383.41200000001</v>
          </cell>
          <cell r="X2564">
            <v>182969.12700000001</v>
          </cell>
          <cell r="Y2564">
            <v>185554.33050000004</v>
          </cell>
          <cell r="Z2564">
            <v>188138.90700000001</v>
          </cell>
          <cell r="AA2564">
            <v>190723.30200000003</v>
          </cell>
          <cell r="AB2564">
            <v>193308.027</v>
          </cell>
          <cell r="AC2564">
            <v>195900.88650000002</v>
          </cell>
          <cell r="AD2564">
            <v>198594.91865997191</v>
          </cell>
          <cell r="AE2564">
            <v>201325.99919378545</v>
          </cell>
          <cell r="AF2564">
            <v>204094.63759127702</v>
          </cell>
          <cell r="AG2564">
            <v>206901.35034879539</v>
          </cell>
          <cell r="AH2564">
            <v>209746.66106555553</v>
          </cell>
          <cell r="AI2564">
            <v>212631.10054131731</v>
          </cell>
          <cell r="AJ2564">
            <v>215555.20687540746</v>
          </cell>
          <cell r="AK2564">
            <v>218519.52556710335</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row>
        <row r="2565">
          <cell r="A2565" t="str">
            <v>UTMedium C&amp;ITime-Of-UseProgram Annual BenefitsLow Participation Case0</v>
          </cell>
          <cell r="B2565" t="str">
            <v>UT</v>
          </cell>
          <cell r="C2565" t="str">
            <v>Medium C&amp;I</v>
          </cell>
          <cell r="D2565" t="str">
            <v>Time-Of-Use</v>
          </cell>
          <cell r="E2565" t="str">
            <v>Program Annual Benefits</v>
          </cell>
          <cell r="F2565" t="str">
            <v>Low Participation Case</v>
          </cell>
          <cell r="G2565">
            <v>0</v>
          </cell>
          <cell r="H2565">
            <v>0</v>
          </cell>
          <cell r="I2565">
            <v>0</v>
          </cell>
          <cell r="J2565">
            <v>0</v>
          </cell>
          <cell r="K2565">
            <v>0</v>
          </cell>
          <cell r="L2565">
            <v>0</v>
          </cell>
          <cell r="M2565">
            <v>0</v>
          </cell>
          <cell r="N2565">
            <v>0</v>
          </cell>
          <cell r="O2565">
            <v>0</v>
          </cell>
          <cell r="P2565">
            <v>0</v>
          </cell>
          <cell r="Q2565">
            <v>0</v>
          </cell>
          <cell r="R2565">
            <v>573231.01</v>
          </cell>
          <cell r="S2565">
            <v>1745288.43</v>
          </cell>
          <cell r="T2565">
            <v>4127886.26</v>
          </cell>
          <cell r="U2565">
            <v>5388069.9000000004</v>
          </cell>
          <cell r="V2565">
            <v>6066603.5300000003</v>
          </cell>
          <cell r="W2565">
            <v>6146956.6100000003</v>
          </cell>
          <cell r="X2565">
            <v>6226381.7599999998</v>
          </cell>
          <cell r="Y2565">
            <v>6305886.3200000003</v>
          </cell>
          <cell r="Z2565">
            <v>6389191.79</v>
          </cell>
          <cell r="AA2565">
            <v>6482465.1100000003</v>
          </cell>
          <cell r="AB2565">
            <v>6568214.9500000002</v>
          </cell>
          <cell r="AC2565">
            <v>6654117.0800000001</v>
          </cell>
          <cell r="AD2565">
            <v>6743128.8899999997</v>
          </cell>
          <cell r="AE2565">
            <v>6833331.4100000001</v>
          </cell>
          <cell r="AF2565">
            <v>6924740.5700000003</v>
          </cell>
          <cell r="AG2565">
            <v>7017372.5</v>
          </cell>
          <cell r="AH2565">
            <v>7111243.5700000003</v>
          </cell>
          <cell r="AI2565">
            <v>7206370.3399999999</v>
          </cell>
          <cell r="AJ2565">
            <v>7302769.6200000001</v>
          </cell>
          <cell r="AK2565">
            <v>7400458.4299999997</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row>
        <row r="2566">
          <cell r="A2566" t="str">
            <v>UTMedium C&amp;ITime-Of-UseProgram Annual CostsLow Participation Case0</v>
          </cell>
          <cell r="B2566" t="str">
            <v>UT</v>
          </cell>
          <cell r="C2566" t="str">
            <v>Medium C&amp;I</v>
          </cell>
          <cell r="D2566" t="str">
            <v>Time-Of-Use</v>
          </cell>
          <cell r="E2566" t="str">
            <v>Program Annual Costs</v>
          </cell>
          <cell r="F2566" t="str">
            <v>Low Participation Case</v>
          </cell>
          <cell r="G2566">
            <v>0</v>
          </cell>
          <cell r="H2566">
            <v>0</v>
          </cell>
          <cell r="I2566">
            <v>0</v>
          </cell>
          <cell r="J2566">
            <v>0</v>
          </cell>
          <cell r="K2566">
            <v>0</v>
          </cell>
          <cell r="L2566">
            <v>0</v>
          </cell>
          <cell r="M2566">
            <v>0</v>
          </cell>
          <cell r="N2566">
            <v>0</v>
          </cell>
          <cell r="O2566">
            <v>0</v>
          </cell>
          <cell r="P2566">
            <v>0</v>
          </cell>
          <cell r="Q2566">
            <v>0</v>
          </cell>
          <cell r="R2566">
            <v>5834317.1500000004</v>
          </cell>
          <cell r="S2566">
            <v>12509121.98</v>
          </cell>
          <cell r="T2566">
            <v>26286343.199999999</v>
          </cell>
          <cell r="U2566">
            <v>16130618.27</v>
          </cell>
          <cell r="V2566">
            <v>10911310.720000001</v>
          </cell>
          <cell r="W2566">
            <v>4823091.07</v>
          </cell>
          <cell r="X2566">
            <v>4899046.41</v>
          </cell>
          <cell r="Y2566">
            <v>4974249.76</v>
          </cell>
          <cell r="Z2566">
            <v>5049879.66</v>
          </cell>
          <cell r="AA2566">
            <v>5126289.05</v>
          </cell>
          <cell r="AB2566">
            <v>5203203.5</v>
          </cell>
          <cell r="AC2566">
            <v>5283869.59</v>
          </cell>
          <cell r="AD2566">
            <v>5405233.1200000001</v>
          </cell>
          <cell r="AE2566">
            <v>5502775.29</v>
          </cell>
          <cell r="AF2566">
            <v>5602414.6799999997</v>
          </cell>
          <cell r="AG2566">
            <v>5704204.7300000004</v>
          </cell>
          <cell r="AH2566">
            <v>5808200.4400000004</v>
          </cell>
          <cell r="AI2566">
            <v>5914458.3899999997</v>
          </cell>
          <cell r="AJ2566">
            <v>6023036.7800000003</v>
          </cell>
          <cell r="AK2566">
            <v>6133995.5099999998</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369372.29</v>
          </cell>
        </row>
        <row r="2567">
          <cell r="A2567" t="str">
            <v>UTMedium C&amp;ITime-Of-UseNon-Incentive CostsLow Participation Case0</v>
          </cell>
          <cell r="B2567" t="str">
            <v>UT</v>
          </cell>
          <cell r="C2567" t="str">
            <v>Medium C&amp;I</v>
          </cell>
          <cell r="D2567" t="str">
            <v>Time-Of-Use</v>
          </cell>
          <cell r="E2567" t="str">
            <v>Non-Incentive Costs</v>
          </cell>
          <cell r="F2567" t="str">
            <v>Low Participation Case</v>
          </cell>
          <cell r="G2567">
            <v>0</v>
          </cell>
          <cell r="H2567">
            <v>0</v>
          </cell>
          <cell r="I2567">
            <v>0</v>
          </cell>
          <cell r="J2567">
            <v>0</v>
          </cell>
          <cell r="K2567">
            <v>0</v>
          </cell>
          <cell r="L2567">
            <v>0</v>
          </cell>
          <cell r="M2567">
            <v>0</v>
          </cell>
          <cell r="N2567">
            <v>0</v>
          </cell>
          <cell r="O2567">
            <v>0</v>
          </cell>
          <cell r="P2567">
            <v>0</v>
          </cell>
          <cell r="Q2567">
            <v>0</v>
          </cell>
          <cell r="R2567">
            <v>5482636.7300000004</v>
          </cell>
          <cell r="S2567">
            <v>11437731.27</v>
          </cell>
          <cell r="T2567">
            <v>23748445.530000001</v>
          </cell>
          <cell r="U2567">
            <v>12818922.52</v>
          </cell>
          <cell r="V2567">
            <v>7177502.6100000003</v>
          </cell>
          <cell r="W2567">
            <v>1035039.42</v>
          </cell>
          <cell r="X2567">
            <v>1056694.75</v>
          </cell>
          <cell r="Y2567">
            <v>1077608.81</v>
          </cell>
          <cell r="Z2567">
            <v>1098962.6200000001</v>
          </cell>
          <cell r="AA2567">
            <v>1121099.71</v>
          </cell>
          <cell r="AB2567">
            <v>1143734.93</v>
          </cell>
          <cell r="AC2567">
            <v>1169950.97</v>
          </cell>
          <cell r="AD2567">
            <v>1234739.83</v>
          </cell>
          <cell r="AE2567">
            <v>1274929.31</v>
          </cell>
          <cell r="AF2567">
            <v>1316427.29</v>
          </cell>
          <cell r="AG2567">
            <v>1359276.37</v>
          </cell>
          <cell r="AH2567">
            <v>1403520.56</v>
          </cell>
          <cell r="AI2567">
            <v>1449205.28</v>
          </cell>
          <cell r="AJ2567">
            <v>1496377.44</v>
          </cell>
          <cell r="AK2567">
            <v>1545085.48</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row>
        <row r="2568">
          <cell r="A2568" t="str">
            <v>UTMedium C&amp;ITime-Of-UseSummer Peak Reduction @Meter  (MW)Low Participation Case0</v>
          </cell>
          <cell r="B2568" t="str">
            <v>UT</v>
          </cell>
          <cell r="C2568" t="str">
            <v>Medium C&amp;I</v>
          </cell>
          <cell r="D2568" t="str">
            <v>Time-Of-Use</v>
          </cell>
          <cell r="E2568" t="str">
            <v>Summer Peak Reduction @Meter  (MW)</v>
          </cell>
          <cell r="F2568" t="str">
            <v>Low Participation Case</v>
          </cell>
          <cell r="G2568">
            <v>0</v>
          </cell>
          <cell r="H2568">
            <v>0</v>
          </cell>
          <cell r="I2568">
            <v>0</v>
          </cell>
          <cell r="J2568">
            <v>0</v>
          </cell>
          <cell r="K2568">
            <v>0</v>
          </cell>
          <cell r="L2568">
            <v>0</v>
          </cell>
          <cell r="M2568">
            <v>0</v>
          </cell>
          <cell r="N2568">
            <v>0</v>
          </cell>
          <cell r="O2568">
            <v>0</v>
          </cell>
          <cell r="P2568">
            <v>0</v>
          </cell>
          <cell r="Q2568">
            <v>0</v>
          </cell>
          <cell r="R2568">
            <v>5.1061481672101516</v>
          </cell>
          <cell r="S2568">
            <v>15.546439584201273</v>
          </cell>
          <cell r="T2568">
            <v>36.769815927493447</v>
          </cell>
          <cell r="U2568">
            <v>47.99510590524666</v>
          </cell>
          <cell r="V2568">
            <v>54.039254216657497</v>
          </cell>
          <cell r="W2568">
            <v>54.75501228123791</v>
          </cell>
          <cell r="X2568">
            <v>55.462504704051796</v>
          </cell>
          <cell r="Y2568">
            <v>56.170704503007471</v>
          </cell>
          <cell r="Z2568">
            <v>56.91276145592839</v>
          </cell>
          <cell r="AA2568">
            <v>57.74360864977195</v>
          </cell>
          <cell r="AB2568">
            <v>58.507439221742665</v>
          </cell>
          <cell r="AC2568">
            <v>59.27262640549219</v>
          </cell>
          <cell r="AD2568">
            <v>60.065513565673378</v>
          </cell>
          <cell r="AE2568">
            <v>60.869007140432515</v>
          </cell>
          <cell r="AF2568">
            <v>61.683249011282939</v>
          </cell>
          <cell r="AG2568">
            <v>62.508382957680382</v>
          </cell>
          <cell r="AH2568">
            <v>63.344554682411669</v>
          </cell>
          <cell r="AI2568">
            <v>64.191911837323005</v>
          </cell>
          <cell r="AJ2568">
            <v>65.050604049392433</v>
          </cell>
          <cell r="AK2568">
            <v>65.920782947151125</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6.9026513798388507</v>
          </cell>
        </row>
        <row r="2569">
          <cell r="A2569" t="str">
            <v>UTMedium C&amp;ITime-Of-UseSummer Peak Reduction @Generation (MW)Low Participation Case0</v>
          </cell>
          <cell r="B2569" t="str">
            <v>UT</v>
          </cell>
          <cell r="C2569" t="str">
            <v>Medium C&amp;I</v>
          </cell>
          <cell r="D2569" t="str">
            <v>Time-Of-Use</v>
          </cell>
          <cell r="E2569" t="str">
            <v>Summer Peak Reduction @Generation (MW)</v>
          </cell>
          <cell r="F2569" t="str">
            <v>Low Participation Case</v>
          </cell>
          <cell r="G2569">
            <v>0</v>
          </cell>
          <cell r="H2569">
            <v>0</v>
          </cell>
          <cell r="I2569">
            <v>0</v>
          </cell>
          <cell r="J2569">
            <v>0</v>
          </cell>
          <cell r="K2569">
            <v>0</v>
          </cell>
          <cell r="L2569">
            <v>0</v>
          </cell>
          <cell r="M2569">
            <v>0</v>
          </cell>
          <cell r="N2569">
            <v>0</v>
          </cell>
          <cell r="O2569">
            <v>0</v>
          </cell>
          <cell r="P2569">
            <v>0</v>
          </cell>
          <cell r="Q2569">
            <v>0</v>
          </cell>
          <cell r="R2569">
            <v>5.6309529854545115</v>
          </cell>
          <cell r="S2569">
            <v>17.1442871462299</v>
          </cell>
          <cell r="T2569">
            <v>40.548980952242438</v>
          </cell>
          <cell r="U2569">
            <v>52.92799504328039</v>
          </cell>
          <cell r="V2569">
            <v>59.593354892652727</v>
          </cell>
          <cell r="W2569">
            <v>60.382677857562754</v>
          </cell>
          <cell r="X2569">
            <v>61.162885646285609</v>
          </cell>
          <cell r="Y2569">
            <v>61.94387351456492</v>
          </cell>
          <cell r="Z2569">
            <v>62.762198341341403</v>
          </cell>
          <cell r="AA2569">
            <v>63.678439181486489</v>
          </cell>
          <cell r="AB2569">
            <v>64.520775498172327</v>
          </cell>
          <cell r="AC2569">
            <v>65.364607857843168</v>
          </cell>
          <cell r="AD2569">
            <v>66.238987169908881</v>
          </cell>
          <cell r="AE2569">
            <v>67.125063013269198</v>
          </cell>
          <cell r="AF2569">
            <v>68.022991851877961</v>
          </cell>
          <cell r="AG2569">
            <v>68.932932242700019</v>
          </cell>
          <cell r="AH2569">
            <v>69.855044863709381</v>
          </cell>
          <cell r="AI2569">
            <v>70.789492542261797</v>
          </cell>
          <cell r="AJ2569">
            <v>71.73644028384696</v>
          </cell>
          <cell r="AK2569">
            <v>72.696055301225314</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row>
        <row r="2570">
          <cell r="A2570" t="str">
            <v>UTMedium C&amp;ITime-Of-UseWinter Peak Reduction @Meter  (MW)Low Participation Case0</v>
          </cell>
          <cell r="B2570" t="str">
            <v>UT</v>
          </cell>
          <cell r="C2570" t="str">
            <v>Medium C&amp;I</v>
          </cell>
          <cell r="D2570" t="str">
            <v>Time-Of-Use</v>
          </cell>
          <cell r="E2570" t="str">
            <v>Winter Peak Reduction @Meter  (MW)</v>
          </cell>
          <cell r="F2570" t="str">
            <v>Low Participation Case</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6.9026513798388507</v>
          </cell>
        </row>
        <row r="2571">
          <cell r="A2571" t="str">
            <v>UTMedium C&amp;ITime-Of-UseWinter Peak Reduction @Generation (MW)Low Participation Case0</v>
          </cell>
          <cell r="B2571" t="str">
            <v>UT</v>
          </cell>
          <cell r="C2571" t="str">
            <v>Medium C&amp;I</v>
          </cell>
          <cell r="D2571" t="str">
            <v>Time-Of-Use</v>
          </cell>
          <cell r="E2571" t="str">
            <v>Winter Peak Reduction @Generation (MW)</v>
          </cell>
          <cell r="F2571" t="str">
            <v>Low Participation Case</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row>
        <row r="2572">
          <cell r="A2572" t="str">
            <v>UTMedium C&amp;ITime-Of-UseProgram Annual BenefitsLow Participation Case0</v>
          </cell>
          <cell r="B2572" t="str">
            <v>UT</v>
          </cell>
          <cell r="C2572" t="str">
            <v>Medium C&amp;I</v>
          </cell>
          <cell r="D2572" t="str">
            <v>Time-Of-Use</v>
          </cell>
          <cell r="E2572" t="str">
            <v>Program Annual Benefits</v>
          </cell>
          <cell r="F2572" t="str">
            <v>Low Participation Case</v>
          </cell>
          <cell r="G2572">
            <v>0</v>
          </cell>
          <cell r="BA2572">
            <v>1728721.9</v>
          </cell>
        </row>
        <row r="2573">
          <cell r="A2573" t="str">
            <v>UTMedium C&amp;ITime-Of-UseNew ParticipantsLow Participation Case0</v>
          </cell>
          <cell r="B2573" t="str">
            <v>UT</v>
          </cell>
          <cell r="C2573" t="str">
            <v>Medium C&amp;I</v>
          </cell>
          <cell r="D2573" t="str">
            <v>Time-Of-Use</v>
          </cell>
          <cell r="E2573" t="str">
            <v>New Participants</v>
          </cell>
          <cell r="F2573" t="str">
            <v>Low Participation Case</v>
          </cell>
          <cell r="G2573">
            <v>0</v>
          </cell>
          <cell r="H2573">
            <v>0</v>
          </cell>
          <cell r="I2573">
            <v>0</v>
          </cell>
          <cell r="J2573">
            <v>0</v>
          </cell>
          <cell r="K2573">
            <v>0</v>
          </cell>
          <cell r="L2573">
            <v>0</v>
          </cell>
          <cell r="M2573">
            <v>0</v>
          </cell>
          <cell r="N2573">
            <v>0</v>
          </cell>
          <cell r="O2573">
            <v>0</v>
          </cell>
          <cell r="P2573">
            <v>0</v>
          </cell>
          <cell r="Q2573">
            <v>0</v>
          </cell>
          <cell r="R2573">
            <v>16746.686550000006</v>
          </cell>
          <cell r="S2573">
            <v>34271.919000000009</v>
          </cell>
          <cell r="T2573">
            <v>69833.664450000011</v>
          </cell>
          <cell r="U2573">
            <v>36847.527750000037</v>
          </cell>
          <cell r="V2573">
            <v>20100.588749999937</v>
          </cell>
          <cell r="W2573">
            <v>2583.0255000000179</v>
          </cell>
          <cell r="X2573">
            <v>2585.7149999999965</v>
          </cell>
          <cell r="Y2573">
            <v>2585.2035000000324</v>
          </cell>
          <cell r="Z2573">
            <v>2584.5764999999665</v>
          </cell>
          <cell r="AA2573">
            <v>2584.3950000000186</v>
          </cell>
          <cell r="AB2573">
            <v>2584.7249999999767</v>
          </cell>
          <cell r="AC2573">
            <v>2592.8595000000205</v>
          </cell>
          <cell r="AD2573">
            <v>2694.0321599718882</v>
          </cell>
          <cell r="AE2573">
            <v>2731.0805338135397</v>
          </cell>
          <cell r="AF2573">
            <v>2768.6383974915661</v>
          </cell>
          <cell r="AG2573">
            <v>2806.7127575183695</v>
          </cell>
          <cell r="AH2573">
            <v>2845.3107167601411</v>
          </cell>
          <cell r="AI2573">
            <v>2884.4394757617847</v>
          </cell>
          <cell r="AJ2573">
            <v>2924.1063340901455</v>
          </cell>
          <cell r="AK2573">
            <v>2964.3186916958948</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row>
        <row r="2574">
          <cell r="A2574" t="str">
            <v>UTMedium C&amp;ITime-Of-UseIncentive CostsLow Participation Case0</v>
          </cell>
          <cell r="B2574" t="str">
            <v>UT</v>
          </cell>
          <cell r="C2574" t="str">
            <v>Medium C&amp;I</v>
          </cell>
          <cell r="D2574" t="str">
            <v>Time-Of-Use</v>
          </cell>
          <cell r="E2574" t="str">
            <v>Incentive Costs</v>
          </cell>
          <cell r="F2574" t="str">
            <v>Low Participation Case</v>
          </cell>
          <cell r="G2574">
            <v>0</v>
          </cell>
          <cell r="H2574">
            <v>0</v>
          </cell>
          <cell r="I2574">
            <v>0</v>
          </cell>
          <cell r="J2574">
            <v>0</v>
          </cell>
          <cell r="K2574">
            <v>0</v>
          </cell>
          <cell r="L2574">
            <v>0</v>
          </cell>
          <cell r="M2574">
            <v>0</v>
          </cell>
          <cell r="N2574">
            <v>0</v>
          </cell>
          <cell r="O2574">
            <v>0</v>
          </cell>
          <cell r="P2574">
            <v>0</v>
          </cell>
          <cell r="Q2574">
            <v>0</v>
          </cell>
          <cell r="R2574">
            <v>351680.42</v>
          </cell>
          <cell r="S2574">
            <v>1071390.72</v>
          </cell>
          <cell r="T2574">
            <v>2537897.67</v>
          </cell>
          <cell r="U2574">
            <v>3311695.75</v>
          </cell>
          <cell r="V2574">
            <v>3733808.12</v>
          </cell>
          <cell r="W2574">
            <v>3788051.65</v>
          </cell>
          <cell r="X2574">
            <v>3842351.67</v>
          </cell>
          <cell r="Y2574">
            <v>3896640.94</v>
          </cell>
          <cell r="Z2574">
            <v>3950917.05</v>
          </cell>
          <cell r="AA2574">
            <v>4005189.34</v>
          </cell>
          <cell r="AB2574">
            <v>4059468.57</v>
          </cell>
          <cell r="AC2574">
            <v>4113918.62</v>
          </cell>
          <cell r="AD2574">
            <v>4170493.29</v>
          </cell>
          <cell r="AE2574">
            <v>4227845.9800000004</v>
          </cell>
          <cell r="AF2574">
            <v>4285987.3899999997</v>
          </cell>
          <cell r="AG2574">
            <v>4344928.3600000003</v>
          </cell>
          <cell r="AH2574">
            <v>4404679.88</v>
          </cell>
          <cell r="AI2574">
            <v>4465253.1100000003</v>
          </cell>
          <cell r="AJ2574">
            <v>4526659.34</v>
          </cell>
          <cell r="AK2574">
            <v>4588910.04</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row>
        <row r="2575">
          <cell r="A2575" t="str">
            <v>UTMedium C&amp;ITime-Of-UseParticipantsLow Participation Case0</v>
          </cell>
          <cell r="B2575" t="str">
            <v>UT</v>
          </cell>
          <cell r="C2575" t="str">
            <v>Medium C&amp;I</v>
          </cell>
          <cell r="D2575" t="str">
            <v>Time-Of-Use</v>
          </cell>
          <cell r="E2575" t="str">
            <v>Participants</v>
          </cell>
          <cell r="F2575" t="str">
            <v>Low Participation Case</v>
          </cell>
          <cell r="G2575">
            <v>0</v>
          </cell>
          <cell r="H2575">
            <v>0</v>
          </cell>
          <cell r="I2575">
            <v>0</v>
          </cell>
          <cell r="J2575">
            <v>0</v>
          </cell>
          <cell r="K2575">
            <v>0</v>
          </cell>
          <cell r="L2575">
            <v>0</v>
          </cell>
          <cell r="M2575">
            <v>0</v>
          </cell>
          <cell r="N2575">
            <v>0</v>
          </cell>
          <cell r="O2575">
            <v>0</v>
          </cell>
          <cell r="P2575">
            <v>0</v>
          </cell>
          <cell r="Q2575">
            <v>0</v>
          </cell>
          <cell r="R2575">
            <v>16746.686550000006</v>
          </cell>
          <cell r="S2575">
            <v>51018.605550000015</v>
          </cell>
          <cell r="T2575">
            <v>120852.27000000002</v>
          </cell>
          <cell r="U2575">
            <v>157699.79775000006</v>
          </cell>
          <cell r="V2575">
            <v>177800.38649999999</v>
          </cell>
          <cell r="W2575">
            <v>180383.41200000001</v>
          </cell>
          <cell r="X2575">
            <v>182969.12700000001</v>
          </cell>
          <cell r="Y2575">
            <v>185554.33050000004</v>
          </cell>
          <cell r="Z2575">
            <v>188138.90700000001</v>
          </cell>
          <cell r="AA2575">
            <v>190723.30200000003</v>
          </cell>
          <cell r="AB2575">
            <v>193308.027</v>
          </cell>
          <cell r="AC2575">
            <v>195900.88650000002</v>
          </cell>
          <cell r="AD2575">
            <v>198594.91865997191</v>
          </cell>
          <cell r="AE2575">
            <v>201325.99919378545</v>
          </cell>
          <cell r="AF2575">
            <v>204094.63759127702</v>
          </cell>
          <cell r="AG2575">
            <v>206901.35034879539</v>
          </cell>
          <cell r="AH2575">
            <v>209746.66106555553</v>
          </cell>
          <cell r="AI2575">
            <v>212631.10054131731</v>
          </cell>
          <cell r="AJ2575">
            <v>215555.20687540746</v>
          </cell>
          <cell r="AK2575">
            <v>218519.52556710335</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row>
        <row r="2576">
          <cell r="A2576" t="str">
            <v>UTResidentialTime-Of-UseProgram Annual BenefitsLow Participation Case0</v>
          </cell>
          <cell r="B2576" t="str">
            <v>UT</v>
          </cell>
          <cell r="C2576" t="str">
            <v>Residential</v>
          </cell>
          <cell r="D2576" t="str">
            <v>Time-Of-Use</v>
          </cell>
          <cell r="E2576" t="str">
            <v>Program Annual Benefits</v>
          </cell>
          <cell r="F2576" t="str">
            <v>Low Participation Case</v>
          </cell>
          <cell r="G2576">
            <v>0</v>
          </cell>
          <cell r="H2576">
            <v>0</v>
          </cell>
          <cell r="I2576">
            <v>0</v>
          </cell>
          <cell r="J2576">
            <v>0</v>
          </cell>
          <cell r="K2576">
            <v>0</v>
          </cell>
          <cell r="L2576">
            <v>0</v>
          </cell>
          <cell r="M2576">
            <v>0</v>
          </cell>
          <cell r="N2576">
            <v>0</v>
          </cell>
          <cell r="O2576">
            <v>0</v>
          </cell>
          <cell r="P2576">
            <v>0</v>
          </cell>
          <cell r="Q2576">
            <v>0</v>
          </cell>
          <cell r="R2576">
            <v>573231.01</v>
          </cell>
          <cell r="S2576">
            <v>1745288.43</v>
          </cell>
          <cell r="T2576">
            <v>4127886.26</v>
          </cell>
          <cell r="U2576">
            <v>5388069.9000000004</v>
          </cell>
          <cell r="V2576">
            <v>6066603.5300000003</v>
          </cell>
          <cell r="W2576">
            <v>6146956.6100000003</v>
          </cell>
          <cell r="X2576">
            <v>6226381.7599999998</v>
          </cell>
          <cell r="Y2576">
            <v>6305886.3200000003</v>
          </cell>
          <cell r="Z2576">
            <v>6389191.79</v>
          </cell>
          <cell r="AA2576">
            <v>6482465.1100000003</v>
          </cell>
          <cell r="AB2576">
            <v>6568214.9500000002</v>
          </cell>
          <cell r="AC2576">
            <v>6654117.0800000001</v>
          </cell>
          <cell r="AD2576">
            <v>6743128.8899999997</v>
          </cell>
          <cell r="AE2576">
            <v>6833331.4100000001</v>
          </cell>
          <cell r="AF2576">
            <v>6924740.5700000003</v>
          </cell>
          <cell r="AG2576">
            <v>7017372.5</v>
          </cell>
          <cell r="AH2576">
            <v>7111243.5700000003</v>
          </cell>
          <cell r="AI2576">
            <v>7206370.3399999999</v>
          </cell>
          <cell r="AJ2576">
            <v>7302769.6200000001</v>
          </cell>
          <cell r="AK2576">
            <v>7400458.4299999997</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row>
        <row r="2577">
          <cell r="A2577" t="str">
            <v>UTResidentialTime-Of-UseProgram Annual CostsLow Participation Case0</v>
          </cell>
          <cell r="B2577" t="str">
            <v>UT</v>
          </cell>
          <cell r="C2577" t="str">
            <v>Residential</v>
          </cell>
          <cell r="D2577" t="str">
            <v>Time-Of-Use</v>
          </cell>
          <cell r="E2577" t="str">
            <v>Program Annual Costs</v>
          </cell>
          <cell r="F2577" t="str">
            <v>Low Participation Case</v>
          </cell>
          <cell r="G2577">
            <v>0</v>
          </cell>
          <cell r="H2577">
            <v>0</v>
          </cell>
          <cell r="I2577">
            <v>0</v>
          </cell>
          <cell r="J2577">
            <v>0</v>
          </cell>
          <cell r="K2577">
            <v>0</v>
          </cell>
          <cell r="L2577">
            <v>0</v>
          </cell>
          <cell r="M2577">
            <v>0</v>
          </cell>
          <cell r="N2577">
            <v>0</v>
          </cell>
          <cell r="O2577">
            <v>0</v>
          </cell>
          <cell r="P2577">
            <v>0</v>
          </cell>
          <cell r="Q2577">
            <v>0</v>
          </cell>
          <cell r="R2577">
            <v>5834317.1500000004</v>
          </cell>
          <cell r="S2577">
            <v>12509121.98</v>
          </cell>
          <cell r="T2577">
            <v>26286343.199999999</v>
          </cell>
          <cell r="U2577">
            <v>16130618.27</v>
          </cell>
          <cell r="V2577">
            <v>10911310.720000001</v>
          </cell>
          <cell r="W2577">
            <v>4823091.07</v>
          </cell>
          <cell r="X2577">
            <v>4899046.41</v>
          </cell>
          <cell r="Y2577">
            <v>4974249.76</v>
          </cell>
          <cell r="Z2577">
            <v>5049879.66</v>
          </cell>
          <cell r="AA2577">
            <v>5126289.05</v>
          </cell>
          <cell r="AB2577">
            <v>5203203.5</v>
          </cell>
          <cell r="AC2577">
            <v>5283869.59</v>
          </cell>
          <cell r="AD2577">
            <v>5405233.1200000001</v>
          </cell>
          <cell r="AE2577">
            <v>5502775.29</v>
          </cell>
          <cell r="AF2577">
            <v>5602414.6799999997</v>
          </cell>
          <cell r="AG2577">
            <v>5704204.7300000004</v>
          </cell>
          <cell r="AH2577">
            <v>5808200.4400000004</v>
          </cell>
          <cell r="AI2577">
            <v>5914458.3899999997</v>
          </cell>
          <cell r="AJ2577">
            <v>6023036.7800000003</v>
          </cell>
          <cell r="AK2577">
            <v>6133995.5099999998</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row>
        <row r="2578">
          <cell r="A2578" t="str">
            <v>UTResidentialTime-Of-UseNon-Incentive CostsLow Participation Case0</v>
          </cell>
          <cell r="B2578" t="str">
            <v>UT</v>
          </cell>
          <cell r="C2578" t="str">
            <v>Residential</v>
          </cell>
          <cell r="D2578" t="str">
            <v>Time-Of-Use</v>
          </cell>
          <cell r="E2578" t="str">
            <v>Non-Incentive Costs</v>
          </cell>
          <cell r="F2578" t="str">
            <v>Low Participation Case</v>
          </cell>
          <cell r="G2578">
            <v>0</v>
          </cell>
          <cell r="H2578">
            <v>0</v>
          </cell>
          <cell r="I2578">
            <v>0</v>
          </cell>
          <cell r="J2578">
            <v>0</v>
          </cell>
          <cell r="K2578">
            <v>0</v>
          </cell>
          <cell r="L2578">
            <v>0</v>
          </cell>
          <cell r="M2578">
            <v>0</v>
          </cell>
          <cell r="N2578">
            <v>0</v>
          </cell>
          <cell r="O2578">
            <v>0</v>
          </cell>
          <cell r="P2578">
            <v>0</v>
          </cell>
          <cell r="Q2578">
            <v>0</v>
          </cell>
          <cell r="R2578">
            <v>5482636.7300000004</v>
          </cell>
          <cell r="S2578">
            <v>11437731.27</v>
          </cell>
          <cell r="T2578">
            <v>23748445.530000001</v>
          </cell>
          <cell r="U2578">
            <v>12818922.52</v>
          </cell>
          <cell r="V2578">
            <v>7177502.6100000003</v>
          </cell>
          <cell r="W2578">
            <v>1035039.42</v>
          </cell>
          <cell r="X2578">
            <v>1056694.75</v>
          </cell>
          <cell r="Y2578">
            <v>1077608.81</v>
          </cell>
          <cell r="Z2578">
            <v>1098962.6200000001</v>
          </cell>
          <cell r="AA2578">
            <v>1121099.71</v>
          </cell>
          <cell r="AB2578">
            <v>1143734.93</v>
          </cell>
          <cell r="AC2578">
            <v>1169950.97</v>
          </cell>
          <cell r="AD2578">
            <v>1234739.83</v>
          </cell>
          <cell r="AE2578">
            <v>1274929.31</v>
          </cell>
          <cell r="AF2578">
            <v>1316427.29</v>
          </cell>
          <cell r="AG2578">
            <v>1359276.37</v>
          </cell>
          <cell r="AH2578">
            <v>1403520.56</v>
          </cell>
          <cell r="AI2578">
            <v>1449205.28</v>
          </cell>
          <cell r="AJ2578">
            <v>1496377.44</v>
          </cell>
          <cell r="AK2578">
            <v>1545085.48</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row>
        <row r="2579">
          <cell r="A2579" t="str">
            <v>UTResidentialTime-Of-UseSummer Peak Reduction @Meter  (MW)Low Participation Case0</v>
          </cell>
          <cell r="B2579" t="str">
            <v>UT</v>
          </cell>
          <cell r="C2579" t="str">
            <v>Residential</v>
          </cell>
          <cell r="D2579" t="str">
            <v>Time-Of-Use</v>
          </cell>
          <cell r="E2579" t="str">
            <v>Summer Peak Reduction @Meter  (MW)</v>
          </cell>
          <cell r="F2579" t="str">
            <v>Low Participation Case</v>
          </cell>
          <cell r="G2579">
            <v>0</v>
          </cell>
          <cell r="H2579">
            <v>0</v>
          </cell>
          <cell r="I2579">
            <v>0</v>
          </cell>
          <cell r="J2579">
            <v>0</v>
          </cell>
          <cell r="K2579">
            <v>0</v>
          </cell>
          <cell r="L2579">
            <v>0</v>
          </cell>
          <cell r="M2579">
            <v>0</v>
          </cell>
          <cell r="N2579">
            <v>0</v>
          </cell>
          <cell r="O2579">
            <v>0</v>
          </cell>
          <cell r="P2579">
            <v>0</v>
          </cell>
          <cell r="Q2579">
            <v>0</v>
          </cell>
          <cell r="R2579">
            <v>5.1061481672101516</v>
          </cell>
          <cell r="S2579">
            <v>15.546439584201273</v>
          </cell>
          <cell r="T2579">
            <v>36.769815927493447</v>
          </cell>
          <cell r="U2579">
            <v>47.99510590524666</v>
          </cell>
          <cell r="V2579">
            <v>54.039254216657497</v>
          </cell>
          <cell r="W2579">
            <v>54.75501228123791</v>
          </cell>
          <cell r="X2579">
            <v>55.462504704051796</v>
          </cell>
          <cell r="Y2579">
            <v>56.170704503007471</v>
          </cell>
          <cell r="Z2579">
            <v>56.91276145592839</v>
          </cell>
          <cell r="AA2579">
            <v>57.74360864977195</v>
          </cell>
          <cell r="AB2579">
            <v>58.507439221742665</v>
          </cell>
          <cell r="AC2579">
            <v>59.27262640549219</v>
          </cell>
          <cell r="AD2579">
            <v>60.065513565673378</v>
          </cell>
          <cell r="AE2579">
            <v>60.869007140432515</v>
          </cell>
          <cell r="AF2579">
            <v>61.683249011282939</v>
          </cell>
          <cell r="AG2579">
            <v>62.508382957680382</v>
          </cell>
          <cell r="AH2579">
            <v>63.344554682411669</v>
          </cell>
          <cell r="AI2579">
            <v>64.191911837323005</v>
          </cell>
          <cell r="AJ2579">
            <v>65.050604049392433</v>
          </cell>
          <cell r="AK2579">
            <v>65.920782947151125</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row>
        <row r="2580">
          <cell r="A2580" t="str">
            <v>UTResidentialTime-Of-UseSummer Peak Reduction @Generation (MW)Low Participation Case0</v>
          </cell>
          <cell r="B2580" t="str">
            <v>UT</v>
          </cell>
          <cell r="C2580" t="str">
            <v>Residential</v>
          </cell>
          <cell r="D2580" t="str">
            <v>Time-Of-Use</v>
          </cell>
          <cell r="E2580" t="str">
            <v>Summer Peak Reduction @Generation (MW)</v>
          </cell>
          <cell r="F2580" t="str">
            <v>Low Participation Case</v>
          </cell>
          <cell r="G2580">
            <v>0</v>
          </cell>
          <cell r="H2580">
            <v>0</v>
          </cell>
          <cell r="I2580">
            <v>0</v>
          </cell>
          <cell r="J2580">
            <v>0</v>
          </cell>
          <cell r="K2580">
            <v>0</v>
          </cell>
          <cell r="L2580">
            <v>0</v>
          </cell>
          <cell r="M2580">
            <v>0</v>
          </cell>
          <cell r="N2580">
            <v>0</v>
          </cell>
          <cell r="O2580">
            <v>0</v>
          </cell>
          <cell r="P2580">
            <v>0</v>
          </cell>
          <cell r="Q2580">
            <v>0</v>
          </cell>
          <cell r="R2580">
            <v>5.6309529854545115</v>
          </cell>
          <cell r="S2580">
            <v>17.1442871462299</v>
          </cell>
          <cell r="T2580">
            <v>40.548980952242438</v>
          </cell>
          <cell r="U2580">
            <v>52.92799504328039</v>
          </cell>
          <cell r="V2580">
            <v>59.593354892652727</v>
          </cell>
          <cell r="W2580">
            <v>60.382677857562754</v>
          </cell>
          <cell r="X2580">
            <v>61.162885646285609</v>
          </cell>
          <cell r="Y2580">
            <v>61.94387351456492</v>
          </cell>
          <cell r="Z2580">
            <v>62.762198341341403</v>
          </cell>
          <cell r="AA2580">
            <v>63.678439181486489</v>
          </cell>
          <cell r="AB2580">
            <v>64.520775498172327</v>
          </cell>
          <cell r="AC2580">
            <v>65.364607857843168</v>
          </cell>
          <cell r="AD2580">
            <v>66.238987169908881</v>
          </cell>
          <cell r="AE2580">
            <v>67.125063013269198</v>
          </cell>
          <cell r="AF2580">
            <v>68.022991851877961</v>
          </cell>
          <cell r="AG2580">
            <v>68.932932242700019</v>
          </cell>
          <cell r="AH2580">
            <v>69.855044863709381</v>
          </cell>
          <cell r="AI2580">
            <v>70.789492542261797</v>
          </cell>
          <cell r="AJ2580">
            <v>71.73644028384696</v>
          </cell>
          <cell r="AK2580">
            <v>72.696055301225314</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row>
        <row r="2581">
          <cell r="A2581" t="str">
            <v>UTResidentialTime-Of-UseWinter Peak Reduction @Meter  (MW)Low Participation Case0</v>
          </cell>
          <cell r="B2581" t="str">
            <v>UT</v>
          </cell>
          <cell r="C2581" t="str">
            <v>Residential</v>
          </cell>
          <cell r="D2581" t="str">
            <v>Time-Of-Use</v>
          </cell>
          <cell r="E2581" t="str">
            <v>Winter Peak Reduction @Meter  (MW)</v>
          </cell>
          <cell r="F2581" t="str">
            <v>Low Participation Case</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row>
        <row r="2582">
          <cell r="A2582" t="str">
            <v>UTResidentialTime-Of-UseWinter Peak Reduction @Generation (MW)Low Participation Case0</v>
          </cell>
          <cell r="B2582" t="str">
            <v>UT</v>
          </cell>
          <cell r="C2582" t="str">
            <v>Residential</v>
          </cell>
          <cell r="D2582" t="str">
            <v>Time-Of-Use</v>
          </cell>
          <cell r="E2582" t="str">
            <v>Winter Peak Reduction @Generation (MW)</v>
          </cell>
          <cell r="F2582" t="str">
            <v>Low Participation Case</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row>
        <row r="2583">
          <cell r="A2583" t="str">
            <v>UTResidentialTime-Of-UseProgram Annual BenefitsLow Participation Case0</v>
          </cell>
          <cell r="B2583" t="str">
            <v>UT</v>
          </cell>
          <cell r="C2583" t="str">
            <v>Residential</v>
          </cell>
          <cell r="D2583" t="str">
            <v>Time-Of-Use</v>
          </cell>
          <cell r="E2583" t="str">
            <v>Program Annual Benefits</v>
          </cell>
          <cell r="F2583" t="str">
            <v>Low Participation Case</v>
          </cell>
          <cell r="G2583">
            <v>0</v>
          </cell>
          <cell r="BA2583">
            <v>12827410.43</v>
          </cell>
        </row>
        <row r="2584">
          <cell r="A2584" t="str">
            <v>UTResidentialTime-Of-UseNew ParticipantsLow Participation Case0</v>
          </cell>
          <cell r="B2584" t="str">
            <v>UT</v>
          </cell>
          <cell r="C2584" t="str">
            <v>Residential</v>
          </cell>
          <cell r="D2584" t="str">
            <v>Time-Of-Use</v>
          </cell>
          <cell r="E2584" t="str">
            <v>New Participants</v>
          </cell>
          <cell r="F2584" t="str">
            <v>Low Participation Case</v>
          </cell>
          <cell r="G2584">
            <v>0</v>
          </cell>
          <cell r="H2584">
            <v>0</v>
          </cell>
          <cell r="I2584">
            <v>0</v>
          </cell>
          <cell r="J2584">
            <v>0</v>
          </cell>
          <cell r="K2584">
            <v>0</v>
          </cell>
          <cell r="L2584">
            <v>0</v>
          </cell>
          <cell r="M2584">
            <v>0</v>
          </cell>
          <cell r="N2584">
            <v>0</v>
          </cell>
          <cell r="O2584">
            <v>0</v>
          </cell>
          <cell r="P2584">
            <v>0</v>
          </cell>
          <cell r="Q2584">
            <v>0</v>
          </cell>
          <cell r="R2584">
            <v>16746.686550000006</v>
          </cell>
          <cell r="S2584">
            <v>34271.919000000009</v>
          </cell>
          <cell r="T2584">
            <v>69833.664450000011</v>
          </cell>
          <cell r="U2584">
            <v>36847.527750000037</v>
          </cell>
          <cell r="V2584">
            <v>20100.588749999937</v>
          </cell>
          <cell r="W2584">
            <v>2583.0255000000179</v>
          </cell>
          <cell r="X2584">
            <v>2585.7149999999965</v>
          </cell>
          <cell r="Y2584">
            <v>2585.2035000000324</v>
          </cell>
          <cell r="Z2584">
            <v>2584.5764999999665</v>
          </cell>
          <cell r="AA2584">
            <v>2584.3950000000186</v>
          </cell>
          <cell r="AB2584">
            <v>2584.7249999999767</v>
          </cell>
          <cell r="AC2584">
            <v>2592.8595000000205</v>
          </cell>
          <cell r="AD2584">
            <v>2694.0321599718882</v>
          </cell>
          <cell r="AE2584">
            <v>2731.0805338135397</v>
          </cell>
          <cell r="AF2584">
            <v>2768.6383974915661</v>
          </cell>
          <cell r="AG2584">
            <v>2806.7127575183695</v>
          </cell>
          <cell r="AH2584">
            <v>2845.3107167601411</v>
          </cell>
          <cell r="AI2584">
            <v>2884.4394757617847</v>
          </cell>
          <cell r="AJ2584">
            <v>2924.1063340901455</v>
          </cell>
          <cell r="AK2584">
            <v>2964.3186916958948</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row>
        <row r="2585">
          <cell r="A2585" t="str">
            <v>UTResidentialTime-Of-UseIncentive CostsLow Participation Case0</v>
          </cell>
          <cell r="B2585" t="str">
            <v>UT</v>
          </cell>
          <cell r="C2585" t="str">
            <v>Residential</v>
          </cell>
          <cell r="D2585" t="str">
            <v>Time-Of-Use</v>
          </cell>
          <cell r="E2585" t="str">
            <v>Incentive Costs</v>
          </cell>
          <cell r="F2585" t="str">
            <v>Low Participation Case</v>
          </cell>
          <cell r="G2585">
            <v>0</v>
          </cell>
          <cell r="H2585">
            <v>0</v>
          </cell>
          <cell r="I2585">
            <v>0</v>
          </cell>
          <cell r="J2585">
            <v>0</v>
          </cell>
          <cell r="K2585">
            <v>0</v>
          </cell>
          <cell r="L2585">
            <v>0</v>
          </cell>
          <cell r="M2585">
            <v>0</v>
          </cell>
          <cell r="N2585">
            <v>0</v>
          </cell>
          <cell r="O2585">
            <v>0</v>
          </cell>
          <cell r="P2585">
            <v>0</v>
          </cell>
          <cell r="Q2585">
            <v>0</v>
          </cell>
          <cell r="R2585">
            <v>351680.42</v>
          </cell>
          <cell r="S2585">
            <v>1071390.72</v>
          </cell>
          <cell r="T2585">
            <v>2537897.67</v>
          </cell>
          <cell r="U2585">
            <v>3311695.75</v>
          </cell>
          <cell r="V2585">
            <v>3733808.12</v>
          </cell>
          <cell r="W2585">
            <v>3788051.65</v>
          </cell>
          <cell r="X2585">
            <v>3842351.67</v>
          </cell>
          <cell r="Y2585">
            <v>3896640.94</v>
          </cell>
          <cell r="Z2585">
            <v>3950917.05</v>
          </cell>
          <cell r="AA2585">
            <v>4005189.34</v>
          </cell>
          <cell r="AB2585">
            <v>4059468.57</v>
          </cell>
          <cell r="AC2585">
            <v>4113918.62</v>
          </cell>
          <cell r="AD2585">
            <v>4170493.29</v>
          </cell>
          <cell r="AE2585">
            <v>4227845.9800000004</v>
          </cell>
          <cell r="AF2585">
            <v>4285987.3899999997</v>
          </cell>
          <cell r="AG2585">
            <v>4344928.3600000003</v>
          </cell>
          <cell r="AH2585">
            <v>4404679.88</v>
          </cell>
          <cell r="AI2585">
            <v>4465253.1100000003</v>
          </cell>
          <cell r="AJ2585">
            <v>4526659.34</v>
          </cell>
          <cell r="AK2585">
            <v>4588910.04</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row>
        <row r="2586">
          <cell r="A2586" t="str">
            <v>UTResidentialTime-Of-UseParticipantsLow Participation Case0</v>
          </cell>
          <cell r="B2586" t="str">
            <v>UT</v>
          </cell>
          <cell r="C2586" t="str">
            <v>Residential</v>
          </cell>
          <cell r="D2586" t="str">
            <v>Time-Of-Use</v>
          </cell>
          <cell r="E2586" t="str">
            <v>Participants</v>
          </cell>
          <cell r="F2586" t="str">
            <v>Low Participation Case</v>
          </cell>
          <cell r="G2586">
            <v>0</v>
          </cell>
          <cell r="H2586">
            <v>0</v>
          </cell>
          <cell r="I2586">
            <v>0</v>
          </cell>
          <cell r="J2586">
            <v>0</v>
          </cell>
          <cell r="K2586">
            <v>0</v>
          </cell>
          <cell r="L2586">
            <v>0</v>
          </cell>
          <cell r="M2586">
            <v>0</v>
          </cell>
          <cell r="N2586">
            <v>0</v>
          </cell>
          <cell r="O2586">
            <v>0</v>
          </cell>
          <cell r="P2586">
            <v>0</v>
          </cell>
          <cell r="Q2586">
            <v>0</v>
          </cell>
          <cell r="R2586">
            <v>16746.686550000006</v>
          </cell>
          <cell r="S2586">
            <v>51018.605550000015</v>
          </cell>
          <cell r="T2586">
            <v>120852.27000000002</v>
          </cell>
          <cell r="U2586">
            <v>157699.79775000006</v>
          </cell>
          <cell r="V2586">
            <v>177800.38649999999</v>
          </cell>
          <cell r="W2586">
            <v>180383.41200000001</v>
          </cell>
          <cell r="X2586">
            <v>182969.12700000001</v>
          </cell>
          <cell r="Y2586">
            <v>185554.33050000004</v>
          </cell>
          <cell r="Z2586">
            <v>188138.90700000001</v>
          </cell>
          <cell r="AA2586">
            <v>190723.30200000003</v>
          </cell>
          <cell r="AB2586">
            <v>193308.027</v>
          </cell>
          <cell r="AC2586">
            <v>195900.88650000002</v>
          </cell>
          <cell r="AD2586">
            <v>198594.91865997191</v>
          </cell>
          <cell r="AE2586">
            <v>201325.99919378545</v>
          </cell>
          <cell r="AF2586">
            <v>204094.63759127702</v>
          </cell>
          <cell r="AG2586">
            <v>206901.35034879539</v>
          </cell>
          <cell r="AH2586">
            <v>209746.66106555553</v>
          </cell>
          <cell r="AI2586">
            <v>212631.10054131731</v>
          </cell>
          <cell r="AJ2586">
            <v>215555.20687540746</v>
          </cell>
          <cell r="AK2586">
            <v>218519.52556710335</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row>
        <row r="2587">
          <cell r="A2587" t="str">
            <v>UTSmall C&amp;ITime-Of-UseProgram Annual BenefitsLow Participation Case0</v>
          </cell>
          <cell r="B2587" t="str">
            <v>UT</v>
          </cell>
          <cell r="C2587" t="str">
            <v>Small C&amp;I</v>
          </cell>
          <cell r="D2587" t="str">
            <v>Time-Of-Use</v>
          </cell>
          <cell r="E2587" t="str">
            <v>Program Annual Benefits</v>
          </cell>
          <cell r="F2587" t="str">
            <v>Low Participation Case</v>
          </cell>
          <cell r="G2587">
            <v>0</v>
          </cell>
          <cell r="H2587">
            <v>0</v>
          </cell>
          <cell r="I2587">
            <v>0</v>
          </cell>
          <cell r="J2587">
            <v>0</v>
          </cell>
          <cell r="K2587">
            <v>0</v>
          </cell>
          <cell r="L2587">
            <v>0</v>
          </cell>
          <cell r="M2587">
            <v>0</v>
          </cell>
          <cell r="N2587">
            <v>0</v>
          </cell>
          <cell r="O2587">
            <v>0</v>
          </cell>
          <cell r="P2587">
            <v>0</v>
          </cell>
          <cell r="Q2587">
            <v>0</v>
          </cell>
          <cell r="R2587">
            <v>573231.01</v>
          </cell>
          <cell r="S2587">
            <v>1745288.43</v>
          </cell>
          <cell r="T2587">
            <v>4127886.26</v>
          </cell>
          <cell r="U2587">
            <v>5388069.9000000004</v>
          </cell>
          <cell r="V2587">
            <v>6066603.5300000003</v>
          </cell>
          <cell r="W2587">
            <v>6146956.6100000003</v>
          </cell>
          <cell r="X2587">
            <v>6226381.7599999998</v>
          </cell>
          <cell r="Y2587">
            <v>6305886.3200000003</v>
          </cell>
          <cell r="Z2587">
            <v>6389191.79</v>
          </cell>
          <cell r="AA2587">
            <v>6482465.1100000003</v>
          </cell>
          <cell r="AB2587">
            <v>6568214.9500000002</v>
          </cell>
          <cell r="AC2587">
            <v>6654117.0800000001</v>
          </cell>
          <cell r="AD2587">
            <v>6743128.8899999997</v>
          </cell>
          <cell r="AE2587">
            <v>6833331.4100000001</v>
          </cell>
          <cell r="AF2587">
            <v>6924740.5700000003</v>
          </cell>
          <cell r="AG2587">
            <v>7017372.5</v>
          </cell>
          <cell r="AH2587">
            <v>7111243.5700000003</v>
          </cell>
          <cell r="AI2587">
            <v>7206370.3399999999</v>
          </cell>
          <cell r="AJ2587">
            <v>7302769.6200000001</v>
          </cell>
          <cell r="AK2587">
            <v>7400458.4299999997</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row>
        <row r="2588">
          <cell r="A2588" t="str">
            <v>UTSmall C&amp;ITime-Of-UseProgram Annual CostsLow Participation Case0</v>
          </cell>
          <cell r="B2588" t="str">
            <v>UT</v>
          </cell>
          <cell r="C2588" t="str">
            <v>Small C&amp;I</v>
          </cell>
          <cell r="D2588" t="str">
            <v>Time-Of-Use</v>
          </cell>
          <cell r="E2588" t="str">
            <v>Program Annual Costs</v>
          </cell>
          <cell r="F2588" t="str">
            <v>Low Participation Case</v>
          </cell>
          <cell r="G2588">
            <v>0</v>
          </cell>
          <cell r="H2588">
            <v>0</v>
          </cell>
          <cell r="I2588">
            <v>0</v>
          </cell>
          <cell r="J2588">
            <v>0</v>
          </cell>
          <cell r="K2588">
            <v>0</v>
          </cell>
          <cell r="L2588">
            <v>0</v>
          </cell>
          <cell r="M2588">
            <v>0</v>
          </cell>
          <cell r="N2588">
            <v>0</v>
          </cell>
          <cell r="O2588">
            <v>0</v>
          </cell>
          <cell r="P2588">
            <v>0</v>
          </cell>
          <cell r="Q2588">
            <v>0</v>
          </cell>
          <cell r="R2588">
            <v>5834317.1500000004</v>
          </cell>
          <cell r="S2588">
            <v>12509121.98</v>
          </cell>
          <cell r="T2588">
            <v>26286343.199999999</v>
          </cell>
          <cell r="U2588">
            <v>16130618.27</v>
          </cell>
          <cell r="V2588">
            <v>10911310.720000001</v>
          </cell>
          <cell r="W2588">
            <v>4823091.07</v>
          </cell>
          <cell r="X2588">
            <v>4899046.41</v>
          </cell>
          <cell r="Y2588">
            <v>4974249.76</v>
          </cell>
          <cell r="Z2588">
            <v>5049879.66</v>
          </cell>
          <cell r="AA2588">
            <v>5126289.05</v>
          </cell>
          <cell r="AB2588">
            <v>5203203.5</v>
          </cell>
          <cell r="AC2588">
            <v>5283869.59</v>
          </cell>
          <cell r="AD2588">
            <v>5405233.1200000001</v>
          </cell>
          <cell r="AE2588">
            <v>5502775.29</v>
          </cell>
          <cell r="AF2588">
            <v>5602414.6799999997</v>
          </cell>
          <cell r="AG2588">
            <v>5704204.7300000004</v>
          </cell>
          <cell r="AH2588">
            <v>5808200.4400000004</v>
          </cell>
          <cell r="AI2588">
            <v>5914458.3899999997</v>
          </cell>
          <cell r="AJ2588">
            <v>6023036.7800000003</v>
          </cell>
          <cell r="AK2588">
            <v>6133995.5099999998</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535430.47</v>
          </cell>
        </row>
        <row r="2589">
          <cell r="A2589" t="str">
            <v>UTSmall C&amp;ITime-Of-UseNon-Incentive CostsLow Participation Case0</v>
          </cell>
          <cell r="B2589" t="str">
            <v>UT</v>
          </cell>
          <cell r="C2589" t="str">
            <v>Small C&amp;I</v>
          </cell>
          <cell r="D2589" t="str">
            <v>Time-Of-Use</v>
          </cell>
          <cell r="E2589" t="str">
            <v>Non-Incentive Costs</v>
          </cell>
          <cell r="F2589" t="str">
            <v>Low Participation Case</v>
          </cell>
          <cell r="G2589">
            <v>0</v>
          </cell>
          <cell r="H2589">
            <v>0</v>
          </cell>
          <cell r="I2589">
            <v>0</v>
          </cell>
          <cell r="J2589">
            <v>0</v>
          </cell>
          <cell r="K2589">
            <v>0</v>
          </cell>
          <cell r="L2589">
            <v>0</v>
          </cell>
          <cell r="M2589">
            <v>0</v>
          </cell>
          <cell r="N2589">
            <v>0</v>
          </cell>
          <cell r="O2589">
            <v>0</v>
          </cell>
          <cell r="P2589">
            <v>0</v>
          </cell>
          <cell r="Q2589">
            <v>0</v>
          </cell>
          <cell r="R2589">
            <v>5482636.7300000004</v>
          </cell>
          <cell r="S2589">
            <v>11437731.27</v>
          </cell>
          <cell r="T2589">
            <v>23748445.530000001</v>
          </cell>
          <cell r="U2589">
            <v>12818922.52</v>
          </cell>
          <cell r="V2589">
            <v>7177502.6100000003</v>
          </cell>
          <cell r="W2589">
            <v>1035039.42</v>
          </cell>
          <cell r="X2589">
            <v>1056694.75</v>
          </cell>
          <cell r="Y2589">
            <v>1077608.81</v>
          </cell>
          <cell r="Z2589">
            <v>1098962.6200000001</v>
          </cell>
          <cell r="AA2589">
            <v>1121099.71</v>
          </cell>
          <cell r="AB2589">
            <v>1143734.93</v>
          </cell>
          <cell r="AC2589">
            <v>1169950.97</v>
          </cell>
          <cell r="AD2589">
            <v>1234739.83</v>
          </cell>
          <cell r="AE2589">
            <v>1274929.31</v>
          </cell>
          <cell r="AF2589">
            <v>1316427.29</v>
          </cell>
          <cell r="AG2589">
            <v>1359276.37</v>
          </cell>
          <cell r="AH2589">
            <v>1403520.56</v>
          </cell>
          <cell r="AI2589">
            <v>1449205.28</v>
          </cell>
          <cell r="AJ2589">
            <v>1496377.44</v>
          </cell>
          <cell r="AK2589">
            <v>1545085.48</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row>
        <row r="2590">
          <cell r="A2590" t="str">
            <v>UTSmall C&amp;ITime-Of-UseSummer Peak Reduction @Meter  (MW)Low Participation Case0</v>
          </cell>
          <cell r="B2590" t="str">
            <v>UT</v>
          </cell>
          <cell r="C2590" t="str">
            <v>Small C&amp;I</v>
          </cell>
          <cell r="D2590" t="str">
            <v>Time-Of-Use</v>
          </cell>
          <cell r="E2590" t="str">
            <v>Summer Peak Reduction @Meter  (MW)</v>
          </cell>
          <cell r="F2590" t="str">
            <v>Low Participation Case</v>
          </cell>
          <cell r="G2590">
            <v>0</v>
          </cell>
          <cell r="H2590">
            <v>0</v>
          </cell>
          <cell r="I2590">
            <v>0</v>
          </cell>
          <cell r="J2590">
            <v>0</v>
          </cell>
          <cell r="K2590">
            <v>0</v>
          </cell>
          <cell r="L2590">
            <v>0</v>
          </cell>
          <cell r="M2590">
            <v>0</v>
          </cell>
          <cell r="N2590">
            <v>0</v>
          </cell>
          <cell r="O2590">
            <v>0</v>
          </cell>
          <cell r="P2590">
            <v>0</v>
          </cell>
          <cell r="Q2590">
            <v>0</v>
          </cell>
          <cell r="R2590">
            <v>5.1061481672101516</v>
          </cell>
          <cell r="S2590">
            <v>15.546439584201273</v>
          </cell>
          <cell r="T2590">
            <v>36.769815927493447</v>
          </cell>
          <cell r="U2590">
            <v>47.99510590524666</v>
          </cell>
          <cell r="V2590">
            <v>54.039254216657497</v>
          </cell>
          <cell r="W2590">
            <v>54.75501228123791</v>
          </cell>
          <cell r="X2590">
            <v>55.462504704051796</v>
          </cell>
          <cell r="Y2590">
            <v>56.170704503007471</v>
          </cell>
          <cell r="Z2590">
            <v>56.91276145592839</v>
          </cell>
          <cell r="AA2590">
            <v>57.74360864977195</v>
          </cell>
          <cell r="AB2590">
            <v>58.507439221742665</v>
          </cell>
          <cell r="AC2590">
            <v>59.27262640549219</v>
          </cell>
          <cell r="AD2590">
            <v>60.065513565673378</v>
          </cell>
          <cell r="AE2590">
            <v>60.869007140432515</v>
          </cell>
          <cell r="AF2590">
            <v>61.683249011282939</v>
          </cell>
          <cell r="AG2590">
            <v>62.508382957680382</v>
          </cell>
          <cell r="AH2590">
            <v>63.344554682411669</v>
          </cell>
          <cell r="AI2590">
            <v>64.191911837323005</v>
          </cell>
          <cell r="AJ2590">
            <v>65.050604049392433</v>
          </cell>
          <cell r="AK2590">
            <v>65.920782947151125</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8.6858735744374709</v>
          </cell>
        </row>
        <row r="2591">
          <cell r="A2591" t="str">
            <v>UTSmall C&amp;ITime-Of-UseSummer Peak Reduction @Generation (MW)Low Participation Case0</v>
          </cell>
          <cell r="B2591" t="str">
            <v>UT</v>
          </cell>
          <cell r="C2591" t="str">
            <v>Small C&amp;I</v>
          </cell>
          <cell r="D2591" t="str">
            <v>Time-Of-Use</v>
          </cell>
          <cell r="E2591" t="str">
            <v>Summer Peak Reduction @Generation (MW)</v>
          </cell>
          <cell r="F2591" t="str">
            <v>Low Participation Case</v>
          </cell>
          <cell r="G2591">
            <v>0</v>
          </cell>
          <cell r="H2591">
            <v>0</v>
          </cell>
          <cell r="I2591">
            <v>0</v>
          </cell>
          <cell r="J2591">
            <v>0</v>
          </cell>
          <cell r="K2591">
            <v>0</v>
          </cell>
          <cell r="L2591">
            <v>0</v>
          </cell>
          <cell r="M2591">
            <v>0</v>
          </cell>
          <cell r="N2591">
            <v>0</v>
          </cell>
          <cell r="O2591">
            <v>0</v>
          </cell>
          <cell r="P2591">
            <v>0</v>
          </cell>
          <cell r="Q2591">
            <v>0</v>
          </cell>
          <cell r="R2591">
            <v>5.6309529854545115</v>
          </cell>
          <cell r="S2591">
            <v>17.1442871462299</v>
          </cell>
          <cell r="T2591">
            <v>40.548980952242438</v>
          </cell>
          <cell r="U2591">
            <v>52.92799504328039</v>
          </cell>
          <cell r="V2591">
            <v>59.593354892652727</v>
          </cell>
          <cell r="W2591">
            <v>60.382677857562754</v>
          </cell>
          <cell r="X2591">
            <v>61.162885646285609</v>
          </cell>
          <cell r="Y2591">
            <v>61.94387351456492</v>
          </cell>
          <cell r="Z2591">
            <v>62.762198341341403</v>
          </cell>
          <cell r="AA2591">
            <v>63.678439181486489</v>
          </cell>
          <cell r="AB2591">
            <v>64.520775498172327</v>
          </cell>
          <cell r="AC2591">
            <v>65.364607857843168</v>
          </cell>
          <cell r="AD2591">
            <v>66.238987169908881</v>
          </cell>
          <cell r="AE2591">
            <v>67.125063013269198</v>
          </cell>
          <cell r="AF2591">
            <v>68.022991851877961</v>
          </cell>
          <cell r="AG2591">
            <v>68.932932242700019</v>
          </cell>
          <cell r="AH2591">
            <v>69.855044863709381</v>
          </cell>
          <cell r="AI2591">
            <v>70.789492542261797</v>
          </cell>
          <cell r="AJ2591">
            <v>71.73644028384696</v>
          </cell>
          <cell r="AK2591">
            <v>72.696055301225314</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row>
        <row r="2592">
          <cell r="A2592" t="str">
            <v>UTSmall C&amp;ITime-Of-UseWinter Peak Reduction @Meter  (MW)Low Participation Case0</v>
          </cell>
          <cell r="B2592" t="str">
            <v>UT</v>
          </cell>
          <cell r="C2592" t="str">
            <v>Small C&amp;I</v>
          </cell>
          <cell r="D2592" t="str">
            <v>Time-Of-Use</v>
          </cell>
          <cell r="E2592" t="str">
            <v>Winter Peak Reduction @Meter  (MW)</v>
          </cell>
          <cell r="F2592" t="str">
            <v>Low Participation Case</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8.6858735744374709</v>
          </cell>
        </row>
        <row r="2593">
          <cell r="A2593" t="str">
            <v>UTSmall C&amp;ITime-Of-UseWinter Peak Reduction @Generation (MW)Low Participation Case0</v>
          </cell>
          <cell r="B2593" t="str">
            <v>UT</v>
          </cell>
          <cell r="C2593" t="str">
            <v>Small C&amp;I</v>
          </cell>
          <cell r="D2593" t="str">
            <v>Time-Of-Use</v>
          </cell>
          <cell r="E2593" t="str">
            <v>Winter Peak Reduction @Generation (MW)</v>
          </cell>
          <cell r="F2593" t="str">
            <v>Low Participation Case</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row>
        <row r="2594">
          <cell r="A2594" t="str">
            <v>UTSmall C&amp;ITime-Of-UseProgram Annual BenefitsLow Participation Case0</v>
          </cell>
          <cell r="B2594" t="str">
            <v>UT</v>
          </cell>
          <cell r="C2594" t="str">
            <v>Small C&amp;I</v>
          </cell>
          <cell r="D2594" t="str">
            <v>Time-Of-Use</v>
          </cell>
          <cell r="E2594" t="str">
            <v>Program Annual Benefits</v>
          </cell>
          <cell r="F2594" t="str">
            <v>Low Participation Case</v>
          </cell>
          <cell r="G2594">
            <v>0</v>
          </cell>
          <cell r="BA2594">
            <v>-33191.81</v>
          </cell>
        </row>
        <row r="2595">
          <cell r="A2595" t="str">
            <v>UTSmall C&amp;ITime-Of-UseNew ParticipantsLow Participation Case0</v>
          </cell>
          <cell r="B2595" t="str">
            <v>UT</v>
          </cell>
          <cell r="C2595" t="str">
            <v>Small C&amp;I</v>
          </cell>
          <cell r="D2595" t="str">
            <v>Time-Of-Use</v>
          </cell>
          <cell r="E2595" t="str">
            <v>New Participants</v>
          </cell>
          <cell r="F2595" t="str">
            <v>Low Participation Case</v>
          </cell>
          <cell r="G2595">
            <v>0</v>
          </cell>
          <cell r="H2595">
            <v>0</v>
          </cell>
          <cell r="I2595">
            <v>0</v>
          </cell>
          <cell r="J2595">
            <v>0</v>
          </cell>
          <cell r="K2595">
            <v>0</v>
          </cell>
          <cell r="L2595">
            <v>0</v>
          </cell>
          <cell r="M2595">
            <v>0</v>
          </cell>
          <cell r="N2595">
            <v>0</v>
          </cell>
          <cell r="O2595">
            <v>0</v>
          </cell>
          <cell r="P2595">
            <v>0</v>
          </cell>
          <cell r="Q2595">
            <v>0</v>
          </cell>
          <cell r="R2595">
            <v>16746.686550000006</v>
          </cell>
          <cell r="S2595">
            <v>34271.919000000009</v>
          </cell>
          <cell r="T2595">
            <v>69833.664450000011</v>
          </cell>
          <cell r="U2595">
            <v>36847.527750000037</v>
          </cell>
          <cell r="V2595">
            <v>20100.588749999937</v>
          </cell>
          <cell r="W2595">
            <v>2583.0255000000179</v>
          </cell>
          <cell r="X2595">
            <v>2585.7149999999965</v>
          </cell>
          <cell r="Y2595">
            <v>2585.2035000000324</v>
          </cell>
          <cell r="Z2595">
            <v>2584.5764999999665</v>
          </cell>
          <cell r="AA2595">
            <v>2584.3950000000186</v>
          </cell>
          <cell r="AB2595">
            <v>2584.7249999999767</v>
          </cell>
          <cell r="AC2595">
            <v>2592.8595000000205</v>
          </cell>
          <cell r="AD2595">
            <v>2694.0321599718882</v>
          </cell>
          <cell r="AE2595">
            <v>2731.0805338135397</v>
          </cell>
          <cell r="AF2595">
            <v>2768.6383974915661</v>
          </cell>
          <cell r="AG2595">
            <v>2806.7127575183695</v>
          </cell>
          <cell r="AH2595">
            <v>2845.3107167601411</v>
          </cell>
          <cell r="AI2595">
            <v>2884.4394757617847</v>
          </cell>
          <cell r="AJ2595">
            <v>2924.1063340901455</v>
          </cell>
          <cell r="AK2595">
            <v>2964.3186916958948</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row>
        <row r="2596">
          <cell r="A2596" t="str">
            <v>UTSmall C&amp;ITime-Of-UseIncentive CostsLow Participation Case0</v>
          </cell>
          <cell r="B2596" t="str">
            <v>UT</v>
          </cell>
          <cell r="C2596" t="str">
            <v>Small C&amp;I</v>
          </cell>
          <cell r="D2596" t="str">
            <v>Time-Of-Use</v>
          </cell>
          <cell r="E2596" t="str">
            <v>Incentive Costs</v>
          </cell>
          <cell r="F2596" t="str">
            <v>Low Participation Case</v>
          </cell>
          <cell r="G2596">
            <v>0</v>
          </cell>
          <cell r="H2596">
            <v>0</v>
          </cell>
          <cell r="I2596">
            <v>0</v>
          </cell>
          <cell r="J2596">
            <v>0</v>
          </cell>
          <cell r="K2596">
            <v>0</v>
          </cell>
          <cell r="L2596">
            <v>0</v>
          </cell>
          <cell r="M2596">
            <v>0</v>
          </cell>
          <cell r="N2596">
            <v>0</v>
          </cell>
          <cell r="O2596">
            <v>0</v>
          </cell>
          <cell r="P2596">
            <v>0</v>
          </cell>
          <cell r="Q2596">
            <v>0</v>
          </cell>
          <cell r="R2596">
            <v>351680.42</v>
          </cell>
          <cell r="S2596">
            <v>1071390.72</v>
          </cell>
          <cell r="T2596">
            <v>2537897.67</v>
          </cell>
          <cell r="U2596">
            <v>3311695.75</v>
          </cell>
          <cell r="V2596">
            <v>3733808.12</v>
          </cell>
          <cell r="W2596">
            <v>3788051.65</v>
          </cell>
          <cell r="X2596">
            <v>3842351.67</v>
          </cell>
          <cell r="Y2596">
            <v>3896640.94</v>
          </cell>
          <cell r="Z2596">
            <v>3950917.05</v>
          </cell>
          <cell r="AA2596">
            <v>4005189.34</v>
          </cell>
          <cell r="AB2596">
            <v>4059468.57</v>
          </cell>
          <cell r="AC2596">
            <v>4113918.62</v>
          </cell>
          <cell r="AD2596">
            <v>4170493.29</v>
          </cell>
          <cell r="AE2596">
            <v>4227845.9800000004</v>
          </cell>
          <cell r="AF2596">
            <v>4285987.3899999997</v>
          </cell>
          <cell r="AG2596">
            <v>4344928.3600000003</v>
          </cell>
          <cell r="AH2596">
            <v>4404679.88</v>
          </cell>
          <cell r="AI2596">
            <v>4465253.1100000003</v>
          </cell>
          <cell r="AJ2596">
            <v>4526659.34</v>
          </cell>
          <cell r="AK2596">
            <v>4588910.04</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row>
        <row r="2597">
          <cell r="A2597" t="str">
            <v>UTSmall C&amp;ITime-Of-UseParticipantsLow Participation Case0</v>
          </cell>
          <cell r="B2597" t="str">
            <v>UT</v>
          </cell>
          <cell r="C2597" t="str">
            <v>Small C&amp;I</v>
          </cell>
          <cell r="D2597" t="str">
            <v>Time-Of-Use</v>
          </cell>
          <cell r="E2597" t="str">
            <v>Participants</v>
          </cell>
          <cell r="F2597" t="str">
            <v>Low Participation Case</v>
          </cell>
          <cell r="G2597">
            <v>0</v>
          </cell>
          <cell r="H2597">
            <v>0</v>
          </cell>
          <cell r="I2597">
            <v>0</v>
          </cell>
          <cell r="J2597">
            <v>0</v>
          </cell>
          <cell r="K2597">
            <v>0</v>
          </cell>
          <cell r="L2597">
            <v>0</v>
          </cell>
          <cell r="M2597">
            <v>0</v>
          </cell>
          <cell r="N2597">
            <v>0</v>
          </cell>
          <cell r="O2597">
            <v>0</v>
          </cell>
          <cell r="P2597">
            <v>0</v>
          </cell>
          <cell r="Q2597">
            <v>0</v>
          </cell>
          <cell r="R2597">
            <v>16746.686550000006</v>
          </cell>
          <cell r="S2597">
            <v>51018.605550000015</v>
          </cell>
          <cell r="T2597">
            <v>120852.27000000002</v>
          </cell>
          <cell r="U2597">
            <v>157699.79775000006</v>
          </cell>
          <cell r="V2597">
            <v>177800.38649999999</v>
          </cell>
          <cell r="W2597">
            <v>180383.41200000001</v>
          </cell>
          <cell r="X2597">
            <v>182969.12700000001</v>
          </cell>
          <cell r="Y2597">
            <v>185554.33050000004</v>
          </cell>
          <cell r="Z2597">
            <v>188138.90700000001</v>
          </cell>
          <cell r="AA2597">
            <v>190723.30200000003</v>
          </cell>
          <cell r="AB2597">
            <v>193308.027</v>
          </cell>
          <cell r="AC2597">
            <v>195900.88650000002</v>
          </cell>
          <cell r="AD2597">
            <v>198594.91865997191</v>
          </cell>
          <cell r="AE2597">
            <v>201325.99919378545</v>
          </cell>
          <cell r="AF2597">
            <v>204094.63759127702</v>
          </cell>
          <cell r="AG2597">
            <v>206901.35034879539</v>
          </cell>
          <cell r="AH2597">
            <v>209746.66106555553</v>
          </cell>
          <cell r="AI2597">
            <v>212631.10054131731</v>
          </cell>
          <cell r="AJ2597">
            <v>215555.20687540746</v>
          </cell>
          <cell r="AK2597">
            <v>218519.52556710335</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row>
        <row r="2598">
          <cell r="A2598" t="str">
            <v>UTResidentialDemand ChargeProgram Annual BenefitsLow Participation Case0</v>
          </cell>
          <cell r="B2598" t="str">
            <v>UT</v>
          </cell>
          <cell r="C2598" t="str">
            <v>Residential</v>
          </cell>
          <cell r="D2598" t="str">
            <v>Demand Charge</v>
          </cell>
          <cell r="E2598" t="str">
            <v>Program Annual Benefits</v>
          </cell>
          <cell r="F2598" t="str">
            <v>Low Participation Case</v>
          </cell>
          <cell r="G2598">
            <v>0</v>
          </cell>
          <cell r="H2598">
            <v>0</v>
          </cell>
          <cell r="I2598">
            <v>0</v>
          </cell>
          <cell r="J2598">
            <v>0</v>
          </cell>
          <cell r="K2598">
            <v>0</v>
          </cell>
          <cell r="L2598">
            <v>0</v>
          </cell>
          <cell r="M2598">
            <v>0</v>
          </cell>
          <cell r="N2598">
            <v>0</v>
          </cell>
          <cell r="O2598">
            <v>0</v>
          </cell>
          <cell r="P2598">
            <v>0</v>
          </cell>
          <cell r="Q2598">
            <v>0</v>
          </cell>
          <cell r="R2598">
            <v>573231.01</v>
          </cell>
          <cell r="S2598">
            <v>1745288.43</v>
          </cell>
          <cell r="T2598">
            <v>4127886.26</v>
          </cell>
          <cell r="U2598">
            <v>5388069.9000000004</v>
          </cell>
          <cell r="V2598">
            <v>6066603.5300000003</v>
          </cell>
          <cell r="W2598">
            <v>6146956.6100000003</v>
          </cell>
          <cell r="X2598">
            <v>6226381.7599999998</v>
          </cell>
          <cell r="Y2598">
            <v>6305886.3200000003</v>
          </cell>
          <cell r="Z2598">
            <v>6389191.79</v>
          </cell>
          <cell r="AA2598">
            <v>6482465.1100000003</v>
          </cell>
          <cell r="AB2598">
            <v>6568214.9500000002</v>
          </cell>
          <cell r="AC2598">
            <v>6654117.0800000001</v>
          </cell>
          <cell r="AD2598">
            <v>6743128.8899999997</v>
          </cell>
          <cell r="AE2598">
            <v>6833331.4100000001</v>
          </cell>
          <cell r="AF2598">
            <v>6924740.5700000003</v>
          </cell>
          <cell r="AG2598">
            <v>7017372.5</v>
          </cell>
          <cell r="AH2598">
            <v>7111243.5700000003</v>
          </cell>
          <cell r="AI2598">
            <v>7206370.3399999999</v>
          </cell>
          <cell r="AJ2598">
            <v>7302769.6200000001</v>
          </cell>
          <cell r="AK2598">
            <v>7400458.4299999997</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row>
        <row r="2599">
          <cell r="A2599" t="str">
            <v>UTResidentialDemand ChargeProgram Annual CostsLow Participation Case0</v>
          </cell>
          <cell r="B2599" t="str">
            <v>UT</v>
          </cell>
          <cell r="C2599" t="str">
            <v>Residential</v>
          </cell>
          <cell r="D2599" t="str">
            <v>Demand Charge</v>
          </cell>
          <cell r="E2599" t="str">
            <v>Program Annual Costs</v>
          </cell>
          <cell r="F2599" t="str">
            <v>Low Participation Case</v>
          </cell>
          <cell r="G2599">
            <v>0</v>
          </cell>
          <cell r="H2599">
            <v>0</v>
          </cell>
          <cell r="I2599">
            <v>0</v>
          </cell>
          <cell r="J2599">
            <v>0</v>
          </cell>
          <cell r="K2599">
            <v>0</v>
          </cell>
          <cell r="L2599">
            <v>0</v>
          </cell>
          <cell r="M2599">
            <v>0</v>
          </cell>
          <cell r="N2599">
            <v>0</v>
          </cell>
          <cell r="O2599">
            <v>0</v>
          </cell>
          <cell r="P2599">
            <v>0</v>
          </cell>
          <cell r="Q2599">
            <v>0</v>
          </cell>
          <cell r="R2599">
            <v>5834317.1500000004</v>
          </cell>
          <cell r="S2599">
            <v>12509121.98</v>
          </cell>
          <cell r="T2599">
            <v>26286343.199999999</v>
          </cell>
          <cell r="U2599">
            <v>16130618.27</v>
          </cell>
          <cell r="V2599">
            <v>10911310.720000001</v>
          </cell>
          <cell r="W2599">
            <v>4823091.07</v>
          </cell>
          <cell r="X2599">
            <v>4899046.41</v>
          </cell>
          <cell r="Y2599">
            <v>4974249.76</v>
          </cell>
          <cell r="Z2599">
            <v>5049879.66</v>
          </cell>
          <cell r="AA2599">
            <v>5126289.05</v>
          </cell>
          <cell r="AB2599">
            <v>5203203.5</v>
          </cell>
          <cell r="AC2599">
            <v>5283869.59</v>
          </cell>
          <cell r="AD2599">
            <v>5405233.1200000001</v>
          </cell>
          <cell r="AE2599">
            <v>5502775.29</v>
          </cell>
          <cell r="AF2599">
            <v>5602414.6799999997</v>
          </cell>
          <cell r="AG2599">
            <v>5704204.7300000004</v>
          </cell>
          <cell r="AH2599">
            <v>5808200.4400000004</v>
          </cell>
          <cell r="AI2599">
            <v>5914458.3899999997</v>
          </cell>
          <cell r="AJ2599">
            <v>6023036.7800000003</v>
          </cell>
          <cell r="AK2599">
            <v>6133995.5099999998</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row>
        <row r="2600">
          <cell r="A2600" t="str">
            <v>UTResidentialDemand ChargeNon-Incentive CostsLow Participation Case0</v>
          </cell>
          <cell r="B2600" t="str">
            <v>UT</v>
          </cell>
          <cell r="C2600" t="str">
            <v>Residential</v>
          </cell>
          <cell r="D2600" t="str">
            <v>Demand Charge</v>
          </cell>
          <cell r="E2600" t="str">
            <v>Non-Incentive Costs</v>
          </cell>
          <cell r="F2600" t="str">
            <v>Low Participation Case</v>
          </cell>
          <cell r="G2600">
            <v>0</v>
          </cell>
          <cell r="H2600">
            <v>0</v>
          </cell>
          <cell r="I2600">
            <v>0</v>
          </cell>
          <cell r="J2600">
            <v>0</v>
          </cell>
          <cell r="K2600">
            <v>0</v>
          </cell>
          <cell r="L2600">
            <v>0</v>
          </cell>
          <cell r="M2600">
            <v>0</v>
          </cell>
          <cell r="N2600">
            <v>0</v>
          </cell>
          <cell r="O2600">
            <v>0</v>
          </cell>
          <cell r="P2600">
            <v>0</v>
          </cell>
          <cell r="Q2600">
            <v>0</v>
          </cell>
          <cell r="R2600">
            <v>5482636.7300000004</v>
          </cell>
          <cell r="S2600">
            <v>11437731.27</v>
          </cell>
          <cell r="T2600">
            <v>23748445.530000001</v>
          </cell>
          <cell r="U2600">
            <v>12818922.52</v>
          </cell>
          <cell r="V2600">
            <v>7177502.6100000003</v>
          </cell>
          <cell r="W2600">
            <v>1035039.42</v>
          </cell>
          <cell r="X2600">
            <v>1056694.75</v>
          </cell>
          <cell r="Y2600">
            <v>1077608.81</v>
          </cell>
          <cell r="Z2600">
            <v>1098962.6200000001</v>
          </cell>
          <cell r="AA2600">
            <v>1121099.71</v>
          </cell>
          <cell r="AB2600">
            <v>1143734.93</v>
          </cell>
          <cell r="AC2600">
            <v>1169950.97</v>
          </cell>
          <cell r="AD2600">
            <v>1234739.83</v>
          </cell>
          <cell r="AE2600">
            <v>1274929.31</v>
          </cell>
          <cell r="AF2600">
            <v>1316427.29</v>
          </cell>
          <cell r="AG2600">
            <v>1359276.37</v>
          </cell>
          <cell r="AH2600">
            <v>1403520.56</v>
          </cell>
          <cell r="AI2600">
            <v>1449205.28</v>
          </cell>
          <cell r="AJ2600">
            <v>1496377.44</v>
          </cell>
          <cell r="AK2600">
            <v>1545085.48</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row>
        <row r="2601">
          <cell r="A2601" t="str">
            <v>UTResidentialDemand ChargeSummer Peak Reduction @Meter  (MW)Low Participation Case0</v>
          </cell>
          <cell r="B2601" t="str">
            <v>UT</v>
          </cell>
          <cell r="C2601" t="str">
            <v>Residential</v>
          </cell>
          <cell r="D2601" t="str">
            <v>Demand Charge</v>
          </cell>
          <cell r="E2601" t="str">
            <v>Summer Peak Reduction @Meter  (MW)</v>
          </cell>
          <cell r="F2601" t="str">
            <v>Low Participation Case</v>
          </cell>
          <cell r="G2601">
            <v>0</v>
          </cell>
          <cell r="H2601">
            <v>0</v>
          </cell>
          <cell r="I2601">
            <v>0</v>
          </cell>
          <cell r="J2601">
            <v>0</v>
          </cell>
          <cell r="K2601">
            <v>0</v>
          </cell>
          <cell r="L2601">
            <v>0</v>
          </cell>
          <cell r="M2601">
            <v>0</v>
          </cell>
          <cell r="N2601">
            <v>0</v>
          </cell>
          <cell r="O2601">
            <v>0</v>
          </cell>
          <cell r="P2601">
            <v>0</v>
          </cell>
          <cell r="Q2601">
            <v>0</v>
          </cell>
          <cell r="R2601">
            <v>5.1061481672101516</v>
          </cell>
          <cell r="S2601">
            <v>15.546439584201273</v>
          </cell>
          <cell r="T2601">
            <v>36.769815927493447</v>
          </cell>
          <cell r="U2601">
            <v>47.99510590524666</v>
          </cell>
          <cell r="V2601">
            <v>54.039254216657497</v>
          </cell>
          <cell r="W2601">
            <v>54.75501228123791</v>
          </cell>
          <cell r="X2601">
            <v>55.462504704051796</v>
          </cell>
          <cell r="Y2601">
            <v>56.170704503007471</v>
          </cell>
          <cell r="Z2601">
            <v>56.91276145592839</v>
          </cell>
          <cell r="AA2601">
            <v>57.74360864977195</v>
          </cell>
          <cell r="AB2601">
            <v>58.507439221742665</v>
          </cell>
          <cell r="AC2601">
            <v>59.27262640549219</v>
          </cell>
          <cell r="AD2601">
            <v>60.065513565673378</v>
          </cell>
          <cell r="AE2601">
            <v>60.869007140432515</v>
          </cell>
          <cell r="AF2601">
            <v>61.683249011282939</v>
          </cell>
          <cell r="AG2601">
            <v>62.508382957680382</v>
          </cell>
          <cell r="AH2601">
            <v>63.344554682411669</v>
          </cell>
          <cell r="AI2601">
            <v>64.191911837323005</v>
          </cell>
          <cell r="AJ2601">
            <v>65.050604049392433</v>
          </cell>
          <cell r="AK2601">
            <v>65.920782947151125</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row>
        <row r="2602">
          <cell r="A2602" t="str">
            <v>UTResidentialDemand ChargeSummer Peak Reduction @Generation (MW)Low Participation Case0</v>
          </cell>
          <cell r="B2602" t="str">
            <v>UT</v>
          </cell>
          <cell r="C2602" t="str">
            <v>Residential</v>
          </cell>
          <cell r="D2602" t="str">
            <v>Demand Charge</v>
          </cell>
          <cell r="E2602" t="str">
            <v>Summer Peak Reduction @Generation (MW)</v>
          </cell>
          <cell r="F2602" t="str">
            <v>Low Participation Case</v>
          </cell>
          <cell r="G2602">
            <v>0</v>
          </cell>
          <cell r="H2602">
            <v>0</v>
          </cell>
          <cell r="I2602">
            <v>0</v>
          </cell>
          <cell r="J2602">
            <v>0</v>
          </cell>
          <cell r="K2602">
            <v>0</v>
          </cell>
          <cell r="L2602">
            <v>0</v>
          </cell>
          <cell r="M2602">
            <v>0</v>
          </cell>
          <cell r="N2602">
            <v>0</v>
          </cell>
          <cell r="O2602">
            <v>0</v>
          </cell>
          <cell r="P2602">
            <v>0</v>
          </cell>
          <cell r="Q2602">
            <v>0</v>
          </cell>
          <cell r="R2602">
            <v>5.6309529854545115</v>
          </cell>
          <cell r="S2602">
            <v>17.1442871462299</v>
          </cell>
          <cell r="T2602">
            <v>40.548980952242438</v>
          </cell>
          <cell r="U2602">
            <v>52.92799504328039</v>
          </cell>
          <cell r="V2602">
            <v>59.593354892652727</v>
          </cell>
          <cell r="W2602">
            <v>60.382677857562754</v>
          </cell>
          <cell r="X2602">
            <v>61.162885646285609</v>
          </cell>
          <cell r="Y2602">
            <v>61.94387351456492</v>
          </cell>
          <cell r="Z2602">
            <v>62.762198341341403</v>
          </cell>
          <cell r="AA2602">
            <v>63.678439181486489</v>
          </cell>
          <cell r="AB2602">
            <v>64.520775498172327</v>
          </cell>
          <cell r="AC2602">
            <v>65.364607857843168</v>
          </cell>
          <cell r="AD2602">
            <v>66.238987169908881</v>
          </cell>
          <cell r="AE2602">
            <v>67.125063013269198</v>
          </cell>
          <cell r="AF2602">
            <v>68.022991851877961</v>
          </cell>
          <cell r="AG2602">
            <v>68.932932242700019</v>
          </cell>
          <cell r="AH2602">
            <v>69.855044863709381</v>
          </cell>
          <cell r="AI2602">
            <v>70.789492542261797</v>
          </cell>
          <cell r="AJ2602">
            <v>71.73644028384696</v>
          </cell>
          <cell r="AK2602">
            <v>72.696055301225314</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row>
        <row r="2603">
          <cell r="A2603" t="str">
            <v>UTResidentialDemand ChargeWinter Peak Reduction @Meter  (MW)Low Participation Case0</v>
          </cell>
          <cell r="B2603" t="str">
            <v>UT</v>
          </cell>
          <cell r="C2603" t="str">
            <v>Residential</v>
          </cell>
          <cell r="D2603" t="str">
            <v>Demand Charge</v>
          </cell>
          <cell r="E2603" t="str">
            <v>Winter Peak Reduction @Meter  (MW)</v>
          </cell>
          <cell r="F2603" t="str">
            <v>Low Participation Case</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row>
        <row r="2604">
          <cell r="A2604" t="str">
            <v>UTResidentialDemand ChargeWinter Peak Reduction @Generation (MW)Low Participation Case0</v>
          </cell>
          <cell r="B2604" t="str">
            <v>UT</v>
          </cell>
          <cell r="C2604" t="str">
            <v>Residential</v>
          </cell>
          <cell r="D2604" t="str">
            <v>Demand Charge</v>
          </cell>
          <cell r="E2604" t="str">
            <v>Winter Peak Reduction @Generation (MW)</v>
          </cell>
          <cell r="F2604" t="str">
            <v>Low Participation Case</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row>
        <row r="2605">
          <cell r="A2605" t="str">
            <v>UTResidentialDemand ChargeProgram Annual BenefitsLow Participation Case0</v>
          </cell>
          <cell r="B2605" t="str">
            <v>UT</v>
          </cell>
          <cell r="C2605" t="str">
            <v>Residential</v>
          </cell>
          <cell r="D2605" t="str">
            <v>Demand Charge</v>
          </cell>
          <cell r="E2605" t="str">
            <v>Program Annual Benefits</v>
          </cell>
          <cell r="F2605" t="str">
            <v>Low Participation Case</v>
          </cell>
          <cell r="G2605">
            <v>0</v>
          </cell>
          <cell r="BA2605">
            <v>12827410.43</v>
          </cell>
        </row>
        <row r="2606">
          <cell r="A2606" t="str">
            <v>UTResidentialDemand ChargeNew ParticipantsLow Participation Case0</v>
          </cell>
          <cell r="B2606" t="str">
            <v>UT</v>
          </cell>
          <cell r="C2606" t="str">
            <v>Residential</v>
          </cell>
          <cell r="D2606" t="str">
            <v>Demand Charge</v>
          </cell>
          <cell r="E2606" t="str">
            <v>New Participants</v>
          </cell>
          <cell r="F2606" t="str">
            <v>Low Participation Case</v>
          </cell>
          <cell r="G2606">
            <v>0</v>
          </cell>
          <cell r="H2606">
            <v>0</v>
          </cell>
          <cell r="I2606">
            <v>0</v>
          </cell>
          <cell r="J2606">
            <v>0</v>
          </cell>
          <cell r="K2606">
            <v>0</v>
          </cell>
          <cell r="L2606">
            <v>0</v>
          </cell>
          <cell r="M2606">
            <v>0</v>
          </cell>
          <cell r="N2606">
            <v>0</v>
          </cell>
          <cell r="O2606">
            <v>0</v>
          </cell>
          <cell r="P2606">
            <v>0</v>
          </cell>
          <cell r="Q2606">
            <v>0</v>
          </cell>
          <cell r="R2606">
            <v>16746.686550000006</v>
          </cell>
          <cell r="S2606">
            <v>34271.919000000009</v>
          </cell>
          <cell r="T2606">
            <v>69833.664450000011</v>
          </cell>
          <cell r="U2606">
            <v>36847.527750000037</v>
          </cell>
          <cell r="V2606">
            <v>20100.588749999937</v>
          </cell>
          <cell r="W2606">
            <v>2583.0255000000179</v>
          </cell>
          <cell r="X2606">
            <v>2585.7149999999965</v>
          </cell>
          <cell r="Y2606">
            <v>2585.2035000000324</v>
          </cell>
          <cell r="Z2606">
            <v>2584.5764999999665</v>
          </cell>
          <cell r="AA2606">
            <v>2584.3950000000186</v>
          </cell>
          <cell r="AB2606">
            <v>2584.7249999999767</v>
          </cell>
          <cell r="AC2606">
            <v>2592.8595000000205</v>
          </cell>
          <cell r="AD2606">
            <v>2694.0321599718882</v>
          </cell>
          <cell r="AE2606">
            <v>2731.0805338135397</v>
          </cell>
          <cell r="AF2606">
            <v>2768.6383974915661</v>
          </cell>
          <cell r="AG2606">
            <v>2806.7127575183695</v>
          </cell>
          <cell r="AH2606">
            <v>2845.3107167601411</v>
          </cell>
          <cell r="AI2606">
            <v>2884.4394757617847</v>
          </cell>
          <cell r="AJ2606">
            <v>2924.1063340901455</v>
          </cell>
          <cell r="AK2606">
            <v>2964.3186916958948</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row>
        <row r="2607">
          <cell r="A2607" t="str">
            <v>UTResidentialDemand ChargeIncentive CostsLow Participation Case0</v>
          </cell>
          <cell r="B2607" t="str">
            <v>UT</v>
          </cell>
          <cell r="C2607" t="str">
            <v>Residential</v>
          </cell>
          <cell r="D2607" t="str">
            <v>Demand Charge</v>
          </cell>
          <cell r="E2607" t="str">
            <v>Incentive Costs</v>
          </cell>
          <cell r="F2607" t="str">
            <v>Low Participation Case</v>
          </cell>
          <cell r="G2607">
            <v>0</v>
          </cell>
          <cell r="H2607">
            <v>0</v>
          </cell>
          <cell r="I2607">
            <v>0</v>
          </cell>
          <cell r="J2607">
            <v>0</v>
          </cell>
          <cell r="K2607">
            <v>0</v>
          </cell>
          <cell r="L2607">
            <v>0</v>
          </cell>
          <cell r="M2607">
            <v>0</v>
          </cell>
          <cell r="N2607">
            <v>0</v>
          </cell>
          <cell r="O2607">
            <v>0</v>
          </cell>
          <cell r="P2607">
            <v>0</v>
          </cell>
          <cell r="Q2607">
            <v>0</v>
          </cell>
          <cell r="R2607">
            <v>351680.42</v>
          </cell>
          <cell r="S2607">
            <v>1071390.72</v>
          </cell>
          <cell r="T2607">
            <v>2537897.67</v>
          </cell>
          <cell r="U2607">
            <v>3311695.75</v>
          </cell>
          <cell r="V2607">
            <v>3733808.12</v>
          </cell>
          <cell r="W2607">
            <v>3788051.65</v>
          </cell>
          <cell r="X2607">
            <v>3842351.67</v>
          </cell>
          <cell r="Y2607">
            <v>3896640.94</v>
          </cell>
          <cell r="Z2607">
            <v>3950917.05</v>
          </cell>
          <cell r="AA2607">
            <v>4005189.34</v>
          </cell>
          <cell r="AB2607">
            <v>4059468.57</v>
          </cell>
          <cell r="AC2607">
            <v>4113918.62</v>
          </cell>
          <cell r="AD2607">
            <v>4170493.29</v>
          </cell>
          <cell r="AE2607">
            <v>4227845.9800000004</v>
          </cell>
          <cell r="AF2607">
            <v>4285987.3899999997</v>
          </cell>
          <cell r="AG2607">
            <v>4344928.3600000003</v>
          </cell>
          <cell r="AH2607">
            <v>4404679.88</v>
          </cell>
          <cell r="AI2607">
            <v>4465253.1100000003</v>
          </cell>
          <cell r="AJ2607">
            <v>4526659.34</v>
          </cell>
          <cell r="AK2607">
            <v>4588910.04</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row>
        <row r="2608">
          <cell r="A2608" t="str">
            <v>UTResidentialDemand ChargeParticipantsLow Participation Case0</v>
          </cell>
          <cell r="B2608" t="str">
            <v>UT</v>
          </cell>
          <cell r="C2608" t="str">
            <v>Residential</v>
          </cell>
          <cell r="D2608" t="str">
            <v>Demand Charge</v>
          </cell>
          <cell r="E2608" t="str">
            <v>Participants</v>
          </cell>
          <cell r="F2608" t="str">
            <v>Low Participation Case</v>
          </cell>
          <cell r="G2608">
            <v>0</v>
          </cell>
          <cell r="H2608">
            <v>0</v>
          </cell>
          <cell r="I2608">
            <v>0</v>
          </cell>
          <cell r="J2608">
            <v>0</v>
          </cell>
          <cell r="K2608">
            <v>0</v>
          </cell>
          <cell r="L2608">
            <v>0</v>
          </cell>
          <cell r="M2608">
            <v>0</v>
          </cell>
          <cell r="N2608">
            <v>0</v>
          </cell>
          <cell r="O2608">
            <v>0</v>
          </cell>
          <cell r="P2608">
            <v>0</v>
          </cell>
          <cell r="Q2608">
            <v>0</v>
          </cell>
          <cell r="R2608">
            <v>16746.686550000006</v>
          </cell>
          <cell r="S2608">
            <v>51018.605550000015</v>
          </cell>
          <cell r="T2608">
            <v>120852.27000000002</v>
          </cell>
          <cell r="U2608">
            <v>157699.79775000006</v>
          </cell>
          <cell r="V2608">
            <v>177800.38649999999</v>
          </cell>
          <cell r="W2608">
            <v>180383.41200000001</v>
          </cell>
          <cell r="X2608">
            <v>182969.12700000001</v>
          </cell>
          <cell r="Y2608">
            <v>185554.33050000004</v>
          </cell>
          <cell r="Z2608">
            <v>188138.90700000001</v>
          </cell>
          <cell r="AA2608">
            <v>190723.30200000003</v>
          </cell>
          <cell r="AB2608">
            <v>193308.027</v>
          </cell>
          <cell r="AC2608">
            <v>195900.88650000002</v>
          </cell>
          <cell r="AD2608">
            <v>198594.91865997191</v>
          </cell>
          <cell r="AE2608">
            <v>201325.99919378545</v>
          </cell>
          <cell r="AF2608">
            <v>204094.63759127702</v>
          </cell>
          <cell r="AG2608">
            <v>206901.35034879539</v>
          </cell>
          <cell r="AH2608">
            <v>209746.66106555553</v>
          </cell>
          <cell r="AI2608">
            <v>212631.10054131731</v>
          </cell>
          <cell r="AJ2608">
            <v>215555.20687540746</v>
          </cell>
          <cell r="AK2608">
            <v>218519.52556710335</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row>
        <row r="2609">
          <cell r="A2609" t="str">
            <v>UTResidentialTime-Of-Use EV ChargingProgram Annual BenefitsLow Participation Case0</v>
          </cell>
          <cell r="B2609" t="str">
            <v>UT</v>
          </cell>
          <cell r="C2609" t="str">
            <v>Residential</v>
          </cell>
          <cell r="D2609" t="str">
            <v>Time-Of-Use EV Charging</v>
          </cell>
          <cell r="E2609" t="str">
            <v>Program Annual Benefits</v>
          </cell>
          <cell r="F2609" t="str">
            <v>Low Participation Case</v>
          </cell>
          <cell r="G2609">
            <v>0</v>
          </cell>
          <cell r="H2609">
            <v>0</v>
          </cell>
          <cell r="I2609">
            <v>0</v>
          </cell>
          <cell r="J2609">
            <v>0</v>
          </cell>
          <cell r="K2609">
            <v>0</v>
          </cell>
          <cell r="L2609">
            <v>0</v>
          </cell>
          <cell r="M2609">
            <v>0</v>
          </cell>
          <cell r="N2609">
            <v>0</v>
          </cell>
          <cell r="O2609">
            <v>0</v>
          </cell>
          <cell r="P2609">
            <v>0</v>
          </cell>
          <cell r="Q2609">
            <v>0</v>
          </cell>
          <cell r="R2609">
            <v>573231.01</v>
          </cell>
          <cell r="S2609">
            <v>1745288.43</v>
          </cell>
          <cell r="T2609">
            <v>4127886.26</v>
          </cell>
          <cell r="U2609">
            <v>5388069.9000000004</v>
          </cell>
          <cell r="V2609">
            <v>6066603.5300000003</v>
          </cell>
          <cell r="W2609">
            <v>6146956.6100000003</v>
          </cell>
          <cell r="X2609">
            <v>6226381.7599999998</v>
          </cell>
          <cell r="Y2609">
            <v>6305886.3200000003</v>
          </cell>
          <cell r="Z2609">
            <v>6389191.79</v>
          </cell>
          <cell r="AA2609">
            <v>6482465.1100000003</v>
          </cell>
          <cell r="AB2609">
            <v>6568214.9500000002</v>
          </cell>
          <cell r="AC2609">
            <v>6654117.0800000001</v>
          </cell>
          <cell r="AD2609">
            <v>6743128.8899999997</v>
          </cell>
          <cell r="AE2609">
            <v>6833331.4100000001</v>
          </cell>
          <cell r="AF2609">
            <v>6924740.5700000003</v>
          </cell>
          <cell r="AG2609">
            <v>7017372.5</v>
          </cell>
          <cell r="AH2609">
            <v>7111243.5700000003</v>
          </cell>
          <cell r="AI2609">
            <v>7206370.3399999999</v>
          </cell>
          <cell r="AJ2609">
            <v>7302769.6200000001</v>
          </cell>
          <cell r="AK2609">
            <v>7400458.4299999997</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row>
        <row r="2610">
          <cell r="A2610" t="str">
            <v>UTResidentialTime-Of-Use EV ChargingProgram Annual CostsLow Participation Case0</v>
          </cell>
          <cell r="B2610" t="str">
            <v>UT</v>
          </cell>
          <cell r="C2610" t="str">
            <v>Residential</v>
          </cell>
          <cell r="D2610" t="str">
            <v>Time-Of-Use EV Charging</v>
          </cell>
          <cell r="E2610" t="str">
            <v>Program Annual Costs</v>
          </cell>
          <cell r="F2610" t="str">
            <v>Low Participation Case</v>
          </cell>
          <cell r="G2610">
            <v>0</v>
          </cell>
          <cell r="H2610">
            <v>0</v>
          </cell>
          <cell r="I2610">
            <v>0</v>
          </cell>
          <cell r="J2610">
            <v>0</v>
          </cell>
          <cell r="K2610">
            <v>0</v>
          </cell>
          <cell r="L2610">
            <v>0</v>
          </cell>
          <cell r="M2610">
            <v>0</v>
          </cell>
          <cell r="N2610">
            <v>0</v>
          </cell>
          <cell r="O2610">
            <v>0</v>
          </cell>
          <cell r="P2610">
            <v>0</v>
          </cell>
          <cell r="Q2610">
            <v>0</v>
          </cell>
          <cell r="R2610">
            <v>5834317.1500000004</v>
          </cell>
          <cell r="S2610">
            <v>12509121.98</v>
          </cell>
          <cell r="T2610">
            <v>26286343.199999999</v>
          </cell>
          <cell r="U2610">
            <v>16130618.27</v>
          </cell>
          <cell r="V2610">
            <v>10911310.720000001</v>
          </cell>
          <cell r="W2610">
            <v>4823091.07</v>
          </cell>
          <cell r="X2610">
            <v>4899046.41</v>
          </cell>
          <cell r="Y2610">
            <v>4974249.76</v>
          </cell>
          <cell r="Z2610">
            <v>5049879.66</v>
          </cell>
          <cell r="AA2610">
            <v>5126289.05</v>
          </cell>
          <cell r="AB2610">
            <v>5203203.5</v>
          </cell>
          <cell r="AC2610">
            <v>5283869.59</v>
          </cell>
          <cell r="AD2610">
            <v>5405233.1200000001</v>
          </cell>
          <cell r="AE2610">
            <v>5502775.29</v>
          </cell>
          <cell r="AF2610">
            <v>5602414.6799999997</v>
          </cell>
          <cell r="AG2610">
            <v>5704204.7300000004</v>
          </cell>
          <cell r="AH2610">
            <v>5808200.4400000004</v>
          </cell>
          <cell r="AI2610">
            <v>5914458.3899999997</v>
          </cell>
          <cell r="AJ2610">
            <v>6023036.7800000003</v>
          </cell>
          <cell r="AK2610">
            <v>6133995.5099999998</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row>
        <row r="2611">
          <cell r="A2611" t="str">
            <v>UTResidentialTime-Of-Use EV ChargingNon-Incentive CostsLow Participation Case0</v>
          </cell>
          <cell r="B2611" t="str">
            <v>UT</v>
          </cell>
          <cell r="C2611" t="str">
            <v>Residential</v>
          </cell>
          <cell r="D2611" t="str">
            <v>Time-Of-Use EV Charging</v>
          </cell>
          <cell r="E2611" t="str">
            <v>Non-Incentive Costs</v>
          </cell>
          <cell r="F2611" t="str">
            <v>Low Participation Case</v>
          </cell>
          <cell r="G2611">
            <v>0</v>
          </cell>
          <cell r="H2611">
            <v>0</v>
          </cell>
          <cell r="I2611">
            <v>0</v>
          </cell>
          <cell r="J2611">
            <v>0</v>
          </cell>
          <cell r="K2611">
            <v>0</v>
          </cell>
          <cell r="L2611">
            <v>0</v>
          </cell>
          <cell r="M2611">
            <v>0</v>
          </cell>
          <cell r="N2611">
            <v>0</v>
          </cell>
          <cell r="O2611">
            <v>0</v>
          </cell>
          <cell r="P2611">
            <v>0</v>
          </cell>
          <cell r="Q2611">
            <v>0</v>
          </cell>
          <cell r="R2611">
            <v>5482636.7300000004</v>
          </cell>
          <cell r="S2611">
            <v>11437731.27</v>
          </cell>
          <cell r="T2611">
            <v>23748445.530000001</v>
          </cell>
          <cell r="U2611">
            <v>12818922.52</v>
          </cell>
          <cell r="V2611">
            <v>7177502.6100000003</v>
          </cell>
          <cell r="W2611">
            <v>1035039.42</v>
          </cell>
          <cell r="X2611">
            <v>1056694.75</v>
          </cell>
          <cell r="Y2611">
            <v>1077608.81</v>
          </cell>
          <cell r="Z2611">
            <v>1098962.6200000001</v>
          </cell>
          <cell r="AA2611">
            <v>1121099.71</v>
          </cell>
          <cell r="AB2611">
            <v>1143734.93</v>
          </cell>
          <cell r="AC2611">
            <v>1169950.97</v>
          </cell>
          <cell r="AD2611">
            <v>1234739.83</v>
          </cell>
          <cell r="AE2611">
            <v>1274929.31</v>
          </cell>
          <cell r="AF2611">
            <v>1316427.29</v>
          </cell>
          <cell r="AG2611">
            <v>1359276.37</v>
          </cell>
          <cell r="AH2611">
            <v>1403520.56</v>
          </cell>
          <cell r="AI2611">
            <v>1449205.28</v>
          </cell>
          <cell r="AJ2611">
            <v>1496377.44</v>
          </cell>
          <cell r="AK2611">
            <v>1545085.48</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row>
        <row r="2612">
          <cell r="A2612" t="str">
            <v>UTResidentialTime-Of-Use EV ChargingSummer Peak Reduction @Meter  (MW)Low Participation Case0</v>
          </cell>
          <cell r="B2612" t="str">
            <v>UT</v>
          </cell>
          <cell r="C2612" t="str">
            <v>Residential</v>
          </cell>
          <cell r="D2612" t="str">
            <v>Time-Of-Use EV Charging</v>
          </cell>
          <cell r="E2612" t="str">
            <v>Summer Peak Reduction @Meter  (MW)</v>
          </cell>
          <cell r="F2612" t="str">
            <v>Low Participation Case</v>
          </cell>
          <cell r="G2612">
            <v>0</v>
          </cell>
          <cell r="H2612">
            <v>0</v>
          </cell>
          <cell r="I2612">
            <v>0</v>
          </cell>
          <cell r="J2612">
            <v>0</v>
          </cell>
          <cell r="K2612">
            <v>0</v>
          </cell>
          <cell r="L2612">
            <v>0</v>
          </cell>
          <cell r="M2612">
            <v>0</v>
          </cell>
          <cell r="N2612">
            <v>0</v>
          </cell>
          <cell r="O2612">
            <v>0</v>
          </cell>
          <cell r="P2612">
            <v>0</v>
          </cell>
          <cell r="Q2612">
            <v>0</v>
          </cell>
          <cell r="R2612">
            <v>5.1061481672101516</v>
          </cell>
          <cell r="S2612">
            <v>15.546439584201273</v>
          </cell>
          <cell r="T2612">
            <v>36.769815927493447</v>
          </cell>
          <cell r="U2612">
            <v>47.99510590524666</v>
          </cell>
          <cell r="V2612">
            <v>54.039254216657497</v>
          </cell>
          <cell r="W2612">
            <v>54.75501228123791</v>
          </cell>
          <cell r="X2612">
            <v>55.462504704051796</v>
          </cell>
          <cell r="Y2612">
            <v>56.170704503007471</v>
          </cell>
          <cell r="Z2612">
            <v>56.91276145592839</v>
          </cell>
          <cell r="AA2612">
            <v>57.74360864977195</v>
          </cell>
          <cell r="AB2612">
            <v>58.507439221742665</v>
          </cell>
          <cell r="AC2612">
            <v>59.27262640549219</v>
          </cell>
          <cell r="AD2612">
            <v>60.065513565673378</v>
          </cell>
          <cell r="AE2612">
            <v>60.869007140432515</v>
          </cell>
          <cell r="AF2612">
            <v>61.683249011282939</v>
          </cell>
          <cell r="AG2612">
            <v>62.508382957680382</v>
          </cell>
          <cell r="AH2612">
            <v>63.344554682411669</v>
          </cell>
          <cell r="AI2612">
            <v>64.191911837323005</v>
          </cell>
          <cell r="AJ2612">
            <v>65.050604049392433</v>
          </cell>
          <cell r="AK2612">
            <v>65.920782947151125</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row>
        <row r="2613">
          <cell r="A2613" t="str">
            <v>UTResidentialTime-Of-Use EV ChargingSummer Peak Reduction @Generation (MW)Low Participation Case0</v>
          </cell>
          <cell r="B2613" t="str">
            <v>UT</v>
          </cell>
          <cell r="C2613" t="str">
            <v>Residential</v>
          </cell>
          <cell r="D2613" t="str">
            <v>Time-Of-Use EV Charging</v>
          </cell>
          <cell r="E2613" t="str">
            <v>Summer Peak Reduction @Generation (MW)</v>
          </cell>
          <cell r="F2613" t="str">
            <v>Low Participation Case</v>
          </cell>
          <cell r="G2613">
            <v>0</v>
          </cell>
          <cell r="H2613">
            <v>0</v>
          </cell>
          <cell r="I2613">
            <v>0</v>
          </cell>
          <cell r="J2613">
            <v>0</v>
          </cell>
          <cell r="K2613">
            <v>0</v>
          </cell>
          <cell r="L2613">
            <v>0</v>
          </cell>
          <cell r="M2613">
            <v>0</v>
          </cell>
          <cell r="N2613">
            <v>0</v>
          </cell>
          <cell r="O2613">
            <v>0</v>
          </cell>
          <cell r="P2613">
            <v>0</v>
          </cell>
          <cell r="Q2613">
            <v>0</v>
          </cell>
          <cell r="R2613">
            <v>5.6309529854545115</v>
          </cell>
          <cell r="S2613">
            <v>17.1442871462299</v>
          </cell>
          <cell r="T2613">
            <v>40.548980952242438</v>
          </cell>
          <cell r="U2613">
            <v>52.92799504328039</v>
          </cell>
          <cell r="V2613">
            <v>59.593354892652727</v>
          </cell>
          <cell r="W2613">
            <v>60.382677857562754</v>
          </cell>
          <cell r="X2613">
            <v>61.162885646285609</v>
          </cell>
          <cell r="Y2613">
            <v>61.94387351456492</v>
          </cell>
          <cell r="Z2613">
            <v>62.762198341341403</v>
          </cell>
          <cell r="AA2613">
            <v>63.678439181486489</v>
          </cell>
          <cell r="AB2613">
            <v>64.520775498172327</v>
          </cell>
          <cell r="AC2613">
            <v>65.364607857843168</v>
          </cell>
          <cell r="AD2613">
            <v>66.238987169908881</v>
          </cell>
          <cell r="AE2613">
            <v>67.125063013269198</v>
          </cell>
          <cell r="AF2613">
            <v>68.022991851877961</v>
          </cell>
          <cell r="AG2613">
            <v>68.932932242700019</v>
          </cell>
          <cell r="AH2613">
            <v>69.855044863709381</v>
          </cell>
          <cell r="AI2613">
            <v>70.789492542261797</v>
          </cell>
          <cell r="AJ2613">
            <v>71.73644028384696</v>
          </cell>
          <cell r="AK2613">
            <v>72.696055301225314</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row>
        <row r="2614">
          <cell r="A2614" t="str">
            <v>UTResidentialTime-Of-Use EV ChargingWinter Peak Reduction @Meter  (MW)Low Participation Case0</v>
          </cell>
          <cell r="B2614" t="str">
            <v>UT</v>
          </cell>
          <cell r="C2614" t="str">
            <v>Residential</v>
          </cell>
          <cell r="D2614" t="str">
            <v>Time-Of-Use EV Charging</v>
          </cell>
          <cell r="E2614" t="str">
            <v>Winter Peak Reduction @Meter  (MW)</v>
          </cell>
          <cell r="F2614" t="str">
            <v>Low Participation Case</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row>
        <row r="2615">
          <cell r="A2615" t="str">
            <v>UTResidentialTime-Of-Use EV ChargingWinter Peak Reduction @Generation (MW)Low Participation Case0</v>
          </cell>
          <cell r="B2615" t="str">
            <v>UT</v>
          </cell>
          <cell r="C2615" t="str">
            <v>Residential</v>
          </cell>
          <cell r="D2615" t="str">
            <v>Time-Of-Use EV Charging</v>
          </cell>
          <cell r="E2615" t="str">
            <v>Winter Peak Reduction @Generation (MW)</v>
          </cell>
          <cell r="F2615" t="str">
            <v>Low Participation Case</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row>
        <row r="2616">
          <cell r="A2616" t="str">
            <v>UTResidentialTime-Of-Use EV ChargingProgram Annual BenefitsLow Participation Case0</v>
          </cell>
          <cell r="B2616" t="str">
            <v>UT</v>
          </cell>
          <cell r="C2616" t="str">
            <v>Residential</v>
          </cell>
          <cell r="D2616" t="str">
            <v>Time-Of-Use EV Charging</v>
          </cell>
          <cell r="E2616" t="str">
            <v>Program Annual Benefits</v>
          </cell>
          <cell r="F2616" t="str">
            <v>Low Participation Case</v>
          </cell>
          <cell r="G2616">
            <v>0</v>
          </cell>
          <cell r="BA2616">
            <v>12827410.43</v>
          </cell>
        </row>
        <row r="2617">
          <cell r="A2617" t="str">
            <v>UTResidentialTime-Of-Use EV ChargingNew ParticipantsLow Participation Case0</v>
          </cell>
          <cell r="B2617" t="str">
            <v>UT</v>
          </cell>
          <cell r="C2617" t="str">
            <v>Residential</v>
          </cell>
          <cell r="D2617" t="str">
            <v>Time-Of-Use EV Charging</v>
          </cell>
          <cell r="E2617" t="str">
            <v>New Participants</v>
          </cell>
          <cell r="F2617" t="str">
            <v>Low Participation Case</v>
          </cell>
          <cell r="G2617">
            <v>0</v>
          </cell>
          <cell r="H2617">
            <v>0</v>
          </cell>
          <cell r="I2617">
            <v>0</v>
          </cell>
          <cell r="J2617">
            <v>0</v>
          </cell>
          <cell r="K2617">
            <v>0</v>
          </cell>
          <cell r="L2617">
            <v>0</v>
          </cell>
          <cell r="M2617">
            <v>0</v>
          </cell>
          <cell r="N2617">
            <v>0</v>
          </cell>
          <cell r="O2617">
            <v>0</v>
          </cell>
          <cell r="P2617">
            <v>0</v>
          </cell>
          <cell r="Q2617">
            <v>0</v>
          </cell>
          <cell r="R2617">
            <v>16746.686550000006</v>
          </cell>
          <cell r="S2617">
            <v>34271.919000000009</v>
          </cell>
          <cell r="T2617">
            <v>69833.664450000011</v>
          </cell>
          <cell r="U2617">
            <v>36847.527750000037</v>
          </cell>
          <cell r="V2617">
            <v>20100.588749999937</v>
          </cell>
          <cell r="W2617">
            <v>2583.0255000000179</v>
          </cell>
          <cell r="X2617">
            <v>2585.7149999999965</v>
          </cell>
          <cell r="Y2617">
            <v>2585.2035000000324</v>
          </cell>
          <cell r="Z2617">
            <v>2584.5764999999665</v>
          </cell>
          <cell r="AA2617">
            <v>2584.3950000000186</v>
          </cell>
          <cell r="AB2617">
            <v>2584.7249999999767</v>
          </cell>
          <cell r="AC2617">
            <v>2592.8595000000205</v>
          </cell>
          <cell r="AD2617">
            <v>2694.0321599718882</v>
          </cell>
          <cell r="AE2617">
            <v>2731.0805338135397</v>
          </cell>
          <cell r="AF2617">
            <v>2768.6383974915661</v>
          </cell>
          <cell r="AG2617">
            <v>2806.7127575183695</v>
          </cell>
          <cell r="AH2617">
            <v>2845.3107167601411</v>
          </cell>
          <cell r="AI2617">
            <v>2884.4394757617847</v>
          </cell>
          <cell r="AJ2617">
            <v>2924.1063340901455</v>
          </cell>
          <cell r="AK2617">
            <v>2964.3186916958948</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row>
        <row r="2618">
          <cell r="A2618" t="str">
            <v>UTResidentialTime-Of-Use EV ChargingIncentive CostsLow Participation Case0</v>
          </cell>
          <cell r="B2618" t="str">
            <v>UT</v>
          </cell>
          <cell r="C2618" t="str">
            <v>Residential</v>
          </cell>
          <cell r="D2618" t="str">
            <v>Time-Of-Use EV Charging</v>
          </cell>
          <cell r="E2618" t="str">
            <v>Incentive Costs</v>
          </cell>
          <cell r="F2618" t="str">
            <v>Low Participation Case</v>
          </cell>
          <cell r="G2618">
            <v>0</v>
          </cell>
          <cell r="H2618">
            <v>0</v>
          </cell>
          <cell r="I2618">
            <v>0</v>
          </cell>
          <cell r="J2618">
            <v>0</v>
          </cell>
          <cell r="K2618">
            <v>0</v>
          </cell>
          <cell r="L2618">
            <v>0</v>
          </cell>
          <cell r="M2618">
            <v>0</v>
          </cell>
          <cell r="N2618">
            <v>0</v>
          </cell>
          <cell r="O2618">
            <v>0</v>
          </cell>
          <cell r="P2618">
            <v>0</v>
          </cell>
          <cell r="Q2618">
            <v>0</v>
          </cell>
          <cell r="R2618">
            <v>351680.42</v>
          </cell>
          <cell r="S2618">
            <v>1071390.72</v>
          </cell>
          <cell r="T2618">
            <v>2537897.67</v>
          </cell>
          <cell r="U2618">
            <v>3311695.75</v>
          </cell>
          <cell r="V2618">
            <v>3733808.12</v>
          </cell>
          <cell r="W2618">
            <v>3788051.65</v>
          </cell>
          <cell r="X2618">
            <v>3842351.67</v>
          </cell>
          <cell r="Y2618">
            <v>3896640.94</v>
          </cell>
          <cell r="Z2618">
            <v>3950917.05</v>
          </cell>
          <cell r="AA2618">
            <v>4005189.34</v>
          </cell>
          <cell r="AB2618">
            <v>4059468.57</v>
          </cell>
          <cell r="AC2618">
            <v>4113918.62</v>
          </cell>
          <cell r="AD2618">
            <v>4170493.29</v>
          </cell>
          <cell r="AE2618">
            <v>4227845.9800000004</v>
          </cell>
          <cell r="AF2618">
            <v>4285987.3899999997</v>
          </cell>
          <cell r="AG2618">
            <v>4344928.3600000003</v>
          </cell>
          <cell r="AH2618">
            <v>4404679.88</v>
          </cell>
          <cell r="AI2618">
            <v>4465253.1100000003</v>
          </cell>
          <cell r="AJ2618">
            <v>4526659.34</v>
          </cell>
          <cell r="AK2618">
            <v>4588910.04</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row>
        <row r="2619">
          <cell r="A2619" t="str">
            <v>UTResidentialTime-Of-Use EV ChargingParticipantsLow Participation Case0</v>
          </cell>
          <cell r="B2619" t="str">
            <v>UT</v>
          </cell>
          <cell r="C2619" t="str">
            <v>Residential</v>
          </cell>
          <cell r="D2619" t="str">
            <v>Time-Of-Use EV Charging</v>
          </cell>
          <cell r="E2619" t="str">
            <v>Participants</v>
          </cell>
          <cell r="F2619" t="str">
            <v>Low Participation Case</v>
          </cell>
          <cell r="G2619">
            <v>0</v>
          </cell>
          <cell r="H2619">
            <v>0</v>
          </cell>
          <cell r="I2619">
            <v>0</v>
          </cell>
          <cell r="J2619">
            <v>0</v>
          </cell>
          <cell r="K2619">
            <v>0</v>
          </cell>
          <cell r="L2619">
            <v>0</v>
          </cell>
          <cell r="M2619">
            <v>0</v>
          </cell>
          <cell r="N2619">
            <v>0</v>
          </cell>
          <cell r="O2619">
            <v>0</v>
          </cell>
          <cell r="P2619">
            <v>0</v>
          </cell>
          <cell r="Q2619">
            <v>0</v>
          </cell>
          <cell r="R2619">
            <v>16746.686550000006</v>
          </cell>
          <cell r="S2619">
            <v>51018.605550000015</v>
          </cell>
          <cell r="T2619">
            <v>120852.27000000002</v>
          </cell>
          <cell r="U2619">
            <v>157699.79775000006</v>
          </cell>
          <cell r="V2619">
            <v>177800.38649999999</v>
          </cell>
          <cell r="W2619">
            <v>180383.41200000001</v>
          </cell>
          <cell r="X2619">
            <v>182969.12700000001</v>
          </cell>
          <cell r="Y2619">
            <v>185554.33050000004</v>
          </cell>
          <cell r="Z2619">
            <v>188138.90700000001</v>
          </cell>
          <cell r="AA2619">
            <v>190723.30200000003</v>
          </cell>
          <cell r="AB2619">
            <v>193308.027</v>
          </cell>
          <cell r="AC2619">
            <v>195900.88650000002</v>
          </cell>
          <cell r="AD2619">
            <v>198594.91865997191</v>
          </cell>
          <cell r="AE2619">
            <v>201325.99919378545</v>
          </cell>
          <cell r="AF2619">
            <v>204094.63759127702</v>
          </cell>
          <cell r="AG2619">
            <v>206901.35034879539</v>
          </cell>
          <cell r="AH2619">
            <v>209746.66106555553</v>
          </cell>
          <cell r="AI2619">
            <v>212631.10054131731</v>
          </cell>
          <cell r="AJ2619">
            <v>215555.20687540746</v>
          </cell>
          <cell r="AK2619">
            <v>218519.52556710335</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row>
        <row r="2620">
          <cell r="A2620" t="str">
            <v>UTExtra Large C&amp;ICritical Peak PricingProgram Annual BenefitsHigh Participation Case0</v>
          </cell>
          <cell r="B2620" t="str">
            <v>UT</v>
          </cell>
          <cell r="C2620" t="str">
            <v>Extra Large C&amp;I</v>
          </cell>
          <cell r="D2620" t="str">
            <v>Critical Peak Pricing</v>
          </cell>
          <cell r="E2620" t="str">
            <v>Program Annual Benefits</v>
          </cell>
          <cell r="F2620" t="str">
            <v>High Participation Case</v>
          </cell>
          <cell r="G2620">
            <v>0</v>
          </cell>
          <cell r="H2620">
            <v>0</v>
          </cell>
          <cell r="I2620">
            <v>0</v>
          </cell>
          <cell r="J2620">
            <v>0</v>
          </cell>
          <cell r="K2620">
            <v>0</v>
          </cell>
          <cell r="L2620">
            <v>0</v>
          </cell>
          <cell r="M2620">
            <v>0</v>
          </cell>
          <cell r="N2620">
            <v>0</v>
          </cell>
          <cell r="O2620">
            <v>0</v>
          </cell>
          <cell r="P2620">
            <v>0</v>
          </cell>
          <cell r="Q2620">
            <v>0</v>
          </cell>
          <cell r="R2620">
            <v>573231.01</v>
          </cell>
          <cell r="S2620">
            <v>1745288.43</v>
          </cell>
          <cell r="T2620">
            <v>4127886.26</v>
          </cell>
          <cell r="U2620">
            <v>5388069.9000000004</v>
          </cell>
          <cell r="V2620">
            <v>6066603.5300000003</v>
          </cell>
          <cell r="W2620">
            <v>6146956.6100000003</v>
          </cell>
          <cell r="X2620">
            <v>6226381.7599999998</v>
          </cell>
          <cell r="Y2620">
            <v>6305886.3200000003</v>
          </cell>
          <cell r="Z2620">
            <v>6389191.79</v>
          </cell>
          <cell r="AA2620">
            <v>6482465.1100000003</v>
          </cell>
          <cell r="AB2620">
            <v>6568214.9500000002</v>
          </cell>
          <cell r="AC2620">
            <v>6654117.0800000001</v>
          </cell>
          <cell r="AD2620">
            <v>6743128.8899999997</v>
          </cell>
          <cell r="AE2620">
            <v>6833331.4100000001</v>
          </cell>
          <cell r="AF2620">
            <v>6924740.5700000003</v>
          </cell>
          <cell r="AG2620">
            <v>7017372.5</v>
          </cell>
          <cell r="AH2620">
            <v>7111243.5700000003</v>
          </cell>
          <cell r="AI2620">
            <v>7206370.3399999999</v>
          </cell>
          <cell r="AJ2620">
            <v>7302769.6200000001</v>
          </cell>
          <cell r="AK2620">
            <v>7400458.4299999997</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row>
        <row r="2621">
          <cell r="A2621" t="str">
            <v>UTExtra Large C&amp;ICritical Peak PricingProgram Annual CostsHigh Participation Case0</v>
          </cell>
          <cell r="B2621" t="str">
            <v>UT</v>
          </cell>
          <cell r="C2621" t="str">
            <v>Extra Large C&amp;I</v>
          </cell>
          <cell r="D2621" t="str">
            <v>Critical Peak Pricing</v>
          </cell>
          <cell r="E2621" t="str">
            <v>Program Annual Costs</v>
          </cell>
          <cell r="F2621" t="str">
            <v>High Participation Case</v>
          </cell>
          <cell r="G2621">
            <v>0</v>
          </cell>
          <cell r="H2621">
            <v>0</v>
          </cell>
          <cell r="I2621">
            <v>0</v>
          </cell>
          <cell r="J2621">
            <v>0</v>
          </cell>
          <cell r="K2621">
            <v>0</v>
          </cell>
          <cell r="L2621">
            <v>0</v>
          </cell>
          <cell r="M2621">
            <v>0</v>
          </cell>
          <cell r="N2621">
            <v>0</v>
          </cell>
          <cell r="O2621">
            <v>0</v>
          </cell>
          <cell r="P2621">
            <v>0</v>
          </cell>
          <cell r="Q2621">
            <v>0</v>
          </cell>
          <cell r="R2621">
            <v>5834317.1500000004</v>
          </cell>
          <cell r="S2621">
            <v>12509121.98</v>
          </cell>
          <cell r="T2621">
            <v>26286343.199999999</v>
          </cell>
          <cell r="U2621">
            <v>16130618.27</v>
          </cell>
          <cell r="V2621">
            <v>10911310.720000001</v>
          </cell>
          <cell r="W2621">
            <v>4823091.07</v>
          </cell>
          <cell r="X2621">
            <v>4899046.41</v>
          </cell>
          <cell r="Y2621">
            <v>4974249.76</v>
          </cell>
          <cell r="Z2621">
            <v>5049879.66</v>
          </cell>
          <cell r="AA2621">
            <v>5126289.05</v>
          </cell>
          <cell r="AB2621">
            <v>5203203.5</v>
          </cell>
          <cell r="AC2621">
            <v>5283869.59</v>
          </cell>
          <cell r="AD2621">
            <v>5405233.1200000001</v>
          </cell>
          <cell r="AE2621">
            <v>5502775.29</v>
          </cell>
          <cell r="AF2621">
            <v>5602414.6799999997</v>
          </cell>
          <cell r="AG2621">
            <v>5704204.7300000004</v>
          </cell>
          <cell r="AH2621">
            <v>5808200.4400000004</v>
          </cell>
          <cell r="AI2621">
            <v>5914458.3899999997</v>
          </cell>
          <cell r="AJ2621">
            <v>6023036.7800000003</v>
          </cell>
          <cell r="AK2621">
            <v>6133995.5099999998</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row>
        <row r="2622">
          <cell r="A2622" t="str">
            <v>UTExtra Large C&amp;ICritical Peak PricingNon-Incentive CostsHigh Participation Case0</v>
          </cell>
          <cell r="B2622" t="str">
            <v>UT</v>
          </cell>
          <cell r="C2622" t="str">
            <v>Extra Large C&amp;I</v>
          </cell>
          <cell r="D2622" t="str">
            <v>Critical Peak Pricing</v>
          </cell>
          <cell r="E2622" t="str">
            <v>Non-Incentive Costs</v>
          </cell>
          <cell r="F2622" t="str">
            <v>High Participation Case</v>
          </cell>
          <cell r="G2622">
            <v>0</v>
          </cell>
          <cell r="H2622">
            <v>0</v>
          </cell>
          <cell r="I2622">
            <v>0</v>
          </cell>
          <cell r="J2622">
            <v>0</v>
          </cell>
          <cell r="K2622">
            <v>0</v>
          </cell>
          <cell r="L2622">
            <v>0</v>
          </cell>
          <cell r="M2622">
            <v>0</v>
          </cell>
          <cell r="N2622">
            <v>0</v>
          </cell>
          <cell r="O2622">
            <v>0</v>
          </cell>
          <cell r="P2622">
            <v>0</v>
          </cell>
          <cell r="Q2622">
            <v>0</v>
          </cell>
          <cell r="R2622">
            <v>5482636.7300000004</v>
          </cell>
          <cell r="S2622">
            <v>11437731.27</v>
          </cell>
          <cell r="T2622">
            <v>23748445.530000001</v>
          </cell>
          <cell r="U2622">
            <v>12818922.52</v>
          </cell>
          <cell r="V2622">
            <v>7177502.6100000003</v>
          </cell>
          <cell r="W2622">
            <v>1035039.42</v>
          </cell>
          <cell r="X2622">
            <v>1056694.75</v>
          </cell>
          <cell r="Y2622">
            <v>1077608.81</v>
          </cell>
          <cell r="Z2622">
            <v>1098962.6200000001</v>
          </cell>
          <cell r="AA2622">
            <v>1121099.71</v>
          </cell>
          <cell r="AB2622">
            <v>1143734.93</v>
          </cell>
          <cell r="AC2622">
            <v>1169950.97</v>
          </cell>
          <cell r="AD2622">
            <v>1234739.83</v>
          </cell>
          <cell r="AE2622">
            <v>1274929.31</v>
          </cell>
          <cell r="AF2622">
            <v>1316427.29</v>
          </cell>
          <cell r="AG2622">
            <v>1359276.37</v>
          </cell>
          <cell r="AH2622">
            <v>1403520.56</v>
          </cell>
          <cell r="AI2622">
            <v>1449205.28</v>
          </cell>
          <cell r="AJ2622">
            <v>1496377.44</v>
          </cell>
          <cell r="AK2622">
            <v>1545085.48</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row>
        <row r="2623">
          <cell r="A2623" t="str">
            <v>UTExtra Large C&amp;ICritical Peak PricingSummer Peak Reduction @Meter  (MW)High Participation Case0</v>
          </cell>
          <cell r="B2623" t="str">
            <v>UT</v>
          </cell>
          <cell r="C2623" t="str">
            <v>Extra Large C&amp;I</v>
          </cell>
          <cell r="D2623" t="str">
            <v>Critical Peak Pricing</v>
          </cell>
          <cell r="E2623" t="str">
            <v>Summer Peak Reduction @Meter  (MW)</v>
          </cell>
          <cell r="F2623" t="str">
            <v>High Participation Case</v>
          </cell>
          <cell r="G2623">
            <v>0</v>
          </cell>
          <cell r="H2623">
            <v>0</v>
          </cell>
          <cell r="I2623">
            <v>0</v>
          </cell>
          <cell r="J2623">
            <v>0</v>
          </cell>
          <cell r="K2623">
            <v>0</v>
          </cell>
          <cell r="L2623">
            <v>0</v>
          </cell>
          <cell r="M2623">
            <v>0</v>
          </cell>
          <cell r="N2623">
            <v>0</v>
          </cell>
          <cell r="O2623">
            <v>0</v>
          </cell>
          <cell r="P2623">
            <v>0</v>
          </cell>
          <cell r="Q2623">
            <v>0</v>
          </cell>
          <cell r="R2623">
            <v>5.1061481672101516</v>
          </cell>
          <cell r="S2623">
            <v>15.546439584201273</v>
          </cell>
          <cell r="T2623">
            <v>36.769815927493447</v>
          </cell>
          <cell r="U2623">
            <v>47.99510590524666</v>
          </cell>
          <cell r="V2623">
            <v>54.039254216657497</v>
          </cell>
          <cell r="W2623">
            <v>54.75501228123791</v>
          </cell>
          <cell r="X2623">
            <v>55.462504704051796</v>
          </cell>
          <cell r="Y2623">
            <v>56.170704503007471</v>
          </cell>
          <cell r="Z2623">
            <v>56.91276145592839</v>
          </cell>
          <cell r="AA2623">
            <v>57.74360864977195</v>
          </cell>
          <cell r="AB2623">
            <v>58.507439221742665</v>
          </cell>
          <cell r="AC2623">
            <v>59.27262640549219</v>
          </cell>
          <cell r="AD2623">
            <v>60.065513565673378</v>
          </cell>
          <cell r="AE2623">
            <v>60.869007140432515</v>
          </cell>
          <cell r="AF2623">
            <v>61.683249011282939</v>
          </cell>
          <cell r="AG2623">
            <v>62.508382957680382</v>
          </cell>
          <cell r="AH2623">
            <v>63.344554682411669</v>
          </cell>
          <cell r="AI2623">
            <v>64.191911837323005</v>
          </cell>
          <cell r="AJ2623">
            <v>65.050604049392433</v>
          </cell>
          <cell r="AK2623">
            <v>65.920782947151125</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row>
        <row r="2624">
          <cell r="A2624" t="str">
            <v>UTExtra Large C&amp;ICritical Peak PricingSummer Peak Reduction @Generation (MW)High Participation Case0</v>
          </cell>
          <cell r="B2624" t="str">
            <v>UT</v>
          </cell>
          <cell r="C2624" t="str">
            <v>Extra Large C&amp;I</v>
          </cell>
          <cell r="D2624" t="str">
            <v>Critical Peak Pricing</v>
          </cell>
          <cell r="E2624" t="str">
            <v>Summer Peak Reduction @Generation (MW)</v>
          </cell>
          <cell r="F2624" t="str">
            <v>High Participation Case</v>
          </cell>
          <cell r="G2624">
            <v>0</v>
          </cell>
          <cell r="H2624">
            <v>0</v>
          </cell>
          <cell r="I2624">
            <v>0</v>
          </cell>
          <cell r="J2624">
            <v>0</v>
          </cell>
          <cell r="K2624">
            <v>0</v>
          </cell>
          <cell r="L2624">
            <v>0</v>
          </cell>
          <cell r="M2624">
            <v>0</v>
          </cell>
          <cell r="N2624">
            <v>0</v>
          </cell>
          <cell r="O2624">
            <v>0</v>
          </cell>
          <cell r="P2624">
            <v>0</v>
          </cell>
          <cell r="Q2624">
            <v>0</v>
          </cell>
          <cell r="R2624">
            <v>5.6309529854545115</v>
          </cell>
          <cell r="S2624">
            <v>17.1442871462299</v>
          </cell>
          <cell r="T2624">
            <v>40.548980952242438</v>
          </cell>
          <cell r="U2624">
            <v>52.92799504328039</v>
          </cell>
          <cell r="V2624">
            <v>59.593354892652727</v>
          </cell>
          <cell r="W2624">
            <v>60.382677857562754</v>
          </cell>
          <cell r="X2624">
            <v>61.162885646285609</v>
          </cell>
          <cell r="Y2624">
            <v>61.94387351456492</v>
          </cell>
          <cell r="Z2624">
            <v>62.762198341341403</v>
          </cell>
          <cell r="AA2624">
            <v>63.678439181486489</v>
          </cell>
          <cell r="AB2624">
            <v>64.520775498172327</v>
          </cell>
          <cell r="AC2624">
            <v>65.364607857843168</v>
          </cell>
          <cell r="AD2624">
            <v>66.238987169908881</v>
          </cell>
          <cell r="AE2624">
            <v>67.125063013269198</v>
          </cell>
          <cell r="AF2624">
            <v>68.022991851877961</v>
          </cell>
          <cell r="AG2624">
            <v>68.932932242700019</v>
          </cell>
          <cell r="AH2624">
            <v>69.855044863709381</v>
          </cell>
          <cell r="AI2624">
            <v>70.789492542261797</v>
          </cell>
          <cell r="AJ2624">
            <v>71.73644028384696</v>
          </cell>
          <cell r="AK2624">
            <v>72.696055301225314</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row>
        <row r="2625">
          <cell r="A2625" t="str">
            <v>UTExtra Large C&amp;ICritical Peak PricingWinter Peak Reduction @Meter  (MW)High Participation Case0</v>
          </cell>
          <cell r="B2625" t="str">
            <v>UT</v>
          </cell>
          <cell r="C2625" t="str">
            <v>Extra Large C&amp;I</v>
          </cell>
          <cell r="D2625" t="str">
            <v>Critical Peak Pricing</v>
          </cell>
          <cell r="E2625" t="str">
            <v>Winter Peak Reduction @Meter  (MW)</v>
          </cell>
          <cell r="F2625" t="str">
            <v>High Participation Case</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row>
        <row r="2626">
          <cell r="A2626" t="str">
            <v>UTExtra Large C&amp;ICritical Peak PricingWinter Peak Reduction @Generation (MW)High Participation Case0</v>
          </cell>
          <cell r="B2626" t="str">
            <v>UT</v>
          </cell>
          <cell r="C2626" t="str">
            <v>Extra Large C&amp;I</v>
          </cell>
          <cell r="D2626" t="str">
            <v>Critical Peak Pricing</v>
          </cell>
          <cell r="E2626" t="str">
            <v>Winter Peak Reduction @Generation (MW)</v>
          </cell>
          <cell r="F2626" t="str">
            <v>High Participation Case</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row>
        <row r="2627">
          <cell r="A2627" t="str">
            <v>UTExtra Large C&amp;ICritical Peak PricingProgram Annual BenefitsHigh Participation Case0</v>
          </cell>
          <cell r="B2627" t="str">
            <v>UT</v>
          </cell>
          <cell r="C2627" t="str">
            <v>Extra Large C&amp;I</v>
          </cell>
          <cell r="D2627" t="str">
            <v>Critical Peak Pricing</v>
          </cell>
          <cell r="E2627" t="str">
            <v>Program Annual Benefits</v>
          </cell>
          <cell r="F2627" t="str">
            <v>High Participation Case</v>
          </cell>
          <cell r="G2627">
            <v>0</v>
          </cell>
          <cell r="BA2627">
            <v>94126721.019999996</v>
          </cell>
        </row>
        <row r="2628">
          <cell r="A2628" t="str">
            <v>UTExtra Large C&amp;ICritical Peak PricingNew ParticipantsHigh Participation Case0</v>
          </cell>
          <cell r="B2628" t="str">
            <v>UT</v>
          </cell>
          <cell r="C2628" t="str">
            <v>Extra Large C&amp;I</v>
          </cell>
          <cell r="D2628" t="str">
            <v>Critical Peak Pricing</v>
          </cell>
          <cell r="E2628" t="str">
            <v>New Participants</v>
          </cell>
          <cell r="F2628" t="str">
            <v>High Participation Case</v>
          </cell>
          <cell r="G2628">
            <v>0</v>
          </cell>
          <cell r="H2628">
            <v>0</v>
          </cell>
          <cell r="I2628">
            <v>0</v>
          </cell>
          <cell r="J2628">
            <v>0</v>
          </cell>
          <cell r="K2628">
            <v>0</v>
          </cell>
          <cell r="L2628">
            <v>0</v>
          </cell>
          <cell r="M2628">
            <v>0</v>
          </cell>
          <cell r="N2628">
            <v>0</v>
          </cell>
          <cell r="O2628">
            <v>0</v>
          </cell>
          <cell r="P2628">
            <v>0</v>
          </cell>
          <cell r="Q2628">
            <v>0</v>
          </cell>
          <cell r="R2628">
            <v>16746.686550000006</v>
          </cell>
          <cell r="S2628">
            <v>34271.919000000009</v>
          </cell>
          <cell r="T2628">
            <v>69833.664450000011</v>
          </cell>
          <cell r="U2628">
            <v>36847.527750000037</v>
          </cell>
          <cell r="V2628">
            <v>20100.588749999937</v>
          </cell>
          <cell r="W2628">
            <v>2583.0255000000179</v>
          </cell>
          <cell r="X2628">
            <v>2585.7149999999965</v>
          </cell>
          <cell r="Y2628">
            <v>2585.2035000000324</v>
          </cell>
          <cell r="Z2628">
            <v>2584.5764999999665</v>
          </cell>
          <cell r="AA2628">
            <v>2584.3950000000186</v>
          </cell>
          <cell r="AB2628">
            <v>2584.7249999999767</v>
          </cell>
          <cell r="AC2628">
            <v>2592.8595000000205</v>
          </cell>
          <cell r="AD2628">
            <v>2694.0321599718882</v>
          </cell>
          <cell r="AE2628">
            <v>2731.0805338135397</v>
          </cell>
          <cell r="AF2628">
            <v>2768.6383974915661</v>
          </cell>
          <cell r="AG2628">
            <v>2806.7127575183695</v>
          </cell>
          <cell r="AH2628">
            <v>2845.3107167601411</v>
          </cell>
          <cell r="AI2628">
            <v>2884.4394757617847</v>
          </cell>
          <cell r="AJ2628">
            <v>2924.1063340901455</v>
          </cell>
          <cell r="AK2628">
            <v>2964.3186916958948</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row>
        <row r="2629">
          <cell r="A2629" t="str">
            <v>UTExtra Large C&amp;ICritical Peak PricingIncentive CostsHigh Participation Case0</v>
          </cell>
          <cell r="B2629" t="str">
            <v>UT</v>
          </cell>
          <cell r="C2629" t="str">
            <v>Extra Large C&amp;I</v>
          </cell>
          <cell r="D2629" t="str">
            <v>Critical Peak Pricing</v>
          </cell>
          <cell r="E2629" t="str">
            <v>Incentive Costs</v>
          </cell>
          <cell r="F2629" t="str">
            <v>High Participation Case</v>
          </cell>
          <cell r="G2629">
            <v>0</v>
          </cell>
          <cell r="H2629">
            <v>0</v>
          </cell>
          <cell r="I2629">
            <v>0</v>
          </cell>
          <cell r="J2629">
            <v>0</v>
          </cell>
          <cell r="K2629">
            <v>0</v>
          </cell>
          <cell r="L2629">
            <v>0</v>
          </cell>
          <cell r="M2629">
            <v>0</v>
          </cell>
          <cell r="N2629">
            <v>0</v>
          </cell>
          <cell r="O2629">
            <v>0</v>
          </cell>
          <cell r="P2629">
            <v>0</v>
          </cell>
          <cell r="Q2629">
            <v>0</v>
          </cell>
          <cell r="R2629">
            <v>351680.42</v>
          </cell>
          <cell r="S2629">
            <v>1071390.72</v>
          </cell>
          <cell r="T2629">
            <v>2537897.67</v>
          </cell>
          <cell r="U2629">
            <v>3311695.75</v>
          </cell>
          <cell r="V2629">
            <v>3733808.12</v>
          </cell>
          <cell r="W2629">
            <v>3788051.65</v>
          </cell>
          <cell r="X2629">
            <v>3842351.67</v>
          </cell>
          <cell r="Y2629">
            <v>3896640.94</v>
          </cell>
          <cell r="Z2629">
            <v>3950917.05</v>
          </cell>
          <cell r="AA2629">
            <v>4005189.34</v>
          </cell>
          <cell r="AB2629">
            <v>4059468.57</v>
          </cell>
          <cell r="AC2629">
            <v>4113918.62</v>
          </cell>
          <cell r="AD2629">
            <v>4170493.29</v>
          </cell>
          <cell r="AE2629">
            <v>4227845.9800000004</v>
          </cell>
          <cell r="AF2629">
            <v>4285987.3899999997</v>
          </cell>
          <cell r="AG2629">
            <v>4344928.3600000003</v>
          </cell>
          <cell r="AH2629">
            <v>4404679.88</v>
          </cell>
          <cell r="AI2629">
            <v>4465253.1100000003</v>
          </cell>
          <cell r="AJ2629">
            <v>4526659.34</v>
          </cell>
          <cell r="AK2629">
            <v>4588910.04</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row>
        <row r="2630">
          <cell r="A2630" t="str">
            <v>UTExtra Large C&amp;ICritical Peak PricingParticipantsHigh Participation Case0</v>
          </cell>
          <cell r="B2630" t="str">
            <v>UT</v>
          </cell>
          <cell r="C2630" t="str">
            <v>Extra Large C&amp;I</v>
          </cell>
          <cell r="D2630" t="str">
            <v>Critical Peak Pricing</v>
          </cell>
          <cell r="E2630" t="str">
            <v>Participants</v>
          </cell>
          <cell r="F2630" t="str">
            <v>High Participation Case</v>
          </cell>
          <cell r="G2630">
            <v>0</v>
          </cell>
          <cell r="H2630">
            <v>0</v>
          </cell>
          <cell r="I2630">
            <v>0</v>
          </cell>
          <cell r="J2630">
            <v>0</v>
          </cell>
          <cell r="K2630">
            <v>0</v>
          </cell>
          <cell r="L2630">
            <v>0</v>
          </cell>
          <cell r="M2630">
            <v>0</v>
          </cell>
          <cell r="N2630">
            <v>0</v>
          </cell>
          <cell r="O2630">
            <v>0</v>
          </cell>
          <cell r="P2630">
            <v>0</v>
          </cell>
          <cell r="Q2630">
            <v>0</v>
          </cell>
          <cell r="R2630">
            <v>16746.686550000006</v>
          </cell>
          <cell r="S2630">
            <v>51018.605550000015</v>
          </cell>
          <cell r="T2630">
            <v>120852.27000000002</v>
          </cell>
          <cell r="U2630">
            <v>157699.79775000006</v>
          </cell>
          <cell r="V2630">
            <v>177800.38649999999</v>
          </cell>
          <cell r="W2630">
            <v>180383.41200000001</v>
          </cell>
          <cell r="X2630">
            <v>182969.12700000001</v>
          </cell>
          <cell r="Y2630">
            <v>185554.33050000004</v>
          </cell>
          <cell r="Z2630">
            <v>188138.90700000001</v>
          </cell>
          <cell r="AA2630">
            <v>190723.30200000003</v>
          </cell>
          <cell r="AB2630">
            <v>193308.027</v>
          </cell>
          <cell r="AC2630">
            <v>195900.88650000002</v>
          </cell>
          <cell r="AD2630">
            <v>198594.91865997191</v>
          </cell>
          <cell r="AE2630">
            <v>201325.99919378545</v>
          </cell>
          <cell r="AF2630">
            <v>204094.63759127702</v>
          </cell>
          <cell r="AG2630">
            <v>206901.35034879539</v>
          </cell>
          <cell r="AH2630">
            <v>209746.66106555553</v>
          </cell>
          <cell r="AI2630">
            <v>212631.10054131731</v>
          </cell>
          <cell r="AJ2630">
            <v>215555.20687540746</v>
          </cell>
          <cell r="AK2630">
            <v>218519.52556710335</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row>
        <row r="2631">
          <cell r="A2631" t="str">
            <v>UTIrrigationCritical Peak PricingProgram Annual BenefitsHigh Participation Case0</v>
          </cell>
          <cell r="B2631" t="str">
            <v>UT</v>
          </cell>
          <cell r="C2631" t="str">
            <v>Irrigation</v>
          </cell>
          <cell r="D2631" t="str">
            <v>Critical Peak Pricing</v>
          </cell>
          <cell r="E2631" t="str">
            <v>Program Annual Benefits</v>
          </cell>
          <cell r="F2631" t="str">
            <v>High Participation Case</v>
          </cell>
          <cell r="G2631">
            <v>0</v>
          </cell>
          <cell r="H2631">
            <v>0</v>
          </cell>
          <cell r="I2631">
            <v>0</v>
          </cell>
          <cell r="J2631">
            <v>0</v>
          </cell>
          <cell r="K2631">
            <v>0</v>
          </cell>
          <cell r="L2631">
            <v>0</v>
          </cell>
          <cell r="M2631">
            <v>0</v>
          </cell>
          <cell r="N2631">
            <v>0</v>
          </cell>
          <cell r="O2631">
            <v>0</v>
          </cell>
          <cell r="P2631">
            <v>0</v>
          </cell>
          <cell r="Q2631">
            <v>0</v>
          </cell>
          <cell r="R2631">
            <v>573231.01</v>
          </cell>
          <cell r="S2631">
            <v>1745288.43</v>
          </cell>
          <cell r="T2631">
            <v>4127886.26</v>
          </cell>
          <cell r="U2631">
            <v>5388069.9000000004</v>
          </cell>
          <cell r="V2631">
            <v>6066603.5300000003</v>
          </cell>
          <cell r="W2631">
            <v>6146956.6100000003</v>
          </cell>
          <cell r="X2631">
            <v>6226381.7599999998</v>
          </cell>
          <cell r="Y2631">
            <v>6305886.3200000003</v>
          </cell>
          <cell r="Z2631">
            <v>6389191.79</v>
          </cell>
          <cell r="AA2631">
            <v>6482465.1100000003</v>
          </cell>
          <cell r="AB2631">
            <v>6568214.9500000002</v>
          </cell>
          <cell r="AC2631">
            <v>6654117.0800000001</v>
          </cell>
          <cell r="AD2631">
            <v>6743128.8899999997</v>
          </cell>
          <cell r="AE2631">
            <v>6833331.4100000001</v>
          </cell>
          <cell r="AF2631">
            <v>6924740.5700000003</v>
          </cell>
          <cell r="AG2631">
            <v>7017372.5</v>
          </cell>
          <cell r="AH2631">
            <v>7111243.5700000003</v>
          </cell>
          <cell r="AI2631">
            <v>7206370.3399999999</v>
          </cell>
          <cell r="AJ2631">
            <v>7302769.6200000001</v>
          </cell>
          <cell r="AK2631">
            <v>7400458.4299999997</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row>
        <row r="2632">
          <cell r="A2632" t="str">
            <v>UTIrrigationCritical Peak PricingProgram Annual CostsHigh Participation Case0</v>
          </cell>
          <cell r="B2632" t="str">
            <v>UT</v>
          </cell>
          <cell r="C2632" t="str">
            <v>Irrigation</v>
          </cell>
          <cell r="D2632" t="str">
            <v>Critical Peak Pricing</v>
          </cell>
          <cell r="E2632" t="str">
            <v>Program Annual Costs</v>
          </cell>
          <cell r="F2632" t="str">
            <v>High Participation Case</v>
          </cell>
          <cell r="G2632">
            <v>0</v>
          </cell>
          <cell r="H2632">
            <v>0</v>
          </cell>
          <cell r="I2632">
            <v>0</v>
          </cell>
          <cell r="J2632">
            <v>0</v>
          </cell>
          <cell r="K2632">
            <v>0</v>
          </cell>
          <cell r="L2632">
            <v>0</v>
          </cell>
          <cell r="M2632">
            <v>0</v>
          </cell>
          <cell r="N2632">
            <v>0</v>
          </cell>
          <cell r="O2632">
            <v>0</v>
          </cell>
          <cell r="P2632">
            <v>0</v>
          </cell>
          <cell r="Q2632">
            <v>0</v>
          </cell>
          <cell r="R2632">
            <v>5834317.1500000004</v>
          </cell>
          <cell r="S2632">
            <v>12509121.98</v>
          </cell>
          <cell r="T2632">
            <v>26286343.199999999</v>
          </cell>
          <cell r="U2632">
            <v>16130618.27</v>
          </cell>
          <cell r="V2632">
            <v>10911310.720000001</v>
          </cell>
          <cell r="W2632">
            <v>4823091.07</v>
          </cell>
          <cell r="X2632">
            <v>4899046.41</v>
          </cell>
          <cell r="Y2632">
            <v>4974249.76</v>
          </cell>
          <cell r="Z2632">
            <v>5049879.66</v>
          </cell>
          <cell r="AA2632">
            <v>5126289.05</v>
          </cell>
          <cell r="AB2632">
            <v>5203203.5</v>
          </cell>
          <cell r="AC2632">
            <v>5283869.59</v>
          </cell>
          <cell r="AD2632">
            <v>5405233.1200000001</v>
          </cell>
          <cell r="AE2632">
            <v>5502775.29</v>
          </cell>
          <cell r="AF2632">
            <v>5602414.6799999997</v>
          </cell>
          <cell r="AG2632">
            <v>5704204.7300000004</v>
          </cell>
          <cell r="AH2632">
            <v>5808200.4400000004</v>
          </cell>
          <cell r="AI2632">
            <v>5914458.3899999997</v>
          </cell>
          <cell r="AJ2632">
            <v>6023036.7800000003</v>
          </cell>
          <cell r="AK2632">
            <v>6133995.5099999998</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row>
        <row r="2633">
          <cell r="A2633" t="str">
            <v>UTIrrigationCritical Peak PricingNon-Incentive CostsHigh Participation Case0</v>
          </cell>
          <cell r="B2633" t="str">
            <v>UT</v>
          </cell>
          <cell r="C2633" t="str">
            <v>Irrigation</v>
          </cell>
          <cell r="D2633" t="str">
            <v>Critical Peak Pricing</v>
          </cell>
          <cell r="E2633" t="str">
            <v>Non-Incentive Costs</v>
          </cell>
          <cell r="F2633" t="str">
            <v>High Participation Case</v>
          </cell>
          <cell r="G2633">
            <v>0</v>
          </cell>
          <cell r="H2633">
            <v>0</v>
          </cell>
          <cell r="I2633">
            <v>0</v>
          </cell>
          <cell r="J2633">
            <v>0</v>
          </cell>
          <cell r="K2633">
            <v>0</v>
          </cell>
          <cell r="L2633">
            <v>0</v>
          </cell>
          <cell r="M2633">
            <v>0</v>
          </cell>
          <cell r="N2633">
            <v>0</v>
          </cell>
          <cell r="O2633">
            <v>0</v>
          </cell>
          <cell r="P2633">
            <v>0</v>
          </cell>
          <cell r="Q2633">
            <v>0</v>
          </cell>
          <cell r="R2633">
            <v>5482636.7300000004</v>
          </cell>
          <cell r="S2633">
            <v>11437731.27</v>
          </cell>
          <cell r="T2633">
            <v>23748445.530000001</v>
          </cell>
          <cell r="U2633">
            <v>12818922.52</v>
          </cell>
          <cell r="V2633">
            <v>7177502.6100000003</v>
          </cell>
          <cell r="W2633">
            <v>1035039.42</v>
          </cell>
          <cell r="X2633">
            <v>1056694.75</v>
          </cell>
          <cell r="Y2633">
            <v>1077608.81</v>
          </cell>
          <cell r="Z2633">
            <v>1098962.6200000001</v>
          </cell>
          <cell r="AA2633">
            <v>1121099.71</v>
          </cell>
          <cell r="AB2633">
            <v>1143734.93</v>
          </cell>
          <cell r="AC2633">
            <v>1169950.97</v>
          </cell>
          <cell r="AD2633">
            <v>1234739.83</v>
          </cell>
          <cell r="AE2633">
            <v>1274929.31</v>
          </cell>
          <cell r="AF2633">
            <v>1316427.29</v>
          </cell>
          <cell r="AG2633">
            <v>1359276.37</v>
          </cell>
          <cell r="AH2633">
            <v>1403520.56</v>
          </cell>
          <cell r="AI2633">
            <v>1449205.28</v>
          </cell>
          <cell r="AJ2633">
            <v>1496377.44</v>
          </cell>
          <cell r="AK2633">
            <v>1545085.48</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row>
        <row r="2634">
          <cell r="A2634" t="str">
            <v>UTIrrigationCritical Peak PricingSummer Peak Reduction @Meter  (MW)High Participation Case0</v>
          </cell>
          <cell r="B2634" t="str">
            <v>UT</v>
          </cell>
          <cell r="C2634" t="str">
            <v>Irrigation</v>
          </cell>
          <cell r="D2634" t="str">
            <v>Critical Peak Pricing</v>
          </cell>
          <cell r="E2634" t="str">
            <v>Summer Peak Reduction @Meter  (MW)</v>
          </cell>
          <cell r="F2634" t="str">
            <v>High Participation Case</v>
          </cell>
          <cell r="G2634">
            <v>0</v>
          </cell>
          <cell r="H2634">
            <v>0</v>
          </cell>
          <cell r="I2634">
            <v>0</v>
          </cell>
          <cell r="J2634">
            <v>0</v>
          </cell>
          <cell r="K2634">
            <v>0</v>
          </cell>
          <cell r="L2634">
            <v>0</v>
          </cell>
          <cell r="M2634">
            <v>0</v>
          </cell>
          <cell r="N2634">
            <v>0</v>
          </cell>
          <cell r="O2634">
            <v>0</v>
          </cell>
          <cell r="P2634">
            <v>0</v>
          </cell>
          <cell r="Q2634">
            <v>0</v>
          </cell>
          <cell r="R2634">
            <v>5.1061481672101516</v>
          </cell>
          <cell r="S2634">
            <v>15.546439584201273</v>
          </cell>
          <cell r="T2634">
            <v>36.769815927493447</v>
          </cell>
          <cell r="U2634">
            <v>47.99510590524666</v>
          </cell>
          <cell r="V2634">
            <v>54.039254216657497</v>
          </cell>
          <cell r="W2634">
            <v>54.75501228123791</v>
          </cell>
          <cell r="X2634">
            <v>55.462504704051796</v>
          </cell>
          <cell r="Y2634">
            <v>56.170704503007471</v>
          </cell>
          <cell r="Z2634">
            <v>56.91276145592839</v>
          </cell>
          <cell r="AA2634">
            <v>57.74360864977195</v>
          </cell>
          <cell r="AB2634">
            <v>58.507439221742665</v>
          </cell>
          <cell r="AC2634">
            <v>59.27262640549219</v>
          </cell>
          <cell r="AD2634">
            <v>60.065513565673378</v>
          </cell>
          <cell r="AE2634">
            <v>60.869007140432515</v>
          </cell>
          <cell r="AF2634">
            <v>61.683249011282939</v>
          </cell>
          <cell r="AG2634">
            <v>62.508382957680382</v>
          </cell>
          <cell r="AH2634">
            <v>63.344554682411669</v>
          </cell>
          <cell r="AI2634">
            <v>64.191911837323005</v>
          </cell>
          <cell r="AJ2634">
            <v>65.050604049392433</v>
          </cell>
          <cell r="AK2634">
            <v>65.920782947151125</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row>
        <row r="2635">
          <cell r="A2635" t="str">
            <v>UTIrrigationCritical Peak PricingSummer Peak Reduction @Generation (MW)High Participation Case0</v>
          </cell>
          <cell r="B2635" t="str">
            <v>UT</v>
          </cell>
          <cell r="C2635" t="str">
            <v>Irrigation</v>
          </cell>
          <cell r="D2635" t="str">
            <v>Critical Peak Pricing</v>
          </cell>
          <cell r="E2635" t="str">
            <v>Summer Peak Reduction @Generation (MW)</v>
          </cell>
          <cell r="F2635" t="str">
            <v>High Participation Case</v>
          </cell>
          <cell r="G2635">
            <v>0</v>
          </cell>
          <cell r="H2635">
            <v>0</v>
          </cell>
          <cell r="I2635">
            <v>0</v>
          </cell>
          <cell r="J2635">
            <v>0</v>
          </cell>
          <cell r="K2635">
            <v>0</v>
          </cell>
          <cell r="L2635">
            <v>0</v>
          </cell>
          <cell r="M2635">
            <v>0</v>
          </cell>
          <cell r="N2635">
            <v>0</v>
          </cell>
          <cell r="O2635">
            <v>0</v>
          </cell>
          <cell r="P2635">
            <v>0</v>
          </cell>
          <cell r="Q2635">
            <v>0</v>
          </cell>
          <cell r="R2635">
            <v>5.6309529854545115</v>
          </cell>
          <cell r="S2635">
            <v>17.1442871462299</v>
          </cell>
          <cell r="T2635">
            <v>40.548980952242438</v>
          </cell>
          <cell r="U2635">
            <v>52.92799504328039</v>
          </cell>
          <cell r="V2635">
            <v>59.593354892652727</v>
          </cell>
          <cell r="W2635">
            <v>60.382677857562754</v>
          </cell>
          <cell r="X2635">
            <v>61.162885646285609</v>
          </cell>
          <cell r="Y2635">
            <v>61.94387351456492</v>
          </cell>
          <cell r="Z2635">
            <v>62.762198341341403</v>
          </cell>
          <cell r="AA2635">
            <v>63.678439181486489</v>
          </cell>
          <cell r="AB2635">
            <v>64.520775498172327</v>
          </cell>
          <cell r="AC2635">
            <v>65.364607857843168</v>
          </cell>
          <cell r="AD2635">
            <v>66.238987169908881</v>
          </cell>
          <cell r="AE2635">
            <v>67.125063013269198</v>
          </cell>
          <cell r="AF2635">
            <v>68.022991851877961</v>
          </cell>
          <cell r="AG2635">
            <v>68.932932242700019</v>
          </cell>
          <cell r="AH2635">
            <v>69.855044863709381</v>
          </cell>
          <cell r="AI2635">
            <v>70.789492542261797</v>
          </cell>
          <cell r="AJ2635">
            <v>71.73644028384696</v>
          </cell>
          <cell r="AK2635">
            <v>72.696055301225314</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row>
        <row r="2636">
          <cell r="A2636" t="str">
            <v>UTIrrigationCritical Peak PricingWinter Peak Reduction @Meter  (MW)High Participation Case0</v>
          </cell>
          <cell r="B2636" t="str">
            <v>UT</v>
          </cell>
          <cell r="C2636" t="str">
            <v>Irrigation</v>
          </cell>
          <cell r="D2636" t="str">
            <v>Critical Peak Pricing</v>
          </cell>
          <cell r="E2636" t="str">
            <v>Winter Peak Reduction @Meter  (MW)</v>
          </cell>
          <cell r="F2636" t="str">
            <v>High Participation Case</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row>
        <row r="2637">
          <cell r="A2637" t="str">
            <v>UTIrrigationCritical Peak PricingWinter Peak Reduction @Generation (MW)High Participation Case0</v>
          </cell>
          <cell r="B2637" t="str">
            <v>UT</v>
          </cell>
          <cell r="C2637" t="str">
            <v>Irrigation</v>
          </cell>
          <cell r="D2637" t="str">
            <v>Critical Peak Pricing</v>
          </cell>
          <cell r="E2637" t="str">
            <v>Winter Peak Reduction @Generation (MW)</v>
          </cell>
          <cell r="F2637" t="str">
            <v>High Participation Case</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row>
        <row r="2638">
          <cell r="A2638" t="str">
            <v>UTIrrigationCritical Peak PricingProgram Annual BenefitsHigh Participation Case0</v>
          </cell>
          <cell r="B2638" t="str">
            <v>UT</v>
          </cell>
          <cell r="C2638" t="str">
            <v>Irrigation</v>
          </cell>
          <cell r="D2638" t="str">
            <v>Critical Peak Pricing</v>
          </cell>
          <cell r="E2638" t="str">
            <v>Program Annual Benefits</v>
          </cell>
          <cell r="F2638" t="str">
            <v>High Participation Case</v>
          </cell>
          <cell r="G2638">
            <v>0</v>
          </cell>
          <cell r="BA2638">
            <v>9278601.5600000005</v>
          </cell>
        </row>
        <row r="2639">
          <cell r="A2639" t="str">
            <v>UTIrrigationCritical Peak PricingNew ParticipantsHigh Participation Case0</v>
          </cell>
          <cell r="B2639" t="str">
            <v>UT</v>
          </cell>
          <cell r="C2639" t="str">
            <v>Irrigation</v>
          </cell>
          <cell r="D2639" t="str">
            <v>Critical Peak Pricing</v>
          </cell>
          <cell r="E2639" t="str">
            <v>New Participants</v>
          </cell>
          <cell r="F2639" t="str">
            <v>High Participation Case</v>
          </cell>
          <cell r="G2639">
            <v>0</v>
          </cell>
          <cell r="H2639">
            <v>0</v>
          </cell>
          <cell r="I2639">
            <v>0</v>
          </cell>
          <cell r="J2639">
            <v>0</v>
          </cell>
          <cell r="K2639">
            <v>0</v>
          </cell>
          <cell r="L2639">
            <v>0</v>
          </cell>
          <cell r="M2639">
            <v>0</v>
          </cell>
          <cell r="N2639">
            <v>0</v>
          </cell>
          <cell r="O2639">
            <v>0</v>
          </cell>
          <cell r="P2639">
            <v>0</v>
          </cell>
          <cell r="Q2639">
            <v>0</v>
          </cell>
          <cell r="R2639">
            <v>16746.686550000006</v>
          </cell>
          <cell r="S2639">
            <v>34271.919000000009</v>
          </cell>
          <cell r="T2639">
            <v>69833.664450000011</v>
          </cell>
          <cell r="U2639">
            <v>36847.527750000037</v>
          </cell>
          <cell r="V2639">
            <v>20100.588749999937</v>
          </cell>
          <cell r="W2639">
            <v>2583.0255000000179</v>
          </cell>
          <cell r="X2639">
            <v>2585.7149999999965</v>
          </cell>
          <cell r="Y2639">
            <v>2585.2035000000324</v>
          </cell>
          <cell r="Z2639">
            <v>2584.5764999999665</v>
          </cell>
          <cell r="AA2639">
            <v>2584.3950000000186</v>
          </cell>
          <cell r="AB2639">
            <v>2584.7249999999767</v>
          </cell>
          <cell r="AC2639">
            <v>2592.8595000000205</v>
          </cell>
          <cell r="AD2639">
            <v>2694.0321599718882</v>
          </cell>
          <cell r="AE2639">
            <v>2731.0805338135397</v>
          </cell>
          <cell r="AF2639">
            <v>2768.6383974915661</v>
          </cell>
          <cell r="AG2639">
            <v>2806.7127575183695</v>
          </cell>
          <cell r="AH2639">
            <v>2845.3107167601411</v>
          </cell>
          <cell r="AI2639">
            <v>2884.4394757617847</v>
          </cell>
          <cell r="AJ2639">
            <v>2924.1063340901455</v>
          </cell>
          <cell r="AK2639">
            <v>2964.3186916958948</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row>
        <row r="2640">
          <cell r="A2640" t="str">
            <v>UTIrrigationCritical Peak PricingIncentive CostsHigh Participation Case0</v>
          </cell>
          <cell r="B2640" t="str">
            <v>UT</v>
          </cell>
          <cell r="C2640" t="str">
            <v>Irrigation</v>
          </cell>
          <cell r="D2640" t="str">
            <v>Critical Peak Pricing</v>
          </cell>
          <cell r="E2640" t="str">
            <v>Incentive Costs</v>
          </cell>
          <cell r="F2640" t="str">
            <v>High Participation Case</v>
          </cell>
          <cell r="G2640">
            <v>0</v>
          </cell>
          <cell r="H2640">
            <v>0</v>
          </cell>
          <cell r="I2640">
            <v>0</v>
          </cell>
          <cell r="J2640">
            <v>0</v>
          </cell>
          <cell r="K2640">
            <v>0</v>
          </cell>
          <cell r="L2640">
            <v>0</v>
          </cell>
          <cell r="M2640">
            <v>0</v>
          </cell>
          <cell r="N2640">
            <v>0</v>
          </cell>
          <cell r="O2640">
            <v>0</v>
          </cell>
          <cell r="P2640">
            <v>0</v>
          </cell>
          <cell r="Q2640">
            <v>0</v>
          </cell>
          <cell r="R2640">
            <v>351680.42</v>
          </cell>
          <cell r="S2640">
            <v>1071390.72</v>
          </cell>
          <cell r="T2640">
            <v>2537897.67</v>
          </cell>
          <cell r="U2640">
            <v>3311695.75</v>
          </cell>
          <cell r="V2640">
            <v>3733808.12</v>
          </cell>
          <cell r="W2640">
            <v>3788051.65</v>
          </cell>
          <cell r="X2640">
            <v>3842351.67</v>
          </cell>
          <cell r="Y2640">
            <v>3896640.94</v>
          </cell>
          <cell r="Z2640">
            <v>3950917.05</v>
          </cell>
          <cell r="AA2640">
            <v>4005189.34</v>
          </cell>
          <cell r="AB2640">
            <v>4059468.57</v>
          </cell>
          <cell r="AC2640">
            <v>4113918.62</v>
          </cell>
          <cell r="AD2640">
            <v>4170493.29</v>
          </cell>
          <cell r="AE2640">
            <v>4227845.9800000004</v>
          </cell>
          <cell r="AF2640">
            <v>4285987.3899999997</v>
          </cell>
          <cell r="AG2640">
            <v>4344928.3600000003</v>
          </cell>
          <cell r="AH2640">
            <v>4404679.88</v>
          </cell>
          <cell r="AI2640">
            <v>4465253.1100000003</v>
          </cell>
          <cell r="AJ2640">
            <v>4526659.34</v>
          </cell>
          <cell r="AK2640">
            <v>4588910.04</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row>
        <row r="2641">
          <cell r="A2641" t="str">
            <v>UTIrrigationCritical Peak PricingParticipantsHigh Participation Case0</v>
          </cell>
          <cell r="B2641" t="str">
            <v>UT</v>
          </cell>
          <cell r="C2641" t="str">
            <v>Irrigation</v>
          </cell>
          <cell r="D2641" t="str">
            <v>Critical Peak Pricing</v>
          </cell>
          <cell r="E2641" t="str">
            <v>Participants</v>
          </cell>
          <cell r="F2641" t="str">
            <v>High Participation Case</v>
          </cell>
          <cell r="G2641">
            <v>0</v>
          </cell>
          <cell r="H2641">
            <v>0</v>
          </cell>
          <cell r="I2641">
            <v>0</v>
          </cell>
          <cell r="J2641">
            <v>0</v>
          </cell>
          <cell r="K2641">
            <v>0</v>
          </cell>
          <cell r="L2641">
            <v>0</v>
          </cell>
          <cell r="M2641">
            <v>0</v>
          </cell>
          <cell r="N2641">
            <v>0</v>
          </cell>
          <cell r="O2641">
            <v>0</v>
          </cell>
          <cell r="P2641">
            <v>0</v>
          </cell>
          <cell r="Q2641">
            <v>0</v>
          </cell>
          <cell r="R2641">
            <v>16746.686550000006</v>
          </cell>
          <cell r="S2641">
            <v>51018.605550000015</v>
          </cell>
          <cell r="T2641">
            <v>120852.27000000002</v>
          </cell>
          <cell r="U2641">
            <v>157699.79775000006</v>
          </cell>
          <cell r="V2641">
            <v>177800.38649999999</v>
          </cell>
          <cell r="W2641">
            <v>180383.41200000001</v>
          </cell>
          <cell r="X2641">
            <v>182969.12700000001</v>
          </cell>
          <cell r="Y2641">
            <v>185554.33050000004</v>
          </cell>
          <cell r="Z2641">
            <v>188138.90700000001</v>
          </cell>
          <cell r="AA2641">
            <v>190723.30200000003</v>
          </cell>
          <cell r="AB2641">
            <v>193308.027</v>
          </cell>
          <cell r="AC2641">
            <v>195900.88650000002</v>
          </cell>
          <cell r="AD2641">
            <v>198594.91865997191</v>
          </cell>
          <cell r="AE2641">
            <v>201325.99919378545</v>
          </cell>
          <cell r="AF2641">
            <v>204094.63759127702</v>
          </cell>
          <cell r="AG2641">
            <v>206901.35034879539</v>
          </cell>
          <cell r="AH2641">
            <v>209746.66106555553</v>
          </cell>
          <cell r="AI2641">
            <v>212631.10054131731</v>
          </cell>
          <cell r="AJ2641">
            <v>215555.20687540746</v>
          </cell>
          <cell r="AK2641">
            <v>218519.52556710335</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row>
        <row r="2642">
          <cell r="A2642" t="str">
            <v>UTLarge C&amp;ICritical Peak PricingProgram Annual BenefitsHigh Participation Case0</v>
          </cell>
          <cell r="B2642" t="str">
            <v>UT</v>
          </cell>
          <cell r="C2642" t="str">
            <v>Large C&amp;I</v>
          </cell>
          <cell r="D2642" t="str">
            <v>Critical Peak Pricing</v>
          </cell>
          <cell r="E2642" t="str">
            <v>Program Annual Benefits</v>
          </cell>
          <cell r="F2642" t="str">
            <v>High Participation Case</v>
          </cell>
          <cell r="G2642">
            <v>0</v>
          </cell>
          <cell r="H2642">
            <v>0</v>
          </cell>
          <cell r="I2642">
            <v>0</v>
          </cell>
          <cell r="J2642">
            <v>0</v>
          </cell>
          <cell r="K2642">
            <v>0</v>
          </cell>
          <cell r="L2642">
            <v>0</v>
          </cell>
          <cell r="M2642">
            <v>0</v>
          </cell>
          <cell r="N2642">
            <v>0</v>
          </cell>
          <cell r="O2642">
            <v>0</v>
          </cell>
          <cell r="P2642">
            <v>0</v>
          </cell>
          <cell r="Q2642">
            <v>0</v>
          </cell>
          <cell r="R2642">
            <v>573231.01</v>
          </cell>
          <cell r="S2642">
            <v>1745288.43</v>
          </cell>
          <cell r="T2642">
            <v>4127886.26</v>
          </cell>
          <cell r="U2642">
            <v>5388069.9000000004</v>
          </cell>
          <cell r="V2642">
            <v>6066603.5300000003</v>
          </cell>
          <cell r="W2642">
            <v>6146956.6100000003</v>
          </cell>
          <cell r="X2642">
            <v>6226381.7599999998</v>
          </cell>
          <cell r="Y2642">
            <v>6305886.3200000003</v>
          </cell>
          <cell r="Z2642">
            <v>6389191.79</v>
          </cell>
          <cell r="AA2642">
            <v>6482465.1100000003</v>
          </cell>
          <cell r="AB2642">
            <v>6568214.9500000002</v>
          </cell>
          <cell r="AC2642">
            <v>6654117.0800000001</v>
          </cell>
          <cell r="AD2642">
            <v>6743128.8899999997</v>
          </cell>
          <cell r="AE2642">
            <v>6833331.4100000001</v>
          </cell>
          <cell r="AF2642">
            <v>6924740.5700000003</v>
          </cell>
          <cell r="AG2642">
            <v>7017372.5</v>
          </cell>
          <cell r="AH2642">
            <v>7111243.5700000003</v>
          </cell>
          <cell r="AI2642">
            <v>7206370.3399999999</v>
          </cell>
          <cell r="AJ2642">
            <v>7302769.6200000001</v>
          </cell>
          <cell r="AK2642">
            <v>7400458.4299999997</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row>
        <row r="2643">
          <cell r="A2643" t="str">
            <v>UTLarge C&amp;ICritical Peak PricingProgram Annual CostsHigh Participation Case0</v>
          </cell>
          <cell r="B2643" t="str">
            <v>UT</v>
          </cell>
          <cell r="C2643" t="str">
            <v>Large C&amp;I</v>
          </cell>
          <cell r="D2643" t="str">
            <v>Critical Peak Pricing</v>
          </cell>
          <cell r="E2643" t="str">
            <v>Program Annual Costs</v>
          </cell>
          <cell r="F2643" t="str">
            <v>High Participation Case</v>
          </cell>
          <cell r="G2643">
            <v>0</v>
          </cell>
          <cell r="H2643">
            <v>0</v>
          </cell>
          <cell r="I2643">
            <v>0</v>
          </cell>
          <cell r="J2643">
            <v>0</v>
          </cell>
          <cell r="K2643">
            <v>0</v>
          </cell>
          <cell r="L2643">
            <v>0</v>
          </cell>
          <cell r="M2643">
            <v>0</v>
          </cell>
          <cell r="N2643">
            <v>0</v>
          </cell>
          <cell r="O2643">
            <v>0</v>
          </cell>
          <cell r="P2643">
            <v>0</v>
          </cell>
          <cell r="Q2643">
            <v>0</v>
          </cell>
          <cell r="R2643">
            <v>5834317.1500000004</v>
          </cell>
          <cell r="S2643">
            <v>12509121.98</v>
          </cell>
          <cell r="T2643">
            <v>26286343.199999999</v>
          </cell>
          <cell r="U2643">
            <v>16130618.27</v>
          </cell>
          <cell r="V2643">
            <v>10911310.720000001</v>
          </cell>
          <cell r="W2643">
            <v>4823091.07</v>
          </cell>
          <cell r="X2643">
            <v>4899046.41</v>
          </cell>
          <cell r="Y2643">
            <v>4974249.76</v>
          </cell>
          <cell r="Z2643">
            <v>5049879.66</v>
          </cell>
          <cell r="AA2643">
            <v>5126289.05</v>
          </cell>
          <cell r="AB2643">
            <v>5203203.5</v>
          </cell>
          <cell r="AC2643">
            <v>5283869.59</v>
          </cell>
          <cell r="AD2643">
            <v>5405233.1200000001</v>
          </cell>
          <cell r="AE2643">
            <v>5502775.29</v>
          </cell>
          <cell r="AF2643">
            <v>5602414.6799999997</v>
          </cell>
          <cell r="AG2643">
            <v>5704204.7300000004</v>
          </cell>
          <cell r="AH2643">
            <v>5808200.4400000004</v>
          </cell>
          <cell r="AI2643">
            <v>5914458.3899999997</v>
          </cell>
          <cell r="AJ2643">
            <v>6023036.7800000003</v>
          </cell>
          <cell r="AK2643">
            <v>6133995.5099999998</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row>
        <row r="2644">
          <cell r="A2644" t="str">
            <v>UTLarge C&amp;ICritical Peak PricingNon-Incentive CostsHigh Participation Case0</v>
          </cell>
          <cell r="B2644" t="str">
            <v>UT</v>
          </cell>
          <cell r="C2644" t="str">
            <v>Large C&amp;I</v>
          </cell>
          <cell r="D2644" t="str">
            <v>Critical Peak Pricing</v>
          </cell>
          <cell r="E2644" t="str">
            <v>Non-Incentive Costs</v>
          </cell>
          <cell r="F2644" t="str">
            <v>High Participation Case</v>
          </cell>
          <cell r="G2644">
            <v>0</v>
          </cell>
          <cell r="H2644">
            <v>0</v>
          </cell>
          <cell r="I2644">
            <v>0</v>
          </cell>
          <cell r="J2644">
            <v>0</v>
          </cell>
          <cell r="K2644">
            <v>0</v>
          </cell>
          <cell r="L2644">
            <v>0</v>
          </cell>
          <cell r="M2644">
            <v>0</v>
          </cell>
          <cell r="N2644">
            <v>0</v>
          </cell>
          <cell r="O2644">
            <v>0</v>
          </cell>
          <cell r="P2644">
            <v>0</v>
          </cell>
          <cell r="Q2644">
            <v>0</v>
          </cell>
          <cell r="R2644">
            <v>5482636.7300000004</v>
          </cell>
          <cell r="S2644">
            <v>11437731.27</v>
          </cell>
          <cell r="T2644">
            <v>23748445.530000001</v>
          </cell>
          <cell r="U2644">
            <v>12818922.52</v>
          </cell>
          <cell r="V2644">
            <v>7177502.6100000003</v>
          </cell>
          <cell r="W2644">
            <v>1035039.42</v>
          </cell>
          <cell r="X2644">
            <v>1056694.75</v>
          </cell>
          <cell r="Y2644">
            <v>1077608.81</v>
          </cell>
          <cell r="Z2644">
            <v>1098962.6200000001</v>
          </cell>
          <cell r="AA2644">
            <v>1121099.71</v>
          </cell>
          <cell r="AB2644">
            <v>1143734.93</v>
          </cell>
          <cell r="AC2644">
            <v>1169950.97</v>
          </cell>
          <cell r="AD2644">
            <v>1234739.83</v>
          </cell>
          <cell r="AE2644">
            <v>1274929.31</v>
          </cell>
          <cell r="AF2644">
            <v>1316427.29</v>
          </cell>
          <cell r="AG2644">
            <v>1359276.37</v>
          </cell>
          <cell r="AH2644">
            <v>1403520.56</v>
          </cell>
          <cell r="AI2644">
            <v>1449205.28</v>
          </cell>
          <cell r="AJ2644">
            <v>1496377.44</v>
          </cell>
          <cell r="AK2644">
            <v>1545085.48</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row>
        <row r="2645">
          <cell r="A2645" t="str">
            <v>UTLarge C&amp;ICritical Peak PricingSummer Peak Reduction @Meter  (MW)High Participation Case0</v>
          </cell>
          <cell r="B2645" t="str">
            <v>UT</v>
          </cell>
          <cell r="C2645" t="str">
            <v>Large C&amp;I</v>
          </cell>
          <cell r="D2645" t="str">
            <v>Critical Peak Pricing</v>
          </cell>
          <cell r="E2645" t="str">
            <v>Summer Peak Reduction @Meter  (MW)</v>
          </cell>
          <cell r="F2645" t="str">
            <v>High Participation Case</v>
          </cell>
          <cell r="G2645">
            <v>0</v>
          </cell>
          <cell r="H2645">
            <v>0</v>
          </cell>
          <cell r="I2645">
            <v>0</v>
          </cell>
          <cell r="J2645">
            <v>0</v>
          </cell>
          <cell r="K2645">
            <v>0</v>
          </cell>
          <cell r="L2645">
            <v>0</v>
          </cell>
          <cell r="M2645">
            <v>0</v>
          </cell>
          <cell r="N2645">
            <v>0</v>
          </cell>
          <cell r="O2645">
            <v>0</v>
          </cell>
          <cell r="P2645">
            <v>0</v>
          </cell>
          <cell r="Q2645">
            <v>0</v>
          </cell>
          <cell r="R2645">
            <v>5.1061481672101516</v>
          </cell>
          <cell r="S2645">
            <v>15.546439584201273</v>
          </cell>
          <cell r="T2645">
            <v>36.769815927493447</v>
          </cell>
          <cell r="U2645">
            <v>47.99510590524666</v>
          </cell>
          <cell r="V2645">
            <v>54.039254216657497</v>
          </cell>
          <cell r="W2645">
            <v>54.75501228123791</v>
          </cell>
          <cell r="X2645">
            <v>55.462504704051796</v>
          </cell>
          <cell r="Y2645">
            <v>56.170704503007471</v>
          </cell>
          <cell r="Z2645">
            <v>56.91276145592839</v>
          </cell>
          <cell r="AA2645">
            <v>57.74360864977195</v>
          </cell>
          <cell r="AB2645">
            <v>58.507439221742665</v>
          </cell>
          <cell r="AC2645">
            <v>59.27262640549219</v>
          </cell>
          <cell r="AD2645">
            <v>60.065513565673378</v>
          </cell>
          <cell r="AE2645">
            <v>60.869007140432515</v>
          </cell>
          <cell r="AF2645">
            <v>61.683249011282939</v>
          </cell>
          <cell r="AG2645">
            <v>62.508382957680382</v>
          </cell>
          <cell r="AH2645">
            <v>63.344554682411669</v>
          </cell>
          <cell r="AI2645">
            <v>64.191911837323005</v>
          </cell>
          <cell r="AJ2645">
            <v>65.050604049392433</v>
          </cell>
          <cell r="AK2645">
            <v>65.920782947151125</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row>
        <row r="2646">
          <cell r="A2646" t="str">
            <v>UTLarge C&amp;ICritical Peak PricingSummer Peak Reduction @Generation (MW)High Participation Case0</v>
          </cell>
          <cell r="B2646" t="str">
            <v>UT</v>
          </cell>
          <cell r="C2646" t="str">
            <v>Large C&amp;I</v>
          </cell>
          <cell r="D2646" t="str">
            <v>Critical Peak Pricing</v>
          </cell>
          <cell r="E2646" t="str">
            <v>Summer Peak Reduction @Generation (MW)</v>
          </cell>
          <cell r="F2646" t="str">
            <v>High Participation Case</v>
          </cell>
          <cell r="G2646">
            <v>0</v>
          </cell>
          <cell r="H2646">
            <v>0</v>
          </cell>
          <cell r="I2646">
            <v>0</v>
          </cell>
          <cell r="J2646">
            <v>0</v>
          </cell>
          <cell r="K2646">
            <v>0</v>
          </cell>
          <cell r="L2646">
            <v>0</v>
          </cell>
          <cell r="M2646">
            <v>0</v>
          </cell>
          <cell r="N2646">
            <v>0</v>
          </cell>
          <cell r="O2646">
            <v>0</v>
          </cell>
          <cell r="P2646">
            <v>0</v>
          </cell>
          <cell r="Q2646">
            <v>0</v>
          </cell>
          <cell r="R2646">
            <v>5.6309529854545115</v>
          </cell>
          <cell r="S2646">
            <v>17.1442871462299</v>
          </cell>
          <cell r="T2646">
            <v>40.548980952242438</v>
          </cell>
          <cell r="U2646">
            <v>52.92799504328039</v>
          </cell>
          <cell r="V2646">
            <v>59.593354892652727</v>
          </cell>
          <cell r="W2646">
            <v>60.382677857562754</v>
          </cell>
          <cell r="X2646">
            <v>61.162885646285609</v>
          </cell>
          <cell r="Y2646">
            <v>61.94387351456492</v>
          </cell>
          <cell r="Z2646">
            <v>62.762198341341403</v>
          </cell>
          <cell r="AA2646">
            <v>63.678439181486489</v>
          </cell>
          <cell r="AB2646">
            <v>64.520775498172327</v>
          </cell>
          <cell r="AC2646">
            <v>65.364607857843168</v>
          </cell>
          <cell r="AD2646">
            <v>66.238987169908881</v>
          </cell>
          <cell r="AE2646">
            <v>67.125063013269198</v>
          </cell>
          <cell r="AF2646">
            <v>68.022991851877961</v>
          </cell>
          <cell r="AG2646">
            <v>68.932932242700019</v>
          </cell>
          <cell r="AH2646">
            <v>69.855044863709381</v>
          </cell>
          <cell r="AI2646">
            <v>70.789492542261797</v>
          </cell>
          <cell r="AJ2646">
            <v>71.73644028384696</v>
          </cell>
          <cell r="AK2646">
            <v>72.696055301225314</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row>
        <row r="2647">
          <cell r="A2647" t="str">
            <v>UTLarge C&amp;ICritical Peak PricingWinter Peak Reduction @Meter  (MW)High Participation Case0</v>
          </cell>
          <cell r="B2647" t="str">
            <v>UT</v>
          </cell>
          <cell r="C2647" t="str">
            <v>Large C&amp;I</v>
          </cell>
          <cell r="D2647" t="str">
            <v>Critical Peak Pricing</v>
          </cell>
          <cell r="E2647" t="str">
            <v>Winter Peak Reduction @Meter  (MW)</v>
          </cell>
          <cell r="F2647" t="str">
            <v>High Participation Case</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row>
        <row r="2648">
          <cell r="A2648" t="str">
            <v>UTLarge C&amp;ICritical Peak PricingWinter Peak Reduction @Generation (MW)High Participation Case0</v>
          </cell>
          <cell r="B2648" t="str">
            <v>UT</v>
          </cell>
          <cell r="C2648" t="str">
            <v>Large C&amp;I</v>
          </cell>
          <cell r="D2648" t="str">
            <v>Critical Peak Pricing</v>
          </cell>
          <cell r="E2648" t="str">
            <v>Winter Peak Reduction @Generation (MW)</v>
          </cell>
          <cell r="F2648" t="str">
            <v>High Participation Case</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row>
        <row r="2649">
          <cell r="A2649" t="str">
            <v>UTLarge C&amp;ICritical Peak PricingProgram Annual BenefitsHigh Participation Case0</v>
          </cell>
          <cell r="B2649" t="str">
            <v>UT</v>
          </cell>
          <cell r="C2649" t="str">
            <v>Large C&amp;I</v>
          </cell>
          <cell r="D2649" t="str">
            <v>Critical Peak Pricing</v>
          </cell>
          <cell r="E2649" t="str">
            <v>Program Annual Benefits</v>
          </cell>
          <cell r="F2649" t="str">
            <v>High Participation Case</v>
          </cell>
          <cell r="G2649">
            <v>0</v>
          </cell>
          <cell r="BA2649">
            <v>71686849.950000003</v>
          </cell>
        </row>
        <row r="2650">
          <cell r="A2650" t="str">
            <v>UTLarge C&amp;ICritical Peak PricingNew ParticipantsHigh Participation Case0</v>
          </cell>
          <cell r="B2650" t="str">
            <v>UT</v>
          </cell>
          <cell r="C2650" t="str">
            <v>Large C&amp;I</v>
          </cell>
          <cell r="D2650" t="str">
            <v>Critical Peak Pricing</v>
          </cell>
          <cell r="E2650" t="str">
            <v>New Participants</v>
          </cell>
          <cell r="F2650" t="str">
            <v>High Participation Case</v>
          </cell>
          <cell r="G2650">
            <v>0</v>
          </cell>
          <cell r="H2650">
            <v>0</v>
          </cell>
          <cell r="I2650">
            <v>0</v>
          </cell>
          <cell r="J2650">
            <v>0</v>
          </cell>
          <cell r="K2650">
            <v>0</v>
          </cell>
          <cell r="L2650">
            <v>0</v>
          </cell>
          <cell r="M2650">
            <v>0</v>
          </cell>
          <cell r="N2650">
            <v>0</v>
          </cell>
          <cell r="O2650">
            <v>0</v>
          </cell>
          <cell r="P2650">
            <v>0</v>
          </cell>
          <cell r="Q2650">
            <v>0</v>
          </cell>
          <cell r="R2650">
            <v>16746.686550000006</v>
          </cell>
          <cell r="S2650">
            <v>34271.919000000009</v>
          </cell>
          <cell r="T2650">
            <v>69833.664450000011</v>
          </cell>
          <cell r="U2650">
            <v>36847.527750000037</v>
          </cell>
          <cell r="V2650">
            <v>20100.588749999937</v>
          </cell>
          <cell r="W2650">
            <v>2583.0255000000179</v>
          </cell>
          <cell r="X2650">
            <v>2585.7149999999965</v>
          </cell>
          <cell r="Y2650">
            <v>2585.2035000000324</v>
          </cell>
          <cell r="Z2650">
            <v>2584.5764999999665</v>
          </cell>
          <cell r="AA2650">
            <v>2584.3950000000186</v>
          </cell>
          <cell r="AB2650">
            <v>2584.7249999999767</v>
          </cell>
          <cell r="AC2650">
            <v>2592.8595000000205</v>
          </cell>
          <cell r="AD2650">
            <v>2694.0321599718882</v>
          </cell>
          <cell r="AE2650">
            <v>2731.0805338135397</v>
          </cell>
          <cell r="AF2650">
            <v>2768.6383974915661</v>
          </cell>
          <cell r="AG2650">
            <v>2806.7127575183695</v>
          </cell>
          <cell r="AH2650">
            <v>2845.3107167601411</v>
          </cell>
          <cell r="AI2650">
            <v>2884.4394757617847</v>
          </cell>
          <cell r="AJ2650">
            <v>2924.1063340901455</v>
          </cell>
          <cell r="AK2650">
            <v>2964.3186916958948</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row>
        <row r="2651">
          <cell r="A2651" t="str">
            <v>UTLarge C&amp;ICritical Peak PricingIncentive CostsHigh Participation Case0</v>
          </cell>
          <cell r="B2651" t="str">
            <v>UT</v>
          </cell>
          <cell r="C2651" t="str">
            <v>Large C&amp;I</v>
          </cell>
          <cell r="D2651" t="str">
            <v>Critical Peak Pricing</v>
          </cell>
          <cell r="E2651" t="str">
            <v>Incentive Costs</v>
          </cell>
          <cell r="F2651" t="str">
            <v>High Participation Case</v>
          </cell>
          <cell r="G2651">
            <v>0</v>
          </cell>
          <cell r="H2651">
            <v>0</v>
          </cell>
          <cell r="I2651">
            <v>0</v>
          </cell>
          <cell r="J2651">
            <v>0</v>
          </cell>
          <cell r="K2651">
            <v>0</v>
          </cell>
          <cell r="L2651">
            <v>0</v>
          </cell>
          <cell r="M2651">
            <v>0</v>
          </cell>
          <cell r="N2651">
            <v>0</v>
          </cell>
          <cell r="O2651">
            <v>0</v>
          </cell>
          <cell r="P2651">
            <v>0</v>
          </cell>
          <cell r="Q2651">
            <v>0</v>
          </cell>
          <cell r="R2651">
            <v>351680.42</v>
          </cell>
          <cell r="S2651">
            <v>1071390.72</v>
          </cell>
          <cell r="T2651">
            <v>2537897.67</v>
          </cell>
          <cell r="U2651">
            <v>3311695.75</v>
          </cell>
          <cell r="V2651">
            <v>3733808.12</v>
          </cell>
          <cell r="W2651">
            <v>3788051.65</v>
          </cell>
          <cell r="X2651">
            <v>3842351.67</v>
          </cell>
          <cell r="Y2651">
            <v>3896640.94</v>
          </cell>
          <cell r="Z2651">
            <v>3950917.05</v>
          </cell>
          <cell r="AA2651">
            <v>4005189.34</v>
          </cell>
          <cell r="AB2651">
            <v>4059468.57</v>
          </cell>
          <cell r="AC2651">
            <v>4113918.62</v>
          </cell>
          <cell r="AD2651">
            <v>4170493.29</v>
          </cell>
          <cell r="AE2651">
            <v>4227845.9800000004</v>
          </cell>
          <cell r="AF2651">
            <v>4285987.3899999997</v>
          </cell>
          <cell r="AG2651">
            <v>4344928.3600000003</v>
          </cell>
          <cell r="AH2651">
            <v>4404679.88</v>
          </cell>
          <cell r="AI2651">
            <v>4465253.1100000003</v>
          </cell>
          <cell r="AJ2651">
            <v>4526659.34</v>
          </cell>
          <cell r="AK2651">
            <v>4588910.04</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row>
        <row r="2652">
          <cell r="A2652" t="str">
            <v>UTLarge C&amp;ICritical Peak PricingParticipantsHigh Participation Case0</v>
          </cell>
          <cell r="B2652" t="str">
            <v>UT</v>
          </cell>
          <cell r="C2652" t="str">
            <v>Large C&amp;I</v>
          </cell>
          <cell r="D2652" t="str">
            <v>Critical Peak Pricing</v>
          </cell>
          <cell r="E2652" t="str">
            <v>Participants</v>
          </cell>
          <cell r="F2652" t="str">
            <v>High Participation Case</v>
          </cell>
          <cell r="G2652">
            <v>0</v>
          </cell>
          <cell r="H2652">
            <v>0</v>
          </cell>
          <cell r="I2652">
            <v>0</v>
          </cell>
          <cell r="J2652">
            <v>0</v>
          </cell>
          <cell r="K2652">
            <v>0</v>
          </cell>
          <cell r="L2652">
            <v>0</v>
          </cell>
          <cell r="M2652">
            <v>0</v>
          </cell>
          <cell r="N2652">
            <v>0</v>
          </cell>
          <cell r="O2652">
            <v>0</v>
          </cell>
          <cell r="P2652">
            <v>0</v>
          </cell>
          <cell r="Q2652">
            <v>0</v>
          </cell>
          <cell r="R2652">
            <v>16746.686550000006</v>
          </cell>
          <cell r="S2652">
            <v>51018.605550000015</v>
          </cell>
          <cell r="T2652">
            <v>120852.27000000002</v>
          </cell>
          <cell r="U2652">
            <v>157699.79775000006</v>
          </cell>
          <cell r="V2652">
            <v>177800.38649999999</v>
          </cell>
          <cell r="W2652">
            <v>180383.41200000001</v>
          </cell>
          <cell r="X2652">
            <v>182969.12700000001</v>
          </cell>
          <cell r="Y2652">
            <v>185554.33050000004</v>
          </cell>
          <cell r="Z2652">
            <v>188138.90700000001</v>
          </cell>
          <cell r="AA2652">
            <v>190723.30200000003</v>
          </cell>
          <cell r="AB2652">
            <v>193308.027</v>
          </cell>
          <cell r="AC2652">
            <v>195900.88650000002</v>
          </cell>
          <cell r="AD2652">
            <v>198594.91865997191</v>
          </cell>
          <cell r="AE2652">
            <v>201325.99919378545</v>
          </cell>
          <cell r="AF2652">
            <v>204094.63759127702</v>
          </cell>
          <cell r="AG2652">
            <v>206901.35034879539</v>
          </cell>
          <cell r="AH2652">
            <v>209746.66106555553</v>
          </cell>
          <cell r="AI2652">
            <v>212631.10054131731</v>
          </cell>
          <cell r="AJ2652">
            <v>215555.20687540746</v>
          </cell>
          <cell r="AK2652">
            <v>218519.52556710335</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row>
        <row r="2653">
          <cell r="A2653" t="str">
            <v>UTMedium C&amp;ICritical Peak PricingProgram Annual BenefitsHigh Participation Case0</v>
          </cell>
          <cell r="B2653" t="str">
            <v>UT</v>
          </cell>
          <cell r="C2653" t="str">
            <v>Medium C&amp;I</v>
          </cell>
          <cell r="D2653" t="str">
            <v>Critical Peak Pricing</v>
          </cell>
          <cell r="E2653" t="str">
            <v>Program Annual Benefits</v>
          </cell>
          <cell r="F2653" t="str">
            <v>High Participation Case</v>
          </cell>
          <cell r="G2653">
            <v>0</v>
          </cell>
          <cell r="H2653">
            <v>0</v>
          </cell>
          <cell r="I2653">
            <v>0</v>
          </cell>
          <cell r="J2653">
            <v>0</v>
          </cell>
          <cell r="K2653">
            <v>0</v>
          </cell>
          <cell r="L2653">
            <v>0</v>
          </cell>
          <cell r="M2653">
            <v>0</v>
          </cell>
          <cell r="N2653">
            <v>0</v>
          </cell>
          <cell r="O2653">
            <v>0</v>
          </cell>
          <cell r="P2653">
            <v>0</v>
          </cell>
          <cell r="Q2653">
            <v>0</v>
          </cell>
          <cell r="R2653">
            <v>573231.01</v>
          </cell>
          <cell r="S2653">
            <v>1745288.43</v>
          </cell>
          <cell r="T2653">
            <v>4127886.26</v>
          </cell>
          <cell r="U2653">
            <v>5388069.9000000004</v>
          </cell>
          <cell r="V2653">
            <v>6066603.5300000003</v>
          </cell>
          <cell r="W2653">
            <v>6146956.6100000003</v>
          </cell>
          <cell r="X2653">
            <v>6226381.7599999998</v>
          </cell>
          <cell r="Y2653">
            <v>6305886.3200000003</v>
          </cell>
          <cell r="Z2653">
            <v>6389191.79</v>
          </cell>
          <cell r="AA2653">
            <v>6482465.1100000003</v>
          </cell>
          <cell r="AB2653">
            <v>6568214.9500000002</v>
          </cell>
          <cell r="AC2653">
            <v>6654117.0800000001</v>
          </cell>
          <cell r="AD2653">
            <v>6743128.8899999997</v>
          </cell>
          <cell r="AE2653">
            <v>6833331.4100000001</v>
          </cell>
          <cell r="AF2653">
            <v>6924740.5700000003</v>
          </cell>
          <cell r="AG2653">
            <v>7017372.5</v>
          </cell>
          <cell r="AH2653">
            <v>7111243.5700000003</v>
          </cell>
          <cell r="AI2653">
            <v>7206370.3399999999</v>
          </cell>
          <cell r="AJ2653">
            <v>7302769.6200000001</v>
          </cell>
          <cell r="AK2653">
            <v>7400458.4299999997</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row>
        <row r="2654">
          <cell r="A2654" t="str">
            <v>UTMedium C&amp;ICritical Peak PricingProgram Annual CostsHigh Participation Case0</v>
          </cell>
          <cell r="B2654" t="str">
            <v>UT</v>
          </cell>
          <cell r="C2654" t="str">
            <v>Medium C&amp;I</v>
          </cell>
          <cell r="D2654" t="str">
            <v>Critical Peak Pricing</v>
          </cell>
          <cell r="E2654" t="str">
            <v>Program Annual Costs</v>
          </cell>
          <cell r="F2654" t="str">
            <v>High Participation Case</v>
          </cell>
          <cell r="G2654">
            <v>0</v>
          </cell>
          <cell r="H2654">
            <v>0</v>
          </cell>
          <cell r="I2654">
            <v>0</v>
          </cell>
          <cell r="J2654">
            <v>0</v>
          </cell>
          <cell r="K2654">
            <v>0</v>
          </cell>
          <cell r="L2654">
            <v>0</v>
          </cell>
          <cell r="M2654">
            <v>0</v>
          </cell>
          <cell r="N2654">
            <v>0</v>
          </cell>
          <cell r="O2654">
            <v>0</v>
          </cell>
          <cell r="P2654">
            <v>0</v>
          </cell>
          <cell r="Q2654">
            <v>0</v>
          </cell>
          <cell r="R2654">
            <v>5834317.1500000004</v>
          </cell>
          <cell r="S2654">
            <v>12509121.98</v>
          </cell>
          <cell r="T2654">
            <v>26286343.199999999</v>
          </cell>
          <cell r="U2654">
            <v>16130618.27</v>
          </cell>
          <cell r="V2654">
            <v>10911310.720000001</v>
          </cell>
          <cell r="W2654">
            <v>4823091.07</v>
          </cell>
          <cell r="X2654">
            <v>4899046.41</v>
          </cell>
          <cell r="Y2654">
            <v>4974249.76</v>
          </cell>
          <cell r="Z2654">
            <v>5049879.66</v>
          </cell>
          <cell r="AA2654">
            <v>5126289.05</v>
          </cell>
          <cell r="AB2654">
            <v>5203203.5</v>
          </cell>
          <cell r="AC2654">
            <v>5283869.59</v>
          </cell>
          <cell r="AD2654">
            <v>5405233.1200000001</v>
          </cell>
          <cell r="AE2654">
            <v>5502775.29</v>
          </cell>
          <cell r="AF2654">
            <v>5602414.6799999997</v>
          </cell>
          <cell r="AG2654">
            <v>5704204.7300000004</v>
          </cell>
          <cell r="AH2654">
            <v>5808200.4400000004</v>
          </cell>
          <cell r="AI2654">
            <v>5914458.3899999997</v>
          </cell>
          <cell r="AJ2654">
            <v>6023036.7800000003</v>
          </cell>
          <cell r="AK2654">
            <v>6133995.5099999998</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row>
        <row r="2655">
          <cell r="A2655" t="str">
            <v>UTMedium C&amp;ICritical Peak PricingNon-Incentive CostsHigh Participation Case0</v>
          </cell>
          <cell r="B2655" t="str">
            <v>UT</v>
          </cell>
          <cell r="C2655" t="str">
            <v>Medium C&amp;I</v>
          </cell>
          <cell r="D2655" t="str">
            <v>Critical Peak Pricing</v>
          </cell>
          <cell r="E2655" t="str">
            <v>Non-Incentive Costs</v>
          </cell>
          <cell r="F2655" t="str">
            <v>High Participation Case</v>
          </cell>
          <cell r="G2655">
            <v>0</v>
          </cell>
          <cell r="H2655">
            <v>0</v>
          </cell>
          <cell r="I2655">
            <v>0</v>
          </cell>
          <cell r="J2655">
            <v>0</v>
          </cell>
          <cell r="K2655">
            <v>0</v>
          </cell>
          <cell r="L2655">
            <v>0</v>
          </cell>
          <cell r="M2655">
            <v>0</v>
          </cell>
          <cell r="N2655">
            <v>0</v>
          </cell>
          <cell r="O2655">
            <v>0</v>
          </cell>
          <cell r="P2655">
            <v>0</v>
          </cell>
          <cell r="Q2655">
            <v>0</v>
          </cell>
          <cell r="R2655">
            <v>5482636.7300000004</v>
          </cell>
          <cell r="S2655">
            <v>11437731.27</v>
          </cell>
          <cell r="T2655">
            <v>23748445.530000001</v>
          </cell>
          <cell r="U2655">
            <v>12818922.52</v>
          </cell>
          <cell r="V2655">
            <v>7177502.6100000003</v>
          </cell>
          <cell r="W2655">
            <v>1035039.42</v>
          </cell>
          <cell r="X2655">
            <v>1056694.75</v>
          </cell>
          <cell r="Y2655">
            <v>1077608.81</v>
          </cell>
          <cell r="Z2655">
            <v>1098962.6200000001</v>
          </cell>
          <cell r="AA2655">
            <v>1121099.71</v>
          </cell>
          <cell r="AB2655">
            <v>1143734.93</v>
          </cell>
          <cell r="AC2655">
            <v>1169950.97</v>
          </cell>
          <cell r="AD2655">
            <v>1234739.83</v>
          </cell>
          <cell r="AE2655">
            <v>1274929.31</v>
          </cell>
          <cell r="AF2655">
            <v>1316427.29</v>
          </cell>
          <cell r="AG2655">
            <v>1359276.37</v>
          </cell>
          <cell r="AH2655">
            <v>1403520.56</v>
          </cell>
          <cell r="AI2655">
            <v>1449205.28</v>
          </cell>
          <cell r="AJ2655">
            <v>1496377.44</v>
          </cell>
          <cell r="AK2655">
            <v>1545085.48</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row>
        <row r="2656">
          <cell r="A2656" t="str">
            <v>UTMedium C&amp;ICritical Peak PricingSummer Peak Reduction @Meter  (MW)High Participation Case0</v>
          </cell>
          <cell r="B2656" t="str">
            <v>UT</v>
          </cell>
          <cell r="C2656" t="str">
            <v>Medium C&amp;I</v>
          </cell>
          <cell r="D2656" t="str">
            <v>Critical Peak Pricing</v>
          </cell>
          <cell r="E2656" t="str">
            <v>Summer Peak Reduction @Meter  (MW)</v>
          </cell>
          <cell r="F2656" t="str">
            <v>High Participation Case</v>
          </cell>
          <cell r="G2656">
            <v>0</v>
          </cell>
          <cell r="H2656">
            <v>0</v>
          </cell>
          <cell r="I2656">
            <v>0</v>
          </cell>
          <cell r="J2656">
            <v>0</v>
          </cell>
          <cell r="K2656">
            <v>0</v>
          </cell>
          <cell r="L2656">
            <v>0</v>
          </cell>
          <cell r="M2656">
            <v>0</v>
          </cell>
          <cell r="N2656">
            <v>0</v>
          </cell>
          <cell r="O2656">
            <v>0</v>
          </cell>
          <cell r="P2656">
            <v>0</v>
          </cell>
          <cell r="Q2656">
            <v>0</v>
          </cell>
          <cell r="R2656">
            <v>5.1061481672101516</v>
          </cell>
          <cell r="S2656">
            <v>15.546439584201273</v>
          </cell>
          <cell r="T2656">
            <v>36.769815927493447</v>
          </cell>
          <cell r="U2656">
            <v>47.99510590524666</v>
          </cell>
          <cell r="V2656">
            <v>54.039254216657497</v>
          </cell>
          <cell r="W2656">
            <v>54.75501228123791</v>
          </cell>
          <cell r="X2656">
            <v>55.462504704051796</v>
          </cell>
          <cell r="Y2656">
            <v>56.170704503007471</v>
          </cell>
          <cell r="Z2656">
            <v>56.91276145592839</v>
          </cell>
          <cell r="AA2656">
            <v>57.74360864977195</v>
          </cell>
          <cell r="AB2656">
            <v>58.507439221742665</v>
          </cell>
          <cell r="AC2656">
            <v>59.27262640549219</v>
          </cell>
          <cell r="AD2656">
            <v>60.065513565673378</v>
          </cell>
          <cell r="AE2656">
            <v>60.869007140432515</v>
          </cell>
          <cell r="AF2656">
            <v>61.683249011282939</v>
          </cell>
          <cell r="AG2656">
            <v>62.508382957680382</v>
          </cell>
          <cell r="AH2656">
            <v>63.344554682411669</v>
          </cell>
          <cell r="AI2656">
            <v>64.191911837323005</v>
          </cell>
          <cell r="AJ2656">
            <v>65.050604049392433</v>
          </cell>
          <cell r="AK2656">
            <v>65.920782947151125</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row>
        <row r="2657">
          <cell r="A2657" t="str">
            <v>UTMedium C&amp;ICritical Peak PricingSummer Peak Reduction @Generation (MW)High Participation Case0</v>
          </cell>
          <cell r="B2657" t="str">
            <v>UT</v>
          </cell>
          <cell r="C2657" t="str">
            <v>Medium C&amp;I</v>
          </cell>
          <cell r="D2657" t="str">
            <v>Critical Peak Pricing</v>
          </cell>
          <cell r="E2657" t="str">
            <v>Summer Peak Reduction @Generation (MW)</v>
          </cell>
          <cell r="F2657" t="str">
            <v>High Participation Case</v>
          </cell>
          <cell r="G2657">
            <v>0</v>
          </cell>
          <cell r="H2657">
            <v>0</v>
          </cell>
          <cell r="I2657">
            <v>0</v>
          </cell>
          <cell r="J2657">
            <v>0</v>
          </cell>
          <cell r="K2657">
            <v>0</v>
          </cell>
          <cell r="L2657">
            <v>0</v>
          </cell>
          <cell r="M2657">
            <v>0</v>
          </cell>
          <cell r="N2657">
            <v>0</v>
          </cell>
          <cell r="O2657">
            <v>0</v>
          </cell>
          <cell r="P2657">
            <v>0</v>
          </cell>
          <cell r="Q2657">
            <v>0</v>
          </cell>
          <cell r="R2657">
            <v>5.6309529854545115</v>
          </cell>
          <cell r="S2657">
            <v>17.1442871462299</v>
          </cell>
          <cell r="T2657">
            <v>40.548980952242438</v>
          </cell>
          <cell r="U2657">
            <v>52.92799504328039</v>
          </cell>
          <cell r="V2657">
            <v>59.593354892652727</v>
          </cell>
          <cell r="W2657">
            <v>60.382677857562754</v>
          </cell>
          <cell r="X2657">
            <v>61.162885646285609</v>
          </cell>
          <cell r="Y2657">
            <v>61.94387351456492</v>
          </cell>
          <cell r="Z2657">
            <v>62.762198341341403</v>
          </cell>
          <cell r="AA2657">
            <v>63.678439181486489</v>
          </cell>
          <cell r="AB2657">
            <v>64.520775498172327</v>
          </cell>
          <cell r="AC2657">
            <v>65.364607857843168</v>
          </cell>
          <cell r="AD2657">
            <v>66.238987169908881</v>
          </cell>
          <cell r="AE2657">
            <v>67.125063013269198</v>
          </cell>
          <cell r="AF2657">
            <v>68.022991851877961</v>
          </cell>
          <cell r="AG2657">
            <v>68.932932242700019</v>
          </cell>
          <cell r="AH2657">
            <v>69.855044863709381</v>
          </cell>
          <cell r="AI2657">
            <v>70.789492542261797</v>
          </cell>
          <cell r="AJ2657">
            <v>71.73644028384696</v>
          </cell>
          <cell r="AK2657">
            <v>72.696055301225314</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row>
        <row r="2658">
          <cell r="A2658" t="str">
            <v>UTMedium C&amp;ICritical Peak PricingWinter Peak Reduction @Meter  (MW)High Participation Case0</v>
          </cell>
          <cell r="B2658" t="str">
            <v>UT</v>
          </cell>
          <cell r="C2658" t="str">
            <v>Medium C&amp;I</v>
          </cell>
          <cell r="D2658" t="str">
            <v>Critical Peak Pricing</v>
          </cell>
          <cell r="E2658" t="str">
            <v>Winter Peak Reduction @Meter  (MW)</v>
          </cell>
          <cell r="F2658" t="str">
            <v>High Participation Case</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row>
        <row r="2659">
          <cell r="A2659" t="str">
            <v>UTMedium C&amp;ICritical Peak PricingWinter Peak Reduction @Generation (MW)High Participation Case0</v>
          </cell>
          <cell r="B2659" t="str">
            <v>UT</v>
          </cell>
          <cell r="C2659" t="str">
            <v>Medium C&amp;I</v>
          </cell>
          <cell r="D2659" t="str">
            <v>Critical Peak Pricing</v>
          </cell>
          <cell r="E2659" t="str">
            <v>Winter Peak Reduction @Generation (MW)</v>
          </cell>
          <cell r="F2659" t="str">
            <v>High Participation Case</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row>
        <row r="2660">
          <cell r="A2660" t="str">
            <v>UTMedium C&amp;ICritical Peak PricingProgram Annual BenefitsHigh Participation Case0</v>
          </cell>
          <cell r="B2660" t="str">
            <v>UT</v>
          </cell>
          <cell r="C2660" t="str">
            <v>Medium C&amp;I</v>
          </cell>
          <cell r="D2660" t="str">
            <v>Critical Peak Pricing</v>
          </cell>
          <cell r="E2660" t="str">
            <v>Program Annual Benefits</v>
          </cell>
          <cell r="F2660" t="str">
            <v>High Participation Case</v>
          </cell>
          <cell r="G2660">
            <v>0</v>
          </cell>
          <cell r="BA2660">
            <v>61962165.590000004</v>
          </cell>
        </row>
        <row r="2661">
          <cell r="A2661" t="str">
            <v>UTMedium C&amp;ICritical Peak PricingNew ParticipantsHigh Participation Case0</v>
          </cell>
          <cell r="B2661" t="str">
            <v>UT</v>
          </cell>
          <cell r="C2661" t="str">
            <v>Medium C&amp;I</v>
          </cell>
          <cell r="D2661" t="str">
            <v>Critical Peak Pricing</v>
          </cell>
          <cell r="E2661" t="str">
            <v>New Participants</v>
          </cell>
          <cell r="F2661" t="str">
            <v>High Participation Case</v>
          </cell>
          <cell r="G2661">
            <v>0</v>
          </cell>
          <cell r="H2661">
            <v>0</v>
          </cell>
          <cell r="I2661">
            <v>0</v>
          </cell>
          <cell r="J2661">
            <v>0</v>
          </cell>
          <cell r="K2661">
            <v>0</v>
          </cell>
          <cell r="L2661">
            <v>0</v>
          </cell>
          <cell r="M2661">
            <v>0</v>
          </cell>
          <cell r="N2661">
            <v>0</v>
          </cell>
          <cell r="O2661">
            <v>0</v>
          </cell>
          <cell r="P2661">
            <v>0</v>
          </cell>
          <cell r="Q2661">
            <v>0</v>
          </cell>
          <cell r="R2661">
            <v>16746.686550000006</v>
          </cell>
          <cell r="S2661">
            <v>34271.919000000009</v>
          </cell>
          <cell r="T2661">
            <v>69833.664450000011</v>
          </cell>
          <cell r="U2661">
            <v>36847.527750000037</v>
          </cell>
          <cell r="V2661">
            <v>20100.588749999937</v>
          </cell>
          <cell r="W2661">
            <v>2583.0255000000179</v>
          </cell>
          <cell r="X2661">
            <v>2585.7149999999965</v>
          </cell>
          <cell r="Y2661">
            <v>2585.2035000000324</v>
          </cell>
          <cell r="Z2661">
            <v>2584.5764999999665</v>
          </cell>
          <cell r="AA2661">
            <v>2584.3950000000186</v>
          </cell>
          <cell r="AB2661">
            <v>2584.7249999999767</v>
          </cell>
          <cell r="AC2661">
            <v>2592.8595000000205</v>
          </cell>
          <cell r="AD2661">
            <v>2694.0321599718882</v>
          </cell>
          <cell r="AE2661">
            <v>2731.0805338135397</v>
          </cell>
          <cell r="AF2661">
            <v>2768.6383974915661</v>
          </cell>
          <cell r="AG2661">
            <v>2806.7127575183695</v>
          </cell>
          <cell r="AH2661">
            <v>2845.3107167601411</v>
          </cell>
          <cell r="AI2661">
            <v>2884.4394757617847</v>
          </cell>
          <cell r="AJ2661">
            <v>2924.1063340901455</v>
          </cell>
          <cell r="AK2661">
            <v>2964.3186916958948</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row>
        <row r="2662">
          <cell r="A2662" t="str">
            <v>UTMedium C&amp;ICritical Peak PricingIncentive CostsHigh Participation Case0</v>
          </cell>
          <cell r="B2662" t="str">
            <v>UT</v>
          </cell>
          <cell r="C2662" t="str">
            <v>Medium C&amp;I</v>
          </cell>
          <cell r="D2662" t="str">
            <v>Critical Peak Pricing</v>
          </cell>
          <cell r="E2662" t="str">
            <v>Incentive Costs</v>
          </cell>
          <cell r="F2662" t="str">
            <v>High Participation Case</v>
          </cell>
          <cell r="G2662">
            <v>0</v>
          </cell>
          <cell r="H2662">
            <v>0</v>
          </cell>
          <cell r="I2662">
            <v>0</v>
          </cell>
          <cell r="J2662">
            <v>0</v>
          </cell>
          <cell r="K2662">
            <v>0</v>
          </cell>
          <cell r="L2662">
            <v>0</v>
          </cell>
          <cell r="M2662">
            <v>0</v>
          </cell>
          <cell r="N2662">
            <v>0</v>
          </cell>
          <cell r="O2662">
            <v>0</v>
          </cell>
          <cell r="P2662">
            <v>0</v>
          </cell>
          <cell r="Q2662">
            <v>0</v>
          </cell>
          <cell r="R2662">
            <v>351680.42</v>
          </cell>
          <cell r="S2662">
            <v>1071390.72</v>
          </cell>
          <cell r="T2662">
            <v>2537897.67</v>
          </cell>
          <cell r="U2662">
            <v>3311695.75</v>
          </cell>
          <cell r="V2662">
            <v>3733808.12</v>
          </cell>
          <cell r="W2662">
            <v>3788051.65</v>
          </cell>
          <cell r="X2662">
            <v>3842351.67</v>
          </cell>
          <cell r="Y2662">
            <v>3896640.94</v>
          </cell>
          <cell r="Z2662">
            <v>3950917.05</v>
          </cell>
          <cell r="AA2662">
            <v>4005189.34</v>
          </cell>
          <cell r="AB2662">
            <v>4059468.57</v>
          </cell>
          <cell r="AC2662">
            <v>4113918.62</v>
          </cell>
          <cell r="AD2662">
            <v>4170493.29</v>
          </cell>
          <cell r="AE2662">
            <v>4227845.9800000004</v>
          </cell>
          <cell r="AF2662">
            <v>4285987.3899999997</v>
          </cell>
          <cell r="AG2662">
            <v>4344928.3600000003</v>
          </cell>
          <cell r="AH2662">
            <v>4404679.88</v>
          </cell>
          <cell r="AI2662">
            <v>4465253.1100000003</v>
          </cell>
          <cell r="AJ2662">
            <v>4526659.34</v>
          </cell>
          <cell r="AK2662">
            <v>4588910.04</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row>
        <row r="2663">
          <cell r="A2663" t="str">
            <v>UTMedium C&amp;ICritical Peak PricingParticipantsHigh Participation Case0</v>
          </cell>
          <cell r="B2663" t="str">
            <v>UT</v>
          </cell>
          <cell r="C2663" t="str">
            <v>Medium C&amp;I</v>
          </cell>
          <cell r="D2663" t="str">
            <v>Critical Peak Pricing</v>
          </cell>
          <cell r="E2663" t="str">
            <v>Participants</v>
          </cell>
          <cell r="F2663" t="str">
            <v>High Participation Case</v>
          </cell>
          <cell r="G2663">
            <v>0</v>
          </cell>
          <cell r="H2663">
            <v>0</v>
          </cell>
          <cell r="I2663">
            <v>0</v>
          </cell>
          <cell r="J2663">
            <v>0</v>
          </cell>
          <cell r="K2663">
            <v>0</v>
          </cell>
          <cell r="L2663">
            <v>0</v>
          </cell>
          <cell r="M2663">
            <v>0</v>
          </cell>
          <cell r="N2663">
            <v>0</v>
          </cell>
          <cell r="O2663">
            <v>0</v>
          </cell>
          <cell r="P2663">
            <v>0</v>
          </cell>
          <cell r="Q2663">
            <v>0</v>
          </cell>
          <cell r="R2663">
            <v>16746.686550000006</v>
          </cell>
          <cell r="S2663">
            <v>51018.605550000015</v>
          </cell>
          <cell r="T2663">
            <v>120852.27000000002</v>
          </cell>
          <cell r="U2663">
            <v>157699.79775000006</v>
          </cell>
          <cell r="V2663">
            <v>177800.38649999999</v>
          </cell>
          <cell r="W2663">
            <v>180383.41200000001</v>
          </cell>
          <cell r="X2663">
            <v>182969.12700000001</v>
          </cell>
          <cell r="Y2663">
            <v>185554.33050000004</v>
          </cell>
          <cell r="Z2663">
            <v>188138.90700000001</v>
          </cell>
          <cell r="AA2663">
            <v>190723.30200000003</v>
          </cell>
          <cell r="AB2663">
            <v>193308.027</v>
          </cell>
          <cell r="AC2663">
            <v>195900.88650000002</v>
          </cell>
          <cell r="AD2663">
            <v>198594.91865997191</v>
          </cell>
          <cell r="AE2663">
            <v>201325.99919378545</v>
          </cell>
          <cell r="AF2663">
            <v>204094.63759127702</v>
          </cell>
          <cell r="AG2663">
            <v>206901.35034879539</v>
          </cell>
          <cell r="AH2663">
            <v>209746.66106555553</v>
          </cell>
          <cell r="AI2663">
            <v>212631.10054131731</v>
          </cell>
          <cell r="AJ2663">
            <v>215555.20687540746</v>
          </cell>
          <cell r="AK2663">
            <v>218519.52556710335</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row>
        <row r="2664">
          <cell r="A2664" t="str">
            <v>UTResidentialCritical Peak PricingProgram Annual BenefitsHigh Participation Case0</v>
          </cell>
          <cell r="B2664" t="str">
            <v>UT</v>
          </cell>
          <cell r="C2664" t="str">
            <v>Residential</v>
          </cell>
          <cell r="D2664" t="str">
            <v>Critical Peak Pricing</v>
          </cell>
          <cell r="E2664" t="str">
            <v>Program Annual Benefits</v>
          </cell>
          <cell r="F2664" t="str">
            <v>High Participation Case</v>
          </cell>
          <cell r="G2664">
            <v>0</v>
          </cell>
          <cell r="H2664">
            <v>0</v>
          </cell>
          <cell r="I2664">
            <v>0</v>
          </cell>
          <cell r="J2664">
            <v>0</v>
          </cell>
          <cell r="K2664">
            <v>0</v>
          </cell>
          <cell r="L2664">
            <v>0</v>
          </cell>
          <cell r="M2664">
            <v>0</v>
          </cell>
          <cell r="N2664">
            <v>0</v>
          </cell>
          <cell r="O2664">
            <v>0</v>
          </cell>
          <cell r="P2664">
            <v>0</v>
          </cell>
          <cell r="Q2664">
            <v>0</v>
          </cell>
          <cell r="R2664">
            <v>573231.01</v>
          </cell>
          <cell r="S2664">
            <v>1745288.43</v>
          </cell>
          <cell r="T2664">
            <v>4127886.26</v>
          </cell>
          <cell r="U2664">
            <v>5388069.9000000004</v>
          </cell>
          <cell r="V2664">
            <v>6066603.5300000003</v>
          </cell>
          <cell r="W2664">
            <v>6146956.6100000003</v>
          </cell>
          <cell r="X2664">
            <v>6226381.7599999998</v>
          </cell>
          <cell r="Y2664">
            <v>6305886.3200000003</v>
          </cell>
          <cell r="Z2664">
            <v>6389191.79</v>
          </cell>
          <cell r="AA2664">
            <v>6482465.1100000003</v>
          </cell>
          <cell r="AB2664">
            <v>6568214.9500000002</v>
          </cell>
          <cell r="AC2664">
            <v>6654117.0800000001</v>
          </cell>
          <cell r="AD2664">
            <v>6743128.8899999997</v>
          </cell>
          <cell r="AE2664">
            <v>6833331.4100000001</v>
          </cell>
          <cell r="AF2664">
            <v>6924740.5700000003</v>
          </cell>
          <cell r="AG2664">
            <v>7017372.5</v>
          </cell>
          <cell r="AH2664">
            <v>7111243.5700000003</v>
          </cell>
          <cell r="AI2664">
            <v>7206370.3399999999</v>
          </cell>
          <cell r="AJ2664">
            <v>7302769.6200000001</v>
          </cell>
          <cell r="AK2664">
            <v>7400458.4299999997</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row>
        <row r="2665">
          <cell r="A2665" t="str">
            <v>UTResidentialCritical Peak PricingProgram Annual CostsHigh Participation Case0</v>
          </cell>
          <cell r="B2665" t="str">
            <v>UT</v>
          </cell>
          <cell r="C2665" t="str">
            <v>Residential</v>
          </cell>
          <cell r="D2665" t="str">
            <v>Critical Peak Pricing</v>
          </cell>
          <cell r="E2665" t="str">
            <v>Program Annual Costs</v>
          </cell>
          <cell r="F2665" t="str">
            <v>High Participation Case</v>
          </cell>
          <cell r="G2665">
            <v>0</v>
          </cell>
          <cell r="H2665">
            <v>0</v>
          </cell>
          <cell r="I2665">
            <v>0</v>
          </cell>
          <cell r="J2665">
            <v>0</v>
          </cell>
          <cell r="K2665">
            <v>0</v>
          </cell>
          <cell r="L2665">
            <v>0</v>
          </cell>
          <cell r="M2665">
            <v>0</v>
          </cell>
          <cell r="N2665">
            <v>0</v>
          </cell>
          <cell r="O2665">
            <v>0</v>
          </cell>
          <cell r="P2665">
            <v>0</v>
          </cell>
          <cell r="Q2665">
            <v>0</v>
          </cell>
          <cell r="R2665">
            <v>5834317.1500000004</v>
          </cell>
          <cell r="S2665">
            <v>12509121.98</v>
          </cell>
          <cell r="T2665">
            <v>26286343.199999999</v>
          </cell>
          <cell r="U2665">
            <v>16130618.27</v>
          </cell>
          <cell r="V2665">
            <v>10911310.720000001</v>
          </cell>
          <cell r="W2665">
            <v>4823091.07</v>
          </cell>
          <cell r="X2665">
            <v>4899046.41</v>
          </cell>
          <cell r="Y2665">
            <v>4974249.76</v>
          </cell>
          <cell r="Z2665">
            <v>5049879.66</v>
          </cell>
          <cell r="AA2665">
            <v>5126289.05</v>
          </cell>
          <cell r="AB2665">
            <v>5203203.5</v>
          </cell>
          <cell r="AC2665">
            <v>5283869.59</v>
          </cell>
          <cell r="AD2665">
            <v>5405233.1200000001</v>
          </cell>
          <cell r="AE2665">
            <v>5502775.29</v>
          </cell>
          <cell r="AF2665">
            <v>5602414.6799999997</v>
          </cell>
          <cell r="AG2665">
            <v>5704204.7300000004</v>
          </cell>
          <cell r="AH2665">
            <v>5808200.4400000004</v>
          </cell>
          <cell r="AI2665">
            <v>5914458.3899999997</v>
          </cell>
          <cell r="AJ2665">
            <v>6023036.7800000003</v>
          </cell>
          <cell r="AK2665">
            <v>6133995.5099999998</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row>
        <row r="2666">
          <cell r="A2666" t="str">
            <v>UTResidentialCritical Peak PricingNon-Incentive CostsHigh Participation Case0</v>
          </cell>
          <cell r="B2666" t="str">
            <v>UT</v>
          </cell>
          <cell r="C2666" t="str">
            <v>Residential</v>
          </cell>
          <cell r="D2666" t="str">
            <v>Critical Peak Pricing</v>
          </cell>
          <cell r="E2666" t="str">
            <v>Non-Incentive Costs</v>
          </cell>
          <cell r="F2666" t="str">
            <v>High Participation Case</v>
          </cell>
          <cell r="G2666">
            <v>0</v>
          </cell>
          <cell r="H2666">
            <v>0</v>
          </cell>
          <cell r="I2666">
            <v>0</v>
          </cell>
          <cell r="J2666">
            <v>0</v>
          </cell>
          <cell r="K2666">
            <v>0</v>
          </cell>
          <cell r="L2666">
            <v>0</v>
          </cell>
          <cell r="M2666">
            <v>0</v>
          </cell>
          <cell r="N2666">
            <v>0</v>
          </cell>
          <cell r="O2666">
            <v>0</v>
          </cell>
          <cell r="P2666">
            <v>0</v>
          </cell>
          <cell r="Q2666">
            <v>0</v>
          </cell>
          <cell r="R2666">
            <v>5482636.7300000004</v>
          </cell>
          <cell r="S2666">
            <v>11437731.27</v>
          </cell>
          <cell r="T2666">
            <v>23748445.530000001</v>
          </cell>
          <cell r="U2666">
            <v>12818922.52</v>
          </cell>
          <cell r="V2666">
            <v>7177502.6100000003</v>
          </cell>
          <cell r="W2666">
            <v>1035039.42</v>
          </cell>
          <cell r="X2666">
            <v>1056694.75</v>
          </cell>
          <cell r="Y2666">
            <v>1077608.81</v>
          </cell>
          <cell r="Z2666">
            <v>1098962.6200000001</v>
          </cell>
          <cell r="AA2666">
            <v>1121099.71</v>
          </cell>
          <cell r="AB2666">
            <v>1143734.93</v>
          </cell>
          <cell r="AC2666">
            <v>1169950.97</v>
          </cell>
          <cell r="AD2666">
            <v>1234739.83</v>
          </cell>
          <cell r="AE2666">
            <v>1274929.31</v>
          </cell>
          <cell r="AF2666">
            <v>1316427.29</v>
          </cell>
          <cell r="AG2666">
            <v>1359276.37</v>
          </cell>
          <cell r="AH2666">
            <v>1403520.56</v>
          </cell>
          <cell r="AI2666">
            <v>1449205.28</v>
          </cell>
          <cell r="AJ2666">
            <v>1496377.44</v>
          </cell>
          <cell r="AK2666">
            <v>1545085.48</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row>
        <row r="2667">
          <cell r="A2667" t="str">
            <v>UTResidentialCritical Peak PricingSummer Peak Reduction @Meter  (MW)High Participation Case0</v>
          </cell>
          <cell r="B2667" t="str">
            <v>UT</v>
          </cell>
          <cell r="C2667" t="str">
            <v>Residential</v>
          </cell>
          <cell r="D2667" t="str">
            <v>Critical Peak Pricing</v>
          </cell>
          <cell r="E2667" t="str">
            <v>Summer Peak Reduction @Meter  (MW)</v>
          </cell>
          <cell r="F2667" t="str">
            <v>High Participation Case</v>
          </cell>
          <cell r="G2667">
            <v>0</v>
          </cell>
          <cell r="H2667">
            <v>0</v>
          </cell>
          <cell r="I2667">
            <v>0</v>
          </cell>
          <cell r="J2667">
            <v>0</v>
          </cell>
          <cell r="K2667">
            <v>0</v>
          </cell>
          <cell r="L2667">
            <v>0</v>
          </cell>
          <cell r="M2667">
            <v>0</v>
          </cell>
          <cell r="N2667">
            <v>0</v>
          </cell>
          <cell r="O2667">
            <v>0</v>
          </cell>
          <cell r="P2667">
            <v>0</v>
          </cell>
          <cell r="Q2667">
            <v>0</v>
          </cell>
          <cell r="R2667">
            <v>5.1061481672101516</v>
          </cell>
          <cell r="S2667">
            <v>15.546439584201273</v>
          </cell>
          <cell r="T2667">
            <v>36.769815927493447</v>
          </cell>
          <cell r="U2667">
            <v>47.99510590524666</v>
          </cell>
          <cell r="V2667">
            <v>54.039254216657497</v>
          </cell>
          <cell r="W2667">
            <v>54.75501228123791</v>
          </cell>
          <cell r="X2667">
            <v>55.462504704051796</v>
          </cell>
          <cell r="Y2667">
            <v>56.170704503007471</v>
          </cell>
          <cell r="Z2667">
            <v>56.91276145592839</v>
          </cell>
          <cell r="AA2667">
            <v>57.74360864977195</v>
          </cell>
          <cell r="AB2667">
            <v>58.507439221742665</v>
          </cell>
          <cell r="AC2667">
            <v>59.27262640549219</v>
          </cell>
          <cell r="AD2667">
            <v>60.065513565673378</v>
          </cell>
          <cell r="AE2667">
            <v>60.869007140432515</v>
          </cell>
          <cell r="AF2667">
            <v>61.683249011282939</v>
          </cell>
          <cell r="AG2667">
            <v>62.508382957680382</v>
          </cell>
          <cell r="AH2667">
            <v>63.344554682411669</v>
          </cell>
          <cell r="AI2667">
            <v>64.191911837323005</v>
          </cell>
          <cell r="AJ2667">
            <v>65.050604049392433</v>
          </cell>
          <cell r="AK2667">
            <v>65.920782947151125</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row>
        <row r="2668">
          <cell r="A2668" t="str">
            <v>UTResidentialCritical Peak PricingSummer Peak Reduction @Generation (MW)High Participation Case0</v>
          </cell>
          <cell r="B2668" t="str">
            <v>UT</v>
          </cell>
          <cell r="C2668" t="str">
            <v>Residential</v>
          </cell>
          <cell r="D2668" t="str">
            <v>Critical Peak Pricing</v>
          </cell>
          <cell r="E2668" t="str">
            <v>Summer Peak Reduction @Generation (MW)</v>
          </cell>
          <cell r="F2668" t="str">
            <v>High Participation Case</v>
          </cell>
          <cell r="G2668">
            <v>0</v>
          </cell>
          <cell r="H2668">
            <v>0</v>
          </cell>
          <cell r="I2668">
            <v>0</v>
          </cell>
          <cell r="J2668">
            <v>0</v>
          </cell>
          <cell r="K2668">
            <v>0</v>
          </cell>
          <cell r="L2668">
            <v>0</v>
          </cell>
          <cell r="M2668">
            <v>0</v>
          </cell>
          <cell r="N2668">
            <v>0</v>
          </cell>
          <cell r="O2668">
            <v>0</v>
          </cell>
          <cell r="P2668">
            <v>0</v>
          </cell>
          <cell r="Q2668">
            <v>0</v>
          </cell>
          <cell r="R2668">
            <v>5.6309529854545115</v>
          </cell>
          <cell r="S2668">
            <v>17.1442871462299</v>
          </cell>
          <cell r="T2668">
            <v>40.548980952242438</v>
          </cell>
          <cell r="U2668">
            <v>52.92799504328039</v>
          </cell>
          <cell r="V2668">
            <v>59.593354892652727</v>
          </cell>
          <cell r="W2668">
            <v>60.382677857562754</v>
          </cell>
          <cell r="X2668">
            <v>61.162885646285609</v>
          </cell>
          <cell r="Y2668">
            <v>61.94387351456492</v>
          </cell>
          <cell r="Z2668">
            <v>62.762198341341403</v>
          </cell>
          <cell r="AA2668">
            <v>63.678439181486489</v>
          </cell>
          <cell r="AB2668">
            <v>64.520775498172327</v>
          </cell>
          <cell r="AC2668">
            <v>65.364607857843168</v>
          </cell>
          <cell r="AD2668">
            <v>66.238987169908881</v>
          </cell>
          <cell r="AE2668">
            <v>67.125063013269198</v>
          </cell>
          <cell r="AF2668">
            <v>68.022991851877961</v>
          </cell>
          <cell r="AG2668">
            <v>68.932932242700019</v>
          </cell>
          <cell r="AH2668">
            <v>69.855044863709381</v>
          </cell>
          <cell r="AI2668">
            <v>70.789492542261797</v>
          </cell>
          <cell r="AJ2668">
            <v>71.73644028384696</v>
          </cell>
          <cell r="AK2668">
            <v>72.696055301225314</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row>
        <row r="2669">
          <cell r="A2669" t="str">
            <v>UTResidentialCritical Peak PricingWinter Peak Reduction @Meter  (MW)High Participation Case0</v>
          </cell>
          <cell r="B2669" t="str">
            <v>UT</v>
          </cell>
          <cell r="C2669" t="str">
            <v>Residential</v>
          </cell>
          <cell r="D2669" t="str">
            <v>Critical Peak Pricing</v>
          </cell>
          <cell r="E2669" t="str">
            <v>Winter Peak Reduction @Meter  (MW)</v>
          </cell>
          <cell r="F2669" t="str">
            <v>High Participation Case</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row>
        <row r="2670">
          <cell r="A2670" t="str">
            <v>UTResidentialCritical Peak PricingWinter Peak Reduction @Generation (MW)High Participation Case0</v>
          </cell>
          <cell r="B2670" t="str">
            <v>UT</v>
          </cell>
          <cell r="C2670" t="str">
            <v>Residential</v>
          </cell>
          <cell r="D2670" t="str">
            <v>Critical Peak Pricing</v>
          </cell>
          <cell r="E2670" t="str">
            <v>Winter Peak Reduction @Generation (MW)</v>
          </cell>
          <cell r="F2670" t="str">
            <v>High Participation Case</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row>
        <row r="2671">
          <cell r="A2671" t="str">
            <v>UTResidentialCritical Peak PricingProgram Annual BenefitsHigh Participation Case0</v>
          </cell>
          <cell r="B2671" t="str">
            <v>UT</v>
          </cell>
          <cell r="C2671" t="str">
            <v>Residential</v>
          </cell>
          <cell r="D2671" t="str">
            <v>Critical Peak Pricing</v>
          </cell>
          <cell r="E2671" t="str">
            <v>Program Annual Benefits</v>
          </cell>
          <cell r="F2671" t="str">
            <v>High Participation Case</v>
          </cell>
          <cell r="G2671">
            <v>0</v>
          </cell>
          <cell r="BA2671">
            <v>307375613.27999997</v>
          </cell>
        </row>
        <row r="2672">
          <cell r="A2672" t="str">
            <v>UTResidentialCritical Peak PricingNew ParticipantsHigh Participation Case0</v>
          </cell>
          <cell r="B2672" t="str">
            <v>UT</v>
          </cell>
          <cell r="C2672" t="str">
            <v>Residential</v>
          </cell>
          <cell r="D2672" t="str">
            <v>Critical Peak Pricing</v>
          </cell>
          <cell r="E2672" t="str">
            <v>New Participants</v>
          </cell>
          <cell r="F2672" t="str">
            <v>High Participation Case</v>
          </cell>
          <cell r="G2672">
            <v>0</v>
          </cell>
          <cell r="H2672">
            <v>0</v>
          </cell>
          <cell r="I2672">
            <v>0</v>
          </cell>
          <cell r="J2672">
            <v>0</v>
          </cell>
          <cell r="K2672">
            <v>0</v>
          </cell>
          <cell r="L2672">
            <v>0</v>
          </cell>
          <cell r="M2672">
            <v>0</v>
          </cell>
          <cell r="N2672">
            <v>0</v>
          </cell>
          <cell r="O2672">
            <v>0</v>
          </cell>
          <cell r="P2672">
            <v>0</v>
          </cell>
          <cell r="Q2672">
            <v>0</v>
          </cell>
          <cell r="R2672">
            <v>16746.686550000006</v>
          </cell>
          <cell r="S2672">
            <v>34271.919000000009</v>
          </cell>
          <cell r="T2672">
            <v>69833.664450000011</v>
          </cell>
          <cell r="U2672">
            <v>36847.527750000037</v>
          </cell>
          <cell r="V2672">
            <v>20100.588749999937</v>
          </cell>
          <cell r="W2672">
            <v>2583.0255000000179</v>
          </cell>
          <cell r="X2672">
            <v>2585.7149999999965</v>
          </cell>
          <cell r="Y2672">
            <v>2585.2035000000324</v>
          </cell>
          <cell r="Z2672">
            <v>2584.5764999999665</v>
          </cell>
          <cell r="AA2672">
            <v>2584.3950000000186</v>
          </cell>
          <cell r="AB2672">
            <v>2584.7249999999767</v>
          </cell>
          <cell r="AC2672">
            <v>2592.8595000000205</v>
          </cell>
          <cell r="AD2672">
            <v>2694.0321599718882</v>
          </cell>
          <cell r="AE2672">
            <v>2731.0805338135397</v>
          </cell>
          <cell r="AF2672">
            <v>2768.6383974915661</v>
          </cell>
          <cell r="AG2672">
            <v>2806.7127575183695</v>
          </cell>
          <cell r="AH2672">
            <v>2845.3107167601411</v>
          </cell>
          <cell r="AI2672">
            <v>2884.4394757617847</v>
          </cell>
          <cell r="AJ2672">
            <v>2924.1063340901455</v>
          </cell>
          <cell r="AK2672">
            <v>2964.3186916958948</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row>
        <row r="2673">
          <cell r="A2673" t="str">
            <v>UTResidentialCritical Peak PricingIncentive CostsHigh Participation Case0</v>
          </cell>
          <cell r="B2673" t="str">
            <v>UT</v>
          </cell>
          <cell r="C2673" t="str">
            <v>Residential</v>
          </cell>
          <cell r="D2673" t="str">
            <v>Critical Peak Pricing</v>
          </cell>
          <cell r="E2673" t="str">
            <v>Incentive Costs</v>
          </cell>
          <cell r="F2673" t="str">
            <v>High Participation Case</v>
          </cell>
          <cell r="G2673">
            <v>0</v>
          </cell>
          <cell r="H2673">
            <v>0</v>
          </cell>
          <cell r="I2673">
            <v>0</v>
          </cell>
          <cell r="J2673">
            <v>0</v>
          </cell>
          <cell r="K2673">
            <v>0</v>
          </cell>
          <cell r="L2673">
            <v>0</v>
          </cell>
          <cell r="M2673">
            <v>0</v>
          </cell>
          <cell r="N2673">
            <v>0</v>
          </cell>
          <cell r="O2673">
            <v>0</v>
          </cell>
          <cell r="P2673">
            <v>0</v>
          </cell>
          <cell r="Q2673">
            <v>0</v>
          </cell>
          <cell r="R2673">
            <v>351680.42</v>
          </cell>
          <cell r="S2673">
            <v>1071390.72</v>
          </cell>
          <cell r="T2673">
            <v>2537897.67</v>
          </cell>
          <cell r="U2673">
            <v>3311695.75</v>
          </cell>
          <cell r="V2673">
            <v>3733808.12</v>
          </cell>
          <cell r="W2673">
            <v>3788051.65</v>
          </cell>
          <cell r="X2673">
            <v>3842351.67</v>
          </cell>
          <cell r="Y2673">
            <v>3896640.94</v>
          </cell>
          <cell r="Z2673">
            <v>3950917.05</v>
          </cell>
          <cell r="AA2673">
            <v>4005189.34</v>
          </cell>
          <cell r="AB2673">
            <v>4059468.57</v>
          </cell>
          <cell r="AC2673">
            <v>4113918.62</v>
          </cell>
          <cell r="AD2673">
            <v>4170493.29</v>
          </cell>
          <cell r="AE2673">
            <v>4227845.9800000004</v>
          </cell>
          <cell r="AF2673">
            <v>4285987.3899999997</v>
          </cell>
          <cell r="AG2673">
            <v>4344928.3600000003</v>
          </cell>
          <cell r="AH2673">
            <v>4404679.88</v>
          </cell>
          <cell r="AI2673">
            <v>4465253.1100000003</v>
          </cell>
          <cell r="AJ2673">
            <v>4526659.34</v>
          </cell>
          <cell r="AK2673">
            <v>4588910.04</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row>
        <row r="2674">
          <cell r="A2674" t="str">
            <v>UTResidentialCritical Peak PricingParticipantsHigh Participation Case0</v>
          </cell>
          <cell r="B2674" t="str">
            <v>UT</v>
          </cell>
          <cell r="C2674" t="str">
            <v>Residential</v>
          </cell>
          <cell r="D2674" t="str">
            <v>Critical Peak Pricing</v>
          </cell>
          <cell r="E2674" t="str">
            <v>Participants</v>
          </cell>
          <cell r="F2674" t="str">
            <v>High Participation Case</v>
          </cell>
          <cell r="G2674">
            <v>0</v>
          </cell>
          <cell r="H2674">
            <v>0</v>
          </cell>
          <cell r="I2674">
            <v>0</v>
          </cell>
          <cell r="J2674">
            <v>0</v>
          </cell>
          <cell r="K2674">
            <v>0</v>
          </cell>
          <cell r="L2674">
            <v>0</v>
          </cell>
          <cell r="M2674">
            <v>0</v>
          </cell>
          <cell r="N2674">
            <v>0</v>
          </cell>
          <cell r="O2674">
            <v>0</v>
          </cell>
          <cell r="P2674">
            <v>0</v>
          </cell>
          <cell r="Q2674">
            <v>0</v>
          </cell>
          <cell r="R2674">
            <v>16746.686550000006</v>
          </cell>
          <cell r="S2674">
            <v>51018.605550000015</v>
          </cell>
          <cell r="T2674">
            <v>120852.27000000002</v>
          </cell>
          <cell r="U2674">
            <v>157699.79775000006</v>
          </cell>
          <cell r="V2674">
            <v>177800.38649999999</v>
          </cell>
          <cell r="W2674">
            <v>180383.41200000001</v>
          </cell>
          <cell r="X2674">
            <v>182969.12700000001</v>
          </cell>
          <cell r="Y2674">
            <v>185554.33050000004</v>
          </cell>
          <cell r="Z2674">
            <v>188138.90700000001</v>
          </cell>
          <cell r="AA2674">
            <v>190723.30200000003</v>
          </cell>
          <cell r="AB2674">
            <v>193308.027</v>
          </cell>
          <cell r="AC2674">
            <v>195900.88650000002</v>
          </cell>
          <cell r="AD2674">
            <v>198594.91865997191</v>
          </cell>
          <cell r="AE2674">
            <v>201325.99919378545</v>
          </cell>
          <cell r="AF2674">
            <v>204094.63759127702</v>
          </cell>
          <cell r="AG2674">
            <v>206901.35034879539</v>
          </cell>
          <cell r="AH2674">
            <v>209746.66106555553</v>
          </cell>
          <cell r="AI2674">
            <v>212631.10054131731</v>
          </cell>
          <cell r="AJ2674">
            <v>215555.20687540746</v>
          </cell>
          <cell r="AK2674">
            <v>218519.52556710335</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row>
        <row r="2675">
          <cell r="A2675" t="str">
            <v>UTSmall C&amp;ICritical Peak PricingProgram Annual BenefitsHigh Participation Case0</v>
          </cell>
          <cell r="B2675" t="str">
            <v>UT</v>
          </cell>
          <cell r="C2675" t="str">
            <v>Small C&amp;I</v>
          </cell>
          <cell r="D2675" t="str">
            <v>Critical Peak Pricing</v>
          </cell>
          <cell r="E2675" t="str">
            <v>Program Annual Benefits</v>
          </cell>
          <cell r="F2675" t="str">
            <v>High Participation Case</v>
          </cell>
          <cell r="G2675">
            <v>0</v>
          </cell>
          <cell r="H2675">
            <v>0</v>
          </cell>
          <cell r="I2675">
            <v>0</v>
          </cell>
          <cell r="J2675">
            <v>0</v>
          </cell>
          <cell r="K2675">
            <v>0</v>
          </cell>
          <cell r="L2675">
            <v>0</v>
          </cell>
          <cell r="M2675">
            <v>0</v>
          </cell>
          <cell r="N2675">
            <v>0</v>
          </cell>
          <cell r="O2675">
            <v>0</v>
          </cell>
          <cell r="P2675">
            <v>0</v>
          </cell>
          <cell r="Q2675">
            <v>0</v>
          </cell>
          <cell r="R2675">
            <v>573231.01</v>
          </cell>
          <cell r="S2675">
            <v>1745288.43</v>
          </cell>
          <cell r="T2675">
            <v>4127886.26</v>
          </cell>
          <cell r="U2675">
            <v>5388069.9000000004</v>
          </cell>
          <cell r="V2675">
            <v>6066603.5300000003</v>
          </cell>
          <cell r="W2675">
            <v>6146956.6100000003</v>
          </cell>
          <cell r="X2675">
            <v>6226381.7599999998</v>
          </cell>
          <cell r="Y2675">
            <v>6305886.3200000003</v>
          </cell>
          <cell r="Z2675">
            <v>6389191.79</v>
          </cell>
          <cell r="AA2675">
            <v>6482465.1100000003</v>
          </cell>
          <cell r="AB2675">
            <v>6568214.9500000002</v>
          </cell>
          <cell r="AC2675">
            <v>6654117.0800000001</v>
          </cell>
          <cell r="AD2675">
            <v>6743128.8899999997</v>
          </cell>
          <cell r="AE2675">
            <v>6833331.4100000001</v>
          </cell>
          <cell r="AF2675">
            <v>6924740.5700000003</v>
          </cell>
          <cell r="AG2675">
            <v>7017372.5</v>
          </cell>
          <cell r="AH2675">
            <v>7111243.5700000003</v>
          </cell>
          <cell r="AI2675">
            <v>7206370.3399999999</v>
          </cell>
          <cell r="AJ2675">
            <v>7302769.6200000001</v>
          </cell>
          <cell r="AK2675">
            <v>7400458.4299999997</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row>
        <row r="2676">
          <cell r="A2676" t="str">
            <v>UTSmall C&amp;ICritical Peak PricingProgram Annual CostsHigh Participation Case0</v>
          </cell>
          <cell r="B2676" t="str">
            <v>UT</v>
          </cell>
          <cell r="C2676" t="str">
            <v>Small C&amp;I</v>
          </cell>
          <cell r="D2676" t="str">
            <v>Critical Peak Pricing</v>
          </cell>
          <cell r="E2676" t="str">
            <v>Program Annual Costs</v>
          </cell>
          <cell r="F2676" t="str">
            <v>High Participation Case</v>
          </cell>
          <cell r="G2676">
            <v>0</v>
          </cell>
          <cell r="H2676">
            <v>0</v>
          </cell>
          <cell r="I2676">
            <v>0</v>
          </cell>
          <cell r="J2676">
            <v>0</v>
          </cell>
          <cell r="K2676">
            <v>0</v>
          </cell>
          <cell r="L2676">
            <v>0</v>
          </cell>
          <cell r="M2676">
            <v>0</v>
          </cell>
          <cell r="N2676">
            <v>0</v>
          </cell>
          <cell r="O2676">
            <v>0</v>
          </cell>
          <cell r="P2676">
            <v>0</v>
          </cell>
          <cell r="Q2676">
            <v>0</v>
          </cell>
          <cell r="R2676">
            <v>5834317.1500000004</v>
          </cell>
          <cell r="S2676">
            <v>12509121.98</v>
          </cell>
          <cell r="T2676">
            <v>26286343.199999999</v>
          </cell>
          <cell r="U2676">
            <v>16130618.27</v>
          </cell>
          <cell r="V2676">
            <v>10911310.720000001</v>
          </cell>
          <cell r="W2676">
            <v>4823091.07</v>
          </cell>
          <cell r="X2676">
            <v>4899046.41</v>
          </cell>
          <cell r="Y2676">
            <v>4974249.76</v>
          </cell>
          <cell r="Z2676">
            <v>5049879.66</v>
          </cell>
          <cell r="AA2676">
            <v>5126289.05</v>
          </cell>
          <cell r="AB2676">
            <v>5203203.5</v>
          </cell>
          <cell r="AC2676">
            <v>5283869.59</v>
          </cell>
          <cell r="AD2676">
            <v>5405233.1200000001</v>
          </cell>
          <cell r="AE2676">
            <v>5502775.29</v>
          </cell>
          <cell r="AF2676">
            <v>5602414.6799999997</v>
          </cell>
          <cell r="AG2676">
            <v>5704204.7300000004</v>
          </cell>
          <cell r="AH2676">
            <v>5808200.4400000004</v>
          </cell>
          <cell r="AI2676">
            <v>5914458.3899999997</v>
          </cell>
          <cell r="AJ2676">
            <v>6023036.7800000003</v>
          </cell>
          <cell r="AK2676">
            <v>6133995.5099999998</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row>
        <row r="2677">
          <cell r="A2677" t="str">
            <v>UTSmall C&amp;ICritical Peak PricingNon-Incentive CostsHigh Participation Case0</v>
          </cell>
          <cell r="B2677" t="str">
            <v>UT</v>
          </cell>
          <cell r="C2677" t="str">
            <v>Small C&amp;I</v>
          </cell>
          <cell r="D2677" t="str">
            <v>Critical Peak Pricing</v>
          </cell>
          <cell r="E2677" t="str">
            <v>Non-Incentive Costs</v>
          </cell>
          <cell r="F2677" t="str">
            <v>High Participation Case</v>
          </cell>
          <cell r="G2677">
            <v>0</v>
          </cell>
          <cell r="H2677">
            <v>0</v>
          </cell>
          <cell r="I2677">
            <v>0</v>
          </cell>
          <cell r="J2677">
            <v>0</v>
          </cell>
          <cell r="K2677">
            <v>0</v>
          </cell>
          <cell r="L2677">
            <v>0</v>
          </cell>
          <cell r="M2677">
            <v>0</v>
          </cell>
          <cell r="N2677">
            <v>0</v>
          </cell>
          <cell r="O2677">
            <v>0</v>
          </cell>
          <cell r="P2677">
            <v>0</v>
          </cell>
          <cell r="Q2677">
            <v>0</v>
          </cell>
          <cell r="R2677">
            <v>5482636.7300000004</v>
          </cell>
          <cell r="S2677">
            <v>11437731.27</v>
          </cell>
          <cell r="T2677">
            <v>23748445.530000001</v>
          </cell>
          <cell r="U2677">
            <v>12818922.52</v>
          </cell>
          <cell r="V2677">
            <v>7177502.6100000003</v>
          </cell>
          <cell r="W2677">
            <v>1035039.42</v>
          </cell>
          <cell r="X2677">
            <v>1056694.75</v>
          </cell>
          <cell r="Y2677">
            <v>1077608.81</v>
          </cell>
          <cell r="Z2677">
            <v>1098962.6200000001</v>
          </cell>
          <cell r="AA2677">
            <v>1121099.71</v>
          </cell>
          <cell r="AB2677">
            <v>1143734.93</v>
          </cell>
          <cell r="AC2677">
            <v>1169950.97</v>
          </cell>
          <cell r="AD2677">
            <v>1234739.83</v>
          </cell>
          <cell r="AE2677">
            <v>1274929.31</v>
          </cell>
          <cell r="AF2677">
            <v>1316427.29</v>
          </cell>
          <cell r="AG2677">
            <v>1359276.37</v>
          </cell>
          <cell r="AH2677">
            <v>1403520.56</v>
          </cell>
          <cell r="AI2677">
            <v>1449205.28</v>
          </cell>
          <cell r="AJ2677">
            <v>1496377.44</v>
          </cell>
          <cell r="AK2677">
            <v>1545085.48</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row>
        <row r="2678">
          <cell r="A2678" t="str">
            <v>UTSmall C&amp;ICritical Peak PricingSummer Peak Reduction @Meter  (MW)High Participation Case0</v>
          </cell>
          <cell r="B2678" t="str">
            <v>UT</v>
          </cell>
          <cell r="C2678" t="str">
            <v>Small C&amp;I</v>
          </cell>
          <cell r="D2678" t="str">
            <v>Critical Peak Pricing</v>
          </cell>
          <cell r="E2678" t="str">
            <v>Summer Peak Reduction @Meter  (MW)</v>
          </cell>
          <cell r="F2678" t="str">
            <v>High Participation Case</v>
          </cell>
          <cell r="G2678">
            <v>0</v>
          </cell>
          <cell r="H2678">
            <v>0</v>
          </cell>
          <cell r="I2678">
            <v>0</v>
          </cell>
          <cell r="J2678">
            <v>0</v>
          </cell>
          <cell r="K2678">
            <v>0</v>
          </cell>
          <cell r="L2678">
            <v>0</v>
          </cell>
          <cell r="M2678">
            <v>0</v>
          </cell>
          <cell r="N2678">
            <v>0</v>
          </cell>
          <cell r="O2678">
            <v>0</v>
          </cell>
          <cell r="P2678">
            <v>0</v>
          </cell>
          <cell r="Q2678">
            <v>0</v>
          </cell>
          <cell r="R2678">
            <v>5.1061481672101516</v>
          </cell>
          <cell r="S2678">
            <v>15.546439584201273</v>
          </cell>
          <cell r="T2678">
            <v>36.769815927493447</v>
          </cell>
          <cell r="U2678">
            <v>47.99510590524666</v>
          </cell>
          <cell r="V2678">
            <v>54.039254216657497</v>
          </cell>
          <cell r="W2678">
            <v>54.75501228123791</v>
          </cell>
          <cell r="X2678">
            <v>55.462504704051796</v>
          </cell>
          <cell r="Y2678">
            <v>56.170704503007471</v>
          </cell>
          <cell r="Z2678">
            <v>56.91276145592839</v>
          </cell>
          <cell r="AA2678">
            <v>57.74360864977195</v>
          </cell>
          <cell r="AB2678">
            <v>58.507439221742665</v>
          </cell>
          <cell r="AC2678">
            <v>59.27262640549219</v>
          </cell>
          <cell r="AD2678">
            <v>60.065513565673378</v>
          </cell>
          <cell r="AE2678">
            <v>60.869007140432515</v>
          </cell>
          <cell r="AF2678">
            <v>61.683249011282939</v>
          </cell>
          <cell r="AG2678">
            <v>62.508382957680382</v>
          </cell>
          <cell r="AH2678">
            <v>63.344554682411669</v>
          </cell>
          <cell r="AI2678">
            <v>64.191911837323005</v>
          </cell>
          <cell r="AJ2678">
            <v>65.050604049392433</v>
          </cell>
          <cell r="AK2678">
            <v>65.920782947151125</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row>
        <row r="2679">
          <cell r="A2679" t="str">
            <v>UTSmall C&amp;ICritical Peak PricingSummer Peak Reduction @Generation (MW)High Participation Case0</v>
          </cell>
          <cell r="B2679" t="str">
            <v>UT</v>
          </cell>
          <cell r="C2679" t="str">
            <v>Small C&amp;I</v>
          </cell>
          <cell r="D2679" t="str">
            <v>Critical Peak Pricing</v>
          </cell>
          <cell r="E2679" t="str">
            <v>Summer Peak Reduction @Generation (MW)</v>
          </cell>
          <cell r="F2679" t="str">
            <v>High Participation Case</v>
          </cell>
          <cell r="G2679">
            <v>0</v>
          </cell>
          <cell r="H2679">
            <v>0</v>
          </cell>
          <cell r="I2679">
            <v>0</v>
          </cell>
          <cell r="J2679">
            <v>0</v>
          </cell>
          <cell r="K2679">
            <v>0</v>
          </cell>
          <cell r="L2679">
            <v>0</v>
          </cell>
          <cell r="M2679">
            <v>0</v>
          </cell>
          <cell r="N2679">
            <v>0</v>
          </cell>
          <cell r="O2679">
            <v>0</v>
          </cell>
          <cell r="P2679">
            <v>0</v>
          </cell>
          <cell r="Q2679">
            <v>0</v>
          </cell>
          <cell r="R2679">
            <v>5.6309529854545115</v>
          </cell>
          <cell r="S2679">
            <v>17.1442871462299</v>
          </cell>
          <cell r="T2679">
            <v>40.548980952242438</v>
          </cell>
          <cell r="U2679">
            <v>52.92799504328039</v>
          </cell>
          <cell r="V2679">
            <v>59.593354892652727</v>
          </cell>
          <cell r="W2679">
            <v>60.382677857562754</v>
          </cell>
          <cell r="X2679">
            <v>61.162885646285609</v>
          </cell>
          <cell r="Y2679">
            <v>61.94387351456492</v>
          </cell>
          <cell r="Z2679">
            <v>62.762198341341403</v>
          </cell>
          <cell r="AA2679">
            <v>63.678439181486489</v>
          </cell>
          <cell r="AB2679">
            <v>64.520775498172327</v>
          </cell>
          <cell r="AC2679">
            <v>65.364607857843168</v>
          </cell>
          <cell r="AD2679">
            <v>66.238987169908881</v>
          </cell>
          <cell r="AE2679">
            <v>67.125063013269198</v>
          </cell>
          <cell r="AF2679">
            <v>68.022991851877961</v>
          </cell>
          <cell r="AG2679">
            <v>68.932932242700019</v>
          </cell>
          <cell r="AH2679">
            <v>69.855044863709381</v>
          </cell>
          <cell r="AI2679">
            <v>70.789492542261797</v>
          </cell>
          <cell r="AJ2679">
            <v>71.73644028384696</v>
          </cell>
          <cell r="AK2679">
            <v>72.696055301225314</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row>
        <row r="2680">
          <cell r="A2680" t="str">
            <v>UTSmall C&amp;ICritical Peak PricingWinter Peak Reduction @Meter  (MW)High Participation Case0</v>
          </cell>
          <cell r="B2680" t="str">
            <v>UT</v>
          </cell>
          <cell r="C2680" t="str">
            <v>Small C&amp;I</v>
          </cell>
          <cell r="D2680" t="str">
            <v>Critical Peak Pricing</v>
          </cell>
          <cell r="E2680" t="str">
            <v>Winter Peak Reduction @Meter  (MW)</v>
          </cell>
          <cell r="F2680" t="str">
            <v>High Participation Case</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row>
        <row r="2681">
          <cell r="A2681" t="str">
            <v>UTSmall C&amp;ICritical Peak PricingWinter Peak Reduction @Generation (MW)High Participation Case0</v>
          </cell>
          <cell r="B2681" t="str">
            <v>UT</v>
          </cell>
          <cell r="C2681" t="str">
            <v>Small C&amp;I</v>
          </cell>
          <cell r="D2681" t="str">
            <v>Critical Peak Pricing</v>
          </cell>
          <cell r="E2681" t="str">
            <v>Winter Peak Reduction @Generation (MW)</v>
          </cell>
          <cell r="F2681" t="str">
            <v>High Participation Case</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row>
        <row r="2682">
          <cell r="A2682" t="str">
            <v>UTSmall C&amp;ICritical Peak PricingProgram Annual BenefitsHigh Participation Case0</v>
          </cell>
          <cell r="B2682" t="str">
            <v>UT</v>
          </cell>
          <cell r="C2682" t="str">
            <v>Small C&amp;I</v>
          </cell>
          <cell r="D2682" t="str">
            <v>Critical Peak Pricing</v>
          </cell>
          <cell r="E2682" t="str">
            <v>Program Annual Benefits</v>
          </cell>
          <cell r="F2682" t="str">
            <v>High Participation Case</v>
          </cell>
          <cell r="G2682">
            <v>0</v>
          </cell>
          <cell r="BA2682">
            <v>1656362.46</v>
          </cell>
        </row>
        <row r="2683">
          <cell r="A2683" t="str">
            <v>UTSmall C&amp;ICritical Peak PricingNew ParticipantsHigh Participation Case0</v>
          </cell>
          <cell r="B2683" t="str">
            <v>UT</v>
          </cell>
          <cell r="C2683" t="str">
            <v>Small C&amp;I</v>
          </cell>
          <cell r="D2683" t="str">
            <v>Critical Peak Pricing</v>
          </cell>
          <cell r="E2683" t="str">
            <v>New Participants</v>
          </cell>
          <cell r="F2683" t="str">
            <v>High Participation Case</v>
          </cell>
          <cell r="G2683">
            <v>0</v>
          </cell>
          <cell r="H2683">
            <v>0</v>
          </cell>
          <cell r="I2683">
            <v>0</v>
          </cell>
          <cell r="J2683">
            <v>0</v>
          </cell>
          <cell r="K2683">
            <v>0</v>
          </cell>
          <cell r="L2683">
            <v>0</v>
          </cell>
          <cell r="M2683">
            <v>0</v>
          </cell>
          <cell r="N2683">
            <v>0</v>
          </cell>
          <cell r="O2683">
            <v>0</v>
          </cell>
          <cell r="P2683">
            <v>0</v>
          </cell>
          <cell r="Q2683">
            <v>0</v>
          </cell>
          <cell r="R2683">
            <v>16746.686550000006</v>
          </cell>
          <cell r="S2683">
            <v>34271.919000000009</v>
          </cell>
          <cell r="T2683">
            <v>69833.664450000011</v>
          </cell>
          <cell r="U2683">
            <v>36847.527750000037</v>
          </cell>
          <cell r="V2683">
            <v>20100.588749999937</v>
          </cell>
          <cell r="W2683">
            <v>2583.0255000000179</v>
          </cell>
          <cell r="X2683">
            <v>2585.7149999999965</v>
          </cell>
          <cell r="Y2683">
            <v>2585.2035000000324</v>
          </cell>
          <cell r="Z2683">
            <v>2584.5764999999665</v>
          </cell>
          <cell r="AA2683">
            <v>2584.3950000000186</v>
          </cell>
          <cell r="AB2683">
            <v>2584.7249999999767</v>
          </cell>
          <cell r="AC2683">
            <v>2592.8595000000205</v>
          </cell>
          <cell r="AD2683">
            <v>2694.0321599718882</v>
          </cell>
          <cell r="AE2683">
            <v>2731.0805338135397</v>
          </cell>
          <cell r="AF2683">
            <v>2768.6383974915661</v>
          </cell>
          <cell r="AG2683">
            <v>2806.7127575183695</v>
          </cell>
          <cell r="AH2683">
            <v>2845.3107167601411</v>
          </cell>
          <cell r="AI2683">
            <v>2884.4394757617847</v>
          </cell>
          <cell r="AJ2683">
            <v>2924.1063340901455</v>
          </cell>
          <cell r="AK2683">
            <v>2964.3186916958948</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row>
        <row r="2684">
          <cell r="A2684" t="str">
            <v>UTSmall C&amp;ICritical Peak PricingIncentive CostsHigh Participation Case0</v>
          </cell>
          <cell r="B2684" t="str">
            <v>UT</v>
          </cell>
          <cell r="C2684" t="str">
            <v>Small C&amp;I</v>
          </cell>
          <cell r="D2684" t="str">
            <v>Critical Peak Pricing</v>
          </cell>
          <cell r="E2684" t="str">
            <v>Incentive Costs</v>
          </cell>
          <cell r="F2684" t="str">
            <v>High Participation Case</v>
          </cell>
          <cell r="G2684">
            <v>0</v>
          </cell>
          <cell r="H2684">
            <v>0</v>
          </cell>
          <cell r="I2684">
            <v>0</v>
          </cell>
          <cell r="J2684">
            <v>0</v>
          </cell>
          <cell r="K2684">
            <v>0</v>
          </cell>
          <cell r="L2684">
            <v>0</v>
          </cell>
          <cell r="M2684">
            <v>0</v>
          </cell>
          <cell r="N2684">
            <v>0</v>
          </cell>
          <cell r="O2684">
            <v>0</v>
          </cell>
          <cell r="P2684">
            <v>0</v>
          </cell>
          <cell r="Q2684">
            <v>0</v>
          </cell>
          <cell r="R2684">
            <v>351680.42</v>
          </cell>
          <cell r="S2684">
            <v>1071390.72</v>
          </cell>
          <cell r="T2684">
            <v>2537897.67</v>
          </cell>
          <cell r="U2684">
            <v>3311695.75</v>
          </cell>
          <cell r="V2684">
            <v>3733808.12</v>
          </cell>
          <cell r="W2684">
            <v>3788051.65</v>
          </cell>
          <cell r="X2684">
            <v>3842351.67</v>
          </cell>
          <cell r="Y2684">
            <v>3896640.94</v>
          </cell>
          <cell r="Z2684">
            <v>3950917.05</v>
          </cell>
          <cell r="AA2684">
            <v>4005189.34</v>
          </cell>
          <cell r="AB2684">
            <v>4059468.57</v>
          </cell>
          <cell r="AC2684">
            <v>4113918.62</v>
          </cell>
          <cell r="AD2684">
            <v>4170493.29</v>
          </cell>
          <cell r="AE2684">
            <v>4227845.9800000004</v>
          </cell>
          <cell r="AF2684">
            <v>4285987.3899999997</v>
          </cell>
          <cell r="AG2684">
            <v>4344928.3600000003</v>
          </cell>
          <cell r="AH2684">
            <v>4404679.88</v>
          </cell>
          <cell r="AI2684">
            <v>4465253.1100000003</v>
          </cell>
          <cell r="AJ2684">
            <v>4526659.34</v>
          </cell>
          <cell r="AK2684">
            <v>4588910.04</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row>
        <row r="2685">
          <cell r="A2685" t="str">
            <v>UTSmall C&amp;ICritical Peak PricingParticipantsHigh Participation Case0</v>
          </cell>
          <cell r="B2685" t="str">
            <v>UT</v>
          </cell>
          <cell r="C2685" t="str">
            <v>Small C&amp;I</v>
          </cell>
          <cell r="D2685" t="str">
            <v>Critical Peak Pricing</v>
          </cell>
          <cell r="E2685" t="str">
            <v>Participants</v>
          </cell>
          <cell r="F2685" t="str">
            <v>High Participation Case</v>
          </cell>
          <cell r="G2685">
            <v>0</v>
          </cell>
          <cell r="H2685">
            <v>0</v>
          </cell>
          <cell r="I2685">
            <v>0</v>
          </cell>
          <cell r="J2685">
            <v>0</v>
          </cell>
          <cell r="K2685">
            <v>0</v>
          </cell>
          <cell r="L2685">
            <v>0</v>
          </cell>
          <cell r="M2685">
            <v>0</v>
          </cell>
          <cell r="N2685">
            <v>0</v>
          </cell>
          <cell r="O2685">
            <v>0</v>
          </cell>
          <cell r="P2685">
            <v>0</v>
          </cell>
          <cell r="Q2685">
            <v>0</v>
          </cell>
          <cell r="R2685">
            <v>16746.686550000006</v>
          </cell>
          <cell r="S2685">
            <v>51018.605550000015</v>
          </cell>
          <cell r="T2685">
            <v>120852.27000000002</v>
          </cell>
          <cell r="U2685">
            <v>157699.79775000006</v>
          </cell>
          <cell r="V2685">
            <v>177800.38649999999</v>
          </cell>
          <cell r="W2685">
            <v>180383.41200000001</v>
          </cell>
          <cell r="X2685">
            <v>182969.12700000001</v>
          </cell>
          <cell r="Y2685">
            <v>185554.33050000004</v>
          </cell>
          <cell r="Z2685">
            <v>188138.90700000001</v>
          </cell>
          <cell r="AA2685">
            <v>190723.30200000003</v>
          </cell>
          <cell r="AB2685">
            <v>193308.027</v>
          </cell>
          <cell r="AC2685">
            <v>195900.88650000002</v>
          </cell>
          <cell r="AD2685">
            <v>198594.91865997191</v>
          </cell>
          <cell r="AE2685">
            <v>201325.99919378545</v>
          </cell>
          <cell r="AF2685">
            <v>204094.63759127702</v>
          </cell>
          <cell r="AG2685">
            <v>206901.35034879539</v>
          </cell>
          <cell r="AH2685">
            <v>209746.66106555553</v>
          </cell>
          <cell r="AI2685">
            <v>212631.10054131731</v>
          </cell>
          <cell r="AJ2685">
            <v>215555.20687540746</v>
          </cell>
          <cell r="AK2685">
            <v>218519.52556710335</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row>
        <row r="2686">
          <cell r="A2686" t="str">
            <v>UTExtra Large C&amp;ICurtail AgreementsProgram Annual BenefitsHigh Participation Case0</v>
          </cell>
          <cell r="B2686" t="str">
            <v>UT</v>
          </cell>
          <cell r="C2686" t="str">
            <v>Extra Large C&amp;I</v>
          </cell>
          <cell r="D2686" t="str">
            <v>Curtail Agreements</v>
          </cell>
          <cell r="E2686" t="str">
            <v>Program Annual Benefits</v>
          </cell>
          <cell r="F2686" t="str">
            <v>High Participation Case</v>
          </cell>
          <cell r="G2686">
            <v>0</v>
          </cell>
          <cell r="H2686">
            <v>0</v>
          </cell>
          <cell r="I2686">
            <v>0</v>
          </cell>
          <cell r="J2686">
            <v>0</v>
          </cell>
          <cell r="K2686">
            <v>0</v>
          </cell>
          <cell r="L2686">
            <v>0</v>
          </cell>
          <cell r="M2686">
            <v>0</v>
          </cell>
          <cell r="N2686">
            <v>0</v>
          </cell>
          <cell r="O2686">
            <v>0</v>
          </cell>
          <cell r="P2686">
            <v>0</v>
          </cell>
          <cell r="Q2686">
            <v>0</v>
          </cell>
          <cell r="R2686">
            <v>573231.01</v>
          </cell>
          <cell r="S2686">
            <v>1745288.43</v>
          </cell>
          <cell r="T2686">
            <v>4127886.26</v>
          </cell>
          <cell r="U2686">
            <v>5388069.9000000004</v>
          </cell>
          <cell r="V2686">
            <v>6066603.5300000003</v>
          </cell>
          <cell r="W2686">
            <v>6146956.6100000003</v>
          </cell>
          <cell r="X2686">
            <v>6226381.7599999998</v>
          </cell>
          <cell r="Y2686">
            <v>6305886.3200000003</v>
          </cell>
          <cell r="Z2686">
            <v>6389191.79</v>
          </cell>
          <cell r="AA2686">
            <v>6482465.1100000003</v>
          </cell>
          <cell r="AB2686">
            <v>6568214.9500000002</v>
          </cell>
          <cell r="AC2686">
            <v>6654117.0800000001</v>
          </cell>
          <cell r="AD2686">
            <v>6743128.8899999997</v>
          </cell>
          <cell r="AE2686">
            <v>6833331.4100000001</v>
          </cell>
          <cell r="AF2686">
            <v>6924740.5700000003</v>
          </cell>
          <cell r="AG2686">
            <v>7017372.5</v>
          </cell>
          <cell r="AH2686">
            <v>7111243.5700000003</v>
          </cell>
          <cell r="AI2686">
            <v>7206370.3399999999</v>
          </cell>
          <cell r="AJ2686">
            <v>7302769.6200000001</v>
          </cell>
          <cell r="AK2686">
            <v>7400458.4299999997</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row>
        <row r="2687">
          <cell r="A2687" t="str">
            <v>UTExtra Large C&amp;ICurtail AgreementsProgram Annual CostsHigh Participation Case0</v>
          </cell>
          <cell r="B2687" t="str">
            <v>UT</v>
          </cell>
          <cell r="C2687" t="str">
            <v>Extra Large C&amp;I</v>
          </cell>
          <cell r="D2687" t="str">
            <v>Curtail Agreements</v>
          </cell>
          <cell r="E2687" t="str">
            <v>Program Annual Costs</v>
          </cell>
          <cell r="F2687" t="str">
            <v>High Participation Case</v>
          </cell>
          <cell r="G2687">
            <v>0</v>
          </cell>
          <cell r="H2687">
            <v>0</v>
          </cell>
          <cell r="I2687">
            <v>0</v>
          </cell>
          <cell r="J2687">
            <v>0</v>
          </cell>
          <cell r="K2687">
            <v>0</v>
          </cell>
          <cell r="L2687">
            <v>0</v>
          </cell>
          <cell r="M2687">
            <v>0</v>
          </cell>
          <cell r="N2687">
            <v>0</v>
          </cell>
          <cell r="O2687">
            <v>0</v>
          </cell>
          <cell r="P2687">
            <v>0</v>
          </cell>
          <cell r="Q2687">
            <v>0</v>
          </cell>
          <cell r="R2687">
            <v>5834317.1500000004</v>
          </cell>
          <cell r="S2687">
            <v>12509121.98</v>
          </cell>
          <cell r="T2687">
            <v>26286343.199999999</v>
          </cell>
          <cell r="U2687">
            <v>16130618.27</v>
          </cell>
          <cell r="V2687">
            <v>10911310.720000001</v>
          </cell>
          <cell r="W2687">
            <v>4823091.07</v>
          </cell>
          <cell r="X2687">
            <v>4899046.41</v>
          </cell>
          <cell r="Y2687">
            <v>4974249.76</v>
          </cell>
          <cell r="Z2687">
            <v>5049879.66</v>
          </cell>
          <cell r="AA2687">
            <v>5126289.05</v>
          </cell>
          <cell r="AB2687">
            <v>5203203.5</v>
          </cell>
          <cell r="AC2687">
            <v>5283869.59</v>
          </cell>
          <cell r="AD2687">
            <v>5405233.1200000001</v>
          </cell>
          <cell r="AE2687">
            <v>5502775.29</v>
          </cell>
          <cell r="AF2687">
            <v>5602414.6799999997</v>
          </cell>
          <cell r="AG2687">
            <v>5704204.7300000004</v>
          </cell>
          <cell r="AH2687">
            <v>5808200.4400000004</v>
          </cell>
          <cell r="AI2687">
            <v>5914458.3899999997</v>
          </cell>
          <cell r="AJ2687">
            <v>6023036.7800000003</v>
          </cell>
          <cell r="AK2687">
            <v>6133995.5099999998</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2999070.37</v>
          </cell>
        </row>
        <row r="2688">
          <cell r="A2688" t="str">
            <v>UTExtra Large C&amp;ICurtail AgreementsNon-Incentive CostsHigh Participation Case0</v>
          </cell>
          <cell r="B2688" t="str">
            <v>UT</v>
          </cell>
          <cell r="C2688" t="str">
            <v>Extra Large C&amp;I</v>
          </cell>
          <cell r="D2688" t="str">
            <v>Curtail Agreements</v>
          </cell>
          <cell r="E2688" t="str">
            <v>Non-Incentive Costs</v>
          </cell>
          <cell r="F2688" t="str">
            <v>High Participation Case</v>
          </cell>
          <cell r="G2688">
            <v>0</v>
          </cell>
          <cell r="H2688">
            <v>0</v>
          </cell>
          <cell r="I2688">
            <v>0</v>
          </cell>
          <cell r="J2688">
            <v>0</v>
          </cell>
          <cell r="K2688">
            <v>0</v>
          </cell>
          <cell r="L2688">
            <v>0</v>
          </cell>
          <cell r="M2688">
            <v>0</v>
          </cell>
          <cell r="N2688">
            <v>0</v>
          </cell>
          <cell r="O2688">
            <v>0</v>
          </cell>
          <cell r="P2688">
            <v>0</v>
          </cell>
          <cell r="Q2688">
            <v>0</v>
          </cell>
          <cell r="R2688">
            <v>5482636.7300000004</v>
          </cell>
          <cell r="S2688">
            <v>11437731.27</v>
          </cell>
          <cell r="T2688">
            <v>23748445.530000001</v>
          </cell>
          <cell r="U2688">
            <v>12818922.52</v>
          </cell>
          <cell r="V2688">
            <v>7177502.6100000003</v>
          </cell>
          <cell r="W2688">
            <v>1035039.42</v>
          </cell>
          <cell r="X2688">
            <v>1056694.75</v>
          </cell>
          <cell r="Y2688">
            <v>1077608.81</v>
          </cell>
          <cell r="Z2688">
            <v>1098962.6200000001</v>
          </cell>
          <cell r="AA2688">
            <v>1121099.71</v>
          </cell>
          <cell r="AB2688">
            <v>1143734.93</v>
          </cell>
          <cell r="AC2688">
            <v>1169950.97</v>
          </cell>
          <cell r="AD2688">
            <v>1234739.83</v>
          </cell>
          <cell r="AE2688">
            <v>1274929.31</v>
          </cell>
          <cell r="AF2688">
            <v>1316427.29</v>
          </cell>
          <cell r="AG2688">
            <v>1359276.37</v>
          </cell>
          <cell r="AH2688">
            <v>1403520.56</v>
          </cell>
          <cell r="AI2688">
            <v>1449205.28</v>
          </cell>
          <cell r="AJ2688">
            <v>1496377.44</v>
          </cell>
          <cell r="AK2688">
            <v>1545085.48</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row>
        <row r="2689">
          <cell r="A2689" t="str">
            <v>UTExtra Large C&amp;ICurtail AgreementsSummer Peak Reduction @Meter  (MW)High Participation Case0</v>
          </cell>
          <cell r="B2689" t="str">
            <v>UT</v>
          </cell>
          <cell r="C2689" t="str">
            <v>Extra Large C&amp;I</v>
          </cell>
          <cell r="D2689" t="str">
            <v>Curtail Agreements</v>
          </cell>
          <cell r="E2689" t="str">
            <v>Summer Peak Reduction @Meter  (MW)</v>
          </cell>
          <cell r="F2689" t="str">
            <v>High Participation Case</v>
          </cell>
          <cell r="G2689">
            <v>0</v>
          </cell>
          <cell r="H2689">
            <v>0</v>
          </cell>
          <cell r="I2689">
            <v>0</v>
          </cell>
          <cell r="J2689">
            <v>0</v>
          </cell>
          <cell r="K2689">
            <v>0</v>
          </cell>
          <cell r="L2689">
            <v>0</v>
          </cell>
          <cell r="M2689">
            <v>0</v>
          </cell>
          <cell r="N2689">
            <v>0</v>
          </cell>
          <cell r="O2689">
            <v>0</v>
          </cell>
          <cell r="P2689">
            <v>0</v>
          </cell>
          <cell r="Q2689">
            <v>0</v>
          </cell>
          <cell r="R2689">
            <v>5.1061481672101516</v>
          </cell>
          <cell r="S2689">
            <v>15.546439584201273</v>
          </cell>
          <cell r="T2689">
            <v>36.769815927493447</v>
          </cell>
          <cell r="U2689">
            <v>47.99510590524666</v>
          </cell>
          <cell r="V2689">
            <v>54.039254216657497</v>
          </cell>
          <cell r="W2689">
            <v>54.75501228123791</v>
          </cell>
          <cell r="X2689">
            <v>55.462504704051796</v>
          </cell>
          <cell r="Y2689">
            <v>56.170704503007471</v>
          </cell>
          <cell r="Z2689">
            <v>56.91276145592839</v>
          </cell>
          <cell r="AA2689">
            <v>57.74360864977195</v>
          </cell>
          <cell r="AB2689">
            <v>58.507439221742665</v>
          </cell>
          <cell r="AC2689">
            <v>59.27262640549219</v>
          </cell>
          <cell r="AD2689">
            <v>60.065513565673378</v>
          </cell>
          <cell r="AE2689">
            <v>60.869007140432515</v>
          </cell>
          <cell r="AF2689">
            <v>61.683249011282939</v>
          </cell>
          <cell r="AG2689">
            <v>62.508382957680382</v>
          </cell>
          <cell r="AH2689">
            <v>63.344554682411669</v>
          </cell>
          <cell r="AI2689">
            <v>64.191911837323005</v>
          </cell>
          <cell r="AJ2689">
            <v>65.050604049392433</v>
          </cell>
          <cell r="AK2689">
            <v>65.920782947151125</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50.428052483720883</v>
          </cell>
        </row>
        <row r="2690">
          <cell r="A2690" t="str">
            <v>UTExtra Large C&amp;ICurtail AgreementsSummer Peak Reduction @Generation (MW)High Participation Case0</v>
          </cell>
          <cell r="B2690" t="str">
            <v>UT</v>
          </cell>
          <cell r="C2690" t="str">
            <v>Extra Large C&amp;I</v>
          </cell>
          <cell r="D2690" t="str">
            <v>Curtail Agreements</v>
          </cell>
          <cell r="E2690" t="str">
            <v>Summer Peak Reduction @Generation (MW)</v>
          </cell>
          <cell r="F2690" t="str">
            <v>High Participation Case</v>
          </cell>
          <cell r="G2690">
            <v>0</v>
          </cell>
          <cell r="H2690">
            <v>0</v>
          </cell>
          <cell r="I2690">
            <v>0</v>
          </cell>
          <cell r="J2690">
            <v>0</v>
          </cell>
          <cell r="K2690">
            <v>0</v>
          </cell>
          <cell r="L2690">
            <v>0</v>
          </cell>
          <cell r="M2690">
            <v>0</v>
          </cell>
          <cell r="N2690">
            <v>0</v>
          </cell>
          <cell r="O2690">
            <v>0</v>
          </cell>
          <cell r="P2690">
            <v>0</v>
          </cell>
          <cell r="Q2690">
            <v>0</v>
          </cell>
          <cell r="R2690">
            <v>5.6309529854545115</v>
          </cell>
          <cell r="S2690">
            <v>17.1442871462299</v>
          </cell>
          <cell r="T2690">
            <v>40.548980952242438</v>
          </cell>
          <cell r="U2690">
            <v>52.92799504328039</v>
          </cell>
          <cell r="V2690">
            <v>59.593354892652727</v>
          </cell>
          <cell r="W2690">
            <v>60.382677857562754</v>
          </cell>
          <cell r="X2690">
            <v>61.162885646285609</v>
          </cell>
          <cell r="Y2690">
            <v>61.94387351456492</v>
          </cell>
          <cell r="Z2690">
            <v>62.762198341341403</v>
          </cell>
          <cell r="AA2690">
            <v>63.678439181486489</v>
          </cell>
          <cell r="AB2690">
            <v>64.520775498172327</v>
          </cell>
          <cell r="AC2690">
            <v>65.364607857843168</v>
          </cell>
          <cell r="AD2690">
            <v>66.238987169908881</v>
          </cell>
          <cell r="AE2690">
            <v>67.125063013269198</v>
          </cell>
          <cell r="AF2690">
            <v>68.022991851877961</v>
          </cell>
          <cell r="AG2690">
            <v>68.932932242700019</v>
          </cell>
          <cell r="AH2690">
            <v>69.855044863709381</v>
          </cell>
          <cell r="AI2690">
            <v>70.789492542261797</v>
          </cell>
          <cell r="AJ2690">
            <v>71.73644028384696</v>
          </cell>
          <cell r="AK2690">
            <v>72.696055301225314</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row>
        <row r="2691">
          <cell r="A2691" t="str">
            <v>UTExtra Large C&amp;ICurtail AgreementsWinter Peak Reduction @Meter  (MW)High Participation Case0</v>
          </cell>
          <cell r="B2691" t="str">
            <v>UT</v>
          </cell>
          <cell r="C2691" t="str">
            <v>Extra Large C&amp;I</v>
          </cell>
          <cell r="D2691" t="str">
            <v>Curtail Agreements</v>
          </cell>
          <cell r="E2691" t="str">
            <v>Winter Peak Reduction @Meter  (MW)</v>
          </cell>
          <cell r="F2691" t="str">
            <v>High Participation Case</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50.428052483720883</v>
          </cell>
        </row>
        <row r="2692">
          <cell r="A2692" t="str">
            <v>UTExtra Large C&amp;ICurtail AgreementsWinter Peak Reduction @Generation (MW)High Participation Case0</v>
          </cell>
          <cell r="B2692" t="str">
            <v>UT</v>
          </cell>
          <cell r="C2692" t="str">
            <v>Extra Large C&amp;I</v>
          </cell>
          <cell r="D2692" t="str">
            <v>Curtail Agreements</v>
          </cell>
          <cell r="E2692" t="str">
            <v>Winter Peak Reduction @Generation (MW)</v>
          </cell>
          <cell r="F2692" t="str">
            <v>High Participation Case</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row>
        <row r="2693">
          <cell r="A2693" t="str">
            <v>UTExtra Large C&amp;ICurtail AgreementsProgram Annual BenefitsHigh Participation Case0</v>
          </cell>
          <cell r="B2693" t="str">
            <v>UT</v>
          </cell>
          <cell r="C2693" t="str">
            <v>Extra Large C&amp;I</v>
          </cell>
          <cell r="D2693" t="str">
            <v>Curtail Agreements</v>
          </cell>
          <cell r="E2693" t="str">
            <v>Program Annual Benefits</v>
          </cell>
          <cell r="F2693" t="str">
            <v>High Participation Case</v>
          </cell>
          <cell r="G2693">
            <v>0</v>
          </cell>
          <cell r="BA2693">
            <v>14471184.77</v>
          </cell>
        </row>
        <row r="2694">
          <cell r="A2694" t="str">
            <v>UTExtra Large C&amp;ICurtail AgreementsNew ParticipantsHigh Participation Case0</v>
          </cell>
          <cell r="B2694" t="str">
            <v>UT</v>
          </cell>
          <cell r="C2694" t="str">
            <v>Extra Large C&amp;I</v>
          </cell>
          <cell r="D2694" t="str">
            <v>Curtail Agreements</v>
          </cell>
          <cell r="E2694" t="str">
            <v>New Participants</v>
          </cell>
          <cell r="F2694" t="str">
            <v>High Participation Case</v>
          </cell>
          <cell r="G2694">
            <v>0</v>
          </cell>
          <cell r="H2694">
            <v>0</v>
          </cell>
          <cell r="I2694">
            <v>0</v>
          </cell>
          <cell r="J2694">
            <v>0</v>
          </cell>
          <cell r="K2694">
            <v>0</v>
          </cell>
          <cell r="L2694">
            <v>0</v>
          </cell>
          <cell r="M2694">
            <v>0</v>
          </cell>
          <cell r="N2694">
            <v>0</v>
          </cell>
          <cell r="O2694">
            <v>0</v>
          </cell>
          <cell r="P2694">
            <v>0</v>
          </cell>
          <cell r="Q2694">
            <v>0</v>
          </cell>
          <cell r="R2694">
            <v>16746.686550000006</v>
          </cell>
          <cell r="S2694">
            <v>34271.919000000009</v>
          </cell>
          <cell r="T2694">
            <v>69833.664450000011</v>
          </cell>
          <cell r="U2694">
            <v>36847.527750000037</v>
          </cell>
          <cell r="V2694">
            <v>20100.588749999937</v>
          </cell>
          <cell r="W2694">
            <v>2583.0255000000179</v>
          </cell>
          <cell r="X2694">
            <v>2585.7149999999965</v>
          </cell>
          <cell r="Y2694">
            <v>2585.2035000000324</v>
          </cell>
          <cell r="Z2694">
            <v>2584.5764999999665</v>
          </cell>
          <cell r="AA2694">
            <v>2584.3950000000186</v>
          </cell>
          <cell r="AB2694">
            <v>2584.7249999999767</v>
          </cell>
          <cell r="AC2694">
            <v>2592.8595000000205</v>
          </cell>
          <cell r="AD2694">
            <v>2694.0321599718882</v>
          </cell>
          <cell r="AE2694">
            <v>2731.0805338135397</v>
          </cell>
          <cell r="AF2694">
            <v>2768.6383974915661</v>
          </cell>
          <cell r="AG2694">
            <v>2806.7127575183695</v>
          </cell>
          <cell r="AH2694">
            <v>2845.3107167601411</v>
          </cell>
          <cell r="AI2694">
            <v>2884.4394757617847</v>
          </cell>
          <cell r="AJ2694">
            <v>2924.1063340901455</v>
          </cell>
          <cell r="AK2694">
            <v>2964.3186916958948</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row>
        <row r="2695">
          <cell r="A2695" t="str">
            <v>UTExtra Large C&amp;ICurtail AgreementsIncentive CostsHigh Participation Case0</v>
          </cell>
          <cell r="B2695" t="str">
            <v>UT</v>
          </cell>
          <cell r="C2695" t="str">
            <v>Extra Large C&amp;I</v>
          </cell>
          <cell r="D2695" t="str">
            <v>Curtail Agreements</v>
          </cell>
          <cell r="E2695" t="str">
            <v>Incentive Costs</v>
          </cell>
          <cell r="F2695" t="str">
            <v>High Participation Case</v>
          </cell>
          <cell r="G2695">
            <v>0</v>
          </cell>
          <cell r="H2695">
            <v>0</v>
          </cell>
          <cell r="I2695">
            <v>0</v>
          </cell>
          <cell r="J2695">
            <v>0</v>
          </cell>
          <cell r="K2695">
            <v>0</v>
          </cell>
          <cell r="L2695">
            <v>0</v>
          </cell>
          <cell r="M2695">
            <v>0</v>
          </cell>
          <cell r="N2695">
            <v>0</v>
          </cell>
          <cell r="O2695">
            <v>0</v>
          </cell>
          <cell r="P2695">
            <v>0</v>
          </cell>
          <cell r="Q2695">
            <v>0</v>
          </cell>
          <cell r="R2695">
            <v>351680.42</v>
          </cell>
          <cell r="S2695">
            <v>1071390.72</v>
          </cell>
          <cell r="T2695">
            <v>2537897.67</v>
          </cell>
          <cell r="U2695">
            <v>3311695.75</v>
          </cell>
          <cell r="V2695">
            <v>3733808.12</v>
          </cell>
          <cell r="W2695">
            <v>3788051.65</v>
          </cell>
          <cell r="X2695">
            <v>3842351.67</v>
          </cell>
          <cell r="Y2695">
            <v>3896640.94</v>
          </cell>
          <cell r="Z2695">
            <v>3950917.05</v>
          </cell>
          <cell r="AA2695">
            <v>4005189.34</v>
          </cell>
          <cell r="AB2695">
            <v>4059468.57</v>
          </cell>
          <cell r="AC2695">
            <v>4113918.62</v>
          </cell>
          <cell r="AD2695">
            <v>4170493.29</v>
          </cell>
          <cell r="AE2695">
            <v>4227845.9800000004</v>
          </cell>
          <cell r="AF2695">
            <v>4285987.3899999997</v>
          </cell>
          <cell r="AG2695">
            <v>4344928.3600000003</v>
          </cell>
          <cell r="AH2695">
            <v>4404679.88</v>
          </cell>
          <cell r="AI2695">
            <v>4465253.1100000003</v>
          </cell>
          <cell r="AJ2695">
            <v>4526659.34</v>
          </cell>
          <cell r="AK2695">
            <v>4588910.04</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row>
        <row r="2696">
          <cell r="A2696" t="str">
            <v>UTExtra Large C&amp;ICurtail AgreementsParticipantsHigh Participation Case0</v>
          </cell>
          <cell r="B2696" t="str">
            <v>UT</v>
          </cell>
          <cell r="C2696" t="str">
            <v>Extra Large C&amp;I</v>
          </cell>
          <cell r="D2696" t="str">
            <v>Curtail Agreements</v>
          </cell>
          <cell r="E2696" t="str">
            <v>Participants</v>
          </cell>
          <cell r="F2696" t="str">
            <v>High Participation Case</v>
          </cell>
          <cell r="G2696">
            <v>0</v>
          </cell>
          <cell r="H2696">
            <v>0</v>
          </cell>
          <cell r="I2696">
            <v>0</v>
          </cell>
          <cell r="J2696">
            <v>0</v>
          </cell>
          <cell r="K2696">
            <v>0</v>
          </cell>
          <cell r="L2696">
            <v>0</v>
          </cell>
          <cell r="M2696">
            <v>0</v>
          </cell>
          <cell r="N2696">
            <v>0</v>
          </cell>
          <cell r="O2696">
            <v>0</v>
          </cell>
          <cell r="P2696">
            <v>0</v>
          </cell>
          <cell r="Q2696">
            <v>0</v>
          </cell>
          <cell r="R2696">
            <v>16746.686550000006</v>
          </cell>
          <cell r="S2696">
            <v>51018.605550000015</v>
          </cell>
          <cell r="T2696">
            <v>120852.27000000002</v>
          </cell>
          <cell r="U2696">
            <v>157699.79775000006</v>
          </cell>
          <cell r="V2696">
            <v>177800.38649999999</v>
          </cell>
          <cell r="W2696">
            <v>180383.41200000001</v>
          </cell>
          <cell r="X2696">
            <v>182969.12700000001</v>
          </cell>
          <cell r="Y2696">
            <v>185554.33050000004</v>
          </cell>
          <cell r="Z2696">
            <v>188138.90700000001</v>
          </cell>
          <cell r="AA2696">
            <v>190723.30200000003</v>
          </cell>
          <cell r="AB2696">
            <v>193308.027</v>
          </cell>
          <cell r="AC2696">
            <v>195900.88650000002</v>
          </cell>
          <cell r="AD2696">
            <v>198594.91865997191</v>
          </cell>
          <cell r="AE2696">
            <v>201325.99919378545</v>
          </cell>
          <cell r="AF2696">
            <v>204094.63759127702</v>
          </cell>
          <cell r="AG2696">
            <v>206901.35034879539</v>
          </cell>
          <cell r="AH2696">
            <v>209746.66106555553</v>
          </cell>
          <cell r="AI2696">
            <v>212631.10054131731</v>
          </cell>
          <cell r="AJ2696">
            <v>215555.20687540746</v>
          </cell>
          <cell r="AK2696">
            <v>218519.52556710335</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row>
        <row r="2697">
          <cell r="A2697" t="str">
            <v>UTLarge C&amp;ICurtail AgreementsProgram Annual BenefitsHigh Participation Case0</v>
          </cell>
          <cell r="B2697" t="str">
            <v>UT</v>
          </cell>
          <cell r="C2697" t="str">
            <v>Large C&amp;I</v>
          </cell>
          <cell r="D2697" t="str">
            <v>Curtail Agreements</v>
          </cell>
          <cell r="E2697" t="str">
            <v>Program Annual Benefits</v>
          </cell>
          <cell r="F2697" t="str">
            <v>High Participation Case</v>
          </cell>
          <cell r="G2697">
            <v>0</v>
          </cell>
          <cell r="H2697">
            <v>0</v>
          </cell>
          <cell r="I2697">
            <v>0</v>
          </cell>
          <cell r="J2697">
            <v>0</v>
          </cell>
          <cell r="K2697">
            <v>0</v>
          </cell>
          <cell r="L2697">
            <v>0</v>
          </cell>
          <cell r="M2697">
            <v>0</v>
          </cell>
          <cell r="N2697">
            <v>0</v>
          </cell>
          <cell r="O2697">
            <v>0</v>
          </cell>
          <cell r="P2697">
            <v>0</v>
          </cell>
          <cell r="Q2697">
            <v>0</v>
          </cell>
          <cell r="R2697">
            <v>573231.01</v>
          </cell>
          <cell r="S2697">
            <v>1745288.43</v>
          </cell>
          <cell r="T2697">
            <v>4127886.26</v>
          </cell>
          <cell r="U2697">
            <v>5388069.9000000004</v>
          </cell>
          <cell r="V2697">
            <v>6066603.5300000003</v>
          </cell>
          <cell r="W2697">
            <v>6146956.6100000003</v>
          </cell>
          <cell r="X2697">
            <v>6226381.7599999998</v>
          </cell>
          <cell r="Y2697">
            <v>6305886.3200000003</v>
          </cell>
          <cell r="Z2697">
            <v>6389191.79</v>
          </cell>
          <cell r="AA2697">
            <v>6482465.1100000003</v>
          </cell>
          <cell r="AB2697">
            <v>6568214.9500000002</v>
          </cell>
          <cell r="AC2697">
            <v>6654117.0800000001</v>
          </cell>
          <cell r="AD2697">
            <v>6743128.8899999997</v>
          </cell>
          <cell r="AE2697">
            <v>6833331.4100000001</v>
          </cell>
          <cell r="AF2697">
            <v>6924740.5700000003</v>
          </cell>
          <cell r="AG2697">
            <v>7017372.5</v>
          </cell>
          <cell r="AH2697">
            <v>7111243.5700000003</v>
          </cell>
          <cell r="AI2697">
            <v>7206370.3399999999</v>
          </cell>
          <cell r="AJ2697">
            <v>7302769.6200000001</v>
          </cell>
          <cell r="AK2697">
            <v>7400458.4299999997</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row>
        <row r="2698">
          <cell r="A2698" t="str">
            <v>UTLarge C&amp;ICurtail AgreementsProgram Annual CostsHigh Participation Case0</v>
          </cell>
          <cell r="B2698" t="str">
            <v>UT</v>
          </cell>
          <cell r="C2698" t="str">
            <v>Large C&amp;I</v>
          </cell>
          <cell r="D2698" t="str">
            <v>Curtail Agreements</v>
          </cell>
          <cell r="E2698" t="str">
            <v>Program Annual Costs</v>
          </cell>
          <cell r="F2698" t="str">
            <v>High Participation Case</v>
          </cell>
          <cell r="G2698">
            <v>0</v>
          </cell>
          <cell r="H2698">
            <v>0</v>
          </cell>
          <cell r="I2698">
            <v>0</v>
          </cell>
          <cell r="J2698">
            <v>0</v>
          </cell>
          <cell r="K2698">
            <v>0</v>
          </cell>
          <cell r="L2698">
            <v>0</v>
          </cell>
          <cell r="M2698">
            <v>0</v>
          </cell>
          <cell r="N2698">
            <v>0</v>
          </cell>
          <cell r="O2698">
            <v>0</v>
          </cell>
          <cell r="P2698">
            <v>0</v>
          </cell>
          <cell r="Q2698">
            <v>0</v>
          </cell>
          <cell r="R2698">
            <v>5834317.1500000004</v>
          </cell>
          <cell r="S2698">
            <v>12509121.98</v>
          </cell>
          <cell r="T2698">
            <v>26286343.199999999</v>
          </cell>
          <cell r="U2698">
            <v>16130618.27</v>
          </cell>
          <cell r="V2698">
            <v>10911310.720000001</v>
          </cell>
          <cell r="W2698">
            <v>4823091.07</v>
          </cell>
          <cell r="X2698">
            <v>4899046.41</v>
          </cell>
          <cell r="Y2698">
            <v>4974249.76</v>
          </cell>
          <cell r="Z2698">
            <v>5049879.66</v>
          </cell>
          <cell r="AA2698">
            <v>5126289.05</v>
          </cell>
          <cell r="AB2698">
            <v>5203203.5</v>
          </cell>
          <cell r="AC2698">
            <v>5283869.59</v>
          </cell>
          <cell r="AD2698">
            <v>5405233.1200000001</v>
          </cell>
          <cell r="AE2698">
            <v>5502775.29</v>
          </cell>
          <cell r="AF2698">
            <v>5602414.6799999997</v>
          </cell>
          <cell r="AG2698">
            <v>5704204.7300000004</v>
          </cell>
          <cell r="AH2698">
            <v>5808200.4400000004</v>
          </cell>
          <cell r="AI2698">
            <v>5914458.3899999997</v>
          </cell>
          <cell r="AJ2698">
            <v>6023036.7800000003</v>
          </cell>
          <cell r="AK2698">
            <v>6133995.5099999998</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2633655.1800000002</v>
          </cell>
        </row>
        <row r="2699">
          <cell r="A2699" t="str">
            <v>UTLarge C&amp;ICurtail AgreementsNon-Incentive CostsHigh Participation Case0</v>
          </cell>
          <cell r="B2699" t="str">
            <v>UT</v>
          </cell>
          <cell r="C2699" t="str">
            <v>Large C&amp;I</v>
          </cell>
          <cell r="D2699" t="str">
            <v>Curtail Agreements</v>
          </cell>
          <cell r="E2699" t="str">
            <v>Non-Incentive Costs</v>
          </cell>
          <cell r="F2699" t="str">
            <v>High Participation Case</v>
          </cell>
          <cell r="G2699">
            <v>0</v>
          </cell>
          <cell r="H2699">
            <v>0</v>
          </cell>
          <cell r="I2699">
            <v>0</v>
          </cell>
          <cell r="J2699">
            <v>0</v>
          </cell>
          <cell r="K2699">
            <v>0</v>
          </cell>
          <cell r="L2699">
            <v>0</v>
          </cell>
          <cell r="M2699">
            <v>0</v>
          </cell>
          <cell r="N2699">
            <v>0</v>
          </cell>
          <cell r="O2699">
            <v>0</v>
          </cell>
          <cell r="P2699">
            <v>0</v>
          </cell>
          <cell r="Q2699">
            <v>0</v>
          </cell>
          <cell r="R2699">
            <v>5482636.7300000004</v>
          </cell>
          <cell r="S2699">
            <v>11437731.27</v>
          </cell>
          <cell r="T2699">
            <v>23748445.530000001</v>
          </cell>
          <cell r="U2699">
            <v>12818922.52</v>
          </cell>
          <cell r="V2699">
            <v>7177502.6100000003</v>
          </cell>
          <cell r="W2699">
            <v>1035039.42</v>
          </cell>
          <cell r="X2699">
            <v>1056694.75</v>
          </cell>
          <cell r="Y2699">
            <v>1077608.81</v>
          </cell>
          <cell r="Z2699">
            <v>1098962.6200000001</v>
          </cell>
          <cell r="AA2699">
            <v>1121099.71</v>
          </cell>
          <cell r="AB2699">
            <v>1143734.93</v>
          </cell>
          <cell r="AC2699">
            <v>1169950.97</v>
          </cell>
          <cell r="AD2699">
            <v>1234739.83</v>
          </cell>
          <cell r="AE2699">
            <v>1274929.31</v>
          </cell>
          <cell r="AF2699">
            <v>1316427.29</v>
          </cell>
          <cell r="AG2699">
            <v>1359276.37</v>
          </cell>
          <cell r="AH2699">
            <v>1403520.56</v>
          </cell>
          <cell r="AI2699">
            <v>1449205.28</v>
          </cell>
          <cell r="AJ2699">
            <v>1496377.44</v>
          </cell>
          <cell r="AK2699">
            <v>1545085.48</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row>
        <row r="2700">
          <cell r="A2700" t="str">
            <v>UTLarge C&amp;ICurtail AgreementsSummer Peak Reduction @Meter  (MW)High Participation Case0</v>
          </cell>
          <cell r="B2700" t="str">
            <v>UT</v>
          </cell>
          <cell r="C2700" t="str">
            <v>Large C&amp;I</v>
          </cell>
          <cell r="D2700" t="str">
            <v>Curtail Agreements</v>
          </cell>
          <cell r="E2700" t="str">
            <v>Summer Peak Reduction @Meter  (MW)</v>
          </cell>
          <cell r="F2700" t="str">
            <v>High Participation Case</v>
          </cell>
          <cell r="G2700">
            <v>0</v>
          </cell>
          <cell r="H2700">
            <v>0</v>
          </cell>
          <cell r="I2700">
            <v>0</v>
          </cell>
          <cell r="J2700">
            <v>0</v>
          </cell>
          <cell r="K2700">
            <v>0</v>
          </cell>
          <cell r="L2700">
            <v>0</v>
          </cell>
          <cell r="M2700">
            <v>0</v>
          </cell>
          <cell r="N2700">
            <v>0</v>
          </cell>
          <cell r="O2700">
            <v>0</v>
          </cell>
          <cell r="P2700">
            <v>0</v>
          </cell>
          <cell r="Q2700">
            <v>0</v>
          </cell>
          <cell r="R2700">
            <v>5.1061481672101516</v>
          </cell>
          <cell r="S2700">
            <v>15.546439584201273</v>
          </cell>
          <cell r="T2700">
            <v>36.769815927493447</v>
          </cell>
          <cell r="U2700">
            <v>47.99510590524666</v>
          </cell>
          <cell r="V2700">
            <v>54.039254216657497</v>
          </cell>
          <cell r="W2700">
            <v>54.75501228123791</v>
          </cell>
          <cell r="X2700">
            <v>55.462504704051796</v>
          </cell>
          <cell r="Y2700">
            <v>56.170704503007471</v>
          </cell>
          <cell r="Z2700">
            <v>56.91276145592839</v>
          </cell>
          <cell r="AA2700">
            <v>57.74360864977195</v>
          </cell>
          <cell r="AB2700">
            <v>58.507439221742665</v>
          </cell>
          <cell r="AC2700">
            <v>59.27262640549219</v>
          </cell>
          <cell r="AD2700">
            <v>60.065513565673378</v>
          </cell>
          <cell r="AE2700">
            <v>60.869007140432515</v>
          </cell>
          <cell r="AF2700">
            <v>61.683249011282939</v>
          </cell>
          <cell r="AG2700">
            <v>62.508382957680382</v>
          </cell>
          <cell r="AH2700">
            <v>63.344554682411669</v>
          </cell>
          <cell r="AI2700">
            <v>64.191911837323005</v>
          </cell>
          <cell r="AJ2700">
            <v>65.050604049392433</v>
          </cell>
          <cell r="AK2700">
            <v>65.920782947151125</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44.283756458910425</v>
          </cell>
        </row>
        <row r="2701">
          <cell r="A2701" t="str">
            <v>UTLarge C&amp;ICurtail AgreementsSummer Peak Reduction @Generation (MW)High Participation Case0</v>
          </cell>
          <cell r="B2701" t="str">
            <v>UT</v>
          </cell>
          <cell r="C2701" t="str">
            <v>Large C&amp;I</v>
          </cell>
          <cell r="D2701" t="str">
            <v>Curtail Agreements</v>
          </cell>
          <cell r="E2701" t="str">
            <v>Summer Peak Reduction @Generation (MW)</v>
          </cell>
          <cell r="F2701" t="str">
            <v>High Participation Case</v>
          </cell>
          <cell r="G2701">
            <v>0</v>
          </cell>
          <cell r="H2701">
            <v>0</v>
          </cell>
          <cell r="I2701">
            <v>0</v>
          </cell>
          <cell r="J2701">
            <v>0</v>
          </cell>
          <cell r="K2701">
            <v>0</v>
          </cell>
          <cell r="L2701">
            <v>0</v>
          </cell>
          <cell r="M2701">
            <v>0</v>
          </cell>
          <cell r="N2701">
            <v>0</v>
          </cell>
          <cell r="O2701">
            <v>0</v>
          </cell>
          <cell r="P2701">
            <v>0</v>
          </cell>
          <cell r="Q2701">
            <v>0</v>
          </cell>
          <cell r="R2701">
            <v>5.6309529854545115</v>
          </cell>
          <cell r="S2701">
            <v>17.1442871462299</v>
          </cell>
          <cell r="T2701">
            <v>40.548980952242438</v>
          </cell>
          <cell r="U2701">
            <v>52.92799504328039</v>
          </cell>
          <cell r="V2701">
            <v>59.593354892652727</v>
          </cell>
          <cell r="W2701">
            <v>60.382677857562754</v>
          </cell>
          <cell r="X2701">
            <v>61.162885646285609</v>
          </cell>
          <cell r="Y2701">
            <v>61.94387351456492</v>
          </cell>
          <cell r="Z2701">
            <v>62.762198341341403</v>
          </cell>
          <cell r="AA2701">
            <v>63.678439181486489</v>
          </cell>
          <cell r="AB2701">
            <v>64.520775498172327</v>
          </cell>
          <cell r="AC2701">
            <v>65.364607857843168</v>
          </cell>
          <cell r="AD2701">
            <v>66.238987169908881</v>
          </cell>
          <cell r="AE2701">
            <v>67.125063013269198</v>
          </cell>
          <cell r="AF2701">
            <v>68.022991851877961</v>
          </cell>
          <cell r="AG2701">
            <v>68.932932242700019</v>
          </cell>
          <cell r="AH2701">
            <v>69.855044863709381</v>
          </cell>
          <cell r="AI2701">
            <v>70.789492542261797</v>
          </cell>
          <cell r="AJ2701">
            <v>71.73644028384696</v>
          </cell>
          <cell r="AK2701">
            <v>72.696055301225314</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row>
        <row r="2702">
          <cell r="A2702" t="str">
            <v>UTLarge C&amp;ICurtail AgreementsWinter Peak Reduction @Meter  (MW)High Participation Case0</v>
          </cell>
          <cell r="B2702" t="str">
            <v>UT</v>
          </cell>
          <cell r="C2702" t="str">
            <v>Large C&amp;I</v>
          </cell>
          <cell r="D2702" t="str">
            <v>Curtail Agreements</v>
          </cell>
          <cell r="E2702" t="str">
            <v>Winter Peak Reduction @Meter  (MW)</v>
          </cell>
          <cell r="F2702" t="str">
            <v>High Participation Case</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44.283756458910425</v>
          </cell>
        </row>
        <row r="2703">
          <cell r="A2703" t="str">
            <v>UTLarge C&amp;ICurtail AgreementsWinter Peak Reduction @Generation (MW)High Participation Case0</v>
          </cell>
          <cell r="B2703" t="str">
            <v>UT</v>
          </cell>
          <cell r="C2703" t="str">
            <v>Large C&amp;I</v>
          </cell>
          <cell r="D2703" t="str">
            <v>Curtail Agreements</v>
          </cell>
          <cell r="E2703" t="str">
            <v>Winter Peak Reduction @Generation (MW)</v>
          </cell>
          <cell r="F2703" t="str">
            <v>High Participation Case</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row>
        <row r="2704">
          <cell r="A2704" t="str">
            <v>UTLarge C&amp;ICurtail AgreementsProgram Annual BenefitsHigh Participation Case0</v>
          </cell>
          <cell r="B2704" t="str">
            <v>UT</v>
          </cell>
          <cell r="C2704" t="str">
            <v>Large C&amp;I</v>
          </cell>
          <cell r="D2704" t="str">
            <v>Curtail Agreements</v>
          </cell>
          <cell r="E2704" t="str">
            <v>Program Annual Benefits</v>
          </cell>
          <cell r="F2704" t="str">
            <v>High Participation Case</v>
          </cell>
          <cell r="G2704">
            <v>0</v>
          </cell>
          <cell r="BA2704">
            <v>11603234.390000001</v>
          </cell>
        </row>
        <row r="2705">
          <cell r="A2705" t="str">
            <v>UTLarge C&amp;ICurtail AgreementsNew ParticipantsHigh Participation Case0</v>
          </cell>
          <cell r="B2705" t="str">
            <v>UT</v>
          </cell>
          <cell r="C2705" t="str">
            <v>Large C&amp;I</v>
          </cell>
          <cell r="D2705" t="str">
            <v>Curtail Agreements</v>
          </cell>
          <cell r="E2705" t="str">
            <v>New Participants</v>
          </cell>
          <cell r="F2705" t="str">
            <v>High Participation Case</v>
          </cell>
          <cell r="G2705">
            <v>0</v>
          </cell>
          <cell r="H2705">
            <v>0</v>
          </cell>
          <cell r="I2705">
            <v>0</v>
          </cell>
          <cell r="J2705">
            <v>0</v>
          </cell>
          <cell r="K2705">
            <v>0</v>
          </cell>
          <cell r="L2705">
            <v>0</v>
          </cell>
          <cell r="M2705">
            <v>0</v>
          </cell>
          <cell r="N2705">
            <v>0</v>
          </cell>
          <cell r="O2705">
            <v>0</v>
          </cell>
          <cell r="P2705">
            <v>0</v>
          </cell>
          <cell r="Q2705">
            <v>0</v>
          </cell>
          <cell r="R2705">
            <v>16746.686550000006</v>
          </cell>
          <cell r="S2705">
            <v>34271.919000000009</v>
          </cell>
          <cell r="T2705">
            <v>69833.664450000011</v>
          </cell>
          <cell r="U2705">
            <v>36847.527750000037</v>
          </cell>
          <cell r="V2705">
            <v>20100.588749999937</v>
          </cell>
          <cell r="W2705">
            <v>2583.0255000000179</v>
          </cell>
          <cell r="X2705">
            <v>2585.7149999999965</v>
          </cell>
          <cell r="Y2705">
            <v>2585.2035000000324</v>
          </cell>
          <cell r="Z2705">
            <v>2584.5764999999665</v>
          </cell>
          <cell r="AA2705">
            <v>2584.3950000000186</v>
          </cell>
          <cell r="AB2705">
            <v>2584.7249999999767</v>
          </cell>
          <cell r="AC2705">
            <v>2592.8595000000205</v>
          </cell>
          <cell r="AD2705">
            <v>2694.0321599718882</v>
          </cell>
          <cell r="AE2705">
            <v>2731.0805338135397</v>
          </cell>
          <cell r="AF2705">
            <v>2768.6383974915661</v>
          </cell>
          <cell r="AG2705">
            <v>2806.7127575183695</v>
          </cell>
          <cell r="AH2705">
            <v>2845.3107167601411</v>
          </cell>
          <cell r="AI2705">
            <v>2884.4394757617847</v>
          </cell>
          <cell r="AJ2705">
            <v>2924.1063340901455</v>
          </cell>
          <cell r="AK2705">
            <v>2964.3186916958948</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row>
        <row r="2706">
          <cell r="A2706" t="str">
            <v>UTLarge C&amp;ICurtail AgreementsIncentive CostsHigh Participation Case0</v>
          </cell>
          <cell r="B2706" t="str">
            <v>UT</v>
          </cell>
          <cell r="C2706" t="str">
            <v>Large C&amp;I</v>
          </cell>
          <cell r="D2706" t="str">
            <v>Curtail Agreements</v>
          </cell>
          <cell r="E2706" t="str">
            <v>Incentive Costs</v>
          </cell>
          <cell r="F2706" t="str">
            <v>High Participation Case</v>
          </cell>
          <cell r="G2706">
            <v>0</v>
          </cell>
          <cell r="H2706">
            <v>0</v>
          </cell>
          <cell r="I2706">
            <v>0</v>
          </cell>
          <cell r="J2706">
            <v>0</v>
          </cell>
          <cell r="K2706">
            <v>0</v>
          </cell>
          <cell r="L2706">
            <v>0</v>
          </cell>
          <cell r="M2706">
            <v>0</v>
          </cell>
          <cell r="N2706">
            <v>0</v>
          </cell>
          <cell r="O2706">
            <v>0</v>
          </cell>
          <cell r="P2706">
            <v>0</v>
          </cell>
          <cell r="Q2706">
            <v>0</v>
          </cell>
          <cell r="R2706">
            <v>351680.42</v>
          </cell>
          <cell r="S2706">
            <v>1071390.72</v>
          </cell>
          <cell r="T2706">
            <v>2537897.67</v>
          </cell>
          <cell r="U2706">
            <v>3311695.75</v>
          </cell>
          <cell r="V2706">
            <v>3733808.12</v>
          </cell>
          <cell r="W2706">
            <v>3788051.65</v>
          </cell>
          <cell r="X2706">
            <v>3842351.67</v>
          </cell>
          <cell r="Y2706">
            <v>3896640.94</v>
          </cell>
          <cell r="Z2706">
            <v>3950917.05</v>
          </cell>
          <cell r="AA2706">
            <v>4005189.34</v>
          </cell>
          <cell r="AB2706">
            <v>4059468.57</v>
          </cell>
          <cell r="AC2706">
            <v>4113918.62</v>
          </cell>
          <cell r="AD2706">
            <v>4170493.29</v>
          </cell>
          <cell r="AE2706">
            <v>4227845.9800000004</v>
          </cell>
          <cell r="AF2706">
            <v>4285987.3899999997</v>
          </cell>
          <cell r="AG2706">
            <v>4344928.3600000003</v>
          </cell>
          <cell r="AH2706">
            <v>4404679.88</v>
          </cell>
          <cell r="AI2706">
            <v>4465253.1100000003</v>
          </cell>
          <cell r="AJ2706">
            <v>4526659.34</v>
          </cell>
          <cell r="AK2706">
            <v>4588910.04</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row>
        <row r="2707">
          <cell r="A2707" t="str">
            <v>UTLarge C&amp;ICurtail AgreementsParticipantsHigh Participation Case0</v>
          </cell>
          <cell r="B2707" t="str">
            <v>UT</v>
          </cell>
          <cell r="C2707" t="str">
            <v>Large C&amp;I</v>
          </cell>
          <cell r="D2707" t="str">
            <v>Curtail Agreements</v>
          </cell>
          <cell r="E2707" t="str">
            <v>Participants</v>
          </cell>
          <cell r="F2707" t="str">
            <v>High Participation Case</v>
          </cell>
          <cell r="G2707">
            <v>0</v>
          </cell>
          <cell r="H2707">
            <v>0</v>
          </cell>
          <cell r="I2707">
            <v>0</v>
          </cell>
          <cell r="J2707">
            <v>0</v>
          </cell>
          <cell r="K2707">
            <v>0</v>
          </cell>
          <cell r="L2707">
            <v>0</v>
          </cell>
          <cell r="M2707">
            <v>0</v>
          </cell>
          <cell r="N2707">
            <v>0</v>
          </cell>
          <cell r="O2707">
            <v>0</v>
          </cell>
          <cell r="P2707">
            <v>0</v>
          </cell>
          <cell r="Q2707">
            <v>0</v>
          </cell>
          <cell r="R2707">
            <v>16746.686550000006</v>
          </cell>
          <cell r="S2707">
            <v>51018.605550000015</v>
          </cell>
          <cell r="T2707">
            <v>120852.27000000002</v>
          </cell>
          <cell r="U2707">
            <v>157699.79775000006</v>
          </cell>
          <cell r="V2707">
            <v>177800.38649999999</v>
          </cell>
          <cell r="W2707">
            <v>180383.41200000001</v>
          </cell>
          <cell r="X2707">
            <v>182969.12700000001</v>
          </cell>
          <cell r="Y2707">
            <v>185554.33050000004</v>
          </cell>
          <cell r="Z2707">
            <v>188138.90700000001</v>
          </cell>
          <cell r="AA2707">
            <v>190723.30200000003</v>
          </cell>
          <cell r="AB2707">
            <v>193308.027</v>
          </cell>
          <cell r="AC2707">
            <v>195900.88650000002</v>
          </cell>
          <cell r="AD2707">
            <v>198594.91865997191</v>
          </cell>
          <cell r="AE2707">
            <v>201325.99919378545</v>
          </cell>
          <cell r="AF2707">
            <v>204094.63759127702</v>
          </cell>
          <cell r="AG2707">
            <v>206901.35034879539</v>
          </cell>
          <cell r="AH2707">
            <v>209746.66106555553</v>
          </cell>
          <cell r="AI2707">
            <v>212631.10054131731</v>
          </cell>
          <cell r="AJ2707">
            <v>215555.20687540746</v>
          </cell>
          <cell r="AK2707">
            <v>218519.52556710335</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row>
        <row r="2708">
          <cell r="A2708" t="str">
            <v>UTExtra Large C&amp;ICurtail Agreements - Non-FirmProgram Annual BenefitsHigh Participation Case0</v>
          </cell>
          <cell r="B2708" t="str">
            <v>UT</v>
          </cell>
          <cell r="C2708" t="str">
            <v>Extra Large C&amp;I</v>
          </cell>
          <cell r="D2708" t="str">
            <v>Curtail Agreements - Non-Firm</v>
          </cell>
          <cell r="E2708" t="str">
            <v>Program Annual Benefits</v>
          </cell>
          <cell r="F2708" t="str">
            <v>High Participation Case</v>
          </cell>
          <cell r="G2708">
            <v>0</v>
          </cell>
          <cell r="H2708">
            <v>0</v>
          </cell>
          <cell r="I2708">
            <v>0</v>
          </cell>
          <cell r="J2708">
            <v>0</v>
          </cell>
          <cell r="K2708">
            <v>0</v>
          </cell>
          <cell r="L2708">
            <v>0</v>
          </cell>
          <cell r="M2708">
            <v>0</v>
          </cell>
          <cell r="N2708">
            <v>0</v>
          </cell>
          <cell r="O2708">
            <v>0</v>
          </cell>
          <cell r="P2708">
            <v>0</v>
          </cell>
          <cell r="Q2708">
            <v>0</v>
          </cell>
          <cell r="R2708">
            <v>573231.01</v>
          </cell>
          <cell r="S2708">
            <v>1745288.43</v>
          </cell>
          <cell r="T2708">
            <v>4127886.26</v>
          </cell>
          <cell r="U2708">
            <v>5388069.9000000004</v>
          </cell>
          <cell r="V2708">
            <v>6066603.5300000003</v>
          </cell>
          <cell r="W2708">
            <v>6146956.6100000003</v>
          </cell>
          <cell r="X2708">
            <v>6226381.7599999998</v>
          </cell>
          <cell r="Y2708">
            <v>6305886.3200000003</v>
          </cell>
          <cell r="Z2708">
            <v>6389191.79</v>
          </cell>
          <cell r="AA2708">
            <v>6482465.1100000003</v>
          </cell>
          <cell r="AB2708">
            <v>6568214.9500000002</v>
          </cell>
          <cell r="AC2708">
            <v>6654117.0800000001</v>
          </cell>
          <cell r="AD2708">
            <v>6743128.8899999997</v>
          </cell>
          <cell r="AE2708">
            <v>6833331.4100000001</v>
          </cell>
          <cell r="AF2708">
            <v>6924740.5700000003</v>
          </cell>
          <cell r="AG2708">
            <v>7017372.5</v>
          </cell>
          <cell r="AH2708">
            <v>7111243.5700000003</v>
          </cell>
          <cell r="AI2708">
            <v>7206370.3399999999</v>
          </cell>
          <cell r="AJ2708">
            <v>7302769.6200000001</v>
          </cell>
          <cell r="AK2708">
            <v>7400458.4299999997</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row>
        <row r="2709">
          <cell r="A2709" t="str">
            <v>UTExtra Large C&amp;ICurtail Agreements - Non-FirmProgram Annual CostsHigh Participation Case0</v>
          </cell>
          <cell r="B2709" t="str">
            <v>UT</v>
          </cell>
          <cell r="C2709" t="str">
            <v>Extra Large C&amp;I</v>
          </cell>
          <cell r="D2709" t="str">
            <v>Curtail Agreements - Non-Firm</v>
          </cell>
          <cell r="E2709" t="str">
            <v>Program Annual Costs</v>
          </cell>
          <cell r="F2709" t="str">
            <v>High Participation Case</v>
          </cell>
          <cell r="G2709">
            <v>0</v>
          </cell>
          <cell r="H2709">
            <v>0</v>
          </cell>
          <cell r="I2709">
            <v>0</v>
          </cell>
          <cell r="J2709">
            <v>0</v>
          </cell>
          <cell r="K2709">
            <v>0</v>
          </cell>
          <cell r="L2709">
            <v>0</v>
          </cell>
          <cell r="M2709">
            <v>0</v>
          </cell>
          <cell r="N2709">
            <v>0</v>
          </cell>
          <cell r="O2709">
            <v>0</v>
          </cell>
          <cell r="P2709">
            <v>0</v>
          </cell>
          <cell r="Q2709">
            <v>0</v>
          </cell>
          <cell r="R2709">
            <v>5834317.1500000004</v>
          </cell>
          <cell r="S2709">
            <v>12509121.98</v>
          </cell>
          <cell r="T2709">
            <v>26286343.199999999</v>
          </cell>
          <cell r="U2709">
            <v>16130618.27</v>
          </cell>
          <cell r="V2709">
            <v>10911310.720000001</v>
          </cell>
          <cell r="W2709">
            <v>4823091.07</v>
          </cell>
          <cell r="X2709">
            <v>4899046.41</v>
          </cell>
          <cell r="Y2709">
            <v>4974249.76</v>
          </cell>
          <cell r="Z2709">
            <v>5049879.66</v>
          </cell>
          <cell r="AA2709">
            <v>5126289.05</v>
          </cell>
          <cell r="AB2709">
            <v>5203203.5</v>
          </cell>
          <cell r="AC2709">
            <v>5283869.59</v>
          </cell>
          <cell r="AD2709">
            <v>5405233.1200000001</v>
          </cell>
          <cell r="AE2709">
            <v>5502775.29</v>
          </cell>
          <cell r="AF2709">
            <v>5602414.6799999997</v>
          </cell>
          <cell r="AG2709">
            <v>5704204.7300000004</v>
          </cell>
          <cell r="AH2709">
            <v>5808200.4400000004</v>
          </cell>
          <cell r="AI2709">
            <v>5914458.3899999997</v>
          </cell>
          <cell r="AJ2709">
            <v>6023036.7800000003</v>
          </cell>
          <cell r="AK2709">
            <v>6133995.5099999998</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row>
        <row r="2710">
          <cell r="A2710" t="str">
            <v>UTExtra Large C&amp;ICurtail Agreements - Non-FirmNon-Incentive CostsHigh Participation Case0</v>
          </cell>
          <cell r="B2710" t="str">
            <v>UT</v>
          </cell>
          <cell r="C2710" t="str">
            <v>Extra Large C&amp;I</v>
          </cell>
          <cell r="D2710" t="str">
            <v>Curtail Agreements - Non-Firm</v>
          </cell>
          <cell r="E2710" t="str">
            <v>Non-Incentive Costs</v>
          </cell>
          <cell r="F2710" t="str">
            <v>High Participation Case</v>
          </cell>
          <cell r="G2710">
            <v>0</v>
          </cell>
          <cell r="H2710">
            <v>0</v>
          </cell>
          <cell r="I2710">
            <v>0</v>
          </cell>
          <cell r="J2710">
            <v>0</v>
          </cell>
          <cell r="K2710">
            <v>0</v>
          </cell>
          <cell r="L2710">
            <v>0</v>
          </cell>
          <cell r="M2710">
            <v>0</v>
          </cell>
          <cell r="N2710">
            <v>0</v>
          </cell>
          <cell r="O2710">
            <v>0</v>
          </cell>
          <cell r="P2710">
            <v>0</v>
          </cell>
          <cell r="Q2710">
            <v>0</v>
          </cell>
          <cell r="R2710">
            <v>5482636.7300000004</v>
          </cell>
          <cell r="S2710">
            <v>11437731.27</v>
          </cell>
          <cell r="T2710">
            <v>23748445.530000001</v>
          </cell>
          <cell r="U2710">
            <v>12818922.52</v>
          </cell>
          <cell r="V2710">
            <v>7177502.6100000003</v>
          </cell>
          <cell r="W2710">
            <v>1035039.42</v>
          </cell>
          <cell r="X2710">
            <v>1056694.75</v>
          </cell>
          <cell r="Y2710">
            <v>1077608.81</v>
          </cell>
          <cell r="Z2710">
            <v>1098962.6200000001</v>
          </cell>
          <cell r="AA2710">
            <v>1121099.71</v>
          </cell>
          <cell r="AB2710">
            <v>1143734.93</v>
          </cell>
          <cell r="AC2710">
            <v>1169950.97</v>
          </cell>
          <cell r="AD2710">
            <v>1234739.83</v>
          </cell>
          <cell r="AE2710">
            <v>1274929.31</v>
          </cell>
          <cell r="AF2710">
            <v>1316427.29</v>
          </cell>
          <cell r="AG2710">
            <v>1359276.37</v>
          </cell>
          <cell r="AH2710">
            <v>1403520.56</v>
          </cell>
          <cell r="AI2710">
            <v>1449205.28</v>
          </cell>
          <cell r="AJ2710">
            <v>1496377.44</v>
          </cell>
          <cell r="AK2710">
            <v>1545085.48</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row>
        <row r="2711">
          <cell r="A2711" t="str">
            <v>UTExtra Large C&amp;ICurtail Agreements - Non-FirmSummer Peak Reduction @Meter  (MW)High Participation Case0</v>
          </cell>
          <cell r="B2711" t="str">
            <v>UT</v>
          </cell>
          <cell r="C2711" t="str">
            <v>Extra Large C&amp;I</v>
          </cell>
          <cell r="D2711" t="str">
            <v>Curtail Agreements - Non-Firm</v>
          </cell>
          <cell r="E2711" t="str">
            <v>Summer Peak Reduction @Meter  (MW)</v>
          </cell>
          <cell r="F2711" t="str">
            <v>High Participation Case</v>
          </cell>
          <cell r="G2711">
            <v>0</v>
          </cell>
          <cell r="H2711">
            <v>0</v>
          </cell>
          <cell r="I2711">
            <v>0</v>
          </cell>
          <cell r="J2711">
            <v>0</v>
          </cell>
          <cell r="K2711">
            <v>0</v>
          </cell>
          <cell r="L2711">
            <v>0</v>
          </cell>
          <cell r="M2711">
            <v>0</v>
          </cell>
          <cell r="N2711">
            <v>0</v>
          </cell>
          <cell r="O2711">
            <v>0</v>
          </cell>
          <cell r="P2711">
            <v>0</v>
          </cell>
          <cell r="Q2711">
            <v>0</v>
          </cell>
          <cell r="R2711">
            <v>5.1061481672101516</v>
          </cell>
          <cell r="S2711">
            <v>15.546439584201273</v>
          </cell>
          <cell r="T2711">
            <v>36.769815927493447</v>
          </cell>
          <cell r="U2711">
            <v>47.99510590524666</v>
          </cell>
          <cell r="V2711">
            <v>54.039254216657497</v>
          </cell>
          <cell r="W2711">
            <v>54.75501228123791</v>
          </cell>
          <cell r="X2711">
            <v>55.462504704051796</v>
          </cell>
          <cell r="Y2711">
            <v>56.170704503007471</v>
          </cell>
          <cell r="Z2711">
            <v>56.91276145592839</v>
          </cell>
          <cell r="AA2711">
            <v>57.74360864977195</v>
          </cell>
          <cell r="AB2711">
            <v>58.507439221742665</v>
          </cell>
          <cell r="AC2711">
            <v>59.27262640549219</v>
          </cell>
          <cell r="AD2711">
            <v>60.065513565673378</v>
          </cell>
          <cell r="AE2711">
            <v>60.869007140432515</v>
          </cell>
          <cell r="AF2711">
            <v>61.683249011282939</v>
          </cell>
          <cell r="AG2711">
            <v>62.508382957680382</v>
          </cell>
          <cell r="AH2711">
            <v>63.344554682411669</v>
          </cell>
          <cell r="AI2711">
            <v>64.191911837323005</v>
          </cell>
          <cell r="AJ2711">
            <v>65.050604049392433</v>
          </cell>
          <cell r="AK2711">
            <v>65.920782947151125</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row>
        <row r="2712">
          <cell r="A2712" t="str">
            <v>UTExtra Large C&amp;ICurtail Agreements - Non-FirmSummer Peak Reduction @Generation (MW)High Participation Case0</v>
          </cell>
          <cell r="B2712" t="str">
            <v>UT</v>
          </cell>
          <cell r="C2712" t="str">
            <v>Extra Large C&amp;I</v>
          </cell>
          <cell r="D2712" t="str">
            <v>Curtail Agreements - Non-Firm</v>
          </cell>
          <cell r="E2712" t="str">
            <v>Summer Peak Reduction @Generation (MW)</v>
          </cell>
          <cell r="F2712" t="str">
            <v>High Participation Case</v>
          </cell>
          <cell r="G2712">
            <v>0</v>
          </cell>
          <cell r="H2712">
            <v>0</v>
          </cell>
          <cell r="I2712">
            <v>0</v>
          </cell>
          <cell r="J2712">
            <v>0</v>
          </cell>
          <cell r="K2712">
            <v>0</v>
          </cell>
          <cell r="L2712">
            <v>0</v>
          </cell>
          <cell r="M2712">
            <v>0</v>
          </cell>
          <cell r="N2712">
            <v>0</v>
          </cell>
          <cell r="O2712">
            <v>0</v>
          </cell>
          <cell r="P2712">
            <v>0</v>
          </cell>
          <cell r="Q2712">
            <v>0</v>
          </cell>
          <cell r="R2712">
            <v>5.6309529854545115</v>
          </cell>
          <cell r="S2712">
            <v>17.1442871462299</v>
          </cell>
          <cell r="T2712">
            <v>40.548980952242438</v>
          </cell>
          <cell r="U2712">
            <v>52.92799504328039</v>
          </cell>
          <cell r="V2712">
            <v>59.593354892652727</v>
          </cell>
          <cell r="W2712">
            <v>60.382677857562754</v>
          </cell>
          <cell r="X2712">
            <v>61.162885646285609</v>
          </cell>
          <cell r="Y2712">
            <v>61.94387351456492</v>
          </cell>
          <cell r="Z2712">
            <v>62.762198341341403</v>
          </cell>
          <cell r="AA2712">
            <v>63.678439181486489</v>
          </cell>
          <cell r="AB2712">
            <v>64.520775498172327</v>
          </cell>
          <cell r="AC2712">
            <v>65.364607857843168</v>
          </cell>
          <cell r="AD2712">
            <v>66.238987169908881</v>
          </cell>
          <cell r="AE2712">
            <v>67.125063013269198</v>
          </cell>
          <cell r="AF2712">
            <v>68.022991851877961</v>
          </cell>
          <cell r="AG2712">
            <v>68.932932242700019</v>
          </cell>
          <cell r="AH2712">
            <v>69.855044863709381</v>
          </cell>
          <cell r="AI2712">
            <v>70.789492542261797</v>
          </cell>
          <cell r="AJ2712">
            <v>71.73644028384696</v>
          </cell>
          <cell r="AK2712">
            <v>72.696055301225314</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row>
        <row r="2713">
          <cell r="A2713" t="str">
            <v>UTExtra Large C&amp;ICurtail Agreements - Non-FirmWinter Peak Reduction @Meter  (MW)High Participation Case0</v>
          </cell>
          <cell r="B2713" t="str">
            <v>UT</v>
          </cell>
          <cell r="C2713" t="str">
            <v>Extra Large C&amp;I</v>
          </cell>
          <cell r="D2713" t="str">
            <v>Curtail Agreements - Non-Firm</v>
          </cell>
          <cell r="E2713" t="str">
            <v>Winter Peak Reduction @Meter  (MW)</v>
          </cell>
          <cell r="F2713" t="str">
            <v>High Participation Case</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row>
        <row r="2714">
          <cell r="A2714" t="str">
            <v>UTExtra Large C&amp;ICurtail Agreements - Non-FirmWinter Peak Reduction @Generation (MW)High Participation Case0</v>
          </cell>
          <cell r="B2714" t="str">
            <v>UT</v>
          </cell>
          <cell r="C2714" t="str">
            <v>Extra Large C&amp;I</v>
          </cell>
          <cell r="D2714" t="str">
            <v>Curtail Agreements - Non-Firm</v>
          </cell>
          <cell r="E2714" t="str">
            <v>Winter Peak Reduction @Generation (MW)</v>
          </cell>
          <cell r="F2714" t="str">
            <v>High Participation Case</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row>
        <row r="2715">
          <cell r="A2715" t="str">
            <v>UTExtra Large C&amp;ICurtail Agreements - Non-FirmProgram Annual BenefitsHigh Participation Case0</v>
          </cell>
          <cell r="B2715" t="str">
            <v>UT</v>
          </cell>
          <cell r="C2715" t="str">
            <v>Extra Large C&amp;I</v>
          </cell>
          <cell r="D2715" t="str">
            <v>Curtail Agreements - Non-Firm</v>
          </cell>
          <cell r="E2715" t="str">
            <v>Program Annual Benefits</v>
          </cell>
          <cell r="F2715" t="str">
            <v>High Participation Case</v>
          </cell>
          <cell r="G2715">
            <v>0</v>
          </cell>
          <cell r="BA2715">
            <v>39400265.710000001</v>
          </cell>
        </row>
        <row r="2716">
          <cell r="A2716" t="str">
            <v>UTExtra Large C&amp;ICurtail Agreements - Non-FirmNew ParticipantsHigh Participation Case0</v>
          </cell>
          <cell r="B2716" t="str">
            <v>UT</v>
          </cell>
          <cell r="C2716" t="str">
            <v>Extra Large C&amp;I</v>
          </cell>
          <cell r="D2716" t="str">
            <v>Curtail Agreements - Non-Firm</v>
          </cell>
          <cell r="E2716" t="str">
            <v>New Participants</v>
          </cell>
          <cell r="F2716" t="str">
            <v>High Participation Case</v>
          </cell>
          <cell r="G2716">
            <v>0</v>
          </cell>
          <cell r="H2716">
            <v>0</v>
          </cell>
          <cell r="I2716">
            <v>0</v>
          </cell>
          <cell r="J2716">
            <v>0</v>
          </cell>
          <cell r="K2716">
            <v>0</v>
          </cell>
          <cell r="L2716">
            <v>0</v>
          </cell>
          <cell r="M2716">
            <v>0</v>
          </cell>
          <cell r="N2716">
            <v>0</v>
          </cell>
          <cell r="O2716">
            <v>0</v>
          </cell>
          <cell r="P2716">
            <v>0</v>
          </cell>
          <cell r="Q2716">
            <v>0</v>
          </cell>
          <cell r="R2716">
            <v>16746.686550000006</v>
          </cell>
          <cell r="S2716">
            <v>34271.919000000009</v>
          </cell>
          <cell r="T2716">
            <v>69833.664450000011</v>
          </cell>
          <cell r="U2716">
            <v>36847.527750000037</v>
          </cell>
          <cell r="V2716">
            <v>20100.588749999937</v>
          </cell>
          <cell r="W2716">
            <v>2583.0255000000179</v>
          </cell>
          <cell r="X2716">
            <v>2585.7149999999965</v>
          </cell>
          <cell r="Y2716">
            <v>2585.2035000000324</v>
          </cell>
          <cell r="Z2716">
            <v>2584.5764999999665</v>
          </cell>
          <cell r="AA2716">
            <v>2584.3950000000186</v>
          </cell>
          <cell r="AB2716">
            <v>2584.7249999999767</v>
          </cell>
          <cell r="AC2716">
            <v>2592.8595000000205</v>
          </cell>
          <cell r="AD2716">
            <v>2694.0321599718882</v>
          </cell>
          <cell r="AE2716">
            <v>2731.0805338135397</v>
          </cell>
          <cell r="AF2716">
            <v>2768.6383974915661</v>
          </cell>
          <cell r="AG2716">
            <v>2806.7127575183695</v>
          </cell>
          <cell r="AH2716">
            <v>2845.3107167601411</v>
          </cell>
          <cell r="AI2716">
            <v>2884.4394757617847</v>
          </cell>
          <cell r="AJ2716">
            <v>2924.1063340901455</v>
          </cell>
          <cell r="AK2716">
            <v>2964.3186916958948</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row>
        <row r="2717">
          <cell r="A2717" t="str">
            <v>UTExtra Large C&amp;ICurtail Agreements - Non-FirmIncentive CostsHigh Participation Case0</v>
          </cell>
          <cell r="B2717" t="str">
            <v>UT</v>
          </cell>
          <cell r="C2717" t="str">
            <v>Extra Large C&amp;I</v>
          </cell>
          <cell r="D2717" t="str">
            <v>Curtail Agreements - Non-Firm</v>
          </cell>
          <cell r="E2717" t="str">
            <v>Incentive Costs</v>
          </cell>
          <cell r="F2717" t="str">
            <v>High Participation Case</v>
          </cell>
          <cell r="G2717">
            <v>0</v>
          </cell>
          <cell r="H2717">
            <v>0</v>
          </cell>
          <cell r="I2717">
            <v>0</v>
          </cell>
          <cell r="J2717">
            <v>0</v>
          </cell>
          <cell r="K2717">
            <v>0</v>
          </cell>
          <cell r="L2717">
            <v>0</v>
          </cell>
          <cell r="M2717">
            <v>0</v>
          </cell>
          <cell r="N2717">
            <v>0</v>
          </cell>
          <cell r="O2717">
            <v>0</v>
          </cell>
          <cell r="P2717">
            <v>0</v>
          </cell>
          <cell r="Q2717">
            <v>0</v>
          </cell>
          <cell r="R2717">
            <v>351680.42</v>
          </cell>
          <cell r="S2717">
            <v>1071390.72</v>
          </cell>
          <cell r="T2717">
            <v>2537897.67</v>
          </cell>
          <cell r="U2717">
            <v>3311695.75</v>
          </cell>
          <cell r="V2717">
            <v>3733808.12</v>
          </cell>
          <cell r="W2717">
            <v>3788051.65</v>
          </cell>
          <cell r="X2717">
            <v>3842351.67</v>
          </cell>
          <cell r="Y2717">
            <v>3896640.94</v>
          </cell>
          <cell r="Z2717">
            <v>3950917.05</v>
          </cell>
          <cell r="AA2717">
            <v>4005189.34</v>
          </cell>
          <cell r="AB2717">
            <v>4059468.57</v>
          </cell>
          <cell r="AC2717">
            <v>4113918.62</v>
          </cell>
          <cell r="AD2717">
            <v>4170493.29</v>
          </cell>
          <cell r="AE2717">
            <v>4227845.9800000004</v>
          </cell>
          <cell r="AF2717">
            <v>4285987.3899999997</v>
          </cell>
          <cell r="AG2717">
            <v>4344928.3600000003</v>
          </cell>
          <cell r="AH2717">
            <v>4404679.88</v>
          </cell>
          <cell r="AI2717">
            <v>4465253.1100000003</v>
          </cell>
          <cell r="AJ2717">
            <v>4526659.34</v>
          </cell>
          <cell r="AK2717">
            <v>4588910.04</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row>
        <row r="2718">
          <cell r="A2718" t="str">
            <v>UTExtra Large C&amp;ICurtail Agreements - Non-FirmParticipantsHigh Participation Case0</v>
          </cell>
          <cell r="B2718" t="str">
            <v>UT</v>
          </cell>
          <cell r="C2718" t="str">
            <v>Extra Large C&amp;I</v>
          </cell>
          <cell r="D2718" t="str">
            <v>Curtail Agreements - Non-Firm</v>
          </cell>
          <cell r="E2718" t="str">
            <v>Participants</v>
          </cell>
          <cell r="F2718" t="str">
            <v>High Participation Case</v>
          </cell>
          <cell r="G2718">
            <v>0</v>
          </cell>
          <cell r="H2718">
            <v>0</v>
          </cell>
          <cell r="I2718">
            <v>0</v>
          </cell>
          <cell r="J2718">
            <v>0</v>
          </cell>
          <cell r="K2718">
            <v>0</v>
          </cell>
          <cell r="L2718">
            <v>0</v>
          </cell>
          <cell r="M2718">
            <v>0</v>
          </cell>
          <cell r="N2718">
            <v>0</v>
          </cell>
          <cell r="O2718">
            <v>0</v>
          </cell>
          <cell r="P2718">
            <v>0</v>
          </cell>
          <cell r="Q2718">
            <v>0</v>
          </cell>
          <cell r="R2718">
            <v>16746.686550000006</v>
          </cell>
          <cell r="S2718">
            <v>51018.605550000015</v>
          </cell>
          <cell r="T2718">
            <v>120852.27000000002</v>
          </cell>
          <cell r="U2718">
            <v>157699.79775000006</v>
          </cell>
          <cell r="V2718">
            <v>177800.38649999999</v>
          </cell>
          <cell r="W2718">
            <v>180383.41200000001</v>
          </cell>
          <cell r="X2718">
            <v>182969.12700000001</v>
          </cell>
          <cell r="Y2718">
            <v>185554.33050000004</v>
          </cell>
          <cell r="Z2718">
            <v>188138.90700000001</v>
          </cell>
          <cell r="AA2718">
            <v>190723.30200000003</v>
          </cell>
          <cell r="AB2718">
            <v>193308.027</v>
          </cell>
          <cell r="AC2718">
            <v>195900.88650000002</v>
          </cell>
          <cell r="AD2718">
            <v>198594.91865997191</v>
          </cell>
          <cell r="AE2718">
            <v>201325.99919378545</v>
          </cell>
          <cell r="AF2718">
            <v>204094.63759127702</v>
          </cell>
          <cell r="AG2718">
            <v>206901.35034879539</v>
          </cell>
          <cell r="AH2718">
            <v>209746.66106555553</v>
          </cell>
          <cell r="AI2718">
            <v>212631.10054131731</v>
          </cell>
          <cell r="AJ2718">
            <v>215555.20687540746</v>
          </cell>
          <cell r="AK2718">
            <v>218519.52556710335</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row>
        <row r="2719">
          <cell r="A2719" t="str">
            <v>UTLarge C&amp;ICurtail Agreements - Non-FirmProgram Annual BenefitsHigh Participation Case0</v>
          </cell>
          <cell r="B2719" t="str">
            <v>UT</v>
          </cell>
          <cell r="C2719" t="str">
            <v>Large C&amp;I</v>
          </cell>
          <cell r="D2719" t="str">
            <v>Curtail Agreements - Non-Firm</v>
          </cell>
          <cell r="E2719" t="str">
            <v>Program Annual Benefits</v>
          </cell>
          <cell r="F2719" t="str">
            <v>High Participation Case</v>
          </cell>
          <cell r="G2719">
            <v>0</v>
          </cell>
          <cell r="H2719">
            <v>0</v>
          </cell>
          <cell r="I2719">
            <v>0</v>
          </cell>
          <cell r="J2719">
            <v>0</v>
          </cell>
          <cell r="K2719">
            <v>0</v>
          </cell>
          <cell r="L2719">
            <v>0</v>
          </cell>
          <cell r="M2719">
            <v>0</v>
          </cell>
          <cell r="N2719">
            <v>0</v>
          </cell>
          <cell r="O2719">
            <v>0</v>
          </cell>
          <cell r="P2719">
            <v>0</v>
          </cell>
          <cell r="Q2719">
            <v>0</v>
          </cell>
          <cell r="R2719">
            <v>573231.01</v>
          </cell>
          <cell r="S2719">
            <v>1745288.43</v>
          </cell>
          <cell r="T2719">
            <v>4127886.26</v>
          </cell>
          <cell r="U2719">
            <v>5388069.9000000004</v>
          </cell>
          <cell r="V2719">
            <v>6066603.5300000003</v>
          </cell>
          <cell r="W2719">
            <v>6146956.6100000003</v>
          </cell>
          <cell r="X2719">
            <v>6226381.7599999998</v>
          </cell>
          <cell r="Y2719">
            <v>6305886.3200000003</v>
          </cell>
          <cell r="Z2719">
            <v>6389191.79</v>
          </cell>
          <cell r="AA2719">
            <v>6482465.1100000003</v>
          </cell>
          <cell r="AB2719">
            <v>6568214.9500000002</v>
          </cell>
          <cell r="AC2719">
            <v>6654117.0800000001</v>
          </cell>
          <cell r="AD2719">
            <v>6743128.8899999997</v>
          </cell>
          <cell r="AE2719">
            <v>6833331.4100000001</v>
          </cell>
          <cell r="AF2719">
            <v>6924740.5700000003</v>
          </cell>
          <cell r="AG2719">
            <v>7017372.5</v>
          </cell>
          <cell r="AH2719">
            <v>7111243.5700000003</v>
          </cell>
          <cell r="AI2719">
            <v>7206370.3399999999</v>
          </cell>
          <cell r="AJ2719">
            <v>7302769.6200000001</v>
          </cell>
          <cell r="AK2719">
            <v>7400458.4299999997</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row>
        <row r="2720">
          <cell r="A2720" t="str">
            <v>UTLarge C&amp;ICurtail Agreements - Non-FirmProgram Annual CostsHigh Participation Case0</v>
          </cell>
          <cell r="B2720" t="str">
            <v>UT</v>
          </cell>
          <cell r="C2720" t="str">
            <v>Large C&amp;I</v>
          </cell>
          <cell r="D2720" t="str">
            <v>Curtail Agreements - Non-Firm</v>
          </cell>
          <cell r="E2720" t="str">
            <v>Program Annual Costs</v>
          </cell>
          <cell r="F2720" t="str">
            <v>High Participation Case</v>
          </cell>
          <cell r="G2720">
            <v>0</v>
          </cell>
          <cell r="H2720">
            <v>0</v>
          </cell>
          <cell r="I2720">
            <v>0</v>
          </cell>
          <cell r="J2720">
            <v>0</v>
          </cell>
          <cell r="K2720">
            <v>0</v>
          </cell>
          <cell r="L2720">
            <v>0</v>
          </cell>
          <cell r="M2720">
            <v>0</v>
          </cell>
          <cell r="N2720">
            <v>0</v>
          </cell>
          <cell r="O2720">
            <v>0</v>
          </cell>
          <cell r="P2720">
            <v>0</v>
          </cell>
          <cell r="Q2720">
            <v>0</v>
          </cell>
          <cell r="R2720">
            <v>5834317.1500000004</v>
          </cell>
          <cell r="S2720">
            <v>12509121.98</v>
          </cell>
          <cell r="T2720">
            <v>26286343.199999999</v>
          </cell>
          <cell r="U2720">
            <v>16130618.27</v>
          </cell>
          <cell r="V2720">
            <v>10911310.720000001</v>
          </cell>
          <cell r="W2720">
            <v>4823091.07</v>
          </cell>
          <cell r="X2720">
            <v>4899046.41</v>
          </cell>
          <cell r="Y2720">
            <v>4974249.76</v>
          </cell>
          <cell r="Z2720">
            <v>5049879.66</v>
          </cell>
          <cell r="AA2720">
            <v>5126289.05</v>
          </cell>
          <cell r="AB2720">
            <v>5203203.5</v>
          </cell>
          <cell r="AC2720">
            <v>5283869.59</v>
          </cell>
          <cell r="AD2720">
            <v>5405233.1200000001</v>
          </cell>
          <cell r="AE2720">
            <v>5502775.29</v>
          </cell>
          <cell r="AF2720">
            <v>5602414.6799999997</v>
          </cell>
          <cell r="AG2720">
            <v>5704204.7300000004</v>
          </cell>
          <cell r="AH2720">
            <v>5808200.4400000004</v>
          </cell>
          <cell r="AI2720">
            <v>5914458.3899999997</v>
          </cell>
          <cell r="AJ2720">
            <v>6023036.7800000003</v>
          </cell>
          <cell r="AK2720">
            <v>6133995.5099999998</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row>
        <row r="2721">
          <cell r="A2721" t="str">
            <v>UTLarge C&amp;ICurtail Agreements - Non-FirmNon-Incentive CostsHigh Participation Case0</v>
          </cell>
          <cell r="B2721" t="str">
            <v>UT</v>
          </cell>
          <cell r="C2721" t="str">
            <v>Large C&amp;I</v>
          </cell>
          <cell r="D2721" t="str">
            <v>Curtail Agreements - Non-Firm</v>
          </cell>
          <cell r="E2721" t="str">
            <v>Non-Incentive Costs</v>
          </cell>
          <cell r="F2721" t="str">
            <v>High Participation Case</v>
          </cell>
          <cell r="G2721">
            <v>0</v>
          </cell>
          <cell r="H2721">
            <v>0</v>
          </cell>
          <cell r="I2721">
            <v>0</v>
          </cell>
          <cell r="J2721">
            <v>0</v>
          </cell>
          <cell r="K2721">
            <v>0</v>
          </cell>
          <cell r="L2721">
            <v>0</v>
          </cell>
          <cell r="M2721">
            <v>0</v>
          </cell>
          <cell r="N2721">
            <v>0</v>
          </cell>
          <cell r="O2721">
            <v>0</v>
          </cell>
          <cell r="P2721">
            <v>0</v>
          </cell>
          <cell r="Q2721">
            <v>0</v>
          </cell>
          <cell r="R2721">
            <v>5482636.7300000004</v>
          </cell>
          <cell r="S2721">
            <v>11437731.27</v>
          </cell>
          <cell r="T2721">
            <v>23748445.530000001</v>
          </cell>
          <cell r="U2721">
            <v>12818922.52</v>
          </cell>
          <cell r="V2721">
            <v>7177502.6100000003</v>
          </cell>
          <cell r="W2721">
            <v>1035039.42</v>
          </cell>
          <cell r="X2721">
            <v>1056694.75</v>
          </cell>
          <cell r="Y2721">
            <v>1077608.81</v>
          </cell>
          <cell r="Z2721">
            <v>1098962.6200000001</v>
          </cell>
          <cell r="AA2721">
            <v>1121099.71</v>
          </cell>
          <cell r="AB2721">
            <v>1143734.93</v>
          </cell>
          <cell r="AC2721">
            <v>1169950.97</v>
          </cell>
          <cell r="AD2721">
            <v>1234739.83</v>
          </cell>
          <cell r="AE2721">
            <v>1274929.31</v>
          </cell>
          <cell r="AF2721">
            <v>1316427.29</v>
          </cell>
          <cell r="AG2721">
            <v>1359276.37</v>
          </cell>
          <cell r="AH2721">
            <v>1403520.56</v>
          </cell>
          <cell r="AI2721">
            <v>1449205.28</v>
          </cell>
          <cell r="AJ2721">
            <v>1496377.44</v>
          </cell>
          <cell r="AK2721">
            <v>1545085.48</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row>
        <row r="2722">
          <cell r="A2722" t="str">
            <v>UTLarge C&amp;ICurtail Agreements - Non-FirmSummer Peak Reduction @Meter  (MW)High Participation Case0</v>
          </cell>
          <cell r="B2722" t="str">
            <v>UT</v>
          </cell>
          <cell r="C2722" t="str">
            <v>Large C&amp;I</v>
          </cell>
          <cell r="D2722" t="str">
            <v>Curtail Agreements - Non-Firm</v>
          </cell>
          <cell r="E2722" t="str">
            <v>Summer Peak Reduction @Meter  (MW)</v>
          </cell>
          <cell r="F2722" t="str">
            <v>High Participation Case</v>
          </cell>
          <cell r="G2722">
            <v>0</v>
          </cell>
          <cell r="H2722">
            <v>0</v>
          </cell>
          <cell r="I2722">
            <v>0</v>
          </cell>
          <cell r="J2722">
            <v>0</v>
          </cell>
          <cell r="K2722">
            <v>0</v>
          </cell>
          <cell r="L2722">
            <v>0</v>
          </cell>
          <cell r="M2722">
            <v>0</v>
          </cell>
          <cell r="N2722">
            <v>0</v>
          </cell>
          <cell r="O2722">
            <v>0</v>
          </cell>
          <cell r="P2722">
            <v>0</v>
          </cell>
          <cell r="Q2722">
            <v>0</v>
          </cell>
          <cell r="R2722">
            <v>5.1061481672101516</v>
          </cell>
          <cell r="S2722">
            <v>15.546439584201273</v>
          </cell>
          <cell r="T2722">
            <v>36.769815927493447</v>
          </cell>
          <cell r="U2722">
            <v>47.99510590524666</v>
          </cell>
          <cell r="V2722">
            <v>54.039254216657497</v>
          </cell>
          <cell r="W2722">
            <v>54.75501228123791</v>
          </cell>
          <cell r="X2722">
            <v>55.462504704051796</v>
          </cell>
          <cell r="Y2722">
            <v>56.170704503007471</v>
          </cell>
          <cell r="Z2722">
            <v>56.91276145592839</v>
          </cell>
          <cell r="AA2722">
            <v>57.74360864977195</v>
          </cell>
          <cell r="AB2722">
            <v>58.507439221742665</v>
          </cell>
          <cell r="AC2722">
            <v>59.27262640549219</v>
          </cell>
          <cell r="AD2722">
            <v>60.065513565673378</v>
          </cell>
          <cell r="AE2722">
            <v>60.869007140432515</v>
          </cell>
          <cell r="AF2722">
            <v>61.683249011282939</v>
          </cell>
          <cell r="AG2722">
            <v>62.508382957680382</v>
          </cell>
          <cell r="AH2722">
            <v>63.344554682411669</v>
          </cell>
          <cell r="AI2722">
            <v>64.191911837323005</v>
          </cell>
          <cell r="AJ2722">
            <v>65.050604049392433</v>
          </cell>
          <cell r="AK2722">
            <v>65.920782947151125</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row>
        <row r="2723">
          <cell r="A2723" t="str">
            <v>UTLarge C&amp;ICurtail Agreements - Non-FirmSummer Peak Reduction @Generation (MW)High Participation Case0</v>
          </cell>
          <cell r="B2723" t="str">
            <v>UT</v>
          </cell>
          <cell r="C2723" t="str">
            <v>Large C&amp;I</v>
          </cell>
          <cell r="D2723" t="str">
            <v>Curtail Agreements - Non-Firm</v>
          </cell>
          <cell r="E2723" t="str">
            <v>Summer Peak Reduction @Generation (MW)</v>
          </cell>
          <cell r="F2723" t="str">
            <v>High Participation Case</v>
          </cell>
          <cell r="G2723">
            <v>0</v>
          </cell>
          <cell r="H2723">
            <v>0</v>
          </cell>
          <cell r="I2723">
            <v>0</v>
          </cell>
          <cell r="J2723">
            <v>0</v>
          </cell>
          <cell r="K2723">
            <v>0</v>
          </cell>
          <cell r="L2723">
            <v>0</v>
          </cell>
          <cell r="M2723">
            <v>0</v>
          </cell>
          <cell r="N2723">
            <v>0</v>
          </cell>
          <cell r="O2723">
            <v>0</v>
          </cell>
          <cell r="P2723">
            <v>0</v>
          </cell>
          <cell r="Q2723">
            <v>0</v>
          </cell>
          <cell r="R2723">
            <v>5.6309529854545115</v>
          </cell>
          <cell r="S2723">
            <v>17.1442871462299</v>
          </cell>
          <cell r="T2723">
            <v>40.548980952242438</v>
          </cell>
          <cell r="U2723">
            <v>52.92799504328039</v>
          </cell>
          <cell r="V2723">
            <v>59.593354892652727</v>
          </cell>
          <cell r="W2723">
            <v>60.382677857562754</v>
          </cell>
          <cell r="X2723">
            <v>61.162885646285609</v>
          </cell>
          <cell r="Y2723">
            <v>61.94387351456492</v>
          </cell>
          <cell r="Z2723">
            <v>62.762198341341403</v>
          </cell>
          <cell r="AA2723">
            <v>63.678439181486489</v>
          </cell>
          <cell r="AB2723">
            <v>64.520775498172327</v>
          </cell>
          <cell r="AC2723">
            <v>65.364607857843168</v>
          </cell>
          <cell r="AD2723">
            <v>66.238987169908881</v>
          </cell>
          <cell r="AE2723">
            <v>67.125063013269198</v>
          </cell>
          <cell r="AF2723">
            <v>68.022991851877961</v>
          </cell>
          <cell r="AG2723">
            <v>68.932932242700019</v>
          </cell>
          <cell r="AH2723">
            <v>69.855044863709381</v>
          </cell>
          <cell r="AI2723">
            <v>70.789492542261797</v>
          </cell>
          <cell r="AJ2723">
            <v>71.73644028384696</v>
          </cell>
          <cell r="AK2723">
            <v>72.696055301225314</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row>
        <row r="2724">
          <cell r="A2724" t="str">
            <v>UTLarge C&amp;ICurtail Agreements - Non-FirmWinter Peak Reduction @Meter  (MW)High Participation Case0</v>
          </cell>
          <cell r="B2724" t="str">
            <v>UT</v>
          </cell>
          <cell r="C2724" t="str">
            <v>Large C&amp;I</v>
          </cell>
          <cell r="D2724" t="str">
            <v>Curtail Agreements - Non-Firm</v>
          </cell>
          <cell r="E2724" t="str">
            <v>Winter Peak Reduction @Meter  (MW)</v>
          </cell>
          <cell r="F2724" t="str">
            <v>High Participation Case</v>
          </cell>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row>
        <row r="2725">
          <cell r="A2725" t="str">
            <v>UTLarge C&amp;ICurtail Agreements - Non-FirmWinter Peak Reduction @Generation (MW)High Participation Case0</v>
          </cell>
          <cell r="B2725" t="str">
            <v>UT</v>
          </cell>
          <cell r="C2725" t="str">
            <v>Large C&amp;I</v>
          </cell>
          <cell r="D2725" t="str">
            <v>Curtail Agreements - Non-Firm</v>
          </cell>
          <cell r="E2725" t="str">
            <v>Winter Peak Reduction @Generation (MW)</v>
          </cell>
          <cell r="F2725" t="str">
            <v>High Participation Case</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row>
        <row r="2726">
          <cell r="A2726" t="str">
            <v>UTLarge C&amp;ICurtail Agreements - Non-FirmProgram Annual BenefitsHigh Participation Case0</v>
          </cell>
          <cell r="B2726" t="str">
            <v>UT</v>
          </cell>
          <cell r="C2726" t="str">
            <v>Large C&amp;I</v>
          </cell>
          <cell r="D2726" t="str">
            <v>Curtail Agreements - Non-Firm</v>
          </cell>
          <cell r="E2726" t="str">
            <v>Program Annual Benefits</v>
          </cell>
          <cell r="F2726" t="str">
            <v>High Participation Case</v>
          </cell>
          <cell r="G2726">
            <v>0</v>
          </cell>
          <cell r="BA2726">
            <v>30380003.239999998</v>
          </cell>
        </row>
        <row r="2727">
          <cell r="A2727" t="str">
            <v>UTLarge C&amp;ICurtail Agreements - Non-FirmNew ParticipantsHigh Participation Case0</v>
          </cell>
          <cell r="B2727" t="str">
            <v>UT</v>
          </cell>
          <cell r="C2727" t="str">
            <v>Large C&amp;I</v>
          </cell>
          <cell r="D2727" t="str">
            <v>Curtail Agreements - Non-Firm</v>
          </cell>
          <cell r="E2727" t="str">
            <v>New Participants</v>
          </cell>
          <cell r="F2727" t="str">
            <v>High Participation Case</v>
          </cell>
          <cell r="G2727">
            <v>0</v>
          </cell>
          <cell r="H2727">
            <v>0</v>
          </cell>
          <cell r="I2727">
            <v>0</v>
          </cell>
          <cell r="J2727">
            <v>0</v>
          </cell>
          <cell r="K2727">
            <v>0</v>
          </cell>
          <cell r="L2727">
            <v>0</v>
          </cell>
          <cell r="M2727">
            <v>0</v>
          </cell>
          <cell r="N2727">
            <v>0</v>
          </cell>
          <cell r="O2727">
            <v>0</v>
          </cell>
          <cell r="P2727">
            <v>0</v>
          </cell>
          <cell r="Q2727">
            <v>0</v>
          </cell>
          <cell r="R2727">
            <v>16746.686550000006</v>
          </cell>
          <cell r="S2727">
            <v>34271.919000000009</v>
          </cell>
          <cell r="T2727">
            <v>69833.664450000011</v>
          </cell>
          <cell r="U2727">
            <v>36847.527750000037</v>
          </cell>
          <cell r="V2727">
            <v>20100.588749999937</v>
          </cell>
          <cell r="W2727">
            <v>2583.0255000000179</v>
          </cell>
          <cell r="X2727">
            <v>2585.7149999999965</v>
          </cell>
          <cell r="Y2727">
            <v>2585.2035000000324</v>
          </cell>
          <cell r="Z2727">
            <v>2584.5764999999665</v>
          </cell>
          <cell r="AA2727">
            <v>2584.3950000000186</v>
          </cell>
          <cell r="AB2727">
            <v>2584.7249999999767</v>
          </cell>
          <cell r="AC2727">
            <v>2592.8595000000205</v>
          </cell>
          <cell r="AD2727">
            <v>2694.0321599718882</v>
          </cell>
          <cell r="AE2727">
            <v>2731.0805338135397</v>
          </cell>
          <cell r="AF2727">
            <v>2768.6383974915661</v>
          </cell>
          <cell r="AG2727">
            <v>2806.7127575183695</v>
          </cell>
          <cell r="AH2727">
            <v>2845.3107167601411</v>
          </cell>
          <cell r="AI2727">
            <v>2884.4394757617847</v>
          </cell>
          <cell r="AJ2727">
            <v>2924.1063340901455</v>
          </cell>
          <cell r="AK2727">
            <v>2964.3186916958948</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row>
        <row r="2728">
          <cell r="A2728" t="str">
            <v>UTLarge C&amp;ICurtail Agreements - Non-FirmIncentive CostsHigh Participation Case0</v>
          </cell>
          <cell r="B2728" t="str">
            <v>UT</v>
          </cell>
          <cell r="C2728" t="str">
            <v>Large C&amp;I</v>
          </cell>
          <cell r="D2728" t="str">
            <v>Curtail Agreements - Non-Firm</v>
          </cell>
          <cell r="E2728" t="str">
            <v>Incentive Costs</v>
          </cell>
          <cell r="F2728" t="str">
            <v>High Participation Case</v>
          </cell>
          <cell r="G2728">
            <v>0</v>
          </cell>
          <cell r="H2728">
            <v>0</v>
          </cell>
          <cell r="I2728">
            <v>0</v>
          </cell>
          <cell r="J2728">
            <v>0</v>
          </cell>
          <cell r="K2728">
            <v>0</v>
          </cell>
          <cell r="L2728">
            <v>0</v>
          </cell>
          <cell r="M2728">
            <v>0</v>
          </cell>
          <cell r="N2728">
            <v>0</v>
          </cell>
          <cell r="O2728">
            <v>0</v>
          </cell>
          <cell r="P2728">
            <v>0</v>
          </cell>
          <cell r="Q2728">
            <v>0</v>
          </cell>
          <cell r="R2728">
            <v>351680.42</v>
          </cell>
          <cell r="S2728">
            <v>1071390.72</v>
          </cell>
          <cell r="T2728">
            <v>2537897.67</v>
          </cell>
          <cell r="U2728">
            <v>3311695.75</v>
          </cell>
          <cell r="V2728">
            <v>3733808.12</v>
          </cell>
          <cell r="W2728">
            <v>3788051.65</v>
          </cell>
          <cell r="X2728">
            <v>3842351.67</v>
          </cell>
          <cell r="Y2728">
            <v>3896640.94</v>
          </cell>
          <cell r="Z2728">
            <v>3950917.05</v>
          </cell>
          <cell r="AA2728">
            <v>4005189.34</v>
          </cell>
          <cell r="AB2728">
            <v>4059468.57</v>
          </cell>
          <cell r="AC2728">
            <v>4113918.62</v>
          </cell>
          <cell r="AD2728">
            <v>4170493.29</v>
          </cell>
          <cell r="AE2728">
            <v>4227845.9800000004</v>
          </cell>
          <cell r="AF2728">
            <v>4285987.3899999997</v>
          </cell>
          <cell r="AG2728">
            <v>4344928.3600000003</v>
          </cell>
          <cell r="AH2728">
            <v>4404679.88</v>
          </cell>
          <cell r="AI2728">
            <v>4465253.1100000003</v>
          </cell>
          <cell r="AJ2728">
            <v>4526659.34</v>
          </cell>
          <cell r="AK2728">
            <v>4588910.04</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row>
        <row r="2729">
          <cell r="A2729" t="str">
            <v>UTLarge C&amp;ICurtail Agreements - Non-FirmParticipantsHigh Participation Case0</v>
          </cell>
          <cell r="B2729" t="str">
            <v>UT</v>
          </cell>
          <cell r="C2729" t="str">
            <v>Large C&amp;I</v>
          </cell>
          <cell r="D2729" t="str">
            <v>Curtail Agreements - Non-Firm</v>
          </cell>
          <cell r="E2729" t="str">
            <v>Participants</v>
          </cell>
          <cell r="F2729" t="str">
            <v>High Participation Case</v>
          </cell>
          <cell r="G2729">
            <v>0</v>
          </cell>
          <cell r="H2729">
            <v>0</v>
          </cell>
          <cell r="I2729">
            <v>0</v>
          </cell>
          <cell r="J2729">
            <v>0</v>
          </cell>
          <cell r="K2729">
            <v>0</v>
          </cell>
          <cell r="L2729">
            <v>0</v>
          </cell>
          <cell r="M2729">
            <v>0</v>
          </cell>
          <cell r="N2729">
            <v>0</v>
          </cell>
          <cell r="O2729">
            <v>0</v>
          </cell>
          <cell r="P2729">
            <v>0</v>
          </cell>
          <cell r="Q2729">
            <v>0</v>
          </cell>
          <cell r="R2729">
            <v>16746.686550000006</v>
          </cell>
          <cell r="S2729">
            <v>51018.605550000015</v>
          </cell>
          <cell r="T2729">
            <v>120852.27000000002</v>
          </cell>
          <cell r="U2729">
            <v>157699.79775000006</v>
          </cell>
          <cell r="V2729">
            <v>177800.38649999999</v>
          </cell>
          <cell r="W2729">
            <v>180383.41200000001</v>
          </cell>
          <cell r="X2729">
            <v>182969.12700000001</v>
          </cell>
          <cell r="Y2729">
            <v>185554.33050000004</v>
          </cell>
          <cell r="Z2729">
            <v>188138.90700000001</v>
          </cell>
          <cell r="AA2729">
            <v>190723.30200000003</v>
          </cell>
          <cell r="AB2729">
            <v>193308.027</v>
          </cell>
          <cell r="AC2729">
            <v>195900.88650000002</v>
          </cell>
          <cell r="AD2729">
            <v>198594.91865997191</v>
          </cell>
          <cell r="AE2729">
            <v>201325.99919378545</v>
          </cell>
          <cell r="AF2729">
            <v>204094.63759127702</v>
          </cell>
          <cell r="AG2729">
            <v>206901.35034879539</v>
          </cell>
          <cell r="AH2729">
            <v>209746.66106555553</v>
          </cell>
          <cell r="AI2729">
            <v>212631.10054131731</v>
          </cell>
          <cell r="AJ2729">
            <v>215555.20687540746</v>
          </cell>
          <cell r="AK2729">
            <v>218519.52556710335</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row>
        <row r="2730">
          <cell r="A2730" t="str">
            <v>UTMedium C&amp;IDLC Central ACProgram Annual BenefitsHigh Participation Case0</v>
          </cell>
          <cell r="B2730" t="str">
            <v>UT</v>
          </cell>
          <cell r="C2730" t="str">
            <v>Medium C&amp;I</v>
          </cell>
          <cell r="D2730" t="str">
            <v>DLC Central AC</v>
          </cell>
          <cell r="E2730" t="str">
            <v>Program Annual Benefits</v>
          </cell>
          <cell r="F2730" t="str">
            <v>High Participation Case</v>
          </cell>
          <cell r="G2730">
            <v>0</v>
          </cell>
          <cell r="H2730">
            <v>0</v>
          </cell>
          <cell r="I2730">
            <v>0</v>
          </cell>
          <cell r="J2730">
            <v>0</v>
          </cell>
          <cell r="K2730">
            <v>0</v>
          </cell>
          <cell r="L2730">
            <v>0</v>
          </cell>
          <cell r="M2730">
            <v>0</v>
          </cell>
          <cell r="N2730">
            <v>0</v>
          </cell>
          <cell r="O2730">
            <v>0</v>
          </cell>
          <cell r="P2730">
            <v>0</v>
          </cell>
          <cell r="Q2730">
            <v>0</v>
          </cell>
          <cell r="R2730">
            <v>573231.01</v>
          </cell>
          <cell r="S2730">
            <v>1745288.43</v>
          </cell>
          <cell r="T2730">
            <v>4127886.26</v>
          </cell>
          <cell r="U2730">
            <v>5388069.9000000004</v>
          </cell>
          <cell r="V2730">
            <v>6066603.5300000003</v>
          </cell>
          <cell r="W2730">
            <v>6146956.6100000003</v>
          </cell>
          <cell r="X2730">
            <v>6226381.7599999998</v>
          </cell>
          <cell r="Y2730">
            <v>6305886.3200000003</v>
          </cell>
          <cell r="Z2730">
            <v>6389191.79</v>
          </cell>
          <cell r="AA2730">
            <v>6482465.1100000003</v>
          </cell>
          <cell r="AB2730">
            <v>6568214.9500000002</v>
          </cell>
          <cell r="AC2730">
            <v>6654117.0800000001</v>
          </cell>
          <cell r="AD2730">
            <v>6743128.8899999997</v>
          </cell>
          <cell r="AE2730">
            <v>6833331.4100000001</v>
          </cell>
          <cell r="AF2730">
            <v>6924740.5700000003</v>
          </cell>
          <cell r="AG2730">
            <v>7017372.5</v>
          </cell>
          <cell r="AH2730">
            <v>7111243.5700000003</v>
          </cell>
          <cell r="AI2730">
            <v>7206370.3399999999</v>
          </cell>
          <cell r="AJ2730">
            <v>7302769.6200000001</v>
          </cell>
          <cell r="AK2730">
            <v>7400458.4299999997</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row>
        <row r="2731">
          <cell r="A2731" t="str">
            <v>UTMedium C&amp;IDLC Central ACProgram Annual CostsHigh Participation Case0</v>
          </cell>
          <cell r="B2731" t="str">
            <v>UT</v>
          </cell>
          <cell r="C2731" t="str">
            <v>Medium C&amp;I</v>
          </cell>
          <cell r="D2731" t="str">
            <v>DLC Central AC</v>
          </cell>
          <cell r="E2731" t="str">
            <v>Program Annual Costs</v>
          </cell>
          <cell r="F2731" t="str">
            <v>High Participation Case</v>
          </cell>
          <cell r="G2731">
            <v>0</v>
          </cell>
          <cell r="H2731">
            <v>0</v>
          </cell>
          <cell r="I2731">
            <v>0</v>
          </cell>
          <cell r="J2731">
            <v>0</v>
          </cell>
          <cell r="K2731">
            <v>0</v>
          </cell>
          <cell r="L2731">
            <v>0</v>
          </cell>
          <cell r="M2731">
            <v>0</v>
          </cell>
          <cell r="N2731">
            <v>0</v>
          </cell>
          <cell r="O2731">
            <v>0</v>
          </cell>
          <cell r="P2731">
            <v>0</v>
          </cell>
          <cell r="Q2731">
            <v>0</v>
          </cell>
          <cell r="R2731">
            <v>5834317.1500000004</v>
          </cell>
          <cell r="S2731">
            <v>12509121.98</v>
          </cell>
          <cell r="T2731">
            <v>26286343.199999999</v>
          </cell>
          <cell r="U2731">
            <v>16130618.27</v>
          </cell>
          <cell r="V2731">
            <v>10911310.720000001</v>
          </cell>
          <cell r="W2731">
            <v>4823091.07</v>
          </cell>
          <cell r="X2731">
            <v>4899046.41</v>
          </cell>
          <cell r="Y2731">
            <v>4974249.76</v>
          </cell>
          <cell r="Z2731">
            <v>5049879.66</v>
          </cell>
          <cell r="AA2731">
            <v>5126289.05</v>
          </cell>
          <cell r="AB2731">
            <v>5203203.5</v>
          </cell>
          <cell r="AC2731">
            <v>5283869.59</v>
          </cell>
          <cell r="AD2731">
            <v>5405233.1200000001</v>
          </cell>
          <cell r="AE2731">
            <v>5502775.29</v>
          </cell>
          <cell r="AF2731">
            <v>5602414.6799999997</v>
          </cell>
          <cell r="AG2731">
            <v>5704204.7300000004</v>
          </cell>
          <cell r="AH2731">
            <v>5808200.4400000004</v>
          </cell>
          <cell r="AI2731">
            <v>5914458.3899999997</v>
          </cell>
          <cell r="AJ2731">
            <v>6023036.7800000003</v>
          </cell>
          <cell r="AK2731">
            <v>6133995.5099999998</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2725346.91</v>
          </cell>
        </row>
        <row r="2732">
          <cell r="A2732" t="str">
            <v>UTMedium C&amp;IDLC Central ACNon-Incentive CostsHigh Participation Case0</v>
          </cell>
          <cell r="B2732" t="str">
            <v>UT</v>
          </cell>
          <cell r="C2732" t="str">
            <v>Medium C&amp;I</v>
          </cell>
          <cell r="D2732" t="str">
            <v>DLC Central AC</v>
          </cell>
          <cell r="E2732" t="str">
            <v>Non-Incentive Costs</v>
          </cell>
          <cell r="F2732" t="str">
            <v>High Participation Case</v>
          </cell>
          <cell r="G2732">
            <v>0</v>
          </cell>
          <cell r="H2732">
            <v>0</v>
          </cell>
          <cell r="I2732">
            <v>0</v>
          </cell>
          <cell r="J2732">
            <v>0</v>
          </cell>
          <cell r="K2732">
            <v>0</v>
          </cell>
          <cell r="L2732">
            <v>0</v>
          </cell>
          <cell r="M2732">
            <v>0</v>
          </cell>
          <cell r="N2732">
            <v>0</v>
          </cell>
          <cell r="O2732">
            <v>0</v>
          </cell>
          <cell r="P2732">
            <v>0</v>
          </cell>
          <cell r="Q2732">
            <v>0</v>
          </cell>
          <cell r="R2732">
            <v>5482636.7300000004</v>
          </cell>
          <cell r="S2732">
            <v>11437731.27</v>
          </cell>
          <cell r="T2732">
            <v>23748445.530000001</v>
          </cell>
          <cell r="U2732">
            <v>12818922.52</v>
          </cell>
          <cell r="V2732">
            <v>7177502.6100000003</v>
          </cell>
          <cell r="W2732">
            <v>1035039.42</v>
          </cell>
          <cell r="X2732">
            <v>1056694.75</v>
          </cell>
          <cell r="Y2732">
            <v>1077608.81</v>
          </cell>
          <cell r="Z2732">
            <v>1098962.6200000001</v>
          </cell>
          <cell r="AA2732">
            <v>1121099.71</v>
          </cell>
          <cell r="AB2732">
            <v>1143734.93</v>
          </cell>
          <cell r="AC2732">
            <v>1169950.97</v>
          </cell>
          <cell r="AD2732">
            <v>1234739.83</v>
          </cell>
          <cell r="AE2732">
            <v>1274929.31</v>
          </cell>
          <cell r="AF2732">
            <v>1316427.29</v>
          </cell>
          <cell r="AG2732">
            <v>1359276.37</v>
          </cell>
          <cell r="AH2732">
            <v>1403520.56</v>
          </cell>
          <cell r="AI2732">
            <v>1449205.28</v>
          </cell>
          <cell r="AJ2732">
            <v>1496377.44</v>
          </cell>
          <cell r="AK2732">
            <v>1545085.48</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row>
        <row r="2733">
          <cell r="A2733" t="str">
            <v>UTMedium C&amp;IDLC Central ACSummer Peak Reduction @Meter  (MW)High Participation Case0</v>
          </cell>
          <cell r="B2733" t="str">
            <v>UT</v>
          </cell>
          <cell r="C2733" t="str">
            <v>Medium C&amp;I</v>
          </cell>
          <cell r="D2733" t="str">
            <v>DLC Central AC</v>
          </cell>
          <cell r="E2733" t="str">
            <v>Summer Peak Reduction @Meter  (MW)</v>
          </cell>
          <cell r="F2733" t="str">
            <v>High Participation Case</v>
          </cell>
          <cell r="G2733">
            <v>0</v>
          </cell>
          <cell r="H2733">
            <v>0</v>
          </cell>
          <cell r="I2733">
            <v>0</v>
          </cell>
          <cell r="J2733">
            <v>0</v>
          </cell>
          <cell r="K2733">
            <v>0</v>
          </cell>
          <cell r="L2733">
            <v>0</v>
          </cell>
          <cell r="M2733">
            <v>0</v>
          </cell>
          <cell r="N2733">
            <v>0</v>
          </cell>
          <cell r="O2733">
            <v>0</v>
          </cell>
          <cell r="P2733">
            <v>0</v>
          </cell>
          <cell r="Q2733">
            <v>0</v>
          </cell>
          <cell r="R2733">
            <v>5.1061481672101516</v>
          </cell>
          <cell r="S2733">
            <v>15.546439584201273</v>
          </cell>
          <cell r="T2733">
            <v>36.769815927493447</v>
          </cell>
          <cell r="U2733">
            <v>47.99510590524666</v>
          </cell>
          <cell r="V2733">
            <v>54.039254216657497</v>
          </cell>
          <cell r="W2733">
            <v>54.75501228123791</v>
          </cell>
          <cell r="X2733">
            <v>55.462504704051796</v>
          </cell>
          <cell r="Y2733">
            <v>56.170704503007471</v>
          </cell>
          <cell r="Z2733">
            <v>56.91276145592839</v>
          </cell>
          <cell r="AA2733">
            <v>57.74360864977195</v>
          </cell>
          <cell r="AB2733">
            <v>58.507439221742665</v>
          </cell>
          <cell r="AC2733">
            <v>59.27262640549219</v>
          </cell>
          <cell r="AD2733">
            <v>60.065513565673378</v>
          </cell>
          <cell r="AE2733">
            <v>60.869007140432515</v>
          </cell>
          <cell r="AF2733">
            <v>61.683249011282939</v>
          </cell>
          <cell r="AG2733">
            <v>62.508382957680382</v>
          </cell>
          <cell r="AH2733">
            <v>63.344554682411669</v>
          </cell>
          <cell r="AI2733">
            <v>64.191911837323005</v>
          </cell>
          <cell r="AJ2733">
            <v>65.050604049392433</v>
          </cell>
          <cell r="AK2733">
            <v>65.920782947151125</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50.148259338012451</v>
          </cell>
        </row>
        <row r="2734">
          <cell r="A2734" t="str">
            <v>UTMedium C&amp;IDLC Central ACSummer Peak Reduction @Generation (MW)High Participation Case0</v>
          </cell>
          <cell r="B2734" t="str">
            <v>UT</v>
          </cell>
          <cell r="C2734" t="str">
            <v>Medium C&amp;I</v>
          </cell>
          <cell r="D2734" t="str">
            <v>DLC Central AC</v>
          </cell>
          <cell r="E2734" t="str">
            <v>Summer Peak Reduction @Generation (MW)</v>
          </cell>
          <cell r="F2734" t="str">
            <v>High Participation Case</v>
          </cell>
          <cell r="G2734">
            <v>0</v>
          </cell>
          <cell r="H2734">
            <v>0</v>
          </cell>
          <cell r="I2734">
            <v>0</v>
          </cell>
          <cell r="J2734">
            <v>0</v>
          </cell>
          <cell r="K2734">
            <v>0</v>
          </cell>
          <cell r="L2734">
            <v>0</v>
          </cell>
          <cell r="M2734">
            <v>0</v>
          </cell>
          <cell r="N2734">
            <v>0</v>
          </cell>
          <cell r="O2734">
            <v>0</v>
          </cell>
          <cell r="P2734">
            <v>0</v>
          </cell>
          <cell r="Q2734">
            <v>0</v>
          </cell>
          <cell r="R2734">
            <v>5.6309529854545115</v>
          </cell>
          <cell r="S2734">
            <v>17.1442871462299</v>
          </cell>
          <cell r="T2734">
            <v>40.548980952242438</v>
          </cell>
          <cell r="U2734">
            <v>52.92799504328039</v>
          </cell>
          <cell r="V2734">
            <v>59.593354892652727</v>
          </cell>
          <cell r="W2734">
            <v>60.382677857562754</v>
          </cell>
          <cell r="X2734">
            <v>61.162885646285609</v>
          </cell>
          <cell r="Y2734">
            <v>61.94387351456492</v>
          </cell>
          <cell r="Z2734">
            <v>62.762198341341403</v>
          </cell>
          <cell r="AA2734">
            <v>63.678439181486489</v>
          </cell>
          <cell r="AB2734">
            <v>64.520775498172327</v>
          </cell>
          <cell r="AC2734">
            <v>65.364607857843168</v>
          </cell>
          <cell r="AD2734">
            <v>66.238987169908881</v>
          </cell>
          <cell r="AE2734">
            <v>67.125063013269198</v>
          </cell>
          <cell r="AF2734">
            <v>68.022991851877961</v>
          </cell>
          <cell r="AG2734">
            <v>68.932932242700019</v>
          </cell>
          <cell r="AH2734">
            <v>69.855044863709381</v>
          </cell>
          <cell r="AI2734">
            <v>70.789492542261797</v>
          </cell>
          <cell r="AJ2734">
            <v>71.73644028384696</v>
          </cell>
          <cell r="AK2734">
            <v>72.696055301225314</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row>
        <row r="2735">
          <cell r="A2735" t="str">
            <v>UTMedium C&amp;IDLC Central ACWinter Peak Reduction @Meter  (MW)High Participation Case0</v>
          </cell>
          <cell r="B2735" t="str">
            <v>UT</v>
          </cell>
          <cell r="C2735" t="str">
            <v>Medium C&amp;I</v>
          </cell>
          <cell r="D2735" t="str">
            <v>DLC Central AC</v>
          </cell>
          <cell r="E2735" t="str">
            <v>Winter Peak Reduction @Meter  (MW)</v>
          </cell>
          <cell r="F2735" t="str">
            <v>High Participation Case</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50.148259338012451</v>
          </cell>
        </row>
        <row r="2736">
          <cell r="A2736" t="str">
            <v>UTMedium C&amp;IDLC Central ACWinter Peak Reduction @Generation (MW)High Participation Case0</v>
          </cell>
          <cell r="B2736" t="str">
            <v>UT</v>
          </cell>
          <cell r="C2736" t="str">
            <v>Medium C&amp;I</v>
          </cell>
          <cell r="D2736" t="str">
            <v>DLC Central AC</v>
          </cell>
          <cell r="E2736" t="str">
            <v>Winter Peak Reduction @Generation (MW)</v>
          </cell>
          <cell r="F2736" t="str">
            <v>High Participation Case</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row>
        <row r="2737">
          <cell r="A2737" t="str">
            <v>UTMedium C&amp;IDLC Central ACProgram Annual BenefitsHigh Participation Case0</v>
          </cell>
          <cell r="B2737" t="str">
            <v>UT</v>
          </cell>
          <cell r="C2737" t="str">
            <v>Medium C&amp;I</v>
          </cell>
          <cell r="D2737" t="str">
            <v>DLC Central AC</v>
          </cell>
          <cell r="E2737" t="str">
            <v>Program Annual Benefits</v>
          </cell>
          <cell r="F2737" t="str">
            <v>High Participation Case</v>
          </cell>
          <cell r="G2737">
            <v>0</v>
          </cell>
          <cell r="BA2737">
            <v>282384558.11000001</v>
          </cell>
        </row>
        <row r="2738">
          <cell r="A2738" t="str">
            <v>UTMedium C&amp;IDLC Central ACNew ParticipantsHigh Participation Case0</v>
          </cell>
          <cell r="B2738" t="str">
            <v>UT</v>
          </cell>
          <cell r="C2738" t="str">
            <v>Medium C&amp;I</v>
          </cell>
          <cell r="D2738" t="str">
            <v>DLC Central AC</v>
          </cell>
          <cell r="E2738" t="str">
            <v>New Participants</v>
          </cell>
          <cell r="F2738" t="str">
            <v>High Participation Case</v>
          </cell>
          <cell r="G2738">
            <v>0</v>
          </cell>
          <cell r="H2738">
            <v>0</v>
          </cell>
          <cell r="I2738">
            <v>0</v>
          </cell>
          <cell r="J2738">
            <v>0</v>
          </cell>
          <cell r="K2738">
            <v>0</v>
          </cell>
          <cell r="L2738">
            <v>0</v>
          </cell>
          <cell r="M2738">
            <v>0</v>
          </cell>
          <cell r="N2738">
            <v>0</v>
          </cell>
          <cell r="O2738">
            <v>0</v>
          </cell>
          <cell r="P2738">
            <v>0</v>
          </cell>
          <cell r="Q2738">
            <v>0</v>
          </cell>
          <cell r="R2738">
            <v>16746.686550000006</v>
          </cell>
          <cell r="S2738">
            <v>34271.919000000009</v>
          </cell>
          <cell r="T2738">
            <v>69833.664450000011</v>
          </cell>
          <cell r="U2738">
            <v>36847.527750000037</v>
          </cell>
          <cell r="V2738">
            <v>20100.588749999937</v>
          </cell>
          <cell r="W2738">
            <v>2583.0255000000179</v>
          </cell>
          <cell r="X2738">
            <v>2585.7149999999965</v>
          </cell>
          <cell r="Y2738">
            <v>2585.2035000000324</v>
          </cell>
          <cell r="Z2738">
            <v>2584.5764999999665</v>
          </cell>
          <cell r="AA2738">
            <v>2584.3950000000186</v>
          </cell>
          <cell r="AB2738">
            <v>2584.7249999999767</v>
          </cell>
          <cell r="AC2738">
            <v>2592.8595000000205</v>
          </cell>
          <cell r="AD2738">
            <v>2694.0321599718882</v>
          </cell>
          <cell r="AE2738">
            <v>2731.0805338135397</v>
          </cell>
          <cell r="AF2738">
            <v>2768.6383974915661</v>
          </cell>
          <cell r="AG2738">
            <v>2806.7127575183695</v>
          </cell>
          <cell r="AH2738">
            <v>2845.3107167601411</v>
          </cell>
          <cell r="AI2738">
            <v>2884.4394757617847</v>
          </cell>
          <cell r="AJ2738">
            <v>2924.1063340901455</v>
          </cell>
          <cell r="AK2738">
            <v>2964.3186916958948</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row>
        <row r="2739">
          <cell r="A2739" t="str">
            <v>UTMedium C&amp;IDLC Central ACIncentive CostsHigh Participation Case0</v>
          </cell>
          <cell r="B2739" t="str">
            <v>UT</v>
          </cell>
          <cell r="C2739" t="str">
            <v>Medium C&amp;I</v>
          </cell>
          <cell r="D2739" t="str">
            <v>DLC Central AC</v>
          </cell>
          <cell r="E2739" t="str">
            <v>Incentive Costs</v>
          </cell>
          <cell r="F2739" t="str">
            <v>High Participation Case</v>
          </cell>
          <cell r="G2739">
            <v>0</v>
          </cell>
          <cell r="H2739">
            <v>0</v>
          </cell>
          <cell r="I2739">
            <v>0</v>
          </cell>
          <cell r="J2739">
            <v>0</v>
          </cell>
          <cell r="K2739">
            <v>0</v>
          </cell>
          <cell r="L2739">
            <v>0</v>
          </cell>
          <cell r="M2739">
            <v>0</v>
          </cell>
          <cell r="N2739">
            <v>0</v>
          </cell>
          <cell r="O2739">
            <v>0</v>
          </cell>
          <cell r="P2739">
            <v>0</v>
          </cell>
          <cell r="Q2739">
            <v>0</v>
          </cell>
          <cell r="R2739">
            <v>351680.42</v>
          </cell>
          <cell r="S2739">
            <v>1071390.72</v>
          </cell>
          <cell r="T2739">
            <v>2537897.67</v>
          </cell>
          <cell r="U2739">
            <v>3311695.75</v>
          </cell>
          <cell r="V2739">
            <v>3733808.12</v>
          </cell>
          <cell r="W2739">
            <v>3788051.65</v>
          </cell>
          <cell r="X2739">
            <v>3842351.67</v>
          </cell>
          <cell r="Y2739">
            <v>3896640.94</v>
          </cell>
          <cell r="Z2739">
            <v>3950917.05</v>
          </cell>
          <cell r="AA2739">
            <v>4005189.34</v>
          </cell>
          <cell r="AB2739">
            <v>4059468.57</v>
          </cell>
          <cell r="AC2739">
            <v>4113918.62</v>
          </cell>
          <cell r="AD2739">
            <v>4170493.29</v>
          </cell>
          <cell r="AE2739">
            <v>4227845.9800000004</v>
          </cell>
          <cell r="AF2739">
            <v>4285987.3899999997</v>
          </cell>
          <cell r="AG2739">
            <v>4344928.3600000003</v>
          </cell>
          <cell r="AH2739">
            <v>4404679.88</v>
          </cell>
          <cell r="AI2739">
            <v>4465253.1100000003</v>
          </cell>
          <cell r="AJ2739">
            <v>4526659.34</v>
          </cell>
          <cell r="AK2739">
            <v>4588910.04</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row>
        <row r="2740">
          <cell r="A2740" t="str">
            <v>UTMedium C&amp;IDLC Central ACParticipantsHigh Participation Case0</v>
          </cell>
          <cell r="B2740" t="str">
            <v>UT</v>
          </cell>
          <cell r="C2740" t="str">
            <v>Medium C&amp;I</v>
          </cell>
          <cell r="D2740" t="str">
            <v>DLC Central AC</v>
          </cell>
          <cell r="E2740" t="str">
            <v>Participants</v>
          </cell>
          <cell r="F2740" t="str">
            <v>High Participation Case</v>
          </cell>
          <cell r="G2740">
            <v>0</v>
          </cell>
          <cell r="H2740">
            <v>0</v>
          </cell>
          <cell r="I2740">
            <v>0</v>
          </cell>
          <cell r="J2740">
            <v>0</v>
          </cell>
          <cell r="K2740">
            <v>0</v>
          </cell>
          <cell r="L2740">
            <v>0</v>
          </cell>
          <cell r="M2740">
            <v>0</v>
          </cell>
          <cell r="N2740">
            <v>0</v>
          </cell>
          <cell r="O2740">
            <v>0</v>
          </cell>
          <cell r="P2740">
            <v>0</v>
          </cell>
          <cell r="Q2740">
            <v>0</v>
          </cell>
          <cell r="R2740">
            <v>16746.686550000006</v>
          </cell>
          <cell r="S2740">
            <v>51018.605550000015</v>
          </cell>
          <cell r="T2740">
            <v>120852.27000000002</v>
          </cell>
          <cell r="U2740">
            <v>157699.79775000006</v>
          </cell>
          <cell r="V2740">
            <v>177800.38649999999</v>
          </cell>
          <cell r="W2740">
            <v>180383.41200000001</v>
          </cell>
          <cell r="X2740">
            <v>182969.12700000001</v>
          </cell>
          <cell r="Y2740">
            <v>185554.33050000004</v>
          </cell>
          <cell r="Z2740">
            <v>188138.90700000001</v>
          </cell>
          <cell r="AA2740">
            <v>190723.30200000003</v>
          </cell>
          <cell r="AB2740">
            <v>193308.027</v>
          </cell>
          <cell r="AC2740">
            <v>195900.88650000002</v>
          </cell>
          <cell r="AD2740">
            <v>198594.91865997191</v>
          </cell>
          <cell r="AE2740">
            <v>201325.99919378545</v>
          </cell>
          <cell r="AF2740">
            <v>204094.63759127702</v>
          </cell>
          <cell r="AG2740">
            <v>206901.35034879539</v>
          </cell>
          <cell r="AH2740">
            <v>209746.66106555553</v>
          </cell>
          <cell r="AI2740">
            <v>212631.10054131731</v>
          </cell>
          <cell r="AJ2740">
            <v>215555.20687540746</v>
          </cell>
          <cell r="AK2740">
            <v>218519.52556710335</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row>
        <row r="2741">
          <cell r="A2741" t="str">
            <v>UTResidentialDLC Central ACProgram Annual BenefitsHigh Participation Case0</v>
          </cell>
          <cell r="B2741" t="str">
            <v>UT</v>
          </cell>
          <cell r="C2741" t="str">
            <v>Residential</v>
          </cell>
          <cell r="D2741" t="str">
            <v>DLC Central AC</v>
          </cell>
          <cell r="E2741" t="str">
            <v>Program Annual Benefits</v>
          </cell>
          <cell r="F2741" t="str">
            <v>High Participation Case</v>
          </cell>
          <cell r="G2741">
            <v>0</v>
          </cell>
          <cell r="H2741">
            <v>0</v>
          </cell>
          <cell r="I2741">
            <v>0</v>
          </cell>
          <cell r="J2741">
            <v>0</v>
          </cell>
          <cell r="K2741">
            <v>0</v>
          </cell>
          <cell r="L2741">
            <v>0</v>
          </cell>
          <cell r="M2741">
            <v>0</v>
          </cell>
          <cell r="N2741">
            <v>0</v>
          </cell>
          <cell r="O2741">
            <v>0</v>
          </cell>
          <cell r="P2741">
            <v>0</v>
          </cell>
          <cell r="Q2741">
            <v>0</v>
          </cell>
          <cell r="R2741">
            <v>573231.01</v>
          </cell>
          <cell r="S2741">
            <v>1745288.43</v>
          </cell>
          <cell r="T2741">
            <v>4127886.26</v>
          </cell>
          <cell r="U2741">
            <v>5388069.9000000004</v>
          </cell>
          <cell r="V2741">
            <v>6066603.5300000003</v>
          </cell>
          <cell r="W2741">
            <v>6146956.6100000003</v>
          </cell>
          <cell r="X2741">
            <v>6226381.7599999998</v>
          </cell>
          <cell r="Y2741">
            <v>6305886.3200000003</v>
          </cell>
          <cell r="Z2741">
            <v>6389191.79</v>
          </cell>
          <cell r="AA2741">
            <v>6482465.1100000003</v>
          </cell>
          <cell r="AB2741">
            <v>6568214.9500000002</v>
          </cell>
          <cell r="AC2741">
            <v>6654117.0800000001</v>
          </cell>
          <cell r="AD2741">
            <v>6743128.8899999997</v>
          </cell>
          <cell r="AE2741">
            <v>6833331.4100000001</v>
          </cell>
          <cell r="AF2741">
            <v>6924740.5700000003</v>
          </cell>
          <cell r="AG2741">
            <v>7017372.5</v>
          </cell>
          <cell r="AH2741">
            <v>7111243.5700000003</v>
          </cell>
          <cell r="AI2741">
            <v>7206370.3399999999</v>
          </cell>
          <cell r="AJ2741">
            <v>7302769.6200000001</v>
          </cell>
          <cell r="AK2741">
            <v>7400458.4299999997</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row>
        <row r="2742">
          <cell r="A2742" t="str">
            <v>UTResidentialDLC Central ACProgram Annual CostsHigh Participation Case0</v>
          </cell>
          <cell r="B2742" t="str">
            <v>UT</v>
          </cell>
          <cell r="C2742" t="str">
            <v>Residential</v>
          </cell>
          <cell r="D2742" t="str">
            <v>DLC Central AC</v>
          </cell>
          <cell r="E2742" t="str">
            <v>Program Annual Costs</v>
          </cell>
          <cell r="F2742" t="str">
            <v>High Participation Case</v>
          </cell>
          <cell r="G2742">
            <v>0</v>
          </cell>
          <cell r="H2742">
            <v>0</v>
          </cell>
          <cell r="I2742">
            <v>0</v>
          </cell>
          <cell r="J2742">
            <v>0</v>
          </cell>
          <cell r="K2742">
            <v>0</v>
          </cell>
          <cell r="L2742">
            <v>0</v>
          </cell>
          <cell r="M2742">
            <v>0</v>
          </cell>
          <cell r="N2742">
            <v>0</v>
          </cell>
          <cell r="O2742">
            <v>0</v>
          </cell>
          <cell r="P2742">
            <v>0</v>
          </cell>
          <cell r="Q2742">
            <v>0</v>
          </cell>
          <cell r="R2742">
            <v>5834317.1500000004</v>
          </cell>
          <cell r="S2742">
            <v>12509121.98</v>
          </cell>
          <cell r="T2742">
            <v>26286343.199999999</v>
          </cell>
          <cell r="U2742">
            <v>16130618.27</v>
          </cell>
          <cell r="V2742">
            <v>10911310.720000001</v>
          </cell>
          <cell r="W2742">
            <v>4823091.07</v>
          </cell>
          <cell r="X2742">
            <v>4899046.41</v>
          </cell>
          <cell r="Y2742">
            <v>4974249.76</v>
          </cell>
          <cell r="Z2742">
            <v>5049879.66</v>
          </cell>
          <cell r="AA2742">
            <v>5126289.05</v>
          </cell>
          <cell r="AB2742">
            <v>5203203.5</v>
          </cell>
          <cell r="AC2742">
            <v>5283869.59</v>
          </cell>
          <cell r="AD2742">
            <v>5405233.1200000001</v>
          </cell>
          <cell r="AE2742">
            <v>5502775.29</v>
          </cell>
          <cell r="AF2742">
            <v>5602414.6799999997</v>
          </cell>
          <cell r="AG2742">
            <v>5704204.7300000004</v>
          </cell>
          <cell r="AH2742">
            <v>5808200.4400000004</v>
          </cell>
          <cell r="AI2742">
            <v>5914458.3899999997</v>
          </cell>
          <cell r="AJ2742">
            <v>6023036.7800000003</v>
          </cell>
          <cell r="AK2742">
            <v>6133995.5099999998</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row>
        <row r="2743">
          <cell r="A2743" t="str">
            <v>UTResidentialDLC Central ACNon-Incentive CostsHigh Participation Case0</v>
          </cell>
          <cell r="B2743" t="str">
            <v>UT</v>
          </cell>
          <cell r="C2743" t="str">
            <v>Residential</v>
          </cell>
          <cell r="D2743" t="str">
            <v>DLC Central AC</v>
          </cell>
          <cell r="E2743" t="str">
            <v>Non-Incentive Costs</v>
          </cell>
          <cell r="F2743" t="str">
            <v>High Participation Case</v>
          </cell>
          <cell r="G2743">
            <v>0</v>
          </cell>
          <cell r="H2743">
            <v>0</v>
          </cell>
          <cell r="I2743">
            <v>0</v>
          </cell>
          <cell r="J2743">
            <v>0</v>
          </cell>
          <cell r="K2743">
            <v>0</v>
          </cell>
          <cell r="L2743">
            <v>0</v>
          </cell>
          <cell r="M2743">
            <v>0</v>
          </cell>
          <cell r="N2743">
            <v>0</v>
          </cell>
          <cell r="O2743">
            <v>0</v>
          </cell>
          <cell r="P2743">
            <v>0</v>
          </cell>
          <cell r="Q2743">
            <v>0</v>
          </cell>
          <cell r="R2743">
            <v>5482636.7300000004</v>
          </cell>
          <cell r="S2743">
            <v>11437731.27</v>
          </cell>
          <cell r="T2743">
            <v>23748445.530000001</v>
          </cell>
          <cell r="U2743">
            <v>12818922.52</v>
          </cell>
          <cell r="V2743">
            <v>7177502.6100000003</v>
          </cell>
          <cell r="W2743">
            <v>1035039.42</v>
          </cell>
          <cell r="X2743">
            <v>1056694.75</v>
          </cell>
          <cell r="Y2743">
            <v>1077608.81</v>
          </cell>
          <cell r="Z2743">
            <v>1098962.6200000001</v>
          </cell>
          <cell r="AA2743">
            <v>1121099.71</v>
          </cell>
          <cell r="AB2743">
            <v>1143734.93</v>
          </cell>
          <cell r="AC2743">
            <v>1169950.97</v>
          </cell>
          <cell r="AD2743">
            <v>1234739.83</v>
          </cell>
          <cell r="AE2743">
            <v>1274929.31</v>
          </cell>
          <cell r="AF2743">
            <v>1316427.29</v>
          </cell>
          <cell r="AG2743">
            <v>1359276.37</v>
          </cell>
          <cell r="AH2743">
            <v>1403520.56</v>
          </cell>
          <cell r="AI2743">
            <v>1449205.28</v>
          </cell>
          <cell r="AJ2743">
            <v>1496377.44</v>
          </cell>
          <cell r="AK2743">
            <v>1545085.48</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row>
        <row r="2744">
          <cell r="A2744" t="str">
            <v>UTResidentialDLC Central ACSummer Peak Reduction @Meter  (MW)High Participation Case0</v>
          </cell>
          <cell r="B2744" t="str">
            <v>UT</v>
          </cell>
          <cell r="C2744" t="str">
            <v>Residential</v>
          </cell>
          <cell r="D2744" t="str">
            <v>DLC Central AC</v>
          </cell>
          <cell r="E2744" t="str">
            <v>Summer Peak Reduction @Meter  (MW)</v>
          </cell>
          <cell r="F2744" t="str">
            <v>High Participation Case</v>
          </cell>
          <cell r="G2744">
            <v>0</v>
          </cell>
          <cell r="H2744">
            <v>0</v>
          </cell>
          <cell r="I2744">
            <v>0</v>
          </cell>
          <cell r="J2744">
            <v>0</v>
          </cell>
          <cell r="K2744">
            <v>0</v>
          </cell>
          <cell r="L2744">
            <v>0</v>
          </cell>
          <cell r="M2744">
            <v>0</v>
          </cell>
          <cell r="N2744">
            <v>0</v>
          </cell>
          <cell r="O2744">
            <v>0</v>
          </cell>
          <cell r="P2744">
            <v>0</v>
          </cell>
          <cell r="Q2744">
            <v>0</v>
          </cell>
          <cell r="R2744">
            <v>5.1061481672101516</v>
          </cell>
          <cell r="S2744">
            <v>15.546439584201273</v>
          </cell>
          <cell r="T2744">
            <v>36.769815927493447</v>
          </cell>
          <cell r="U2744">
            <v>47.99510590524666</v>
          </cell>
          <cell r="V2744">
            <v>54.039254216657497</v>
          </cell>
          <cell r="W2744">
            <v>54.75501228123791</v>
          </cell>
          <cell r="X2744">
            <v>55.462504704051796</v>
          </cell>
          <cell r="Y2744">
            <v>56.170704503007471</v>
          </cell>
          <cell r="Z2744">
            <v>56.91276145592839</v>
          </cell>
          <cell r="AA2744">
            <v>57.74360864977195</v>
          </cell>
          <cell r="AB2744">
            <v>58.507439221742665</v>
          </cell>
          <cell r="AC2744">
            <v>59.27262640549219</v>
          </cell>
          <cell r="AD2744">
            <v>60.065513565673378</v>
          </cell>
          <cell r="AE2744">
            <v>60.869007140432515</v>
          </cell>
          <cell r="AF2744">
            <v>61.683249011282939</v>
          </cell>
          <cell r="AG2744">
            <v>62.508382957680382</v>
          </cell>
          <cell r="AH2744">
            <v>63.344554682411669</v>
          </cell>
          <cell r="AI2744">
            <v>64.191911837323005</v>
          </cell>
          <cell r="AJ2744">
            <v>65.050604049392433</v>
          </cell>
          <cell r="AK2744">
            <v>65.920782947151125</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row>
        <row r="2745">
          <cell r="A2745" t="str">
            <v>UTResidentialDLC Central ACSummer Peak Reduction @Generation (MW)High Participation Case0</v>
          </cell>
          <cell r="B2745" t="str">
            <v>UT</v>
          </cell>
          <cell r="C2745" t="str">
            <v>Residential</v>
          </cell>
          <cell r="D2745" t="str">
            <v>DLC Central AC</v>
          </cell>
          <cell r="E2745" t="str">
            <v>Summer Peak Reduction @Generation (MW)</v>
          </cell>
          <cell r="F2745" t="str">
            <v>High Participation Case</v>
          </cell>
          <cell r="G2745">
            <v>0</v>
          </cell>
          <cell r="H2745">
            <v>0</v>
          </cell>
          <cell r="I2745">
            <v>0</v>
          </cell>
          <cell r="J2745">
            <v>0</v>
          </cell>
          <cell r="K2745">
            <v>0</v>
          </cell>
          <cell r="L2745">
            <v>0</v>
          </cell>
          <cell r="M2745">
            <v>0</v>
          </cell>
          <cell r="N2745">
            <v>0</v>
          </cell>
          <cell r="O2745">
            <v>0</v>
          </cell>
          <cell r="P2745">
            <v>0</v>
          </cell>
          <cell r="Q2745">
            <v>0</v>
          </cell>
          <cell r="R2745">
            <v>5.6309529854545115</v>
          </cell>
          <cell r="S2745">
            <v>17.1442871462299</v>
          </cell>
          <cell r="T2745">
            <v>40.548980952242438</v>
          </cell>
          <cell r="U2745">
            <v>52.92799504328039</v>
          </cell>
          <cell r="V2745">
            <v>59.593354892652727</v>
          </cell>
          <cell r="W2745">
            <v>60.382677857562754</v>
          </cell>
          <cell r="X2745">
            <v>61.162885646285609</v>
          </cell>
          <cell r="Y2745">
            <v>61.94387351456492</v>
          </cell>
          <cell r="Z2745">
            <v>62.762198341341403</v>
          </cell>
          <cell r="AA2745">
            <v>63.678439181486489</v>
          </cell>
          <cell r="AB2745">
            <v>64.520775498172327</v>
          </cell>
          <cell r="AC2745">
            <v>65.364607857843168</v>
          </cell>
          <cell r="AD2745">
            <v>66.238987169908881</v>
          </cell>
          <cell r="AE2745">
            <v>67.125063013269198</v>
          </cell>
          <cell r="AF2745">
            <v>68.022991851877961</v>
          </cell>
          <cell r="AG2745">
            <v>68.932932242700019</v>
          </cell>
          <cell r="AH2745">
            <v>69.855044863709381</v>
          </cell>
          <cell r="AI2745">
            <v>70.789492542261797</v>
          </cell>
          <cell r="AJ2745">
            <v>71.73644028384696</v>
          </cell>
          <cell r="AK2745">
            <v>72.696055301225314</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row>
        <row r="2746">
          <cell r="A2746" t="str">
            <v>UTResidentialDLC Central ACWinter Peak Reduction @Meter  (MW)High Participation Case0</v>
          </cell>
          <cell r="B2746" t="str">
            <v>UT</v>
          </cell>
          <cell r="C2746" t="str">
            <v>Residential</v>
          </cell>
          <cell r="D2746" t="str">
            <v>DLC Central AC</v>
          </cell>
          <cell r="E2746" t="str">
            <v>Winter Peak Reduction @Meter  (MW)</v>
          </cell>
          <cell r="F2746" t="str">
            <v>High Participation Case</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row>
        <row r="2747">
          <cell r="A2747" t="str">
            <v>UTResidentialDLC Central ACWinter Peak Reduction @Generation (MW)High Participation Case0</v>
          </cell>
          <cell r="B2747" t="str">
            <v>UT</v>
          </cell>
          <cell r="C2747" t="str">
            <v>Residential</v>
          </cell>
          <cell r="D2747" t="str">
            <v>DLC Central AC</v>
          </cell>
          <cell r="E2747" t="str">
            <v>Winter Peak Reduction @Generation (MW)</v>
          </cell>
          <cell r="F2747" t="str">
            <v>High Participation Case</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row>
        <row r="2748">
          <cell r="A2748" t="str">
            <v>UTResidentialDLC Central ACProgram Annual BenefitsHigh Participation Case0</v>
          </cell>
          <cell r="B2748" t="str">
            <v>UT</v>
          </cell>
          <cell r="C2748" t="str">
            <v>Residential</v>
          </cell>
          <cell r="D2748" t="str">
            <v>DLC Central AC</v>
          </cell>
          <cell r="E2748" t="str">
            <v>Program Annual Benefits</v>
          </cell>
          <cell r="F2748" t="str">
            <v>High Participation Case</v>
          </cell>
          <cell r="G2748">
            <v>0</v>
          </cell>
          <cell r="BA2748">
            <v>-1044376537.66</v>
          </cell>
        </row>
        <row r="2749">
          <cell r="A2749" t="str">
            <v>UTResidentialDLC Central ACNew ParticipantsHigh Participation Case0</v>
          </cell>
          <cell r="B2749" t="str">
            <v>UT</v>
          </cell>
          <cell r="C2749" t="str">
            <v>Residential</v>
          </cell>
          <cell r="D2749" t="str">
            <v>DLC Central AC</v>
          </cell>
          <cell r="E2749" t="str">
            <v>New Participants</v>
          </cell>
          <cell r="F2749" t="str">
            <v>High Participation Case</v>
          </cell>
          <cell r="G2749">
            <v>0</v>
          </cell>
          <cell r="H2749">
            <v>0</v>
          </cell>
          <cell r="I2749">
            <v>0</v>
          </cell>
          <cell r="J2749">
            <v>0</v>
          </cell>
          <cell r="K2749">
            <v>0</v>
          </cell>
          <cell r="L2749">
            <v>0</v>
          </cell>
          <cell r="M2749">
            <v>0</v>
          </cell>
          <cell r="N2749">
            <v>0</v>
          </cell>
          <cell r="O2749">
            <v>0</v>
          </cell>
          <cell r="P2749">
            <v>0</v>
          </cell>
          <cell r="Q2749">
            <v>0</v>
          </cell>
          <cell r="R2749">
            <v>16746.686550000006</v>
          </cell>
          <cell r="S2749">
            <v>34271.919000000009</v>
          </cell>
          <cell r="T2749">
            <v>69833.664450000011</v>
          </cell>
          <cell r="U2749">
            <v>36847.527750000037</v>
          </cell>
          <cell r="V2749">
            <v>20100.588749999937</v>
          </cell>
          <cell r="W2749">
            <v>2583.0255000000179</v>
          </cell>
          <cell r="X2749">
            <v>2585.7149999999965</v>
          </cell>
          <cell r="Y2749">
            <v>2585.2035000000324</v>
          </cell>
          <cell r="Z2749">
            <v>2584.5764999999665</v>
          </cell>
          <cell r="AA2749">
            <v>2584.3950000000186</v>
          </cell>
          <cell r="AB2749">
            <v>2584.7249999999767</v>
          </cell>
          <cell r="AC2749">
            <v>2592.8595000000205</v>
          </cell>
          <cell r="AD2749">
            <v>2694.0321599718882</v>
          </cell>
          <cell r="AE2749">
            <v>2731.0805338135397</v>
          </cell>
          <cell r="AF2749">
            <v>2768.6383974915661</v>
          </cell>
          <cell r="AG2749">
            <v>2806.7127575183695</v>
          </cell>
          <cell r="AH2749">
            <v>2845.3107167601411</v>
          </cell>
          <cell r="AI2749">
            <v>2884.4394757617847</v>
          </cell>
          <cell r="AJ2749">
            <v>2924.1063340901455</v>
          </cell>
          <cell r="AK2749">
            <v>2964.3186916958948</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row>
        <row r="2750">
          <cell r="A2750" t="str">
            <v>UTResidentialDLC Central ACIncentive CostsHigh Participation Case0</v>
          </cell>
          <cell r="B2750" t="str">
            <v>UT</v>
          </cell>
          <cell r="C2750" t="str">
            <v>Residential</v>
          </cell>
          <cell r="D2750" t="str">
            <v>DLC Central AC</v>
          </cell>
          <cell r="E2750" t="str">
            <v>Incentive Costs</v>
          </cell>
          <cell r="F2750" t="str">
            <v>High Participation Case</v>
          </cell>
          <cell r="G2750">
            <v>0</v>
          </cell>
          <cell r="H2750">
            <v>0</v>
          </cell>
          <cell r="I2750">
            <v>0</v>
          </cell>
          <cell r="J2750">
            <v>0</v>
          </cell>
          <cell r="K2750">
            <v>0</v>
          </cell>
          <cell r="L2750">
            <v>0</v>
          </cell>
          <cell r="M2750">
            <v>0</v>
          </cell>
          <cell r="N2750">
            <v>0</v>
          </cell>
          <cell r="O2750">
            <v>0</v>
          </cell>
          <cell r="P2750">
            <v>0</v>
          </cell>
          <cell r="Q2750">
            <v>0</v>
          </cell>
          <cell r="R2750">
            <v>351680.42</v>
          </cell>
          <cell r="S2750">
            <v>1071390.72</v>
          </cell>
          <cell r="T2750">
            <v>2537897.67</v>
          </cell>
          <cell r="U2750">
            <v>3311695.75</v>
          </cell>
          <cell r="V2750">
            <v>3733808.12</v>
          </cell>
          <cell r="W2750">
            <v>3788051.65</v>
          </cell>
          <cell r="X2750">
            <v>3842351.67</v>
          </cell>
          <cell r="Y2750">
            <v>3896640.94</v>
          </cell>
          <cell r="Z2750">
            <v>3950917.05</v>
          </cell>
          <cell r="AA2750">
            <v>4005189.34</v>
          </cell>
          <cell r="AB2750">
            <v>4059468.57</v>
          </cell>
          <cell r="AC2750">
            <v>4113918.62</v>
          </cell>
          <cell r="AD2750">
            <v>4170493.29</v>
          </cell>
          <cell r="AE2750">
            <v>4227845.9800000004</v>
          </cell>
          <cell r="AF2750">
            <v>4285987.3899999997</v>
          </cell>
          <cell r="AG2750">
            <v>4344928.3600000003</v>
          </cell>
          <cell r="AH2750">
            <v>4404679.88</v>
          </cell>
          <cell r="AI2750">
            <v>4465253.1100000003</v>
          </cell>
          <cell r="AJ2750">
            <v>4526659.34</v>
          </cell>
          <cell r="AK2750">
            <v>4588910.04</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row>
        <row r="2751">
          <cell r="A2751" t="str">
            <v>UTResidentialDLC Central ACParticipantsHigh Participation Case0</v>
          </cell>
          <cell r="B2751" t="str">
            <v>UT</v>
          </cell>
          <cell r="C2751" t="str">
            <v>Residential</v>
          </cell>
          <cell r="D2751" t="str">
            <v>DLC Central AC</v>
          </cell>
          <cell r="E2751" t="str">
            <v>Participants</v>
          </cell>
          <cell r="F2751" t="str">
            <v>High Participation Case</v>
          </cell>
          <cell r="G2751">
            <v>0</v>
          </cell>
          <cell r="H2751">
            <v>0</v>
          </cell>
          <cell r="I2751">
            <v>0</v>
          </cell>
          <cell r="J2751">
            <v>0</v>
          </cell>
          <cell r="K2751">
            <v>0</v>
          </cell>
          <cell r="L2751">
            <v>0</v>
          </cell>
          <cell r="M2751">
            <v>0</v>
          </cell>
          <cell r="N2751">
            <v>0</v>
          </cell>
          <cell r="O2751">
            <v>0</v>
          </cell>
          <cell r="P2751">
            <v>0</v>
          </cell>
          <cell r="Q2751">
            <v>0</v>
          </cell>
          <cell r="R2751">
            <v>16746.686550000006</v>
          </cell>
          <cell r="S2751">
            <v>51018.605550000015</v>
          </cell>
          <cell r="T2751">
            <v>120852.27000000002</v>
          </cell>
          <cell r="U2751">
            <v>157699.79775000006</v>
          </cell>
          <cell r="V2751">
            <v>177800.38649999999</v>
          </cell>
          <cell r="W2751">
            <v>180383.41200000001</v>
          </cell>
          <cell r="X2751">
            <v>182969.12700000001</v>
          </cell>
          <cell r="Y2751">
            <v>185554.33050000004</v>
          </cell>
          <cell r="Z2751">
            <v>188138.90700000001</v>
          </cell>
          <cell r="AA2751">
            <v>190723.30200000003</v>
          </cell>
          <cell r="AB2751">
            <v>193308.027</v>
          </cell>
          <cell r="AC2751">
            <v>195900.88650000002</v>
          </cell>
          <cell r="AD2751">
            <v>198594.91865997191</v>
          </cell>
          <cell r="AE2751">
            <v>201325.99919378545</v>
          </cell>
          <cell r="AF2751">
            <v>204094.63759127702</v>
          </cell>
          <cell r="AG2751">
            <v>206901.35034879539</v>
          </cell>
          <cell r="AH2751">
            <v>209746.66106555553</v>
          </cell>
          <cell r="AI2751">
            <v>212631.10054131731</v>
          </cell>
          <cell r="AJ2751">
            <v>215555.20687540746</v>
          </cell>
          <cell r="AK2751">
            <v>218519.52556710335</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row>
        <row r="2752">
          <cell r="A2752" t="str">
            <v>UTSmall C&amp;IDLC Central ACProgram Annual BenefitsHigh Participation Case0</v>
          </cell>
          <cell r="B2752" t="str">
            <v>UT</v>
          </cell>
          <cell r="C2752" t="str">
            <v>Small C&amp;I</v>
          </cell>
          <cell r="D2752" t="str">
            <v>DLC Central AC</v>
          </cell>
          <cell r="E2752" t="str">
            <v>Program Annual Benefits</v>
          </cell>
          <cell r="F2752" t="str">
            <v>High Participation Case</v>
          </cell>
          <cell r="G2752">
            <v>0</v>
          </cell>
          <cell r="H2752">
            <v>0</v>
          </cell>
          <cell r="I2752">
            <v>0</v>
          </cell>
          <cell r="J2752">
            <v>0</v>
          </cell>
          <cell r="K2752">
            <v>0</v>
          </cell>
          <cell r="L2752">
            <v>0</v>
          </cell>
          <cell r="M2752">
            <v>0</v>
          </cell>
          <cell r="N2752">
            <v>0</v>
          </cell>
          <cell r="O2752">
            <v>0</v>
          </cell>
          <cell r="P2752">
            <v>0</v>
          </cell>
          <cell r="Q2752">
            <v>0</v>
          </cell>
          <cell r="R2752">
            <v>573231.01</v>
          </cell>
          <cell r="S2752">
            <v>1745288.43</v>
          </cell>
          <cell r="T2752">
            <v>4127886.26</v>
          </cell>
          <cell r="U2752">
            <v>5388069.9000000004</v>
          </cell>
          <cell r="V2752">
            <v>6066603.5300000003</v>
          </cell>
          <cell r="W2752">
            <v>6146956.6100000003</v>
          </cell>
          <cell r="X2752">
            <v>6226381.7599999998</v>
          </cell>
          <cell r="Y2752">
            <v>6305886.3200000003</v>
          </cell>
          <cell r="Z2752">
            <v>6389191.79</v>
          </cell>
          <cell r="AA2752">
            <v>6482465.1100000003</v>
          </cell>
          <cell r="AB2752">
            <v>6568214.9500000002</v>
          </cell>
          <cell r="AC2752">
            <v>6654117.0800000001</v>
          </cell>
          <cell r="AD2752">
            <v>6743128.8899999997</v>
          </cell>
          <cell r="AE2752">
            <v>6833331.4100000001</v>
          </cell>
          <cell r="AF2752">
            <v>6924740.5700000003</v>
          </cell>
          <cell r="AG2752">
            <v>7017372.5</v>
          </cell>
          <cell r="AH2752">
            <v>7111243.5700000003</v>
          </cell>
          <cell r="AI2752">
            <v>7206370.3399999999</v>
          </cell>
          <cell r="AJ2752">
            <v>7302769.6200000001</v>
          </cell>
          <cell r="AK2752">
            <v>7400458.4299999997</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row>
        <row r="2753">
          <cell r="A2753" t="str">
            <v>UTSmall C&amp;IDLC Central ACProgram Annual CostsHigh Participation Case0</v>
          </cell>
          <cell r="B2753" t="str">
            <v>UT</v>
          </cell>
          <cell r="C2753" t="str">
            <v>Small C&amp;I</v>
          </cell>
          <cell r="D2753" t="str">
            <v>DLC Central AC</v>
          </cell>
          <cell r="E2753" t="str">
            <v>Program Annual Costs</v>
          </cell>
          <cell r="F2753" t="str">
            <v>High Participation Case</v>
          </cell>
          <cell r="G2753">
            <v>0</v>
          </cell>
          <cell r="H2753">
            <v>0</v>
          </cell>
          <cell r="I2753">
            <v>0</v>
          </cell>
          <cell r="J2753">
            <v>0</v>
          </cell>
          <cell r="K2753">
            <v>0</v>
          </cell>
          <cell r="L2753">
            <v>0</v>
          </cell>
          <cell r="M2753">
            <v>0</v>
          </cell>
          <cell r="N2753">
            <v>0</v>
          </cell>
          <cell r="O2753">
            <v>0</v>
          </cell>
          <cell r="P2753">
            <v>0</v>
          </cell>
          <cell r="Q2753">
            <v>0</v>
          </cell>
          <cell r="R2753">
            <v>5834317.1500000004</v>
          </cell>
          <cell r="S2753">
            <v>12509121.98</v>
          </cell>
          <cell r="T2753">
            <v>26286343.199999999</v>
          </cell>
          <cell r="U2753">
            <v>16130618.27</v>
          </cell>
          <cell r="V2753">
            <v>10911310.720000001</v>
          </cell>
          <cell r="W2753">
            <v>4823091.07</v>
          </cell>
          <cell r="X2753">
            <v>4899046.41</v>
          </cell>
          <cell r="Y2753">
            <v>4974249.76</v>
          </cell>
          <cell r="Z2753">
            <v>5049879.66</v>
          </cell>
          <cell r="AA2753">
            <v>5126289.05</v>
          </cell>
          <cell r="AB2753">
            <v>5203203.5</v>
          </cell>
          <cell r="AC2753">
            <v>5283869.59</v>
          </cell>
          <cell r="AD2753">
            <v>5405233.1200000001</v>
          </cell>
          <cell r="AE2753">
            <v>5502775.29</v>
          </cell>
          <cell r="AF2753">
            <v>5602414.6799999997</v>
          </cell>
          <cell r="AG2753">
            <v>5704204.7300000004</v>
          </cell>
          <cell r="AH2753">
            <v>5808200.4400000004</v>
          </cell>
          <cell r="AI2753">
            <v>5914458.3899999997</v>
          </cell>
          <cell r="AJ2753">
            <v>6023036.7800000003</v>
          </cell>
          <cell r="AK2753">
            <v>6133995.5099999998</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279564.68</v>
          </cell>
        </row>
        <row r="2754">
          <cell r="A2754" t="str">
            <v>UTSmall C&amp;IDLC Central ACNon-Incentive CostsHigh Participation Case0</v>
          </cell>
          <cell r="B2754" t="str">
            <v>UT</v>
          </cell>
          <cell r="C2754" t="str">
            <v>Small C&amp;I</v>
          </cell>
          <cell r="D2754" t="str">
            <v>DLC Central AC</v>
          </cell>
          <cell r="E2754" t="str">
            <v>Non-Incentive Costs</v>
          </cell>
          <cell r="F2754" t="str">
            <v>High Participation Case</v>
          </cell>
          <cell r="G2754">
            <v>0</v>
          </cell>
          <cell r="H2754">
            <v>0</v>
          </cell>
          <cell r="I2754">
            <v>0</v>
          </cell>
          <cell r="J2754">
            <v>0</v>
          </cell>
          <cell r="K2754">
            <v>0</v>
          </cell>
          <cell r="L2754">
            <v>0</v>
          </cell>
          <cell r="M2754">
            <v>0</v>
          </cell>
          <cell r="N2754">
            <v>0</v>
          </cell>
          <cell r="O2754">
            <v>0</v>
          </cell>
          <cell r="P2754">
            <v>0</v>
          </cell>
          <cell r="Q2754">
            <v>0</v>
          </cell>
          <cell r="R2754">
            <v>5482636.7300000004</v>
          </cell>
          <cell r="S2754">
            <v>11437731.27</v>
          </cell>
          <cell r="T2754">
            <v>23748445.530000001</v>
          </cell>
          <cell r="U2754">
            <v>12818922.52</v>
          </cell>
          <cell r="V2754">
            <v>7177502.6100000003</v>
          </cell>
          <cell r="W2754">
            <v>1035039.42</v>
          </cell>
          <cell r="X2754">
            <v>1056694.75</v>
          </cell>
          <cell r="Y2754">
            <v>1077608.81</v>
          </cell>
          <cell r="Z2754">
            <v>1098962.6200000001</v>
          </cell>
          <cell r="AA2754">
            <v>1121099.71</v>
          </cell>
          <cell r="AB2754">
            <v>1143734.93</v>
          </cell>
          <cell r="AC2754">
            <v>1169950.97</v>
          </cell>
          <cell r="AD2754">
            <v>1234739.83</v>
          </cell>
          <cell r="AE2754">
            <v>1274929.31</v>
          </cell>
          <cell r="AF2754">
            <v>1316427.29</v>
          </cell>
          <cell r="AG2754">
            <v>1359276.37</v>
          </cell>
          <cell r="AH2754">
            <v>1403520.56</v>
          </cell>
          <cell r="AI2754">
            <v>1449205.28</v>
          </cell>
          <cell r="AJ2754">
            <v>1496377.44</v>
          </cell>
          <cell r="AK2754">
            <v>1545085.48</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row>
        <row r="2755">
          <cell r="A2755" t="str">
            <v>UTSmall C&amp;IDLC Central ACSummer Peak Reduction @Meter  (MW)High Participation Case0</v>
          </cell>
          <cell r="B2755" t="str">
            <v>UT</v>
          </cell>
          <cell r="C2755" t="str">
            <v>Small C&amp;I</v>
          </cell>
          <cell r="D2755" t="str">
            <v>DLC Central AC</v>
          </cell>
          <cell r="E2755" t="str">
            <v>Summer Peak Reduction @Meter  (MW)</v>
          </cell>
          <cell r="F2755" t="str">
            <v>High Participation Case</v>
          </cell>
          <cell r="G2755">
            <v>0</v>
          </cell>
          <cell r="H2755">
            <v>0</v>
          </cell>
          <cell r="I2755">
            <v>0</v>
          </cell>
          <cell r="J2755">
            <v>0</v>
          </cell>
          <cell r="K2755">
            <v>0</v>
          </cell>
          <cell r="L2755">
            <v>0</v>
          </cell>
          <cell r="M2755">
            <v>0</v>
          </cell>
          <cell r="N2755">
            <v>0</v>
          </cell>
          <cell r="O2755">
            <v>0</v>
          </cell>
          <cell r="P2755">
            <v>0</v>
          </cell>
          <cell r="Q2755">
            <v>0</v>
          </cell>
          <cell r="R2755">
            <v>5.1061481672101516</v>
          </cell>
          <cell r="S2755">
            <v>15.546439584201273</v>
          </cell>
          <cell r="T2755">
            <v>36.769815927493447</v>
          </cell>
          <cell r="U2755">
            <v>47.99510590524666</v>
          </cell>
          <cell r="V2755">
            <v>54.039254216657497</v>
          </cell>
          <cell r="W2755">
            <v>54.75501228123791</v>
          </cell>
          <cell r="X2755">
            <v>55.462504704051796</v>
          </cell>
          <cell r="Y2755">
            <v>56.170704503007471</v>
          </cell>
          <cell r="Z2755">
            <v>56.91276145592839</v>
          </cell>
          <cell r="AA2755">
            <v>57.74360864977195</v>
          </cell>
          <cell r="AB2755">
            <v>58.507439221742665</v>
          </cell>
          <cell r="AC2755">
            <v>59.27262640549219</v>
          </cell>
          <cell r="AD2755">
            <v>60.065513565673378</v>
          </cell>
          <cell r="AE2755">
            <v>60.869007140432515</v>
          </cell>
          <cell r="AF2755">
            <v>61.683249011282939</v>
          </cell>
          <cell r="AG2755">
            <v>62.508382957680382</v>
          </cell>
          <cell r="AH2755">
            <v>63.344554682411669</v>
          </cell>
          <cell r="AI2755">
            <v>64.191911837323005</v>
          </cell>
          <cell r="AJ2755">
            <v>65.050604049392433</v>
          </cell>
          <cell r="AK2755">
            <v>65.920782947151125</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4.5820653841936556</v>
          </cell>
        </row>
        <row r="2756">
          <cell r="A2756" t="str">
            <v>UTSmall C&amp;IDLC Central ACSummer Peak Reduction @Generation (MW)High Participation Case0</v>
          </cell>
          <cell r="B2756" t="str">
            <v>UT</v>
          </cell>
          <cell r="C2756" t="str">
            <v>Small C&amp;I</v>
          </cell>
          <cell r="D2756" t="str">
            <v>DLC Central AC</v>
          </cell>
          <cell r="E2756" t="str">
            <v>Summer Peak Reduction @Generation (MW)</v>
          </cell>
          <cell r="F2756" t="str">
            <v>High Participation Case</v>
          </cell>
          <cell r="G2756">
            <v>0</v>
          </cell>
          <cell r="H2756">
            <v>0</v>
          </cell>
          <cell r="I2756">
            <v>0</v>
          </cell>
          <cell r="J2756">
            <v>0</v>
          </cell>
          <cell r="K2756">
            <v>0</v>
          </cell>
          <cell r="L2756">
            <v>0</v>
          </cell>
          <cell r="M2756">
            <v>0</v>
          </cell>
          <cell r="N2756">
            <v>0</v>
          </cell>
          <cell r="O2756">
            <v>0</v>
          </cell>
          <cell r="P2756">
            <v>0</v>
          </cell>
          <cell r="Q2756">
            <v>0</v>
          </cell>
          <cell r="R2756">
            <v>5.6309529854545115</v>
          </cell>
          <cell r="S2756">
            <v>17.1442871462299</v>
          </cell>
          <cell r="T2756">
            <v>40.548980952242438</v>
          </cell>
          <cell r="U2756">
            <v>52.92799504328039</v>
          </cell>
          <cell r="V2756">
            <v>59.593354892652727</v>
          </cell>
          <cell r="W2756">
            <v>60.382677857562754</v>
          </cell>
          <cell r="X2756">
            <v>61.162885646285609</v>
          </cell>
          <cell r="Y2756">
            <v>61.94387351456492</v>
          </cell>
          <cell r="Z2756">
            <v>62.762198341341403</v>
          </cell>
          <cell r="AA2756">
            <v>63.678439181486489</v>
          </cell>
          <cell r="AB2756">
            <v>64.520775498172327</v>
          </cell>
          <cell r="AC2756">
            <v>65.364607857843168</v>
          </cell>
          <cell r="AD2756">
            <v>66.238987169908881</v>
          </cell>
          <cell r="AE2756">
            <v>67.125063013269198</v>
          </cell>
          <cell r="AF2756">
            <v>68.022991851877961</v>
          </cell>
          <cell r="AG2756">
            <v>68.932932242700019</v>
          </cell>
          <cell r="AH2756">
            <v>69.855044863709381</v>
          </cell>
          <cell r="AI2756">
            <v>70.789492542261797</v>
          </cell>
          <cell r="AJ2756">
            <v>71.73644028384696</v>
          </cell>
          <cell r="AK2756">
            <v>72.696055301225314</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row>
        <row r="2757">
          <cell r="A2757" t="str">
            <v>UTSmall C&amp;IDLC Central ACWinter Peak Reduction @Meter  (MW)High Participation Case0</v>
          </cell>
          <cell r="B2757" t="str">
            <v>UT</v>
          </cell>
          <cell r="C2757" t="str">
            <v>Small C&amp;I</v>
          </cell>
          <cell r="D2757" t="str">
            <v>DLC Central AC</v>
          </cell>
          <cell r="E2757" t="str">
            <v>Winter Peak Reduction @Meter  (MW)</v>
          </cell>
          <cell r="F2757" t="str">
            <v>High Participation Case</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4.5820653841936556</v>
          </cell>
        </row>
        <row r="2758">
          <cell r="A2758" t="str">
            <v>UTSmall C&amp;IDLC Central ACWinter Peak Reduction @Generation (MW)High Participation Case0</v>
          </cell>
          <cell r="B2758" t="str">
            <v>UT</v>
          </cell>
          <cell r="C2758" t="str">
            <v>Small C&amp;I</v>
          </cell>
          <cell r="D2758" t="str">
            <v>DLC Central AC</v>
          </cell>
          <cell r="E2758" t="str">
            <v>Winter Peak Reduction @Generation (MW)</v>
          </cell>
          <cell r="F2758" t="str">
            <v>High Participation Case</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row>
        <row r="2759">
          <cell r="A2759" t="str">
            <v>UTSmall C&amp;IDLC Central ACProgram Annual BenefitsHigh Participation Case0</v>
          </cell>
          <cell r="B2759" t="str">
            <v>UT</v>
          </cell>
          <cell r="C2759" t="str">
            <v>Small C&amp;I</v>
          </cell>
          <cell r="D2759" t="str">
            <v>DLC Central AC</v>
          </cell>
          <cell r="E2759" t="str">
            <v>Program Annual Benefits</v>
          </cell>
          <cell r="F2759" t="str">
            <v>High Participation Case</v>
          </cell>
          <cell r="G2759">
            <v>0</v>
          </cell>
          <cell r="BA2759">
            <v>90032973.780000001</v>
          </cell>
        </row>
        <row r="2760">
          <cell r="A2760" t="str">
            <v>UTSmall C&amp;IDLC Central ACNew ParticipantsHigh Participation Case0</v>
          </cell>
          <cell r="B2760" t="str">
            <v>UT</v>
          </cell>
          <cell r="C2760" t="str">
            <v>Small C&amp;I</v>
          </cell>
          <cell r="D2760" t="str">
            <v>DLC Central AC</v>
          </cell>
          <cell r="E2760" t="str">
            <v>New Participants</v>
          </cell>
          <cell r="F2760" t="str">
            <v>High Participation Case</v>
          </cell>
          <cell r="G2760">
            <v>0</v>
          </cell>
          <cell r="H2760">
            <v>0</v>
          </cell>
          <cell r="I2760">
            <v>0</v>
          </cell>
          <cell r="J2760">
            <v>0</v>
          </cell>
          <cell r="K2760">
            <v>0</v>
          </cell>
          <cell r="L2760">
            <v>0</v>
          </cell>
          <cell r="M2760">
            <v>0</v>
          </cell>
          <cell r="N2760">
            <v>0</v>
          </cell>
          <cell r="O2760">
            <v>0</v>
          </cell>
          <cell r="P2760">
            <v>0</v>
          </cell>
          <cell r="Q2760">
            <v>0</v>
          </cell>
          <cell r="R2760">
            <v>16746.686550000006</v>
          </cell>
          <cell r="S2760">
            <v>34271.919000000009</v>
          </cell>
          <cell r="T2760">
            <v>69833.664450000011</v>
          </cell>
          <cell r="U2760">
            <v>36847.527750000037</v>
          </cell>
          <cell r="V2760">
            <v>20100.588749999937</v>
          </cell>
          <cell r="W2760">
            <v>2583.0255000000179</v>
          </cell>
          <cell r="X2760">
            <v>2585.7149999999965</v>
          </cell>
          <cell r="Y2760">
            <v>2585.2035000000324</v>
          </cell>
          <cell r="Z2760">
            <v>2584.5764999999665</v>
          </cell>
          <cell r="AA2760">
            <v>2584.3950000000186</v>
          </cell>
          <cell r="AB2760">
            <v>2584.7249999999767</v>
          </cell>
          <cell r="AC2760">
            <v>2592.8595000000205</v>
          </cell>
          <cell r="AD2760">
            <v>2694.0321599718882</v>
          </cell>
          <cell r="AE2760">
            <v>2731.0805338135397</v>
          </cell>
          <cell r="AF2760">
            <v>2768.6383974915661</v>
          </cell>
          <cell r="AG2760">
            <v>2806.7127575183695</v>
          </cell>
          <cell r="AH2760">
            <v>2845.3107167601411</v>
          </cell>
          <cell r="AI2760">
            <v>2884.4394757617847</v>
          </cell>
          <cell r="AJ2760">
            <v>2924.1063340901455</v>
          </cell>
          <cell r="AK2760">
            <v>2964.3186916958948</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row>
        <row r="2761">
          <cell r="A2761" t="str">
            <v>UTSmall C&amp;IDLC Central ACIncentive CostsHigh Participation Case0</v>
          </cell>
          <cell r="B2761" t="str">
            <v>UT</v>
          </cell>
          <cell r="C2761" t="str">
            <v>Small C&amp;I</v>
          </cell>
          <cell r="D2761" t="str">
            <v>DLC Central AC</v>
          </cell>
          <cell r="E2761" t="str">
            <v>Incentive Costs</v>
          </cell>
          <cell r="F2761" t="str">
            <v>High Participation Case</v>
          </cell>
          <cell r="G2761">
            <v>0</v>
          </cell>
          <cell r="H2761">
            <v>0</v>
          </cell>
          <cell r="I2761">
            <v>0</v>
          </cell>
          <cell r="J2761">
            <v>0</v>
          </cell>
          <cell r="K2761">
            <v>0</v>
          </cell>
          <cell r="L2761">
            <v>0</v>
          </cell>
          <cell r="M2761">
            <v>0</v>
          </cell>
          <cell r="N2761">
            <v>0</v>
          </cell>
          <cell r="O2761">
            <v>0</v>
          </cell>
          <cell r="P2761">
            <v>0</v>
          </cell>
          <cell r="Q2761">
            <v>0</v>
          </cell>
          <cell r="R2761">
            <v>351680.42</v>
          </cell>
          <cell r="S2761">
            <v>1071390.72</v>
          </cell>
          <cell r="T2761">
            <v>2537897.67</v>
          </cell>
          <cell r="U2761">
            <v>3311695.75</v>
          </cell>
          <cell r="V2761">
            <v>3733808.12</v>
          </cell>
          <cell r="W2761">
            <v>3788051.65</v>
          </cell>
          <cell r="X2761">
            <v>3842351.67</v>
          </cell>
          <cell r="Y2761">
            <v>3896640.94</v>
          </cell>
          <cell r="Z2761">
            <v>3950917.05</v>
          </cell>
          <cell r="AA2761">
            <v>4005189.34</v>
          </cell>
          <cell r="AB2761">
            <v>4059468.57</v>
          </cell>
          <cell r="AC2761">
            <v>4113918.62</v>
          </cell>
          <cell r="AD2761">
            <v>4170493.29</v>
          </cell>
          <cell r="AE2761">
            <v>4227845.9800000004</v>
          </cell>
          <cell r="AF2761">
            <v>4285987.3899999997</v>
          </cell>
          <cell r="AG2761">
            <v>4344928.3600000003</v>
          </cell>
          <cell r="AH2761">
            <v>4404679.88</v>
          </cell>
          <cell r="AI2761">
            <v>4465253.1100000003</v>
          </cell>
          <cell r="AJ2761">
            <v>4526659.34</v>
          </cell>
          <cell r="AK2761">
            <v>4588910.04</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row>
        <row r="2762">
          <cell r="A2762" t="str">
            <v>UTSmall C&amp;IDLC Central ACParticipantsHigh Participation Case0</v>
          </cell>
          <cell r="B2762" t="str">
            <v>UT</v>
          </cell>
          <cell r="C2762" t="str">
            <v>Small C&amp;I</v>
          </cell>
          <cell r="D2762" t="str">
            <v>DLC Central AC</v>
          </cell>
          <cell r="E2762" t="str">
            <v>Participants</v>
          </cell>
          <cell r="F2762" t="str">
            <v>High Participation Case</v>
          </cell>
          <cell r="G2762">
            <v>0</v>
          </cell>
          <cell r="H2762">
            <v>0</v>
          </cell>
          <cell r="I2762">
            <v>0</v>
          </cell>
          <cell r="J2762">
            <v>0</v>
          </cell>
          <cell r="K2762">
            <v>0</v>
          </cell>
          <cell r="L2762">
            <v>0</v>
          </cell>
          <cell r="M2762">
            <v>0</v>
          </cell>
          <cell r="N2762">
            <v>0</v>
          </cell>
          <cell r="O2762">
            <v>0</v>
          </cell>
          <cell r="P2762">
            <v>0</v>
          </cell>
          <cell r="Q2762">
            <v>0</v>
          </cell>
          <cell r="R2762">
            <v>16746.686550000006</v>
          </cell>
          <cell r="S2762">
            <v>51018.605550000015</v>
          </cell>
          <cell r="T2762">
            <v>120852.27000000002</v>
          </cell>
          <cell r="U2762">
            <v>157699.79775000006</v>
          </cell>
          <cell r="V2762">
            <v>177800.38649999999</v>
          </cell>
          <cell r="W2762">
            <v>180383.41200000001</v>
          </cell>
          <cell r="X2762">
            <v>182969.12700000001</v>
          </cell>
          <cell r="Y2762">
            <v>185554.33050000004</v>
          </cell>
          <cell r="Z2762">
            <v>188138.90700000001</v>
          </cell>
          <cell r="AA2762">
            <v>190723.30200000003</v>
          </cell>
          <cell r="AB2762">
            <v>193308.027</v>
          </cell>
          <cell r="AC2762">
            <v>195900.88650000002</v>
          </cell>
          <cell r="AD2762">
            <v>198594.91865997191</v>
          </cell>
          <cell r="AE2762">
            <v>201325.99919378545</v>
          </cell>
          <cell r="AF2762">
            <v>204094.63759127702</v>
          </cell>
          <cell r="AG2762">
            <v>206901.35034879539</v>
          </cell>
          <cell r="AH2762">
            <v>209746.66106555553</v>
          </cell>
          <cell r="AI2762">
            <v>212631.10054131731</v>
          </cell>
          <cell r="AJ2762">
            <v>215555.20687540746</v>
          </cell>
          <cell r="AK2762">
            <v>218519.52556710335</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row>
        <row r="2763">
          <cell r="A2763" t="str">
            <v>UTResidentialDLC Elec Vehicle ChargingProgram Annual BenefitsHigh Participation Case0</v>
          </cell>
          <cell r="B2763" t="str">
            <v>UT</v>
          </cell>
          <cell r="C2763" t="str">
            <v>Residential</v>
          </cell>
          <cell r="D2763" t="str">
            <v>DLC Elec Vehicle Charging</v>
          </cell>
          <cell r="E2763" t="str">
            <v>Program Annual Benefits</v>
          </cell>
          <cell r="F2763" t="str">
            <v>High Participation Case</v>
          </cell>
          <cell r="G2763">
            <v>0</v>
          </cell>
          <cell r="H2763">
            <v>0</v>
          </cell>
          <cell r="I2763">
            <v>0</v>
          </cell>
          <cell r="J2763">
            <v>0</v>
          </cell>
          <cell r="K2763">
            <v>0</v>
          </cell>
          <cell r="L2763">
            <v>0</v>
          </cell>
          <cell r="M2763">
            <v>0</v>
          </cell>
          <cell r="N2763">
            <v>0</v>
          </cell>
          <cell r="O2763">
            <v>0</v>
          </cell>
          <cell r="P2763">
            <v>0</v>
          </cell>
          <cell r="Q2763">
            <v>0</v>
          </cell>
          <cell r="R2763">
            <v>573231.01</v>
          </cell>
          <cell r="S2763">
            <v>1745288.43</v>
          </cell>
          <cell r="T2763">
            <v>4127886.26</v>
          </cell>
          <cell r="U2763">
            <v>5388069.9000000004</v>
          </cell>
          <cell r="V2763">
            <v>6066603.5300000003</v>
          </cell>
          <cell r="W2763">
            <v>6146956.6100000003</v>
          </cell>
          <cell r="X2763">
            <v>6226381.7599999998</v>
          </cell>
          <cell r="Y2763">
            <v>6305886.3200000003</v>
          </cell>
          <cell r="Z2763">
            <v>6389191.79</v>
          </cell>
          <cell r="AA2763">
            <v>6482465.1100000003</v>
          </cell>
          <cell r="AB2763">
            <v>6568214.9500000002</v>
          </cell>
          <cell r="AC2763">
            <v>6654117.0800000001</v>
          </cell>
          <cell r="AD2763">
            <v>6743128.8899999997</v>
          </cell>
          <cell r="AE2763">
            <v>6833331.4100000001</v>
          </cell>
          <cell r="AF2763">
            <v>6924740.5700000003</v>
          </cell>
          <cell r="AG2763">
            <v>7017372.5</v>
          </cell>
          <cell r="AH2763">
            <v>7111243.5700000003</v>
          </cell>
          <cell r="AI2763">
            <v>7206370.3399999999</v>
          </cell>
          <cell r="AJ2763">
            <v>7302769.6200000001</v>
          </cell>
          <cell r="AK2763">
            <v>7400458.4299999997</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row>
        <row r="2764">
          <cell r="A2764" t="str">
            <v>UTResidentialDLC Elec Vehicle ChargingProgram Annual CostsHigh Participation Case0</v>
          </cell>
          <cell r="B2764" t="str">
            <v>UT</v>
          </cell>
          <cell r="C2764" t="str">
            <v>Residential</v>
          </cell>
          <cell r="D2764" t="str">
            <v>DLC Elec Vehicle Charging</v>
          </cell>
          <cell r="E2764" t="str">
            <v>Program Annual Costs</v>
          </cell>
          <cell r="F2764" t="str">
            <v>High Participation Case</v>
          </cell>
          <cell r="G2764">
            <v>0</v>
          </cell>
          <cell r="H2764">
            <v>0</v>
          </cell>
          <cell r="I2764">
            <v>0</v>
          </cell>
          <cell r="J2764">
            <v>0</v>
          </cell>
          <cell r="K2764">
            <v>0</v>
          </cell>
          <cell r="L2764">
            <v>0</v>
          </cell>
          <cell r="M2764">
            <v>0</v>
          </cell>
          <cell r="N2764">
            <v>0</v>
          </cell>
          <cell r="O2764">
            <v>0</v>
          </cell>
          <cell r="P2764">
            <v>0</v>
          </cell>
          <cell r="Q2764">
            <v>0</v>
          </cell>
          <cell r="R2764">
            <v>5834317.1500000004</v>
          </cell>
          <cell r="S2764">
            <v>12509121.98</v>
          </cell>
          <cell r="T2764">
            <v>26286343.199999999</v>
          </cell>
          <cell r="U2764">
            <v>16130618.27</v>
          </cell>
          <cell r="V2764">
            <v>10911310.720000001</v>
          </cell>
          <cell r="W2764">
            <v>4823091.07</v>
          </cell>
          <cell r="X2764">
            <v>4899046.41</v>
          </cell>
          <cell r="Y2764">
            <v>4974249.76</v>
          </cell>
          <cell r="Z2764">
            <v>5049879.66</v>
          </cell>
          <cell r="AA2764">
            <v>5126289.05</v>
          </cell>
          <cell r="AB2764">
            <v>5203203.5</v>
          </cell>
          <cell r="AC2764">
            <v>5283869.59</v>
          </cell>
          <cell r="AD2764">
            <v>5405233.1200000001</v>
          </cell>
          <cell r="AE2764">
            <v>5502775.29</v>
          </cell>
          <cell r="AF2764">
            <v>5602414.6799999997</v>
          </cell>
          <cell r="AG2764">
            <v>5704204.7300000004</v>
          </cell>
          <cell r="AH2764">
            <v>5808200.4400000004</v>
          </cell>
          <cell r="AI2764">
            <v>5914458.3899999997</v>
          </cell>
          <cell r="AJ2764">
            <v>6023036.7800000003</v>
          </cell>
          <cell r="AK2764">
            <v>6133995.5099999998</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76695.570000000007</v>
          </cell>
        </row>
        <row r="2765">
          <cell r="A2765" t="str">
            <v>UTResidentialDLC Elec Vehicle ChargingNon-Incentive CostsHigh Participation Case0</v>
          </cell>
          <cell r="B2765" t="str">
            <v>UT</v>
          </cell>
          <cell r="C2765" t="str">
            <v>Residential</v>
          </cell>
          <cell r="D2765" t="str">
            <v>DLC Elec Vehicle Charging</v>
          </cell>
          <cell r="E2765" t="str">
            <v>Non-Incentive Costs</v>
          </cell>
          <cell r="F2765" t="str">
            <v>High Participation Case</v>
          </cell>
          <cell r="G2765">
            <v>0</v>
          </cell>
          <cell r="H2765">
            <v>0</v>
          </cell>
          <cell r="I2765">
            <v>0</v>
          </cell>
          <cell r="J2765">
            <v>0</v>
          </cell>
          <cell r="K2765">
            <v>0</v>
          </cell>
          <cell r="L2765">
            <v>0</v>
          </cell>
          <cell r="M2765">
            <v>0</v>
          </cell>
          <cell r="N2765">
            <v>0</v>
          </cell>
          <cell r="O2765">
            <v>0</v>
          </cell>
          <cell r="P2765">
            <v>0</v>
          </cell>
          <cell r="Q2765">
            <v>0</v>
          </cell>
          <cell r="R2765">
            <v>5482636.7300000004</v>
          </cell>
          <cell r="S2765">
            <v>11437731.27</v>
          </cell>
          <cell r="T2765">
            <v>23748445.530000001</v>
          </cell>
          <cell r="U2765">
            <v>12818922.52</v>
          </cell>
          <cell r="V2765">
            <v>7177502.6100000003</v>
          </cell>
          <cell r="W2765">
            <v>1035039.42</v>
          </cell>
          <cell r="X2765">
            <v>1056694.75</v>
          </cell>
          <cell r="Y2765">
            <v>1077608.81</v>
          </cell>
          <cell r="Z2765">
            <v>1098962.6200000001</v>
          </cell>
          <cell r="AA2765">
            <v>1121099.71</v>
          </cell>
          <cell r="AB2765">
            <v>1143734.93</v>
          </cell>
          <cell r="AC2765">
            <v>1169950.97</v>
          </cell>
          <cell r="AD2765">
            <v>1234739.83</v>
          </cell>
          <cell r="AE2765">
            <v>1274929.31</v>
          </cell>
          <cell r="AF2765">
            <v>1316427.29</v>
          </cell>
          <cell r="AG2765">
            <v>1359276.37</v>
          </cell>
          <cell r="AH2765">
            <v>1403520.56</v>
          </cell>
          <cell r="AI2765">
            <v>1449205.28</v>
          </cell>
          <cell r="AJ2765">
            <v>1496377.44</v>
          </cell>
          <cell r="AK2765">
            <v>1545085.48</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row>
        <row r="2766">
          <cell r="A2766" t="str">
            <v>UTResidentialDLC Elec Vehicle ChargingSummer Peak Reduction @Meter  (MW)High Participation Case0</v>
          </cell>
          <cell r="B2766" t="str">
            <v>UT</v>
          </cell>
          <cell r="C2766" t="str">
            <v>Residential</v>
          </cell>
          <cell r="D2766" t="str">
            <v>DLC Elec Vehicle Charging</v>
          </cell>
          <cell r="E2766" t="str">
            <v>Summer Peak Reduction @Meter  (MW)</v>
          </cell>
          <cell r="F2766" t="str">
            <v>High Participation Case</v>
          </cell>
          <cell r="G2766">
            <v>0</v>
          </cell>
          <cell r="H2766">
            <v>0</v>
          </cell>
          <cell r="I2766">
            <v>0</v>
          </cell>
          <cell r="J2766">
            <v>0</v>
          </cell>
          <cell r="K2766">
            <v>0</v>
          </cell>
          <cell r="L2766">
            <v>0</v>
          </cell>
          <cell r="M2766">
            <v>0</v>
          </cell>
          <cell r="N2766">
            <v>0</v>
          </cell>
          <cell r="O2766">
            <v>0</v>
          </cell>
          <cell r="P2766">
            <v>0</v>
          </cell>
          <cell r="Q2766">
            <v>0</v>
          </cell>
          <cell r="R2766">
            <v>5.1061481672101516</v>
          </cell>
          <cell r="S2766">
            <v>15.546439584201273</v>
          </cell>
          <cell r="T2766">
            <v>36.769815927493447</v>
          </cell>
          <cell r="U2766">
            <v>47.99510590524666</v>
          </cell>
          <cell r="V2766">
            <v>54.039254216657497</v>
          </cell>
          <cell r="W2766">
            <v>54.75501228123791</v>
          </cell>
          <cell r="X2766">
            <v>55.462504704051796</v>
          </cell>
          <cell r="Y2766">
            <v>56.170704503007471</v>
          </cell>
          <cell r="Z2766">
            <v>56.91276145592839</v>
          </cell>
          <cell r="AA2766">
            <v>57.74360864977195</v>
          </cell>
          <cell r="AB2766">
            <v>58.507439221742665</v>
          </cell>
          <cell r="AC2766">
            <v>59.27262640549219</v>
          </cell>
          <cell r="AD2766">
            <v>60.065513565673378</v>
          </cell>
          <cell r="AE2766">
            <v>60.869007140432515</v>
          </cell>
          <cell r="AF2766">
            <v>61.683249011282939</v>
          </cell>
          <cell r="AG2766">
            <v>62.508382957680382</v>
          </cell>
          <cell r="AH2766">
            <v>63.344554682411669</v>
          </cell>
          <cell r="AI2766">
            <v>64.191911837323005</v>
          </cell>
          <cell r="AJ2766">
            <v>65.050604049392433</v>
          </cell>
          <cell r="AK2766">
            <v>65.920782947151125</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1.2570405110335034</v>
          </cell>
        </row>
        <row r="2767">
          <cell r="A2767" t="str">
            <v>UTResidentialDLC Elec Vehicle ChargingSummer Peak Reduction @Generation (MW)High Participation Case0</v>
          </cell>
          <cell r="B2767" t="str">
            <v>UT</v>
          </cell>
          <cell r="C2767" t="str">
            <v>Residential</v>
          </cell>
          <cell r="D2767" t="str">
            <v>DLC Elec Vehicle Charging</v>
          </cell>
          <cell r="E2767" t="str">
            <v>Summer Peak Reduction @Generation (MW)</v>
          </cell>
          <cell r="F2767" t="str">
            <v>High Participation Case</v>
          </cell>
          <cell r="G2767">
            <v>0</v>
          </cell>
          <cell r="H2767">
            <v>0</v>
          </cell>
          <cell r="I2767">
            <v>0</v>
          </cell>
          <cell r="J2767">
            <v>0</v>
          </cell>
          <cell r="K2767">
            <v>0</v>
          </cell>
          <cell r="L2767">
            <v>0</v>
          </cell>
          <cell r="M2767">
            <v>0</v>
          </cell>
          <cell r="N2767">
            <v>0</v>
          </cell>
          <cell r="O2767">
            <v>0</v>
          </cell>
          <cell r="P2767">
            <v>0</v>
          </cell>
          <cell r="Q2767">
            <v>0</v>
          </cell>
          <cell r="R2767">
            <v>5.6309529854545115</v>
          </cell>
          <cell r="S2767">
            <v>17.1442871462299</v>
          </cell>
          <cell r="T2767">
            <v>40.548980952242438</v>
          </cell>
          <cell r="U2767">
            <v>52.92799504328039</v>
          </cell>
          <cell r="V2767">
            <v>59.593354892652727</v>
          </cell>
          <cell r="W2767">
            <v>60.382677857562754</v>
          </cell>
          <cell r="X2767">
            <v>61.162885646285609</v>
          </cell>
          <cell r="Y2767">
            <v>61.94387351456492</v>
          </cell>
          <cell r="Z2767">
            <v>62.762198341341403</v>
          </cell>
          <cell r="AA2767">
            <v>63.678439181486489</v>
          </cell>
          <cell r="AB2767">
            <v>64.520775498172327</v>
          </cell>
          <cell r="AC2767">
            <v>65.364607857843168</v>
          </cell>
          <cell r="AD2767">
            <v>66.238987169908881</v>
          </cell>
          <cell r="AE2767">
            <v>67.125063013269198</v>
          </cell>
          <cell r="AF2767">
            <v>68.022991851877961</v>
          </cell>
          <cell r="AG2767">
            <v>68.932932242700019</v>
          </cell>
          <cell r="AH2767">
            <v>69.855044863709381</v>
          </cell>
          <cell r="AI2767">
            <v>70.789492542261797</v>
          </cell>
          <cell r="AJ2767">
            <v>71.73644028384696</v>
          </cell>
          <cell r="AK2767">
            <v>72.696055301225314</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row>
        <row r="2768">
          <cell r="A2768" t="str">
            <v>UTResidentialDLC Elec Vehicle ChargingWinter Peak Reduction @Meter  (MW)High Participation Case0</v>
          </cell>
          <cell r="B2768" t="str">
            <v>UT</v>
          </cell>
          <cell r="C2768" t="str">
            <v>Residential</v>
          </cell>
          <cell r="D2768" t="str">
            <v>DLC Elec Vehicle Charging</v>
          </cell>
          <cell r="E2768" t="str">
            <v>Winter Peak Reduction @Meter  (MW)</v>
          </cell>
          <cell r="F2768" t="str">
            <v>High Participation Case</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1.2570405110335034</v>
          </cell>
        </row>
        <row r="2769">
          <cell r="A2769" t="str">
            <v>UTResidentialDLC Elec Vehicle ChargingWinter Peak Reduction @Generation (MW)High Participation Case0</v>
          </cell>
          <cell r="B2769" t="str">
            <v>UT</v>
          </cell>
          <cell r="C2769" t="str">
            <v>Residential</v>
          </cell>
          <cell r="D2769" t="str">
            <v>DLC Elec Vehicle Charging</v>
          </cell>
          <cell r="E2769" t="str">
            <v>Winter Peak Reduction @Generation (MW)</v>
          </cell>
          <cell r="F2769" t="str">
            <v>High Participation Case</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row>
        <row r="2770">
          <cell r="A2770" t="str">
            <v>UTResidentialDLC Elec Vehicle ChargingProgram Annual BenefitsHigh Participation Case0</v>
          </cell>
          <cell r="B2770" t="str">
            <v>UT</v>
          </cell>
          <cell r="C2770" t="str">
            <v>Residential</v>
          </cell>
          <cell r="D2770" t="str">
            <v>DLC Elec Vehicle Charging</v>
          </cell>
          <cell r="E2770" t="str">
            <v>Program Annual Benefits</v>
          </cell>
          <cell r="F2770" t="str">
            <v>High Participation Case</v>
          </cell>
          <cell r="G2770">
            <v>0</v>
          </cell>
          <cell r="BA2770">
            <v>-1044376537.66</v>
          </cell>
        </row>
        <row r="2771">
          <cell r="A2771" t="str">
            <v>UTResidentialDLC Elec Vehicle ChargingNew ParticipantsHigh Participation Case0</v>
          </cell>
          <cell r="B2771" t="str">
            <v>UT</v>
          </cell>
          <cell r="C2771" t="str">
            <v>Residential</v>
          </cell>
          <cell r="D2771" t="str">
            <v>DLC Elec Vehicle Charging</v>
          </cell>
          <cell r="E2771" t="str">
            <v>New Participants</v>
          </cell>
          <cell r="F2771" t="str">
            <v>High Participation Case</v>
          </cell>
          <cell r="G2771">
            <v>0</v>
          </cell>
          <cell r="H2771">
            <v>0</v>
          </cell>
          <cell r="I2771">
            <v>0</v>
          </cell>
          <cell r="J2771">
            <v>0</v>
          </cell>
          <cell r="K2771">
            <v>0</v>
          </cell>
          <cell r="L2771">
            <v>0</v>
          </cell>
          <cell r="M2771">
            <v>0</v>
          </cell>
          <cell r="N2771">
            <v>0</v>
          </cell>
          <cell r="O2771">
            <v>0</v>
          </cell>
          <cell r="P2771">
            <v>0</v>
          </cell>
          <cell r="Q2771">
            <v>0</v>
          </cell>
          <cell r="R2771">
            <v>16746.686550000006</v>
          </cell>
          <cell r="S2771">
            <v>34271.919000000009</v>
          </cell>
          <cell r="T2771">
            <v>69833.664450000011</v>
          </cell>
          <cell r="U2771">
            <v>36847.527750000037</v>
          </cell>
          <cell r="V2771">
            <v>20100.588749999937</v>
          </cell>
          <cell r="W2771">
            <v>2583.0255000000179</v>
          </cell>
          <cell r="X2771">
            <v>2585.7149999999965</v>
          </cell>
          <cell r="Y2771">
            <v>2585.2035000000324</v>
          </cell>
          <cell r="Z2771">
            <v>2584.5764999999665</v>
          </cell>
          <cell r="AA2771">
            <v>2584.3950000000186</v>
          </cell>
          <cell r="AB2771">
            <v>2584.7249999999767</v>
          </cell>
          <cell r="AC2771">
            <v>2592.8595000000205</v>
          </cell>
          <cell r="AD2771">
            <v>2694.0321599718882</v>
          </cell>
          <cell r="AE2771">
            <v>2731.0805338135397</v>
          </cell>
          <cell r="AF2771">
            <v>2768.6383974915661</v>
          </cell>
          <cell r="AG2771">
            <v>2806.7127575183695</v>
          </cell>
          <cell r="AH2771">
            <v>2845.3107167601411</v>
          </cell>
          <cell r="AI2771">
            <v>2884.4394757617847</v>
          </cell>
          <cell r="AJ2771">
            <v>2924.1063340901455</v>
          </cell>
          <cell r="AK2771">
            <v>2964.3186916958948</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row>
        <row r="2772">
          <cell r="A2772" t="str">
            <v>UTResidentialDLC Elec Vehicle ChargingIncentive CostsHigh Participation Case0</v>
          </cell>
          <cell r="B2772" t="str">
            <v>UT</v>
          </cell>
          <cell r="C2772" t="str">
            <v>Residential</v>
          </cell>
          <cell r="D2772" t="str">
            <v>DLC Elec Vehicle Charging</v>
          </cell>
          <cell r="E2772" t="str">
            <v>Incentive Costs</v>
          </cell>
          <cell r="F2772" t="str">
            <v>High Participation Case</v>
          </cell>
          <cell r="G2772">
            <v>0</v>
          </cell>
          <cell r="H2772">
            <v>0</v>
          </cell>
          <cell r="I2772">
            <v>0</v>
          </cell>
          <cell r="J2772">
            <v>0</v>
          </cell>
          <cell r="K2772">
            <v>0</v>
          </cell>
          <cell r="L2772">
            <v>0</v>
          </cell>
          <cell r="M2772">
            <v>0</v>
          </cell>
          <cell r="N2772">
            <v>0</v>
          </cell>
          <cell r="O2772">
            <v>0</v>
          </cell>
          <cell r="P2772">
            <v>0</v>
          </cell>
          <cell r="Q2772">
            <v>0</v>
          </cell>
          <cell r="R2772">
            <v>351680.42</v>
          </cell>
          <cell r="S2772">
            <v>1071390.72</v>
          </cell>
          <cell r="T2772">
            <v>2537897.67</v>
          </cell>
          <cell r="U2772">
            <v>3311695.75</v>
          </cell>
          <cell r="V2772">
            <v>3733808.12</v>
          </cell>
          <cell r="W2772">
            <v>3788051.65</v>
          </cell>
          <cell r="X2772">
            <v>3842351.67</v>
          </cell>
          <cell r="Y2772">
            <v>3896640.94</v>
          </cell>
          <cell r="Z2772">
            <v>3950917.05</v>
          </cell>
          <cell r="AA2772">
            <v>4005189.34</v>
          </cell>
          <cell r="AB2772">
            <v>4059468.57</v>
          </cell>
          <cell r="AC2772">
            <v>4113918.62</v>
          </cell>
          <cell r="AD2772">
            <v>4170493.29</v>
          </cell>
          <cell r="AE2772">
            <v>4227845.9800000004</v>
          </cell>
          <cell r="AF2772">
            <v>4285987.3899999997</v>
          </cell>
          <cell r="AG2772">
            <v>4344928.3600000003</v>
          </cell>
          <cell r="AH2772">
            <v>4404679.88</v>
          </cell>
          <cell r="AI2772">
            <v>4465253.1100000003</v>
          </cell>
          <cell r="AJ2772">
            <v>4526659.34</v>
          </cell>
          <cell r="AK2772">
            <v>4588910.04</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row>
        <row r="2773">
          <cell r="A2773" t="str">
            <v>UTResidentialDLC Elec Vehicle ChargingParticipantsHigh Participation Case0</v>
          </cell>
          <cell r="B2773" t="str">
            <v>UT</v>
          </cell>
          <cell r="C2773" t="str">
            <v>Residential</v>
          </cell>
          <cell r="D2773" t="str">
            <v>DLC Elec Vehicle Charging</v>
          </cell>
          <cell r="E2773" t="str">
            <v>Participants</v>
          </cell>
          <cell r="F2773" t="str">
            <v>High Participation Case</v>
          </cell>
          <cell r="G2773">
            <v>0</v>
          </cell>
          <cell r="H2773">
            <v>0</v>
          </cell>
          <cell r="I2773">
            <v>0</v>
          </cell>
          <cell r="J2773">
            <v>0</v>
          </cell>
          <cell r="K2773">
            <v>0</v>
          </cell>
          <cell r="L2773">
            <v>0</v>
          </cell>
          <cell r="M2773">
            <v>0</v>
          </cell>
          <cell r="N2773">
            <v>0</v>
          </cell>
          <cell r="O2773">
            <v>0</v>
          </cell>
          <cell r="P2773">
            <v>0</v>
          </cell>
          <cell r="Q2773">
            <v>0</v>
          </cell>
          <cell r="R2773">
            <v>16746.686550000006</v>
          </cell>
          <cell r="S2773">
            <v>51018.605550000015</v>
          </cell>
          <cell r="T2773">
            <v>120852.27000000002</v>
          </cell>
          <cell r="U2773">
            <v>157699.79775000006</v>
          </cell>
          <cell r="V2773">
            <v>177800.38649999999</v>
          </cell>
          <cell r="W2773">
            <v>180383.41200000001</v>
          </cell>
          <cell r="X2773">
            <v>182969.12700000001</v>
          </cell>
          <cell r="Y2773">
            <v>185554.33050000004</v>
          </cell>
          <cell r="Z2773">
            <v>188138.90700000001</v>
          </cell>
          <cell r="AA2773">
            <v>190723.30200000003</v>
          </cell>
          <cell r="AB2773">
            <v>193308.027</v>
          </cell>
          <cell r="AC2773">
            <v>195900.88650000002</v>
          </cell>
          <cell r="AD2773">
            <v>198594.91865997191</v>
          </cell>
          <cell r="AE2773">
            <v>201325.99919378545</v>
          </cell>
          <cell r="AF2773">
            <v>204094.63759127702</v>
          </cell>
          <cell r="AG2773">
            <v>206901.35034879539</v>
          </cell>
          <cell r="AH2773">
            <v>209746.66106555553</v>
          </cell>
          <cell r="AI2773">
            <v>212631.10054131731</v>
          </cell>
          <cell r="AJ2773">
            <v>215555.20687540746</v>
          </cell>
          <cell r="AK2773">
            <v>218519.52556710335</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row>
        <row r="2774">
          <cell r="A2774" t="str">
            <v>UTIrrigationDLC IrrigationProgram Annual BenefitsHigh Participation Case0</v>
          </cell>
          <cell r="B2774" t="str">
            <v>UT</v>
          </cell>
          <cell r="C2774" t="str">
            <v>Irrigation</v>
          </cell>
          <cell r="D2774" t="str">
            <v>DLC Irrigation</v>
          </cell>
          <cell r="E2774" t="str">
            <v>Program Annual Benefits</v>
          </cell>
          <cell r="F2774" t="str">
            <v>High Participation Case</v>
          </cell>
          <cell r="G2774">
            <v>0</v>
          </cell>
          <cell r="H2774">
            <v>0</v>
          </cell>
          <cell r="I2774">
            <v>0</v>
          </cell>
          <cell r="J2774">
            <v>0</v>
          </cell>
          <cell r="K2774">
            <v>0</v>
          </cell>
          <cell r="L2774">
            <v>0</v>
          </cell>
          <cell r="M2774">
            <v>0</v>
          </cell>
          <cell r="N2774">
            <v>0</v>
          </cell>
          <cell r="O2774">
            <v>0</v>
          </cell>
          <cell r="P2774">
            <v>0</v>
          </cell>
          <cell r="Q2774">
            <v>0</v>
          </cell>
          <cell r="R2774">
            <v>573231.01</v>
          </cell>
          <cell r="S2774">
            <v>1745288.43</v>
          </cell>
          <cell r="T2774">
            <v>4127886.26</v>
          </cell>
          <cell r="U2774">
            <v>5388069.9000000004</v>
          </cell>
          <cell r="V2774">
            <v>6066603.5300000003</v>
          </cell>
          <cell r="W2774">
            <v>6146956.6100000003</v>
          </cell>
          <cell r="X2774">
            <v>6226381.7599999998</v>
          </cell>
          <cell r="Y2774">
            <v>6305886.3200000003</v>
          </cell>
          <cell r="Z2774">
            <v>6389191.79</v>
          </cell>
          <cell r="AA2774">
            <v>6482465.1100000003</v>
          </cell>
          <cell r="AB2774">
            <v>6568214.9500000002</v>
          </cell>
          <cell r="AC2774">
            <v>6654117.0800000001</v>
          </cell>
          <cell r="AD2774">
            <v>6743128.8899999997</v>
          </cell>
          <cell r="AE2774">
            <v>6833331.4100000001</v>
          </cell>
          <cell r="AF2774">
            <v>6924740.5700000003</v>
          </cell>
          <cell r="AG2774">
            <v>7017372.5</v>
          </cell>
          <cell r="AH2774">
            <v>7111243.5700000003</v>
          </cell>
          <cell r="AI2774">
            <v>7206370.3399999999</v>
          </cell>
          <cell r="AJ2774">
            <v>7302769.6200000001</v>
          </cell>
          <cell r="AK2774">
            <v>7400458.4299999997</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row>
        <row r="2775">
          <cell r="A2775" t="str">
            <v>UTIrrigationDLC IrrigationProgram Annual CostsHigh Participation Case0</v>
          </cell>
          <cell r="B2775" t="str">
            <v>UT</v>
          </cell>
          <cell r="C2775" t="str">
            <v>Irrigation</v>
          </cell>
          <cell r="D2775" t="str">
            <v>DLC Irrigation</v>
          </cell>
          <cell r="E2775" t="str">
            <v>Program Annual Costs</v>
          </cell>
          <cell r="F2775" t="str">
            <v>High Participation Case</v>
          </cell>
          <cell r="G2775">
            <v>0</v>
          </cell>
          <cell r="H2775">
            <v>0</v>
          </cell>
          <cell r="I2775">
            <v>0</v>
          </cell>
          <cell r="J2775">
            <v>0</v>
          </cell>
          <cell r="K2775">
            <v>0</v>
          </cell>
          <cell r="L2775">
            <v>0</v>
          </cell>
          <cell r="M2775">
            <v>0</v>
          </cell>
          <cell r="N2775">
            <v>0</v>
          </cell>
          <cell r="O2775">
            <v>0</v>
          </cell>
          <cell r="P2775">
            <v>0</v>
          </cell>
          <cell r="Q2775">
            <v>0</v>
          </cell>
          <cell r="R2775">
            <v>5834317.1500000004</v>
          </cell>
          <cell r="S2775">
            <v>12509121.98</v>
          </cell>
          <cell r="T2775">
            <v>26286343.199999999</v>
          </cell>
          <cell r="U2775">
            <v>16130618.27</v>
          </cell>
          <cell r="V2775">
            <v>10911310.720000001</v>
          </cell>
          <cell r="W2775">
            <v>4823091.07</v>
          </cell>
          <cell r="X2775">
            <v>4899046.41</v>
          </cell>
          <cell r="Y2775">
            <v>4974249.76</v>
          </cell>
          <cell r="Z2775">
            <v>5049879.66</v>
          </cell>
          <cell r="AA2775">
            <v>5126289.05</v>
          </cell>
          <cell r="AB2775">
            <v>5203203.5</v>
          </cell>
          <cell r="AC2775">
            <v>5283869.59</v>
          </cell>
          <cell r="AD2775">
            <v>5405233.1200000001</v>
          </cell>
          <cell r="AE2775">
            <v>5502775.29</v>
          </cell>
          <cell r="AF2775">
            <v>5602414.6799999997</v>
          </cell>
          <cell r="AG2775">
            <v>5704204.7300000004</v>
          </cell>
          <cell r="AH2775">
            <v>5808200.4400000004</v>
          </cell>
          <cell r="AI2775">
            <v>5914458.3899999997</v>
          </cell>
          <cell r="AJ2775">
            <v>6023036.7800000003</v>
          </cell>
          <cell r="AK2775">
            <v>6133995.5099999998</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156521.57999999999</v>
          </cell>
        </row>
        <row r="2776">
          <cell r="A2776" t="str">
            <v>UTIrrigationDLC IrrigationNon-Incentive CostsHigh Participation Case0</v>
          </cell>
          <cell r="B2776" t="str">
            <v>UT</v>
          </cell>
          <cell r="C2776" t="str">
            <v>Irrigation</v>
          </cell>
          <cell r="D2776" t="str">
            <v>DLC Irrigation</v>
          </cell>
          <cell r="E2776" t="str">
            <v>Non-Incentive Costs</v>
          </cell>
          <cell r="F2776" t="str">
            <v>High Participation Case</v>
          </cell>
          <cell r="G2776">
            <v>0</v>
          </cell>
          <cell r="H2776">
            <v>0</v>
          </cell>
          <cell r="I2776">
            <v>0</v>
          </cell>
          <cell r="J2776">
            <v>0</v>
          </cell>
          <cell r="K2776">
            <v>0</v>
          </cell>
          <cell r="L2776">
            <v>0</v>
          </cell>
          <cell r="M2776">
            <v>0</v>
          </cell>
          <cell r="N2776">
            <v>0</v>
          </cell>
          <cell r="O2776">
            <v>0</v>
          </cell>
          <cell r="P2776">
            <v>0</v>
          </cell>
          <cell r="Q2776">
            <v>0</v>
          </cell>
          <cell r="R2776">
            <v>5482636.7300000004</v>
          </cell>
          <cell r="S2776">
            <v>11437731.27</v>
          </cell>
          <cell r="T2776">
            <v>23748445.530000001</v>
          </cell>
          <cell r="U2776">
            <v>12818922.52</v>
          </cell>
          <cell r="V2776">
            <v>7177502.6100000003</v>
          </cell>
          <cell r="W2776">
            <v>1035039.42</v>
          </cell>
          <cell r="X2776">
            <v>1056694.75</v>
          </cell>
          <cell r="Y2776">
            <v>1077608.81</v>
          </cell>
          <cell r="Z2776">
            <v>1098962.6200000001</v>
          </cell>
          <cell r="AA2776">
            <v>1121099.71</v>
          </cell>
          <cell r="AB2776">
            <v>1143734.93</v>
          </cell>
          <cell r="AC2776">
            <v>1169950.97</v>
          </cell>
          <cell r="AD2776">
            <v>1234739.83</v>
          </cell>
          <cell r="AE2776">
            <v>1274929.31</v>
          </cell>
          <cell r="AF2776">
            <v>1316427.29</v>
          </cell>
          <cell r="AG2776">
            <v>1359276.37</v>
          </cell>
          <cell r="AH2776">
            <v>1403520.56</v>
          </cell>
          <cell r="AI2776">
            <v>1449205.28</v>
          </cell>
          <cell r="AJ2776">
            <v>1496377.44</v>
          </cell>
          <cell r="AK2776">
            <v>1545085.48</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row>
        <row r="2777">
          <cell r="A2777" t="str">
            <v>UTIrrigationDLC IrrigationSummer Peak Reduction @Meter  (MW)High Participation Case0</v>
          </cell>
          <cell r="B2777" t="str">
            <v>UT</v>
          </cell>
          <cell r="C2777" t="str">
            <v>Irrigation</v>
          </cell>
          <cell r="D2777" t="str">
            <v>DLC Irrigation</v>
          </cell>
          <cell r="E2777" t="str">
            <v>Summer Peak Reduction @Meter  (MW)</v>
          </cell>
          <cell r="F2777" t="str">
            <v>High Participation Case</v>
          </cell>
          <cell r="G2777">
            <v>0</v>
          </cell>
          <cell r="H2777">
            <v>0</v>
          </cell>
          <cell r="I2777">
            <v>0</v>
          </cell>
          <cell r="J2777">
            <v>0</v>
          </cell>
          <cell r="K2777">
            <v>0</v>
          </cell>
          <cell r="L2777">
            <v>0</v>
          </cell>
          <cell r="M2777">
            <v>0</v>
          </cell>
          <cell r="N2777">
            <v>0</v>
          </cell>
          <cell r="O2777">
            <v>0</v>
          </cell>
          <cell r="P2777">
            <v>0</v>
          </cell>
          <cell r="Q2777">
            <v>0</v>
          </cell>
          <cell r="R2777">
            <v>5.1061481672101516</v>
          </cell>
          <cell r="S2777">
            <v>15.546439584201273</v>
          </cell>
          <cell r="T2777">
            <v>36.769815927493447</v>
          </cell>
          <cell r="U2777">
            <v>47.99510590524666</v>
          </cell>
          <cell r="V2777">
            <v>54.039254216657497</v>
          </cell>
          <cell r="W2777">
            <v>54.75501228123791</v>
          </cell>
          <cell r="X2777">
            <v>55.462504704051796</v>
          </cell>
          <cell r="Y2777">
            <v>56.170704503007471</v>
          </cell>
          <cell r="Z2777">
            <v>56.91276145592839</v>
          </cell>
          <cell r="AA2777">
            <v>57.74360864977195</v>
          </cell>
          <cell r="AB2777">
            <v>58.507439221742665</v>
          </cell>
          <cell r="AC2777">
            <v>59.27262640549219</v>
          </cell>
          <cell r="AD2777">
            <v>60.065513565673378</v>
          </cell>
          <cell r="AE2777">
            <v>60.869007140432515</v>
          </cell>
          <cell r="AF2777">
            <v>61.683249011282939</v>
          </cell>
          <cell r="AG2777">
            <v>62.508382957680382</v>
          </cell>
          <cell r="AH2777">
            <v>63.344554682411669</v>
          </cell>
          <cell r="AI2777">
            <v>64.191911837323005</v>
          </cell>
          <cell r="AJ2777">
            <v>65.050604049392433</v>
          </cell>
          <cell r="AK2777">
            <v>65.920782947151125</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2.5653887980275587</v>
          </cell>
        </row>
        <row r="2778">
          <cell r="A2778" t="str">
            <v>UTIrrigationDLC IrrigationSummer Peak Reduction @Generation (MW)High Participation Case0</v>
          </cell>
          <cell r="B2778" t="str">
            <v>UT</v>
          </cell>
          <cell r="C2778" t="str">
            <v>Irrigation</v>
          </cell>
          <cell r="D2778" t="str">
            <v>DLC Irrigation</v>
          </cell>
          <cell r="E2778" t="str">
            <v>Summer Peak Reduction @Generation (MW)</v>
          </cell>
          <cell r="F2778" t="str">
            <v>High Participation Case</v>
          </cell>
          <cell r="G2778">
            <v>0</v>
          </cell>
          <cell r="H2778">
            <v>0</v>
          </cell>
          <cell r="I2778">
            <v>0</v>
          </cell>
          <cell r="J2778">
            <v>0</v>
          </cell>
          <cell r="K2778">
            <v>0</v>
          </cell>
          <cell r="L2778">
            <v>0</v>
          </cell>
          <cell r="M2778">
            <v>0</v>
          </cell>
          <cell r="N2778">
            <v>0</v>
          </cell>
          <cell r="O2778">
            <v>0</v>
          </cell>
          <cell r="P2778">
            <v>0</v>
          </cell>
          <cell r="Q2778">
            <v>0</v>
          </cell>
          <cell r="R2778">
            <v>5.6309529854545115</v>
          </cell>
          <cell r="S2778">
            <v>17.1442871462299</v>
          </cell>
          <cell r="T2778">
            <v>40.548980952242438</v>
          </cell>
          <cell r="U2778">
            <v>52.92799504328039</v>
          </cell>
          <cell r="V2778">
            <v>59.593354892652727</v>
          </cell>
          <cell r="W2778">
            <v>60.382677857562754</v>
          </cell>
          <cell r="X2778">
            <v>61.162885646285609</v>
          </cell>
          <cell r="Y2778">
            <v>61.94387351456492</v>
          </cell>
          <cell r="Z2778">
            <v>62.762198341341403</v>
          </cell>
          <cell r="AA2778">
            <v>63.678439181486489</v>
          </cell>
          <cell r="AB2778">
            <v>64.520775498172327</v>
          </cell>
          <cell r="AC2778">
            <v>65.364607857843168</v>
          </cell>
          <cell r="AD2778">
            <v>66.238987169908881</v>
          </cell>
          <cell r="AE2778">
            <v>67.125063013269198</v>
          </cell>
          <cell r="AF2778">
            <v>68.022991851877961</v>
          </cell>
          <cell r="AG2778">
            <v>68.932932242700019</v>
          </cell>
          <cell r="AH2778">
            <v>69.855044863709381</v>
          </cell>
          <cell r="AI2778">
            <v>70.789492542261797</v>
          </cell>
          <cell r="AJ2778">
            <v>71.73644028384696</v>
          </cell>
          <cell r="AK2778">
            <v>72.696055301225314</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row>
        <row r="2779">
          <cell r="A2779" t="str">
            <v>UTIrrigationDLC IrrigationWinter Peak Reduction @Meter  (MW)High Participation Case0</v>
          </cell>
          <cell r="B2779" t="str">
            <v>UT</v>
          </cell>
          <cell r="C2779" t="str">
            <v>Irrigation</v>
          </cell>
          <cell r="D2779" t="str">
            <v>DLC Irrigation</v>
          </cell>
          <cell r="E2779" t="str">
            <v>Winter Peak Reduction @Meter  (MW)</v>
          </cell>
          <cell r="F2779" t="str">
            <v>High Participation Case</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2.5653887980275587</v>
          </cell>
        </row>
        <row r="2780">
          <cell r="A2780" t="str">
            <v>UTIrrigationDLC IrrigationWinter Peak Reduction @Generation (MW)High Participation Case0</v>
          </cell>
          <cell r="B2780" t="str">
            <v>UT</v>
          </cell>
          <cell r="C2780" t="str">
            <v>Irrigation</v>
          </cell>
          <cell r="D2780" t="str">
            <v>DLC Irrigation</v>
          </cell>
          <cell r="E2780" t="str">
            <v>Winter Peak Reduction @Generation (MW)</v>
          </cell>
          <cell r="F2780" t="str">
            <v>High Participation Case</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row>
        <row r="2781">
          <cell r="A2781" t="str">
            <v>UTIrrigationDLC IrrigationProgram Annual BenefitsHigh Participation Case0</v>
          </cell>
          <cell r="B2781" t="str">
            <v>UT</v>
          </cell>
          <cell r="C2781" t="str">
            <v>Irrigation</v>
          </cell>
          <cell r="D2781" t="str">
            <v>DLC Irrigation</v>
          </cell>
          <cell r="E2781" t="str">
            <v>Program Annual Benefits</v>
          </cell>
          <cell r="F2781" t="str">
            <v>High Participation Case</v>
          </cell>
          <cell r="G2781">
            <v>0</v>
          </cell>
          <cell r="BA2781">
            <v>11672893.49</v>
          </cell>
        </row>
        <row r="2782">
          <cell r="A2782" t="str">
            <v>UTIrrigationDLC IrrigationNew ParticipantsHigh Participation Case0</v>
          </cell>
          <cell r="B2782" t="str">
            <v>UT</v>
          </cell>
          <cell r="C2782" t="str">
            <v>Irrigation</v>
          </cell>
          <cell r="D2782" t="str">
            <v>DLC Irrigation</v>
          </cell>
          <cell r="E2782" t="str">
            <v>New Participants</v>
          </cell>
          <cell r="F2782" t="str">
            <v>High Participation Case</v>
          </cell>
          <cell r="G2782">
            <v>0</v>
          </cell>
          <cell r="H2782">
            <v>0</v>
          </cell>
          <cell r="I2782">
            <v>0</v>
          </cell>
          <cell r="J2782">
            <v>0</v>
          </cell>
          <cell r="K2782">
            <v>0</v>
          </cell>
          <cell r="L2782">
            <v>0</v>
          </cell>
          <cell r="M2782">
            <v>0</v>
          </cell>
          <cell r="N2782">
            <v>0</v>
          </cell>
          <cell r="O2782">
            <v>0</v>
          </cell>
          <cell r="P2782">
            <v>0</v>
          </cell>
          <cell r="Q2782">
            <v>0</v>
          </cell>
          <cell r="R2782">
            <v>16746.686550000006</v>
          </cell>
          <cell r="S2782">
            <v>34271.919000000009</v>
          </cell>
          <cell r="T2782">
            <v>69833.664450000011</v>
          </cell>
          <cell r="U2782">
            <v>36847.527750000037</v>
          </cell>
          <cell r="V2782">
            <v>20100.588749999937</v>
          </cell>
          <cell r="W2782">
            <v>2583.0255000000179</v>
          </cell>
          <cell r="X2782">
            <v>2585.7149999999965</v>
          </cell>
          <cell r="Y2782">
            <v>2585.2035000000324</v>
          </cell>
          <cell r="Z2782">
            <v>2584.5764999999665</v>
          </cell>
          <cell r="AA2782">
            <v>2584.3950000000186</v>
          </cell>
          <cell r="AB2782">
            <v>2584.7249999999767</v>
          </cell>
          <cell r="AC2782">
            <v>2592.8595000000205</v>
          </cell>
          <cell r="AD2782">
            <v>2694.0321599718882</v>
          </cell>
          <cell r="AE2782">
            <v>2731.0805338135397</v>
          </cell>
          <cell r="AF2782">
            <v>2768.6383974915661</v>
          </cell>
          <cell r="AG2782">
            <v>2806.7127575183695</v>
          </cell>
          <cell r="AH2782">
            <v>2845.3107167601411</v>
          </cell>
          <cell r="AI2782">
            <v>2884.4394757617847</v>
          </cell>
          <cell r="AJ2782">
            <v>2924.1063340901455</v>
          </cell>
          <cell r="AK2782">
            <v>2964.3186916958948</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row>
        <row r="2783">
          <cell r="A2783" t="str">
            <v>UTIrrigationDLC IrrigationIncentive CostsHigh Participation Case0</v>
          </cell>
          <cell r="B2783" t="str">
            <v>UT</v>
          </cell>
          <cell r="C2783" t="str">
            <v>Irrigation</v>
          </cell>
          <cell r="D2783" t="str">
            <v>DLC Irrigation</v>
          </cell>
          <cell r="E2783" t="str">
            <v>Incentive Costs</v>
          </cell>
          <cell r="F2783" t="str">
            <v>High Participation Case</v>
          </cell>
          <cell r="G2783">
            <v>0</v>
          </cell>
          <cell r="H2783">
            <v>0</v>
          </cell>
          <cell r="I2783">
            <v>0</v>
          </cell>
          <cell r="J2783">
            <v>0</v>
          </cell>
          <cell r="K2783">
            <v>0</v>
          </cell>
          <cell r="L2783">
            <v>0</v>
          </cell>
          <cell r="M2783">
            <v>0</v>
          </cell>
          <cell r="N2783">
            <v>0</v>
          </cell>
          <cell r="O2783">
            <v>0</v>
          </cell>
          <cell r="P2783">
            <v>0</v>
          </cell>
          <cell r="Q2783">
            <v>0</v>
          </cell>
          <cell r="R2783">
            <v>351680.42</v>
          </cell>
          <cell r="S2783">
            <v>1071390.72</v>
          </cell>
          <cell r="T2783">
            <v>2537897.67</v>
          </cell>
          <cell r="U2783">
            <v>3311695.75</v>
          </cell>
          <cell r="V2783">
            <v>3733808.12</v>
          </cell>
          <cell r="W2783">
            <v>3788051.65</v>
          </cell>
          <cell r="X2783">
            <v>3842351.67</v>
          </cell>
          <cell r="Y2783">
            <v>3896640.94</v>
          </cell>
          <cell r="Z2783">
            <v>3950917.05</v>
          </cell>
          <cell r="AA2783">
            <v>4005189.34</v>
          </cell>
          <cell r="AB2783">
            <v>4059468.57</v>
          </cell>
          <cell r="AC2783">
            <v>4113918.62</v>
          </cell>
          <cell r="AD2783">
            <v>4170493.29</v>
          </cell>
          <cell r="AE2783">
            <v>4227845.9800000004</v>
          </cell>
          <cell r="AF2783">
            <v>4285987.3899999997</v>
          </cell>
          <cell r="AG2783">
            <v>4344928.3600000003</v>
          </cell>
          <cell r="AH2783">
            <v>4404679.88</v>
          </cell>
          <cell r="AI2783">
            <v>4465253.1100000003</v>
          </cell>
          <cell r="AJ2783">
            <v>4526659.34</v>
          </cell>
          <cell r="AK2783">
            <v>4588910.04</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row>
        <row r="2784">
          <cell r="A2784" t="str">
            <v>UTIrrigationDLC IrrigationParticipantsHigh Participation Case0</v>
          </cell>
          <cell r="B2784" t="str">
            <v>UT</v>
          </cell>
          <cell r="C2784" t="str">
            <v>Irrigation</v>
          </cell>
          <cell r="D2784" t="str">
            <v>DLC Irrigation</v>
          </cell>
          <cell r="E2784" t="str">
            <v>Participants</v>
          </cell>
          <cell r="F2784" t="str">
            <v>High Participation Case</v>
          </cell>
          <cell r="G2784">
            <v>0</v>
          </cell>
          <cell r="H2784">
            <v>0</v>
          </cell>
          <cell r="I2784">
            <v>0</v>
          </cell>
          <cell r="J2784">
            <v>0</v>
          </cell>
          <cell r="K2784">
            <v>0</v>
          </cell>
          <cell r="L2784">
            <v>0</v>
          </cell>
          <cell r="M2784">
            <v>0</v>
          </cell>
          <cell r="N2784">
            <v>0</v>
          </cell>
          <cell r="O2784">
            <v>0</v>
          </cell>
          <cell r="P2784">
            <v>0</v>
          </cell>
          <cell r="Q2784">
            <v>0</v>
          </cell>
          <cell r="R2784">
            <v>16746.686550000006</v>
          </cell>
          <cell r="S2784">
            <v>51018.605550000015</v>
          </cell>
          <cell r="T2784">
            <v>120852.27000000002</v>
          </cell>
          <cell r="U2784">
            <v>157699.79775000006</v>
          </cell>
          <cell r="V2784">
            <v>177800.38649999999</v>
          </cell>
          <cell r="W2784">
            <v>180383.41200000001</v>
          </cell>
          <cell r="X2784">
            <v>182969.12700000001</v>
          </cell>
          <cell r="Y2784">
            <v>185554.33050000004</v>
          </cell>
          <cell r="Z2784">
            <v>188138.90700000001</v>
          </cell>
          <cell r="AA2784">
            <v>190723.30200000003</v>
          </cell>
          <cell r="AB2784">
            <v>193308.027</v>
          </cell>
          <cell r="AC2784">
            <v>195900.88650000002</v>
          </cell>
          <cell r="AD2784">
            <v>198594.91865997191</v>
          </cell>
          <cell r="AE2784">
            <v>201325.99919378545</v>
          </cell>
          <cell r="AF2784">
            <v>204094.63759127702</v>
          </cell>
          <cell r="AG2784">
            <v>206901.35034879539</v>
          </cell>
          <cell r="AH2784">
            <v>209746.66106555553</v>
          </cell>
          <cell r="AI2784">
            <v>212631.10054131731</v>
          </cell>
          <cell r="AJ2784">
            <v>215555.20687540746</v>
          </cell>
          <cell r="AK2784">
            <v>218519.52556710335</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row>
        <row r="2785">
          <cell r="A2785" t="str">
            <v>UTResidentialDLC Room ACProgram Annual BenefitsHigh Participation Case0</v>
          </cell>
          <cell r="B2785" t="str">
            <v>UT</v>
          </cell>
          <cell r="C2785" t="str">
            <v>Residential</v>
          </cell>
          <cell r="D2785" t="str">
            <v>DLC Room AC</v>
          </cell>
          <cell r="E2785" t="str">
            <v>Program Annual Benefits</v>
          </cell>
          <cell r="F2785" t="str">
            <v>High Participation Case</v>
          </cell>
          <cell r="G2785">
            <v>0</v>
          </cell>
          <cell r="H2785">
            <v>0</v>
          </cell>
          <cell r="I2785">
            <v>0</v>
          </cell>
          <cell r="J2785">
            <v>0</v>
          </cell>
          <cell r="K2785">
            <v>0</v>
          </cell>
          <cell r="L2785">
            <v>0</v>
          </cell>
          <cell r="M2785">
            <v>0</v>
          </cell>
          <cell r="N2785">
            <v>0</v>
          </cell>
          <cell r="O2785">
            <v>0</v>
          </cell>
          <cell r="P2785">
            <v>0</v>
          </cell>
          <cell r="Q2785">
            <v>0</v>
          </cell>
          <cell r="R2785">
            <v>573231.01</v>
          </cell>
          <cell r="S2785">
            <v>1745288.43</v>
          </cell>
          <cell r="T2785">
            <v>4127886.26</v>
          </cell>
          <cell r="U2785">
            <v>5388069.9000000004</v>
          </cell>
          <cell r="V2785">
            <v>6066603.5300000003</v>
          </cell>
          <cell r="W2785">
            <v>6146956.6100000003</v>
          </cell>
          <cell r="X2785">
            <v>6226381.7599999998</v>
          </cell>
          <cell r="Y2785">
            <v>6305886.3200000003</v>
          </cell>
          <cell r="Z2785">
            <v>6389191.79</v>
          </cell>
          <cell r="AA2785">
            <v>6482465.1100000003</v>
          </cell>
          <cell r="AB2785">
            <v>6568214.9500000002</v>
          </cell>
          <cell r="AC2785">
            <v>6654117.0800000001</v>
          </cell>
          <cell r="AD2785">
            <v>6743128.8899999997</v>
          </cell>
          <cell r="AE2785">
            <v>6833331.4100000001</v>
          </cell>
          <cell r="AF2785">
            <v>6924740.5700000003</v>
          </cell>
          <cell r="AG2785">
            <v>7017372.5</v>
          </cell>
          <cell r="AH2785">
            <v>7111243.5700000003</v>
          </cell>
          <cell r="AI2785">
            <v>7206370.3399999999</v>
          </cell>
          <cell r="AJ2785">
            <v>7302769.6200000001</v>
          </cell>
          <cell r="AK2785">
            <v>7400458.4299999997</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row>
        <row r="2786">
          <cell r="A2786" t="str">
            <v>UTResidentialDLC Room ACProgram Annual CostsHigh Participation Case0</v>
          </cell>
          <cell r="B2786" t="str">
            <v>UT</v>
          </cell>
          <cell r="C2786" t="str">
            <v>Residential</v>
          </cell>
          <cell r="D2786" t="str">
            <v>DLC Room AC</v>
          </cell>
          <cell r="E2786" t="str">
            <v>Program Annual Costs</v>
          </cell>
          <cell r="F2786" t="str">
            <v>High Participation Case</v>
          </cell>
          <cell r="G2786">
            <v>0</v>
          </cell>
          <cell r="H2786">
            <v>0</v>
          </cell>
          <cell r="I2786">
            <v>0</v>
          </cell>
          <cell r="J2786">
            <v>0</v>
          </cell>
          <cell r="K2786">
            <v>0</v>
          </cell>
          <cell r="L2786">
            <v>0</v>
          </cell>
          <cell r="M2786">
            <v>0</v>
          </cell>
          <cell r="N2786">
            <v>0</v>
          </cell>
          <cell r="O2786">
            <v>0</v>
          </cell>
          <cell r="P2786">
            <v>0</v>
          </cell>
          <cell r="Q2786">
            <v>0</v>
          </cell>
          <cell r="R2786">
            <v>5834317.1500000004</v>
          </cell>
          <cell r="S2786">
            <v>12509121.98</v>
          </cell>
          <cell r="T2786">
            <v>26286343.199999999</v>
          </cell>
          <cell r="U2786">
            <v>16130618.27</v>
          </cell>
          <cell r="V2786">
            <v>10911310.720000001</v>
          </cell>
          <cell r="W2786">
            <v>4823091.07</v>
          </cell>
          <cell r="X2786">
            <v>4899046.41</v>
          </cell>
          <cell r="Y2786">
            <v>4974249.76</v>
          </cell>
          <cell r="Z2786">
            <v>5049879.66</v>
          </cell>
          <cell r="AA2786">
            <v>5126289.05</v>
          </cell>
          <cell r="AB2786">
            <v>5203203.5</v>
          </cell>
          <cell r="AC2786">
            <v>5283869.59</v>
          </cell>
          <cell r="AD2786">
            <v>5405233.1200000001</v>
          </cell>
          <cell r="AE2786">
            <v>5502775.29</v>
          </cell>
          <cell r="AF2786">
            <v>5602414.6799999997</v>
          </cell>
          <cell r="AG2786">
            <v>5704204.7300000004</v>
          </cell>
          <cell r="AH2786">
            <v>5808200.4400000004</v>
          </cell>
          <cell r="AI2786">
            <v>5914458.3899999997</v>
          </cell>
          <cell r="AJ2786">
            <v>6023036.7800000003</v>
          </cell>
          <cell r="AK2786">
            <v>6133995.5099999998</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153464.6</v>
          </cell>
        </row>
        <row r="2787">
          <cell r="A2787" t="str">
            <v>UTResidentialDLC Room ACNon-Incentive CostsHigh Participation Case0</v>
          </cell>
          <cell r="B2787" t="str">
            <v>UT</v>
          </cell>
          <cell r="C2787" t="str">
            <v>Residential</v>
          </cell>
          <cell r="D2787" t="str">
            <v>DLC Room AC</v>
          </cell>
          <cell r="E2787" t="str">
            <v>Non-Incentive Costs</v>
          </cell>
          <cell r="F2787" t="str">
            <v>High Participation Case</v>
          </cell>
          <cell r="G2787">
            <v>0</v>
          </cell>
          <cell r="H2787">
            <v>0</v>
          </cell>
          <cell r="I2787">
            <v>0</v>
          </cell>
          <cell r="J2787">
            <v>0</v>
          </cell>
          <cell r="K2787">
            <v>0</v>
          </cell>
          <cell r="L2787">
            <v>0</v>
          </cell>
          <cell r="M2787">
            <v>0</v>
          </cell>
          <cell r="N2787">
            <v>0</v>
          </cell>
          <cell r="O2787">
            <v>0</v>
          </cell>
          <cell r="P2787">
            <v>0</v>
          </cell>
          <cell r="Q2787">
            <v>0</v>
          </cell>
          <cell r="R2787">
            <v>5482636.7300000004</v>
          </cell>
          <cell r="S2787">
            <v>11437731.27</v>
          </cell>
          <cell r="T2787">
            <v>23748445.530000001</v>
          </cell>
          <cell r="U2787">
            <v>12818922.52</v>
          </cell>
          <cell r="V2787">
            <v>7177502.6100000003</v>
          </cell>
          <cell r="W2787">
            <v>1035039.42</v>
          </cell>
          <cell r="X2787">
            <v>1056694.75</v>
          </cell>
          <cell r="Y2787">
            <v>1077608.81</v>
          </cell>
          <cell r="Z2787">
            <v>1098962.6200000001</v>
          </cell>
          <cell r="AA2787">
            <v>1121099.71</v>
          </cell>
          <cell r="AB2787">
            <v>1143734.93</v>
          </cell>
          <cell r="AC2787">
            <v>1169950.97</v>
          </cell>
          <cell r="AD2787">
            <v>1234739.83</v>
          </cell>
          <cell r="AE2787">
            <v>1274929.31</v>
          </cell>
          <cell r="AF2787">
            <v>1316427.29</v>
          </cell>
          <cell r="AG2787">
            <v>1359276.37</v>
          </cell>
          <cell r="AH2787">
            <v>1403520.56</v>
          </cell>
          <cell r="AI2787">
            <v>1449205.28</v>
          </cell>
          <cell r="AJ2787">
            <v>1496377.44</v>
          </cell>
          <cell r="AK2787">
            <v>1545085.48</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row>
        <row r="2788">
          <cell r="A2788" t="str">
            <v>UTResidentialDLC Room ACSummer Peak Reduction @Meter  (MW)High Participation Case0</v>
          </cell>
          <cell r="B2788" t="str">
            <v>UT</v>
          </cell>
          <cell r="C2788" t="str">
            <v>Residential</v>
          </cell>
          <cell r="D2788" t="str">
            <v>DLC Room AC</v>
          </cell>
          <cell r="E2788" t="str">
            <v>Summer Peak Reduction @Meter  (MW)</v>
          </cell>
          <cell r="F2788" t="str">
            <v>High Participation Case</v>
          </cell>
          <cell r="G2788">
            <v>0</v>
          </cell>
          <cell r="H2788">
            <v>0</v>
          </cell>
          <cell r="I2788">
            <v>0</v>
          </cell>
          <cell r="J2788">
            <v>0</v>
          </cell>
          <cell r="K2788">
            <v>0</v>
          </cell>
          <cell r="L2788">
            <v>0</v>
          </cell>
          <cell r="M2788">
            <v>0</v>
          </cell>
          <cell r="N2788">
            <v>0</v>
          </cell>
          <cell r="O2788">
            <v>0</v>
          </cell>
          <cell r="P2788">
            <v>0</v>
          </cell>
          <cell r="Q2788">
            <v>0</v>
          </cell>
          <cell r="R2788">
            <v>5.1061481672101516</v>
          </cell>
          <cell r="S2788">
            <v>15.546439584201273</v>
          </cell>
          <cell r="T2788">
            <v>36.769815927493447</v>
          </cell>
          <cell r="U2788">
            <v>47.99510590524666</v>
          </cell>
          <cell r="V2788">
            <v>54.039254216657497</v>
          </cell>
          <cell r="W2788">
            <v>54.75501228123791</v>
          </cell>
          <cell r="X2788">
            <v>55.462504704051796</v>
          </cell>
          <cell r="Y2788">
            <v>56.170704503007471</v>
          </cell>
          <cell r="Z2788">
            <v>56.91276145592839</v>
          </cell>
          <cell r="AA2788">
            <v>57.74360864977195</v>
          </cell>
          <cell r="AB2788">
            <v>58.507439221742665</v>
          </cell>
          <cell r="AC2788">
            <v>59.27262640549219</v>
          </cell>
          <cell r="AD2788">
            <v>60.065513565673378</v>
          </cell>
          <cell r="AE2788">
            <v>60.869007140432515</v>
          </cell>
          <cell r="AF2788">
            <v>61.683249011282939</v>
          </cell>
          <cell r="AG2788">
            <v>62.508382957680382</v>
          </cell>
          <cell r="AH2788">
            <v>63.344554682411669</v>
          </cell>
          <cell r="AI2788">
            <v>64.191911837323005</v>
          </cell>
          <cell r="AJ2788">
            <v>65.050604049392433</v>
          </cell>
          <cell r="AK2788">
            <v>65.920782947151125</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2.8337855378568992</v>
          </cell>
        </row>
        <row r="2789">
          <cell r="A2789" t="str">
            <v>UTResidentialDLC Room ACSummer Peak Reduction @Generation (MW)High Participation Case0</v>
          </cell>
          <cell r="B2789" t="str">
            <v>UT</v>
          </cell>
          <cell r="C2789" t="str">
            <v>Residential</v>
          </cell>
          <cell r="D2789" t="str">
            <v>DLC Room AC</v>
          </cell>
          <cell r="E2789" t="str">
            <v>Summer Peak Reduction @Generation (MW)</v>
          </cell>
          <cell r="F2789" t="str">
            <v>High Participation Case</v>
          </cell>
          <cell r="G2789">
            <v>0</v>
          </cell>
          <cell r="H2789">
            <v>0</v>
          </cell>
          <cell r="I2789">
            <v>0</v>
          </cell>
          <cell r="J2789">
            <v>0</v>
          </cell>
          <cell r="K2789">
            <v>0</v>
          </cell>
          <cell r="L2789">
            <v>0</v>
          </cell>
          <cell r="M2789">
            <v>0</v>
          </cell>
          <cell r="N2789">
            <v>0</v>
          </cell>
          <cell r="O2789">
            <v>0</v>
          </cell>
          <cell r="P2789">
            <v>0</v>
          </cell>
          <cell r="Q2789">
            <v>0</v>
          </cell>
          <cell r="R2789">
            <v>5.6309529854545115</v>
          </cell>
          <cell r="S2789">
            <v>17.1442871462299</v>
          </cell>
          <cell r="T2789">
            <v>40.548980952242438</v>
          </cell>
          <cell r="U2789">
            <v>52.92799504328039</v>
          </cell>
          <cell r="V2789">
            <v>59.593354892652727</v>
          </cell>
          <cell r="W2789">
            <v>60.382677857562754</v>
          </cell>
          <cell r="X2789">
            <v>61.162885646285609</v>
          </cell>
          <cell r="Y2789">
            <v>61.94387351456492</v>
          </cell>
          <cell r="Z2789">
            <v>62.762198341341403</v>
          </cell>
          <cell r="AA2789">
            <v>63.678439181486489</v>
          </cell>
          <cell r="AB2789">
            <v>64.520775498172327</v>
          </cell>
          <cell r="AC2789">
            <v>65.364607857843168</v>
          </cell>
          <cell r="AD2789">
            <v>66.238987169908881</v>
          </cell>
          <cell r="AE2789">
            <v>67.125063013269198</v>
          </cell>
          <cell r="AF2789">
            <v>68.022991851877961</v>
          </cell>
          <cell r="AG2789">
            <v>68.932932242700019</v>
          </cell>
          <cell r="AH2789">
            <v>69.855044863709381</v>
          </cell>
          <cell r="AI2789">
            <v>70.789492542261797</v>
          </cell>
          <cell r="AJ2789">
            <v>71.73644028384696</v>
          </cell>
          <cell r="AK2789">
            <v>72.696055301225314</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row>
        <row r="2790">
          <cell r="A2790" t="str">
            <v>UTResidentialDLC Room ACWinter Peak Reduction @Meter  (MW)High Participation Case0</v>
          </cell>
          <cell r="B2790" t="str">
            <v>UT</v>
          </cell>
          <cell r="C2790" t="str">
            <v>Residential</v>
          </cell>
          <cell r="D2790" t="str">
            <v>DLC Room AC</v>
          </cell>
          <cell r="E2790" t="str">
            <v>Winter Peak Reduction @Meter  (MW)</v>
          </cell>
          <cell r="F2790" t="str">
            <v>High Participation Case</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2.8337855378568992</v>
          </cell>
        </row>
        <row r="2791">
          <cell r="A2791" t="str">
            <v>UTResidentialDLC Room ACWinter Peak Reduction @Generation (MW)High Participation Case0</v>
          </cell>
          <cell r="B2791" t="str">
            <v>UT</v>
          </cell>
          <cell r="C2791" t="str">
            <v>Residential</v>
          </cell>
          <cell r="D2791" t="str">
            <v>DLC Room AC</v>
          </cell>
          <cell r="E2791" t="str">
            <v>Winter Peak Reduction @Generation (MW)</v>
          </cell>
          <cell r="F2791" t="str">
            <v>High Participation Case</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row>
        <row r="2792">
          <cell r="A2792" t="str">
            <v>UTResidentialDLC Room ACProgram Annual BenefitsHigh Participation Case0</v>
          </cell>
          <cell r="B2792" t="str">
            <v>UT</v>
          </cell>
          <cell r="C2792" t="str">
            <v>Residential</v>
          </cell>
          <cell r="D2792" t="str">
            <v>DLC Room AC</v>
          </cell>
          <cell r="E2792" t="str">
            <v>Program Annual Benefits</v>
          </cell>
          <cell r="F2792" t="str">
            <v>High Participation Case</v>
          </cell>
          <cell r="G2792">
            <v>0</v>
          </cell>
          <cell r="BA2792">
            <v>-1044376537.66</v>
          </cell>
        </row>
        <row r="2793">
          <cell r="A2793" t="str">
            <v>UTResidentialDLC Room ACNew ParticipantsHigh Participation Case0</v>
          </cell>
          <cell r="B2793" t="str">
            <v>UT</v>
          </cell>
          <cell r="C2793" t="str">
            <v>Residential</v>
          </cell>
          <cell r="D2793" t="str">
            <v>DLC Room AC</v>
          </cell>
          <cell r="E2793" t="str">
            <v>New Participants</v>
          </cell>
          <cell r="F2793" t="str">
            <v>High Participation Case</v>
          </cell>
          <cell r="G2793">
            <v>0</v>
          </cell>
          <cell r="H2793">
            <v>0</v>
          </cell>
          <cell r="I2793">
            <v>0</v>
          </cell>
          <cell r="J2793">
            <v>0</v>
          </cell>
          <cell r="K2793">
            <v>0</v>
          </cell>
          <cell r="L2793">
            <v>0</v>
          </cell>
          <cell r="M2793">
            <v>0</v>
          </cell>
          <cell r="N2793">
            <v>0</v>
          </cell>
          <cell r="O2793">
            <v>0</v>
          </cell>
          <cell r="P2793">
            <v>0</v>
          </cell>
          <cell r="Q2793">
            <v>0</v>
          </cell>
          <cell r="R2793">
            <v>16746.686550000006</v>
          </cell>
          <cell r="S2793">
            <v>34271.919000000009</v>
          </cell>
          <cell r="T2793">
            <v>69833.664450000011</v>
          </cell>
          <cell r="U2793">
            <v>36847.527750000037</v>
          </cell>
          <cell r="V2793">
            <v>20100.588749999937</v>
          </cell>
          <cell r="W2793">
            <v>2583.0255000000179</v>
          </cell>
          <cell r="X2793">
            <v>2585.7149999999965</v>
          </cell>
          <cell r="Y2793">
            <v>2585.2035000000324</v>
          </cell>
          <cell r="Z2793">
            <v>2584.5764999999665</v>
          </cell>
          <cell r="AA2793">
            <v>2584.3950000000186</v>
          </cell>
          <cell r="AB2793">
            <v>2584.7249999999767</v>
          </cell>
          <cell r="AC2793">
            <v>2592.8595000000205</v>
          </cell>
          <cell r="AD2793">
            <v>2694.0321599718882</v>
          </cell>
          <cell r="AE2793">
            <v>2731.0805338135397</v>
          </cell>
          <cell r="AF2793">
            <v>2768.6383974915661</v>
          </cell>
          <cell r="AG2793">
            <v>2806.7127575183695</v>
          </cell>
          <cell r="AH2793">
            <v>2845.3107167601411</v>
          </cell>
          <cell r="AI2793">
            <v>2884.4394757617847</v>
          </cell>
          <cell r="AJ2793">
            <v>2924.1063340901455</v>
          </cell>
          <cell r="AK2793">
            <v>2964.3186916958948</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row>
        <row r="2794">
          <cell r="A2794" t="str">
            <v>UTResidentialDLC Room ACIncentive CostsHigh Participation Case0</v>
          </cell>
          <cell r="B2794" t="str">
            <v>UT</v>
          </cell>
          <cell r="C2794" t="str">
            <v>Residential</v>
          </cell>
          <cell r="D2794" t="str">
            <v>DLC Room AC</v>
          </cell>
          <cell r="E2794" t="str">
            <v>Incentive Costs</v>
          </cell>
          <cell r="F2794" t="str">
            <v>High Participation Case</v>
          </cell>
          <cell r="G2794">
            <v>0</v>
          </cell>
          <cell r="H2794">
            <v>0</v>
          </cell>
          <cell r="I2794">
            <v>0</v>
          </cell>
          <cell r="J2794">
            <v>0</v>
          </cell>
          <cell r="K2794">
            <v>0</v>
          </cell>
          <cell r="L2794">
            <v>0</v>
          </cell>
          <cell r="M2794">
            <v>0</v>
          </cell>
          <cell r="N2794">
            <v>0</v>
          </cell>
          <cell r="O2794">
            <v>0</v>
          </cell>
          <cell r="P2794">
            <v>0</v>
          </cell>
          <cell r="Q2794">
            <v>0</v>
          </cell>
          <cell r="R2794">
            <v>351680.42</v>
          </cell>
          <cell r="S2794">
            <v>1071390.72</v>
          </cell>
          <cell r="T2794">
            <v>2537897.67</v>
          </cell>
          <cell r="U2794">
            <v>3311695.75</v>
          </cell>
          <cell r="V2794">
            <v>3733808.12</v>
          </cell>
          <cell r="W2794">
            <v>3788051.65</v>
          </cell>
          <cell r="X2794">
            <v>3842351.67</v>
          </cell>
          <cell r="Y2794">
            <v>3896640.94</v>
          </cell>
          <cell r="Z2794">
            <v>3950917.05</v>
          </cell>
          <cell r="AA2794">
            <v>4005189.34</v>
          </cell>
          <cell r="AB2794">
            <v>4059468.57</v>
          </cell>
          <cell r="AC2794">
            <v>4113918.62</v>
          </cell>
          <cell r="AD2794">
            <v>4170493.29</v>
          </cell>
          <cell r="AE2794">
            <v>4227845.9800000004</v>
          </cell>
          <cell r="AF2794">
            <v>4285987.3899999997</v>
          </cell>
          <cell r="AG2794">
            <v>4344928.3600000003</v>
          </cell>
          <cell r="AH2794">
            <v>4404679.88</v>
          </cell>
          <cell r="AI2794">
            <v>4465253.1100000003</v>
          </cell>
          <cell r="AJ2794">
            <v>4526659.34</v>
          </cell>
          <cell r="AK2794">
            <v>4588910.04</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row>
        <row r="2795">
          <cell r="A2795" t="str">
            <v>UTResidentialDLC Room ACParticipantsHigh Participation Case0</v>
          </cell>
          <cell r="B2795" t="str">
            <v>UT</v>
          </cell>
          <cell r="C2795" t="str">
            <v>Residential</v>
          </cell>
          <cell r="D2795" t="str">
            <v>DLC Room AC</v>
          </cell>
          <cell r="E2795" t="str">
            <v>Participants</v>
          </cell>
          <cell r="F2795" t="str">
            <v>High Participation Case</v>
          </cell>
          <cell r="G2795">
            <v>0</v>
          </cell>
          <cell r="H2795">
            <v>0</v>
          </cell>
          <cell r="I2795">
            <v>0</v>
          </cell>
          <cell r="J2795">
            <v>0</v>
          </cell>
          <cell r="K2795">
            <v>0</v>
          </cell>
          <cell r="L2795">
            <v>0</v>
          </cell>
          <cell r="M2795">
            <v>0</v>
          </cell>
          <cell r="N2795">
            <v>0</v>
          </cell>
          <cell r="O2795">
            <v>0</v>
          </cell>
          <cell r="P2795">
            <v>0</v>
          </cell>
          <cell r="Q2795">
            <v>0</v>
          </cell>
          <cell r="R2795">
            <v>16746.686550000006</v>
          </cell>
          <cell r="S2795">
            <v>51018.605550000015</v>
          </cell>
          <cell r="T2795">
            <v>120852.27000000002</v>
          </cell>
          <cell r="U2795">
            <v>157699.79775000006</v>
          </cell>
          <cell r="V2795">
            <v>177800.38649999999</v>
          </cell>
          <cell r="W2795">
            <v>180383.41200000001</v>
          </cell>
          <cell r="X2795">
            <v>182969.12700000001</v>
          </cell>
          <cell r="Y2795">
            <v>185554.33050000004</v>
          </cell>
          <cell r="Z2795">
            <v>188138.90700000001</v>
          </cell>
          <cell r="AA2795">
            <v>190723.30200000003</v>
          </cell>
          <cell r="AB2795">
            <v>193308.027</v>
          </cell>
          <cell r="AC2795">
            <v>195900.88650000002</v>
          </cell>
          <cell r="AD2795">
            <v>198594.91865997191</v>
          </cell>
          <cell r="AE2795">
            <v>201325.99919378545</v>
          </cell>
          <cell r="AF2795">
            <v>204094.63759127702</v>
          </cell>
          <cell r="AG2795">
            <v>206901.35034879539</v>
          </cell>
          <cell r="AH2795">
            <v>209746.66106555553</v>
          </cell>
          <cell r="AI2795">
            <v>212631.10054131731</v>
          </cell>
          <cell r="AJ2795">
            <v>215555.20687540746</v>
          </cell>
          <cell r="AK2795">
            <v>218519.52556710335</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row>
        <row r="2796">
          <cell r="A2796" t="str">
            <v>UTResidentialDLC Smart AppliancesProgram Annual BenefitsHigh Participation Case0</v>
          </cell>
          <cell r="B2796" t="str">
            <v>UT</v>
          </cell>
          <cell r="C2796" t="str">
            <v>Residential</v>
          </cell>
          <cell r="D2796" t="str">
            <v>DLC Smart Appliances</v>
          </cell>
          <cell r="E2796" t="str">
            <v>Program Annual Benefits</v>
          </cell>
          <cell r="F2796" t="str">
            <v>High Participation Case</v>
          </cell>
          <cell r="G2796">
            <v>0</v>
          </cell>
          <cell r="H2796">
            <v>0</v>
          </cell>
          <cell r="I2796">
            <v>0</v>
          </cell>
          <cell r="J2796">
            <v>0</v>
          </cell>
          <cell r="K2796">
            <v>0</v>
          </cell>
          <cell r="L2796">
            <v>0</v>
          </cell>
          <cell r="M2796">
            <v>0</v>
          </cell>
          <cell r="N2796">
            <v>0</v>
          </cell>
          <cell r="O2796">
            <v>0</v>
          </cell>
          <cell r="P2796">
            <v>0</v>
          </cell>
          <cell r="Q2796">
            <v>0</v>
          </cell>
          <cell r="R2796">
            <v>573231.01</v>
          </cell>
          <cell r="S2796">
            <v>1745288.43</v>
          </cell>
          <cell r="T2796">
            <v>4127886.26</v>
          </cell>
          <cell r="U2796">
            <v>5388069.9000000004</v>
          </cell>
          <cell r="V2796">
            <v>6066603.5300000003</v>
          </cell>
          <cell r="W2796">
            <v>6146956.6100000003</v>
          </cell>
          <cell r="X2796">
            <v>6226381.7599999998</v>
          </cell>
          <cell r="Y2796">
            <v>6305886.3200000003</v>
          </cell>
          <cell r="Z2796">
            <v>6389191.79</v>
          </cell>
          <cell r="AA2796">
            <v>6482465.1100000003</v>
          </cell>
          <cell r="AB2796">
            <v>6568214.9500000002</v>
          </cell>
          <cell r="AC2796">
            <v>6654117.0800000001</v>
          </cell>
          <cell r="AD2796">
            <v>6743128.8899999997</v>
          </cell>
          <cell r="AE2796">
            <v>6833331.4100000001</v>
          </cell>
          <cell r="AF2796">
            <v>6924740.5700000003</v>
          </cell>
          <cell r="AG2796">
            <v>7017372.5</v>
          </cell>
          <cell r="AH2796">
            <v>7111243.5700000003</v>
          </cell>
          <cell r="AI2796">
            <v>7206370.3399999999</v>
          </cell>
          <cell r="AJ2796">
            <v>7302769.6200000001</v>
          </cell>
          <cell r="AK2796">
            <v>7400458.4299999997</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row>
        <row r="2797">
          <cell r="A2797" t="str">
            <v>UTResidentialDLC Smart AppliancesProgram Annual CostsHigh Participation Case0</v>
          </cell>
          <cell r="B2797" t="str">
            <v>UT</v>
          </cell>
          <cell r="C2797" t="str">
            <v>Residential</v>
          </cell>
          <cell r="D2797" t="str">
            <v>DLC Smart Appliances</v>
          </cell>
          <cell r="E2797" t="str">
            <v>Program Annual Costs</v>
          </cell>
          <cell r="F2797" t="str">
            <v>High Participation Case</v>
          </cell>
          <cell r="G2797">
            <v>0</v>
          </cell>
          <cell r="H2797">
            <v>0</v>
          </cell>
          <cell r="I2797">
            <v>0</v>
          </cell>
          <cell r="J2797">
            <v>0</v>
          </cell>
          <cell r="K2797">
            <v>0</v>
          </cell>
          <cell r="L2797">
            <v>0</v>
          </cell>
          <cell r="M2797">
            <v>0</v>
          </cell>
          <cell r="N2797">
            <v>0</v>
          </cell>
          <cell r="O2797">
            <v>0</v>
          </cell>
          <cell r="P2797">
            <v>0</v>
          </cell>
          <cell r="Q2797">
            <v>0</v>
          </cell>
          <cell r="R2797">
            <v>5834317.1500000004</v>
          </cell>
          <cell r="S2797">
            <v>12509121.98</v>
          </cell>
          <cell r="T2797">
            <v>26286343.199999999</v>
          </cell>
          <cell r="U2797">
            <v>16130618.27</v>
          </cell>
          <cell r="V2797">
            <v>10911310.720000001</v>
          </cell>
          <cell r="W2797">
            <v>4823091.07</v>
          </cell>
          <cell r="X2797">
            <v>4899046.41</v>
          </cell>
          <cell r="Y2797">
            <v>4974249.76</v>
          </cell>
          <cell r="Z2797">
            <v>5049879.66</v>
          </cell>
          <cell r="AA2797">
            <v>5126289.05</v>
          </cell>
          <cell r="AB2797">
            <v>5203203.5</v>
          </cell>
          <cell r="AC2797">
            <v>5283869.59</v>
          </cell>
          <cell r="AD2797">
            <v>5405233.1200000001</v>
          </cell>
          <cell r="AE2797">
            <v>5502775.29</v>
          </cell>
          <cell r="AF2797">
            <v>5602414.6799999997</v>
          </cell>
          <cell r="AG2797">
            <v>5704204.7300000004</v>
          </cell>
          <cell r="AH2797">
            <v>5808200.4400000004</v>
          </cell>
          <cell r="AI2797">
            <v>5914458.3899999997</v>
          </cell>
          <cell r="AJ2797">
            <v>6023036.7800000003</v>
          </cell>
          <cell r="AK2797">
            <v>6133995.5099999998</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542469.31000000006</v>
          </cell>
        </row>
        <row r="2798">
          <cell r="A2798" t="str">
            <v>UTResidentialDLC Smart AppliancesNon-Incentive CostsHigh Participation Case0</v>
          </cell>
          <cell r="B2798" t="str">
            <v>UT</v>
          </cell>
          <cell r="C2798" t="str">
            <v>Residential</v>
          </cell>
          <cell r="D2798" t="str">
            <v>DLC Smart Appliances</v>
          </cell>
          <cell r="E2798" t="str">
            <v>Non-Incentive Costs</v>
          </cell>
          <cell r="F2798" t="str">
            <v>High Participation Case</v>
          </cell>
          <cell r="G2798">
            <v>0</v>
          </cell>
          <cell r="H2798">
            <v>0</v>
          </cell>
          <cell r="I2798">
            <v>0</v>
          </cell>
          <cell r="J2798">
            <v>0</v>
          </cell>
          <cell r="K2798">
            <v>0</v>
          </cell>
          <cell r="L2798">
            <v>0</v>
          </cell>
          <cell r="M2798">
            <v>0</v>
          </cell>
          <cell r="N2798">
            <v>0</v>
          </cell>
          <cell r="O2798">
            <v>0</v>
          </cell>
          <cell r="P2798">
            <v>0</v>
          </cell>
          <cell r="Q2798">
            <v>0</v>
          </cell>
          <cell r="R2798">
            <v>5482636.7300000004</v>
          </cell>
          <cell r="S2798">
            <v>11437731.27</v>
          </cell>
          <cell r="T2798">
            <v>23748445.530000001</v>
          </cell>
          <cell r="U2798">
            <v>12818922.52</v>
          </cell>
          <cell r="V2798">
            <v>7177502.6100000003</v>
          </cell>
          <cell r="W2798">
            <v>1035039.42</v>
          </cell>
          <cell r="X2798">
            <v>1056694.75</v>
          </cell>
          <cell r="Y2798">
            <v>1077608.81</v>
          </cell>
          <cell r="Z2798">
            <v>1098962.6200000001</v>
          </cell>
          <cell r="AA2798">
            <v>1121099.71</v>
          </cell>
          <cell r="AB2798">
            <v>1143734.93</v>
          </cell>
          <cell r="AC2798">
            <v>1169950.97</v>
          </cell>
          <cell r="AD2798">
            <v>1234739.83</v>
          </cell>
          <cell r="AE2798">
            <v>1274929.31</v>
          </cell>
          <cell r="AF2798">
            <v>1316427.29</v>
          </cell>
          <cell r="AG2798">
            <v>1359276.37</v>
          </cell>
          <cell r="AH2798">
            <v>1403520.56</v>
          </cell>
          <cell r="AI2798">
            <v>1449205.28</v>
          </cell>
          <cell r="AJ2798">
            <v>1496377.44</v>
          </cell>
          <cell r="AK2798">
            <v>1545085.48</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row>
        <row r="2799">
          <cell r="A2799" t="str">
            <v>UTResidentialDLC Smart AppliancesSummer Peak Reduction @Meter  (MW)High Participation Case0</v>
          </cell>
          <cell r="B2799" t="str">
            <v>UT</v>
          </cell>
          <cell r="C2799" t="str">
            <v>Residential</v>
          </cell>
          <cell r="D2799" t="str">
            <v>DLC Smart Appliances</v>
          </cell>
          <cell r="E2799" t="str">
            <v>Summer Peak Reduction @Meter  (MW)</v>
          </cell>
          <cell r="F2799" t="str">
            <v>High Participation Case</v>
          </cell>
          <cell r="G2799">
            <v>0</v>
          </cell>
          <cell r="H2799">
            <v>0</v>
          </cell>
          <cell r="I2799">
            <v>0</v>
          </cell>
          <cell r="J2799">
            <v>0</v>
          </cell>
          <cell r="K2799">
            <v>0</v>
          </cell>
          <cell r="L2799">
            <v>0</v>
          </cell>
          <cell r="M2799">
            <v>0</v>
          </cell>
          <cell r="N2799">
            <v>0</v>
          </cell>
          <cell r="O2799">
            <v>0</v>
          </cell>
          <cell r="P2799">
            <v>0</v>
          </cell>
          <cell r="Q2799">
            <v>0</v>
          </cell>
          <cell r="R2799">
            <v>5.1061481672101516</v>
          </cell>
          <cell r="S2799">
            <v>15.546439584201273</v>
          </cell>
          <cell r="T2799">
            <v>36.769815927493447</v>
          </cell>
          <cell r="U2799">
            <v>47.99510590524666</v>
          </cell>
          <cell r="V2799">
            <v>54.039254216657497</v>
          </cell>
          <cell r="W2799">
            <v>54.75501228123791</v>
          </cell>
          <cell r="X2799">
            <v>55.462504704051796</v>
          </cell>
          <cell r="Y2799">
            <v>56.170704503007471</v>
          </cell>
          <cell r="Z2799">
            <v>56.91276145592839</v>
          </cell>
          <cell r="AA2799">
            <v>57.74360864977195</v>
          </cell>
          <cell r="AB2799">
            <v>58.507439221742665</v>
          </cell>
          <cell r="AC2799">
            <v>59.27262640549219</v>
          </cell>
          <cell r="AD2799">
            <v>60.065513565673378</v>
          </cell>
          <cell r="AE2799">
            <v>60.869007140432515</v>
          </cell>
          <cell r="AF2799">
            <v>61.683249011282939</v>
          </cell>
          <cell r="AG2799">
            <v>62.508382957680382</v>
          </cell>
          <cell r="AH2799">
            <v>63.344554682411669</v>
          </cell>
          <cell r="AI2799">
            <v>64.191911837323005</v>
          </cell>
          <cell r="AJ2799">
            <v>65.050604049392433</v>
          </cell>
          <cell r="AK2799">
            <v>65.920782947151125</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10.142091022454435</v>
          </cell>
        </row>
        <row r="2800">
          <cell r="A2800" t="str">
            <v>UTResidentialDLC Smart AppliancesSummer Peak Reduction @Generation (MW)High Participation Case0</v>
          </cell>
          <cell r="B2800" t="str">
            <v>UT</v>
          </cell>
          <cell r="C2800" t="str">
            <v>Residential</v>
          </cell>
          <cell r="D2800" t="str">
            <v>DLC Smart Appliances</v>
          </cell>
          <cell r="E2800" t="str">
            <v>Summer Peak Reduction @Generation (MW)</v>
          </cell>
          <cell r="F2800" t="str">
            <v>High Participation Case</v>
          </cell>
          <cell r="G2800">
            <v>0</v>
          </cell>
          <cell r="H2800">
            <v>0</v>
          </cell>
          <cell r="I2800">
            <v>0</v>
          </cell>
          <cell r="J2800">
            <v>0</v>
          </cell>
          <cell r="K2800">
            <v>0</v>
          </cell>
          <cell r="L2800">
            <v>0</v>
          </cell>
          <cell r="M2800">
            <v>0</v>
          </cell>
          <cell r="N2800">
            <v>0</v>
          </cell>
          <cell r="O2800">
            <v>0</v>
          </cell>
          <cell r="P2800">
            <v>0</v>
          </cell>
          <cell r="Q2800">
            <v>0</v>
          </cell>
          <cell r="R2800">
            <v>5.6309529854545115</v>
          </cell>
          <cell r="S2800">
            <v>17.1442871462299</v>
          </cell>
          <cell r="T2800">
            <v>40.548980952242438</v>
          </cell>
          <cell r="U2800">
            <v>52.92799504328039</v>
          </cell>
          <cell r="V2800">
            <v>59.593354892652727</v>
          </cell>
          <cell r="W2800">
            <v>60.382677857562754</v>
          </cell>
          <cell r="X2800">
            <v>61.162885646285609</v>
          </cell>
          <cell r="Y2800">
            <v>61.94387351456492</v>
          </cell>
          <cell r="Z2800">
            <v>62.762198341341403</v>
          </cell>
          <cell r="AA2800">
            <v>63.678439181486489</v>
          </cell>
          <cell r="AB2800">
            <v>64.520775498172327</v>
          </cell>
          <cell r="AC2800">
            <v>65.364607857843168</v>
          </cell>
          <cell r="AD2800">
            <v>66.238987169908881</v>
          </cell>
          <cell r="AE2800">
            <v>67.125063013269198</v>
          </cell>
          <cell r="AF2800">
            <v>68.022991851877961</v>
          </cell>
          <cell r="AG2800">
            <v>68.932932242700019</v>
          </cell>
          <cell r="AH2800">
            <v>69.855044863709381</v>
          </cell>
          <cell r="AI2800">
            <v>70.789492542261797</v>
          </cell>
          <cell r="AJ2800">
            <v>71.73644028384696</v>
          </cell>
          <cell r="AK2800">
            <v>72.696055301225314</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row>
        <row r="2801">
          <cell r="A2801" t="str">
            <v>UTResidentialDLC Smart AppliancesWinter Peak Reduction @Meter  (MW)High Participation Case0</v>
          </cell>
          <cell r="B2801" t="str">
            <v>UT</v>
          </cell>
          <cell r="C2801" t="str">
            <v>Residential</v>
          </cell>
          <cell r="D2801" t="str">
            <v>DLC Smart Appliances</v>
          </cell>
          <cell r="E2801" t="str">
            <v>Winter Peak Reduction @Meter  (MW)</v>
          </cell>
          <cell r="F2801" t="str">
            <v>High Participation Case</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10.142091022454435</v>
          </cell>
        </row>
        <row r="2802">
          <cell r="A2802" t="str">
            <v>UTResidentialDLC Smart AppliancesWinter Peak Reduction @Generation (MW)High Participation Case0</v>
          </cell>
          <cell r="B2802" t="str">
            <v>UT</v>
          </cell>
          <cell r="C2802" t="str">
            <v>Residential</v>
          </cell>
          <cell r="D2802" t="str">
            <v>DLC Smart Appliances</v>
          </cell>
          <cell r="E2802" t="str">
            <v>Winter Peak Reduction @Generation (MW)</v>
          </cell>
          <cell r="F2802" t="str">
            <v>High Participation Case</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row>
        <row r="2803">
          <cell r="A2803" t="str">
            <v>UTResidentialDLC Smart AppliancesProgram Annual BenefitsHigh Participation Case0</v>
          </cell>
          <cell r="B2803" t="str">
            <v>UT</v>
          </cell>
          <cell r="C2803" t="str">
            <v>Residential</v>
          </cell>
          <cell r="D2803" t="str">
            <v>DLC Smart Appliances</v>
          </cell>
          <cell r="E2803" t="str">
            <v>Program Annual Benefits</v>
          </cell>
          <cell r="F2803" t="str">
            <v>High Participation Case</v>
          </cell>
          <cell r="G2803">
            <v>0</v>
          </cell>
          <cell r="BA2803">
            <v>-1044376537.66</v>
          </cell>
        </row>
        <row r="2804">
          <cell r="A2804" t="str">
            <v>UTResidentialDLC Smart AppliancesNew ParticipantsHigh Participation Case0</v>
          </cell>
          <cell r="B2804" t="str">
            <v>UT</v>
          </cell>
          <cell r="C2804" t="str">
            <v>Residential</v>
          </cell>
          <cell r="D2804" t="str">
            <v>DLC Smart Appliances</v>
          </cell>
          <cell r="E2804" t="str">
            <v>New Participants</v>
          </cell>
          <cell r="F2804" t="str">
            <v>High Participation Case</v>
          </cell>
          <cell r="G2804">
            <v>0</v>
          </cell>
          <cell r="H2804">
            <v>0</v>
          </cell>
          <cell r="I2804">
            <v>0</v>
          </cell>
          <cell r="J2804">
            <v>0</v>
          </cell>
          <cell r="K2804">
            <v>0</v>
          </cell>
          <cell r="L2804">
            <v>0</v>
          </cell>
          <cell r="M2804">
            <v>0</v>
          </cell>
          <cell r="N2804">
            <v>0</v>
          </cell>
          <cell r="O2804">
            <v>0</v>
          </cell>
          <cell r="P2804">
            <v>0</v>
          </cell>
          <cell r="Q2804">
            <v>0</v>
          </cell>
          <cell r="R2804">
            <v>16746.686550000006</v>
          </cell>
          <cell r="S2804">
            <v>34271.919000000009</v>
          </cell>
          <cell r="T2804">
            <v>69833.664450000011</v>
          </cell>
          <cell r="U2804">
            <v>36847.527750000037</v>
          </cell>
          <cell r="V2804">
            <v>20100.588749999937</v>
          </cell>
          <cell r="W2804">
            <v>2583.0255000000179</v>
          </cell>
          <cell r="X2804">
            <v>2585.7149999999965</v>
          </cell>
          <cell r="Y2804">
            <v>2585.2035000000324</v>
          </cell>
          <cell r="Z2804">
            <v>2584.5764999999665</v>
          </cell>
          <cell r="AA2804">
            <v>2584.3950000000186</v>
          </cell>
          <cell r="AB2804">
            <v>2584.7249999999767</v>
          </cell>
          <cell r="AC2804">
            <v>2592.8595000000205</v>
          </cell>
          <cell r="AD2804">
            <v>2694.0321599718882</v>
          </cell>
          <cell r="AE2804">
            <v>2731.0805338135397</v>
          </cell>
          <cell r="AF2804">
            <v>2768.6383974915661</v>
          </cell>
          <cell r="AG2804">
            <v>2806.7127575183695</v>
          </cell>
          <cell r="AH2804">
            <v>2845.3107167601411</v>
          </cell>
          <cell r="AI2804">
            <v>2884.4394757617847</v>
          </cell>
          <cell r="AJ2804">
            <v>2924.1063340901455</v>
          </cell>
          <cell r="AK2804">
            <v>2964.3186916958948</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row>
        <row r="2805">
          <cell r="A2805" t="str">
            <v>UTResidentialDLC Smart AppliancesIncentive CostsHigh Participation Case0</v>
          </cell>
          <cell r="B2805" t="str">
            <v>UT</v>
          </cell>
          <cell r="C2805" t="str">
            <v>Residential</v>
          </cell>
          <cell r="D2805" t="str">
            <v>DLC Smart Appliances</v>
          </cell>
          <cell r="E2805" t="str">
            <v>Incentive Costs</v>
          </cell>
          <cell r="F2805" t="str">
            <v>High Participation Case</v>
          </cell>
          <cell r="G2805">
            <v>0</v>
          </cell>
          <cell r="H2805">
            <v>0</v>
          </cell>
          <cell r="I2805">
            <v>0</v>
          </cell>
          <cell r="J2805">
            <v>0</v>
          </cell>
          <cell r="K2805">
            <v>0</v>
          </cell>
          <cell r="L2805">
            <v>0</v>
          </cell>
          <cell r="M2805">
            <v>0</v>
          </cell>
          <cell r="N2805">
            <v>0</v>
          </cell>
          <cell r="O2805">
            <v>0</v>
          </cell>
          <cell r="P2805">
            <v>0</v>
          </cell>
          <cell r="Q2805">
            <v>0</v>
          </cell>
          <cell r="R2805">
            <v>351680.42</v>
          </cell>
          <cell r="S2805">
            <v>1071390.72</v>
          </cell>
          <cell r="T2805">
            <v>2537897.67</v>
          </cell>
          <cell r="U2805">
            <v>3311695.75</v>
          </cell>
          <cell r="V2805">
            <v>3733808.12</v>
          </cell>
          <cell r="W2805">
            <v>3788051.65</v>
          </cell>
          <cell r="X2805">
            <v>3842351.67</v>
          </cell>
          <cell r="Y2805">
            <v>3896640.94</v>
          </cell>
          <cell r="Z2805">
            <v>3950917.05</v>
          </cell>
          <cell r="AA2805">
            <v>4005189.34</v>
          </cell>
          <cell r="AB2805">
            <v>4059468.57</v>
          </cell>
          <cell r="AC2805">
            <v>4113918.62</v>
          </cell>
          <cell r="AD2805">
            <v>4170493.29</v>
          </cell>
          <cell r="AE2805">
            <v>4227845.9800000004</v>
          </cell>
          <cell r="AF2805">
            <v>4285987.3899999997</v>
          </cell>
          <cell r="AG2805">
            <v>4344928.3600000003</v>
          </cell>
          <cell r="AH2805">
            <v>4404679.88</v>
          </cell>
          <cell r="AI2805">
            <v>4465253.1100000003</v>
          </cell>
          <cell r="AJ2805">
            <v>4526659.34</v>
          </cell>
          <cell r="AK2805">
            <v>4588910.04</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row>
        <row r="2806">
          <cell r="A2806" t="str">
            <v>UTResidentialDLC Smart AppliancesParticipantsHigh Participation Case0</v>
          </cell>
          <cell r="B2806" t="str">
            <v>UT</v>
          </cell>
          <cell r="C2806" t="str">
            <v>Residential</v>
          </cell>
          <cell r="D2806" t="str">
            <v>DLC Smart Appliances</v>
          </cell>
          <cell r="E2806" t="str">
            <v>Participants</v>
          </cell>
          <cell r="F2806" t="str">
            <v>High Participation Case</v>
          </cell>
          <cell r="G2806">
            <v>0</v>
          </cell>
          <cell r="H2806">
            <v>0</v>
          </cell>
          <cell r="I2806">
            <v>0</v>
          </cell>
          <cell r="J2806">
            <v>0</v>
          </cell>
          <cell r="K2806">
            <v>0</v>
          </cell>
          <cell r="L2806">
            <v>0</v>
          </cell>
          <cell r="M2806">
            <v>0</v>
          </cell>
          <cell r="N2806">
            <v>0</v>
          </cell>
          <cell r="O2806">
            <v>0</v>
          </cell>
          <cell r="P2806">
            <v>0</v>
          </cell>
          <cell r="Q2806">
            <v>0</v>
          </cell>
          <cell r="R2806">
            <v>16746.686550000006</v>
          </cell>
          <cell r="S2806">
            <v>51018.605550000015</v>
          </cell>
          <cell r="T2806">
            <v>120852.27000000002</v>
          </cell>
          <cell r="U2806">
            <v>157699.79775000006</v>
          </cell>
          <cell r="V2806">
            <v>177800.38649999999</v>
          </cell>
          <cell r="W2806">
            <v>180383.41200000001</v>
          </cell>
          <cell r="X2806">
            <v>182969.12700000001</v>
          </cell>
          <cell r="Y2806">
            <v>185554.33050000004</v>
          </cell>
          <cell r="Z2806">
            <v>188138.90700000001</v>
          </cell>
          <cell r="AA2806">
            <v>190723.30200000003</v>
          </cell>
          <cell r="AB2806">
            <v>193308.027</v>
          </cell>
          <cell r="AC2806">
            <v>195900.88650000002</v>
          </cell>
          <cell r="AD2806">
            <v>198594.91865997191</v>
          </cell>
          <cell r="AE2806">
            <v>201325.99919378545</v>
          </cell>
          <cell r="AF2806">
            <v>204094.63759127702</v>
          </cell>
          <cell r="AG2806">
            <v>206901.35034879539</v>
          </cell>
          <cell r="AH2806">
            <v>209746.66106555553</v>
          </cell>
          <cell r="AI2806">
            <v>212631.10054131731</v>
          </cell>
          <cell r="AJ2806">
            <v>215555.20687540746</v>
          </cell>
          <cell r="AK2806">
            <v>218519.52556710335</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row>
        <row r="2807">
          <cell r="A2807" t="str">
            <v>UTResidentialDLC Smart ThermostatsProgram Annual BenefitsHigh Participation Case0</v>
          </cell>
          <cell r="B2807" t="str">
            <v>UT</v>
          </cell>
          <cell r="C2807" t="str">
            <v>Residential</v>
          </cell>
          <cell r="D2807" t="str">
            <v>DLC Smart Thermostats</v>
          </cell>
          <cell r="E2807" t="str">
            <v>Program Annual Benefits</v>
          </cell>
          <cell r="F2807" t="str">
            <v>High Participation Case</v>
          </cell>
          <cell r="G2807">
            <v>0</v>
          </cell>
          <cell r="H2807">
            <v>0</v>
          </cell>
          <cell r="I2807">
            <v>0</v>
          </cell>
          <cell r="J2807">
            <v>0</v>
          </cell>
          <cell r="K2807">
            <v>0</v>
          </cell>
          <cell r="L2807">
            <v>0</v>
          </cell>
          <cell r="M2807">
            <v>0</v>
          </cell>
          <cell r="N2807">
            <v>0</v>
          </cell>
          <cell r="O2807">
            <v>0</v>
          </cell>
          <cell r="P2807">
            <v>0</v>
          </cell>
          <cell r="Q2807">
            <v>0</v>
          </cell>
          <cell r="R2807">
            <v>573231.01</v>
          </cell>
          <cell r="S2807">
            <v>1745288.43</v>
          </cell>
          <cell r="T2807">
            <v>4127886.26</v>
          </cell>
          <cell r="U2807">
            <v>5388069.9000000004</v>
          </cell>
          <cell r="V2807">
            <v>6066603.5300000003</v>
          </cell>
          <cell r="W2807">
            <v>6146956.6100000003</v>
          </cell>
          <cell r="X2807">
            <v>6226381.7599999998</v>
          </cell>
          <cell r="Y2807">
            <v>6305886.3200000003</v>
          </cell>
          <cell r="Z2807">
            <v>6389191.79</v>
          </cell>
          <cell r="AA2807">
            <v>6482465.1100000003</v>
          </cell>
          <cell r="AB2807">
            <v>6568214.9500000002</v>
          </cell>
          <cell r="AC2807">
            <v>6654117.0800000001</v>
          </cell>
          <cell r="AD2807">
            <v>6743128.8899999997</v>
          </cell>
          <cell r="AE2807">
            <v>6833331.4100000001</v>
          </cell>
          <cell r="AF2807">
            <v>6924740.5700000003</v>
          </cell>
          <cell r="AG2807">
            <v>7017372.5</v>
          </cell>
          <cell r="AH2807">
            <v>7111243.5700000003</v>
          </cell>
          <cell r="AI2807">
            <v>7206370.3399999999</v>
          </cell>
          <cell r="AJ2807">
            <v>7302769.6200000001</v>
          </cell>
          <cell r="AK2807">
            <v>7400458.4299999997</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row>
        <row r="2808">
          <cell r="A2808" t="str">
            <v>UTResidentialDLC Smart ThermostatsProgram Annual CostsHigh Participation Case0</v>
          </cell>
          <cell r="B2808" t="str">
            <v>UT</v>
          </cell>
          <cell r="C2808" t="str">
            <v>Residential</v>
          </cell>
          <cell r="D2808" t="str">
            <v>DLC Smart Thermostats</v>
          </cell>
          <cell r="E2808" t="str">
            <v>Program Annual Costs</v>
          </cell>
          <cell r="F2808" t="str">
            <v>High Participation Case</v>
          </cell>
          <cell r="G2808">
            <v>0</v>
          </cell>
          <cell r="H2808">
            <v>0</v>
          </cell>
          <cell r="I2808">
            <v>0</v>
          </cell>
          <cell r="J2808">
            <v>0</v>
          </cell>
          <cell r="K2808">
            <v>0</v>
          </cell>
          <cell r="L2808">
            <v>0</v>
          </cell>
          <cell r="M2808">
            <v>0</v>
          </cell>
          <cell r="N2808">
            <v>0</v>
          </cell>
          <cell r="O2808">
            <v>0</v>
          </cell>
          <cell r="P2808">
            <v>0</v>
          </cell>
          <cell r="Q2808">
            <v>0</v>
          </cell>
          <cell r="R2808">
            <v>5834317.1500000004</v>
          </cell>
          <cell r="S2808">
            <v>12509121.98</v>
          </cell>
          <cell r="T2808">
            <v>26286343.199999999</v>
          </cell>
          <cell r="U2808">
            <v>16130618.27</v>
          </cell>
          <cell r="V2808">
            <v>10911310.720000001</v>
          </cell>
          <cell r="W2808">
            <v>4823091.07</v>
          </cell>
          <cell r="X2808">
            <v>4899046.41</v>
          </cell>
          <cell r="Y2808">
            <v>4974249.76</v>
          </cell>
          <cell r="Z2808">
            <v>5049879.66</v>
          </cell>
          <cell r="AA2808">
            <v>5126289.05</v>
          </cell>
          <cell r="AB2808">
            <v>5203203.5</v>
          </cell>
          <cell r="AC2808">
            <v>5283869.59</v>
          </cell>
          <cell r="AD2808">
            <v>5405233.1200000001</v>
          </cell>
          <cell r="AE2808">
            <v>5502775.29</v>
          </cell>
          <cell r="AF2808">
            <v>5602414.6799999997</v>
          </cell>
          <cell r="AG2808">
            <v>5704204.7300000004</v>
          </cell>
          <cell r="AH2808">
            <v>5808200.4400000004</v>
          </cell>
          <cell r="AI2808">
            <v>5914458.3899999997</v>
          </cell>
          <cell r="AJ2808">
            <v>6023036.7800000003</v>
          </cell>
          <cell r="AK2808">
            <v>6133995.5099999998</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747669.7</v>
          </cell>
        </row>
        <row r="2809">
          <cell r="A2809" t="str">
            <v>UTResidentialDLC Smart ThermostatsNon-Incentive CostsHigh Participation Case0</v>
          </cell>
          <cell r="B2809" t="str">
            <v>UT</v>
          </cell>
          <cell r="C2809" t="str">
            <v>Residential</v>
          </cell>
          <cell r="D2809" t="str">
            <v>DLC Smart Thermostats</v>
          </cell>
          <cell r="E2809" t="str">
            <v>Non-Incentive Costs</v>
          </cell>
          <cell r="F2809" t="str">
            <v>High Participation Case</v>
          </cell>
          <cell r="G2809">
            <v>0</v>
          </cell>
          <cell r="H2809">
            <v>0</v>
          </cell>
          <cell r="I2809">
            <v>0</v>
          </cell>
          <cell r="J2809">
            <v>0</v>
          </cell>
          <cell r="K2809">
            <v>0</v>
          </cell>
          <cell r="L2809">
            <v>0</v>
          </cell>
          <cell r="M2809">
            <v>0</v>
          </cell>
          <cell r="N2809">
            <v>0</v>
          </cell>
          <cell r="O2809">
            <v>0</v>
          </cell>
          <cell r="P2809">
            <v>0</v>
          </cell>
          <cell r="Q2809">
            <v>0</v>
          </cell>
          <cell r="R2809">
            <v>5482636.7300000004</v>
          </cell>
          <cell r="S2809">
            <v>11437731.27</v>
          </cell>
          <cell r="T2809">
            <v>23748445.530000001</v>
          </cell>
          <cell r="U2809">
            <v>12818922.52</v>
          </cell>
          <cell r="V2809">
            <v>7177502.6100000003</v>
          </cell>
          <cell r="W2809">
            <v>1035039.42</v>
          </cell>
          <cell r="X2809">
            <v>1056694.75</v>
          </cell>
          <cell r="Y2809">
            <v>1077608.81</v>
          </cell>
          <cell r="Z2809">
            <v>1098962.6200000001</v>
          </cell>
          <cell r="AA2809">
            <v>1121099.71</v>
          </cell>
          <cell r="AB2809">
            <v>1143734.93</v>
          </cell>
          <cell r="AC2809">
            <v>1169950.97</v>
          </cell>
          <cell r="AD2809">
            <v>1234739.83</v>
          </cell>
          <cell r="AE2809">
            <v>1274929.31</v>
          </cell>
          <cell r="AF2809">
            <v>1316427.29</v>
          </cell>
          <cell r="AG2809">
            <v>1359276.37</v>
          </cell>
          <cell r="AH2809">
            <v>1403520.56</v>
          </cell>
          <cell r="AI2809">
            <v>1449205.28</v>
          </cell>
          <cell r="AJ2809">
            <v>1496377.44</v>
          </cell>
          <cell r="AK2809">
            <v>1545085.48</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row>
        <row r="2810">
          <cell r="A2810" t="str">
            <v>UTResidentialDLC Smart ThermostatsSummer Peak Reduction @Meter  (MW)High Participation Case0</v>
          </cell>
          <cell r="B2810" t="str">
            <v>UT</v>
          </cell>
          <cell r="C2810" t="str">
            <v>Residential</v>
          </cell>
          <cell r="D2810" t="str">
            <v>DLC Smart Thermostats</v>
          </cell>
          <cell r="E2810" t="str">
            <v>Summer Peak Reduction @Meter  (MW)</v>
          </cell>
          <cell r="F2810" t="str">
            <v>High Participation Case</v>
          </cell>
          <cell r="G2810">
            <v>0</v>
          </cell>
          <cell r="H2810">
            <v>0</v>
          </cell>
          <cell r="I2810">
            <v>0</v>
          </cell>
          <cell r="J2810">
            <v>0</v>
          </cell>
          <cell r="K2810">
            <v>0</v>
          </cell>
          <cell r="L2810">
            <v>0</v>
          </cell>
          <cell r="M2810">
            <v>0</v>
          </cell>
          <cell r="N2810">
            <v>0</v>
          </cell>
          <cell r="O2810">
            <v>0</v>
          </cell>
          <cell r="P2810">
            <v>0</v>
          </cell>
          <cell r="Q2810">
            <v>0</v>
          </cell>
          <cell r="R2810">
            <v>5.1061481672101516</v>
          </cell>
          <cell r="S2810">
            <v>15.546439584201273</v>
          </cell>
          <cell r="T2810">
            <v>36.769815927493447</v>
          </cell>
          <cell r="U2810">
            <v>47.99510590524666</v>
          </cell>
          <cell r="V2810">
            <v>54.039254216657497</v>
          </cell>
          <cell r="W2810">
            <v>54.75501228123791</v>
          </cell>
          <cell r="X2810">
            <v>55.462504704051796</v>
          </cell>
          <cell r="Y2810">
            <v>56.170704503007471</v>
          </cell>
          <cell r="Z2810">
            <v>56.91276145592839</v>
          </cell>
          <cell r="AA2810">
            <v>57.74360864977195</v>
          </cell>
          <cell r="AB2810">
            <v>58.507439221742665</v>
          </cell>
          <cell r="AC2810">
            <v>59.27262640549219</v>
          </cell>
          <cell r="AD2810">
            <v>60.065513565673378</v>
          </cell>
          <cell r="AE2810">
            <v>60.869007140432515</v>
          </cell>
          <cell r="AF2810">
            <v>61.683249011282939</v>
          </cell>
          <cell r="AG2810">
            <v>62.508382957680382</v>
          </cell>
          <cell r="AH2810">
            <v>63.344554682411669</v>
          </cell>
          <cell r="AI2810">
            <v>64.191911837323005</v>
          </cell>
          <cell r="AJ2810">
            <v>65.050604049392433</v>
          </cell>
          <cell r="AK2810">
            <v>65.920782947151125</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13.75763727928322</v>
          </cell>
        </row>
        <row r="2811">
          <cell r="A2811" t="str">
            <v>UTResidentialDLC Smart ThermostatsSummer Peak Reduction @Generation (MW)High Participation Case0</v>
          </cell>
          <cell r="B2811" t="str">
            <v>UT</v>
          </cell>
          <cell r="C2811" t="str">
            <v>Residential</v>
          </cell>
          <cell r="D2811" t="str">
            <v>DLC Smart Thermostats</v>
          </cell>
          <cell r="E2811" t="str">
            <v>Summer Peak Reduction @Generation (MW)</v>
          </cell>
          <cell r="F2811" t="str">
            <v>High Participation Case</v>
          </cell>
          <cell r="G2811">
            <v>0</v>
          </cell>
          <cell r="H2811">
            <v>0</v>
          </cell>
          <cell r="I2811">
            <v>0</v>
          </cell>
          <cell r="J2811">
            <v>0</v>
          </cell>
          <cell r="K2811">
            <v>0</v>
          </cell>
          <cell r="L2811">
            <v>0</v>
          </cell>
          <cell r="M2811">
            <v>0</v>
          </cell>
          <cell r="N2811">
            <v>0</v>
          </cell>
          <cell r="O2811">
            <v>0</v>
          </cell>
          <cell r="P2811">
            <v>0</v>
          </cell>
          <cell r="Q2811">
            <v>0</v>
          </cell>
          <cell r="R2811">
            <v>5.6309529854545115</v>
          </cell>
          <cell r="S2811">
            <v>17.1442871462299</v>
          </cell>
          <cell r="T2811">
            <v>40.548980952242438</v>
          </cell>
          <cell r="U2811">
            <v>52.92799504328039</v>
          </cell>
          <cell r="V2811">
            <v>59.593354892652727</v>
          </cell>
          <cell r="W2811">
            <v>60.382677857562754</v>
          </cell>
          <cell r="X2811">
            <v>61.162885646285609</v>
          </cell>
          <cell r="Y2811">
            <v>61.94387351456492</v>
          </cell>
          <cell r="Z2811">
            <v>62.762198341341403</v>
          </cell>
          <cell r="AA2811">
            <v>63.678439181486489</v>
          </cell>
          <cell r="AB2811">
            <v>64.520775498172327</v>
          </cell>
          <cell r="AC2811">
            <v>65.364607857843168</v>
          </cell>
          <cell r="AD2811">
            <v>66.238987169908881</v>
          </cell>
          <cell r="AE2811">
            <v>67.125063013269198</v>
          </cell>
          <cell r="AF2811">
            <v>68.022991851877961</v>
          </cell>
          <cell r="AG2811">
            <v>68.932932242700019</v>
          </cell>
          <cell r="AH2811">
            <v>69.855044863709381</v>
          </cell>
          <cell r="AI2811">
            <v>70.789492542261797</v>
          </cell>
          <cell r="AJ2811">
            <v>71.73644028384696</v>
          </cell>
          <cell r="AK2811">
            <v>72.696055301225314</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row>
        <row r="2812">
          <cell r="A2812" t="str">
            <v>UTResidentialDLC Smart ThermostatsWinter Peak Reduction @Meter  (MW)High Participation Case0</v>
          </cell>
          <cell r="B2812" t="str">
            <v>UT</v>
          </cell>
          <cell r="C2812" t="str">
            <v>Residential</v>
          </cell>
          <cell r="D2812" t="str">
            <v>DLC Smart Thermostats</v>
          </cell>
          <cell r="E2812" t="str">
            <v>Winter Peak Reduction @Meter  (MW)</v>
          </cell>
          <cell r="F2812" t="str">
            <v>High Participation Case</v>
          </cell>
          <cell r="G2812">
            <v>0</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13.75763727928322</v>
          </cell>
        </row>
        <row r="2813">
          <cell r="A2813" t="str">
            <v>UTResidentialDLC Smart ThermostatsWinter Peak Reduction @Generation (MW)High Participation Case0</v>
          </cell>
          <cell r="B2813" t="str">
            <v>UT</v>
          </cell>
          <cell r="C2813" t="str">
            <v>Residential</v>
          </cell>
          <cell r="D2813" t="str">
            <v>DLC Smart Thermostats</v>
          </cell>
          <cell r="E2813" t="str">
            <v>Winter Peak Reduction @Generation (MW)</v>
          </cell>
          <cell r="F2813" t="str">
            <v>High Participation Case</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row>
        <row r="2814">
          <cell r="A2814" t="str">
            <v>UTResidentialDLC Smart ThermostatsProgram Annual BenefitsHigh Participation Case0</v>
          </cell>
          <cell r="B2814" t="str">
            <v>UT</v>
          </cell>
          <cell r="C2814" t="str">
            <v>Residential</v>
          </cell>
          <cell r="D2814" t="str">
            <v>DLC Smart Thermostats</v>
          </cell>
          <cell r="E2814" t="str">
            <v>Program Annual Benefits</v>
          </cell>
          <cell r="F2814" t="str">
            <v>High Participation Case</v>
          </cell>
          <cell r="G2814">
            <v>0</v>
          </cell>
          <cell r="BA2814">
            <v>-1044376537.66</v>
          </cell>
        </row>
        <row r="2815">
          <cell r="A2815" t="str">
            <v>UTResidentialDLC Smart ThermostatsNew ParticipantsHigh Participation Case0</v>
          </cell>
          <cell r="B2815" t="str">
            <v>UT</v>
          </cell>
          <cell r="C2815" t="str">
            <v>Residential</v>
          </cell>
          <cell r="D2815" t="str">
            <v>DLC Smart Thermostats</v>
          </cell>
          <cell r="E2815" t="str">
            <v>New Participants</v>
          </cell>
          <cell r="F2815" t="str">
            <v>High Participation Case</v>
          </cell>
          <cell r="G2815">
            <v>0</v>
          </cell>
          <cell r="H2815">
            <v>0</v>
          </cell>
          <cell r="I2815">
            <v>0</v>
          </cell>
          <cell r="J2815">
            <v>0</v>
          </cell>
          <cell r="K2815">
            <v>0</v>
          </cell>
          <cell r="L2815">
            <v>0</v>
          </cell>
          <cell r="M2815">
            <v>0</v>
          </cell>
          <cell r="N2815">
            <v>0</v>
          </cell>
          <cell r="O2815">
            <v>0</v>
          </cell>
          <cell r="P2815">
            <v>0</v>
          </cell>
          <cell r="Q2815">
            <v>0</v>
          </cell>
          <cell r="R2815">
            <v>16746.686550000006</v>
          </cell>
          <cell r="S2815">
            <v>34271.919000000009</v>
          </cell>
          <cell r="T2815">
            <v>69833.664450000011</v>
          </cell>
          <cell r="U2815">
            <v>36847.527750000037</v>
          </cell>
          <cell r="V2815">
            <v>20100.588749999937</v>
          </cell>
          <cell r="W2815">
            <v>2583.0255000000179</v>
          </cell>
          <cell r="X2815">
            <v>2585.7149999999965</v>
          </cell>
          <cell r="Y2815">
            <v>2585.2035000000324</v>
          </cell>
          <cell r="Z2815">
            <v>2584.5764999999665</v>
          </cell>
          <cell r="AA2815">
            <v>2584.3950000000186</v>
          </cell>
          <cell r="AB2815">
            <v>2584.7249999999767</v>
          </cell>
          <cell r="AC2815">
            <v>2592.8595000000205</v>
          </cell>
          <cell r="AD2815">
            <v>2694.0321599718882</v>
          </cell>
          <cell r="AE2815">
            <v>2731.0805338135397</v>
          </cell>
          <cell r="AF2815">
            <v>2768.6383974915661</v>
          </cell>
          <cell r="AG2815">
            <v>2806.7127575183695</v>
          </cell>
          <cell r="AH2815">
            <v>2845.3107167601411</v>
          </cell>
          <cell r="AI2815">
            <v>2884.4394757617847</v>
          </cell>
          <cell r="AJ2815">
            <v>2924.1063340901455</v>
          </cell>
          <cell r="AK2815">
            <v>2964.3186916958948</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row>
        <row r="2816">
          <cell r="A2816" t="str">
            <v>UTResidentialDLC Smart ThermostatsIncentive CostsHigh Participation Case0</v>
          </cell>
          <cell r="B2816" t="str">
            <v>UT</v>
          </cell>
          <cell r="C2816" t="str">
            <v>Residential</v>
          </cell>
          <cell r="D2816" t="str">
            <v>DLC Smart Thermostats</v>
          </cell>
          <cell r="E2816" t="str">
            <v>Incentive Costs</v>
          </cell>
          <cell r="F2816" t="str">
            <v>High Participation Case</v>
          </cell>
          <cell r="G2816">
            <v>0</v>
          </cell>
          <cell r="H2816">
            <v>0</v>
          </cell>
          <cell r="I2816">
            <v>0</v>
          </cell>
          <cell r="J2816">
            <v>0</v>
          </cell>
          <cell r="K2816">
            <v>0</v>
          </cell>
          <cell r="L2816">
            <v>0</v>
          </cell>
          <cell r="M2816">
            <v>0</v>
          </cell>
          <cell r="N2816">
            <v>0</v>
          </cell>
          <cell r="O2816">
            <v>0</v>
          </cell>
          <cell r="P2816">
            <v>0</v>
          </cell>
          <cell r="Q2816">
            <v>0</v>
          </cell>
          <cell r="R2816">
            <v>351680.42</v>
          </cell>
          <cell r="S2816">
            <v>1071390.72</v>
          </cell>
          <cell r="T2816">
            <v>2537897.67</v>
          </cell>
          <cell r="U2816">
            <v>3311695.75</v>
          </cell>
          <cell r="V2816">
            <v>3733808.12</v>
          </cell>
          <cell r="W2816">
            <v>3788051.65</v>
          </cell>
          <cell r="X2816">
            <v>3842351.67</v>
          </cell>
          <cell r="Y2816">
            <v>3896640.94</v>
          </cell>
          <cell r="Z2816">
            <v>3950917.05</v>
          </cell>
          <cell r="AA2816">
            <v>4005189.34</v>
          </cell>
          <cell r="AB2816">
            <v>4059468.57</v>
          </cell>
          <cell r="AC2816">
            <v>4113918.62</v>
          </cell>
          <cell r="AD2816">
            <v>4170493.29</v>
          </cell>
          <cell r="AE2816">
            <v>4227845.9800000004</v>
          </cell>
          <cell r="AF2816">
            <v>4285987.3899999997</v>
          </cell>
          <cell r="AG2816">
            <v>4344928.3600000003</v>
          </cell>
          <cell r="AH2816">
            <v>4404679.88</v>
          </cell>
          <cell r="AI2816">
            <v>4465253.1100000003</v>
          </cell>
          <cell r="AJ2816">
            <v>4526659.34</v>
          </cell>
          <cell r="AK2816">
            <v>4588910.04</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row>
        <row r="2817">
          <cell r="A2817" t="str">
            <v>UTResidentialDLC Smart ThermostatsParticipantsHigh Participation Case0</v>
          </cell>
          <cell r="B2817" t="str">
            <v>UT</v>
          </cell>
          <cell r="C2817" t="str">
            <v>Residential</v>
          </cell>
          <cell r="D2817" t="str">
            <v>DLC Smart Thermostats</v>
          </cell>
          <cell r="E2817" t="str">
            <v>Participants</v>
          </cell>
          <cell r="F2817" t="str">
            <v>High Participation Case</v>
          </cell>
          <cell r="G2817">
            <v>0</v>
          </cell>
          <cell r="H2817">
            <v>0</v>
          </cell>
          <cell r="I2817">
            <v>0</v>
          </cell>
          <cell r="J2817">
            <v>0</v>
          </cell>
          <cell r="K2817">
            <v>0</v>
          </cell>
          <cell r="L2817">
            <v>0</v>
          </cell>
          <cell r="M2817">
            <v>0</v>
          </cell>
          <cell r="N2817">
            <v>0</v>
          </cell>
          <cell r="O2817">
            <v>0</v>
          </cell>
          <cell r="P2817">
            <v>0</v>
          </cell>
          <cell r="Q2817">
            <v>0</v>
          </cell>
          <cell r="R2817">
            <v>16746.686550000006</v>
          </cell>
          <cell r="S2817">
            <v>51018.605550000015</v>
          </cell>
          <cell r="T2817">
            <v>120852.27000000002</v>
          </cell>
          <cell r="U2817">
            <v>157699.79775000006</v>
          </cell>
          <cell r="V2817">
            <v>177800.38649999999</v>
          </cell>
          <cell r="W2817">
            <v>180383.41200000001</v>
          </cell>
          <cell r="X2817">
            <v>182969.12700000001</v>
          </cell>
          <cell r="Y2817">
            <v>185554.33050000004</v>
          </cell>
          <cell r="Z2817">
            <v>188138.90700000001</v>
          </cell>
          <cell r="AA2817">
            <v>190723.30200000003</v>
          </cell>
          <cell r="AB2817">
            <v>193308.027</v>
          </cell>
          <cell r="AC2817">
            <v>195900.88650000002</v>
          </cell>
          <cell r="AD2817">
            <v>198594.91865997191</v>
          </cell>
          <cell r="AE2817">
            <v>201325.99919378545</v>
          </cell>
          <cell r="AF2817">
            <v>204094.63759127702</v>
          </cell>
          <cell r="AG2817">
            <v>206901.35034879539</v>
          </cell>
          <cell r="AH2817">
            <v>209746.66106555553</v>
          </cell>
          <cell r="AI2817">
            <v>212631.10054131731</v>
          </cell>
          <cell r="AJ2817">
            <v>215555.20687540746</v>
          </cell>
          <cell r="AK2817">
            <v>218519.52556710335</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row>
        <row r="2818">
          <cell r="A2818" t="str">
            <v>UTMedium C&amp;IDLC Space HeatingProgram Annual BenefitsHigh Participation Case0</v>
          </cell>
          <cell r="B2818" t="str">
            <v>UT</v>
          </cell>
          <cell r="C2818" t="str">
            <v>Medium C&amp;I</v>
          </cell>
          <cell r="D2818" t="str">
            <v>DLC Space Heating</v>
          </cell>
          <cell r="E2818" t="str">
            <v>Program Annual Benefits</v>
          </cell>
          <cell r="F2818" t="str">
            <v>High Participation Case</v>
          </cell>
          <cell r="G2818">
            <v>0</v>
          </cell>
          <cell r="H2818">
            <v>0</v>
          </cell>
          <cell r="I2818">
            <v>0</v>
          </cell>
          <cell r="J2818">
            <v>0</v>
          </cell>
          <cell r="K2818">
            <v>0</v>
          </cell>
          <cell r="L2818">
            <v>0</v>
          </cell>
          <cell r="M2818">
            <v>0</v>
          </cell>
          <cell r="N2818">
            <v>0</v>
          </cell>
          <cell r="O2818">
            <v>0</v>
          </cell>
          <cell r="P2818">
            <v>0</v>
          </cell>
          <cell r="Q2818">
            <v>0</v>
          </cell>
          <cell r="R2818">
            <v>573231.01</v>
          </cell>
          <cell r="S2818">
            <v>1745288.43</v>
          </cell>
          <cell r="T2818">
            <v>4127886.26</v>
          </cell>
          <cell r="U2818">
            <v>5388069.9000000004</v>
          </cell>
          <cell r="V2818">
            <v>6066603.5300000003</v>
          </cell>
          <cell r="W2818">
            <v>6146956.6100000003</v>
          </cell>
          <cell r="X2818">
            <v>6226381.7599999998</v>
          </cell>
          <cell r="Y2818">
            <v>6305886.3200000003</v>
          </cell>
          <cell r="Z2818">
            <v>6389191.79</v>
          </cell>
          <cell r="AA2818">
            <v>6482465.1100000003</v>
          </cell>
          <cell r="AB2818">
            <v>6568214.9500000002</v>
          </cell>
          <cell r="AC2818">
            <v>6654117.0800000001</v>
          </cell>
          <cell r="AD2818">
            <v>6743128.8899999997</v>
          </cell>
          <cell r="AE2818">
            <v>6833331.4100000001</v>
          </cell>
          <cell r="AF2818">
            <v>6924740.5700000003</v>
          </cell>
          <cell r="AG2818">
            <v>7017372.5</v>
          </cell>
          <cell r="AH2818">
            <v>7111243.5700000003</v>
          </cell>
          <cell r="AI2818">
            <v>7206370.3399999999</v>
          </cell>
          <cell r="AJ2818">
            <v>7302769.6200000001</v>
          </cell>
          <cell r="AK2818">
            <v>7400458.4299999997</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row>
        <row r="2819">
          <cell r="A2819" t="str">
            <v>UTMedium C&amp;IDLC Space HeatingProgram Annual CostsHigh Participation Case0</v>
          </cell>
          <cell r="B2819" t="str">
            <v>UT</v>
          </cell>
          <cell r="C2819" t="str">
            <v>Medium C&amp;I</v>
          </cell>
          <cell r="D2819" t="str">
            <v>DLC Space Heating</v>
          </cell>
          <cell r="E2819" t="str">
            <v>Program Annual Costs</v>
          </cell>
          <cell r="F2819" t="str">
            <v>High Participation Case</v>
          </cell>
          <cell r="G2819">
            <v>0</v>
          </cell>
          <cell r="H2819">
            <v>0</v>
          </cell>
          <cell r="I2819">
            <v>0</v>
          </cell>
          <cell r="J2819">
            <v>0</v>
          </cell>
          <cell r="K2819">
            <v>0</v>
          </cell>
          <cell r="L2819">
            <v>0</v>
          </cell>
          <cell r="M2819">
            <v>0</v>
          </cell>
          <cell r="N2819">
            <v>0</v>
          </cell>
          <cell r="O2819">
            <v>0</v>
          </cell>
          <cell r="P2819">
            <v>0</v>
          </cell>
          <cell r="Q2819">
            <v>0</v>
          </cell>
          <cell r="R2819">
            <v>5834317.1500000004</v>
          </cell>
          <cell r="S2819">
            <v>12509121.98</v>
          </cell>
          <cell r="T2819">
            <v>26286343.199999999</v>
          </cell>
          <cell r="U2819">
            <v>16130618.27</v>
          </cell>
          <cell r="V2819">
            <v>10911310.720000001</v>
          </cell>
          <cell r="W2819">
            <v>4823091.07</v>
          </cell>
          <cell r="X2819">
            <v>4899046.41</v>
          </cell>
          <cell r="Y2819">
            <v>4974249.76</v>
          </cell>
          <cell r="Z2819">
            <v>5049879.66</v>
          </cell>
          <cell r="AA2819">
            <v>5126289.05</v>
          </cell>
          <cell r="AB2819">
            <v>5203203.5</v>
          </cell>
          <cell r="AC2819">
            <v>5283869.59</v>
          </cell>
          <cell r="AD2819">
            <v>5405233.1200000001</v>
          </cell>
          <cell r="AE2819">
            <v>5502775.29</v>
          </cell>
          <cell r="AF2819">
            <v>5602414.6799999997</v>
          </cell>
          <cell r="AG2819">
            <v>5704204.7300000004</v>
          </cell>
          <cell r="AH2819">
            <v>5808200.4400000004</v>
          </cell>
          <cell r="AI2819">
            <v>5914458.3899999997</v>
          </cell>
          <cell r="AJ2819">
            <v>6023036.7800000003</v>
          </cell>
          <cell r="AK2819">
            <v>6133995.5099999998</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1977366.55</v>
          </cell>
        </row>
        <row r="2820">
          <cell r="A2820" t="str">
            <v>UTMedium C&amp;IDLC Space HeatingNon-Incentive CostsHigh Participation Case0</v>
          </cell>
          <cell r="B2820" t="str">
            <v>UT</v>
          </cell>
          <cell r="C2820" t="str">
            <v>Medium C&amp;I</v>
          </cell>
          <cell r="D2820" t="str">
            <v>DLC Space Heating</v>
          </cell>
          <cell r="E2820" t="str">
            <v>Non-Incentive Costs</v>
          </cell>
          <cell r="F2820" t="str">
            <v>High Participation Case</v>
          </cell>
          <cell r="G2820">
            <v>0</v>
          </cell>
          <cell r="H2820">
            <v>0</v>
          </cell>
          <cell r="I2820">
            <v>0</v>
          </cell>
          <cell r="J2820">
            <v>0</v>
          </cell>
          <cell r="K2820">
            <v>0</v>
          </cell>
          <cell r="L2820">
            <v>0</v>
          </cell>
          <cell r="M2820">
            <v>0</v>
          </cell>
          <cell r="N2820">
            <v>0</v>
          </cell>
          <cell r="O2820">
            <v>0</v>
          </cell>
          <cell r="P2820">
            <v>0</v>
          </cell>
          <cell r="Q2820">
            <v>0</v>
          </cell>
          <cell r="R2820">
            <v>5482636.7300000004</v>
          </cell>
          <cell r="S2820">
            <v>11437731.27</v>
          </cell>
          <cell r="T2820">
            <v>23748445.530000001</v>
          </cell>
          <cell r="U2820">
            <v>12818922.52</v>
          </cell>
          <cell r="V2820">
            <v>7177502.6100000003</v>
          </cell>
          <cell r="W2820">
            <v>1035039.42</v>
          </cell>
          <cell r="X2820">
            <v>1056694.75</v>
          </cell>
          <cell r="Y2820">
            <v>1077608.81</v>
          </cell>
          <cell r="Z2820">
            <v>1098962.6200000001</v>
          </cell>
          <cell r="AA2820">
            <v>1121099.71</v>
          </cell>
          <cell r="AB2820">
            <v>1143734.93</v>
          </cell>
          <cell r="AC2820">
            <v>1169950.97</v>
          </cell>
          <cell r="AD2820">
            <v>1234739.83</v>
          </cell>
          <cell r="AE2820">
            <v>1274929.31</v>
          </cell>
          <cell r="AF2820">
            <v>1316427.29</v>
          </cell>
          <cell r="AG2820">
            <v>1359276.37</v>
          </cell>
          <cell r="AH2820">
            <v>1403520.56</v>
          </cell>
          <cell r="AI2820">
            <v>1449205.28</v>
          </cell>
          <cell r="AJ2820">
            <v>1496377.44</v>
          </cell>
          <cell r="AK2820">
            <v>1545085.48</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row>
        <row r="2821">
          <cell r="A2821" t="str">
            <v>UTMedium C&amp;IDLC Space HeatingSummer Peak Reduction @Meter  (MW)High Participation Case0</v>
          </cell>
          <cell r="B2821" t="str">
            <v>UT</v>
          </cell>
          <cell r="C2821" t="str">
            <v>Medium C&amp;I</v>
          </cell>
          <cell r="D2821" t="str">
            <v>DLC Space Heating</v>
          </cell>
          <cell r="E2821" t="str">
            <v>Summer Peak Reduction @Meter  (MW)</v>
          </cell>
          <cell r="F2821" t="str">
            <v>High Participation Case</v>
          </cell>
          <cell r="G2821">
            <v>0</v>
          </cell>
          <cell r="H2821">
            <v>0</v>
          </cell>
          <cell r="I2821">
            <v>0</v>
          </cell>
          <cell r="J2821">
            <v>0</v>
          </cell>
          <cell r="K2821">
            <v>0</v>
          </cell>
          <cell r="L2821">
            <v>0</v>
          </cell>
          <cell r="M2821">
            <v>0</v>
          </cell>
          <cell r="N2821">
            <v>0</v>
          </cell>
          <cell r="O2821">
            <v>0</v>
          </cell>
          <cell r="P2821">
            <v>0</v>
          </cell>
          <cell r="Q2821">
            <v>0</v>
          </cell>
          <cell r="R2821">
            <v>5.1061481672101516</v>
          </cell>
          <cell r="S2821">
            <v>15.546439584201273</v>
          </cell>
          <cell r="T2821">
            <v>36.769815927493447</v>
          </cell>
          <cell r="U2821">
            <v>47.99510590524666</v>
          </cell>
          <cell r="V2821">
            <v>54.039254216657497</v>
          </cell>
          <cell r="W2821">
            <v>54.75501228123791</v>
          </cell>
          <cell r="X2821">
            <v>55.462504704051796</v>
          </cell>
          <cell r="Y2821">
            <v>56.170704503007471</v>
          </cell>
          <cell r="Z2821">
            <v>56.91276145592839</v>
          </cell>
          <cell r="AA2821">
            <v>57.74360864977195</v>
          </cell>
          <cell r="AB2821">
            <v>58.507439221742665</v>
          </cell>
          <cell r="AC2821">
            <v>59.27262640549219</v>
          </cell>
          <cell r="AD2821">
            <v>60.065513565673378</v>
          </cell>
          <cell r="AE2821">
            <v>60.869007140432515</v>
          </cell>
          <cell r="AF2821">
            <v>61.683249011282939</v>
          </cell>
          <cell r="AG2821">
            <v>62.508382957680382</v>
          </cell>
          <cell r="AH2821">
            <v>63.344554682411669</v>
          </cell>
          <cell r="AI2821">
            <v>64.191911837323005</v>
          </cell>
          <cell r="AJ2821">
            <v>65.050604049392433</v>
          </cell>
          <cell r="AK2821">
            <v>65.920782947151125</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36.969153968730858</v>
          </cell>
        </row>
        <row r="2822">
          <cell r="A2822" t="str">
            <v>UTMedium C&amp;IDLC Space HeatingSummer Peak Reduction @Generation (MW)High Participation Case0</v>
          </cell>
          <cell r="B2822" t="str">
            <v>UT</v>
          </cell>
          <cell r="C2822" t="str">
            <v>Medium C&amp;I</v>
          </cell>
          <cell r="D2822" t="str">
            <v>DLC Space Heating</v>
          </cell>
          <cell r="E2822" t="str">
            <v>Summer Peak Reduction @Generation (MW)</v>
          </cell>
          <cell r="F2822" t="str">
            <v>High Participation Case</v>
          </cell>
          <cell r="G2822">
            <v>0</v>
          </cell>
          <cell r="H2822">
            <v>0</v>
          </cell>
          <cell r="I2822">
            <v>0</v>
          </cell>
          <cell r="J2822">
            <v>0</v>
          </cell>
          <cell r="K2822">
            <v>0</v>
          </cell>
          <cell r="L2822">
            <v>0</v>
          </cell>
          <cell r="M2822">
            <v>0</v>
          </cell>
          <cell r="N2822">
            <v>0</v>
          </cell>
          <cell r="O2822">
            <v>0</v>
          </cell>
          <cell r="P2822">
            <v>0</v>
          </cell>
          <cell r="Q2822">
            <v>0</v>
          </cell>
          <cell r="R2822">
            <v>5.6309529854545115</v>
          </cell>
          <cell r="S2822">
            <v>17.1442871462299</v>
          </cell>
          <cell r="T2822">
            <v>40.548980952242438</v>
          </cell>
          <cell r="U2822">
            <v>52.92799504328039</v>
          </cell>
          <cell r="V2822">
            <v>59.593354892652727</v>
          </cell>
          <cell r="W2822">
            <v>60.382677857562754</v>
          </cell>
          <cell r="X2822">
            <v>61.162885646285609</v>
          </cell>
          <cell r="Y2822">
            <v>61.94387351456492</v>
          </cell>
          <cell r="Z2822">
            <v>62.762198341341403</v>
          </cell>
          <cell r="AA2822">
            <v>63.678439181486489</v>
          </cell>
          <cell r="AB2822">
            <v>64.520775498172327</v>
          </cell>
          <cell r="AC2822">
            <v>65.364607857843168</v>
          </cell>
          <cell r="AD2822">
            <v>66.238987169908881</v>
          </cell>
          <cell r="AE2822">
            <v>67.125063013269198</v>
          </cell>
          <cell r="AF2822">
            <v>68.022991851877961</v>
          </cell>
          <cell r="AG2822">
            <v>68.932932242700019</v>
          </cell>
          <cell r="AH2822">
            <v>69.855044863709381</v>
          </cell>
          <cell r="AI2822">
            <v>70.789492542261797</v>
          </cell>
          <cell r="AJ2822">
            <v>71.73644028384696</v>
          </cell>
          <cell r="AK2822">
            <v>72.696055301225314</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row>
        <row r="2823">
          <cell r="A2823" t="str">
            <v>UTMedium C&amp;IDLC Space HeatingWinter Peak Reduction @Meter  (MW)High Participation Case0</v>
          </cell>
          <cell r="B2823" t="str">
            <v>UT</v>
          </cell>
          <cell r="C2823" t="str">
            <v>Medium C&amp;I</v>
          </cell>
          <cell r="D2823" t="str">
            <v>DLC Space Heating</v>
          </cell>
          <cell r="E2823" t="str">
            <v>Winter Peak Reduction @Meter  (MW)</v>
          </cell>
          <cell r="F2823" t="str">
            <v>High Participation Case</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36.969153968730858</v>
          </cell>
        </row>
        <row r="2824">
          <cell r="A2824" t="str">
            <v>UTMedium C&amp;IDLC Space HeatingWinter Peak Reduction @Generation (MW)High Participation Case0</v>
          </cell>
          <cell r="B2824" t="str">
            <v>UT</v>
          </cell>
          <cell r="C2824" t="str">
            <v>Medium C&amp;I</v>
          </cell>
          <cell r="D2824" t="str">
            <v>DLC Space Heating</v>
          </cell>
          <cell r="E2824" t="str">
            <v>Winter Peak Reduction @Generation (MW)</v>
          </cell>
          <cell r="F2824" t="str">
            <v>High Participation Case</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row>
        <row r="2825">
          <cell r="A2825" t="str">
            <v>UTMedium C&amp;IDLC Space HeatingProgram Annual BenefitsHigh Participation Case0</v>
          </cell>
          <cell r="B2825" t="str">
            <v>UT</v>
          </cell>
          <cell r="C2825" t="str">
            <v>Medium C&amp;I</v>
          </cell>
          <cell r="D2825" t="str">
            <v>DLC Space Heating</v>
          </cell>
          <cell r="E2825" t="str">
            <v>Program Annual Benefits</v>
          </cell>
          <cell r="F2825" t="str">
            <v>High Participation Case</v>
          </cell>
          <cell r="G2825">
            <v>0</v>
          </cell>
          <cell r="BA2825">
            <v>282384558.11000001</v>
          </cell>
        </row>
        <row r="2826">
          <cell r="A2826" t="str">
            <v>UTMedium C&amp;IDLC Space HeatingNew ParticipantsHigh Participation Case0</v>
          </cell>
          <cell r="B2826" t="str">
            <v>UT</v>
          </cell>
          <cell r="C2826" t="str">
            <v>Medium C&amp;I</v>
          </cell>
          <cell r="D2826" t="str">
            <v>DLC Space Heating</v>
          </cell>
          <cell r="E2826" t="str">
            <v>New Participants</v>
          </cell>
          <cell r="F2826" t="str">
            <v>High Participation Case</v>
          </cell>
          <cell r="G2826">
            <v>0</v>
          </cell>
          <cell r="H2826">
            <v>0</v>
          </cell>
          <cell r="I2826">
            <v>0</v>
          </cell>
          <cell r="J2826">
            <v>0</v>
          </cell>
          <cell r="K2826">
            <v>0</v>
          </cell>
          <cell r="L2826">
            <v>0</v>
          </cell>
          <cell r="M2826">
            <v>0</v>
          </cell>
          <cell r="N2826">
            <v>0</v>
          </cell>
          <cell r="O2826">
            <v>0</v>
          </cell>
          <cell r="P2826">
            <v>0</v>
          </cell>
          <cell r="Q2826">
            <v>0</v>
          </cell>
          <cell r="R2826">
            <v>16746.686550000006</v>
          </cell>
          <cell r="S2826">
            <v>34271.919000000009</v>
          </cell>
          <cell r="T2826">
            <v>69833.664450000011</v>
          </cell>
          <cell r="U2826">
            <v>36847.527750000037</v>
          </cell>
          <cell r="V2826">
            <v>20100.588749999937</v>
          </cell>
          <cell r="W2826">
            <v>2583.0255000000179</v>
          </cell>
          <cell r="X2826">
            <v>2585.7149999999965</v>
          </cell>
          <cell r="Y2826">
            <v>2585.2035000000324</v>
          </cell>
          <cell r="Z2826">
            <v>2584.5764999999665</v>
          </cell>
          <cell r="AA2826">
            <v>2584.3950000000186</v>
          </cell>
          <cell r="AB2826">
            <v>2584.7249999999767</v>
          </cell>
          <cell r="AC2826">
            <v>2592.8595000000205</v>
          </cell>
          <cell r="AD2826">
            <v>2694.0321599718882</v>
          </cell>
          <cell r="AE2826">
            <v>2731.0805338135397</v>
          </cell>
          <cell r="AF2826">
            <v>2768.6383974915661</v>
          </cell>
          <cell r="AG2826">
            <v>2806.7127575183695</v>
          </cell>
          <cell r="AH2826">
            <v>2845.3107167601411</v>
          </cell>
          <cell r="AI2826">
            <v>2884.4394757617847</v>
          </cell>
          <cell r="AJ2826">
            <v>2924.1063340901455</v>
          </cell>
          <cell r="AK2826">
            <v>2964.3186916958948</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row>
        <row r="2827">
          <cell r="A2827" t="str">
            <v>UTMedium C&amp;IDLC Space HeatingIncentive CostsHigh Participation Case0</v>
          </cell>
          <cell r="B2827" t="str">
            <v>UT</v>
          </cell>
          <cell r="C2827" t="str">
            <v>Medium C&amp;I</v>
          </cell>
          <cell r="D2827" t="str">
            <v>DLC Space Heating</v>
          </cell>
          <cell r="E2827" t="str">
            <v>Incentive Costs</v>
          </cell>
          <cell r="F2827" t="str">
            <v>High Participation Case</v>
          </cell>
          <cell r="G2827">
            <v>0</v>
          </cell>
          <cell r="H2827">
            <v>0</v>
          </cell>
          <cell r="I2827">
            <v>0</v>
          </cell>
          <cell r="J2827">
            <v>0</v>
          </cell>
          <cell r="K2827">
            <v>0</v>
          </cell>
          <cell r="L2827">
            <v>0</v>
          </cell>
          <cell r="M2827">
            <v>0</v>
          </cell>
          <cell r="N2827">
            <v>0</v>
          </cell>
          <cell r="O2827">
            <v>0</v>
          </cell>
          <cell r="P2827">
            <v>0</v>
          </cell>
          <cell r="Q2827">
            <v>0</v>
          </cell>
          <cell r="R2827">
            <v>351680.42</v>
          </cell>
          <cell r="S2827">
            <v>1071390.72</v>
          </cell>
          <cell r="T2827">
            <v>2537897.67</v>
          </cell>
          <cell r="U2827">
            <v>3311695.75</v>
          </cell>
          <cell r="V2827">
            <v>3733808.12</v>
          </cell>
          <cell r="W2827">
            <v>3788051.65</v>
          </cell>
          <cell r="X2827">
            <v>3842351.67</v>
          </cell>
          <cell r="Y2827">
            <v>3896640.94</v>
          </cell>
          <cell r="Z2827">
            <v>3950917.05</v>
          </cell>
          <cell r="AA2827">
            <v>4005189.34</v>
          </cell>
          <cell r="AB2827">
            <v>4059468.57</v>
          </cell>
          <cell r="AC2827">
            <v>4113918.62</v>
          </cell>
          <cell r="AD2827">
            <v>4170493.29</v>
          </cell>
          <cell r="AE2827">
            <v>4227845.9800000004</v>
          </cell>
          <cell r="AF2827">
            <v>4285987.3899999997</v>
          </cell>
          <cell r="AG2827">
            <v>4344928.3600000003</v>
          </cell>
          <cell r="AH2827">
            <v>4404679.88</v>
          </cell>
          <cell r="AI2827">
            <v>4465253.1100000003</v>
          </cell>
          <cell r="AJ2827">
            <v>4526659.34</v>
          </cell>
          <cell r="AK2827">
            <v>4588910.04</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row>
        <row r="2828">
          <cell r="A2828" t="str">
            <v>UTMedium C&amp;IDLC Space HeatingParticipantsHigh Participation Case0</v>
          </cell>
          <cell r="B2828" t="str">
            <v>UT</v>
          </cell>
          <cell r="C2828" t="str">
            <v>Medium C&amp;I</v>
          </cell>
          <cell r="D2828" t="str">
            <v>DLC Space Heating</v>
          </cell>
          <cell r="E2828" t="str">
            <v>Participants</v>
          </cell>
          <cell r="F2828" t="str">
            <v>High Participation Case</v>
          </cell>
          <cell r="G2828">
            <v>0</v>
          </cell>
          <cell r="H2828">
            <v>0</v>
          </cell>
          <cell r="I2828">
            <v>0</v>
          </cell>
          <cell r="J2828">
            <v>0</v>
          </cell>
          <cell r="K2828">
            <v>0</v>
          </cell>
          <cell r="L2828">
            <v>0</v>
          </cell>
          <cell r="M2828">
            <v>0</v>
          </cell>
          <cell r="N2828">
            <v>0</v>
          </cell>
          <cell r="O2828">
            <v>0</v>
          </cell>
          <cell r="P2828">
            <v>0</v>
          </cell>
          <cell r="Q2828">
            <v>0</v>
          </cell>
          <cell r="R2828">
            <v>16746.686550000006</v>
          </cell>
          <cell r="S2828">
            <v>51018.605550000015</v>
          </cell>
          <cell r="T2828">
            <v>120852.27000000002</v>
          </cell>
          <cell r="U2828">
            <v>157699.79775000006</v>
          </cell>
          <cell r="V2828">
            <v>177800.38649999999</v>
          </cell>
          <cell r="W2828">
            <v>180383.41200000001</v>
          </cell>
          <cell r="X2828">
            <v>182969.12700000001</v>
          </cell>
          <cell r="Y2828">
            <v>185554.33050000004</v>
          </cell>
          <cell r="Z2828">
            <v>188138.90700000001</v>
          </cell>
          <cell r="AA2828">
            <v>190723.30200000003</v>
          </cell>
          <cell r="AB2828">
            <v>193308.027</v>
          </cell>
          <cell r="AC2828">
            <v>195900.88650000002</v>
          </cell>
          <cell r="AD2828">
            <v>198594.91865997191</v>
          </cell>
          <cell r="AE2828">
            <v>201325.99919378545</v>
          </cell>
          <cell r="AF2828">
            <v>204094.63759127702</v>
          </cell>
          <cell r="AG2828">
            <v>206901.35034879539</v>
          </cell>
          <cell r="AH2828">
            <v>209746.66106555553</v>
          </cell>
          <cell r="AI2828">
            <v>212631.10054131731</v>
          </cell>
          <cell r="AJ2828">
            <v>215555.20687540746</v>
          </cell>
          <cell r="AK2828">
            <v>218519.52556710335</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row>
        <row r="2829">
          <cell r="A2829" t="str">
            <v>UTResidentialDLC Space HeatingProgram Annual BenefitsHigh Participation Case0</v>
          </cell>
          <cell r="B2829" t="str">
            <v>UT</v>
          </cell>
          <cell r="C2829" t="str">
            <v>Residential</v>
          </cell>
          <cell r="D2829" t="str">
            <v>DLC Space Heating</v>
          </cell>
          <cell r="E2829" t="str">
            <v>Program Annual Benefits</v>
          </cell>
          <cell r="F2829" t="str">
            <v>High Participation Case</v>
          </cell>
          <cell r="G2829">
            <v>0</v>
          </cell>
          <cell r="H2829">
            <v>0</v>
          </cell>
          <cell r="I2829">
            <v>0</v>
          </cell>
          <cell r="J2829">
            <v>0</v>
          </cell>
          <cell r="K2829">
            <v>0</v>
          </cell>
          <cell r="L2829">
            <v>0</v>
          </cell>
          <cell r="M2829">
            <v>0</v>
          </cell>
          <cell r="N2829">
            <v>0</v>
          </cell>
          <cell r="O2829">
            <v>0</v>
          </cell>
          <cell r="P2829">
            <v>0</v>
          </cell>
          <cell r="Q2829">
            <v>0</v>
          </cell>
          <cell r="R2829">
            <v>573231.01</v>
          </cell>
          <cell r="S2829">
            <v>1745288.43</v>
          </cell>
          <cell r="T2829">
            <v>4127886.26</v>
          </cell>
          <cell r="U2829">
            <v>5388069.9000000004</v>
          </cell>
          <cell r="V2829">
            <v>6066603.5300000003</v>
          </cell>
          <cell r="W2829">
            <v>6146956.6100000003</v>
          </cell>
          <cell r="X2829">
            <v>6226381.7599999998</v>
          </cell>
          <cell r="Y2829">
            <v>6305886.3200000003</v>
          </cell>
          <cell r="Z2829">
            <v>6389191.79</v>
          </cell>
          <cell r="AA2829">
            <v>6482465.1100000003</v>
          </cell>
          <cell r="AB2829">
            <v>6568214.9500000002</v>
          </cell>
          <cell r="AC2829">
            <v>6654117.0800000001</v>
          </cell>
          <cell r="AD2829">
            <v>6743128.8899999997</v>
          </cell>
          <cell r="AE2829">
            <v>6833331.4100000001</v>
          </cell>
          <cell r="AF2829">
            <v>6924740.5700000003</v>
          </cell>
          <cell r="AG2829">
            <v>7017372.5</v>
          </cell>
          <cell r="AH2829">
            <v>7111243.5700000003</v>
          </cell>
          <cell r="AI2829">
            <v>7206370.3399999999</v>
          </cell>
          <cell r="AJ2829">
            <v>7302769.6200000001</v>
          </cell>
          <cell r="AK2829">
            <v>7400458.4299999997</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row>
        <row r="2830">
          <cell r="A2830" t="str">
            <v>UTResidentialDLC Space HeatingProgram Annual CostsHigh Participation Case0</v>
          </cell>
          <cell r="B2830" t="str">
            <v>UT</v>
          </cell>
          <cell r="C2830" t="str">
            <v>Residential</v>
          </cell>
          <cell r="D2830" t="str">
            <v>DLC Space Heating</v>
          </cell>
          <cell r="E2830" t="str">
            <v>Program Annual Costs</v>
          </cell>
          <cell r="F2830" t="str">
            <v>High Participation Case</v>
          </cell>
          <cell r="G2830">
            <v>0</v>
          </cell>
          <cell r="H2830">
            <v>0</v>
          </cell>
          <cell r="I2830">
            <v>0</v>
          </cell>
          <cell r="J2830">
            <v>0</v>
          </cell>
          <cell r="K2830">
            <v>0</v>
          </cell>
          <cell r="L2830">
            <v>0</v>
          </cell>
          <cell r="M2830">
            <v>0</v>
          </cell>
          <cell r="N2830">
            <v>0</v>
          </cell>
          <cell r="O2830">
            <v>0</v>
          </cell>
          <cell r="P2830">
            <v>0</v>
          </cell>
          <cell r="Q2830">
            <v>0</v>
          </cell>
          <cell r="R2830">
            <v>5834317.1500000004</v>
          </cell>
          <cell r="S2830">
            <v>12509121.98</v>
          </cell>
          <cell r="T2830">
            <v>26286343.199999999</v>
          </cell>
          <cell r="U2830">
            <v>16130618.27</v>
          </cell>
          <cell r="V2830">
            <v>10911310.720000001</v>
          </cell>
          <cell r="W2830">
            <v>4823091.07</v>
          </cell>
          <cell r="X2830">
            <v>4899046.41</v>
          </cell>
          <cell r="Y2830">
            <v>4974249.76</v>
          </cell>
          <cell r="Z2830">
            <v>5049879.66</v>
          </cell>
          <cell r="AA2830">
            <v>5126289.05</v>
          </cell>
          <cell r="AB2830">
            <v>5203203.5</v>
          </cell>
          <cell r="AC2830">
            <v>5283869.59</v>
          </cell>
          <cell r="AD2830">
            <v>5405233.1200000001</v>
          </cell>
          <cell r="AE2830">
            <v>5502775.29</v>
          </cell>
          <cell r="AF2830">
            <v>5602414.6799999997</v>
          </cell>
          <cell r="AG2830">
            <v>5704204.7300000004</v>
          </cell>
          <cell r="AH2830">
            <v>5808200.4400000004</v>
          </cell>
          <cell r="AI2830">
            <v>5914458.3899999997</v>
          </cell>
          <cell r="AJ2830">
            <v>6023036.7800000003</v>
          </cell>
          <cell r="AK2830">
            <v>6133995.5099999998</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139962.53</v>
          </cell>
        </row>
        <row r="2831">
          <cell r="A2831" t="str">
            <v>UTResidentialDLC Space HeatingNon-Incentive CostsHigh Participation Case0</v>
          </cell>
          <cell r="B2831" t="str">
            <v>UT</v>
          </cell>
          <cell r="C2831" t="str">
            <v>Residential</v>
          </cell>
          <cell r="D2831" t="str">
            <v>DLC Space Heating</v>
          </cell>
          <cell r="E2831" t="str">
            <v>Non-Incentive Costs</v>
          </cell>
          <cell r="F2831" t="str">
            <v>High Participation Case</v>
          </cell>
          <cell r="G2831">
            <v>0</v>
          </cell>
          <cell r="H2831">
            <v>0</v>
          </cell>
          <cell r="I2831">
            <v>0</v>
          </cell>
          <cell r="J2831">
            <v>0</v>
          </cell>
          <cell r="K2831">
            <v>0</v>
          </cell>
          <cell r="L2831">
            <v>0</v>
          </cell>
          <cell r="M2831">
            <v>0</v>
          </cell>
          <cell r="N2831">
            <v>0</v>
          </cell>
          <cell r="O2831">
            <v>0</v>
          </cell>
          <cell r="P2831">
            <v>0</v>
          </cell>
          <cell r="Q2831">
            <v>0</v>
          </cell>
          <cell r="R2831">
            <v>5482636.7300000004</v>
          </cell>
          <cell r="S2831">
            <v>11437731.27</v>
          </cell>
          <cell r="T2831">
            <v>23748445.530000001</v>
          </cell>
          <cell r="U2831">
            <v>12818922.52</v>
          </cell>
          <cell r="V2831">
            <v>7177502.6100000003</v>
          </cell>
          <cell r="W2831">
            <v>1035039.42</v>
          </cell>
          <cell r="X2831">
            <v>1056694.75</v>
          </cell>
          <cell r="Y2831">
            <v>1077608.81</v>
          </cell>
          <cell r="Z2831">
            <v>1098962.6200000001</v>
          </cell>
          <cell r="AA2831">
            <v>1121099.71</v>
          </cell>
          <cell r="AB2831">
            <v>1143734.93</v>
          </cell>
          <cell r="AC2831">
            <v>1169950.97</v>
          </cell>
          <cell r="AD2831">
            <v>1234739.83</v>
          </cell>
          <cell r="AE2831">
            <v>1274929.31</v>
          </cell>
          <cell r="AF2831">
            <v>1316427.29</v>
          </cell>
          <cell r="AG2831">
            <v>1359276.37</v>
          </cell>
          <cell r="AH2831">
            <v>1403520.56</v>
          </cell>
          <cell r="AI2831">
            <v>1449205.28</v>
          </cell>
          <cell r="AJ2831">
            <v>1496377.44</v>
          </cell>
          <cell r="AK2831">
            <v>1545085.48</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row>
        <row r="2832">
          <cell r="A2832" t="str">
            <v>UTResidentialDLC Space HeatingSummer Peak Reduction @Meter  (MW)High Participation Case0</v>
          </cell>
          <cell r="B2832" t="str">
            <v>UT</v>
          </cell>
          <cell r="C2832" t="str">
            <v>Residential</v>
          </cell>
          <cell r="D2832" t="str">
            <v>DLC Space Heating</v>
          </cell>
          <cell r="E2832" t="str">
            <v>Summer Peak Reduction @Meter  (MW)</v>
          </cell>
          <cell r="F2832" t="str">
            <v>High Participation Case</v>
          </cell>
          <cell r="G2832">
            <v>0</v>
          </cell>
          <cell r="H2832">
            <v>0</v>
          </cell>
          <cell r="I2832">
            <v>0</v>
          </cell>
          <cell r="J2832">
            <v>0</v>
          </cell>
          <cell r="K2832">
            <v>0</v>
          </cell>
          <cell r="L2832">
            <v>0</v>
          </cell>
          <cell r="M2832">
            <v>0</v>
          </cell>
          <cell r="N2832">
            <v>0</v>
          </cell>
          <cell r="O2832">
            <v>0</v>
          </cell>
          <cell r="P2832">
            <v>0</v>
          </cell>
          <cell r="Q2832">
            <v>0</v>
          </cell>
          <cell r="R2832">
            <v>5.1061481672101516</v>
          </cell>
          <cell r="S2832">
            <v>15.546439584201273</v>
          </cell>
          <cell r="T2832">
            <v>36.769815927493447</v>
          </cell>
          <cell r="U2832">
            <v>47.99510590524666</v>
          </cell>
          <cell r="V2832">
            <v>54.039254216657497</v>
          </cell>
          <cell r="W2832">
            <v>54.75501228123791</v>
          </cell>
          <cell r="X2832">
            <v>55.462504704051796</v>
          </cell>
          <cell r="Y2832">
            <v>56.170704503007471</v>
          </cell>
          <cell r="Z2832">
            <v>56.91276145592839</v>
          </cell>
          <cell r="AA2832">
            <v>57.74360864977195</v>
          </cell>
          <cell r="AB2832">
            <v>58.507439221742665</v>
          </cell>
          <cell r="AC2832">
            <v>59.27262640549219</v>
          </cell>
          <cell r="AD2832">
            <v>60.065513565673378</v>
          </cell>
          <cell r="AE2832">
            <v>60.869007140432515</v>
          </cell>
          <cell r="AF2832">
            <v>61.683249011282939</v>
          </cell>
          <cell r="AG2832">
            <v>62.508382957680382</v>
          </cell>
          <cell r="AH2832">
            <v>63.344554682411669</v>
          </cell>
          <cell r="AI2832">
            <v>64.191911837323005</v>
          </cell>
          <cell r="AJ2832">
            <v>65.050604049392433</v>
          </cell>
          <cell r="AK2832">
            <v>65.920782947151125</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2.2939860247537709</v>
          </cell>
        </row>
        <row r="2833">
          <cell r="A2833" t="str">
            <v>UTResidentialDLC Space HeatingSummer Peak Reduction @Generation (MW)High Participation Case0</v>
          </cell>
          <cell r="B2833" t="str">
            <v>UT</v>
          </cell>
          <cell r="C2833" t="str">
            <v>Residential</v>
          </cell>
          <cell r="D2833" t="str">
            <v>DLC Space Heating</v>
          </cell>
          <cell r="E2833" t="str">
            <v>Summer Peak Reduction @Generation (MW)</v>
          </cell>
          <cell r="F2833" t="str">
            <v>High Participation Case</v>
          </cell>
          <cell r="G2833">
            <v>0</v>
          </cell>
          <cell r="H2833">
            <v>0</v>
          </cell>
          <cell r="I2833">
            <v>0</v>
          </cell>
          <cell r="J2833">
            <v>0</v>
          </cell>
          <cell r="K2833">
            <v>0</v>
          </cell>
          <cell r="L2833">
            <v>0</v>
          </cell>
          <cell r="M2833">
            <v>0</v>
          </cell>
          <cell r="N2833">
            <v>0</v>
          </cell>
          <cell r="O2833">
            <v>0</v>
          </cell>
          <cell r="P2833">
            <v>0</v>
          </cell>
          <cell r="Q2833">
            <v>0</v>
          </cell>
          <cell r="R2833">
            <v>5.6309529854545115</v>
          </cell>
          <cell r="S2833">
            <v>17.1442871462299</v>
          </cell>
          <cell r="T2833">
            <v>40.548980952242438</v>
          </cell>
          <cell r="U2833">
            <v>52.92799504328039</v>
          </cell>
          <cell r="V2833">
            <v>59.593354892652727</v>
          </cell>
          <cell r="W2833">
            <v>60.382677857562754</v>
          </cell>
          <cell r="X2833">
            <v>61.162885646285609</v>
          </cell>
          <cell r="Y2833">
            <v>61.94387351456492</v>
          </cell>
          <cell r="Z2833">
            <v>62.762198341341403</v>
          </cell>
          <cell r="AA2833">
            <v>63.678439181486489</v>
          </cell>
          <cell r="AB2833">
            <v>64.520775498172327</v>
          </cell>
          <cell r="AC2833">
            <v>65.364607857843168</v>
          </cell>
          <cell r="AD2833">
            <v>66.238987169908881</v>
          </cell>
          <cell r="AE2833">
            <v>67.125063013269198</v>
          </cell>
          <cell r="AF2833">
            <v>68.022991851877961</v>
          </cell>
          <cell r="AG2833">
            <v>68.932932242700019</v>
          </cell>
          <cell r="AH2833">
            <v>69.855044863709381</v>
          </cell>
          <cell r="AI2833">
            <v>70.789492542261797</v>
          </cell>
          <cell r="AJ2833">
            <v>71.73644028384696</v>
          </cell>
          <cell r="AK2833">
            <v>72.696055301225314</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row>
        <row r="2834">
          <cell r="A2834" t="str">
            <v>UTResidentialDLC Space HeatingWinter Peak Reduction @Meter  (MW)High Participation Case0</v>
          </cell>
          <cell r="B2834" t="str">
            <v>UT</v>
          </cell>
          <cell r="C2834" t="str">
            <v>Residential</v>
          </cell>
          <cell r="D2834" t="str">
            <v>DLC Space Heating</v>
          </cell>
          <cell r="E2834" t="str">
            <v>Winter Peak Reduction @Meter  (MW)</v>
          </cell>
          <cell r="F2834" t="str">
            <v>High Participation Case</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2.2939860247537709</v>
          </cell>
        </row>
        <row r="2835">
          <cell r="A2835" t="str">
            <v>UTResidentialDLC Space HeatingWinter Peak Reduction @Generation (MW)High Participation Case0</v>
          </cell>
          <cell r="B2835" t="str">
            <v>UT</v>
          </cell>
          <cell r="C2835" t="str">
            <v>Residential</v>
          </cell>
          <cell r="D2835" t="str">
            <v>DLC Space Heating</v>
          </cell>
          <cell r="E2835" t="str">
            <v>Winter Peak Reduction @Generation (MW)</v>
          </cell>
          <cell r="F2835" t="str">
            <v>High Participation Case</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row>
        <row r="2836">
          <cell r="A2836" t="str">
            <v>UTResidentialDLC Space HeatingProgram Annual BenefitsHigh Participation Case0</v>
          </cell>
          <cell r="B2836" t="str">
            <v>UT</v>
          </cell>
          <cell r="C2836" t="str">
            <v>Residential</v>
          </cell>
          <cell r="D2836" t="str">
            <v>DLC Space Heating</v>
          </cell>
          <cell r="E2836" t="str">
            <v>Program Annual Benefits</v>
          </cell>
          <cell r="F2836" t="str">
            <v>High Participation Case</v>
          </cell>
          <cell r="G2836">
            <v>0</v>
          </cell>
          <cell r="BA2836">
            <v>-1044376537.66</v>
          </cell>
        </row>
        <row r="2837">
          <cell r="A2837" t="str">
            <v>UTResidentialDLC Space HeatingNew ParticipantsHigh Participation Case0</v>
          </cell>
          <cell r="B2837" t="str">
            <v>UT</v>
          </cell>
          <cell r="C2837" t="str">
            <v>Residential</v>
          </cell>
          <cell r="D2837" t="str">
            <v>DLC Space Heating</v>
          </cell>
          <cell r="E2837" t="str">
            <v>New Participants</v>
          </cell>
          <cell r="F2837" t="str">
            <v>High Participation Case</v>
          </cell>
          <cell r="G2837">
            <v>0</v>
          </cell>
          <cell r="H2837">
            <v>0</v>
          </cell>
          <cell r="I2837">
            <v>0</v>
          </cell>
          <cell r="J2837">
            <v>0</v>
          </cell>
          <cell r="K2837">
            <v>0</v>
          </cell>
          <cell r="L2837">
            <v>0</v>
          </cell>
          <cell r="M2837">
            <v>0</v>
          </cell>
          <cell r="N2837">
            <v>0</v>
          </cell>
          <cell r="O2837">
            <v>0</v>
          </cell>
          <cell r="P2837">
            <v>0</v>
          </cell>
          <cell r="Q2837">
            <v>0</v>
          </cell>
          <cell r="R2837">
            <v>16746.686550000006</v>
          </cell>
          <cell r="S2837">
            <v>34271.919000000009</v>
          </cell>
          <cell r="T2837">
            <v>69833.664450000011</v>
          </cell>
          <cell r="U2837">
            <v>36847.527750000037</v>
          </cell>
          <cell r="V2837">
            <v>20100.588749999937</v>
          </cell>
          <cell r="W2837">
            <v>2583.0255000000179</v>
          </cell>
          <cell r="X2837">
            <v>2585.7149999999965</v>
          </cell>
          <cell r="Y2837">
            <v>2585.2035000000324</v>
          </cell>
          <cell r="Z2837">
            <v>2584.5764999999665</v>
          </cell>
          <cell r="AA2837">
            <v>2584.3950000000186</v>
          </cell>
          <cell r="AB2837">
            <v>2584.7249999999767</v>
          </cell>
          <cell r="AC2837">
            <v>2592.8595000000205</v>
          </cell>
          <cell r="AD2837">
            <v>2694.0321599718882</v>
          </cell>
          <cell r="AE2837">
            <v>2731.0805338135397</v>
          </cell>
          <cell r="AF2837">
            <v>2768.6383974915661</v>
          </cell>
          <cell r="AG2837">
            <v>2806.7127575183695</v>
          </cell>
          <cell r="AH2837">
            <v>2845.3107167601411</v>
          </cell>
          <cell r="AI2837">
            <v>2884.4394757617847</v>
          </cell>
          <cell r="AJ2837">
            <v>2924.1063340901455</v>
          </cell>
          <cell r="AK2837">
            <v>2964.3186916958948</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row>
        <row r="2838">
          <cell r="A2838" t="str">
            <v>UTResidentialDLC Space HeatingIncentive CostsHigh Participation Case0</v>
          </cell>
          <cell r="B2838" t="str">
            <v>UT</v>
          </cell>
          <cell r="C2838" t="str">
            <v>Residential</v>
          </cell>
          <cell r="D2838" t="str">
            <v>DLC Space Heating</v>
          </cell>
          <cell r="E2838" t="str">
            <v>Incentive Costs</v>
          </cell>
          <cell r="F2838" t="str">
            <v>High Participation Case</v>
          </cell>
          <cell r="G2838">
            <v>0</v>
          </cell>
          <cell r="H2838">
            <v>0</v>
          </cell>
          <cell r="I2838">
            <v>0</v>
          </cell>
          <cell r="J2838">
            <v>0</v>
          </cell>
          <cell r="K2838">
            <v>0</v>
          </cell>
          <cell r="L2838">
            <v>0</v>
          </cell>
          <cell r="M2838">
            <v>0</v>
          </cell>
          <cell r="N2838">
            <v>0</v>
          </cell>
          <cell r="O2838">
            <v>0</v>
          </cell>
          <cell r="P2838">
            <v>0</v>
          </cell>
          <cell r="Q2838">
            <v>0</v>
          </cell>
          <cell r="R2838">
            <v>351680.42</v>
          </cell>
          <cell r="S2838">
            <v>1071390.72</v>
          </cell>
          <cell r="T2838">
            <v>2537897.67</v>
          </cell>
          <cell r="U2838">
            <v>3311695.75</v>
          </cell>
          <cell r="V2838">
            <v>3733808.12</v>
          </cell>
          <cell r="W2838">
            <v>3788051.65</v>
          </cell>
          <cell r="X2838">
            <v>3842351.67</v>
          </cell>
          <cell r="Y2838">
            <v>3896640.94</v>
          </cell>
          <cell r="Z2838">
            <v>3950917.05</v>
          </cell>
          <cell r="AA2838">
            <v>4005189.34</v>
          </cell>
          <cell r="AB2838">
            <v>4059468.57</v>
          </cell>
          <cell r="AC2838">
            <v>4113918.62</v>
          </cell>
          <cell r="AD2838">
            <v>4170493.29</v>
          </cell>
          <cell r="AE2838">
            <v>4227845.9800000004</v>
          </cell>
          <cell r="AF2838">
            <v>4285987.3899999997</v>
          </cell>
          <cell r="AG2838">
            <v>4344928.3600000003</v>
          </cell>
          <cell r="AH2838">
            <v>4404679.88</v>
          </cell>
          <cell r="AI2838">
            <v>4465253.1100000003</v>
          </cell>
          <cell r="AJ2838">
            <v>4526659.34</v>
          </cell>
          <cell r="AK2838">
            <v>4588910.04</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row>
        <row r="2839">
          <cell r="A2839" t="str">
            <v>UTResidentialDLC Space HeatingParticipantsHigh Participation Case0</v>
          </cell>
          <cell r="B2839" t="str">
            <v>UT</v>
          </cell>
          <cell r="C2839" t="str">
            <v>Residential</v>
          </cell>
          <cell r="D2839" t="str">
            <v>DLC Space Heating</v>
          </cell>
          <cell r="E2839" t="str">
            <v>Participants</v>
          </cell>
          <cell r="F2839" t="str">
            <v>High Participation Case</v>
          </cell>
          <cell r="G2839">
            <v>0</v>
          </cell>
          <cell r="H2839">
            <v>0</v>
          </cell>
          <cell r="I2839">
            <v>0</v>
          </cell>
          <cell r="J2839">
            <v>0</v>
          </cell>
          <cell r="K2839">
            <v>0</v>
          </cell>
          <cell r="L2839">
            <v>0</v>
          </cell>
          <cell r="M2839">
            <v>0</v>
          </cell>
          <cell r="N2839">
            <v>0</v>
          </cell>
          <cell r="O2839">
            <v>0</v>
          </cell>
          <cell r="P2839">
            <v>0</v>
          </cell>
          <cell r="Q2839">
            <v>0</v>
          </cell>
          <cell r="R2839">
            <v>16746.686550000006</v>
          </cell>
          <cell r="S2839">
            <v>51018.605550000015</v>
          </cell>
          <cell r="T2839">
            <v>120852.27000000002</v>
          </cell>
          <cell r="U2839">
            <v>157699.79775000006</v>
          </cell>
          <cell r="V2839">
            <v>177800.38649999999</v>
          </cell>
          <cell r="W2839">
            <v>180383.41200000001</v>
          </cell>
          <cell r="X2839">
            <v>182969.12700000001</v>
          </cell>
          <cell r="Y2839">
            <v>185554.33050000004</v>
          </cell>
          <cell r="Z2839">
            <v>188138.90700000001</v>
          </cell>
          <cell r="AA2839">
            <v>190723.30200000003</v>
          </cell>
          <cell r="AB2839">
            <v>193308.027</v>
          </cell>
          <cell r="AC2839">
            <v>195900.88650000002</v>
          </cell>
          <cell r="AD2839">
            <v>198594.91865997191</v>
          </cell>
          <cell r="AE2839">
            <v>201325.99919378545</v>
          </cell>
          <cell r="AF2839">
            <v>204094.63759127702</v>
          </cell>
          <cell r="AG2839">
            <v>206901.35034879539</v>
          </cell>
          <cell r="AH2839">
            <v>209746.66106555553</v>
          </cell>
          <cell r="AI2839">
            <v>212631.10054131731</v>
          </cell>
          <cell r="AJ2839">
            <v>215555.20687540746</v>
          </cell>
          <cell r="AK2839">
            <v>218519.52556710335</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row>
        <row r="2840">
          <cell r="A2840" t="str">
            <v>UTSmall C&amp;IDLC Space HeatingProgram Annual BenefitsHigh Participation Case0</v>
          </cell>
          <cell r="B2840" t="str">
            <v>UT</v>
          </cell>
          <cell r="C2840" t="str">
            <v>Small C&amp;I</v>
          </cell>
          <cell r="D2840" t="str">
            <v>DLC Space Heating</v>
          </cell>
          <cell r="E2840" t="str">
            <v>Program Annual Benefits</v>
          </cell>
          <cell r="F2840" t="str">
            <v>High Participation Case</v>
          </cell>
          <cell r="G2840">
            <v>0</v>
          </cell>
          <cell r="H2840">
            <v>0</v>
          </cell>
          <cell r="I2840">
            <v>0</v>
          </cell>
          <cell r="J2840">
            <v>0</v>
          </cell>
          <cell r="K2840">
            <v>0</v>
          </cell>
          <cell r="L2840">
            <v>0</v>
          </cell>
          <cell r="M2840">
            <v>0</v>
          </cell>
          <cell r="N2840">
            <v>0</v>
          </cell>
          <cell r="O2840">
            <v>0</v>
          </cell>
          <cell r="P2840">
            <v>0</v>
          </cell>
          <cell r="Q2840">
            <v>0</v>
          </cell>
          <cell r="R2840">
            <v>573231.01</v>
          </cell>
          <cell r="S2840">
            <v>1745288.43</v>
          </cell>
          <cell r="T2840">
            <v>4127886.26</v>
          </cell>
          <cell r="U2840">
            <v>5388069.9000000004</v>
          </cell>
          <cell r="V2840">
            <v>6066603.5300000003</v>
          </cell>
          <cell r="W2840">
            <v>6146956.6100000003</v>
          </cell>
          <cell r="X2840">
            <v>6226381.7599999998</v>
          </cell>
          <cell r="Y2840">
            <v>6305886.3200000003</v>
          </cell>
          <cell r="Z2840">
            <v>6389191.79</v>
          </cell>
          <cell r="AA2840">
            <v>6482465.1100000003</v>
          </cell>
          <cell r="AB2840">
            <v>6568214.9500000002</v>
          </cell>
          <cell r="AC2840">
            <v>6654117.0800000001</v>
          </cell>
          <cell r="AD2840">
            <v>6743128.8899999997</v>
          </cell>
          <cell r="AE2840">
            <v>6833331.4100000001</v>
          </cell>
          <cell r="AF2840">
            <v>6924740.5700000003</v>
          </cell>
          <cell r="AG2840">
            <v>7017372.5</v>
          </cell>
          <cell r="AH2840">
            <v>7111243.5700000003</v>
          </cell>
          <cell r="AI2840">
            <v>7206370.3399999999</v>
          </cell>
          <cell r="AJ2840">
            <v>7302769.6200000001</v>
          </cell>
          <cell r="AK2840">
            <v>7400458.4299999997</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row>
        <row r="2841">
          <cell r="A2841" t="str">
            <v>UTSmall C&amp;IDLC Space HeatingProgram Annual CostsHigh Participation Case0</v>
          </cell>
          <cell r="B2841" t="str">
            <v>UT</v>
          </cell>
          <cell r="C2841" t="str">
            <v>Small C&amp;I</v>
          </cell>
          <cell r="D2841" t="str">
            <v>DLC Space Heating</v>
          </cell>
          <cell r="E2841" t="str">
            <v>Program Annual Costs</v>
          </cell>
          <cell r="F2841" t="str">
            <v>High Participation Case</v>
          </cell>
          <cell r="G2841">
            <v>0</v>
          </cell>
          <cell r="H2841">
            <v>0</v>
          </cell>
          <cell r="I2841">
            <v>0</v>
          </cell>
          <cell r="J2841">
            <v>0</v>
          </cell>
          <cell r="K2841">
            <v>0</v>
          </cell>
          <cell r="L2841">
            <v>0</v>
          </cell>
          <cell r="M2841">
            <v>0</v>
          </cell>
          <cell r="N2841">
            <v>0</v>
          </cell>
          <cell r="O2841">
            <v>0</v>
          </cell>
          <cell r="P2841">
            <v>0</v>
          </cell>
          <cell r="Q2841">
            <v>0</v>
          </cell>
          <cell r="R2841">
            <v>5834317.1500000004</v>
          </cell>
          <cell r="S2841">
            <v>12509121.98</v>
          </cell>
          <cell r="T2841">
            <v>26286343.199999999</v>
          </cell>
          <cell r="U2841">
            <v>16130618.27</v>
          </cell>
          <cell r="V2841">
            <v>10911310.720000001</v>
          </cell>
          <cell r="W2841">
            <v>4823091.07</v>
          </cell>
          <cell r="X2841">
            <v>4899046.41</v>
          </cell>
          <cell r="Y2841">
            <v>4974249.76</v>
          </cell>
          <cell r="Z2841">
            <v>5049879.66</v>
          </cell>
          <cell r="AA2841">
            <v>5126289.05</v>
          </cell>
          <cell r="AB2841">
            <v>5203203.5</v>
          </cell>
          <cell r="AC2841">
            <v>5283869.59</v>
          </cell>
          <cell r="AD2841">
            <v>5405233.1200000001</v>
          </cell>
          <cell r="AE2841">
            <v>5502775.29</v>
          </cell>
          <cell r="AF2841">
            <v>5602414.6799999997</v>
          </cell>
          <cell r="AG2841">
            <v>5704204.7300000004</v>
          </cell>
          <cell r="AH2841">
            <v>5808200.4400000004</v>
          </cell>
          <cell r="AI2841">
            <v>5914458.3899999997</v>
          </cell>
          <cell r="AJ2841">
            <v>6023036.7800000003</v>
          </cell>
          <cell r="AK2841">
            <v>6133995.5099999998</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570540.16</v>
          </cell>
        </row>
        <row r="2842">
          <cell r="A2842" t="str">
            <v>UTSmall C&amp;IDLC Space HeatingNon-Incentive CostsHigh Participation Case0</v>
          </cell>
          <cell r="B2842" t="str">
            <v>UT</v>
          </cell>
          <cell r="C2842" t="str">
            <v>Small C&amp;I</v>
          </cell>
          <cell r="D2842" t="str">
            <v>DLC Space Heating</v>
          </cell>
          <cell r="E2842" t="str">
            <v>Non-Incentive Costs</v>
          </cell>
          <cell r="F2842" t="str">
            <v>High Participation Case</v>
          </cell>
          <cell r="G2842">
            <v>0</v>
          </cell>
          <cell r="H2842">
            <v>0</v>
          </cell>
          <cell r="I2842">
            <v>0</v>
          </cell>
          <cell r="J2842">
            <v>0</v>
          </cell>
          <cell r="K2842">
            <v>0</v>
          </cell>
          <cell r="L2842">
            <v>0</v>
          </cell>
          <cell r="M2842">
            <v>0</v>
          </cell>
          <cell r="N2842">
            <v>0</v>
          </cell>
          <cell r="O2842">
            <v>0</v>
          </cell>
          <cell r="P2842">
            <v>0</v>
          </cell>
          <cell r="Q2842">
            <v>0</v>
          </cell>
          <cell r="R2842">
            <v>5482636.7300000004</v>
          </cell>
          <cell r="S2842">
            <v>11437731.27</v>
          </cell>
          <cell r="T2842">
            <v>23748445.530000001</v>
          </cell>
          <cell r="U2842">
            <v>12818922.52</v>
          </cell>
          <cell r="V2842">
            <v>7177502.6100000003</v>
          </cell>
          <cell r="W2842">
            <v>1035039.42</v>
          </cell>
          <cell r="X2842">
            <v>1056694.75</v>
          </cell>
          <cell r="Y2842">
            <v>1077608.81</v>
          </cell>
          <cell r="Z2842">
            <v>1098962.6200000001</v>
          </cell>
          <cell r="AA2842">
            <v>1121099.71</v>
          </cell>
          <cell r="AB2842">
            <v>1143734.93</v>
          </cell>
          <cell r="AC2842">
            <v>1169950.97</v>
          </cell>
          <cell r="AD2842">
            <v>1234739.83</v>
          </cell>
          <cell r="AE2842">
            <v>1274929.31</v>
          </cell>
          <cell r="AF2842">
            <v>1316427.29</v>
          </cell>
          <cell r="AG2842">
            <v>1359276.37</v>
          </cell>
          <cell r="AH2842">
            <v>1403520.56</v>
          </cell>
          <cell r="AI2842">
            <v>1449205.28</v>
          </cell>
          <cell r="AJ2842">
            <v>1496377.44</v>
          </cell>
          <cell r="AK2842">
            <v>1545085.48</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row>
        <row r="2843">
          <cell r="A2843" t="str">
            <v>UTSmall C&amp;IDLC Space HeatingSummer Peak Reduction @Meter  (MW)High Participation Case0</v>
          </cell>
          <cell r="B2843" t="str">
            <v>UT</v>
          </cell>
          <cell r="C2843" t="str">
            <v>Small C&amp;I</v>
          </cell>
          <cell r="D2843" t="str">
            <v>DLC Space Heating</v>
          </cell>
          <cell r="E2843" t="str">
            <v>Summer Peak Reduction @Meter  (MW)</v>
          </cell>
          <cell r="F2843" t="str">
            <v>High Participation Case</v>
          </cell>
          <cell r="G2843">
            <v>0</v>
          </cell>
          <cell r="H2843">
            <v>0</v>
          </cell>
          <cell r="I2843">
            <v>0</v>
          </cell>
          <cell r="J2843">
            <v>0</v>
          </cell>
          <cell r="K2843">
            <v>0</v>
          </cell>
          <cell r="L2843">
            <v>0</v>
          </cell>
          <cell r="M2843">
            <v>0</v>
          </cell>
          <cell r="N2843">
            <v>0</v>
          </cell>
          <cell r="O2843">
            <v>0</v>
          </cell>
          <cell r="P2843">
            <v>0</v>
          </cell>
          <cell r="Q2843">
            <v>0</v>
          </cell>
          <cell r="R2843">
            <v>5.1061481672101516</v>
          </cell>
          <cell r="S2843">
            <v>15.546439584201273</v>
          </cell>
          <cell r="T2843">
            <v>36.769815927493447</v>
          </cell>
          <cell r="U2843">
            <v>47.99510590524666</v>
          </cell>
          <cell r="V2843">
            <v>54.039254216657497</v>
          </cell>
          <cell r="W2843">
            <v>54.75501228123791</v>
          </cell>
          <cell r="X2843">
            <v>55.462504704051796</v>
          </cell>
          <cell r="Y2843">
            <v>56.170704503007471</v>
          </cell>
          <cell r="Z2843">
            <v>56.91276145592839</v>
          </cell>
          <cell r="AA2843">
            <v>57.74360864977195</v>
          </cell>
          <cell r="AB2843">
            <v>58.507439221742665</v>
          </cell>
          <cell r="AC2843">
            <v>59.27262640549219</v>
          </cell>
          <cell r="AD2843">
            <v>60.065513565673378</v>
          </cell>
          <cell r="AE2843">
            <v>60.869007140432515</v>
          </cell>
          <cell r="AF2843">
            <v>61.683249011282939</v>
          </cell>
          <cell r="AG2843">
            <v>62.508382957680382</v>
          </cell>
          <cell r="AH2843">
            <v>63.344554682411669</v>
          </cell>
          <cell r="AI2843">
            <v>64.191911837323005</v>
          </cell>
          <cell r="AJ2843">
            <v>65.050604049392433</v>
          </cell>
          <cell r="AK2843">
            <v>65.920782947151125</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9.3511538452931742</v>
          </cell>
        </row>
        <row r="2844">
          <cell r="A2844" t="str">
            <v>UTSmall C&amp;IDLC Space HeatingSummer Peak Reduction @Generation (MW)High Participation Case0</v>
          </cell>
          <cell r="B2844" t="str">
            <v>UT</v>
          </cell>
          <cell r="C2844" t="str">
            <v>Small C&amp;I</v>
          </cell>
          <cell r="D2844" t="str">
            <v>DLC Space Heating</v>
          </cell>
          <cell r="E2844" t="str">
            <v>Summer Peak Reduction @Generation (MW)</v>
          </cell>
          <cell r="F2844" t="str">
            <v>High Participation Case</v>
          </cell>
          <cell r="G2844">
            <v>0</v>
          </cell>
          <cell r="H2844">
            <v>0</v>
          </cell>
          <cell r="I2844">
            <v>0</v>
          </cell>
          <cell r="J2844">
            <v>0</v>
          </cell>
          <cell r="K2844">
            <v>0</v>
          </cell>
          <cell r="L2844">
            <v>0</v>
          </cell>
          <cell r="M2844">
            <v>0</v>
          </cell>
          <cell r="N2844">
            <v>0</v>
          </cell>
          <cell r="O2844">
            <v>0</v>
          </cell>
          <cell r="P2844">
            <v>0</v>
          </cell>
          <cell r="Q2844">
            <v>0</v>
          </cell>
          <cell r="R2844">
            <v>5.6309529854545115</v>
          </cell>
          <cell r="S2844">
            <v>17.1442871462299</v>
          </cell>
          <cell r="T2844">
            <v>40.548980952242438</v>
          </cell>
          <cell r="U2844">
            <v>52.92799504328039</v>
          </cell>
          <cell r="V2844">
            <v>59.593354892652727</v>
          </cell>
          <cell r="W2844">
            <v>60.382677857562754</v>
          </cell>
          <cell r="X2844">
            <v>61.162885646285609</v>
          </cell>
          <cell r="Y2844">
            <v>61.94387351456492</v>
          </cell>
          <cell r="Z2844">
            <v>62.762198341341403</v>
          </cell>
          <cell r="AA2844">
            <v>63.678439181486489</v>
          </cell>
          <cell r="AB2844">
            <v>64.520775498172327</v>
          </cell>
          <cell r="AC2844">
            <v>65.364607857843168</v>
          </cell>
          <cell r="AD2844">
            <v>66.238987169908881</v>
          </cell>
          <cell r="AE2844">
            <v>67.125063013269198</v>
          </cell>
          <cell r="AF2844">
            <v>68.022991851877961</v>
          </cell>
          <cell r="AG2844">
            <v>68.932932242700019</v>
          </cell>
          <cell r="AH2844">
            <v>69.855044863709381</v>
          </cell>
          <cell r="AI2844">
            <v>70.789492542261797</v>
          </cell>
          <cell r="AJ2844">
            <v>71.73644028384696</v>
          </cell>
          <cell r="AK2844">
            <v>72.696055301225314</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row>
        <row r="2845">
          <cell r="A2845" t="str">
            <v>UTSmall C&amp;IDLC Space HeatingWinter Peak Reduction @Meter  (MW)High Participation Case0</v>
          </cell>
          <cell r="B2845" t="str">
            <v>UT</v>
          </cell>
          <cell r="C2845" t="str">
            <v>Small C&amp;I</v>
          </cell>
          <cell r="D2845" t="str">
            <v>DLC Space Heating</v>
          </cell>
          <cell r="E2845" t="str">
            <v>Winter Peak Reduction @Meter  (MW)</v>
          </cell>
          <cell r="F2845" t="str">
            <v>High Participation Case</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9.3511538452931742</v>
          </cell>
        </row>
        <row r="2846">
          <cell r="A2846" t="str">
            <v>UTSmall C&amp;IDLC Space HeatingWinter Peak Reduction @Generation (MW)High Participation Case0</v>
          </cell>
          <cell r="B2846" t="str">
            <v>UT</v>
          </cell>
          <cell r="C2846" t="str">
            <v>Small C&amp;I</v>
          </cell>
          <cell r="D2846" t="str">
            <v>DLC Space Heating</v>
          </cell>
          <cell r="E2846" t="str">
            <v>Winter Peak Reduction @Generation (MW)</v>
          </cell>
          <cell r="F2846" t="str">
            <v>High Participation Case</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row>
        <row r="2847">
          <cell r="A2847" t="str">
            <v>UTSmall C&amp;IDLC Space HeatingProgram Annual BenefitsHigh Participation Case0</v>
          </cell>
          <cell r="B2847" t="str">
            <v>UT</v>
          </cell>
          <cell r="C2847" t="str">
            <v>Small C&amp;I</v>
          </cell>
          <cell r="D2847" t="str">
            <v>DLC Space Heating</v>
          </cell>
          <cell r="E2847" t="str">
            <v>Program Annual Benefits</v>
          </cell>
          <cell r="F2847" t="str">
            <v>High Participation Case</v>
          </cell>
          <cell r="G2847">
            <v>0</v>
          </cell>
          <cell r="BA2847">
            <v>90032973.780000001</v>
          </cell>
        </row>
        <row r="2848">
          <cell r="A2848" t="str">
            <v>UTSmall C&amp;IDLC Space HeatingNew ParticipantsHigh Participation Case0</v>
          </cell>
          <cell r="B2848" t="str">
            <v>UT</v>
          </cell>
          <cell r="C2848" t="str">
            <v>Small C&amp;I</v>
          </cell>
          <cell r="D2848" t="str">
            <v>DLC Space Heating</v>
          </cell>
          <cell r="E2848" t="str">
            <v>New Participants</v>
          </cell>
          <cell r="F2848" t="str">
            <v>High Participation Case</v>
          </cell>
          <cell r="G2848">
            <v>0</v>
          </cell>
          <cell r="H2848">
            <v>0</v>
          </cell>
          <cell r="I2848">
            <v>0</v>
          </cell>
          <cell r="J2848">
            <v>0</v>
          </cell>
          <cell r="K2848">
            <v>0</v>
          </cell>
          <cell r="L2848">
            <v>0</v>
          </cell>
          <cell r="M2848">
            <v>0</v>
          </cell>
          <cell r="N2848">
            <v>0</v>
          </cell>
          <cell r="O2848">
            <v>0</v>
          </cell>
          <cell r="P2848">
            <v>0</v>
          </cell>
          <cell r="Q2848">
            <v>0</v>
          </cell>
          <cell r="R2848">
            <v>16746.686550000006</v>
          </cell>
          <cell r="S2848">
            <v>34271.919000000009</v>
          </cell>
          <cell r="T2848">
            <v>69833.664450000011</v>
          </cell>
          <cell r="U2848">
            <v>36847.527750000037</v>
          </cell>
          <cell r="V2848">
            <v>20100.588749999937</v>
          </cell>
          <cell r="W2848">
            <v>2583.0255000000179</v>
          </cell>
          <cell r="X2848">
            <v>2585.7149999999965</v>
          </cell>
          <cell r="Y2848">
            <v>2585.2035000000324</v>
          </cell>
          <cell r="Z2848">
            <v>2584.5764999999665</v>
          </cell>
          <cell r="AA2848">
            <v>2584.3950000000186</v>
          </cell>
          <cell r="AB2848">
            <v>2584.7249999999767</v>
          </cell>
          <cell r="AC2848">
            <v>2592.8595000000205</v>
          </cell>
          <cell r="AD2848">
            <v>2694.0321599718882</v>
          </cell>
          <cell r="AE2848">
            <v>2731.0805338135397</v>
          </cell>
          <cell r="AF2848">
            <v>2768.6383974915661</v>
          </cell>
          <cell r="AG2848">
            <v>2806.7127575183695</v>
          </cell>
          <cell r="AH2848">
            <v>2845.3107167601411</v>
          </cell>
          <cell r="AI2848">
            <v>2884.4394757617847</v>
          </cell>
          <cell r="AJ2848">
            <v>2924.1063340901455</v>
          </cell>
          <cell r="AK2848">
            <v>2964.3186916958948</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row>
        <row r="2849">
          <cell r="A2849" t="str">
            <v>UTSmall C&amp;IDLC Space HeatingIncentive CostsHigh Participation Case0</v>
          </cell>
          <cell r="B2849" t="str">
            <v>UT</v>
          </cell>
          <cell r="C2849" t="str">
            <v>Small C&amp;I</v>
          </cell>
          <cell r="D2849" t="str">
            <v>DLC Space Heating</v>
          </cell>
          <cell r="E2849" t="str">
            <v>Incentive Costs</v>
          </cell>
          <cell r="F2849" t="str">
            <v>High Participation Case</v>
          </cell>
          <cell r="G2849">
            <v>0</v>
          </cell>
          <cell r="H2849">
            <v>0</v>
          </cell>
          <cell r="I2849">
            <v>0</v>
          </cell>
          <cell r="J2849">
            <v>0</v>
          </cell>
          <cell r="K2849">
            <v>0</v>
          </cell>
          <cell r="L2849">
            <v>0</v>
          </cell>
          <cell r="M2849">
            <v>0</v>
          </cell>
          <cell r="N2849">
            <v>0</v>
          </cell>
          <cell r="O2849">
            <v>0</v>
          </cell>
          <cell r="P2849">
            <v>0</v>
          </cell>
          <cell r="Q2849">
            <v>0</v>
          </cell>
          <cell r="R2849">
            <v>351680.42</v>
          </cell>
          <cell r="S2849">
            <v>1071390.72</v>
          </cell>
          <cell r="T2849">
            <v>2537897.67</v>
          </cell>
          <cell r="U2849">
            <v>3311695.75</v>
          </cell>
          <cell r="V2849">
            <v>3733808.12</v>
          </cell>
          <cell r="W2849">
            <v>3788051.65</v>
          </cell>
          <cell r="X2849">
            <v>3842351.67</v>
          </cell>
          <cell r="Y2849">
            <v>3896640.94</v>
          </cell>
          <cell r="Z2849">
            <v>3950917.05</v>
          </cell>
          <cell r="AA2849">
            <v>4005189.34</v>
          </cell>
          <cell r="AB2849">
            <v>4059468.57</v>
          </cell>
          <cell r="AC2849">
            <v>4113918.62</v>
          </cell>
          <cell r="AD2849">
            <v>4170493.29</v>
          </cell>
          <cell r="AE2849">
            <v>4227845.9800000004</v>
          </cell>
          <cell r="AF2849">
            <v>4285987.3899999997</v>
          </cell>
          <cell r="AG2849">
            <v>4344928.3600000003</v>
          </cell>
          <cell r="AH2849">
            <v>4404679.88</v>
          </cell>
          <cell r="AI2849">
            <v>4465253.1100000003</v>
          </cell>
          <cell r="AJ2849">
            <v>4526659.34</v>
          </cell>
          <cell r="AK2849">
            <v>4588910.04</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row>
        <row r="2850">
          <cell r="A2850" t="str">
            <v>UTSmall C&amp;IDLC Space HeatingParticipantsHigh Participation Case0</v>
          </cell>
          <cell r="B2850" t="str">
            <v>UT</v>
          </cell>
          <cell r="C2850" t="str">
            <v>Small C&amp;I</v>
          </cell>
          <cell r="D2850" t="str">
            <v>DLC Space Heating</v>
          </cell>
          <cell r="E2850" t="str">
            <v>Participants</v>
          </cell>
          <cell r="F2850" t="str">
            <v>High Participation Case</v>
          </cell>
          <cell r="G2850">
            <v>0</v>
          </cell>
          <cell r="H2850">
            <v>0</v>
          </cell>
          <cell r="I2850">
            <v>0</v>
          </cell>
          <cell r="J2850">
            <v>0</v>
          </cell>
          <cell r="K2850">
            <v>0</v>
          </cell>
          <cell r="L2850">
            <v>0</v>
          </cell>
          <cell r="M2850">
            <v>0</v>
          </cell>
          <cell r="N2850">
            <v>0</v>
          </cell>
          <cell r="O2850">
            <v>0</v>
          </cell>
          <cell r="P2850">
            <v>0</v>
          </cell>
          <cell r="Q2850">
            <v>0</v>
          </cell>
          <cell r="R2850">
            <v>16746.686550000006</v>
          </cell>
          <cell r="S2850">
            <v>51018.605550000015</v>
          </cell>
          <cell r="T2850">
            <v>120852.27000000002</v>
          </cell>
          <cell r="U2850">
            <v>157699.79775000006</v>
          </cell>
          <cell r="V2850">
            <v>177800.38649999999</v>
          </cell>
          <cell r="W2850">
            <v>180383.41200000001</v>
          </cell>
          <cell r="X2850">
            <v>182969.12700000001</v>
          </cell>
          <cell r="Y2850">
            <v>185554.33050000004</v>
          </cell>
          <cell r="Z2850">
            <v>188138.90700000001</v>
          </cell>
          <cell r="AA2850">
            <v>190723.30200000003</v>
          </cell>
          <cell r="AB2850">
            <v>193308.027</v>
          </cell>
          <cell r="AC2850">
            <v>195900.88650000002</v>
          </cell>
          <cell r="AD2850">
            <v>198594.91865997191</v>
          </cell>
          <cell r="AE2850">
            <v>201325.99919378545</v>
          </cell>
          <cell r="AF2850">
            <v>204094.63759127702</v>
          </cell>
          <cell r="AG2850">
            <v>206901.35034879539</v>
          </cell>
          <cell r="AH2850">
            <v>209746.66106555553</v>
          </cell>
          <cell r="AI2850">
            <v>212631.10054131731</v>
          </cell>
          <cell r="AJ2850">
            <v>215555.20687540746</v>
          </cell>
          <cell r="AK2850">
            <v>218519.52556710335</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row>
        <row r="2851">
          <cell r="A2851" t="str">
            <v>UTMedium C&amp;IDLC Water HeatingProgram Annual BenefitsHigh Participation Case0</v>
          </cell>
          <cell r="B2851" t="str">
            <v>UT</v>
          </cell>
          <cell r="C2851" t="str">
            <v>Medium C&amp;I</v>
          </cell>
          <cell r="D2851" t="str">
            <v>DLC Water Heating</v>
          </cell>
          <cell r="E2851" t="str">
            <v>Program Annual Benefits</v>
          </cell>
          <cell r="F2851" t="str">
            <v>High Participation Case</v>
          </cell>
          <cell r="G2851">
            <v>0</v>
          </cell>
          <cell r="H2851">
            <v>0</v>
          </cell>
          <cell r="I2851">
            <v>0</v>
          </cell>
          <cell r="J2851">
            <v>0</v>
          </cell>
          <cell r="K2851">
            <v>0</v>
          </cell>
          <cell r="L2851">
            <v>0</v>
          </cell>
          <cell r="M2851">
            <v>0</v>
          </cell>
          <cell r="N2851">
            <v>0</v>
          </cell>
          <cell r="O2851">
            <v>0</v>
          </cell>
          <cell r="P2851">
            <v>0</v>
          </cell>
          <cell r="Q2851">
            <v>0</v>
          </cell>
          <cell r="R2851">
            <v>573231.01</v>
          </cell>
          <cell r="S2851">
            <v>1745288.43</v>
          </cell>
          <cell r="T2851">
            <v>4127886.26</v>
          </cell>
          <cell r="U2851">
            <v>5388069.9000000004</v>
          </cell>
          <cell r="V2851">
            <v>6066603.5300000003</v>
          </cell>
          <cell r="W2851">
            <v>6146956.6100000003</v>
          </cell>
          <cell r="X2851">
            <v>6226381.7599999998</v>
          </cell>
          <cell r="Y2851">
            <v>6305886.3200000003</v>
          </cell>
          <cell r="Z2851">
            <v>6389191.79</v>
          </cell>
          <cell r="AA2851">
            <v>6482465.1100000003</v>
          </cell>
          <cell r="AB2851">
            <v>6568214.9500000002</v>
          </cell>
          <cell r="AC2851">
            <v>6654117.0800000001</v>
          </cell>
          <cell r="AD2851">
            <v>6743128.8899999997</v>
          </cell>
          <cell r="AE2851">
            <v>6833331.4100000001</v>
          </cell>
          <cell r="AF2851">
            <v>6924740.5700000003</v>
          </cell>
          <cell r="AG2851">
            <v>7017372.5</v>
          </cell>
          <cell r="AH2851">
            <v>7111243.5700000003</v>
          </cell>
          <cell r="AI2851">
            <v>7206370.3399999999</v>
          </cell>
          <cell r="AJ2851">
            <v>7302769.6200000001</v>
          </cell>
          <cell r="AK2851">
            <v>7400458.4299999997</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row>
        <row r="2852">
          <cell r="A2852" t="str">
            <v>UTMedium C&amp;IDLC Water HeatingProgram Annual CostsHigh Participation Case0</v>
          </cell>
          <cell r="B2852" t="str">
            <v>UT</v>
          </cell>
          <cell r="C2852" t="str">
            <v>Medium C&amp;I</v>
          </cell>
          <cell r="D2852" t="str">
            <v>DLC Water Heating</v>
          </cell>
          <cell r="E2852" t="str">
            <v>Program Annual Costs</v>
          </cell>
          <cell r="F2852" t="str">
            <v>High Participation Case</v>
          </cell>
          <cell r="G2852">
            <v>0</v>
          </cell>
          <cell r="H2852">
            <v>0</v>
          </cell>
          <cell r="I2852">
            <v>0</v>
          </cell>
          <cell r="J2852">
            <v>0</v>
          </cell>
          <cell r="K2852">
            <v>0</v>
          </cell>
          <cell r="L2852">
            <v>0</v>
          </cell>
          <cell r="M2852">
            <v>0</v>
          </cell>
          <cell r="N2852">
            <v>0</v>
          </cell>
          <cell r="O2852">
            <v>0</v>
          </cell>
          <cell r="P2852">
            <v>0</v>
          </cell>
          <cell r="Q2852">
            <v>0</v>
          </cell>
          <cell r="R2852">
            <v>5834317.1500000004</v>
          </cell>
          <cell r="S2852">
            <v>12509121.98</v>
          </cell>
          <cell r="T2852">
            <v>26286343.199999999</v>
          </cell>
          <cell r="U2852">
            <v>16130618.27</v>
          </cell>
          <cell r="V2852">
            <v>10911310.720000001</v>
          </cell>
          <cell r="W2852">
            <v>4823091.07</v>
          </cell>
          <cell r="X2852">
            <v>4899046.41</v>
          </cell>
          <cell r="Y2852">
            <v>4974249.76</v>
          </cell>
          <cell r="Z2852">
            <v>5049879.66</v>
          </cell>
          <cell r="AA2852">
            <v>5126289.05</v>
          </cell>
          <cell r="AB2852">
            <v>5203203.5</v>
          </cell>
          <cell r="AC2852">
            <v>5283869.59</v>
          </cell>
          <cell r="AD2852">
            <v>5405233.1200000001</v>
          </cell>
          <cell r="AE2852">
            <v>5502775.29</v>
          </cell>
          <cell r="AF2852">
            <v>5602414.6799999997</v>
          </cell>
          <cell r="AG2852">
            <v>5704204.7300000004</v>
          </cell>
          <cell r="AH2852">
            <v>5808200.4400000004</v>
          </cell>
          <cell r="AI2852">
            <v>5914458.3899999997</v>
          </cell>
          <cell r="AJ2852">
            <v>6023036.7800000003</v>
          </cell>
          <cell r="AK2852">
            <v>6133995.5099999998</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559397.11</v>
          </cell>
        </row>
        <row r="2853">
          <cell r="A2853" t="str">
            <v>UTMedium C&amp;IDLC Water HeatingNon-Incentive CostsHigh Participation Case0</v>
          </cell>
          <cell r="B2853" t="str">
            <v>UT</v>
          </cell>
          <cell r="C2853" t="str">
            <v>Medium C&amp;I</v>
          </cell>
          <cell r="D2853" t="str">
            <v>DLC Water Heating</v>
          </cell>
          <cell r="E2853" t="str">
            <v>Non-Incentive Costs</v>
          </cell>
          <cell r="F2853" t="str">
            <v>High Participation Case</v>
          </cell>
          <cell r="G2853">
            <v>0</v>
          </cell>
          <cell r="H2853">
            <v>0</v>
          </cell>
          <cell r="I2853">
            <v>0</v>
          </cell>
          <cell r="J2853">
            <v>0</v>
          </cell>
          <cell r="K2853">
            <v>0</v>
          </cell>
          <cell r="L2853">
            <v>0</v>
          </cell>
          <cell r="M2853">
            <v>0</v>
          </cell>
          <cell r="N2853">
            <v>0</v>
          </cell>
          <cell r="O2853">
            <v>0</v>
          </cell>
          <cell r="P2853">
            <v>0</v>
          </cell>
          <cell r="Q2853">
            <v>0</v>
          </cell>
          <cell r="R2853">
            <v>5482636.7300000004</v>
          </cell>
          <cell r="S2853">
            <v>11437731.27</v>
          </cell>
          <cell r="T2853">
            <v>23748445.530000001</v>
          </cell>
          <cell r="U2853">
            <v>12818922.52</v>
          </cell>
          <cell r="V2853">
            <v>7177502.6100000003</v>
          </cell>
          <cell r="W2853">
            <v>1035039.42</v>
          </cell>
          <cell r="X2853">
            <v>1056694.75</v>
          </cell>
          <cell r="Y2853">
            <v>1077608.81</v>
          </cell>
          <cell r="Z2853">
            <v>1098962.6200000001</v>
          </cell>
          <cell r="AA2853">
            <v>1121099.71</v>
          </cell>
          <cell r="AB2853">
            <v>1143734.93</v>
          </cell>
          <cell r="AC2853">
            <v>1169950.97</v>
          </cell>
          <cell r="AD2853">
            <v>1234739.83</v>
          </cell>
          <cell r="AE2853">
            <v>1274929.31</v>
          </cell>
          <cell r="AF2853">
            <v>1316427.29</v>
          </cell>
          <cell r="AG2853">
            <v>1359276.37</v>
          </cell>
          <cell r="AH2853">
            <v>1403520.56</v>
          </cell>
          <cell r="AI2853">
            <v>1449205.28</v>
          </cell>
          <cell r="AJ2853">
            <v>1496377.44</v>
          </cell>
          <cell r="AK2853">
            <v>1545085.48</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row>
        <row r="2854">
          <cell r="A2854" t="str">
            <v>UTMedium C&amp;IDLC Water HeatingSummer Peak Reduction @Meter  (MW)High Participation Case0</v>
          </cell>
          <cell r="B2854" t="str">
            <v>UT</v>
          </cell>
          <cell r="C2854" t="str">
            <v>Medium C&amp;I</v>
          </cell>
          <cell r="D2854" t="str">
            <v>DLC Water Heating</v>
          </cell>
          <cell r="E2854" t="str">
            <v>Summer Peak Reduction @Meter  (MW)</v>
          </cell>
          <cell r="F2854" t="str">
            <v>High Participation Case</v>
          </cell>
          <cell r="G2854">
            <v>0</v>
          </cell>
          <cell r="H2854">
            <v>0</v>
          </cell>
          <cell r="I2854">
            <v>0</v>
          </cell>
          <cell r="J2854">
            <v>0</v>
          </cell>
          <cell r="K2854">
            <v>0</v>
          </cell>
          <cell r="L2854">
            <v>0</v>
          </cell>
          <cell r="M2854">
            <v>0</v>
          </cell>
          <cell r="N2854">
            <v>0</v>
          </cell>
          <cell r="O2854">
            <v>0</v>
          </cell>
          <cell r="P2854">
            <v>0</v>
          </cell>
          <cell r="Q2854">
            <v>0</v>
          </cell>
          <cell r="R2854">
            <v>5.1061481672101516</v>
          </cell>
          <cell r="S2854">
            <v>15.546439584201273</v>
          </cell>
          <cell r="T2854">
            <v>36.769815927493447</v>
          </cell>
          <cell r="U2854">
            <v>47.99510590524666</v>
          </cell>
          <cell r="V2854">
            <v>54.039254216657497</v>
          </cell>
          <cell r="W2854">
            <v>54.75501228123791</v>
          </cell>
          <cell r="X2854">
            <v>55.462504704051796</v>
          </cell>
          <cell r="Y2854">
            <v>56.170704503007471</v>
          </cell>
          <cell r="Z2854">
            <v>56.91276145592839</v>
          </cell>
          <cell r="AA2854">
            <v>57.74360864977195</v>
          </cell>
          <cell r="AB2854">
            <v>58.507439221742665</v>
          </cell>
          <cell r="AC2854">
            <v>59.27262640549219</v>
          </cell>
          <cell r="AD2854">
            <v>60.065513565673378</v>
          </cell>
          <cell r="AE2854">
            <v>60.869007140432515</v>
          </cell>
          <cell r="AF2854">
            <v>61.683249011282939</v>
          </cell>
          <cell r="AG2854">
            <v>62.508382957680382</v>
          </cell>
          <cell r="AH2854">
            <v>63.344554682411669</v>
          </cell>
          <cell r="AI2854">
            <v>64.191911837323005</v>
          </cell>
          <cell r="AJ2854">
            <v>65.050604049392433</v>
          </cell>
          <cell r="AK2854">
            <v>65.920782947151125</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10.329492570265005</v>
          </cell>
        </row>
        <row r="2855">
          <cell r="A2855" t="str">
            <v>UTMedium C&amp;IDLC Water HeatingSummer Peak Reduction @Generation (MW)High Participation Case0</v>
          </cell>
          <cell r="B2855" t="str">
            <v>UT</v>
          </cell>
          <cell r="C2855" t="str">
            <v>Medium C&amp;I</v>
          </cell>
          <cell r="D2855" t="str">
            <v>DLC Water Heating</v>
          </cell>
          <cell r="E2855" t="str">
            <v>Summer Peak Reduction @Generation (MW)</v>
          </cell>
          <cell r="F2855" t="str">
            <v>High Participation Case</v>
          </cell>
          <cell r="G2855">
            <v>0</v>
          </cell>
          <cell r="H2855">
            <v>0</v>
          </cell>
          <cell r="I2855">
            <v>0</v>
          </cell>
          <cell r="J2855">
            <v>0</v>
          </cell>
          <cell r="K2855">
            <v>0</v>
          </cell>
          <cell r="L2855">
            <v>0</v>
          </cell>
          <cell r="M2855">
            <v>0</v>
          </cell>
          <cell r="N2855">
            <v>0</v>
          </cell>
          <cell r="O2855">
            <v>0</v>
          </cell>
          <cell r="P2855">
            <v>0</v>
          </cell>
          <cell r="Q2855">
            <v>0</v>
          </cell>
          <cell r="R2855">
            <v>5.6309529854545115</v>
          </cell>
          <cell r="S2855">
            <v>17.1442871462299</v>
          </cell>
          <cell r="T2855">
            <v>40.548980952242438</v>
          </cell>
          <cell r="U2855">
            <v>52.92799504328039</v>
          </cell>
          <cell r="V2855">
            <v>59.593354892652727</v>
          </cell>
          <cell r="W2855">
            <v>60.382677857562754</v>
          </cell>
          <cell r="X2855">
            <v>61.162885646285609</v>
          </cell>
          <cell r="Y2855">
            <v>61.94387351456492</v>
          </cell>
          <cell r="Z2855">
            <v>62.762198341341403</v>
          </cell>
          <cell r="AA2855">
            <v>63.678439181486489</v>
          </cell>
          <cell r="AB2855">
            <v>64.520775498172327</v>
          </cell>
          <cell r="AC2855">
            <v>65.364607857843168</v>
          </cell>
          <cell r="AD2855">
            <v>66.238987169908881</v>
          </cell>
          <cell r="AE2855">
            <v>67.125063013269198</v>
          </cell>
          <cell r="AF2855">
            <v>68.022991851877961</v>
          </cell>
          <cell r="AG2855">
            <v>68.932932242700019</v>
          </cell>
          <cell r="AH2855">
            <v>69.855044863709381</v>
          </cell>
          <cell r="AI2855">
            <v>70.789492542261797</v>
          </cell>
          <cell r="AJ2855">
            <v>71.73644028384696</v>
          </cell>
          <cell r="AK2855">
            <v>72.696055301225314</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row>
        <row r="2856">
          <cell r="A2856" t="str">
            <v>UTMedium C&amp;IDLC Water HeatingWinter Peak Reduction @Meter  (MW)High Participation Case0</v>
          </cell>
          <cell r="B2856" t="str">
            <v>UT</v>
          </cell>
          <cell r="C2856" t="str">
            <v>Medium C&amp;I</v>
          </cell>
          <cell r="D2856" t="str">
            <v>DLC Water Heating</v>
          </cell>
          <cell r="E2856" t="str">
            <v>Winter Peak Reduction @Meter  (MW)</v>
          </cell>
          <cell r="F2856" t="str">
            <v>High Participation Case</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10.329492570265005</v>
          </cell>
        </row>
        <row r="2857">
          <cell r="A2857" t="str">
            <v>UTMedium C&amp;IDLC Water HeatingWinter Peak Reduction @Generation (MW)High Participation Case0</v>
          </cell>
          <cell r="B2857" t="str">
            <v>UT</v>
          </cell>
          <cell r="C2857" t="str">
            <v>Medium C&amp;I</v>
          </cell>
          <cell r="D2857" t="str">
            <v>DLC Water Heating</v>
          </cell>
          <cell r="E2857" t="str">
            <v>Winter Peak Reduction @Generation (MW)</v>
          </cell>
          <cell r="F2857" t="str">
            <v>High Participation Case</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row>
        <row r="2858">
          <cell r="A2858" t="str">
            <v>UTMedium C&amp;IDLC Water HeatingProgram Annual BenefitsHigh Participation Case0</v>
          </cell>
          <cell r="B2858" t="str">
            <v>UT</v>
          </cell>
          <cell r="C2858" t="str">
            <v>Medium C&amp;I</v>
          </cell>
          <cell r="D2858" t="str">
            <v>DLC Water Heating</v>
          </cell>
          <cell r="E2858" t="str">
            <v>Program Annual Benefits</v>
          </cell>
          <cell r="F2858" t="str">
            <v>High Participation Case</v>
          </cell>
          <cell r="G2858">
            <v>0</v>
          </cell>
          <cell r="BA2858">
            <v>-22661094.52</v>
          </cell>
        </row>
        <row r="2859">
          <cell r="A2859" t="str">
            <v>UTMedium C&amp;IDLC Water HeatingNew ParticipantsHigh Participation Case0</v>
          </cell>
          <cell r="B2859" t="str">
            <v>UT</v>
          </cell>
          <cell r="C2859" t="str">
            <v>Medium C&amp;I</v>
          </cell>
          <cell r="D2859" t="str">
            <v>DLC Water Heating</v>
          </cell>
          <cell r="E2859" t="str">
            <v>New Participants</v>
          </cell>
          <cell r="F2859" t="str">
            <v>High Participation Case</v>
          </cell>
          <cell r="G2859">
            <v>0</v>
          </cell>
          <cell r="H2859">
            <v>0</v>
          </cell>
          <cell r="I2859">
            <v>0</v>
          </cell>
          <cell r="J2859">
            <v>0</v>
          </cell>
          <cell r="K2859">
            <v>0</v>
          </cell>
          <cell r="L2859">
            <v>0</v>
          </cell>
          <cell r="M2859">
            <v>0</v>
          </cell>
          <cell r="N2859">
            <v>0</v>
          </cell>
          <cell r="O2859">
            <v>0</v>
          </cell>
          <cell r="P2859">
            <v>0</v>
          </cell>
          <cell r="Q2859">
            <v>0</v>
          </cell>
          <cell r="R2859">
            <v>16746.686550000006</v>
          </cell>
          <cell r="S2859">
            <v>34271.919000000009</v>
          </cell>
          <cell r="T2859">
            <v>69833.664450000011</v>
          </cell>
          <cell r="U2859">
            <v>36847.527750000037</v>
          </cell>
          <cell r="V2859">
            <v>20100.588749999937</v>
          </cell>
          <cell r="W2859">
            <v>2583.0255000000179</v>
          </cell>
          <cell r="X2859">
            <v>2585.7149999999965</v>
          </cell>
          <cell r="Y2859">
            <v>2585.2035000000324</v>
          </cell>
          <cell r="Z2859">
            <v>2584.5764999999665</v>
          </cell>
          <cell r="AA2859">
            <v>2584.3950000000186</v>
          </cell>
          <cell r="AB2859">
            <v>2584.7249999999767</v>
          </cell>
          <cell r="AC2859">
            <v>2592.8595000000205</v>
          </cell>
          <cell r="AD2859">
            <v>2694.0321599718882</v>
          </cell>
          <cell r="AE2859">
            <v>2731.0805338135397</v>
          </cell>
          <cell r="AF2859">
            <v>2768.6383974915661</v>
          </cell>
          <cell r="AG2859">
            <v>2806.7127575183695</v>
          </cell>
          <cell r="AH2859">
            <v>2845.3107167601411</v>
          </cell>
          <cell r="AI2859">
            <v>2884.4394757617847</v>
          </cell>
          <cell r="AJ2859">
            <v>2924.1063340901455</v>
          </cell>
          <cell r="AK2859">
            <v>2964.3186916958948</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row>
        <row r="2860">
          <cell r="A2860" t="str">
            <v>UTMedium C&amp;IDLC Water HeatingIncentive CostsHigh Participation Case0</v>
          </cell>
          <cell r="B2860" t="str">
            <v>UT</v>
          </cell>
          <cell r="C2860" t="str">
            <v>Medium C&amp;I</v>
          </cell>
          <cell r="D2860" t="str">
            <v>DLC Water Heating</v>
          </cell>
          <cell r="E2860" t="str">
            <v>Incentive Costs</v>
          </cell>
          <cell r="F2860" t="str">
            <v>High Participation Case</v>
          </cell>
          <cell r="G2860">
            <v>0</v>
          </cell>
          <cell r="H2860">
            <v>0</v>
          </cell>
          <cell r="I2860">
            <v>0</v>
          </cell>
          <cell r="J2860">
            <v>0</v>
          </cell>
          <cell r="K2860">
            <v>0</v>
          </cell>
          <cell r="L2860">
            <v>0</v>
          </cell>
          <cell r="M2860">
            <v>0</v>
          </cell>
          <cell r="N2860">
            <v>0</v>
          </cell>
          <cell r="O2860">
            <v>0</v>
          </cell>
          <cell r="P2860">
            <v>0</v>
          </cell>
          <cell r="Q2860">
            <v>0</v>
          </cell>
          <cell r="R2860">
            <v>351680.42</v>
          </cell>
          <cell r="S2860">
            <v>1071390.72</v>
          </cell>
          <cell r="T2860">
            <v>2537897.67</v>
          </cell>
          <cell r="U2860">
            <v>3311695.75</v>
          </cell>
          <cell r="V2860">
            <v>3733808.12</v>
          </cell>
          <cell r="W2860">
            <v>3788051.65</v>
          </cell>
          <cell r="X2860">
            <v>3842351.67</v>
          </cell>
          <cell r="Y2860">
            <v>3896640.94</v>
          </cell>
          <cell r="Z2860">
            <v>3950917.05</v>
          </cell>
          <cell r="AA2860">
            <v>4005189.34</v>
          </cell>
          <cell r="AB2860">
            <v>4059468.57</v>
          </cell>
          <cell r="AC2860">
            <v>4113918.62</v>
          </cell>
          <cell r="AD2860">
            <v>4170493.29</v>
          </cell>
          <cell r="AE2860">
            <v>4227845.9800000004</v>
          </cell>
          <cell r="AF2860">
            <v>4285987.3899999997</v>
          </cell>
          <cell r="AG2860">
            <v>4344928.3600000003</v>
          </cell>
          <cell r="AH2860">
            <v>4404679.88</v>
          </cell>
          <cell r="AI2860">
            <v>4465253.1100000003</v>
          </cell>
          <cell r="AJ2860">
            <v>4526659.34</v>
          </cell>
          <cell r="AK2860">
            <v>4588910.04</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row>
        <row r="2861">
          <cell r="A2861" t="str">
            <v>UTMedium C&amp;IDLC Water HeatingParticipantsHigh Participation Case0</v>
          </cell>
          <cell r="B2861" t="str">
            <v>UT</v>
          </cell>
          <cell r="C2861" t="str">
            <v>Medium C&amp;I</v>
          </cell>
          <cell r="D2861" t="str">
            <v>DLC Water Heating</v>
          </cell>
          <cell r="E2861" t="str">
            <v>Participants</v>
          </cell>
          <cell r="F2861" t="str">
            <v>High Participation Case</v>
          </cell>
          <cell r="G2861">
            <v>0</v>
          </cell>
          <cell r="H2861">
            <v>0</v>
          </cell>
          <cell r="I2861">
            <v>0</v>
          </cell>
          <cell r="J2861">
            <v>0</v>
          </cell>
          <cell r="K2861">
            <v>0</v>
          </cell>
          <cell r="L2861">
            <v>0</v>
          </cell>
          <cell r="M2861">
            <v>0</v>
          </cell>
          <cell r="N2861">
            <v>0</v>
          </cell>
          <cell r="O2861">
            <v>0</v>
          </cell>
          <cell r="P2861">
            <v>0</v>
          </cell>
          <cell r="Q2861">
            <v>0</v>
          </cell>
          <cell r="R2861">
            <v>16746.686550000006</v>
          </cell>
          <cell r="S2861">
            <v>51018.605550000015</v>
          </cell>
          <cell r="T2861">
            <v>120852.27000000002</v>
          </cell>
          <cell r="U2861">
            <v>157699.79775000006</v>
          </cell>
          <cell r="V2861">
            <v>177800.38649999999</v>
          </cell>
          <cell r="W2861">
            <v>180383.41200000001</v>
          </cell>
          <cell r="X2861">
            <v>182969.12700000001</v>
          </cell>
          <cell r="Y2861">
            <v>185554.33050000004</v>
          </cell>
          <cell r="Z2861">
            <v>188138.90700000001</v>
          </cell>
          <cell r="AA2861">
            <v>190723.30200000003</v>
          </cell>
          <cell r="AB2861">
            <v>193308.027</v>
          </cell>
          <cell r="AC2861">
            <v>195900.88650000002</v>
          </cell>
          <cell r="AD2861">
            <v>198594.91865997191</v>
          </cell>
          <cell r="AE2861">
            <v>201325.99919378545</v>
          </cell>
          <cell r="AF2861">
            <v>204094.63759127702</v>
          </cell>
          <cell r="AG2861">
            <v>206901.35034879539</v>
          </cell>
          <cell r="AH2861">
            <v>209746.66106555553</v>
          </cell>
          <cell r="AI2861">
            <v>212631.10054131731</v>
          </cell>
          <cell r="AJ2861">
            <v>215555.20687540746</v>
          </cell>
          <cell r="AK2861">
            <v>218519.52556710335</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row>
        <row r="2862">
          <cell r="A2862" t="str">
            <v>UTResidentialDLC Water HeatingProgram Annual BenefitsHigh Participation Case0</v>
          </cell>
          <cell r="B2862" t="str">
            <v>UT</v>
          </cell>
          <cell r="C2862" t="str">
            <v>Residential</v>
          </cell>
          <cell r="D2862" t="str">
            <v>DLC Water Heating</v>
          </cell>
          <cell r="E2862" t="str">
            <v>Program Annual Benefits</v>
          </cell>
          <cell r="F2862" t="str">
            <v>High Participation Case</v>
          </cell>
          <cell r="G2862">
            <v>0</v>
          </cell>
          <cell r="H2862">
            <v>0</v>
          </cell>
          <cell r="I2862">
            <v>0</v>
          </cell>
          <cell r="J2862">
            <v>0</v>
          </cell>
          <cell r="K2862">
            <v>0</v>
          </cell>
          <cell r="L2862">
            <v>0</v>
          </cell>
          <cell r="M2862">
            <v>0</v>
          </cell>
          <cell r="N2862">
            <v>0</v>
          </cell>
          <cell r="O2862">
            <v>0</v>
          </cell>
          <cell r="P2862">
            <v>0</v>
          </cell>
          <cell r="Q2862">
            <v>0</v>
          </cell>
          <cell r="R2862">
            <v>573231.01</v>
          </cell>
          <cell r="S2862">
            <v>1745288.43</v>
          </cell>
          <cell r="T2862">
            <v>4127886.26</v>
          </cell>
          <cell r="U2862">
            <v>5388069.9000000004</v>
          </cell>
          <cell r="V2862">
            <v>6066603.5300000003</v>
          </cell>
          <cell r="W2862">
            <v>6146956.6100000003</v>
          </cell>
          <cell r="X2862">
            <v>6226381.7599999998</v>
          </cell>
          <cell r="Y2862">
            <v>6305886.3200000003</v>
          </cell>
          <cell r="Z2862">
            <v>6389191.79</v>
          </cell>
          <cell r="AA2862">
            <v>6482465.1100000003</v>
          </cell>
          <cell r="AB2862">
            <v>6568214.9500000002</v>
          </cell>
          <cell r="AC2862">
            <v>6654117.0800000001</v>
          </cell>
          <cell r="AD2862">
            <v>6743128.8899999997</v>
          </cell>
          <cell r="AE2862">
            <v>6833331.4100000001</v>
          </cell>
          <cell r="AF2862">
            <v>6924740.5700000003</v>
          </cell>
          <cell r="AG2862">
            <v>7017372.5</v>
          </cell>
          <cell r="AH2862">
            <v>7111243.5700000003</v>
          </cell>
          <cell r="AI2862">
            <v>7206370.3399999999</v>
          </cell>
          <cell r="AJ2862">
            <v>7302769.6200000001</v>
          </cell>
          <cell r="AK2862">
            <v>7400458.4299999997</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row>
        <row r="2863">
          <cell r="A2863" t="str">
            <v>UTResidentialDLC Water HeatingProgram Annual CostsHigh Participation Case0</v>
          </cell>
          <cell r="B2863" t="str">
            <v>UT</v>
          </cell>
          <cell r="C2863" t="str">
            <v>Residential</v>
          </cell>
          <cell r="D2863" t="str">
            <v>DLC Water Heating</v>
          </cell>
          <cell r="E2863" t="str">
            <v>Program Annual Costs</v>
          </cell>
          <cell r="F2863" t="str">
            <v>High Participation Case</v>
          </cell>
          <cell r="G2863">
            <v>0</v>
          </cell>
          <cell r="H2863">
            <v>0</v>
          </cell>
          <cell r="I2863">
            <v>0</v>
          </cell>
          <cell r="J2863">
            <v>0</v>
          </cell>
          <cell r="K2863">
            <v>0</v>
          </cell>
          <cell r="L2863">
            <v>0</v>
          </cell>
          <cell r="M2863">
            <v>0</v>
          </cell>
          <cell r="N2863">
            <v>0</v>
          </cell>
          <cell r="O2863">
            <v>0</v>
          </cell>
          <cell r="P2863">
            <v>0</v>
          </cell>
          <cell r="Q2863">
            <v>0</v>
          </cell>
          <cell r="R2863">
            <v>5834317.1500000004</v>
          </cell>
          <cell r="S2863">
            <v>12509121.98</v>
          </cell>
          <cell r="T2863">
            <v>26286343.199999999</v>
          </cell>
          <cell r="U2863">
            <v>16130618.27</v>
          </cell>
          <cell r="V2863">
            <v>10911310.720000001</v>
          </cell>
          <cell r="W2863">
            <v>4823091.07</v>
          </cell>
          <cell r="X2863">
            <v>4899046.41</v>
          </cell>
          <cell r="Y2863">
            <v>4974249.76</v>
          </cell>
          <cell r="Z2863">
            <v>5049879.66</v>
          </cell>
          <cell r="AA2863">
            <v>5126289.05</v>
          </cell>
          <cell r="AB2863">
            <v>5203203.5</v>
          </cell>
          <cell r="AC2863">
            <v>5283869.59</v>
          </cell>
          <cell r="AD2863">
            <v>5405233.1200000001</v>
          </cell>
          <cell r="AE2863">
            <v>5502775.29</v>
          </cell>
          <cell r="AF2863">
            <v>5602414.6799999997</v>
          </cell>
          <cell r="AG2863">
            <v>5704204.7300000004</v>
          </cell>
          <cell r="AH2863">
            <v>5808200.4400000004</v>
          </cell>
          <cell r="AI2863">
            <v>5914458.3899999997</v>
          </cell>
          <cell r="AJ2863">
            <v>6023036.7800000003</v>
          </cell>
          <cell r="AK2863">
            <v>6133995.5099999998</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289922.38</v>
          </cell>
        </row>
        <row r="2864">
          <cell r="A2864" t="str">
            <v>UTResidentialDLC Water HeatingNon-Incentive CostsHigh Participation Case0</v>
          </cell>
          <cell r="B2864" t="str">
            <v>UT</v>
          </cell>
          <cell r="C2864" t="str">
            <v>Residential</v>
          </cell>
          <cell r="D2864" t="str">
            <v>DLC Water Heating</v>
          </cell>
          <cell r="E2864" t="str">
            <v>Non-Incentive Costs</v>
          </cell>
          <cell r="F2864" t="str">
            <v>High Participation Case</v>
          </cell>
          <cell r="G2864">
            <v>0</v>
          </cell>
          <cell r="H2864">
            <v>0</v>
          </cell>
          <cell r="I2864">
            <v>0</v>
          </cell>
          <cell r="J2864">
            <v>0</v>
          </cell>
          <cell r="K2864">
            <v>0</v>
          </cell>
          <cell r="L2864">
            <v>0</v>
          </cell>
          <cell r="M2864">
            <v>0</v>
          </cell>
          <cell r="N2864">
            <v>0</v>
          </cell>
          <cell r="O2864">
            <v>0</v>
          </cell>
          <cell r="P2864">
            <v>0</v>
          </cell>
          <cell r="Q2864">
            <v>0</v>
          </cell>
          <cell r="R2864">
            <v>5482636.7300000004</v>
          </cell>
          <cell r="S2864">
            <v>11437731.27</v>
          </cell>
          <cell r="T2864">
            <v>23748445.530000001</v>
          </cell>
          <cell r="U2864">
            <v>12818922.52</v>
          </cell>
          <cell r="V2864">
            <v>7177502.6100000003</v>
          </cell>
          <cell r="W2864">
            <v>1035039.42</v>
          </cell>
          <cell r="X2864">
            <v>1056694.75</v>
          </cell>
          <cell r="Y2864">
            <v>1077608.81</v>
          </cell>
          <cell r="Z2864">
            <v>1098962.6200000001</v>
          </cell>
          <cell r="AA2864">
            <v>1121099.71</v>
          </cell>
          <cell r="AB2864">
            <v>1143734.93</v>
          </cell>
          <cell r="AC2864">
            <v>1169950.97</v>
          </cell>
          <cell r="AD2864">
            <v>1234739.83</v>
          </cell>
          <cell r="AE2864">
            <v>1274929.31</v>
          </cell>
          <cell r="AF2864">
            <v>1316427.29</v>
          </cell>
          <cell r="AG2864">
            <v>1359276.37</v>
          </cell>
          <cell r="AH2864">
            <v>1403520.56</v>
          </cell>
          <cell r="AI2864">
            <v>1449205.28</v>
          </cell>
          <cell r="AJ2864">
            <v>1496377.44</v>
          </cell>
          <cell r="AK2864">
            <v>1545085.48</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row>
        <row r="2865">
          <cell r="A2865" t="str">
            <v>UTResidentialDLC Water HeatingSummer Peak Reduction @Meter  (MW)High Participation Case0</v>
          </cell>
          <cell r="B2865" t="str">
            <v>UT</v>
          </cell>
          <cell r="C2865" t="str">
            <v>Residential</v>
          </cell>
          <cell r="D2865" t="str">
            <v>DLC Water Heating</v>
          </cell>
          <cell r="E2865" t="str">
            <v>Summer Peak Reduction @Meter  (MW)</v>
          </cell>
          <cell r="F2865" t="str">
            <v>High Participation Case</v>
          </cell>
          <cell r="G2865">
            <v>0</v>
          </cell>
          <cell r="H2865">
            <v>0</v>
          </cell>
          <cell r="I2865">
            <v>0</v>
          </cell>
          <cell r="J2865">
            <v>0</v>
          </cell>
          <cell r="K2865">
            <v>0</v>
          </cell>
          <cell r="L2865">
            <v>0</v>
          </cell>
          <cell r="M2865">
            <v>0</v>
          </cell>
          <cell r="N2865">
            <v>0</v>
          </cell>
          <cell r="O2865">
            <v>0</v>
          </cell>
          <cell r="P2865">
            <v>0</v>
          </cell>
          <cell r="Q2865">
            <v>0</v>
          </cell>
          <cell r="R2865">
            <v>5.1061481672101516</v>
          </cell>
          <cell r="S2865">
            <v>15.546439584201273</v>
          </cell>
          <cell r="T2865">
            <v>36.769815927493447</v>
          </cell>
          <cell r="U2865">
            <v>47.99510590524666</v>
          </cell>
          <cell r="V2865">
            <v>54.039254216657497</v>
          </cell>
          <cell r="W2865">
            <v>54.75501228123791</v>
          </cell>
          <cell r="X2865">
            <v>55.462504704051796</v>
          </cell>
          <cell r="Y2865">
            <v>56.170704503007471</v>
          </cell>
          <cell r="Z2865">
            <v>56.91276145592839</v>
          </cell>
          <cell r="AA2865">
            <v>57.74360864977195</v>
          </cell>
          <cell r="AB2865">
            <v>58.507439221742665</v>
          </cell>
          <cell r="AC2865">
            <v>59.27262640549219</v>
          </cell>
          <cell r="AD2865">
            <v>60.065513565673378</v>
          </cell>
          <cell r="AE2865">
            <v>60.869007140432515</v>
          </cell>
          <cell r="AF2865">
            <v>61.683249011282939</v>
          </cell>
          <cell r="AG2865">
            <v>62.508382957680382</v>
          </cell>
          <cell r="AH2865">
            <v>63.344554682411669</v>
          </cell>
          <cell r="AI2865">
            <v>64.191911837323005</v>
          </cell>
          <cell r="AJ2865">
            <v>65.050604049392433</v>
          </cell>
          <cell r="AK2865">
            <v>65.920782947151125</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4.75182819413281</v>
          </cell>
        </row>
        <row r="2866">
          <cell r="A2866" t="str">
            <v>UTResidentialDLC Water HeatingSummer Peak Reduction @Generation (MW)High Participation Case0</v>
          </cell>
          <cell r="B2866" t="str">
            <v>UT</v>
          </cell>
          <cell r="C2866" t="str">
            <v>Residential</v>
          </cell>
          <cell r="D2866" t="str">
            <v>DLC Water Heating</v>
          </cell>
          <cell r="E2866" t="str">
            <v>Summer Peak Reduction @Generation (MW)</v>
          </cell>
          <cell r="F2866" t="str">
            <v>High Participation Case</v>
          </cell>
          <cell r="G2866">
            <v>0</v>
          </cell>
          <cell r="H2866">
            <v>0</v>
          </cell>
          <cell r="I2866">
            <v>0</v>
          </cell>
          <cell r="J2866">
            <v>0</v>
          </cell>
          <cell r="K2866">
            <v>0</v>
          </cell>
          <cell r="L2866">
            <v>0</v>
          </cell>
          <cell r="M2866">
            <v>0</v>
          </cell>
          <cell r="N2866">
            <v>0</v>
          </cell>
          <cell r="O2866">
            <v>0</v>
          </cell>
          <cell r="P2866">
            <v>0</v>
          </cell>
          <cell r="Q2866">
            <v>0</v>
          </cell>
          <cell r="R2866">
            <v>5.6309529854545115</v>
          </cell>
          <cell r="S2866">
            <v>17.1442871462299</v>
          </cell>
          <cell r="T2866">
            <v>40.548980952242438</v>
          </cell>
          <cell r="U2866">
            <v>52.92799504328039</v>
          </cell>
          <cell r="V2866">
            <v>59.593354892652727</v>
          </cell>
          <cell r="W2866">
            <v>60.382677857562754</v>
          </cell>
          <cell r="X2866">
            <v>61.162885646285609</v>
          </cell>
          <cell r="Y2866">
            <v>61.94387351456492</v>
          </cell>
          <cell r="Z2866">
            <v>62.762198341341403</v>
          </cell>
          <cell r="AA2866">
            <v>63.678439181486489</v>
          </cell>
          <cell r="AB2866">
            <v>64.520775498172327</v>
          </cell>
          <cell r="AC2866">
            <v>65.364607857843168</v>
          </cell>
          <cell r="AD2866">
            <v>66.238987169908881</v>
          </cell>
          <cell r="AE2866">
            <v>67.125063013269198</v>
          </cell>
          <cell r="AF2866">
            <v>68.022991851877961</v>
          </cell>
          <cell r="AG2866">
            <v>68.932932242700019</v>
          </cell>
          <cell r="AH2866">
            <v>69.855044863709381</v>
          </cell>
          <cell r="AI2866">
            <v>70.789492542261797</v>
          </cell>
          <cell r="AJ2866">
            <v>71.73644028384696</v>
          </cell>
          <cell r="AK2866">
            <v>72.696055301225314</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row>
        <row r="2867">
          <cell r="A2867" t="str">
            <v>UTResidentialDLC Water HeatingWinter Peak Reduction @Meter  (MW)High Participation Case0</v>
          </cell>
          <cell r="B2867" t="str">
            <v>UT</v>
          </cell>
          <cell r="C2867" t="str">
            <v>Residential</v>
          </cell>
          <cell r="D2867" t="str">
            <v>DLC Water Heating</v>
          </cell>
          <cell r="E2867" t="str">
            <v>Winter Peak Reduction @Meter  (MW)</v>
          </cell>
          <cell r="F2867" t="str">
            <v>High Participation Case</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4.75182819413281</v>
          </cell>
        </row>
        <row r="2868">
          <cell r="A2868" t="str">
            <v>UTResidentialDLC Water HeatingWinter Peak Reduction @Generation (MW)High Participation Case0</v>
          </cell>
          <cell r="B2868" t="str">
            <v>UT</v>
          </cell>
          <cell r="C2868" t="str">
            <v>Residential</v>
          </cell>
          <cell r="D2868" t="str">
            <v>DLC Water Heating</v>
          </cell>
          <cell r="E2868" t="str">
            <v>Winter Peak Reduction @Generation (MW)</v>
          </cell>
          <cell r="F2868" t="str">
            <v>High Participation Case</v>
          </cell>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row>
        <row r="2869">
          <cell r="A2869" t="str">
            <v>UTResidentialDLC Water HeatingProgram Annual BenefitsHigh Participation Case0</v>
          </cell>
          <cell r="B2869" t="str">
            <v>UT</v>
          </cell>
          <cell r="C2869" t="str">
            <v>Residential</v>
          </cell>
          <cell r="D2869" t="str">
            <v>DLC Water Heating</v>
          </cell>
          <cell r="E2869" t="str">
            <v>Program Annual Benefits</v>
          </cell>
          <cell r="F2869" t="str">
            <v>High Participation Case</v>
          </cell>
          <cell r="G2869">
            <v>0</v>
          </cell>
          <cell r="BA2869">
            <v>-523370364.36000001</v>
          </cell>
        </row>
        <row r="2870">
          <cell r="A2870" t="str">
            <v>UTResidentialDLC Water HeatingNew ParticipantsHigh Participation Case0</v>
          </cell>
          <cell r="B2870" t="str">
            <v>UT</v>
          </cell>
          <cell r="C2870" t="str">
            <v>Residential</v>
          </cell>
          <cell r="D2870" t="str">
            <v>DLC Water Heating</v>
          </cell>
          <cell r="E2870" t="str">
            <v>New Participants</v>
          </cell>
          <cell r="F2870" t="str">
            <v>High Participation Case</v>
          </cell>
          <cell r="G2870">
            <v>0</v>
          </cell>
          <cell r="H2870">
            <v>0</v>
          </cell>
          <cell r="I2870">
            <v>0</v>
          </cell>
          <cell r="J2870">
            <v>0</v>
          </cell>
          <cell r="K2870">
            <v>0</v>
          </cell>
          <cell r="L2870">
            <v>0</v>
          </cell>
          <cell r="M2870">
            <v>0</v>
          </cell>
          <cell r="N2870">
            <v>0</v>
          </cell>
          <cell r="O2870">
            <v>0</v>
          </cell>
          <cell r="P2870">
            <v>0</v>
          </cell>
          <cell r="Q2870">
            <v>0</v>
          </cell>
          <cell r="R2870">
            <v>16746.686550000006</v>
          </cell>
          <cell r="S2870">
            <v>34271.919000000009</v>
          </cell>
          <cell r="T2870">
            <v>69833.664450000011</v>
          </cell>
          <cell r="U2870">
            <v>36847.527750000037</v>
          </cell>
          <cell r="V2870">
            <v>20100.588749999937</v>
          </cell>
          <cell r="W2870">
            <v>2583.0255000000179</v>
          </cell>
          <cell r="X2870">
            <v>2585.7149999999965</v>
          </cell>
          <cell r="Y2870">
            <v>2585.2035000000324</v>
          </cell>
          <cell r="Z2870">
            <v>2584.5764999999665</v>
          </cell>
          <cell r="AA2870">
            <v>2584.3950000000186</v>
          </cell>
          <cell r="AB2870">
            <v>2584.7249999999767</v>
          </cell>
          <cell r="AC2870">
            <v>2592.8595000000205</v>
          </cell>
          <cell r="AD2870">
            <v>2694.0321599718882</v>
          </cell>
          <cell r="AE2870">
            <v>2731.0805338135397</v>
          </cell>
          <cell r="AF2870">
            <v>2768.6383974915661</v>
          </cell>
          <cell r="AG2870">
            <v>2806.7127575183695</v>
          </cell>
          <cell r="AH2870">
            <v>2845.3107167601411</v>
          </cell>
          <cell r="AI2870">
            <v>2884.4394757617847</v>
          </cell>
          <cell r="AJ2870">
            <v>2924.1063340901455</v>
          </cell>
          <cell r="AK2870">
            <v>2964.3186916958948</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row>
        <row r="2871">
          <cell r="A2871" t="str">
            <v>UTResidentialDLC Water HeatingIncentive CostsHigh Participation Case0</v>
          </cell>
          <cell r="B2871" t="str">
            <v>UT</v>
          </cell>
          <cell r="C2871" t="str">
            <v>Residential</v>
          </cell>
          <cell r="D2871" t="str">
            <v>DLC Water Heating</v>
          </cell>
          <cell r="E2871" t="str">
            <v>Incentive Costs</v>
          </cell>
          <cell r="F2871" t="str">
            <v>High Participation Case</v>
          </cell>
          <cell r="G2871">
            <v>0</v>
          </cell>
          <cell r="H2871">
            <v>0</v>
          </cell>
          <cell r="I2871">
            <v>0</v>
          </cell>
          <cell r="J2871">
            <v>0</v>
          </cell>
          <cell r="K2871">
            <v>0</v>
          </cell>
          <cell r="L2871">
            <v>0</v>
          </cell>
          <cell r="M2871">
            <v>0</v>
          </cell>
          <cell r="N2871">
            <v>0</v>
          </cell>
          <cell r="O2871">
            <v>0</v>
          </cell>
          <cell r="P2871">
            <v>0</v>
          </cell>
          <cell r="Q2871">
            <v>0</v>
          </cell>
          <cell r="R2871">
            <v>351680.42</v>
          </cell>
          <cell r="S2871">
            <v>1071390.72</v>
          </cell>
          <cell r="T2871">
            <v>2537897.67</v>
          </cell>
          <cell r="U2871">
            <v>3311695.75</v>
          </cell>
          <cell r="V2871">
            <v>3733808.12</v>
          </cell>
          <cell r="W2871">
            <v>3788051.65</v>
          </cell>
          <cell r="X2871">
            <v>3842351.67</v>
          </cell>
          <cell r="Y2871">
            <v>3896640.94</v>
          </cell>
          <cell r="Z2871">
            <v>3950917.05</v>
          </cell>
          <cell r="AA2871">
            <v>4005189.34</v>
          </cell>
          <cell r="AB2871">
            <v>4059468.57</v>
          </cell>
          <cell r="AC2871">
            <v>4113918.62</v>
          </cell>
          <cell r="AD2871">
            <v>4170493.29</v>
          </cell>
          <cell r="AE2871">
            <v>4227845.9800000004</v>
          </cell>
          <cell r="AF2871">
            <v>4285987.3899999997</v>
          </cell>
          <cell r="AG2871">
            <v>4344928.3600000003</v>
          </cell>
          <cell r="AH2871">
            <v>4404679.88</v>
          </cell>
          <cell r="AI2871">
            <v>4465253.1100000003</v>
          </cell>
          <cell r="AJ2871">
            <v>4526659.34</v>
          </cell>
          <cell r="AK2871">
            <v>4588910.04</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row>
        <row r="2872">
          <cell r="A2872" t="str">
            <v>UTResidentialDLC Water HeatingParticipantsHigh Participation Case0</v>
          </cell>
          <cell r="B2872" t="str">
            <v>UT</v>
          </cell>
          <cell r="C2872" t="str">
            <v>Residential</v>
          </cell>
          <cell r="D2872" t="str">
            <v>DLC Water Heating</v>
          </cell>
          <cell r="E2872" t="str">
            <v>Participants</v>
          </cell>
          <cell r="F2872" t="str">
            <v>High Participation Case</v>
          </cell>
          <cell r="G2872">
            <v>0</v>
          </cell>
          <cell r="H2872">
            <v>0</v>
          </cell>
          <cell r="I2872">
            <v>0</v>
          </cell>
          <cell r="J2872">
            <v>0</v>
          </cell>
          <cell r="K2872">
            <v>0</v>
          </cell>
          <cell r="L2872">
            <v>0</v>
          </cell>
          <cell r="M2872">
            <v>0</v>
          </cell>
          <cell r="N2872">
            <v>0</v>
          </cell>
          <cell r="O2872">
            <v>0</v>
          </cell>
          <cell r="P2872">
            <v>0</v>
          </cell>
          <cell r="Q2872">
            <v>0</v>
          </cell>
          <cell r="R2872">
            <v>16746.686550000006</v>
          </cell>
          <cell r="S2872">
            <v>51018.605550000015</v>
          </cell>
          <cell r="T2872">
            <v>120852.27000000002</v>
          </cell>
          <cell r="U2872">
            <v>157699.79775000006</v>
          </cell>
          <cell r="V2872">
            <v>177800.38649999999</v>
          </cell>
          <cell r="W2872">
            <v>180383.41200000001</v>
          </cell>
          <cell r="X2872">
            <v>182969.12700000001</v>
          </cell>
          <cell r="Y2872">
            <v>185554.33050000004</v>
          </cell>
          <cell r="Z2872">
            <v>188138.90700000001</v>
          </cell>
          <cell r="AA2872">
            <v>190723.30200000003</v>
          </cell>
          <cell r="AB2872">
            <v>193308.027</v>
          </cell>
          <cell r="AC2872">
            <v>195900.88650000002</v>
          </cell>
          <cell r="AD2872">
            <v>198594.91865997191</v>
          </cell>
          <cell r="AE2872">
            <v>201325.99919378545</v>
          </cell>
          <cell r="AF2872">
            <v>204094.63759127702</v>
          </cell>
          <cell r="AG2872">
            <v>206901.35034879539</v>
          </cell>
          <cell r="AH2872">
            <v>209746.66106555553</v>
          </cell>
          <cell r="AI2872">
            <v>212631.10054131731</v>
          </cell>
          <cell r="AJ2872">
            <v>215555.20687540746</v>
          </cell>
          <cell r="AK2872">
            <v>218519.52556710335</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row>
        <row r="2873">
          <cell r="A2873" t="str">
            <v>UTSmall C&amp;IDLC Water HeatingProgram Annual BenefitsHigh Participation Case0</v>
          </cell>
          <cell r="B2873" t="str">
            <v>UT</v>
          </cell>
          <cell r="C2873" t="str">
            <v>Small C&amp;I</v>
          </cell>
          <cell r="D2873" t="str">
            <v>DLC Water Heating</v>
          </cell>
          <cell r="E2873" t="str">
            <v>Program Annual Benefits</v>
          </cell>
          <cell r="F2873" t="str">
            <v>High Participation Case</v>
          </cell>
          <cell r="G2873">
            <v>0</v>
          </cell>
          <cell r="H2873">
            <v>0</v>
          </cell>
          <cell r="I2873">
            <v>0</v>
          </cell>
          <cell r="J2873">
            <v>0</v>
          </cell>
          <cell r="K2873">
            <v>0</v>
          </cell>
          <cell r="L2873">
            <v>0</v>
          </cell>
          <cell r="M2873">
            <v>0</v>
          </cell>
          <cell r="N2873">
            <v>0</v>
          </cell>
          <cell r="O2873">
            <v>0</v>
          </cell>
          <cell r="P2873">
            <v>0</v>
          </cell>
          <cell r="Q2873">
            <v>0</v>
          </cell>
          <cell r="R2873">
            <v>573231.01</v>
          </cell>
          <cell r="S2873">
            <v>1745288.43</v>
          </cell>
          <cell r="T2873">
            <v>4127886.26</v>
          </cell>
          <cell r="U2873">
            <v>5388069.9000000004</v>
          </cell>
          <cell r="V2873">
            <v>6066603.5300000003</v>
          </cell>
          <cell r="W2873">
            <v>6146956.6100000003</v>
          </cell>
          <cell r="X2873">
            <v>6226381.7599999998</v>
          </cell>
          <cell r="Y2873">
            <v>6305886.3200000003</v>
          </cell>
          <cell r="Z2873">
            <v>6389191.79</v>
          </cell>
          <cell r="AA2873">
            <v>6482465.1100000003</v>
          </cell>
          <cell r="AB2873">
            <v>6568214.9500000002</v>
          </cell>
          <cell r="AC2873">
            <v>6654117.0800000001</v>
          </cell>
          <cell r="AD2873">
            <v>6743128.8899999997</v>
          </cell>
          <cell r="AE2873">
            <v>6833331.4100000001</v>
          </cell>
          <cell r="AF2873">
            <v>6924740.5700000003</v>
          </cell>
          <cell r="AG2873">
            <v>7017372.5</v>
          </cell>
          <cell r="AH2873">
            <v>7111243.5700000003</v>
          </cell>
          <cell r="AI2873">
            <v>7206370.3399999999</v>
          </cell>
          <cell r="AJ2873">
            <v>7302769.6200000001</v>
          </cell>
          <cell r="AK2873">
            <v>7400458.4299999997</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row>
        <row r="2874">
          <cell r="A2874" t="str">
            <v>UTSmall C&amp;IDLC Water HeatingProgram Annual CostsHigh Participation Case0</v>
          </cell>
          <cell r="B2874" t="str">
            <v>UT</v>
          </cell>
          <cell r="C2874" t="str">
            <v>Small C&amp;I</v>
          </cell>
          <cell r="D2874" t="str">
            <v>DLC Water Heating</v>
          </cell>
          <cell r="E2874" t="str">
            <v>Program Annual Costs</v>
          </cell>
          <cell r="F2874" t="str">
            <v>High Participation Case</v>
          </cell>
          <cell r="G2874">
            <v>0</v>
          </cell>
          <cell r="H2874">
            <v>0</v>
          </cell>
          <cell r="I2874">
            <v>0</v>
          </cell>
          <cell r="J2874">
            <v>0</v>
          </cell>
          <cell r="K2874">
            <v>0</v>
          </cell>
          <cell r="L2874">
            <v>0</v>
          </cell>
          <cell r="M2874">
            <v>0</v>
          </cell>
          <cell r="N2874">
            <v>0</v>
          </cell>
          <cell r="O2874">
            <v>0</v>
          </cell>
          <cell r="P2874">
            <v>0</v>
          </cell>
          <cell r="Q2874">
            <v>0</v>
          </cell>
          <cell r="R2874">
            <v>5834317.1500000004</v>
          </cell>
          <cell r="S2874">
            <v>12509121.98</v>
          </cell>
          <cell r="T2874">
            <v>26286343.199999999</v>
          </cell>
          <cell r="U2874">
            <v>16130618.27</v>
          </cell>
          <cell r="V2874">
            <v>10911310.720000001</v>
          </cell>
          <cell r="W2874">
            <v>4823091.07</v>
          </cell>
          <cell r="X2874">
            <v>4899046.41</v>
          </cell>
          <cell r="Y2874">
            <v>4974249.76</v>
          </cell>
          <cell r="Z2874">
            <v>5049879.66</v>
          </cell>
          <cell r="AA2874">
            <v>5126289.05</v>
          </cell>
          <cell r="AB2874">
            <v>5203203.5</v>
          </cell>
          <cell r="AC2874">
            <v>5283869.59</v>
          </cell>
          <cell r="AD2874">
            <v>5405233.1200000001</v>
          </cell>
          <cell r="AE2874">
            <v>5502775.29</v>
          </cell>
          <cell r="AF2874">
            <v>5602414.6799999997</v>
          </cell>
          <cell r="AG2874">
            <v>5704204.7300000004</v>
          </cell>
          <cell r="AH2874">
            <v>5808200.4400000004</v>
          </cell>
          <cell r="AI2874">
            <v>5914458.3899999997</v>
          </cell>
          <cell r="AJ2874">
            <v>6023036.7800000003</v>
          </cell>
          <cell r="AK2874">
            <v>6133995.5099999998</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2290925.7799999998</v>
          </cell>
        </row>
        <row r="2875">
          <cell r="A2875" t="str">
            <v>UTSmall C&amp;IDLC Water HeatingNon-Incentive CostsHigh Participation Case0</v>
          </cell>
          <cell r="B2875" t="str">
            <v>UT</v>
          </cell>
          <cell r="C2875" t="str">
            <v>Small C&amp;I</v>
          </cell>
          <cell r="D2875" t="str">
            <v>DLC Water Heating</v>
          </cell>
          <cell r="E2875" t="str">
            <v>Non-Incentive Costs</v>
          </cell>
          <cell r="F2875" t="str">
            <v>High Participation Case</v>
          </cell>
          <cell r="G2875">
            <v>0</v>
          </cell>
          <cell r="H2875">
            <v>0</v>
          </cell>
          <cell r="I2875">
            <v>0</v>
          </cell>
          <cell r="J2875">
            <v>0</v>
          </cell>
          <cell r="K2875">
            <v>0</v>
          </cell>
          <cell r="L2875">
            <v>0</v>
          </cell>
          <cell r="M2875">
            <v>0</v>
          </cell>
          <cell r="N2875">
            <v>0</v>
          </cell>
          <cell r="O2875">
            <v>0</v>
          </cell>
          <cell r="P2875">
            <v>0</v>
          </cell>
          <cell r="Q2875">
            <v>0</v>
          </cell>
          <cell r="R2875">
            <v>5482636.7300000004</v>
          </cell>
          <cell r="S2875">
            <v>11437731.27</v>
          </cell>
          <cell r="T2875">
            <v>23748445.530000001</v>
          </cell>
          <cell r="U2875">
            <v>12818922.52</v>
          </cell>
          <cell r="V2875">
            <v>7177502.6100000003</v>
          </cell>
          <cell r="W2875">
            <v>1035039.42</v>
          </cell>
          <cell r="X2875">
            <v>1056694.75</v>
          </cell>
          <cell r="Y2875">
            <v>1077608.81</v>
          </cell>
          <cell r="Z2875">
            <v>1098962.6200000001</v>
          </cell>
          <cell r="AA2875">
            <v>1121099.71</v>
          </cell>
          <cell r="AB2875">
            <v>1143734.93</v>
          </cell>
          <cell r="AC2875">
            <v>1169950.97</v>
          </cell>
          <cell r="AD2875">
            <v>1234739.83</v>
          </cell>
          <cell r="AE2875">
            <v>1274929.31</v>
          </cell>
          <cell r="AF2875">
            <v>1316427.29</v>
          </cell>
          <cell r="AG2875">
            <v>1359276.37</v>
          </cell>
          <cell r="AH2875">
            <v>1403520.56</v>
          </cell>
          <cell r="AI2875">
            <v>1449205.28</v>
          </cell>
          <cell r="AJ2875">
            <v>1496377.44</v>
          </cell>
          <cell r="AK2875">
            <v>1545085.48</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row>
        <row r="2876">
          <cell r="A2876" t="str">
            <v>UTSmall C&amp;IDLC Water HeatingSummer Peak Reduction @Meter  (MW)High Participation Case0</v>
          </cell>
          <cell r="B2876" t="str">
            <v>UT</v>
          </cell>
          <cell r="C2876" t="str">
            <v>Small C&amp;I</v>
          </cell>
          <cell r="D2876" t="str">
            <v>DLC Water Heating</v>
          </cell>
          <cell r="E2876" t="str">
            <v>Summer Peak Reduction @Meter  (MW)</v>
          </cell>
          <cell r="F2876" t="str">
            <v>High Participation Case</v>
          </cell>
          <cell r="G2876">
            <v>0</v>
          </cell>
          <cell r="H2876">
            <v>0</v>
          </cell>
          <cell r="I2876">
            <v>0</v>
          </cell>
          <cell r="J2876">
            <v>0</v>
          </cell>
          <cell r="K2876">
            <v>0</v>
          </cell>
          <cell r="L2876">
            <v>0</v>
          </cell>
          <cell r="M2876">
            <v>0</v>
          </cell>
          <cell r="N2876">
            <v>0</v>
          </cell>
          <cell r="O2876">
            <v>0</v>
          </cell>
          <cell r="P2876">
            <v>0</v>
          </cell>
          <cell r="Q2876">
            <v>0</v>
          </cell>
          <cell r="R2876">
            <v>5.1061481672101516</v>
          </cell>
          <cell r="S2876">
            <v>15.546439584201273</v>
          </cell>
          <cell r="T2876">
            <v>36.769815927493447</v>
          </cell>
          <cell r="U2876">
            <v>47.99510590524666</v>
          </cell>
          <cell r="V2876">
            <v>54.039254216657497</v>
          </cell>
          <cell r="W2876">
            <v>54.75501228123791</v>
          </cell>
          <cell r="X2876">
            <v>55.462504704051796</v>
          </cell>
          <cell r="Y2876">
            <v>56.170704503007471</v>
          </cell>
          <cell r="Z2876">
            <v>56.91276145592839</v>
          </cell>
          <cell r="AA2876">
            <v>57.74360864977195</v>
          </cell>
          <cell r="AB2876">
            <v>58.507439221742665</v>
          </cell>
          <cell r="AC2876">
            <v>59.27262640549219</v>
          </cell>
          <cell r="AD2876">
            <v>60.065513565673378</v>
          </cell>
          <cell r="AE2876">
            <v>60.869007140432515</v>
          </cell>
          <cell r="AF2876">
            <v>61.683249011282939</v>
          </cell>
          <cell r="AG2876">
            <v>62.508382957680382</v>
          </cell>
          <cell r="AH2876">
            <v>63.344554682411669</v>
          </cell>
          <cell r="AI2876">
            <v>64.191911837323005</v>
          </cell>
          <cell r="AJ2876">
            <v>65.050604049392433</v>
          </cell>
          <cell r="AK2876">
            <v>65.920782947151125</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38.870395212263659</v>
          </cell>
        </row>
        <row r="2877">
          <cell r="A2877" t="str">
            <v>UTSmall C&amp;IDLC Water HeatingSummer Peak Reduction @Generation (MW)High Participation Case0</v>
          </cell>
          <cell r="B2877" t="str">
            <v>UT</v>
          </cell>
          <cell r="C2877" t="str">
            <v>Small C&amp;I</v>
          </cell>
          <cell r="D2877" t="str">
            <v>DLC Water Heating</v>
          </cell>
          <cell r="E2877" t="str">
            <v>Summer Peak Reduction @Generation (MW)</v>
          </cell>
          <cell r="F2877" t="str">
            <v>High Participation Case</v>
          </cell>
          <cell r="G2877">
            <v>0</v>
          </cell>
          <cell r="H2877">
            <v>0</v>
          </cell>
          <cell r="I2877">
            <v>0</v>
          </cell>
          <cell r="J2877">
            <v>0</v>
          </cell>
          <cell r="K2877">
            <v>0</v>
          </cell>
          <cell r="L2877">
            <v>0</v>
          </cell>
          <cell r="M2877">
            <v>0</v>
          </cell>
          <cell r="N2877">
            <v>0</v>
          </cell>
          <cell r="O2877">
            <v>0</v>
          </cell>
          <cell r="P2877">
            <v>0</v>
          </cell>
          <cell r="Q2877">
            <v>0</v>
          </cell>
          <cell r="R2877">
            <v>5.6309529854545115</v>
          </cell>
          <cell r="S2877">
            <v>17.1442871462299</v>
          </cell>
          <cell r="T2877">
            <v>40.548980952242438</v>
          </cell>
          <cell r="U2877">
            <v>52.92799504328039</v>
          </cell>
          <cell r="V2877">
            <v>59.593354892652727</v>
          </cell>
          <cell r="W2877">
            <v>60.382677857562754</v>
          </cell>
          <cell r="X2877">
            <v>61.162885646285609</v>
          </cell>
          <cell r="Y2877">
            <v>61.94387351456492</v>
          </cell>
          <cell r="Z2877">
            <v>62.762198341341403</v>
          </cell>
          <cell r="AA2877">
            <v>63.678439181486489</v>
          </cell>
          <cell r="AB2877">
            <v>64.520775498172327</v>
          </cell>
          <cell r="AC2877">
            <v>65.364607857843168</v>
          </cell>
          <cell r="AD2877">
            <v>66.238987169908881</v>
          </cell>
          <cell r="AE2877">
            <v>67.125063013269198</v>
          </cell>
          <cell r="AF2877">
            <v>68.022991851877961</v>
          </cell>
          <cell r="AG2877">
            <v>68.932932242700019</v>
          </cell>
          <cell r="AH2877">
            <v>69.855044863709381</v>
          </cell>
          <cell r="AI2877">
            <v>70.789492542261797</v>
          </cell>
          <cell r="AJ2877">
            <v>71.73644028384696</v>
          </cell>
          <cell r="AK2877">
            <v>72.696055301225314</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row>
        <row r="2878">
          <cell r="A2878" t="str">
            <v>UTSmall C&amp;IDLC Water HeatingWinter Peak Reduction @Meter  (MW)High Participation Case0</v>
          </cell>
          <cell r="B2878" t="str">
            <v>UT</v>
          </cell>
          <cell r="C2878" t="str">
            <v>Small C&amp;I</v>
          </cell>
          <cell r="D2878" t="str">
            <v>DLC Water Heating</v>
          </cell>
          <cell r="E2878" t="str">
            <v>Winter Peak Reduction @Meter  (MW)</v>
          </cell>
          <cell r="F2878" t="str">
            <v>High Participation Case</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38.870395212263659</v>
          </cell>
        </row>
        <row r="2879">
          <cell r="A2879" t="str">
            <v>UTSmall C&amp;IDLC Water HeatingWinter Peak Reduction @Generation (MW)High Participation Case0</v>
          </cell>
          <cell r="B2879" t="str">
            <v>UT</v>
          </cell>
          <cell r="C2879" t="str">
            <v>Small C&amp;I</v>
          </cell>
          <cell r="D2879" t="str">
            <v>DLC Water Heating</v>
          </cell>
          <cell r="E2879" t="str">
            <v>Winter Peak Reduction @Generation (MW)</v>
          </cell>
          <cell r="F2879" t="str">
            <v>High Participation Case</v>
          </cell>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row>
        <row r="2880">
          <cell r="A2880" t="str">
            <v>UTSmall C&amp;IDLC Water HeatingProgram Annual BenefitsHigh Participation Case0</v>
          </cell>
          <cell r="B2880" t="str">
            <v>UT</v>
          </cell>
          <cell r="C2880" t="str">
            <v>Small C&amp;I</v>
          </cell>
          <cell r="D2880" t="str">
            <v>DLC Water Heating</v>
          </cell>
          <cell r="E2880" t="str">
            <v>Program Annual Benefits</v>
          </cell>
          <cell r="F2880" t="str">
            <v>High Participation Case</v>
          </cell>
          <cell r="G2880">
            <v>0</v>
          </cell>
          <cell r="BA2880">
            <v>-20853890.73</v>
          </cell>
        </row>
        <row r="2881">
          <cell r="A2881" t="str">
            <v>UTSmall C&amp;IDLC Water HeatingNew ParticipantsHigh Participation Case0</v>
          </cell>
          <cell r="B2881" t="str">
            <v>UT</v>
          </cell>
          <cell r="C2881" t="str">
            <v>Small C&amp;I</v>
          </cell>
          <cell r="D2881" t="str">
            <v>DLC Water Heating</v>
          </cell>
          <cell r="E2881" t="str">
            <v>New Participants</v>
          </cell>
          <cell r="F2881" t="str">
            <v>High Participation Case</v>
          </cell>
          <cell r="G2881">
            <v>0</v>
          </cell>
          <cell r="H2881">
            <v>0</v>
          </cell>
          <cell r="I2881">
            <v>0</v>
          </cell>
          <cell r="J2881">
            <v>0</v>
          </cell>
          <cell r="K2881">
            <v>0</v>
          </cell>
          <cell r="L2881">
            <v>0</v>
          </cell>
          <cell r="M2881">
            <v>0</v>
          </cell>
          <cell r="N2881">
            <v>0</v>
          </cell>
          <cell r="O2881">
            <v>0</v>
          </cell>
          <cell r="P2881">
            <v>0</v>
          </cell>
          <cell r="Q2881">
            <v>0</v>
          </cell>
          <cell r="R2881">
            <v>16746.686550000006</v>
          </cell>
          <cell r="S2881">
            <v>34271.919000000009</v>
          </cell>
          <cell r="T2881">
            <v>69833.664450000011</v>
          </cell>
          <cell r="U2881">
            <v>36847.527750000037</v>
          </cell>
          <cell r="V2881">
            <v>20100.588749999937</v>
          </cell>
          <cell r="W2881">
            <v>2583.0255000000179</v>
          </cell>
          <cell r="X2881">
            <v>2585.7149999999965</v>
          </cell>
          <cell r="Y2881">
            <v>2585.2035000000324</v>
          </cell>
          <cell r="Z2881">
            <v>2584.5764999999665</v>
          </cell>
          <cell r="AA2881">
            <v>2584.3950000000186</v>
          </cell>
          <cell r="AB2881">
            <v>2584.7249999999767</v>
          </cell>
          <cell r="AC2881">
            <v>2592.8595000000205</v>
          </cell>
          <cell r="AD2881">
            <v>2694.0321599718882</v>
          </cell>
          <cell r="AE2881">
            <v>2731.0805338135397</v>
          </cell>
          <cell r="AF2881">
            <v>2768.6383974915661</v>
          </cell>
          <cell r="AG2881">
            <v>2806.7127575183695</v>
          </cell>
          <cell r="AH2881">
            <v>2845.3107167601411</v>
          </cell>
          <cell r="AI2881">
            <v>2884.4394757617847</v>
          </cell>
          <cell r="AJ2881">
            <v>2924.1063340901455</v>
          </cell>
          <cell r="AK2881">
            <v>2964.3186916958948</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row>
        <row r="2882">
          <cell r="A2882" t="str">
            <v>UTSmall C&amp;IDLC Water HeatingIncentive CostsHigh Participation Case0</v>
          </cell>
          <cell r="B2882" t="str">
            <v>UT</v>
          </cell>
          <cell r="C2882" t="str">
            <v>Small C&amp;I</v>
          </cell>
          <cell r="D2882" t="str">
            <v>DLC Water Heating</v>
          </cell>
          <cell r="E2882" t="str">
            <v>Incentive Costs</v>
          </cell>
          <cell r="F2882" t="str">
            <v>High Participation Case</v>
          </cell>
          <cell r="G2882">
            <v>0</v>
          </cell>
          <cell r="H2882">
            <v>0</v>
          </cell>
          <cell r="I2882">
            <v>0</v>
          </cell>
          <cell r="J2882">
            <v>0</v>
          </cell>
          <cell r="K2882">
            <v>0</v>
          </cell>
          <cell r="L2882">
            <v>0</v>
          </cell>
          <cell r="M2882">
            <v>0</v>
          </cell>
          <cell r="N2882">
            <v>0</v>
          </cell>
          <cell r="O2882">
            <v>0</v>
          </cell>
          <cell r="P2882">
            <v>0</v>
          </cell>
          <cell r="Q2882">
            <v>0</v>
          </cell>
          <cell r="R2882">
            <v>351680.42</v>
          </cell>
          <cell r="S2882">
            <v>1071390.72</v>
          </cell>
          <cell r="T2882">
            <v>2537897.67</v>
          </cell>
          <cell r="U2882">
            <v>3311695.75</v>
          </cell>
          <cell r="V2882">
            <v>3733808.12</v>
          </cell>
          <cell r="W2882">
            <v>3788051.65</v>
          </cell>
          <cell r="X2882">
            <v>3842351.67</v>
          </cell>
          <cell r="Y2882">
            <v>3896640.94</v>
          </cell>
          <cell r="Z2882">
            <v>3950917.05</v>
          </cell>
          <cell r="AA2882">
            <v>4005189.34</v>
          </cell>
          <cell r="AB2882">
            <v>4059468.57</v>
          </cell>
          <cell r="AC2882">
            <v>4113918.62</v>
          </cell>
          <cell r="AD2882">
            <v>4170493.29</v>
          </cell>
          <cell r="AE2882">
            <v>4227845.9800000004</v>
          </cell>
          <cell r="AF2882">
            <v>4285987.3899999997</v>
          </cell>
          <cell r="AG2882">
            <v>4344928.3600000003</v>
          </cell>
          <cell r="AH2882">
            <v>4404679.88</v>
          </cell>
          <cell r="AI2882">
            <v>4465253.1100000003</v>
          </cell>
          <cell r="AJ2882">
            <v>4526659.34</v>
          </cell>
          <cell r="AK2882">
            <v>4588910.04</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row>
        <row r="2883">
          <cell r="A2883" t="str">
            <v>UTSmall C&amp;IDLC Water HeatingParticipantsHigh Participation Case0</v>
          </cell>
          <cell r="B2883" t="str">
            <v>UT</v>
          </cell>
          <cell r="C2883" t="str">
            <v>Small C&amp;I</v>
          </cell>
          <cell r="D2883" t="str">
            <v>DLC Water Heating</v>
          </cell>
          <cell r="E2883" t="str">
            <v>Participants</v>
          </cell>
          <cell r="F2883" t="str">
            <v>High Participation Case</v>
          </cell>
          <cell r="G2883">
            <v>0</v>
          </cell>
          <cell r="H2883">
            <v>0</v>
          </cell>
          <cell r="I2883">
            <v>0</v>
          </cell>
          <cell r="J2883">
            <v>0</v>
          </cell>
          <cell r="K2883">
            <v>0</v>
          </cell>
          <cell r="L2883">
            <v>0</v>
          </cell>
          <cell r="M2883">
            <v>0</v>
          </cell>
          <cell r="N2883">
            <v>0</v>
          </cell>
          <cell r="O2883">
            <v>0</v>
          </cell>
          <cell r="P2883">
            <v>0</v>
          </cell>
          <cell r="Q2883">
            <v>0</v>
          </cell>
          <cell r="R2883">
            <v>16746.686550000006</v>
          </cell>
          <cell r="S2883">
            <v>51018.605550000015</v>
          </cell>
          <cell r="T2883">
            <v>120852.27000000002</v>
          </cell>
          <cell r="U2883">
            <v>157699.79775000006</v>
          </cell>
          <cell r="V2883">
            <v>177800.38649999999</v>
          </cell>
          <cell r="W2883">
            <v>180383.41200000001</v>
          </cell>
          <cell r="X2883">
            <v>182969.12700000001</v>
          </cell>
          <cell r="Y2883">
            <v>185554.33050000004</v>
          </cell>
          <cell r="Z2883">
            <v>188138.90700000001</v>
          </cell>
          <cell r="AA2883">
            <v>190723.30200000003</v>
          </cell>
          <cell r="AB2883">
            <v>193308.027</v>
          </cell>
          <cell r="AC2883">
            <v>195900.88650000002</v>
          </cell>
          <cell r="AD2883">
            <v>198594.91865997191</v>
          </cell>
          <cell r="AE2883">
            <v>201325.99919378545</v>
          </cell>
          <cell r="AF2883">
            <v>204094.63759127702</v>
          </cell>
          <cell r="AG2883">
            <v>206901.35034879539</v>
          </cell>
          <cell r="AH2883">
            <v>209746.66106555553</v>
          </cell>
          <cell r="AI2883">
            <v>212631.10054131731</v>
          </cell>
          <cell r="AJ2883">
            <v>215555.20687540746</v>
          </cell>
          <cell r="AK2883">
            <v>218519.52556710335</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row>
        <row r="2884">
          <cell r="A2884" t="str">
            <v>UTExtra Large C&amp;IReal Time PricingProgram Annual BenefitsHigh Participation Case0</v>
          </cell>
          <cell r="B2884" t="str">
            <v>UT</v>
          </cell>
          <cell r="C2884" t="str">
            <v>Extra Large C&amp;I</v>
          </cell>
          <cell r="D2884" t="str">
            <v>Real Time Pricing</v>
          </cell>
          <cell r="E2884" t="str">
            <v>Program Annual Benefits</v>
          </cell>
          <cell r="F2884" t="str">
            <v>High Participation Case</v>
          </cell>
          <cell r="G2884">
            <v>0</v>
          </cell>
          <cell r="H2884">
            <v>0</v>
          </cell>
          <cell r="I2884">
            <v>0</v>
          </cell>
          <cell r="J2884">
            <v>0</v>
          </cell>
          <cell r="K2884">
            <v>0</v>
          </cell>
          <cell r="L2884">
            <v>0</v>
          </cell>
          <cell r="M2884">
            <v>0</v>
          </cell>
          <cell r="N2884">
            <v>0</v>
          </cell>
          <cell r="O2884">
            <v>0</v>
          </cell>
          <cell r="P2884">
            <v>0</v>
          </cell>
          <cell r="Q2884">
            <v>0</v>
          </cell>
          <cell r="R2884">
            <v>573231.01</v>
          </cell>
          <cell r="S2884">
            <v>1745288.43</v>
          </cell>
          <cell r="T2884">
            <v>4127886.26</v>
          </cell>
          <cell r="U2884">
            <v>5388069.9000000004</v>
          </cell>
          <cell r="V2884">
            <v>6066603.5300000003</v>
          </cell>
          <cell r="W2884">
            <v>6146956.6100000003</v>
          </cell>
          <cell r="X2884">
            <v>6226381.7599999998</v>
          </cell>
          <cell r="Y2884">
            <v>6305886.3200000003</v>
          </cell>
          <cell r="Z2884">
            <v>6389191.79</v>
          </cell>
          <cell r="AA2884">
            <v>6482465.1100000003</v>
          </cell>
          <cell r="AB2884">
            <v>6568214.9500000002</v>
          </cell>
          <cell r="AC2884">
            <v>6654117.0800000001</v>
          </cell>
          <cell r="AD2884">
            <v>6743128.8899999997</v>
          </cell>
          <cell r="AE2884">
            <v>6833331.4100000001</v>
          </cell>
          <cell r="AF2884">
            <v>6924740.5700000003</v>
          </cell>
          <cell r="AG2884">
            <v>7017372.5</v>
          </cell>
          <cell r="AH2884">
            <v>7111243.5700000003</v>
          </cell>
          <cell r="AI2884">
            <v>7206370.3399999999</v>
          </cell>
          <cell r="AJ2884">
            <v>7302769.6200000001</v>
          </cell>
          <cell r="AK2884">
            <v>7400458.4299999997</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row>
        <row r="2885">
          <cell r="A2885" t="str">
            <v>UTExtra Large C&amp;IReal Time PricingProgram Annual CostsHigh Participation Case0</v>
          </cell>
          <cell r="B2885" t="str">
            <v>UT</v>
          </cell>
          <cell r="C2885" t="str">
            <v>Extra Large C&amp;I</v>
          </cell>
          <cell r="D2885" t="str">
            <v>Real Time Pricing</v>
          </cell>
          <cell r="E2885" t="str">
            <v>Program Annual Costs</v>
          </cell>
          <cell r="F2885" t="str">
            <v>High Participation Case</v>
          </cell>
          <cell r="G2885">
            <v>0</v>
          </cell>
          <cell r="H2885">
            <v>0</v>
          </cell>
          <cell r="I2885">
            <v>0</v>
          </cell>
          <cell r="J2885">
            <v>0</v>
          </cell>
          <cell r="K2885">
            <v>0</v>
          </cell>
          <cell r="L2885">
            <v>0</v>
          </cell>
          <cell r="M2885">
            <v>0</v>
          </cell>
          <cell r="N2885">
            <v>0</v>
          </cell>
          <cell r="O2885">
            <v>0</v>
          </cell>
          <cell r="P2885">
            <v>0</v>
          </cell>
          <cell r="Q2885">
            <v>0</v>
          </cell>
          <cell r="R2885">
            <v>5834317.1500000004</v>
          </cell>
          <cell r="S2885">
            <v>12509121.98</v>
          </cell>
          <cell r="T2885">
            <v>26286343.199999999</v>
          </cell>
          <cell r="U2885">
            <v>16130618.27</v>
          </cell>
          <cell r="V2885">
            <v>10911310.720000001</v>
          </cell>
          <cell r="W2885">
            <v>4823091.07</v>
          </cell>
          <cell r="X2885">
            <v>4899046.41</v>
          </cell>
          <cell r="Y2885">
            <v>4974249.76</v>
          </cell>
          <cell r="Z2885">
            <v>5049879.66</v>
          </cell>
          <cell r="AA2885">
            <v>5126289.05</v>
          </cell>
          <cell r="AB2885">
            <v>5203203.5</v>
          </cell>
          <cell r="AC2885">
            <v>5283869.59</v>
          </cell>
          <cell r="AD2885">
            <v>5405233.1200000001</v>
          </cell>
          <cell r="AE2885">
            <v>5502775.29</v>
          </cell>
          <cell r="AF2885">
            <v>5602414.6799999997</v>
          </cell>
          <cell r="AG2885">
            <v>5704204.7300000004</v>
          </cell>
          <cell r="AH2885">
            <v>5808200.4400000004</v>
          </cell>
          <cell r="AI2885">
            <v>5914458.3899999997</v>
          </cell>
          <cell r="AJ2885">
            <v>6023036.7800000003</v>
          </cell>
          <cell r="AK2885">
            <v>6133995.5099999998</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row>
        <row r="2886">
          <cell r="A2886" t="str">
            <v>UTExtra Large C&amp;IReal Time PricingNon-Incentive CostsHigh Participation Case0</v>
          </cell>
          <cell r="B2886" t="str">
            <v>UT</v>
          </cell>
          <cell r="C2886" t="str">
            <v>Extra Large C&amp;I</v>
          </cell>
          <cell r="D2886" t="str">
            <v>Real Time Pricing</v>
          </cell>
          <cell r="E2886" t="str">
            <v>Non-Incentive Costs</v>
          </cell>
          <cell r="F2886" t="str">
            <v>High Participation Case</v>
          </cell>
          <cell r="G2886">
            <v>0</v>
          </cell>
          <cell r="H2886">
            <v>0</v>
          </cell>
          <cell r="I2886">
            <v>0</v>
          </cell>
          <cell r="J2886">
            <v>0</v>
          </cell>
          <cell r="K2886">
            <v>0</v>
          </cell>
          <cell r="L2886">
            <v>0</v>
          </cell>
          <cell r="M2886">
            <v>0</v>
          </cell>
          <cell r="N2886">
            <v>0</v>
          </cell>
          <cell r="O2886">
            <v>0</v>
          </cell>
          <cell r="P2886">
            <v>0</v>
          </cell>
          <cell r="Q2886">
            <v>0</v>
          </cell>
          <cell r="R2886">
            <v>5482636.7300000004</v>
          </cell>
          <cell r="S2886">
            <v>11437731.27</v>
          </cell>
          <cell r="T2886">
            <v>23748445.530000001</v>
          </cell>
          <cell r="U2886">
            <v>12818922.52</v>
          </cell>
          <cell r="V2886">
            <v>7177502.6100000003</v>
          </cell>
          <cell r="W2886">
            <v>1035039.42</v>
          </cell>
          <cell r="X2886">
            <v>1056694.75</v>
          </cell>
          <cell r="Y2886">
            <v>1077608.81</v>
          </cell>
          <cell r="Z2886">
            <v>1098962.6200000001</v>
          </cell>
          <cell r="AA2886">
            <v>1121099.71</v>
          </cell>
          <cell r="AB2886">
            <v>1143734.93</v>
          </cell>
          <cell r="AC2886">
            <v>1169950.97</v>
          </cell>
          <cell r="AD2886">
            <v>1234739.83</v>
          </cell>
          <cell r="AE2886">
            <v>1274929.31</v>
          </cell>
          <cell r="AF2886">
            <v>1316427.29</v>
          </cell>
          <cell r="AG2886">
            <v>1359276.37</v>
          </cell>
          <cell r="AH2886">
            <v>1403520.56</v>
          </cell>
          <cell r="AI2886">
            <v>1449205.28</v>
          </cell>
          <cell r="AJ2886">
            <v>1496377.44</v>
          </cell>
          <cell r="AK2886">
            <v>1545085.48</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row>
        <row r="2887">
          <cell r="A2887" t="str">
            <v>UTExtra Large C&amp;IReal Time PricingSummer Peak Reduction @Meter  (MW)High Participation Case0</v>
          </cell>
          <cell r="B2887" t="str">
            <v>UT</v>
          </cell>
          <cell r="C2887" t="str">
            <v>Extra Large C&amp;I</v>
          </cell>
          <cell r="D2887" t="str">
            <v>Real Time Pricing</v>
          </cell>
          <cell r="E2887" t="str">
            <v>Summer Peak Reduction @Meter  (MW)</v>
          </cell>
          <cell r="F2887" t="str">
            <v>High Participation Case</v>
          </cell>
          <cell r="G2887">
            <v>0</v>
          </cell>
          <cell r="H2887">
            <v>0</v>
          </cell>
          <cell r="I2887">
            <v>0</v>
          </cell>
          <cell r="J2887">
            <v>0</v>
          </cell>
          <cell r="K2887">
            <v>0</v>
          </cell>
          <cell r="L2887">
            <v>0</v>
          </cell>
          <cell r="M2887">
            <v>0</v>
          </cell>
          <cell r="N2887">
            <v>0</v>
          </cell>
          <cell r="O2887">
            <v>0</v>
          </cell>
          <cell r="P2887">
            <v>0</v>
          </cell>
          <cell r="Q2887">
            <v>0</v>
          </cell>
          <cell r="R2887">
            <v>5.1061481672101516</v>
          </cell>
          <cell r="S2887">
            <v>15.546439584201273</v>
          </cell>
          <cell r="T2887">
            <v>36.769815927493447</v>
          </cell>
          <cell r="U2887">
            <v>47.99510590524666</v>
          </cell>
          <cell r="V2887">
            <v>54.039254216657497</v>
          </cell>
          <cell r="W2887">
            <v>54.75501228123791</v>
          </cell>
          <cell r="X2887">
            <v>55.462504704051796</v>
          </cell>
          <cell r="Y2887">
            <v>56.170704503007471</v>
          </cell>
          <cell r="Z2887">
            <v>56.91276145592839</v>
          </cell>
          <cell r="AA2887">
            <v>57.74360864977195</v>
          </cell>
          <cell r="AB2887">
            <v>58.507439221742665</v>
          </cell>
          <cell r="AC2887">
            <v>59.27262640549219</v>
          </cell>
          <cell r="AD2887">
            <v>60.065513565673378</v>
          </cell>
          <cell r="AE2887">
            <v>60.869007140432515</v>
          </cell>
          <cell r="AF2887">
            <v>61.683249011282939</v>
          </cell>
          <cell r="AG2887">
            <v>62.508382957680382</v>
          </cell>
          <cell r="AH2887">
            <v>63.344554682411669</v>
          </cell>
          <cell r="AI2887">
            <v>64.191911837323005</v>
          </cell>
          <cell r="AJ2887">
            <v>65.050604049392433</v>
          </cell>
          <cell r="AK2887">
            <v>65.920782947151125</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row>
        <row r="2888">
          <cell r="A2888" t="str">
            <v>UTExtra Large C&amp;IReal Time PricingSummer Peak Reduction @Generation (MW)High Participation Case0</v>
          </cell>
          <cell r="B2888" t="str">
            <v>UT</v>
          </cell>
          <cell r="C2888" t="str">
            <v>Extra Large C&amp;I</v>
          </cell>
          <cell r="D2888" t="str">
            <v>Real Time Pricing</v>
          </cell>
          <cell r="E2888" t="str">
            <v>Summer Peak Reduction @Generation (MW)</v>
          </cell>
          <cell r="F2888" t="str">
            <v>High Participation Case</v>
          </cell>
          <cell r="G2888">
            <v>0</v>
          </cell>
          <cell r="H2888">
            <v>0</v>
          </cell>
          <cell r="I2888">
            <v>0</v>
          </cell>
          <cell r="J2888">
            <v>0</v>
          </cell>
          <cell r="K2888">
            <v>0</v>
          </cell>
          <cell r="L2888">
            <v>0</v>
          </cell>
          <cell r="M2888">
            <v>0</v>
          </cell>
          <cell r="N2888">
            <v>0</v>
          </cell>
          <cell r="O2888">
            <v>0</v>
          </cell>
          <cell r="P2888">
            <v>0</v>
          </cell>
          <cell r="Q2888">
            <v>0</v>
          </cell>
          <cell r="R2888">
            <v>5.6309529854545115</v>
          </cell>
          <cell r="S2888">
            <v>17.1442871462299</v>
          </cell>
          <cell r="T2888">
            <v>40.548980952242438</v>
          </cell>
          <cell r="U2888">
            <v>52.92799504328039</v>
          </cell>
          <cell r="V2888">
            <v>59.593354892652727</v>
          </cell>
          <cell r="W2888">
            <v>60.382677857562754</v>
          </cell>
          <cell r="X2888">
            <v>61.162885646285609</v>
          </cell>
          <cell r="Y2888">
            <v>61.94387351456492</v>
          </cell>
          <cell r="Z2888">
            <v>62.762198341341403</v>
          </cell>
          <cell r="AA2888">
            <v>63.678439181486489</v>
          </cell>
          <cell r="AB2888">
            <v>64.520775498172327</v>
          </cell>
          <cell r="AC2888">
            <v>65.364607857843168</v>
          </cell>
          <cell r="AD2888">
            <v>66.238987169908881</v>
          </cell>
          <cell r="AE2888">
            <v>67.125063013269198</v>
          </cell>
          <cell r="AF2888">
            <v>68.022991851877961</v>
          </cell>
          <cell r="AG2888">
            <v>68.932932242700019</v>
          </cell>
          <cell r="AH2888">
            <v>69.855044863709381</v>
          </cell>
          <cell r="AI2888">
            <v>70.789492542261797</v>
          </cell>
          <cell r="AJ2888">
            <v>71.73644028384696</v>
          </cell>
          <cell r="AK2888">
            <v>72.696055301225314</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row>
        <row r="2889">
          <cell r="A2889" t="str">
            <v>UTExtra Large C&amp;IReal Time PricingWinter Peak Reduction @Meter  (MW)High Participation Case0</v>
          </cell>
          <cell r="B2889" t="str">
            <v>UT</v>
          </cell>
          <cell r="C2889" t="str">
            <v>Extra Large C&amp;I</v>
          </cell>
          <cell r="D2889" t="str">
            <v>Real Time Pricing</v>
          </cell>
          <cell r="E2889" t="str">
            <v>Winter Peak Reduction @Meter  (MW)</v>
          </cell>
          <cell r="F2889" t="str">
            <v>High Participation Case</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row>
        <row r="2890">
          <cell r="A2890" t="str">
            <v>UTExtra Large C&amp;IReal Time PricingWinter Peak Reduction @Generation (MW)High Participation Case0</v>
          </cell>
          <cell r="B2890" t="str">
            <v>UT</v>
          </cell>
          <cell r="C2890" t="str">
            <v>Extra Large C&amp;I</v>
          </cell>
          <cell r="D2890" t="str">
            <v>Real Time Pricing</v>
          </cell>
          <cell r="E2890" t="str">
            <v>Winter Peak Reduction @Generation (MW)</v>
          </cell>
          <cell r="F2890" t="str">
            <v>High Participation Case</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row>
        <row r="2891">
          <cell r="A2891" t="str">
            <v>UTExtra Large C&amp;IReal Time PricingProgram Annual BenefitsHigh Participation Case0</v>
          </cell>
          <cell r="B2891" t="str">
            <v>UT</v>
          </cell>
          <cell r="C2891" t="str">
            <v>Extra Large C&amp;I</v>
          </cell>
          <cell r="D2891" t="str">
            <v>Real Time Pricing</v>
          </cell>
          <cell r="E2891" t="str">
            <v>Program Annual Benefits</v>
          </cell>
          <cell r="F2891" t="str">
            <v>High Participation Case</v>
          </cell>
          <cell r="G2891">
            <v>0</v>
          </cell>
          <cell r="BA2891">
            <v>93935365</v>
          </cell>
        </row>
        <row r="2892">
          <cell r="A2892" t="str">
            <v>UTExtra Large C&amp;IReal Time PricingNew ParticipantsHigh Participation Case0</v>
          </cell>
          <cell r="B2892" t="str">
            <v>UT</v>
          </cell>
          <cell r="C2892" t="str">
            <v>Extra Large C&amp;I</v>
          </cell>
          <cell r="D2892" t="str">
            <v>Real Time Pricing</v>
          </cell>
          <cell r="E2892" t="str">
            <v>New Participants</v>
          </cell>
          <cell r="F2892" t="str">
            <v>High Participation Case</v>
          </cell>
          <cell r="G2892">
            <v>0</v>
          </cell>
          <cell r="H2892">
            <v>0</v>
          </cell>
          <cell r="I2892">
            <v>0</v>
          </cell>
          <cell r="J2892">
            <v>0</v>
          </cell>
          <cell r="K2892">
            <v>0</v>
          </cell>
          <cell r="L2892">
            <v>0</v>
          </cell>
          <cell r="M2892">
            <v>0</v>
          </cell>
          <cell r="N2892">
            <v>0</v>
          </cell>
          <cell r="O2892">
            <v>0</v>
          </cell>
          <cell r="P2892">
            <v>0</v>
          </cell>
          <cell r="Q2892">
            <v>0</v>
          </cell>
          <cell r="R2892">
            <v>16746.686550000006</v>
          </cell>
          <cell r="S2892">
            <v>34271.919000000009</v>
          </cell>
          <cell r="T2892">
            <v>69833.664450000011</v>
          </cell>
          <cell r="U2892">
            <v>36847.527750000037</v>
          </cell>
          <cell r="V2892">
            <v>20100.588749999937</v>
          </cell>
          <cell r="W2892">
            <v>2583.0255000000179</v>
          </cell>
          <cell r="X2892">
            <v>2585.7149999999965</v>
          </cell>
          <cell r="Y2892">
            <v>2585.2035000000324</v>
          </cell>
          <cell r="Z2892">
            <v>2584.5764999999665</v>
          </cell>
          <cell r="AA2892">
            <v>2584.3950000000186</v>
          </cell>
          <cell r="AB2892">
            <v>2584.7249999999767</v>
          </cell>
          <cell r="AC2892">
            <v>2592.8595000000205</v>
          </cell>
          <cell r="AD2892">
            <v>2694.0321599718882</v>
          </cell>
          <cell r="AE2892">
            <v>2731.0805338135397</v>
          </cell>
          <cell r="AF2892">
            <v>2768.6383974915661</v>
          </cell>
          <cell r="AG2892">
            <v>2806.7127575183695</v>
          </cell>
          <cell r="AH2892">
            <v>2845.3107167601411</v>
          </cell>
          <cell r="AI2892">
            <v>2884.4394757617847</v>
          </cell>
          <cell r="AJ2892">
            <v>2924.1063340901455</v>
          </cell>
          <cell r="AK2892">
            <v>2964.3186916958948</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row>
        <row r="2893">
          <cell r="A2893" t="str">
            <v>UTExtra Large C&amp;IReal Time PricingIncentive CostsHigh Participation Case0</v>
          </cell>
          <cell r="B2893" t="str">
            <v>UT</v>
          </cell>
          <cell r="C2893" t="str">
            <v>Extra Large C&amp;I</v>
          </cell>
          <cell r="D2893" t="str">
            <v>Real Time Pricing</v>
          </cell>
          <cell r="E2893" t="str">
            <v>Incentive Costs</v>
          </cell>
          <cell r="F2893" t="str">
            <v>High Participation Case</v>
          </cell>
          <cell r="G2893">
            <v>0</v>
          </cell>
          <cell r="H2893">
            <v>0</v>
          </cell>
          <cell r="I2893">
            <v>0</v>
          </cell>
          <cell r="J2893">
            <v>0</v>
          </cell>
          <cell r="K2893">
            <v>0</v>
          </cell>
          <cell r="L2893">
            <v>0</v>
          </cell>
          <cell r="M2893">
            <v>0</v>
          </cell>
          <cell r="N2893">
            <v>0</v>
          </cell>
          <cell r="O2893">
            <v>0</v>
          </cell>
          <cell r="P2893">
            <v>0</v>
          </cell>
          <cell r="Q2893">
            <v>0</v>
          </cell>
          <cell r="R2893">
            <v>351680.42</v>
          </cell>
          <cell r="S2893">
            <v>1071390.72</v>
          </cell>
          <cell r="T2893">
            <v>2537897.67</v>
          </cell>
          <cell r="U2893">
            <v>3311695.75</v>
          </cell>
          <cell r="V2893">
            <v>3733808.12</v>
          </cell>
          <cell r="W2893">
            <v>3788051.65</v>
          </cell>
          <cell r="X2893">
            <v>3842351.67</v>
          </cell>
          <cell r="Y2893">
            <v>3896640.94</v>
          </cell>
          <cell r="Z2893">
            <v>3950917.05</v>
          </cell>
          <cell r="AA2893">
            <v>4005189.34</v>
          </cell>
          <cell r="AB2893">
            <v>4059468.57</v>
          </cell>
          <cell r="AC2893">
            <v>4113918.62</v>
          </cell>
          <cell r="AD2893">
            <v>4170493.29</v>
          </cell>
          <cell r="AE2893">
            <v>4227845.9800000004</v>
          </cell>
          <cell r="AF2893">
            <v>4285987.3899999997</v>
          </cell>
          <cell r="AG2893">
            <v>4344928.3600000003</v>
          </cell>
          <cell r="AH2893">
            <v>4404679.88</v>
          </cell>
          <cell r="AI2893">
            <v>4465253.1100000003</v>
          </cell>
          <cell r="AJ2893">
            <v>4526659.34</v>
          </cell>
          <cell r="AK2893">
            <v>4588910.04</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row>
        <row r="2894">
          <cell r="A2894" t="str">
            <v>UTExtra Large C&amp;IReal Time PricingParticipantsHigh Participation Case0</v>
          </cell>
          <cell r="B2894" t="str">
            <v>UT</v>
          </cell>
          <cell r="C2894" t="str">
            <v>Extra Large C&amp;I</v>
          </cell>
          <cell r="D2894" t="str">
            <v>Real Time Pricing</v>
          </cell>
          <cell r="E2894" t="str">
            <v>Participants</v>
          </cell>
          <cell r="F2894" t="str">
            <v>High Participation Case</v>
          </cell>
          <cell r="G2894">
            <v>0</v>
          </cell>
          <cell r="H2894">
            <v>0</v>
          </cell>
          <cell r="I2894">
            <v>0</v>
          </cell>
          <cell r="J2894">
            <v>0</v>
          </cell>
          <cell r="K2894">
            <v>0</v>
          </cell>
          <cell r="L2894">
            <v>0</v>
          </cell>
          <cell r="M2894">
            <v>0</v>
          </cell>
          <cell r="N2894">
            <v>0</v>
          </cell>
          <cell r="O2894">
            <v>0</v>
          </cell>
          <cell r="P2894">
            <v>0</v>
          </cell>
          <cell r="Q2894">
            <v>0</v>
          </cell>
          <cell r="R2894">
            <v>16746.686550000006</v>
          </cell>
          <cell r="S2894">
            <v>51018.605550000015</v>
          </cell>
          <cell r="T2894">
            <v>120852.27000000002</v>
          </cell>
          <cell r="U2894">
            <v>157699.79775000006</v>
          </cell>
          <cell r="V2894">
            <v>177800.38649999999</v>
          </cell>
          <cell r="W2894">
            <v>180383.41200000001</v>
          </cell>
          <cell r="X2894">
            <v>182969.12700000001</v>
          </cell>
          <cell r="Y2894">
            <v>185554.33050000004</v>
          </cell>
          <cell r="Z2894">
            <v>188138.90700000001</v>
          </cell>
          <cell r="AA2894">
            <v>190723.30200000003</v>
          </cell>
          <cell r="AB2894">
            <v>193308.027</v>
          </cell>
          <cell r="AC2894">
            <v>195900.88650000002</v>
          </cell>
          <cell r="AD2894">
            <v>198594.91865997191</v>
          </cell>
          <cell r="AE2894">
            <v>201325.99919378545</v>
          </cell>
          <cell r="AF2894">
            <v>204094.63759127702</v>
          </cell>
          <cell r="AG2894">
            <v>206901.35034879539</v>
          </cell>
          <cell r="AH2894">
            <v>209746.66106555553</v>
          </cell>
          <cell r="AI2894">
            <v>212631.10054131731</v>
          </cell>
          <cell r="AJ2894">
            <v>215555.20687540746</v>
          </cell>
          <cell r="AK2894">
            <v>218519.52556710335</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row>
        <row r="2895">
          <cell r="A2895" t="str">
            <v>UTLarge C&amp;IReal Time PricingProgram Annual BenefitsHigh Participation Case0</v>
          </cell>
          <cell r="B2895" t="str">
            <v>UT</v>
          </cell>
          <cell r="C2895" t="str">
            <v>Large C&amp;I</v>
          </cell>
          <cell r="D2895" t="str">
            <v>Real Time Pricing</v>
          </cell>
          <cell r="E2895" t="str">
            <v>Program Annual Benefits</v>
          </cell>
          <cell r="F2895" t="str">
            <v>High Participation Case</v>
          </cell>
          <cell r="G2895">
            <v>0</v>
          </cell>
          <cell r="H2895">
            <v>0</v>
          </cell>
          <cell r="I2895">
            <v>0</v>
          </cell>
          <cell r="J2895">
            <v>0</v>
          </cell>
          <cell r="K2895">
            <v>0</v>
          </cell>
          <cell r="L2895">
            <v>0</v>
          </cell>
          <cell r="M2895">
            <v>0</v>
          </cell>
          <cell r="N2895">
            <v>0</v>
          </cell>
          <cell r="O2895">
            <v>0</v>
          </cell>
          <cell r="P2895">
            <v>0</v>
          </cell>
          <cell r="Q2895">
            <v>0</v>
          </cell>
          <cell r="R2895">
            <v>573231.01</v>
          </cell>
          <cell r="S2895">
            <v>1745288.43</v>
          </cell>
          <cell r="T2895">
            <v>4127886.26</v>
          </cell>
          <cell r="U2895">
            <v>5388069.9000000004</v>
          </cell>
          <cell r="V2895">
            <v>6066603.5300000003</v>
          </cell>
          <cell r="W2895">
            <v>6146956.6100000003</v>
          </cell>
          <cell r="X2895">
            <v>6226381.7599999998</v>
          </cell>
          <cell r="Y2895">
            <v>6305886.3200000003</v>
          </cell>
          <cell r="Z2895">
            <v>6389191.79</v>
          </cell>
          <cell r="AA2895">
            <v>6482465.1100000003</v>
          </cell>
          <cell r="AB2895">
            <v>6568214.9500000002</v>
          </cell>
          <cell r="AC2895">
            <v>6654117.0800000001</v>
          </cell>
          <cell r="AD2895">
            <v>6743128.8899999997</v>
          </cell>
          <cell r="AE2895">
            <v>6833331.4100000001</v>
          </cell>
          <cell r="AF2895">
            <v>6924740.5700000003</v>
          </cell>
          <cell r="AG2895">
            <v>7017372.5</v>
          </cell>
          <cell r="AH2895">
            <v>7111243.5700000003</v>
          </cell>
          <cell r="AI2895">
            <v>7206370.3399999999</v>
          </cell>
          <cell r="AJ2895">
            <v>7302769.6200000001</v>
          </cell>
          <cell r="AK2895">
            <v>7400458.4299999997</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row>
        <row r="2896">
          <cell r="A2896" t="str">
            <v>UTLarge C&amp;IReal Time PricingProgram Annual CostsHigh Participation Case0</v>
          </cell>
          <cell r="B2896" t="str">
            <v>UT</v>
          </cell>
          <cell r="C2896" t="str">
            <v>Large C&amp;I</v>
          </cell>
          <cell r="D2896" t="str">
            <v>Real Time Pricing</v>
          </cell>
          <cell r="E2896" t="str">
            <v>Program Annual Costs</v>
          </cell>
          <cell r="F2896" t="str">
            <v>High Participation Case</v>
          </cell>
          <cell r="G2896">
            <v>0</v>
          </cell>
          <cell r="H2896">
            <v>0</v>
          </cell>
          <cell r="I2896">
            <v>0</v>
          </cell>
          <cell r="J2896">
            <v>0</v>
          </cell>
          <cell r="K2896">
            <v>0</v>
          </cell>
          <cell r="L2896">
            <v>0</v>
          </cell>
          <cell r="M2896">
            <v>0</v>
          </cell>
          <cell r="N2896">
            <v>0</v>
          </cell>
          <cell r="O2896">
            <v>0</v>
          </cell>
          <cell r="P2896">
            <v>0</v>
          </cell>
          <cell r="Q2896">
            <v>0</v>
          </cell>
          <cell r="R2896">
            <v>5834317.1500000004</v>
          </cell>
          <cell r="S2896">
            <v>12509121.98</v>
          </cell>
          <cell r="T2896">
            <v>26286343.199999999</v>
          </cell>
          <cell r="U2896">
            <v>16130618.27</v>
          </cell>
          <cell r="V2896">
            <v>10911310.720000001</v>
          </cell>
          <cell r="W2896">
            <v>4823091.07</v>
          </cell>
          <cell r="X2896">
            <v>4899046.41</v>
          </cell>
          <cell r="Y2896">
            <v>4974249.76</v>
          </cell>
          <cell r="Z2896">
            <v>5049879.66</v>
          </cell>
          <cell r="AA2896">
            <v>5126289.05</v>
          </cell>
          <cell r="AB2896">
            <v>5203203.5</v>
          </cell>
          <cell r="AC2896">
            <v>5283869.59</v>
          </cell>
          <cell r="AD2896">
            <v>5405233.1200000001</v>
          </cell>
          <cell r="AE2896">
            <v>5502775.29</v>
          </cell>
          <cell r="AF2896">
            <v>5602414.6799999997</v>
          </cell>
          <cell r="AG2896">
            <v>5704204.7300000004</v>
          </cell>
          <cell r="AH2896">
            <v>5808200.4400000004</v>
          </cell>
          <cell r="AI2896">
            <v>5914458.3899999997</v>
          </cell>
          <cell r="AJ2896">
            <v>6023036.7800000003</v>
          </cell>
          <cell r="AK2896">
            <v>6133995.5099999998</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row>
        <row r="2897">
          <cell r="A2897" t="str">
            <v>UTLarge C&amp;IReal Time PricingNon-Incentive CostsHigh Participation Case0</v>
          </cell>
          <cell r="B2897" t="str">
            <v>UT</v>
          </cell>
          <cell r="C2897" t="str">
            <v>Large C&amp;I</v>
          </cell>
          <cell r="D2897" t="str">
            <v>Real Time Pricing</v>
          </cell>
          <cell r="E2897" t="str">
            <v>Non-Incentive Costs</v>
          </cell>
          <cell r="F2897" t="str">
            <v>High Participation Case</v>
          </cell>
          <cell r="G2897">
            <v>0</v>
          </cell>
          <cell r="H2897">
            <v>0</v>
          </cell>
          <cell r="I2897">
            <v>0</v>
          </cell>
          <cell r="J2897">
            <v>0</v>
          </cell>
          <cell r="K2897">
            <v>0</v>
          </cell>
          <cell r="L2897">
            <v>0</v>
          </cell>
          <cell r="M2897">
            <v>0</v>
          </cell>
          <cell r="N2897">
            <v>0</v>
          </cell>
          <cell r="O2897">
            <v>0</v>
          </cell>
          <cell r="P2897">
            <v>0</v>
          </cell>
          <cell r="Q2897">
            <v>0</v>
          </cell>
          <cell r="R2897">
            <v>5482636.7300000004</v>
          </cell>
          <cell r="S2897">
            <v>11437731.27</v>
          </cell>
          <cell r="T2897">
            <v>23748445.530000001</v>
          </cell>
          <cell r="U2897">
            <v>12818922.52</v>
          </cell>
          <cell r="V2897">
            <v>7177502.6100000003</v>
          </cell>
          <cell r="W2897">
            <v>1035039.42</v>
          </cell>
          <cell r="X2897">
            <v>1056694.75</v>
          </cell>
          <cell r="Y2897">
            <v>1077608.81</v>
          </cell>
          <cell r="Z2897">
            <v>1098962.6200000001</v>
          </cell>
          <cell r="AA2897">
            <v>1121099.71</v>
          </cell>
          <cell r="AB2897">
            <v>1143734.93</v>
          </cell>
          <cell r="AC2897">
            <v>1169950.97</v>
          </cell>
          <cell r="AD2897">
            <v>1234739.83</v>
          </cell>
          <cell r="AE2897">
            <v>1274929.31</v>
          </cell>
          <cell r="AF2897">
            <v>1316427.29</v>
          </cell>
          <cell r="AG2897">
            <v>1359276.37</v>
          </cell>
          <cell r="AH2897">
            <v>1403520.56</v>
          </cell>
          <cell r="AI2897">
            <v>1449205.28</v>
          </cell>
          <cell r="AJ2897">
            <v>1496377.44</v>
          </cell>
          <cell r="AK2897">
            <v>1545085.48</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row>
        <row r="2898">
          <cell r="A2898" t="str">
            <v>UTLarge C&amp;IReal Time PricingSummer Peak Reduction @Meter  (MW)High Participation Case0</v>
          </cell>
          <cell r="B2898" t="str">
            <v>UT</v>
          </cell>
          <cell r="C2898" t="str">
            <v>Large C&amp;I</v>
          </cell>
          <cell r="D2898" t="str">
            <v>Real Time Pricing</v>
          </cell>
          <cell r="E2898" t="str">
            <v>Summer Peak Reduction @Meter  (MW)</v>
          </cell>
          <cell r="F2898" t="str">
            <v>High Participation Case</v>
          </cell>
          <cell r="G2898">
            <v>0</v>
          </cell>
          <cell r="H2898">
            <v>0</v>
          </cell>
          <cell r="I2898">
            <v>0</v>
          </cell>
          <cell r="J2898">
            <v>0</v>
          </cell>
          <cell r="K2898">
            <v>0</v>
          </cell>
          <cell r="L2898">
            <v>0</v>
          </cell>
          <cell r="M2898">
            <v>0</v>
          </cell>
          <cell r="N2898">
            <v>0</v>
          </cell>
          <cell r="O2898">
            <v>0</v>
          </cell>
          <cell r="P2898">
            <v>0</v>
          </cell>
          <cell r="Q2898">
            <v>0</v>
          </cell>
          <cell r="R2898">
            <v>5.1061481672101516</v>
          </cell>
          <cell r="S2898">
            <v>15.546439584201273</v>
          </cell>
          <cell r="T2898">
            <v>36.769815927493447</v>
          </cell>
          <cell r="U2898">
            <v>47.99510590524666</v>
          </cell>
          <cell r="V2898">
            <v>54.039254216657497</v>
          </cell>
          <cell r="W2898">
            <v>54.75501228123791</v>
          </cell>
          <cell r="X2898">
            <v>55.462504704051796</v>
          </cell>
          <cell r="Y2898">
            <v>56.170704503007471</v>
          </cell>
          <cell r="Z2898">
            <v>56.91276145592839</v>
          </cell>
          <cell r="AA2898">
            <v>57.74360864977195</v>
          </cell>
          <cell r="AB2898">
            <v>58.507439221742665</v>
          </cell>
          <cell r="AC2898">
            <v>59.27262640549219</v>
          </cell>
          <cell r="AD2898">
            <v>60.065513565673378</v>
          </cell>
          <cell r="AE2898">
            <v>60.869007140432515</v>
          </cell>
          <cell r="AF2898">
            <v>61.683249011282939</v>
          </cell>
          <cell r="AG2898">
            <v>62.508382957680382</v>
          </cell>
          <cell r="AH2898">
            <v>63.344554682411669</v>
          </cell>
          <cell r="AI2898">
            <v>64.191911837323005</v>
          </cell>
          <cell r="AJ2898">
            <v>65.050604049392433</v>
          </cell>
          <cell r="AK2898">
            <v>65.920782947151125</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row>
        <row r="2899">
          <cell r="A2899" t="str">
            <v>UTLarge C&amp;IReal Time PricingSummer Peak Reduction @Generation (MW)High Participation Case0</v>
          </cell>
          <cell r="B2899" t="str">
            <v>UT</v>
          </cell>
          <cell r="C2899" t="str">
            <v>Large C&amp;I</v>
          </cell>
          <cell r="D2899" t="str">
            <v>Real Time Pricing</v>
          </cell>
          <cell r="E2899" t="str">
            <v>Summer Peak Reduction @Generation (MW)</v>
          </cell>
          <cell r="F2899" t="str">
            <v>High Participation Case</v>
          </cell>
          <cell r="G2899">
            <v>0</v>
          </cell>
          <cell r="H2899">
            <v>0</v>
          </cell>
          <cell r="I2899">
            <v>0</v>
          </cell>
          <cell r="J2899">
            <v>0</v>
          </cell>
          <cell r="K2899">
            <v>0</v>
          </cell>
          <cell r="L2899">
            <v>0</v>
          </cell>
          <cell r="M2899">
            <v>0</v>
          </cell>
          <cell r="N2899">
            <v>0</v>
          </cell>
          <cell r="O2899">
            <v>0</v>
          </cell>
          <cell r="P2899">
            <v>0</v>
          </cell>
          <cell r="Q2899">
            <v>0</v>
          </cell>
          <cell r="R2899">
            <v>5.6309529854545115</v>
          </cell>
          <cell r="S2899">
            <v>17.1442871462299</v>
          </cell>
          <cell r="T2899">
            <v>40.548980952242438</v>
          </cell>
          <cell r="U2899">
            <v>52.92799504328039</v>
          </cell>
          <cell r="V2899">
            <v>59.593354892652727</v>
          </cell>
          <cell r="W2899">
            <v>60.382677857562754</v>
          </cell>
          <cell r="X2899">
            <v>61.162885646285609</v>
          </cell>
          <cell r="Y2899">
            <v>61.94387351456492</v>
          </cell>
          <cell r="Z2899">
            <v>62.762198341341403</v>
          </cell>
          <cell r="AA2899">
            <v>63.678439181486489</v>
          </cell>
          <cell r="AB2899">
            <v>64.520775498172327</v>
          </cell>
          <cell r="AC2899">
            <v>65.364607857843168</v>
          </cell>
          <cell r="AD2899">
            <v>66.238987169908881</v>
          </cell>
          <cell r="AE2899">
            <v>67.125063013269198</v>
          </cell>
          <cell r="AF2899">
            <v>68.022991851877961</v>
          </cell>
          <cell r="AG2899">
            <v>68.932932242700019</v>
          </cell>
          <cell r="AH2899">
            <v>69.855044863709381</v>
          </cell>
          <cell r="AI2899">
            <v>70.789492542261797</v>
          </cell>
          <cell r="AJ2899">
            <v>71.73644028384696</v>
          </cell>
          <cell r="AK2899">
            <v>72.696055301225314</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row>
        <row r="2900">
          <cell r="A2900" t="str">
            <v>UTLarge C&amp;IReal Time PricingWinter Peak Reduction @Meter  (MW)High Participation Case0</v>
          </cell>
          <cell r="B2900" t="str">
            <v>UT</v>
          </cell>
          <cell r="C2900" t="str">
            <v>Large C&amp;I</v>
          </cell>
          <cell r="D2900" t="str">
            <v>Real Time Pricing</v>
          </cell>
          <cell r="E2900" t="str">
            <v>Winter Peak Reduction @Meter  (MW)</v>
          </cell>
          <cell r="F2900" t="str">
            <v>High Participation Case</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row>
        <row r="2901">
          <cell r="A2901" t="str">
            <v>UTLarge C&amp;IReal Time PricingWinter Peak Reduction @Generation (MW)High Participation Case0</v>
          </cell>
          <cell r="B2901" t="str">
            <v>UT</v>
          </cell>
          <cell r="C2901" t="str">
            <v>Large C&amp;I</v>
          </cell>
          <cell r="D2901" t="str">
            <v>Real Time Pricing</v>
          </cell>
          <cell r="E2901" t="str">
            <v>Winter Peak Reduction @Generation (MW)</v>
          </cell>
          <cell r="F2901" t="str">
            <v>High Participation Case</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row>
        <row r="2902">
          <cell r="A2902" t="str">
            <v>UTLarge C&amp;IReal Time PricingProgram Annual BenefitsHigh Participation Case0</v>
          </cell>
          <cell r="B2902" t="str">
            <v>UT</v>
          </cell>
          <cell r="C2902" t="str">
            <v>Large C&amp;I</v>
          </cell>
          <cell r="D2902" t="str">
            <v>Real Time Pricing</v>
          </cell>
          <cell r="E2902" t="str">
            <v>Program Annual Benefits</v>
          </cell>
          <cell r="F2902" t="str">
            <v>High Participation Case</v>
          </cell>
          <cell r="G2902">
            <v>0</v>
          </cell>
          <cell r="BA2902">
            <v>71544440.900000006</v>
          </cell>
        </row>
        <row r="2903">
          <cell r="A2903" t="str">
            <v>UTLarge C&amp;IReal Time PricingNew ParticipantsHigh Participation Case0</v>
          </cell>
          <cell r="B2903" t="str">
            <v>UT</v>
          </cell>
          <cell r="C2903" t="str">
            <v>Large C&amp;I</v>
          </cell>
          <cell r="D2903" t="str">
            <v>Real Time Pricing</v>
          </cell>
          <cell r="E2903" t="str">
            <v>New Participants</v>
          </cell>
          <cell r="F2903" t="str">
            <v>High Participation Case</v>
          </cell>
          <cell r="G2903">
            <v>0</v>
          </cell>
          <cell r="H2903">
            <v>0</v>
          </cell>
          <cell r="I2903">
            <v>0</v>
          </cell>
          <cell r="J2903">
            <v>0</v>
          </cell>
          <cell r="K2903">
            <v>0</v>
          </cell>
          <cell r="L2903">
            <v>0</v>
          </cell>
          <cell r="M2903">
            <v>0</v>
          </cell>
          <cell r="N2903">
            <v>0</v>
          </cell>
          <cell r="O2903">
            <v>0</v>
          </cell>
          <cell r="P2903">
            <v>0</v>
          </cell>
          <cell r="Q2903">
            <v>0</v>
          </cell>
          <cell r="R2903">
            <v>16746.686550000006</v>
          </cell>
          <cell r="S2903">
            <v>34271.919000000009</v>
          </cell>
          <cell r="T2903">
            <v>69833.664450000011</v>
          </cell>
          <cell r="U2903">
            <v>36847.527750000037</v>
          </cell>
          <cell r="V2903">
            <v>20100.588749999937</v>
          </cell>
          <cell r="W2903">
            <v>2583.0255000000179</v>
          </cell>
          <cell r="X2903">
            <v>2585.7149999999965</v>
          </cell>
          <cell r="Y2903">
            <v>2585.2035000000324</v>
          </cell>
          <cell r="Z2903">
            <v>2584.5764999999665</v>
          </cell>
          <cell r="AA2903">
            <v>2584.3950000000186</v>
          </cell>
          <cell r="AB2903">
            <v>2584.7249999999767</v>
          </cell>
          <cell r="AC2903">
            <v>2592.8595000000205</v>
          </cell>
          <cell r="AD2903">
            <v>2694.0321599718882</v>
          </cell>
          <cell r="AE2903">
            <v>2731.0805338135397</v>
          </cell>
          <cell r="AF2903">
            <v>2768.6383974915661</v>
          </cell>
          <cell r="AG2903">
            <v>2806.7127575183695</v>
          </cell>
          <cell r="AH2903">
            <v>2845.3107167601411</v>
          </cell>
          <cell r="AI2903">
            <v>2884.4394757617847</v>
          </cell>
          <cell r="AJ2903">
            <v>2924.1063340901455</v>
          </cell>
          <cell r="AK2903">
            <v>2964.3186916958948</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row>
        <row r="2904">
          <cell r="A2904" t="str">
            <v>UTLarge C&amp;IReal Time PricingIncentive CostsHigh Participation Case0</v>
          </cell>
          <cell r="B2904" t="str">
            <v>UT</v>
          </cell>
          <cell r="C2904" t="str">
            <v>Large C&amp;I</v>
          </cell>
          <cell r="D2904" t="str">
            <v>Real Time Pricing</v>
          </cell>
          <cell r="E2904" t="str">
            <v>Incentive Costs</v>
          </cell>
          <cell r="F2904" t="str">
            <v>High Participation Case</v>
          </cell>
          <cell r="G2904">
            <v>0</v>
          </cell>
          <cell r="H2904">
            <v>0</v>
          </cell>
          <cell r="I2904">
            <v>0</v>
          </cell>
          <cell r="J2904">
            <v>0</v>
          </cell>
          <cell r="K2904">
            <v>0</v>
          </cell>
          <cell r="L2904">
            <v>0</v>
          </cell>
          <cell r="M2904">
            <v>0</v>
          </cell>
          <cell r="N2904">
            <v>0</v>
          </cell>
          <cell r="O2904">
            <v>0</v>
          </cell>
          <cell r="P2904">
            <v>0</v>
          </cell>
          <cell r="Q2904">
            <v>0</v>
          </cell>
          <cell r="R2904">
            <v>351680.42</v>
          </cell>
          <cell r="S2904">
            <v>1071390.72</v>
          </cell>
          <cell r="T2904">
            <v>2537897.67</v>
          </cell>
          <cell r="U2904">
            <v>3311695.75</v>
          </cell>
          <cell r="V2904">
            <v>3733808.12</v>
          </cell>
          <cell r="W2904">
            <v>3788051.65</v>
          </cell>
          <cell r="X2904">
            <v>3842351.67</v>
          </cell>
          <cell r="Y2904">
            <v>3896640.94</v>
          </cell>
          <cell r="Z2904">
            <v>3950917.05</v>
          </cell>
          <cell r="AA2904">
            <v>4005189.34</v>
          </cell>
          <cell r="AB2904">
            <v>4059468.57</v>
          </cell>
          <cell r="AC2904">
            <v>4113918.62</v>
          </cell>
          <cell r="AD2904">
            <v>4170493.29</v>
          </cell>
          <cell r="AE2904">
            <v>4227845.9800000004</v>
          </cell>
          <cell r="AF2904">
            <v>4285987.3899999997</v>
          </cell>
          <cell r="AG2904">
            <v>4344928.3600000003</v>
          </cell>
          <cell r="AH2904">
            <v>4404679.88</v>
          </cell>
          <cell r="AI2904">
            <v>4465253.1100000003</v>
          </cell>
          <cell r="AJ2904">
            <v>4526659.34</v>
          </cell>
          <cell r="AK2904">
            <v>4588910.04</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row>
        <row r="2905">
          <cell r="A2905" t="str">
            <v>UTLarge C&amp;IReal Time PricingParticipantsHigh Participation Case0</v>
          </cell>
          <cell r="B2905" t="str">
            <v>UT</v>
          </cell>
          <cell r="C2905" t="str">
            <v>Large C&amp;I</v>
          </cell>
          <cell r="D2905" t="str">
            <v>Real Time Pricing</v>
          </cell>
          <cell r="E2905" t="str">
            <v>Participants</v>
          </cell>
          <cell r="F2905" t="str">
            <v>High Participation Case</v>
          </cell>
          <cell r="G2905">
            <v>0</v>
          </cell>
          <cell r="H2905">
            <v>0</v>
          </cell>
          <cell r="I2905">
            <v>0</v>
          </cell>
          <cell r="J2905">
            <v>0</v>
          </cell>
          <cell r="K2905">
            <v>0</v>
          </cell>
          <cell r="L2905">
            <v>0</v>
          </cell>
          <cell r="M2905">
            <v>0</v>
          </cell>
          <cell r="N2905">
            <v>0</v>
          </cell>
          <cell r="O2905">
            <v>0</v>
          </cell>
          <cell r="P2905">
            <v>0</v>
          </cell>
          <cell r="Q2905">
            <v>0</v>
          </cell>
          <cell r="R2905">
            <v>16746.686550000006</v>
          </cell>
          <cell r="S2905">
            <v>51018.605550000015</v>
          </cell>
          <cell r="T2905">
            <v>120852.27000000002</v>
          </cell>
          <cell r="U2905">
            <v>157699.79775000006</v>
          </cell>
          <cell r="V2905">
            <v>177800.38649999999</v>
          </cell>
          <cell r="W2905">
            <v>180383.41200000001</v>
          </cell>
          <cell r="X2905">
            <v>182969.12700000001</v>
          </cell>
          <cell r="Y2905">
            <v>185554.33050000004</v>
          </cell>
          <cell r="Z2905">
            <v>188138.90700000001</v>
          </cell>
          <cell r="AA2905">
            <v>190723.30200000003</v>
          </cell>
          <cell r="AB2905">
            <v>193308.027</v>
          </cell>
          <cell r="AC2905">
            <v>195900.88650000002</v>
          </cell>
          <cell r="AD2905">
            <v>198594.91865997191</v>
          </cell>
          <cell r="AE2905">
            <v>201325.99919378545</v>
          </cell>
          <cell r="AF2905">
            <v>204094.63759127702</v>
          </cell>
          <cell r="AG2905">
            <v>206901.35034879539</v>
          </cell>
          <cell r="AH2905">
            <v>209746.66106555553</v>
          </cell>
          <cell r="AI2905">
            <v>212631.10054131731</v>
          </cell>
          <cell r="AJ2905">
            <v>215555.20687540746</v>
          </cell>
          <cell r="AK2905">
            <v>218519.52556710335</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row>
        <row r="2906">
          <cell r="A2906" t="str">
            <v>UTExtra Large C&amp;ITime-Of-UseProgram Annual BenefitsHigh Participation Case0</v>
          </cell>
          <cell r="B2906" t="str">
            <v>UT</v>
          </cell>
          <cell r="C2906" t="str">
            <v>Extra Large C&amp;I</v>
          </cell>
          <cell r="D2906" t="str">
            <v>Time-Of-Use</v>
          </cell>
          <cell r="E2906" t="str">
            <v>Program Annual Benefits</v>
          </cell>
          <cell r="F2906" t="str">
            <v>High Participation Case</v>
          </cell>
          <cell r="G2906">
            <v>0</v>
          </cell>
          <cell r="H2906">
            <v>0</v>
          </cell>
          <cell r="I2906">
            <v>0</v>
          </cell>
          <cell r="J2906">
            <v>0</v>
          </cell>
          <cell r="K2906">
            <v>0</v>
          </cell>
          <cell r="L2906">
            <v>0</v>
          </cell>
          <cell r="M2906">
            <v>0</v>
          </cell>
          <cell r="N2906">
            <v>0</v>
          </cell>
          <cell r="O2906">
            <v>0</v>
          </cell>
          <cell r="P2906">
            <v>0</v>
          </cell>
          <cell r="Q2906">
            <v>0</v>
          </cell>
          <cell r="R2906">
            <v>573231.01</v>
          </cell>
          <cell r="S2906">
            <v>1745288.43</v>
          </cell>
          <cell r="T2906">
            <v>4127886.26</v>
          </cell>
          <cell r="U2906">
            <v>5388069.9000000004</v>
          </cell>
          <cell r="V2906">
            <v>6066603.5300000003</v>
          </cell>
          <cell r="W2906">
            <v>6146956.6100000003</v>
          </cell>
          <cell r="X2906">
            <v>6226381.7599999998</v>
          </cell>
          <cell r="Y2906">
            <v>6305886.3200000003</v>
          </cell>
          <cell r="Z2906">
            <v>6389191.79</v>
          </cell>
          <cell r="AA2906">
            <v>6482465.1100000003</v>
          </cell>
          <cell r="AB2906">
            <v>6568214.9500000002</v>
          </cell>
          <cell r="AC2906">
            <v>6654117.0800000001</v>
          </cell>
          <cell r="AD2906">
            <v>6743128.8899999997</v>
          </cell>
          <cell r="AE2906">
            <v>6833331.4100000001</v>
          </cell>
          <cell r="AF2906">
            <v>6924740.5700000003</v>
          </cell>
          <cell r="AG2906">
            <v>7017372.5</v>
          </cell>
          <cell r="AH2906">
            <v>7111243.5700000003</v>
          </cell>
          <cell r="AI2906">
            <v>7206370.3399999999</v>
          </cell>
          <cell r="AJ2906">
            <v>7302769.6200000001</v>
          </cell>
          <cell r="AK2906">
            <v>7400458.4299999997</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row>
        <row r="2907">
          <cell r="A2907" t="str">
            <v>UTExtra Large C&amp;ITime-Of-UseProgram Annual CostsHigh Participation Case0</v>
          </cell>
          <cell r="B2907" t="str">
            <v>UT</v>
          </cell>
          <cell r="C2907" t="str">
            <v>Extra Large C&amp;I</v>
          </cell>
          <cell r="D2907" t="str">
            <v>Time-Of-Use</v>
          </cell>
          <cell r="E2907" t="str">
            <v>Program Annual Costs</v>
          </cell>
          <cell r="F2907" t="str">
            <v>High Participation Case</v>
          </cell>
          <cell r="G2907">
            <v>0</v>
          </cell>
          <cell r="H2907">
            <v>0</v>
          </cell>
          <cell r="I2907">
            <v>0</v>
          </cell>
          <cell r="J2907">
            <v>0</v>
          </cell>
          <cell r="K2907">
            <v>0</v>
          </cell>
          <cell r="L2907">
            <v>0</v>
          </cell>
          <cell r="M2907">
            <v>0</v>
          </cell>
          <cell r="N2907">
            <v>0</v>
          </cell>
          <cell r="O2907">
            <v>0</v>
          </cell>
          <cell r="P2907">
            <v>0</v>
          </cell>
          <cell r="Q2907">
            <v>0</v>
          </cell>
          <cell r="R2907">
            <v>5834317.1500000004</v>
          </cell>
          <cell r="S2907">
            <v>12509121.98</v>
          </cell>
          <cell r="T2907">
            <v>26286343.199999999</v>
          </cell>
          <cell r="U2907">
            <v>16130618.27</v>
          </cell>
          <cell r="V2907">
            <v>10911310.720000001</v>
          </cell>
          <cell r="W2907">
            <v>4823091.07</v>
          </cell>
          <cell r="X2907">
            <v>4899046.41</v>
          </cell>
          <cell r="Y2907">
            <v>4974249.76</v>
          </cell>
          <cell r="Z2907">
            <v>5049879.66</v>
          </cell>
          <cell r="AA2907">
            <v>5126289.05</v>
          </cell>
          <cell r="AB2907">
            <v>5203203.5</v>
          </cell>
          <cell r="AC2907">
            <v>5283869.59</v>
          </cell>
          <cell r="AD2907">
            <v>5405233.1200000001</v>
          </cell>
          <cell r="AE2907">
            <v>5502775.29</v>
          </cell>
          <cell r="AF2907">
            <v>5602414.6799999997</v>
          </cell>
          <cell r="AG2907">
            <v>5704204.7300000004</v>
          </cell>
          <cell r="AH2907">
            <v>5808200.4400000004</v>
          </cell>
          <cell r="AI2907">
            <v>5914458.3899999997</v>
          </cell>
          <cell r="AJ2907">
            <v>6023036.7800000003</v>
          </cell>
          <cell r="AK2907">
            <v>6133995.5099999998</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row>
        <row r="2908">
          <cell r="A2908" t="str">
            <v>UTExtra Large C&amp;ITime-Of-UseNon-Incentive CostsHigh Participation Case0</v>
          </cell>
          <cell r="B2908" t="str">
            <v>UT</v>
          </cell>
          <cell r="C2908" t="str">
            <v>Extra Large C&amp;I</v>
          </cell>
          <cell r="D2908" t="str">
            <v>Time-Of-Use</v>
          </cell>
          <cell r="E2908" t="str">
            <v>Non-Incentive Costs</v>
          </cell>
          <cell r="F2908" t="str">
            <v>High Participation Case</v>
          </cell>
          <cell r="G2908">
            <v>0</v>
          </cell>
          <cell r="H2908">
            <v>0</v>
          </cell>
          <cell r="I2908">
            <v>0</v>
          </cell>
          <cell r="J2908">
            <v>0</v>
          </cell>
          <cell r="K2908">
            <v>0</v>
          </cell>
          <cell r="L2908">
            <v>0</v>
          </cell>
          <cell r="M2908">
            <v>0</v>
          </cell>
          <cell r="N2908">
            <v>0</v>
          </cell>
          <cell r="O2908">
            <v>0</v>
          </cell>
          <cell r="P2908">
            <v>0</v>
          </cell>
          <cell r="Q2908">
            <v>0</v>
          </cell>
          <cell r="R2908">
            <v>5482636.7300000004</v>
          </cell>
          <cell r="S2908">
            <v>11437731.27</v>
          </cell>
          <cell r="T2908">
            <v>23748445.530000001</v>
          </cell>
          <cell r="U2908">
            <v>12818922.52</v>
          </cell>
          <cell r="V2908">
            <v>7177502.6100000003</v>
          </cell>
          <cell r="W2908">
            <v>1035039.42</v>
          </cell>
          <cell r="X2908">
            <v>1056694.75</v>
          </cell>
          <cell r="Y2908">
            <v>1077608.81</v>
          </cell>
          <cell r="Z2908">
            <v>1098962.6200000001</v>
          </cell>
          <cell r="AA2908">
            <v>1121099.71</v>
          </cell>
          <cell r="AB2908">
            <v>1143734.93</v>
          </cell>
          <cell r="AC2908">
            <v>1169950.97</v>
          </cell>
          <cell r="AD2908">
            <v>1234739.83</v>
          </cell>
          <cell r="AE2908">
            <v>1274929.31</v>
          </cell>
          <cell r="AF2908">
            <v>1316427.29</v>
          </cell>
          <cell r="AG2908">
            <v>1359276.37</v>
          </cell>
          <cell r="AH2908">
            <v>1403520.56</v>
          </cell>
          <cell r="AI2908">
            <v>1449205.28</v>
          </cell>
          <cell r="AJ2908">
            <v>1496377.44</v>
          </cell>
          <cell r="AK2908">
            <v>1545085.48</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row>
        <row r="2909">
          <cell r="A2909" t="str">
            <v>UTExtra Large C&amp;ITime-Of-UseSummer Peak Reduction @Meter  (MW)High Participation Case0</v>
          </cell>
          <cell r="B2909" t="str">
            <v>UT</v>
          </cell>
          <cell r="C2909" t="str">
            <v>Extra Large C&amp;I</v>
          </cell>
          <cell r="D2909" t="str">
            <v>Time-Of-Use</v>
          </cell>
          <cell r="E2909" t="str">
            <v>Summer Peak Reduction @Meter  (MW)</v>
          </cell>
          <cell r="F2909" t="str">
            <v>High Participation Case</v>
          </cell>
          <cell r="G2909">
            <v>0</v>
          </cell>
          <cell r="H2909">
            <v>0</v>
          </cell>
          <cell r="I2909">
            <v>0</v>
          </cell>
          <cell r="J2909">
            <v>0</v>
          </cell>
          <cell r="K2909">
            <v>0</v>
          </cell>
          <cell r="L2909">
            <v>0</v>
          </cell>
          <cell r="M2909">
            <v>0</v>
          </cell>
          <cell r="N2909">
            <v>0</v>
          </cell>
          <cell r="O2909">
            <v>0</v>
          </cell>
          <cell r="P2909">
            <v>0</v>
          </cell>
          <cell r="Q2909">
            <v>0</v>
          </cell>
          <cell r="R2909">
            <v>5.1061481672101516</v>
          </cell>
          <cell r="S2909">
            <v>15.546439584201273</v>
          </cell>
          <cell r="T2909">
            <v>36.769815927493447</v>
          </cell>
          <cell r="U2909">
            <v>47.99510590524666</v>
          </cell>
          <cell r="V2909">
            <v>54.039254216657497</v>
          </cell>
          <cell r="W2909">
            <v>54.75501228123791</v>
          </cell>
          <cell r="X2909">
            <v>55.462504704051796</v>
          </cell>
          <cell r="Y2909">
            <v>56.170704503007471</v>
          </cell>
          <cell r="Z2909">
            <v>56.91276145592839</v>
          </cell>
          <cell r="AA2909">
            <v>57.74360864977195</v>
          </cell>
          <cell r="AB2909">
            <v>58.507439221742665</v>
          </cell>
          <cell r="AC2909">
            <v>59.27262640549219</v>
          </cell>
          <cell r="AD2909">
            <v>60.065513565673378</v>
          </cell>
          <cell r="AE2909">
            <v>60.869007140432515</v>
          </cell>
          <cell r="AF2909">
            <v>61.683249011282939</v>
          </cell>
          <cell r="AG2909">
            <v>62.508382957680382</v>
          </cell>
          <cell r="AH2909">
            <v>63.344554682411669</v>
          </cell>
          <cell r="AI2909">
            <v>64.191911837323005</v>
          </cell>
          <cell r="AJ2909">
            <v>65.050604049392433</v>
          </cell>
          <cell r="AK2909">
            <v>65.920782947151125</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row>
        <row r="2910">
          <cell r="A2910" t="str">
            <v>UTExtra Large C&amp;ITime-Of-UseSummer Peak Reduction @Generation (MW)High Participation Case0</v>
          </cell>
          <cell r="B2910" t="str">
            <v>UT</v>
          </cell>
          <cell r="C2910" t="str">
            <v>Extra Large C&amp;I</v>
          </cell>
          <cell r="D2910" t="str">
            <v>Time-Of-Use</v>
          </cell>
          <cell r="E2910" t="str">
            <v>Summer Peak Reduction @Generation (MW)</v>
          </cell>
          <cell r="F2910" t="str">
            <v>High Participation Case</v>
          </cell>
          <cell r="G2910">
            <v>0</v>
          </cell>
          <cell r="H2910">
            <v>0</v>
          </cell>
          <cell r="I2910">
            <v>0</v>
          </cell>
          <cell r="J2910">
            <v>0</v>
          </cell>
          <cell r="K2910">
            <v>0</v>
          </cell>
          <cell r="L2910">
            <v>0</v>
          </cell>
          <cell r="M2910">
            <v>0</v>
          </cell>
          <cell r="N2910">
            <v>0</v>
          </cell>
          <cell r="O2910">
            <v>0</v>
          </cell>
          <cell r="P2910">
            <v>0</v>
          </cell>
          <cell r="Q2910">
            <v>0</v>
          </cell>
          <cell r="R2910">
            <v>5.6309529854545115</v>
          </cell>
          <cell r="S2910">
            <v>17.1442871462299</v>
          </cell>
          <cell r="T2910">
            <v>40.548980952242438</v>
          </cell>
          <cell r="U2910">
            <v>52.92799504328039</v>
          </cell>
          <cell r="V2910">
            <v>59.593354892652727</v>
          </cell>
          <cell r="W2910">
            <v>60.382677857562754</v>
          </cell>
          <cell r="X2910">
            <v>61.162885646285609</v>
          </cell>
          <cell r="Y2910">
            <v>61.94387351456492</v>
          </cell>
          <cell r="Z2910">
            <v>62.762198341341403</v>
          </cell>
          <cell r="AA2910">
            <v>63.678439181486489</v>
          </cell>
          <cell r="AB2910">
            <v>64.520775498172327</v>
          </cell>
          <cell r="AC2910">
            <v>65.364607857843168</v>
          </cell>
          <cell r="AD2910">
            <v>66.238987169908881</v>
          </cell>
          <cell r="AE2910">
            <v>67.125063013269198</v>
          </cell>
          <cell r="AF2910">
            <v>68.022991851877961</v>
          </cell>
          <cell r="AG2910">
            <v>68.932932242700019</v>
          </cell>
          <cell r="AH2910">
            <v>69.855044863709381</v>
          </cell>
          <cell r="AI2910">
            <v>70.789492542261797</v>
          </cell>
          <cell r="AJ2910">
            <v>71.73644028384696</v>
          </cell>
          <cell r="AK2910">
            <v>72.696055301225314</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row>
        <row r="2911">
          <cell r="A2911" t="str">
            <v>UTExtra Large C&amp;ITime-Of-UseWinter Peak Reduction @Meter  (MW)High Participation Case0</v>
          </cell>
          <cell r="B2911" t="str">
            <v>UT</v>
          </cell>
          <cell r="C2911" t="str">
            <v>Extra Large C&amp;I</v>
          </cell>
          <cell r="D2911" t="str">
            <v>Time-Of-Use</v>
          </cell>
          <cell r="E2911" t="str">
            <v>Winter Peak Reduction @Meter  (MW)</v>
          </cell>
          <cell r="F2911" t="str">
            <v>High Participation Case</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row>
        <row r="2912">
          <cell r="A2912" t="str">
            <v>UTExtra Large C&amp;ITime-Of-UseWinter Peak Reduction @Generation (MW)High Participation Case0</v>
          </cell>
          <cell r="B2912" t="str">
            <v>UT</v>
          </cell>
          <cell r="C2912" t="str">
            <v>Extra Large C&amp;I</v>
          </cell>
          <cell r="D2912" t="str">
            <v>Time-Of-Use</v>
          </cell>
          <cell r="E2912" t="str">
            <v>Winter Peak Reduction @Generation (MW)</v>
          </cell>
          <cell r="F2912" t="str">
            <v>High Participation Case</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row>
        <row r="2913">
          <cell r="A2913" t="str">
            <v>UTExtra Large C&amp;ITime-Of-UseProgram Annual BenefitsHigh Participation Case0</v>
          </cell>
          <cell r="B2913" t="str">
            <v>UT</v>
          </cell>
          <cell r="C2913" t="str">
            <v>Extra Large C&amp;I</v>
          </cell>
          <cell r="D2913" t="str">
            <v>Time-Of-Use</v>
          </cell>
          <cell r="E2913" t="str">
            <v>Program Annual Benefits</v>
          </cell>
          <cell r="F2913" t="str">
            <v>High Participation Case</v>
          </cell>
          <cell r="G2913">
            <v>0</v>
          </cell>
          <cell r="BA2913">
            <v>31955193.079999998</v>
          </cell>
        </row>
        <row r="2914">
          <cell r="A2914" t="str">
            <v>UTExtra Large C&amp;ITime-Of-UseNew ParticipantsHigh Participation Case0</v>
          </cell>
          <cell r="B2914" t="str">
            <v>UT</v>
          </cell>
          <cell r="C2914" t="str">
            <v>Extra Large C&amp;I</v>
          </cell>
          <cell r="D2914" t="str">
            <v>Time-Of-Use</v>
          </cell>
          <cell r="E2914" t="str">
            <v>New Participants</v>
          </cell>
          <cell r="F2914" t="str">
            <v>High Participation Case</v>
          </cell>
          <cell r="G2914">
            <v>0</v>
          </cell>
          <cell r="H2914">
            <v>0</v>
          </cell>
          <cell r="I2914">
            <v>0</v>
          </cell>
          <cell r="J2914">
            <v>0</v>
          </cell>
          <cell r="K2914">
            <v>0</v>
          </cell>
          <cell r="L2914">
            <v>0</v>
          </cell>
          <cell r="M2914">
            <v>0</v>
          </cell>
          <cell r="N2914">
            <v>0</v>
          </cell>
          <cell r="O2914">
            <v>0</v>
          </cell>
          <cell r="P2914">
            <v>0</v>
          </cell>
          <cell r="Q2914">
            <v>0</v>
          </cell>
          <cell r="R2914">
            <v>16746.686550000006</v>
          </cell>
          <cell r="S2914">
            <v>34271.919000000009</v>
          </cell>
          <cell r="T2914">
            <v>69833.664450000011</v>
          </cell>
          <cell r="U2914">
            <v>36847.527750000037</v>
          </cell>
          <cell r="V2914">
            <v>20100.588749999937</v>
          </cell>
          <cell r="W2914">
            <v>2583.0255000000179</v>
          </cell>
          <cell r="X2914">
            <v>2585.7149999999965</v>
          </cell>
          <cell r="Y2914">
            <v>2585.2035000000324</v>
          </cell>
          <cell r="Z2914">
            <v>2584.5764999999665</v>
          </cell>
          <cell r="AA2914">
            <v>2584.3950000000186</v>
          </cell>
          <cell r="AB2914">
            <v>2584.7249999999767</v>
          </cell>
          <cell r="AC2914">
            <v>2592.8595000000205</v>
          </cell>
          <cell r="AD2914">
            <v>2694.0321599718882</v>
          </cell>
          <cell r="AE2914">
            <v>2731.0805338135397</v>
          </cell>
          <cell r="AF2914">
            <v>2768.6383974915661</v>
          </cell>
          <cell r="AG2914">
            <v>2806.7127575183695</v>
          </cell>
          <cell r="AH2914">
            <v>2845.3107167601411</v>
          </cell>
          <cell r="AI2914">
            <v>2884.4394757617847</v>
          </cell>
          <cell r="AJ2914">
            <v>2924.1063340901455</v>
          </cell>
          <cell r="AK2914">
            <v>2964.3186916958948</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row>
        <row r="2915">
          <cell r="A2915" t="str">
            <v>UTExtra Large C&amp;ITime-Of-UseIncentive CostsHigh Participation Case0</v>
          </cell>
          <cell r="B2915" t="str">
            <v>UT</v>
          </cell>
          <cell r="C2915" t="str">
            <v>Extra Large C&amp;I</v>
          </cell>
          <cell r="D2915" t="str">
            <v>Time-Of-Use</v>
          </cell>
          <cell r="E2915" t="str">
            <v>Incentive Costs</v>
          </cell>
          <cell r="F2915" t="str">
            <v>High Participation Case</v>
          </cell>
          <cell r="G2915">
            <v>0</v>
          </cell>
          <cell r="H2915">
            <v>0</v>
          </cell>
          <cell r="I2915">
            <v>0</v>
          </cell>
          <cell r="J2915">
            <v>0</v>
          </cell>
          <cell r="K2915">
            <v>0</v>
          </cell>
          <cell r="L2915">
            <v>0</v>
          </cell>
          <cell r="M2915">
            <v>0</v>
          </cell>
          <cell r="N2915">
            <v>0</v>
          </cell>
          <cell r="O2915">
            <v>0</v>
          </cell>
          <cell r="P2915">
            <v>0</v>
          </cell>
          <cell r="Q2915">
            <v>0</v>
          </cell>
          <cell r="R2915">
            <v>351680.42</v>
          </cell>
          <cell r="S2915">
            <v>1071390.72</v>
          </cell>
          <cell r="T2915">
            <v>2537897.67</v>
          </cell>
          <cell r="U2915">
            <v>3311695.75</v>
          </cell>
          <cell r="V2915">
            <v>3733808.12</v>
          </cell>
          <cell r="W2915">
            <v>3788051.65</v>
          </cell>
          <cell r="X2915">
            <v>3842351.67</v>
          </cell>
          <cell r="Y2915">
            <v>3896640.94</v>
          </cell>
          <cell r="Z2915">
            <v>3950917.05</v>
          </cell>
          <cell r="AA2915">
            <v>4005189.34</v>
          </cell>
          <cell r="AB2915">
            <v>4059468.57</v>
          </cell>
          <cell r="AC2915">
            <v>4113918.62</v>
          </cell>
          <cell r="AD2915">
            <v>4170493.29</v>
          </cell>
          <cell r="AE2915">
            <v>4227845.9800000004</v>
          </cell>
          <cell r="AF2915">
            <v>4285987.3899999997</v>
          </cell>
          <cell r="AG2915">
            <v>4344928.3600000003</v>
          </cell>
          <cell r="AH2915">
            <v>4404679.88</v>
          </cell>
          <cell r="AI2915">
            <v>4465253.1100000003</v>
          </cell>
          <cell r="AJ2915">
            <v>4526659.34</v>
          </cell>
          <cell r="AK2915">
            <v>4588910.04</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row>
        <row r="2916">
          <cell r="A2916" t="str">
            <v>UTExtra Large C&amp;ITime-Of-UseParticipantsHigh Participation Case0</v>
          </cell>
          <cell r="B2916" t="str">
            <v>UT</v>
          </cell>
          <cell r="C2916" t="str">
            <v>Extra Large C&amp;I</v>
          </cell>
          <cell r="D2916" t="str">
            <v>Time-Of-Use</v>
          </cell>
          <cell r="E2916" t="str">
            <v>Participants</v>
          </cell>
          <cell r="F2916" t="str">
            <v>High Participation Case</v>
          </cell>
          <cell r="G2916">
            <v>0</v>
          </cell>
          <cell r="H2916">
            <v>0</v>
          </cell>
          <cell r="I2916">
            <v>0</v>
          </cell>
          <cell r="J2916">
            <v>0</v>
          </cell>
          <cell r="K2916">
            <v>0</v>
          </cell>
          <cell r="L2916">
            <v>0</v>
          </cell>
          <cell r="M2916">
            <v>0</v>
          </cell>
          <cell r="N2916">
            <v>0</v>
          </cell>
          <cell r="O2916">
            <v>0</v>
          </cell>
          <cell r="P2916">
            <v>0</v>
          </cell>
          <cell r="Q2916">
            <v>0</v>
          </cell>
          <cell r="R2916">
            <v>16746.686550000006</v>
          </cell>
          <cell r="S2916">
            <v>51018.605550000015</v>
          </cell>
          <cell r="T2916">
            <v>120852.27000000002</v>
          </cell>
          <cell r="U2916">
            <v>157699.79775000006</v>
          </cell>
          <cell r="V2916">
            <v>177800.38649999999</v>
          </cell>
          <cell r="W2916">
            <v>180383.41200000001</v>
          </cell>
          <cell r="X2916">
            <v>182969.12700000001</v>
          </cell>
          <cell r="Y2916">
            <v>185554.33050000004</v>
          </cell>
          <cell r="Z2916">
            <v>188138.90700000001</v>
          </cell>
          <cell r="AA2916">
            <v>190723.30200000003</v>
          </cell>
          <cell r="AB2916">
            <v>193308.027</v>
          </cell>
          <cell r="AC2916">
            <v>195900.88650000002</v>
          </cell>
          <cell r="AD2916">
            <v>198594.91865997191</v>
          </cell>
          <cell r="AE2916">
            <v>201325.99919378545</v>
          </cell>
          <cell r="AF2916">
            <v>204094.63759127702</v>
          </cell>
          <cell r="AG2916">
            <v>206901.35034879539</v>
          </cell>
          <cell r="AH2916">
            <v>209746.66106555553</v>
          </cell>
          <cell r="AI2916">
            <v>212631.10054131731</v>
          </cell>
          <cell r="AJ2916">
            <v>215555.20687540746</v>
          </cell>
          <cell r="AK2916">
            <v>218519.52556710335</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row>
        <row r="2917">
          <cell r="A2917" t="str">
            <v>UTIrrigationTime-Of-UseProgram Annual BenefitsHigh Participation Case0</v>
          </cell>
          <cell r="B2917" t="str">
            <v>UT</v>
          </cell>
          <cell r="C2917" t="str">
            <v>Irrigation</v>
          </cell>
          <cell r="D2917" t="str">
            <v>Time-Of-Use</v>
          </cell>
          <cell r="E2917" t="str">
            <v>Program Annual Benefits</v>
          </cell>
          <cell r="F2917" t="str">
            <v>High Participation Case</v>
          </cell>
          <cell r="G2917">
            <v>0</v>
          </cell>
          <cell r="H2917">
            <v>0</v>
          </cell>
          <cell r="I2917">
            <v>0</v>
          </cell>
          <cell r="J2917">
            <v>0</v>
          </cell>
          <cell r="K2917">
            <v>0</v>
          </cell>
          <cell r="L2917">
            <v>0</v>
          </cell>
          <cell r="M2917">
            <v>0</v>
          </cell>
          <cell r="N2917">
            <v>0</v>
          </cell>
          <cell r="O2917">
            <v>0</v>
          </cell>
          <cell r="P2917">
            <v>0</v>
          </cell>
          <cell r="Q2917">
            <v>0</v>
          </cell>
          <cell r="R2917">
            <v>573231.01</v>
          </cell>
          <cell r="S2917">
            <v>1745288.43</v>
          </cell>
          <cell r="T2917">
            <v>4127886.26</v>
          </cell>
          <cell r="U2917">
            <v>5388069.9000000004</v>
          </cell>
          <cell r="V2917">
            <v>6066603.5300000003</v>
          </cell>
          <cell r="W2917">
            <v>6146956.6100000003</v>
          </cell>
          <cell r="X2917">
            <v>6226381.7599999998</v>
          </cell>
          <cell r="Y2917">
            <v>6305886.3200000003</v>
          </cell>
          <cell r="Z2917">
            <v>6389191.79</v>
          </cell>
          <cell r="AA2917">
            <v>6482465.1100000003</v>
          </cell>
          <cell r="AB2917">
            <v>6568214.9500000002</v>
          </cell>
          <cell r="AC2917">
            <v>6654117.0800000001</v>
          </cell>
          <cell r="AD2917">
            <v>6743128.8899999997</v>
          </cell>
          <cell r="AE2917">
            <v>6833331.4100000001</v>
          </cell>
          <cell r="AF2917">
            <v>6924740.5700000003</v>
          </cell>
          <cell r="AG2917">
            <v>7017372.5</v>
          </cell>
          <cell r="AH2917">
            <v>7111243.5700000003</v>
          </cell>
          <cell r="AI2917">
            <v>7206370.3399999999</v>
          </cell>
          <cell r="AJ2917">
            <v>7302769.6200000001</v>
          </cell>
          <cell r="AK2917">
            <v>7400458.4299999997</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row>
        <row r="2918">
          <cell r="A2918" t="str">
            <v>UTIrrigationTime-Of-UseProgram Annual CostsHigh Participation Case0</v>
          </cell>
          <cell r="B2918" t="str">
            <v>UT</v>
          </cell>
          <cell r="C2918" t="str">
            <v>Irrigation</v>
          </cell>
          <cell r="D2918" t="str">
            <v>Time-Of-Use</v>
          </cell>
          <cell r="E2918" t="str">
            <v>Program Annual Costs</v>
          </cell>
          <cell r="F2918" t="str">
            <v>High Participation Case</v>
          </cell>
          <cell r="G2918">
            <v>0</v>
          </cell>
          <cell r="H2918">
            <v>0</v>
          </cell>
          <cell r="I2918">
            <v>0</v>
          </cell>
          <cell r="J2918">
            <v>0</v>
          </cell>
          <cell r="K2918">
            <v>0</v>
          </cell>
          <cell r="L2918">
            <v>0</v>
          </cell>
          <cell r="M2918">
            <v>0</v>
          </cell>
          <cell r="N2918">
            <v>0</v>
          </cell>
          <cell r="O2918">
            <v>0</v>
          </cell>
          <cell r="P2918">
            <v>0</v>
          </cell>
          <cell r="Q2918">
            <v>0</v>
          </cell>
          <cell r="R2918">
            <v>5834317.1500000004</v>
          </cell>
          <cell r="S2918">
            <v>12509121.98</v>
          </cell>
          <cell r="T2918">
            <v>26286343.199999999</v>
          </cell>
          <cell r="U2918">
            <v>16130618.27</v>
          </cell>
          <cell r="V2918">
            <v>10911310.720000001</v>
          </cell>
          <cell r="W2918">
            <v>4823091.07</v>
          </cell>
          <cell r="X2918">
            <v>4899046.41</v>
          </cell>
          <cell r="Y2918">
            <v>4974249.76</v>
          </cell>
          <cell r="Z2918">
            <v>5049879.66</v>
          </cell>
          <cell r="AA2918">
            <v>5126289.05</v>
          </cell>
          <cell r="AB2918">
            <v>5203203.5</v>
          </cell>
          <cell r="AC2918">
            <v>5283869.59</v>
          </cell>
          <cell r="AD2918">
            <v>5405233.1200000001</v>
          </cell>
          <cell r="AE2918">
            <v>5502775.29</v>
          </cell>
          <cell r="AF2918">
            <v>5602414.6799999997</v>
          </cell>
          <cell r="AG2918">
            <v>5704204.7300000004</v>
          </cell>
          <cell r="AH2918">
            <v>5808200.4400000004</v>
          </cell>
          <cell r="AI2918">
            <v>5914458.3899999997</v>
          </cell>
          <cell r="AJ2918">
            <v>6023036.7800000003</v>
          </cell>
          <cell r="AK2918">
            <v>6133995.5099999998</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row>
        <row r="2919">
          <cell r="A2919" t="str">
            <v>UTIrrigationTime-Of-UseNon-Incentive CostsHigh Participation Case0</v>
          </cell>
          <cell r="B2919" t="str">
            <v>UT</v>
          </cell>
          <cell r="C2919" t="str">
            <v>Irrigation</v>
          </cell>
          <cell r="D2919" t="str">
            <v>Time-Of-Use</v>
          </cell>
          <cell r="E2919" t="str">
            <v>Non-Incentive Costs</v>
          </cell>
          <cell r="F2919" t="str">
            <v>High Participation Case</v>
          </cell>
          <cell r="G2919">
            <v>0</v>
          </cell>
          <cell r="H2919">
            <v>0</v>
          </cell>
          <cell r="I2919">
            <v>0</v>
          </cell>
          <cell r="J2919">
            <v>0</v>
          </cell>
          <cell r="K2919">
            <v>0</v>
          </cell>
          <cell r="L2919">
            <v>0</v>
          </cell>
          <cell r="M2919">
            <v>0</v>
          </cell>
          <cell r="N2919">
            <v>0</v>
          </cell>
          <cell r="O2919">
            <v>0</v>
          </cell>
          <cell r="P2919">
            <v>0</v>
          </cell>
          <cell r="Q2919">
            <v>0</v>
          </cell>
          <cell r="R2919">
            <v>5482636.7300000004</v>
          </cell>
          <cell r="S2919">
            <v>11437731.27</v>
          </cell>
          <cell r="T2919">
            <v>23748445.530000001</v>
          </cell>
          <cell r="U2919">
            <v>12818922.52</v>
          </cell>
          <cell r="V2919">
            <v>7177502.6100000003</v>
          </cell>
          <cell r="W2919">
            <v>1035039.42</v>
          </cell>
          <cell r="X2919">
            <v>1056694.75</v>
          </cell>
          <cell r="Y2919">
            <v>1077608.81</v>
          </cell>
          <cell r="Z2919">
            <v>1098962.6200000001</v>
          </cell>
          <cell r="AA2919">
            <v>1121099.71</v>
          </cell>
          <cell r="AB2919">
            <v>1143734.93</v>
          </cell>
          <cell r="AC2919">
            <v>1169950.97</v>
          </cell>
          <cell r="AD2919">
            <v>1234739.83</v>
          </cell>
          <cell r="AE2919">
            <v>1274929.31</v>
          </cell>
          <cell r="AF2919">
            <v>1316427.29</v>
          </cell>
          <cell r="AG2919">
            <v>1359276.37</v>
          </cell>
          <cell r="AH2919">
            <v>1403520.56</v>
          </cell>
          <cell r="AI2919">
            <v>1449205.28</v>
          </cell>
          <cell r="AJ2919">
            <v>1496377.44</v>
          </cell>
          <cell r="AK2919">
            <v>1545085.48</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row>
        <row r="2920">
          <cell r="A2920" t="str">
            <v>UTIrrigationTime-Of-UseSummer Peak Reduction @Meter  (MW)High Participation Case0</v>
          </cell>
          <cell r="B2920" t="str">
            <v>UT</v>
          </cell>
          <cell r="C2920" t="str">
            <v>Irrigation</v>
          </cell>
          <cell r="D2920" t="str">
            <v>Time-Of-Use</v>
          </cell>
          <cell r="E2920" t="str">
            <v>Summer Peak Reduction @Meter  (MW)</v>
          </cell>
          <cell r="F2920" t="str">
            <v>High Participation Case</v>
          </cell>
          <cell r="G2920">
            <v>0</v>
          </cell>
          <cell r="H2920">
            <v>0</v>
          </cell>
          <cell r="I2920">
            <v>0</v>
          </cell>
          <cell r="J2920">
            <v>0</v>
          </cell>
          <cell r="K2920">
            <v>0</v>
          </cell>
          <cell r="L2920">
            <v>0</v>
          </cell>
          <cell r="M2920">
            <v>0</v>
          </cell>
          <cell r="N2920">
            <v>0</v>
          </cell>
          <cell r="O2920">
            <v>0</v>
          </cell>
          <cell r="P2920">
            <v>0</v>
          </cell>
          <cell r="Q2920">
            <v>0</v>
          </cell>
          <cell r="R2920">
            <v>5.1061481672101516</v>
          </cell>
          <cell r="S2920">
            <v>15.546439584201273</v>
          </cell>
          <cell r="T2920">
            <v>36.769815927493447</v>
          </cell>
          <cell r="U2920">
            <v>47.99510590524666</v>
          </cell>
          <cell r="V2920">
            <v>54.039254216657497</v>
          </cell>
          <cell r="W2920">
            <v>54.75501228123791</v>
          </cell>
          <cell r="X2920">
            <v>55.462504704051796</v>
          </cell>
          <cell r="Y2920">
            <v>56.170704503007471</v>
          </cell>
          <cell r="Z2920">
            <v>56.91276145592839</v>
          </cell>
          <cell r="AA2920">
            <v>57.74360864977195</v>
          </cell>
          <cell r="AB2920">
            <v>58.507439221742665</v>
          </cell>
          <cell r="AC2920">
            <v>59.27262640549219</v>
          </cell>
          <cell r="AD2920">
            <v>60.065513565673378</v>
          </cell>
          <cell r="AE2920">
            <v>60.869007140432515</v>
          </cell>
          <cell r="AF2920">
            <v>61.683249011282939</v>
          </cell>
          <cell r="AG2920">
            <v>62.508382957680382</v>
          </cell>
          <cell r="AH2920">
            <v>63.344554682411669</v>
          </cell>
          <cell r="AI2920">
            <v>64.191911837323005</v>
          </cell>
          <cell r="AJ2920">
            <v>65.050604049392433</v>
          </cell>
          <cell r="AK2920">
            <v>65.920782947151125</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row>
        <row r="2921">
          <cell r="A2921" t="str">
            <v>UTIrrigationTime-Of-UseSummer Peak Reduction @Generation (MW)High Participation Case0</v>
          </cell>
          <cell r="B2921" t="str">
            <v>UT</v>
          </cell>
          <cell r="C2921" t="str">
            <v>Irrigation</v>
          </cell>
          <cell r="D2921" t="str">
            <v>Time-Of-Use</v>
          </cell>
          <cell r="E2921" t="str">
            <v>Summer Peak Reduction @Generation (MW)</v>
          </cell>
          <cell r="F2921" t="str">
            <v>High Participation Case</v>
          </cell>
          <cell r="G2921">
            <v>0</v>
          </cell>
          <cell r="H2921">
            <v>0</v>
          </cell>
          <cell r="I2921">
            <v>0</v>
          </cell>
          <cell r="J2921">
            <v>0</v>
          </cell>
          <cell r="K2921">
            <v>0</v>
          </cell>
          <cell r="L2921">
            <v>0</v>
          </cell>
          <cell r="M2921">
            <v>0</v>
          </cell>
          <cell r="N2921">
            <v>0</v>
          </cell>
          <cell r="O2921">
            <v>0</v>
          </cell>
          <cell r="P2921">
            <v>0</v>
          </cell>
          <cell r="Q2921">
            <v>0</v>
          </cell>
          <cell r="R2921">
            <v>5.6309529854545115</v>
          </cell>
          <cell r="S2921">
            <v>17.1442871462299</v>
          </cell>
          <cell r="T2921">
            <v>40.548980952242438</v>
          </cell>
          <cell r="U2921">
            <v>52.92799504328039</v>
          </cell>
          <cell r="V2921">
            <v>59.593354892652727</v>
          </cell>
          <cell r="W2921">
            <v>60.382677857562754</v>
          </cell>
          <cell r="X2921">
            <v>61.162885646285609</v>
          </cell>
          <cell r="Y2921">
            <v>61.94387351456492</v>
          </cell>
          <cell r="Z2921">
            <v>62.762198341341403</v>
          </cell>
          <cell r="AA2921">
            <v>63.678439181486489</v>
          </cell>
          <cell r="AB2921">
            <v>64.520775498172327</v>
          </cell>
          <cell r="AC2921">
            <v>65.364607857843168</v>
          </cell>
          <cell r="AD2921">
            <v>66.238987169908881</v>
          </cell>
          <cell r="AE2921">
            <v>67.125063013269198</v>
          </cell>
          <cell r="AF2921">
            <v>68.022991851877961</v>
          </cell>
          <cell r="AG2921">
            <v>68.932932242700019</v>
          </cell>
          <cell r="AH2921">
            <v>69.855044863709381</v>
          </cell>
          <cell r="AI2921">
            <v>70.789492542261797</v>
          </cell>
          <cell r="AJ2921">
            <v>71.73644028384696</v>
          </cell>
          <cell r="AK2921">
            <v>72.696055301225314</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row>
        <row r="2922">
          <cell r="A2922" t="str">
            <v>UTIrrigationTime-Of-UseWinter Peak Reduction @Meter  (MW)High Participation Case0</v>
          </cell>
          <cell r="B2922" t="str">
            <v>UT</v>
          </cell>
          <cell r="C2922" t="str">
            <v>Irrigation</v>
          </cell>
          <cell r="D2922" t="str">
            <v>Time-Of-Use</v>
          </cell>
          <cell r="E2922" t="str">
            <v>Winter Peak Reduction @Meter  (MW)</v>
          </cell>
          <cell r="F2922" t="str">
            <v>High Participation Case</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row>
        <row r="2923">
          <cell r="A2923" t="str">
            <v>UTIrrigationTime-Of-UseWinter Peak Reduction @Generation (MW)High Participation Case0</v>
          </cell>
          <cell r="B2923" t="str">
            <v>UT</v>
          </cell>
          <cell r="C2923" t="str">
            <v>Irrigation</v>
          </cell>
          <cell r="D2923" t="str">
            <v>Time-Of-Use</v>
          </cell>
          <cell r="E2923" t="str">
            <v>Winter Peak Reduction @Generation (MW)</v>
          </cell>
          <cell r="F2923" t="str">
            <v>High Participation Case</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row>
        <row r="2924">
          <cell r="A2924" t="str">
            <v>UTIrrigationTime-Of-UseProgram Annual BenefitsHigh Participation Case0</v>
          </cell>
          <cell r="B2924" t="str">
            <v>UT</v>
          </cell>
          <cell r="C2924" t="str">
            <v>Irrigation</v>
          </cell>
          <cell r="D2924" t="str">
            <v>Time-Of-Use</v>
          </cell>
          <cell r="E2924" t="str">
            <v>Program Annual Benefits</v>
          </cell>
          <cell r="F2924" t="str">
            <v>High Participation Case</v>
          </cell>
          <cell r="G2924">
            <v>0</v>
          </cell>
          <cell r="BA2924">
            <v>3068555.77</v>
          </cell>
        </row>
        <row r="2925">
          <cell r="A2925" t="str">
            <v>UTIrrigationTime-Of-UseNew ParticipantsHigh Participation Case0</v>
          </cell>
          <cell r="B2925" t="str">
            <v>UT</v>
          </cell>
          <cell r="C2925" t="str">
            <v>Irrigation</v>
          </cell>
          <cell r="D2925" t="str">
            <v>Time-Of-Use</v>
          </cell>
          <cell r="E2925" t="str">
            <v>New Participants</v>
          </cell>
          <cell r="F2925" t="str">
            <v>High Participation Case</v>
          </cell>
          <cell r="G2925">
            <v>0</v>
          </cell>
          <cell r="H2925">
            <v>0</v>
          </cell>
          <cell r="I2925">
            <v>0</v>
          </cell>
          <cell r="J2925">
            <v>0</v>
          </cell>
          <cell r="K2925">
            <v>0</v>
          </cell>
          <cell r="L2925">
            <v>0</v>
          </cell>
          <cell r="M2925">
            <v>0</v>
          </cell>
          <cell r="N2925">
            <v>0</v>
          </cell>
          <cell r="O2925">
            <v>0</v>
          </cell>
          <cell r="P2925">
            <v>0</v>
          </cell>
          <cell r="Q2925">
            <v>0</v>
          </cell>
          <cell r="R2925">
            <v>16746.686550000006</v>
          </cell>
          <cell r="S2925">
            <v>34271.919000000009</v>
          </cell>
          <cell r="T2925">
            <v>69833.664450000011</v>
          </cell>
          <cell r="U2925">
            <v>36847.527750000037</v>
          </cell>
          <cell r="V2925">
            <v>20100.588749999937</v>
          </cell>
          <cell r="W2925">
            <v>2583.0255000000179</v>
          </cell>
          <cell r="X2925">
            <v>2585.7149999999965</v>
          </cell>
          <cell r="Y2925">
            <v>2585.2035000000324</v>
          </cell>
          <cell r="Z2925">
            <v>2584.5764999999665</v>
          </cell>
          <cell r="AA2925">
            <v>2584.3950000000186</v>
          </cell>
          <cell r="AB2925">
            <v>2584.7249999999767</v>
          </cell>
          <cell r="AC2925">
            <v>2592.8595000000205</v>
          </cell>
          <cell r="AD2925">
            <v>2694.0321599718882</v>
          </cell>
          <cell r="AE2925">
            <v>2731.0805338135397</v>
          </cell>
          <cell r="AF2925">
            <v>2768.6383974915661</v>
          </cell>
          <cell r="AG2925">
            <v>2806.7127575183695</v>
          </cell>
          <cell r="AH2925">
            <v>2845.3107167601411</v>
          </cell>
          <cell r="AI2925">
            <v>2884.4394757617847</v>
          </cell>
          <cell r="AJ2925">
            <v>2924.1063340901455</v>
          </cell>
          <cell r="AK2925">
            <v>2964.3186916958948</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row>
        <row r="2926">
          <cell r="A2926" t="str">
            <v>UTIrrigationTime-Of-UseIncentive CostsHigh Participation Case0</v>
          </cell>
          <cell r="B2926" t="str">
            <v>UT</v>
          </cell>
          <cell r="C2926" t="str">
            <v>Irrigation</v>
          </cell>
          <cell r="D2926" t="str">
            <v>Time-Of-Use</v>
          </cell>
          <cell r="E2926" t="str">
            <v>Incentive Costs</v>
          </cell>
          <cell r="F2926" t="str">
            <v>High Participation Case</v>
          </cell>
          <cell r="G2926">
            <v>0</v>
          </cell>
          <cell r="H2926">
            <v>0</v>
          </cell>
          <cell r="I2926">
            <v>0</v>
          </cell>
          <cell r="J2926">
            <v>0</v>
          </cell>
          <cell r="K2926">
            <v>0</v>
          </cell>
          <cell r="L2926">
            <v>0</v>
          </cell>
          <cell r="M2926">
            <v>0</v>
          </cell>
          <cell r="N2926">
            <v>0</v>
          </cell>
          <cell r="O2926">
            <v>0</v>
          </cell>
          <cell r="P2926">
            <v>0</v>
          </cell>
          <cell r="Q2926">
            <v>0</v>
          </cell>
          <cell r="R2926">
            <v>351680.42</v>
          </cell>
          <cell r="S2926">
            <v>1071390.72</v>
          </cell>
          <cell r="T2926">
            <v>2537897.67</v>
          </cell>
          <cell r="U2926">
            <v>3311695.75</v>
          </cell>
          <cell r="V2926">
            <v>3733808.12</v>
          </cell>
          <cell r="W2926">
            <v>3788051.65</v>
          </cell>
          <cell r="X2926">
            <v>3842351.67</v>
          </cell>
          <cell r="Y2926">
            <v>3896640.94</v>
          </cell>
          <cell r="Z2926">
            <v>3950917.05</v>
          </cell>
          <cell r="AA2926">
            <v>4005189.34</v>
          </cell>
          <cell r="AB2926">
            <v>4059468.57</v>
          </cell>
          <cell r="AC2926">
            <v>4113918.62</v>
          </cell>
          <cell r="AD2926">
            <v>4170493.29</v>
          </cell>
          <cell r="AE2926">
            <v>4227845.9800000004</v>
          </cell>
          <cell r="AF2926">
            <v>4285987.3899999997</v>
          </cell>
          <cell r="AG2926">
            <v>4344928.3600000003</v>
          </cell>
          <cell r="AH2926">
            <v>4404679.88</v>
          </cell>
          <cell r="AI2926">
            <v>4465253.1100000003</v>
          </cell>
          <cell r="AJ2926">
            <v>4526659.34</v>
          </cell>
          <cell r="AK2926">
            <v>4588910.04</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row>
        <row r="2927">
          <cell r="A2927" t="str">
            <v>UTIrrigationTime-Of-UseParticipantsHigh Participation Case0</v>
          </cell>
          <cell r="B2927" t="str">
            <v>UT</v>
          </cell>
          <cell r="C2927" t="str">
            <v>Irrigation</v>
          </cell>
          <cell r="D2927" t="str">
            <v>Time-Of-Use</v>
          </cell>
          <cell r="E2927" t="str">
            <v>Participants</v>
          </cell>
          <cell r="F2927" t="str">
            <v>High Participation Case</v>
          </cell>
          <cell r="G2927">
            <v>0</v>
          </cell>
          <cell r="H2927">
            <v>0</v>
          </cell>
          <cell r="I2927">
            <v>0</v>
          </cell>
          <cell r="J2927">
            <v>0</v>
          </cell>
          <cell r="K2927">
            <v>0</v>
          </cell>
          <cell r="L2927">
            <v>0</v>
          </cell>
          <cell r="M2927">
            <v>0</v>
          </cell>
          <cell r="N2927">
            <v>0</v>
          </cell>
          <cell r="O2927">
            <v>0</v>
          </cell>
          <cell r="P2927">
            <v>0</v>
          </cell>
          <cell r="Q2927">
            <v>0</v>
          </cell>
          <cell r="R2927">
            <v>16746.686550000006</v>
          </cell>
          <cell r="S2927">
            <v>51018.605550000015</v>
          </cell>
          <cell r="T2927">
            <v>120852.27000000002</v>
          </cell>
          <cell r="U2927">
            <v>157699.79775000006</v>
          </cell>
          <cell r="V2927">
            <v>177800.38649999999</v>
          </cell>
          <cell r="W2927">
            <v>180383.41200000001</v>
          </cell>
          <cell r="X2927">
            <v>182969.12700000001</v>
          </cell>
          <cell r="Y2927">
            <v>185554.33050000004</v>
          </cell>
          <cell r="Z2927">
            <v>188138.90700000001</v>
          </cell>
          <cell r="AA2927">
            <v>190723.30200000003</v>
          </cell>
          <cell r="AB2927">
            <v>193308.027</v>
          </cell>
          <cell r="AC2927">
            <v>195900.88650000002</v>
          </cell>
          <cell r="AD2927">
            <v>198594.91865997191</v>
          </cell>
          <cell r="AE2927">
            <v>201325.99919378545</v>
          </cell>
          <cell r="AF2927">
            <v>204094.63759127702</v>
          </cell>
          <cell r="AG2927">
            <v>206901.35034879539</v>
          </cell>
          <cell r="AH2927">
            <v>209746.66106555553</v>
          </cell>
          <cell r="AI2927">
            <v>212631.10054131731</v>
          </cell>
          <cell r="AJ2927">
            <v>215555.20687540746</v>
          </cell>
          <cell r="AK2927">
            <v>218519.52556710335</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row>
        <row r="2928">
          <cell r="A2928" t="str">
            <v>UTLarge C&amp;ITime-Of-UseProgram Annual BenefitsHigh Participation Case0</v>
          </cell>
          <cell r="B2928" t="str">
            <v>UT</v>
          </cell>
          <cell r="C2928" t="str">
            <v>Large C&amp;I</v>
          </cell>
          <cell r="D2928" t="str">
            <v>Time-Of-Use</v>
          </cell>
          <cell r="E2928" t="str">
            <v>Program Annual Benefits</v>
          </cell>
          <cell r="F2928" t="str">
            <v>High Participation Case</v>
          </cell>
          <cell r="G2928">
            <v>0</v>
          </cell>
          <cell r="H2928">
            <v>0</v>
          </cell>
          <cell r="I2928">
            <v>0</v>
          </cell>
          <cell r="J2928">
            <v>0</v>
          </cell>
          <cell r="K2928">
            <v>0</v>
          </cell>
          <cell r="L2928">
            <v>0</v>
          </cell>
          <cell r="M2928">
            <v>0</v>
          </cell>
          <cell r="N2928">
            <v>0</v>
          </cell>
          <cell r="O2928">
            <v>0</v>
          </cell>
          <cell r="P2928">
            <v>0</v>
          </cell>
          <cell r="Q2928">
            <v>0</v>
          </cell>
          <cell r="R2928">
            <v>573231.01</v>
          </cell>
          <cell r="S2928">
            <v>1745288.43</v>
          </cell>
          <cell r="T2928">
            <v>4127886.26</v>
          </cell>
          <cell r="U2928">
            <v>5388069.9000000004</v>
          </cell>
          <cell r="V2928">
            <v>6066603.5300000003</v>
          </cell>
          <cell r="W2928">
            <v>6146956.6100000003</v>
          </cell>
          <cell r="X2928">
            <v>6226381.7599999998</v>
          </cell>
          <cell r="Y2928">
            <v>6305886.3200000003</v>
          </cell>
          <cell r="Z2928">
            <v>6389191.79</v>
          </cell>
          <cell r="AA2928">
            <v>6482465.1100000003</v>
          </cell>
          <cell r="AB2928">
            <v>6568214.9500000002</v>
          </cell>
          <cell r="AC2928">
            <v>6654117.0800000001</v>
          </cell>
          <cell r="AD2928">
            <v>6743128.8899999997</v>
          </cell>
          <cell r="AE2928">
            <v>6833331.4100000001</v>
          </cell>
          <cell r="AF2928">
            <v>6924740.5700000003</v>
          </cell>
          <cell r="AG2928">
            <v>7017372.5</v>
          </cell>
          <cell r="AH2928">
            <v>7111243.5700000003</v>
          </cell>
          <cell r="AI2928">
            <v>7206370.3399999999</v>
          </cell>
          <cell r="AJ2928">
            <v>7302769.6200000001</v>
          </cell>
          <cell r="AK2928">
            <v>7400458.4299999997</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row>
        <row r="2929">
          <cell r="A2929" t="str">
            <v>UTLarge C&amp;ITime-Of-UseProgram Annual CostsHigh Participation Case0</v>
          </cell>
          <cell r="B2929" t="str">
            <v>UT</v>
          </cell>
          <cell r="C2929" t="str">
            <v>Large C&amp;I</v>
          </cell>
          <cell r="D2929" t="str">
            <v>Time-Of-Use</v>
          </cell>
          <cell r="E2929" t="str">
            <v>Program Annual Costs</v>
          </cell>
          <cell r="F2929" t="str">
            <v>High Participation Case</v>
          </cell>
          <cell r="G2929">
            <v>0</v>
          </cell>
          <cell r="H2929">
            <v>0</v>
          </cell>
          <cell r="I2929">
            <v>0</v>
          </cell>
          <cell r="J2929">
            <v>0</v>
          </cell>
          <cell r="K2929">
            <v>0</v>
          </cell>
          <cell r="L2929">
            <v>0</v>
          </cell>
          <cell r="M2929">
            <v>0</v>
          </cell>
          <cell r="N2929">
            <v>0</v>
          </cell>
          <cell r="O2929">
            <v>0</v>
          </cell>
          <cell r="P2929">
            <v>0</v>
          </cell>
          <cell r="Q2929">
            <v>0</v>
          </cell>
          <cell r="R2929">
            <v>5834317.1500000004</v>
          </cell>
          <cell r="S2929">
            <v>12509121.98</v>
          </cell>
          <cell r="T2929">
            <v>26286343.199999999</v>
          </cell>
          <cell r="U2929">
            <v>16130618.27</v>
          </cell>
          <cell r="V2929">
            <v>10911310.720000001</v>
          </cell>
          <cell r="W2929">
            <v>4823091.07</v>
          </cell>
          <cell r="X2929">
            <v>4899046.41</v>
          </cell>
          <cell r="Y2929">
            <v>4974249.76</v>
          </cell>
          <cell r="Z2929">
            <v>5049879.66</v>
          </cell>
          <cell r="AA2929">
            <v>5126289.05</v>
          </cell>
          <cell r="AB2929">
            <v>5203203.5</v>
          </cell>
          <cell r="AC2929">
            <v>5283869.59</v>
          </cell>
          <cell r="AD2929">
            <v>5405233.1200000001</v>
          </cell>
          <cell r="AE2929">
            <v>5502775.29</v>
          </cell>
          <cell r="AF2929">
            <v>5602414.6799999997</v>
          </cell>
          <cell r="AG2929">
            <v>5704204.7300000004</v>
          </cell>
          <cell r="AH2929">
            <v>5808200.4400000004</v>
          </cell>
          <cell r="AI2929">
            <v>5914458.3899999997</v>
          </cell>
          <cell r="AJ2929">
            <v>6023036.7800000003</v>
          </cell>
          <cell r="AK2929">
            <v>6133995.5099999998</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row>
        <row r="2930">
          <cell r="A2930" t="str">
            <v>UTLarge C&amp;ITime-Of-UseNon-Incentive CostsHigh Participation Case0</v>
          </cell>
          <cell r="B2930" t="str">
            <v>UT</v>
          </cell>
          <cell r="C2930" t="str">
            <v>Large C&amp;I</v>
          </cell>
          <cell r="D2930" t="str">
            <v>Time-Of-Use</v>
          </cell>
          <cell r="E2930" t="str">
            <v>Non-Incentive Costs</v>
          </cell>
          <cell r="F2930" t="str">
            <v>High Participation Case</v>
          </cell>
          <cell r="G2930">
            <v>0</v>
          </cell>
          <cell r="H2930">
            <v>0</v>
          </cell>
          <cell r="I2930">
            <v>0</v>
          </cell>
          <cell r="J2930">
            <v>0</v>
          </cell>
          <cell r="K2930">
            <v>0</v>
          </cell>
          <cell r="L2930">
            <v>0</v>
          </cell>
          <cell r="M2930">
            <v>0</v>
          </cell>
          <cell r="N2930">
            <v>0</v>
          </cell>
          <cell r="O2930">
            <v>0</v>
          </cell>
          <cell r="P2930">
            <v>0</v>
          </cell>
          <cell r="Q2930">
            <v>0</v>
          </cell>
          <cell r="R2930">
            <v>5482636.7300000004</v>
          </cell>
          <cell r="S2930">
            <v>11437731.27</v>
          </cell>
          <cell r="T2930">
            <v>23748445.530000001</v>
          </cell>
          <cell r="U2930">
            <v>12818922.52</v>
          </cell>
          <cell r="V2930">
            <v>7177502.6100000003</v>
          </cell>
          <cell r="W2930">
            <v>1035039.42</v>
          </cell>
          <cell r="X2930">
            <v>1056694.75</v>
          </cell>
          <cell r="Y2930">
            <v>1077608.81</v>
          </cell>
          <cell r="Z2930">
            <v>1098962.6200000001</v>
          </cell>
          <cell r="AA2930">
            <v>1121099.71</v>
          </cell>
          <cell r="AB2930">
            <v>1143734.93</v>
          </cell>
          <cell r="AC2930">
            <v>1169950.97</v>
          </cell>
          <cell r="AD2930">
            <v>1234739.83</v>
          </cell>
          <cell r="AE2930">
            <v>1274929.31</v>
          </cell>
          <cell r="AF2930">
            <v>1316427.29</v>
          </cell>
          <cell r="AG2930">
            <v>1359276.37</v>
          </cell>
          <cell r="AH2930">
            <v>1403520.56</v>
          </cell>
          <cell r="AI2930">
            <v>1449205.28</v>
          </cell>
          <cell r="AJ2930">
            <v>1496377.44</v>
          </cell>
          <cell r="AK2930">
            <v>1545085.48</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row>
        <row r="2931">
          <cell r="A2931" t="str">
            <v>UTLarge C&amp;ITime-Of-UseSummer Peak Reduction @Meter  (MW)High Participation Case0</v>
          </cell>
          <cell r="B2931" t="str">
            <v>UT</v>
          </cell>
          <cell r="C2931" t="str">
            <v>Large C&amp;I</v>
          </cell>
          <cell r="D2931" t="str">
            <v>Time-Of-Use</v>
          </cell>
          <cell r="E2931" t="str">
            <v>Summer Peak Reduction @Meter  (MW)</v>
          </cell>
          <cell r="F2931" t="str">
            <v>High Participation Case</v>
          </cell>
          <cell r="G2931">
            <v>0</v>
          </cell>
          <cell r="H2931">
            <v>0</v>
          </cell>
          <cell r="I2931">
            <v>0</v>
          </cell>
          <cell r="J2931">
            <v>0</v>
          </cell>
          <cell r="K2931">
            <v>0</v>
          </cell>
          <cell r="L2931">
            <v>0</v>
          </cell>
          <cell r="M2931">
            <v>0</v>
          </cell>
          <cell r="N2931">
            <v>0</v>
          </cell>
          <cell r="O2931">
            <v>0</v>
          </cell>
          <cell r="P2931">
            <v>0</v>
          </cell>
          <cell r="Q2931">
            <v>0</v>
          </cell>
          <cell r="R2931">
            <v>5.1061481672101516</v>
          </cell>
          <cell r="S2931">
            <v>15.546439584201273</v>
          </cell>
          <cell r="T2931">
            <v>36.769815927493447</v>
          </cell>
          <cell r="U2931">
            <v>47.99510590524666</v>
          </cell>
          <cell r="V2931">
            <v>54.039254216657497</v>
          </cell>
          <cell r="W2931">
            <v>54.75501228123791</v>
          </cell>
          <cell r="X2931">
            <v>55.462504704051796</v>
          </cell>
          <cell r="Y2931">
            <v>56.170704503007471</v>
          </cell>
          <cell r="Z2931">
            <v>56.91276145592839</v>
          </cell>
          <cell r="AA2931">
            <v>57.74360864977195</v>
          </cell>
          <cell r="AB2931">
            <v>58.507439221742665</v>
          </cell>
          <cell r="AC2931">
            <v>59.27262640549219</v>
          </cell>
          <cell r="AD2931">
            <v>60.065513565673378</v>
          </cell>
          <cell r="AE2931">
            <v>60.869007140432515</v>
          </cell>
          <cell r="AF2931">
            <v>61.683249011282939</v>
          </cell>
          <cell r="AG2931">
            <v>62.508382957680382</v>
          </cell>
          <cell r="AH2931">
            <v>63.344554682411669</v>
          </cell>
          <cell r="AI2931">
            <v>64.191911837323005</v>
          </cell>
          <cell r="AJ2931">
            <v>65.050604049392433</v>
          </cell>
          <cell r="AK2931">
            <v>65.920782947151125</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row>
        <row r="2932">
          <cell r="A2932" t="str">
            <v>UTLarge C&amp;ITime-Of-UseSummer Peak Reduction @Generation (MW)High Participation Case0</v>
          </cell>
          <cell r="B2932" t="str">
            <v>UT</v>
          </cell>
          <cell r="C2932" t="str">
            <v>Large C&amp;I</v>
          </cell>
          <cell r="D2932" t="str">
            <v>Time-Of-Use</v>
          </cell>
          <cell r="E2932" t="str">
            <v>Summer Peak Reduction @Generation (MW)</v>
          </cell>
          <cell r="F2932" t="str">
            <v>High Participation Case</v>
          </cell>
          <cell r="G2932">
            <v>0</v>
          </cell>
          <cell r="H2932">
            <v>0</v>
          </cell>
          <cell r="I2932">
            <v>0</v>
          </cell>
          <cell r="J2932">
            <v>0</v>
          </cell>
          <cell r="K2932">
            <v>0</v>
          </cell>
          <cell r="L2932">
            <v>0</v>
          </cell>
          <cell r="M2932">
            <v>0</v>
          </cell>
          <cell r="N2932">
            <v>0</v>
          </cell>
          <cell r="O2932">
            <v>0</v>
          </cell>
          <cell r="P2932">
            <v>0</v>
          </cell>
          <cell r="Q2932">
            <v>0</v>
          </cell>
          <cell r="R2932">
            <v>5.6309529854545115</v>
          </cell>
          <cell r="S2932">
            <v>17.1442871462299</v>
          </cell>
          <cell r="T2932">
            <v>40.548980952242438</v>
          </cell>
          <cell r="U2932">
            <v>52.92799504328039</v>
          </cell>
          <cell r="V2932">
            <v>59.593354892652727</v>
          </cell>
          <cell r="W2932">
            <v>60.382677857562754</v>
          </cell>
          <cell r="X2932">
            <v>61.162885646285609</v>
          </cell>
          <cell r="Y2932">
            <v>61.94387351456492</v>
          </cell>
          <cell r="Z2932">
            <v>62.762198341341403</v>
          </cell>
          <cell r="AA2932">
            <v>63.678439181486489</v>
          </cell>
          <cell r="AB2932">
            <v>64.520775498172327</v>
          </cell>
          <cell r="AC2932">
            <v>65.364607857843168</v>
          </cell>
          <cell r="AD2932">
            <v>66.238987169908881</v>
          </cell>
          <cell r="AE2932">
            <v>67.125063013269198</v>
          </cell>
          <cell r="AF2932">
            <v>68.022991851877961</v>
          </cell>
          <cell r="AG2932">
            <v>68.932932242700019</v>
          </cell>
          <cell r="AH2932">
            <v>69.855044863709381</v>
          </cell>
          <cell r="AI2932">
            <v>70.789492542261797</v>
          </cell>
          <cell r="AJ2932">
            <v>71.73644028384696</v>
          </cell>
          <cell r="AK2932">
            <v>72.696055301225314</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row>
        <row r="2933">
          <cell r="A2933" t="str">
            <v>UTLarge C&amp;ITime-Of-UseWinter Peak Reduction @Meter  (MW)High Participation Case0</v>
          </cell>
          <cell r="B2933" t="str">
            <v>UT</v>
          </cell>
          <cell r="C2933" t="str">
            <v>Large C&amp;I</v>
          </cell>
          <cell r="D2933" t="str">
            <v>Time-Of-Use</v>
          </cell>
          <cell r="E2933" t="str">
            <v>Winter Peak Reduction @Meter  (MW)</v>
          </cell>
          <cell r="F2933" t="str">
            <v>High Participation Case</v>
          </cell>
          <cell r="G2933">
            <v>0</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row>
        <row r="2934">
          <cell r="A2934" t="str">
            <v>UTLarge C&amp;ITime-Of-UseWinter Peak Reduction @Generation (MW)High Participation Case0</v>
          </cell>
          <cell r="B2934" t="str">
            <v>UT</v>
          </cell>
          <cell r="C2934" t="str">
            <v>Large C&amp;I</v>
          </cell>
          <cell r="D2934" t="str">
            <v>Time-Of-Use</v>
          </cell>
          <cell r="E2934" t="str">
            <v>Winter Peak Reduction @Generation (MW)</v>
          </cell>
          <cell r="F2934" t="str">
            <v>High Participation Case</v>
          </cell>
          <cell r="G2934">
            <v>0</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row>
        <row r="2935">
          <cell r="A2935" t="str">
            <v>UTLarge C&amp;ITime-Of-UseProgram Annual BenefitsHigh Participation Case0</v>
          </cell>
          <cell r="B2935" t="str">
            <v>UT</v>
          </cell>
          <cell r="C2935" t="str">
            <v>Large C&amp;I</v>
          </cell>
          <cell r="D2935" t="str">
            <v>Time-Of-Use</v>
          </cell>
          <cell r="E2935" t="str">
            <v>Program Annual Benefits</v>
          </cell>
          <cell r="F2935" t="str">
            <v>High Participation Case</v>
          </cell>
          <cell r="G2935">
            <v>0</v>
          </cell>
          <cell r="BA2935">
            <v>24583972.539999999</v>
          </cell>
        </row>
        <row r="2936">
          <cell r="A2936" t="str">
            <v>UTLarge C&amp;ITime-Of-UseNew ParticipantsHigh Participation Case0</v>
          </cell>
          <cell r="B2936" t="str">
            <v>UT</v>
          </cell>
          <cell r="C2936" t="str">
            <v>Large C&amp;I</v>
          </cell>
          <cell r="D2936" t="str">
            <v>Time-Of-Use</v>
          </cell>
          <cell r="E2936" t="str">
            <v>New Participants</v>
          </cell>
          <cell r="F2936" t="str">
            <v>High Participation Case</v>
          </cell>
          <cell r="G2936">
            <v>0</v>
          </cell>
          <cell r="H2936">
            <v>0</v>
          </cell>
          <cell r="I2936">
            <v>0</v>
          </cell>
          <cell r="J2936">
            <v>0</v>
          </cell>
          <cell r="K2936">
            <v>0</v>
          </cell>
          <cell r="L2936">
            <v>0</v>
          </cell>
          <cell r="M2936">
            <v>0</v>
          </cell>
          <cell r="N2936">
            <v>0</v>
          </cell>
          <cell r="O2936">
            <v>0</v>
          </cell>
          <cell r="P2936">
            <v>0</v>
          </cell>
          <cell r="Q2936">
            <v>0</v>
          </cell>
          <cell r="R2936">
            <v>16746.686550000006</v>
          </cell>
          <cell r="S2936">
            <v>34271.919000000009</v>
          </cell>
          <cell r="T2936">
            <v>69833.664450000011</v>
          </cell>
          <cell r="U2936">
            <v>36847.527750000037</v>
          </cell>
          <cell r="V2936">
            <v>20100.588749999937</v>
          </cell>
          <cell r="W2936">
            <v>2583.0255000000179</v>
          </cell>
          <cell r="X2936">
            <v>2585.7149999999965</v>
          </cell>
          <cell r="Y2936">
            <v>2585.2035000000324</v>
          </cell>
          <cell r="Z2936">
            <v>2584.5764999999665</v>
          </cell>
          <cell r="AA2936">
            <v>2584.3950000000186</v>
          </cell>
          <cell r="AB2936">
            <v>2584.7249999999767</v>
          </cell>
          <cell r="AC2936">
            <v>2592.8595000000205</v>
          </cell>
          <cell r="AD2936">
            <v>2694.0321599718882</v>
          </cell>
          <cell r="AE2936">
            <v>2731.0805338135397</v>
          </cell>
          <cell r="AF2936">
            <v>2768.6383974915661</v>
          </cell>
          <cell r="AG2936">
            <v>2806.7127575183695</v>
          </cell>
          <cell r="AH2936">
            <v>2845.3107167601411</v>
          </cell>
          <cell r="AI2936">
            <v>2884.4394757617847</v>
          </cell>
          <cell r="AJ2936">
            <v>2924.1063340901455</v>
          </cell>
          <cell r="AK2936">
            <v>2964.3186916958948</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row>
        <row r="2937">
          <cell r="A2937" t="str">
            <v>UTLarge C&amp;ITime-Of-UseIncentive CostsHigh Participation Case0</v>
          </cell>
          <cell r="B2937" t="str">
            <v>UT</v>
          </cell>
          <cell r="C2937" t="str">
            <v>Large C&amp;I</v>
          </cell>
          <cell r="D2937" t="str">
            <v>Time-Of-Use</v>
          </cell>
          <cell r="E2937" t="str">
            <v>Incentive Costs</v>
          </cell>
          <cell r="F2937" t="str">
            <v>High Participation Case</v>
          </cell>
          <cell r="G2937">
            <v>0</v>
          </cell>
          <cell r="H2937">
            <v>0</v>
          </cell>
          <cell r="I2937">
            <v>0</v>
          </cell>
          <cell r="J2937">
            <v>0</v>
          </cell>
          <cell r="K2937">
            <v>0</v>
          </cell>
          <cell r="L2937">
            <v>0</v>
          </cell>
          <cell r="M2937">
            <v>0</v>
          </cell>
          <cell r="N2937">
            <v>0</v>
          </cell>
          <cell r="O2937">
            <v>0</v>
          </cell>
          <cell r="P2937">
            <v>0</v>
          </cell>
          <cell r="Q2937">
            <v>0</v>
          </cell>
          <cell r="R2937">
            <v>351680.42</v>
          </cell>
          <cell r="S2937">
            <v>1071390.72</v>
          </cell>
          <cell r="T2937">
            <v>2537897.67</v>
          </cell>
          <cell r="U2937">
            <v>3311695.75</v>
          </cell>
          <cell r="V2937">
            <v>3733808.12</v>
          </cell>
          <cell r="W2937">
            <v>3788051.65</v>
          </cell>
          <cell r="X2937">
            <v>3842351.67</v>
          </cell>
          <cell r="Y2937">
            <v>3896640.94</v>
          </cell>
          <cell r="Z2937">
            <v>3950917.05</v>
          </cell>
          <cell r="AA2937">
            <v>4005189.34</v>
          </cell>
          <cell r="AB2937">
            <v>4059468.57</v>
          </cell>
          <cell r="AC2937">
            <v>4113918.62</v>
          </cell>
          <cell r="AD2937">
            <v>4170493.29</v>
          </cell>
          <cell r="AE2937">
            <v>4227845.9800000004</v>
          </cell>
          <cell r="AF2937">
            <v>4285987.3899999997</v>
          </cell>
          <cell r="AG2937">
            <v>4344928.3600000003</v>
          </cell>
          <cell r="AH2937">
            <v>4404679.88</v>
          </cell>
          <cell r="AI2937">
            <v>4465253.1100000003</v>
          </cell>
          <cell r="AJ2937">
            <v>4526659.34</v>
          </cell>
          <cell r="AK2937">
            <v>4588910.04</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row>
        <row r="2938">
          <cell r="A2938" t="str">
            <v>UTLarge C&amp;ITime-Of-UseParticipantsHigh Participation Case0</v>
          </cell>
          <cell r="B2938" t="str">
            <v>UT</v>
          </cell>
          <cell r="C2938" t="str">
            <v>Large C&amp;I</v>
          </cell>
          <cell r="D2938" t="str">
            <v>Time-Of-Use</v>
          </cell>
          <cell r="E2938" t="str">
            <v>Participants</v>
          </cell>
          <cell r="F2938" t="str">
            <v>High Participation Case</v>
          </cell>
          <cell r="G2938">
            <v>0</v>
          </cell>
          <cell r="H2938">
            <v>0</v>
          </cell>
          <cell r="I2938">
            <v>0</v>
          </cell>
          <cell r="J2938">
            <v>0</v>
          </cell>
          <cell r="K2938">
            <v>0</v>
          </cell>
          <cell r="L2938">
            <v>0</v>
          </cell>
          <cell r="M2938">
            <v>0</v>
          </cell>
          <cell r="N2938">
            <v>0</v>
          </cell>
          <cell r="O2938">
            <v>0</v>
          </cell>
          <cell r="P2938">
            <v>0</v>
          </cell>
          <cell r="Q2938">
            <v>0</v>
          </cell>
          <cell r="R2938">
            <v>16746.686550000006</v>
          </cell>
          <cell r="S2938">
            <v>51018.605550000015</v>
          </cell>
          <cell r="T2938">
            <v>120852.27000000002</v>
          </cell>
          <cell r="U2938">
            <v>157699.79775000006</v>
          </cell>
          <cell r="V2938">
            <v>177800.38649999999</v>
          </cell>
          <cell r="W2938">
            <v>180383.41200000001</v>
          </cell>
          <cell r="X2938">
            <v>182969.12700000001</v>
          </cell>
          <cell r="Y2938">
            <v>185554.33050000004</v>
          </cell>
          <cell r="Z2938">
            <v>188138.90700000001</v>
          </cell>
          <cell r="AA2938">
            <v>190723.30200000003</v>
          </cell>
          <cell r="AB2938">
            <v>193308.027</v>
          </cell>
          <cell r="AC2938">
            <v>195900.88650000002</v>
          </cell>
          <cell r="AD2938">
            <v>198594.91865997191</v>
          </cell>
          <cell r="AE2938">
            <v>201325.99919378545</v>
          </cell>
          <cell r="AF2938">
            <v>204094.63759127702</v>
          </cell>
          <cell r="AG2938">
            <v>206901.35034879539</v>
          </cell>
          <cell r="AH2938">
            <v>209746.66106555553</v>
          </cell>
          <cell r="AI2938">
            <v>212631.10054131731</v>
          </cell>
          <cell r="AJ2938">
            <v>215555.20687540746</v>
          </cell>
          <cell r="AK2938">
            <v>218519.52556710335</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row>
        <row r="2939">
          <cell r="A2939" t="str">
            <v>UTMedium C&amp;ITime-Of-UseProgram Annual BenefitsHigh Participation Case0</v>
          </cell>
          <cell r="B2939" t="str">
            <v>UT</v>
          </cell>
          <cell r="C2939" t="str">
            <v>Medium C&amp;I</v>
          </cell>
          <cell r="D2939" t="str">
            <v>Time-Of-Use</v>
          </cell>
          <cell r="E2939" t="str">
            <v>Program Annual Benefits</v>
          </cell>
          <cell r="F2939" t="str">
            <v>High Participation Case</v>
          </cell>
          <cell r="G2939">
            <v>0</v>
          </cell>
          <cell r="H2939">
            <v>0</v>
          </cell>
          <cell r="I2939">
            <v>0</v>
          </cell>
          <cell r="J2939">
            <v>0</v>
          </cell>
          <cell r="K2939">
            <v>0</v>
          </cell>
          <cell r="L2939">
            <v>0</v>
          </cell>
          <cell r="M2939">
            <v>0</v>
          </cell>
          <cell r="N2939">
            <v>0</v>
          </cell>
          <cell r="O2939">
            <v>0</v>
          </cell>
          <cell r="P2939">
            <v>0</v>
          </cell>
          <cell r="Q2939">
            <v>0</v>
          </cell>
          <cell r="R2939">
            <v>573231.01</v>
          </cell>
          <cell r="S2939">
            <v>1745288.43</v>
          </cell>
          <cell r="T2939">
            <v>4127886.26</v>
          </cell>
          <cell r="U2939">
            <v>5388069.9000000004</v>
          </cell>
          <cell r="V2939">
            <v>6066603.5300000003</v>
          </cell>
          <cell r="W2939">
            <v>6146956.6100000003</v>
          </cell>
          <cell r="X2939">
            <v>6226381.7599999998</v>
          </cell>
          <cell r="Y2939">
            <v>6305886.3200000003</v>
          </cell>
          <cell r="Z2939">
            <v>6389191.79</v>
          </cell>
          <cell r="AA2939">
            <v>6482465.1100000003</v>
          </cell>
          <cell r="AB2939">
            <v>6568214.9500000002</v>
          </cell>
          <cell r="AC2939">
            <v>6654117.0800000001</v>
          </cell>
          <cell r="AD2939">
            <v>6743128.8899999997</v>
          </cell>
          <cell r="AE2939">
            <v>6833331.4100000001</v>
          </cell>
          <cell r="AF2939">
            <v>6924740.5700000003</v>
          </cell>
          <cell r="AG2939">
            <v>7017372.5</v>
          </cell>
          <cell r="AH2939">
            <v>7111243.5700000003</v>
          </cell>
          <cell r="AI2939">
            <v>7206370.3399999999</v>
          </cell>
          <cell r="AJ2939">
            <v>7302769.6200000001</v>
          </cell>
          <cell r="AK2939">
            <v>7400458.4299999997</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row>
        <row r="2940">
          <cell r="A2940" t="str">
            <v>UTMedium C&amp;ITime-Of-UseProgram Annual CostsHigh Participation Case0</v>
          </cell>
          <cell r="B2940" t="str">
            <v>UT</v>
          </cell>
          <cell r="C2940" t="str">
            <v>Medium C&amp;I</v>
          </cell>
          <cell r="D2940" t="str">
            <v>Time-Of-Use</v>
          </cell>
          <cell r="E2940" t="str">
            <v>Program Annual Costs</v>
          </cell>
          <cell r="F2940" t="str">
            <v>High Participation Case</v>
          </cell>
          <cell r="G2940">
            <v>0</v>
          </cell>
          <cell r="H2940">
            <v>0</v>
          </cell>
          <cell r="I2940">
            <v>0</v>
          </cell>
          <cell r="J2940">
            <v>0</v>
          </cell>
          <cell r="K2940">
            <v>0</v>
          </cell>
          <cell r="L2940">
            <v>0</v>
          </cell>
          <cell r="M2940">
            <v>0</v>
          </cell>
          <cell r="N2940">
            <v>0</v>
          </cell>
          <cell r="O2940">
            <v>0</v>
          </cell>
          <cell r="P2940">
            <v>0</v>
          </cell>
          <cell r="Q2940">
            <v>0</v>
          </cell>
          <cell r="R2940">
            <v>5834317.1500000004</v>
          </cell>
          <cell r="S2940">
            <v>12509121.98</v>
          </cell>
          <cell r="T2940">
            <v>26286343.199999999</v>
          </cell>
          <cell r="U2940">
            <v>16130618.27</v>
          </cell>
          <cell r="V2940">
            <v>10911310.720000001</v>
          </cell>
          <cell r="W2940">
            <v>4823091.07</v>
          </cell>
          <cell r="X2940">
            <v>4899046.41</v>
          </cell>
          <cell r="Y2940">
            <v>4974249.76</v>
          </cell>
          <cell r="Z2940">
            <v>5049879.66</v>
          </cell>
          <cell r="AA2940">
            <v>5126289.05</v>
          </cell>
          <cell r="AB2940">
            <v>5203203.5</v>
          </cell>
          <cell r="AC2940">
            <v>5283869.59</v>
          </cell>
          <cell r="AD2940">
            <v>5405233.1200000001</v>
          </cell>
          <cell r="AE2940">
            <v>5502775.29</v>
          </cell>
          <cell r="AF2940">
            <v>5602414.6799999997</v>
          </cell>
          <cell r="AG2940">
            <v>5704204.7300000004</v>
          </cell>
          <cell r="AH2940">
            <v>5808200.4400000004</v>
          </cell>
          <cell r="AI2940">
            <v>5914458.3899999997</v>
          </cell>
          <cell r="AJ2940">
            <v>6023036.7800000003</v>
          </cell>
          <cell r="AK2940">
            <v>6133995.5099999998</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row>
        <row r="2941">
          <cell r="A2941" t="str">
            <v>UTMedium C&amp;ITime-Of-UseNon-Incentive CostsHigh Participation Case0</v>
          </cell>
          <cell r="B2941" t="str">
            <v>UT</v>
          </cell>
          <cell r="C2941" t="str">
            <v>Medium C&amp;I</v>
          </cell>
          <cell r="D2941" t="str">
            <v>Time-Of-Use</v>
          </cell>
          <cell r="E2941" t="str">
            <v>Non-Incentive Costs</v>
          </cell>
          <cell r="F2941" t="str">
            <v>High Participation Case</v>
          </cell>
          <cell r="G2941">
            <v>0</v>
          </cell>
          <cell r="H2941">
            <v>0</v>
          </cell>
          <cell r="I2941">
            <v>0</v>
          </cell>
          <cell r="J2941">
            <v>0</v>
          </cell>
          <cell r="K2941">
            <v>0</v>
          </cell>
          <cell r="L2941">
            <v>0</v>
          </cell>
          <cell r="M2941">
            <v>0</v>
          </cell>
          <cell r="N2941">
            <v>0</v>
          </cell>
          <cell r="O2941">
            <v>0</v>
          </cell>
          <cell r="P2941">
            <v>0</v>
          </cell>
          <cell r="Q2941">
            <v>0</v>
          </cell>
          <cell r="R2941">
            <v>5482636.7300000004</v>
          </cell>
          <cell r="S2941">
            <v>11437731.27</v>
          </cell>
          <cell r="T2941">
            <v>23748445.530000001</v>
          </cell>
          <cell r="U2941">
            <v>12818922.52</v>
          </cell>
          <cell r="V2941">
            <v>7177502.6100000003</v>
          </cell>
          <cell r="W2941">
            <v>1035039.42</v>
          </cell>
          <cell r="X2941">
            <v>1056694.75</v>
          </cell>
          <cell r="Y2941">
            <v>1077608.81</v>
          </cell>
          <cell r="Z2941">
            <v>1098962.6200000001</v>
          </cell>
          <cell r="AA2941">
            <v>1121099.71</v>
          </cell>
          <cell r="AB2941">
            <v>1143734.93</v>
          </cell>
          <cell r="AC2941">
            <v>1169950.97</v>
          </cell>
          <cell r="AD2941">
            <v>1234739.83</v>
          </cell>
          <cell r="AE2941">
            <v>1274929.31</v>
          </cell>
          <cell r="AF2941">
            <v>1316427.29</v>
          </cell>
          <cell r="AG2941">
            <v>1359276.37</v>
          </cell>
          <cell r="AH2941">
            <v>1403520.56</v>
          </cell>
          <cell r="AI2941">
            <v>1449205.28</v>
          </cell>
          <cell r="AJ2941">
            <v>1496377.44</v>
          </cell>
          <cell r="AK2941">
            <v>1545085.48</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row>
        <row r="2942">
          <cell r="A2942" t="str">
            <v>UTMedium C&amp;ITime-Of-UseSummer Peak Reduction @Meter  (MW)High Participation Case0</v>
          </cell>
          <cell r="B2942" t="str">
            <v>UT</v>
          </cell>
          <cell r="C2942" t="str">
            <v>Medium C&amp;I</v>
          </cell>
          <cell r="D2942" t="str">
            <v>Time-Of-Use</v>
          </cell>
          <cell r="E2942" t="str">
            <v>Summer Peak Reduction @Meter  (MW)</v>
          </cell>
          <cell r="F2942" t="str">
            <v>High Participation Case</v>
          </cell>
          <cell r="G2942">
            <v>0</v>
          </cell>
          <cell r="H2942">
            <v>0</v>
          </cell>
          <cell r="I2942">
            <v>0</v>
          </cell>
          <cell r="J2942">
            <v>0</v>
          </cell>
          <cell r="K2942">
            <v>0</v>
          </cell>
          <cell r="L2942">
            <v>0</v>
          </cell>
          <cell r="M2942">
            <v>0</v>
          </cell>
          <cell r="N2942">
            <v>0</v>
          </cell>
          <cell r="O2942">
            <v>0</v>
          </cell>
          <cell r="P2942">
            <v>0</v>
          </cell>
          <cell r="Q2942">
            <v>0</v>
          </cell>
          <cell r="R2942">
            <v>5.1061481672101516</v>
          </cell>
          <cell r="S2942">
            <v>15.546439584201273</v>
          </cell>
          <cell r="T2942">
            <v>36.769815927493447</v>
          </cell>
          <cell r="U2942">
            <v>47.99510590524666</v>
          </cell>
          <cell r="V2942">
            <v>54.039254216657497</v>
          </cell>
          <cell r="W2942">
            <v>54.75501228123791</v>
          </cell>
          <cell r="X2942">
            <v>55.462504704051796</v>
          </cell>
          <cell r="Y2942">
            <v>56.170704503007471</v>
          </cell>
          <cell r="Z2942">
            <v>56.91276145592839</v>
          </cell>
          <cell r="AA2942">
            <v>57.74360864977195</v>
          </cell>
          <cell r="AB2942">
            <v>58.507439221742665</v>
          </cell>
          <cell r="AC2942">
            <v>59.27262640549219</v>
          </cell>
          <cell r="AD2942">
            <v>60.065513565673378</v>
          </cell>
          <cell r="AE2942">
            <v>60.869007140432515</v>
          </cell>
          <cell r="AF2942">
            <v>61.683249011282939</v>
          </cell>
          <cell r="AG2942">
            <v>62.508382957680382</v>
          </cell>
          <cell r="AH2942">
            <v>63.344554682411669</v>
          </cell>
          <cell r="AI2942">
            <v>64.191911837323005</v>
          </cell>
          <cell r="AJ2942">
            <v>65.050604049392433</v>
          </cell>
          <cell r="AK2942">
            <v>65.920782947151125</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row>
        <row r="2943">
          <cell r="A2943" t="str">
            <v>UTMedium C&amp;ITime-Of-UseSummer Peak Reduction @Generation (MW)High Participation Case0</v>
          </cell>
          <cell r="B2943" t="str">
            <v>UT</v>
          </cell>
          <cell r="C2943" t="str">
            <v>Medium C&amp;I</v>
          </cell>
          <cell r="D2943" t="str">
            <v>Time-Of-Use</v>
          </cell>
          <cell r="E2943" t="str">
            <v>Summer Peak Reduction @Generation (MW)</v>
          </cell>
          <cell r="F2943" t="str">
            <v>High Participation Case</v>
          </cell>
          <cell r="G2943">
            <v>0</v>
          </cell>
          <cell r="H2943">
            <v>0</v>
          </cell>
          <cell r="I2943">
            <v>0</v>
          </cell>
          <cell r="J2943">
            <v>0</v>
          </cell>
          <cell r="K2943">
            <v>0</v>
          </cell>
          <cell r="L2943">
            <v>0</v>
          </cell>
          <cell r="M2943">
            <v>0</v>
          </cell>
          <cell r="N2943">
            <v>0</v>
          </cell>
          <cell r="O2943">
            <v>0</v>
          </cell>
          <cell r="P2943">
            <v>0</v>
          </cell>
          <cell r="Q2943">
            <v>0</v>
          </cell>
          <cell r="R2943">
            <v>5.6309529854545115</v>
          </cell>
          <cell r="S2943">
            <v>17.1442871462299</v>
          </cell>
          <cell r="T2943">
            <v>40.548980952242438</v>
          </cell>
          <cell r="U2943">
            <v>52.92799504328039</v>
          </cell>
          <cell r="V2943">
            <v>59.593354892652727</v>
          </cell>
          <cell r="W2943">
            <v>60.382677857562754</v>
          </cell>
          <cell r="X2943">
            <v>61.162885646285609</v>
          </cell>
          <cell r="Y2943">
            <v>61.94387351456492</v>
          </cell>
          <cell r="Z2943">
            <v>62.762198341341403</v>
          </cell>
          <cell r="AA2943">
            <v>63.678439181486489</v>
          </cell>
          <cell r="AB2943">
            <v>64.520775498172327</v>
          </cell>
          <cell r="AC2943">
            <v>65.364607857843168</v>
          </cell>
          <cell r="AD2943">
            <v>66.238987169908881</v>
          </cell>
          <cell r="AE2943">
            <v>67.125063013269198</v>
          </cell>
          <cell r="AF2943">
            <v>68.022991851877961</v>
          </cell>
          <cell r="AG2943">
            <v>68.932932242700019</v>
          </cell>
          <cell r="AH2943">
            <v>69.855044863709381</v>
          </cell>
          <cell r="AI2943">
            <v>70.789492542261797</v>
          </cell>
          <cell r="AJ2943">
            <v>71.73644028384696</v>
          </cell>
          <cell r="AK2943">
            <v>72.696055301225314</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row>
        <row r="2944">
          <cell r="A2944" t="str">
            <v>UTMedium C&amp;ITime-Of-UseWinter Peak Reduction @Meter  (MW)High Participation Case0</v>
          </cell>
          <cell r="B2944" t="str">
            <v>UT</v>
          </cell>
          <cell r="C2944" t="str">
            <v>Medium C&amp;I</v>
          </cell>
          <cell r="D2944" t="str">
            <v>Time-Of-Use</v>
          </cell>
          <cell r="E2944" t="str">
            <v>Winter Peak Reduction @Meter  (MW)</v>
          </cell>
          <cell r="F2944" t="str">
            <v>High Participation Case</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row>
        <row r="2945">
          <cell r="A2945" t="str">
            <v>UTMedium C&amp;ITime-Of-UseWinter Peak Reduction @Generation (MW)High Participation Case0</v>
          </cell>
          <cell r="B2945" t="str">
            <v>UT</v>
          </cell>
          <cell r="C2945" t="str">
            <v>Medium C&amp;I</v>
          </cell>
          <cell r="D2945" t="str">
            <v>Time-Of-Use</v>
          </cell>
          <cell r="E2945" t="str">
            <v>Winter Peak Reduction @Generation (MW)</v>
          </cell>
          <cell r="F2945" t="str">
            <v>High Participation Case</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row>
        <row r="2946">
          <cell r="A2946" t="str">
            <v>UTMedium C&amp;ITime-Of-UseProgram Annual BenefitsHigh Participation Case0</v>
          </cell>
          <cell r="B2946" t="str">
            <v>UT</v>
          </cell>
          <cell r="C2946" t="str">
            <v>Medium C&amp;I</v>
          </cell>
          <cell r="D2946" t="str">
            <v>Time-Of-Use</v>
          </cell>
          <cell r="E2946" t="str">
            <v>Program Annual Benefits</v>
          </cell>
          <cell r="F2946" t="str">
            <v>High Participation Case</v>
          </cell>
          <cell r="G2946">
            <v>0</v>
          </cell>
          <cell r="BA2946">
            <v>20411865.100000001</v>
          </cell>
        </row>
        <row r="2947">
          <cell r="A2947" t="str">
            <v>UTMedium C&amp;ITime-Of-UseNew ParticipantsHigh Participation Case0</v>
          </cell>
          <cell r="B2947" t="str">
            <v>UT</v>
          </cell>
          <cell r="C2947" t="str">
            <v>Medium C&amp;I</v>
          </cell>
          <cell r="D2947" t="str">
            <v>Time-Of-Use</v>
          </cell>
          <cell r="E2947" t="str">
            <v>New Participants</v>
          </cell>
          <cell r="F2947" t="str">
            <v>High Participation Case</v>
          </cell>
          <cell r="G2947">
            <v>0</v>
          </cell>
          <cell r="H2947">
            <v>0</v>
          </cell>
          <cell r="I2947">
            <v>0</v>
          </cell>
          <cell r="J2947">
            <v>0</v>
          </cell>
          <cell r="K2947">
            <v>0</v>
          </cell>
          <cell r="L2947">
            <v>0</v>
          </cell>
          <cell r="M2947">
            <v>0</v>
          </cell>
          <cell r="N2947">
            <v>0</v>
          </cell>
          <cell r="O2947">
            <v>0</v>
          </cell>
          <cell r="P2947">
            <v>0</v>
          </cell>
          <cell r="Q2947">
            <v>0</v>
          </cell>
          <cell r="R2947">
            <v>16746.686550000006</v>
          </cell>
          <cell r="S2947">
            <v>34271.919000000009</v>
          </cell>
          <cell r="T2947">
            <v>69833.664450000011</v>
          </cell>
          <cell r="U2947">
            <v>36847.527750000037</v>
          </cell>
          <cell r="V2947">
            <v>20100.588749999937</v>
          </cell>
          <cell r="W2947">
            <v>2583.0255000000179</v>
          </cell>
          <cell r="X2947">
            <v>2585.7149999999965</v>
          </cell>
          <cell r="Y2947">
            <v>2585.2035000000324</v>
          </cell>
          <cell r="Z2947">
            <v>2584.5764999999665</v>
          </cell>
          <cell r="AA2947">
            <v>2584.3950000000186</v>
          </cell>
          <cell r="AB2947">
            <v>2584.7249999999767</v>
          </cell>
          <cell r="AC2947">
            <v>2592.8595000000205</v>
          </cell>
          <cell r="AD2947">
            <v>2694.0321599718882</v>
          </cell>
          <cell r="AE2947">
            <v>2731.0805338135397</v>
          </cell>
          <cell r="AF2947">
            <v>2768.6383974915661</v>
          </cell>
          <cell r="AG2947">
            <v>2806.7127575183695</v>
          </cell>
          <cell r="AH2947">
            <v>2845.3107167601411</v>
          </cell>
          <cell r="AI2947">
            <v>2884.4394757617847</v>
          </cell>
          <cell r="AJ2947">
            <v>2924.1063340901455</v>
          </cell>
          <cell r="AK2947">
            <v>2964.3186916958948</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row>
        <row r="2948">
          <cell r="A2948" t="str">
            <v>UTMedium C&amp;ITime-Of-UseIncentive CostsHigh Participation Case0</v>
          </cell>
          <cell r="B2948" t="str">
            <v>UT</v>
          </cell>
          <cell r="C2948" t="str">
            <v>Medium C&amp;I</v>
          </cell>
          <cell r="D2948" t="str">
            <v>Time-Of-Use</v>
          </cell>
          <cell r="E2948" t="str">
            <v>Incentive Costs</v>
          </cell>
          <cell r="F2948" t="str">
            <v>High Participation Case</v>
          </cell>
          <cell r="G2948">
            <v>0</v>
          </cell>
          <cell r="H2948">
            <v>0</v>
          </cell>
          <cell r="I2948">
            <v>0</v>
          </cell>
          <cell r="J2948">
            <v>0</v>
          </cell>
          <cell r="K2948">
            <v>0</v>
          </cell>
          <cell r="L2948">
            <v>0</v>
          </cell>
          <cell r="M2948">
            <v>0</v>
          </cell>
          <cell r="N2948">
            <v>0</v>
          </cell>
          <cell r="O2948">
            <v>0</v>
          </cell>
          <cell r="P2948">
            <v>0</v>
          </cell>
          <cell r="Q2948">
            <v>0</v>
          </cell>
          <cell r="R2948">
            <v>351680.42</v>
          </cell>
          <cell r="S2948">
            <v>1071390.72</v>
          </cell>
          <cell r="T2948">
            <v>2537897.67</v>
          </cell>
          <cell r="U2948">
            <v>3311695.75</v>
          </cell>
          <cell r="V2948">
            <v>3733808.12</v>
          </cell>
          <cell r="W2948">
            <v>3788051.65</v>
          </cell>
          <cell r="X2948">
            <v>3842351.67</v>
          </cell>
          <cell r="Y2948">
            <v>3896640.94</v>
          </cell>
          <cell r="Z2948">
            <v>3950917.05</v>
          </cell>
          <cell r="AA2948">
            <v>4005189.34</v>
          </cell>
          <cell r="AB2948">
            <v>4059468.57</v>
          </cell>
          <cell r="AC2948">
            <v>4113918.62</v>
          </cell>
          <cell r="AD2948">
            <v>4170493.29</v>
          </cell>
          <cell r="AE2948">
            <v>4227845.9800000004</v>
          </cell>
          <cell r="AF2948">
            <v>4285987.3899999997</v>
          </cell>
          <cell r="AG2948">
            <v>4344928.3600000003</v>
          </cell>
          <cell r="AH2948">
            <v>4404679.88</v>
          </cell>
          <cell r="AI2948">
            <v>4465253.1100000003</v>
          </cell>
          <cell r="AJ2948">
            <v>4526659.34</v>
          </cell>
          <cell r="AK2948">
            <v>4588910.04</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row>
        <row r="2949">
          <cell r="A2949" t="str">
            <v>UTMedium C&amp;ITime-Of-UseParticipantsHigh Participation Case0</v>
          </cell>
          <cell r="B2949" t="str">
            <v>UT</v>
          </cell>
          <cell r="C2949" t="str">
            <v>Medium C&amp;I</v>
          </cell>
          <cell r="D2949" t="str">
            <v>Time-Of-Use</v>
          </cell>
          <cell r="E2949" t="str">
            <v>Participants</v>
          </cell>
          <cell r="F2949" t="str">
            <v>High Participation Case</v>
          </cell>
          <cell r="G2949">
            <v>0</v>
          </cell>
          <cell r="H2949">
            <v>0</v>
          </cell>
          <cell r="I2949">
            <v>0</v>
          </cell>
          <cell r="J2949">
            <v>0</v>
          </cell>
          <cell r="K2949">
            <v>0</v>
          </cell>
          <cell r="L2949">
            <v>0</v>
          </cell>
          <cell r="M2949">
            <v>0</v>
          </cell>
          <cell r="N2949">
            <v>0</v>
          </cell>
          <cell r="O2949">
            <v>0</v>
          </cell>
          <cell r="P2949">
            <v>0</v>
          </cell>
          <cell r="Q2949">
            <v>0</v>
          </cell>
          <cell r="R2949">
            <v>16746.686550000006</v>
          </cell>
          <cell r="S2949">
            <v>51018.605550000015</v>
          </cell>
          <cell r="T2949">
            <v>120852.27000000002</v>
          </cell>
          <cell r="U2949">
            <v>157699.79775000006</v>
          </cell>
          <cell r="V2949">
            <v>177800.38649999999</v>
          </cell>
          <cell r="W2949">
            <v>180383.41200000001</v>
          </cell>
          <cell r="X2949">
            <v>182969.12700000001</v>
          </cell>
          <cell r="Y2949">
            <v>185554.33050000004</v>
          </cell>
          <cell r="Z2949">
            <v>188138.90700000001</v>
          </cell>
          <cell r="AA2949">
            <v>190723.30200000003</v>
          </cell>
          <cell r="AB2949">
            <v>193308.027</v>
          </cell>
          <cell r="AC2949">
            <v>195900.88650000002</v>
          </cell>
          <cell r="AD2949">
            <v>198594.91865997191</v>
          </cell>
          <cell r="AE2949">
            <v>201325.99919378545</v>
          </cell>
          <cell r="AF2949">
            <v>204094.63759127702</v>
          </cell>
          <cell r="AG2949">
            <v>206901.35034879539</v>
          </cell>
          <cell r="AH2949">
            <v>209746.66106555553</v>
          </cell>
          <cell r="AI2949">
            <v>212631.10054131731</v>
          </cell>
          <cell r="AJ2949">
            <v>215555.20687540746</v>
          </cell>
          <cell r="AK2949">
            <v>218519.52556710335</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row>
        <row r="2950">
          <cell r="A2950" t="str">
            <v>UTResidentialTime-Of-UseProgram Annual BenefitsHigh Participation Case0</v>
          </cell>
          <cell r="B2950" t="str">
            <v>UT</v>
          </cell>
          <cell r="C2950" t="str">
            <v>Residential</v>
          </cell>
          <cell r="D2950" t="str">
            <v>Time-Of-Use</v>
          </cell>
          <cell r="E2950" t="str">
            <v>Program Annual Benefits</v>
          </cell>
          <cell r="F2950" t="str">
            <v>High Participation Case</v>
          </cell>
          <cell r="G2950">
            <v>0</v>
          </cell>
          <cell r="H2950">
            <v>0</v>
          </cell>
          <cell r="I2950">
            <v>0</v>
          </cell>
          <cell r="J2950">
            <v>0</v>
          </cell>
          <cell r="K2950">
            <v>0</v>
          </cell>
          <cell r="L2950">
            <v>0</v>
          </cell>
          <cell r="M2950">
            <v>0</v>
          </cell>
          <cell r="N2950">
            <v>0</v>
          </cell>
          <cell r="O2950">
            <v>0</v>
          </cell>
          <cell r="P2950">
            <v>0</v>
          </cell>
          <cell r="Q2950">
            <v>0</v>
          </cell>
          <cell r="R2950">
            <v>573231.01</v>
          </cell>
          <cell r="S2950">
            <v>1745288.43</v>
          </cell>
          <cell r="T2950">
            <v>4127886.26</v>
          </cell>
          <cell r="U2950">
            <v>5388069.9000000004</v>
          </cell>
          <cell r="V2950">
            <v>6066603.5300000003</v>
          </cell>
          <cell r="W2950">
            <v>6146956.6100000003</v>
          </cell>
          <cell r="X2950">
            <v>6226381.7599999998</v>
          </cell>
          <cell r="Y2950">
            <v>6305886.3200000003</v>
          </cell>
          <cell r="Z2950">
            <v>6389191.79</v>
          </cell>
          <cell r="AA2950">
            <v>6482465.1100000003</v>
          </cell>
          <cell r="AB2950">
            <v>6568214.9500000002</v>
          </cell>
          <cell r="AC2950">
            <v>6654117.0800000001</v>
          </cell>
          <cell r="AD2950">
            <v>6743128.8899999997</v>
          </cell>
          <cell r="AE2950">
            <v>6833331.4100000001</v>
          </cell>
          <cell r="AF2950">
            <v>6924740.5700000003</v>
          </cell>
          <cell r="AG2950">
            <v>7017372.5</v>
          </cell>
          <cell r="AH2950">
            <v>7111243.5700000003</v>
          </cell>
          <cell r="AI2950">
            <v>7206370.3399999999</v>
          </cell>
          <cell r="AJ2950">
            <v>7302769.6200000001</v>
          </cell>
          <cell r="AK2950">
            <v>7400458.4299999997</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row>
        <row r="2951">
          <cell r="A2951" t="str">
            <v>UTResidentialTime-Of-UseProgram Annual CostsHigh Participation Case0</v>
          </cell>
          <cell r="B2951" t="str">
            <v>UT</v>
          </cell>
          <cell r="C2951" t="str">
            <v>Residential</v>
          </cell>
          <cell r="D2951" t="str">
            <v>Time-Of-Use</v>
          </cell>
          <cell r="E2951" t="str">
            <v>Program Annual Costs</v>
          </cell>
          <cell r="F2951" t="str">
            <v>High Participation Case</v>
          </cell>
          <cell r="G2951">
            <v>0</v>
          </cell>
          <cell r="H2951">
            <v>0</v>
          </cell>
          <cell r="I2951">
            <v>0</v>
          </cell>
          <cell r="J2951">
            <v>0</v>
          </cell>
          <cell r="K2951">
            <v>0</v>
          </cell>
          <cell r="L2951">
            <v>0</v>
          </cell>
          <cell r="M2951">
            <v>0</v>
          </cell>
          <cell r="N2951">
            <v>0</v>
          </cell>
          <cell r="O2951">
            <v>0</v>
          </cell>
          <cell r="P2951">
            <v>0</v>
          </cell>
          <cell r="Q2951">
            <v>0</v>
          </cell>
          <cell r="R2951">
            <v>5834317.1500000004</v>
          </cell>
          <cell r="S2951">
            <v>12509121.98</v>
          </cell>
          <cell r="T2951">
            <v>26286343.199999999</v>
          </cell>
          <cell r="U2951">
            <v>16130618.27</v>
          </cell>
          <cell r="V2951">
            <v>10911310.720000001</v>
          </cell>
          <cell r="W2951">
            <v>4823091.07</v>
          </cell>
          <cell r="X2951">
            <v>4899046.41</v>
          </cell>
          <cell r="Y2951">
            <v>4974249.76</v>
          </cell>
          <cell r="Z2951">
            <v>5049879.66</v>
          </cell>
          <cell r="AA2951">
            <v>5126289.05</v>
          </cell>
          <cell r="AB2951">
            <v>5203203.5</v>
          </cell>
          <cell r="AC2951">
            <v>5283869.59</v>
          </cell>
          <cell r="AD2951">
            <v>5405233.1200000001</v>
          </cell>
          <cell r="AE2951">
            <v>5502775.29</v>
          </cell>
          <cell r="AF2951">
            <v>5602414.6799999997</v>
          </cell>
          <cell r="AG2951">
            <v>5704204.7300000004</v>
          </cell>
          <cell r="AH2951">
            <v>5808200.4400000004</v>
          </cell>
          <cell r="AI2951">
            <v>5914458.3899999997</v>
          </cell>
          <cell r="AJ2951">
            <v>6023036.7800000003</v>
          </cell>
          <cell r="AK2951">
            <v>6133995.5099999998</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row>
        <row r="2952">
          <cell r="A2952" t="str">
            <v>UTResidentialTime-Of-UseNon-Incentive CostsHigh Participation Case0</v>
          </cell>
          <cell r="B2952" t="str">
            <v>UT</v>
          </cell>
          <cell r="C2952" t="str">
            <v>Residential</v>
          </cell>
          <cell r="D2952" t="str">
            <v>Time-Of-Use</v>
          </cell>
          <cell r="E2952" t="str">
            <v>Non-Incentive Costs</v>
          </cell>
          <cell r="F2952" t="str">
            <v>High Participation Case</v>
          </cell>
          <cell r="G2952">
            <v>0</v>
          </cell>
          <cell r="H2952">
            <v>0</v>
          </cell>
          <cell r="I2952">
            <v>0</v>
          </cell>
          <cell r="J2952">
            <v>0</v>
          </cell>
          <cell r="K2952">
            <v>0</v>
          </cell>
          <cell r="L2952">
            <v>0</v>
          </cell>
          <cell r="M2952">
            <v>0</v>
          </cell>
          <cell r="N2952">
            <v>0</v>
          </cell>
          <cell r="O2952">
            <v>0</v>
          </cell>
          <cell r="P2952">
            <v>0</v>
          </cell>
          <cell r="Q2952">
            <v>0</v>
          </cell>
          <cell r="R2952">
            <v>5482636.7300000004</v>
          </cell>
          <cell r="S2952">
            <v>11437731.27</v>
          </cell>
          <cell r="T2952">
            <v>23748445.530000001</v>
          </cell>
          <cell r="U2952">
            <v>12818922.52</v>
          </cell>
          <cell r="V2952">
            <v>7177502.6100000003</v>
          </cell>
          <cell r="W2952">
            <v>1035039.42</v>
          </cell>
          <cell r="X2952">
            <v>1056694.75</v>
          </cell>
          <cell r="Y2952">
            <v>1077608.81</v>
          </cell>
          <cell r="Z2952">
            <v>1098962.6200000001</v>
          </cell>
          <cell r="AA2952">
            <v>1121099.71</v>
          </cell>
          <cell r="AB2952">
            <v>1143734.93</v>
          </cell>
          <cell r="AC2952">
            <v>1169950.97</v>
          </cell>
          <cell r="AD2952">
            <v>1234739.83</v>
          </cell>
          <cell r="AE2952">
            <v>1274929.31</v>
          </cell>
          <cell r="AF2952">
            <v>1316427.29</v>
          </cell>
          <cell r="AG2952">
            <v>1359276.37</v>
          </cell>
          <cell r="AH2952">
            <v>1403520.56</v>
          </cell>
          <cell r="AI2952">
            <v>1449205.28</v>
          </cell>
          <cell r="AJ2952">
            <v>1496377.44</v>
          </cell>
          <cell r="AK2952">
            <v>1545085.48</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row>
        <row r="2953">
          <cell r="A2953" t="str">
            <v>UTResidentialTime-Of-UseSummer Peak Reduction @Meter  (MW)High Participation Case0</v>
          </cell>
          <cell r="B2953" t="str">
            <v>UT</v>
          </cell>
          <cell r="C2953" t="str">
            <v>Residential</v>
          </cell>
          <cell r="D2953" t="str">
            <v>Time-Of-Use</v>
          </cell>
          <cell r="E2953" t="str">
            <v>Summer Peak Reduction @Meter  (MW)</v>
          </cell>
          <cell r="F2953" t="str">
            <v>High Participation Case</v>
          </cell>
          <cell r="G2953">
            <v>0</v>
          </cell>
          <cell r="H2953">
            <v>0</v>
          </cell>
          <cell r="I2953">
            <v>0</v>
          </cell>
          <cell r="J2953">
            <v>0</v>
          </cell>
          <cell r="K2953">
            <v>0</v>
          </cell>
          <cell r="L2953">
            <v>0</v>
          </cell>
          <cell r="M2953">
            <v>0</v>
          </cell>
          <cell r="N2953">
            <v>0</v>
          </cell>
          <cell r="O2953">
            <v>0</v>
          </cell>
          <cell r="P2953">
            <v>0</v>
          </cell>
          <cell r="Q2953">
            <v>0</v>
          </cell>
          <cell r="R2953">
            <v>5.1061481672101516</v>
          </cell>
          <cell r="S2953">
            <v>15.546439584201273</v>
          </cell>
          <cell r="T2953">
            <v>36.769815927493447</v>
          </cell>
          <cell r="U2953">
            <v>47.99510590524666</v>
          </cell>
          <cell r="V2953">
            <v>54.039254216657497</v>
          </cell>
          <cell r="W2953">
            <v>54.75501228123791</v>
          </cell>
          <cell r="X2953">
            <v>55.462504704051796</v>
          </cell>
          <cell r="Y2953">
            <v>56.170704503007471</v>
          </cell>
          <cell r="Z2953">
            <v>56.91276145592839</v>
          </cell>
          <cell r="AA2953">
            <v>57.74360864977195</v>
          </cell>
          <cell r="AB2953">
            <v>58.507439221742665</v>
          </cell>
          <cell r="AC2953">
            <v>59.27262640549219</v>
          </cell>
          <cell r="AD2953">
            <v>60.065513565673378</v>
          </cell>
          <cell r="AE2953">
            <v>60.869007140432515</v>
          </cell>
          <cell r="AF2953">
            <v>61.683249011282939</v>
          </cell>
          <cell r="AG2953">
            <v>62.508382957680382</v>
          </cell>
          <cell r="AH2953">
            <v>63.344554682411669</v>
          </cell>
          <cell r="AI2953">
            <v>64.191911837323005</v>
          </cell>
          <cell r="AJ2953">
            <v>65.050604049392433</v>
          </cell>
          <cell r="AK2953">
            <v>65.920782947151125</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row>
        <row r="2954">
          <cell r="A2954" t="str">
            <v>UTResidentialTime-Of-UseSummer Peak Reduction @Generation (MW)High Participation Case0</v>
          </cell>
          <cell r="B2954" t="str">
            <v>UT</v>
          </cell>
          <cell r="C2954" t="str">
            <v>Residential</v>
          </cell>
          <cell r="D2954" t="str">
            <v>Time-Of-Use</v>
          </cell>
          <cell r="E2954" t="str">
            <v>Summer Peak Reduction @Generation (MW)</v>
          </cell>
          <cell r="F2954" t="str">
            <v>High Participation Case</v>
          </cell>
          <cell r="G2954">
            <v>0</v>
          </cell>
          <cell r="H2954">
            <v>0</v>
          </cell>
          <cell r="I2954">
            <v>0</v>
          </cell>
          <cell r="J2954">
            <v>0</v>
          </cell>
          <cell r="K2954">
            <v>0</v>
          </cell>
          <cell r="L2954">
            <v>0</v>
          </cell>
          <cell r="M2954">
            <v>0</v>
          </cell>
          <cell r="N2954">
            <v>0</v>
          </cell>
          <cell r="O2954">
            <v>0</v>
          </cell>
          <cell r="P2954">
            <v>0</v>
          </cell>
          <cell r="Q2954">
            <v>0</v>
          </cell>
          <cell r="R2954">
            <v>5.6309529854545115</v>
          </cell>
          <cell r="S2954">
            <v>17.1442871462299</v>
          </cell>
          <cell r="T2954">
            <v>40.548980952242438</v>
          </cell>
          <cell r="U2954">
            <v>52.92799504328039</v>
          </cell>
          <cell r="V2954">
            <v>59.593354892652727</v>
          </cell>
          <cell r="W2954">
            <v>60.382677857562754</v>
          </cell>
          <cell r="X2954">
            <v>61.162885646285609</v>
          </cell>
          <cell r="Y2954">
            <v>61.94387351456492</v>
          </cell>
          <cell r="Z2954">
            <v>62.762198341341403</v>
          </cell>
          <cell r="AA2954">
            <v>63.678439181486489</v>
          </cell>
          <cell r="AB2954">
            <v>64.520775498172327</v>
          </cell>
          <cell r="AC2954">
            <v>65.364607857843168</v>
          </cell>
          <cell r="AD2954">
            <v>66.238987169908881</v>
          </cell>
          <cell r="AE2954">
            <v>67.125063013269198</v>
          </cell>
          <cell r="AF2954">
            <v>68.022991851877961</v>
          </cell>
          <cell r="AG2954">
            <v>68.932932242700019</v>
          </cell>
          <cell r="AH2954">
            <v>69.855044863709381</v>
          </cell>
          <cell r="AI2954">
            <v>70.789492542261797</v>
          </cell>
          <cell r="AJ2954">
            <v>71.73644028384696</v>
          </cell>
          <cell r="AK2954">
            <v>72.696055301225314</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row>
        <row r="2955">
          <cell r="A2955" t="str">
            <v>UTResidentialTime-Of-UseWinter Peak Reduction @Meter  (MW)High Participation Case0</v>
          </cell>
          <cell r="B2955" t="str">
            <v>UT</v>
          </cell>
          <cell r="C2955" t="str">
            <v>Residential</v>
          </cell>
          <cell r="D2955" t="str">
            <v>Time-Of-Use</v>
          </cell>
          <cell r="E2955" t="str">
            <v>Winter Peak Reduction @Meter  (MW)</v>
          </cell>
          <cell r="F2955" t="str">
            <v>High Participation Case</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row>
        <row r="2956">
          <cell r="A2956" t="str">
            <v>UTResidentialTime-Of-UseWinter Peak Reduction @Generation (MW)High Participation Case0</v>
          </cell>
          <cell r="B2956" t="str">
            <v>UT</v>
          </cell>
          <cell r="C2956" t="str">
            <v>Residential</v>
          </cell>
          <cell r="D2956" t="str">
            <v>Time-Of-Use</v>
          </cell>
          <cell r="E2956" t="str">
            <v>Winter Peak Reduction @Generation (MW)</v>
          </cell>
          <cell r="F2956" t="str">
            <v>High Participation Case</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row>
        <row r="2957">
          <cell r="A2957" t="str">
            <v>UTResidentialTime-Of-UseProgram Annual BenefitsHigh Participation Case0</v>
          </cell>
          <cell r="B2957" t="str">
            <v>UT</v>
          </cell>
          <cell r="C2957" t="str">
            <v>Residential</v>
          </cell>
          <cell r="D2957" t="str">
            <v>Time-Of-Use</v>
          </cell>
          <cell r="E2957" t="str">
            <v>Program Annual Benefits</v>
          </cell>
          <cell r="F2957" t="str">
            <v>High Participation Case</v>
          </cell>
          <cell r="G2957">
            <v>0</v>
          </cell>
          <cell r="BA2957">
            <v>130783960.33</v>
          </cell>
        </row>
        <row r="2958">
          <cell r="A2958" t="str">
            <v>UTResidentialTime-Of-UseNew ParticipantsHigh Participation Case0</v>
          </cell>
          <cell r="B2958" t="str">
            <v>UT</v>
          </cell>
          <cell r="C2958" t="str">
            <v>Residential</v>
          </cell>
          <cell r="D2958" t="str">
            <v>Time-Of-Use</v>
          </cell>
          <cell r="E2958" t="str">
            <v>New Participants</v>
          </cell>
          <cell r="F2958" t="str">
            <v>High Participation Case</v>
          </cell>
          <cell r="G2958">
            <v>0</v>
          </cell>
          <cell r="H2958">
            <v>0</v>
          </cell>
          <cell r="I2958">
            <v>0</v>
          </cell>
          <cell r="J2958">
            <v>0</v>
          </cell>
          <cell r="K2958">
            <v>0</v>
          </cell>
          <cell r="L2958">
            <v>0</v>
          </cell>
          <cell r="M2958">
            <v>0</v>
          </cell>
          <cell r="N2958">
            <v>0</v>
          </cell>
          <cell r="O2958">
            <v>0</v>
          </cell>
          <cell r="P2958">
            <v>0</v>
          </cell>
          <cell r="Q2958">
            <v>0</v>
          </cell>
          <cell r="R2958">
            <v>16746.686550000006</v>
          </cell>
          <cell r="S2958">
            <v>34271.919000000009</v>
          </cell>
          <cell r="T2958">
            <v>69833.664450000011</v>
          </cell>
          <cell r="U2958">
            <v>36847.527750000037</v>
          </cell>
          <cell r="V2958">
            <v>20100.588749999937</v>
          </cell>
          <cell r="W2958">
            <v>2583.0255000000179</v>
          </cell>
          <cell r="X2958">
            <v>2585.7149999999965</v>
          </cell>
          <cell r="Y2958">
            <v>2585.2035000000324</v>
          </cell>
          <cell r="Z2958">
            <v>2584.5764999999665</v>
          </cell>
          <cell r="AA2958">
            <v>2584.3950000000186</v>
          </cell>
          <cell r="AB2958">
            <v>2584.7249999999767</v>
          </cell>
          <cell r="AC2958">
            <v>2592.8595000000205</v>
          </cell>
          <cell r="AD2958">
            <v>2694.0321599718882</v>
          </cell>
          <cell r="AE2958">
            <v>2731.0805338135397</v>
          </cell>
          <cell r="AF2958">
            <v>2768.6383974915661</v>
          </cell>
          <cell r="AG2958">
            <v>2806.7127575183695</v>
          </cell>
          <cell r="AH2958">
            <v>2845.3107167601411</v>
          </cell>
          <cell r="AI2958">
            <v>2884.4394757617847</v>
          </cell>
          <cell r="AJ2958">
            <v>2924.1063340901455</v>
          </cell>
          <cell r="AK2958">
            <v>2964.3186916958948</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row>
        <row r="2959">
          <cell r="A2959" t="str">
            <v>UTResidentialTime-Of-UseIncentive CostsHigh Participation Case0</v>
          </cell>
          <cell r="B2959" t="str">
            <v>UT</v>
          </cell>
          <cell r="C2959" t="str">
            <v>Residential</v>
          </cell>
          <cell r="D2959" t="str">
            <v>Time-Of-Use</v>
          </cell>
          <cell r="E2959" t="str">
            <v>Incentive Costs</v>
          </cell>
          <cell r="F2959" t="str">
            <v>High Participation Case</v>
          </cell>
          <cell r="G2959">
            <v>0</v>
          </cell>
          <cell r="H2959">
            <v>0</v>
          </cell>
          <cell r="I2959">
            <v>0</v>
          </cell>
          <cell r="J2959">
            <v>0</v>
          </cell>
          <cell r="K2959">
            <v>0</v>
          </cell>
          <cell r="L2959">
            <v>0</v>
          </cell>
          <cell r="M2959">
            <v>0</v>
          </cell>
          <cell r="N2959">
            <v>0</v>
          </cell>
          <cell r="O2959">
            <v>0</v>
          </cell>
          <cell r="P2959">
            <v>0</v>
          </cell>
          <cell r="Q2959">
            <v>0</v>
          </cell>
          <cell r="R2959">
            <v>351680.42</v>
          </cell>
          <cell r="S2959">
            <v>1071390.72</v>
          </cell>
          <cell r="T2959">
            <v>2537897.67</v>
          </cell>
          <cell r="U2959">
            <v>3311695.75</v>
          </cell>
          <cell r="V2959">
            <v>3733808.12</v>
          </cell>
          <cell r="W2959">
            <v>3788051.65</v>
          </cell>
          <cell r="X2959">
            <v>3842351.67</v>
          </cell>
          <cell r="Y2959">
            <v>3896640.94</v>
          </cell>
          <cell r="Z2959">
            <v>3950917.05</v>
          </cell>
          <cell r="AA2959">
            <v>4005189.34</v>
          </cell>
          <cell r="AB2959">
            <v>4059468.57</v>
          </cell>
          <cell r="AC2959">
            <v>4113918.62</v>
          </cell>
          <cell r="AD2959">
            <v>4170493.29</v>
          </cell>
          <cell r="AE2959">
            <v>4227845.9800000004</v>
          </cell>
          <cell r="AF2959">
            <v>4285987.3899999997</v>
          </cell>
          <cell r="AG2959">
            <v>4344928.3600000003</v>
          </cell>
          <cell r="AH2959">
            <v>4404679.88</v>
          </cell>
          <cell r="AI2959">
            <v>4465253.1100000003</v>
          </cell>
          <cell r="AJ2959">
            <v>4526659.34</v>
          </cell>
          <cell r="AK2959">
            <v>4588910.04</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row>
        <row r="2960">
          <cell r="A2960" t="str">
            <v>UTResidentialTime-Of-UseParticipantsHigh Participation Case0</v>
          </cell>
          <cell r="B2960" t="str">
            <v>UT</v>
          </cell>
          <cell r="C2960" t="str">
            <v>Residential</v>
          </cell>
          <cell r="D2960" t="str">
            <v>Time-Of-Use</v>
          </cell>
          <cell r="E2960" t="str">
            <v>Participants</v>
          </cell>
          <cell r="F2960" t="str">
            <v>High Participation Case</v>
          </cell>
          <cell r="G2960">
            <v>0</v>
          </cell>
          <cell r="H2960">
            <v>0</v>
          </cell>
          <cell r="I2960">
            <v>0</v>
          </cell>
          <cell r="J2960">
            <v>0</v>
          </cell>
          <cell r="K2960">
            <v>0</v>
          </cell>
          <cell r="L2960">
            <v>0</v>
          </cell>
          <cell r="M2960">
            <v>0</v>
          </cell>
          <cell r="N2960">
            <v>0</v>
          </cell>
          <cell r="O2960">
            <v>0</v>
          </cell>
          <cell r="P2960">
            <v>0</v>
          </cell>
          <cell r="Q2960">
            <v>0</v>
          </cell>
          <cell r="R2960">
            <v>16746.686550000006</v>
          </cell>
          <cell r="S2960">
            <v>51018.605550000015</v>
          </cell>
          <cell r="T2960">
            <v>120852.27000000002</v>
          </cell>
          <cell r="U2960">
            <v>157699.79775000006</v>
          </cell>
          <cell r="V2960">
            <v>177800.38649999999</v>
          </cell>
          <cell r="W2960">
            <v>180383.41200000001</v>
          </cell>
          <cell r="X2960">
            <v>182969.12700000001</v>
          </cell>
          <cell r="Y2960">
            <v>185554.33050000004</v>
          </cell>
          <cell r="Z2960">
            <v>188138.90700000001</v>
          </cell>
          <cell r="AA2960">
            <v>190723.30200000003</v>
          </cell>
          <cell r="AB2960">
            <v>193308.027</v>
          </cell>
          <cell r="AC2960">
            <v>195900.88650000002</v>
          </cell>
          <cell r="AD2960">
            <v>198594.91865997191</v>
          </cell>
          <cell r="AE2960">
            <v>201325.99919378545</v>
          </cell>
          <cell r="AF2960">
            <v>204094.63759127702</v>
          </cell>
          <cell r="AG2960">
            <v>206901.35034879539</v>
          </cell>
          <cell r="AH2960">
            <v>209746.66106555553</v>
          </cell>
          <cell r="AI2960">
            <v>212631.10054131731</v>
          </cell>
          <cell r="AJ2960">
            <v>215555.20687540746</v>
          </cell>
          <cell r="AK2960">
            <v>218519.52556710335</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row>
        <row r="2961">
          <cell r="A2961" t="str">
            <v>UTSmall C&amp;ITime-Of-UseProgram Annual BenefitsHigh Participation Case0</v>
          </cell>
          <cell r="B2961" t="str">
            <v>UT</v>
          </cell>
          <cell r="C2961" t="str">
            <v>Small C&amp;I</v>
          </cell>
          <cell r="D2961" t="str">
            <v>Time-Of-Use</v>
          </cell>
          <cell r="E2961" t="str">
            <v>Program Annual Benefits</v>
          </cell>
          <cell r="F2961" t="str">
            <v>High Participation Case</v>
          </cell>
          <cell r="G2961">
            <v>0</v>
          </cell>
          <cell r="H2961">
            <v>0</v>
          </cell>
          <cell r="I2961">
            <v>0</v>
          </cell>
          <cell r="J2961">
            <v>0</v>
          </cell>
          <cell r="K2961">
            <v>0</v>
          </cell>
          <cell r="L2961">
            <v>0</v>
          </cell>
          <cell r="M2961">
            <v>0</v>
          </cell>
          <cell r="N2961">
            <v>0</v>
          </cell>
          <cell r="O2961">
            <v>0</v>
          </cell>
          <cell r="P2961">
            <v>0</v>
          </cell>
          <cell r="Q2961">
            <v>0</v>
          </cell>
          <cell r="R2961">
            <v>573231.01</v>
          </cell>
          <cell r="S2961">
            <v>1745288.43</v>
          </cell>
          <cell r="T2961">
            <v>4127886.26</v>
          </cell>
          <cell r="U2961">
            <v>5388069.9000000004</v>
          </cell>
          <cell r="V2961">
            <v>6066603.5300000003</v>
          </cell>
          <cell r="W2961">
            <v>6146956.6100000003</v>
          </cell>
          <cell r="X2961">
            <v>6226381.7599999998</v>
          </cell>
          <cell r="Y2961">
            <v>6305886.3200000003</v>
          </cell>
          <cell r="Z2961">
            <v>6389191.79</v>
          </cell>
          <cell r="AA2961">
            <v>6482465.1100000003</v>
          </cell>
          <cell r="AB2961">
            <v>6568214.9500000002</v>
          </cell>
          <cell r="AC2961">
            <v>6654117.0800000001</v>
          </cell>
          <cell r="AD2961">
            <v>6743128.8899999997</v>
          </cell>
          <cell r="AE2961">
            <v>6833331.4100000001</v>
          </cell>
          <cell r="AF2961">
            <v>6924740.5700000003</v>
          </cell>
          <cell r="AG2961">
            <v>7017372.5</v>
          </cell>
          <cell r="AH2961">
            <v>7111243.5700000003</v>
          </cell>
          <cell r="AI2961">
            <v>7206370.3399999999</v>
          </cell>
          <cell r="AJ2961">
            <v>7302769.6200000001</v>
          </cell>
          <cell r="AK2961">
            <v>7400458.4299999997</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row>
        <row r="2962">
          <cell r="A2962" t="str">
            <v>UTSmall C&amp;ITime-Of-UseProgram Annual CostsHigh Participation Case0</v>
          </cell>
          <cell r="B2962" t="str">
            <v>UT</v>
          </cell>
          <cell r="C2962" t="str">
            <v>Small C&amp;I</v>
          </cell>
          <cell r="D2962" t="str">
            <v>Time-Of-Use</v>
          </cell>
          <cell r="E2962" t="str">
            <v>Program Annual Costs</v>
          </cell>
          <cell r="F2962" t="str">
            <v>High Participation Case</v>
          </cell>
          <cell r="G2962">
            <v>0</v>
          </cell>
          <cell r="H2962">
            <v>0</v>
          </cell>
          <cell r="I2962">
            <v>0</v>
          </cell>
          <cell r="J2962">
            <v>0</v>
          </cell>
          <cell r="K2962">
            <v>0</v>
          </cell>
          <cell r="L2962">
            <v>0</v>
          </cell>
          <cell r="M2962">
            <v>0</v>
          </cell>
          <cell r="N2962">
            <v>0</v>
          </cell>
          <cell r="O2962">
            <v>0</v>
          </cell>
          <cell r="P2962">
            <v>0</v>
          </cell>
          <cell r="Q2962">
            <v>0</v>
          </cell>
          <cell r="R2962">
            <v>5834317.1500000004</v>
          </cell>
          <cell r="S2962">
            <v>12509121.98</v>
          </cell>
          <cell r="T2962">
            <v>26286343.199999999</v>
          </cell>
          <cell r="U2962">
            <v>16130618.27</v>
          </cell>
          <cell r="V2962">
            <v>10911310.720000001</v>
          </cell>
          <cell r="W2962">
            <v>4823091.07</v>
          </cell>
          <cell r="X2962">
            <v>4899046.41</v>
          </cell>
          <cell r="Y2962">
            <v>4974249.76</v>
          </cell>
          <cell r="Z2962">
            <v>5049879.66</v>
          </cell>
          <cell r="AA2962">
            <v>5126289.05</v>
          </cell>
          <cell r="AB2962">
            <v>5203203.5</v>
          </cell>
          <cell r="AC2962">
            <v>5283869.59</v>
          </cell>
          <cell r="AD2962">
            <v>5405233.1200000001</v>
          </cell>
          <cell r="AE2962">
            <v>5502775.29</v>
          </cell>
          <cell r="AF2962">
            <v>5602414.6799999997</v>
          </cell>
          <cell r="AG2962">
            <v>5704204.7300000004</v>
          </cell>
          <cell r="AH2962">
            <v>5808200.4400000004</v>
          </cell>
          <cell r="AI2962">
            <v>5914458.3899999997</v>
          </cell>
          <cell r="AJ2962">
            <v>6023036.7800000003</v>
          </cell>
          <cell r="AK2962">
            <v>6133995.5099999998</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row>
        <row r="2963">
          <cell r="A2963" t="str">
            <v>UTSmall C&amp;ITime-Of-UseNon-Incentive CostsHigh Participation Case0</v>
          </cell>
          <cell r="B2963" t="str">
            <v>UT</v>
          </cell>
          <cell r="C2963" t="str">
            <v>Small C&amp;I</v>
          </cell>
          <cell r="D2963" t="str">
            <v>Time-Of-Use</v>
          </cell>
          <cell r="E2963" t="str">
            <v>Non-Incentive Costs</v>
          </cell>
          <cell r="F2963" t="str">
            <v>High Participation Case</v>
          </cell>
          <cell r="G2963">
            <v>0</v>
          </cell>
          <cell r="H2963">
            <v>0</v>
          </cell>
          <cell r="I2963">
            <v>0</v>
          </cell>
          <cell r="J2963">
            <v>0</v>
          </cell>
          <cell r="K2963">
            <v>0</v>
          </cell>
          <cell r="L2963">
            <v>0</v>
          </cell>
          <cell r="M2963">
            <v>0</v>
          </cell>
          <cell r="N2963">
            <v>0</v>
          </cell>
          <cell r="O2963">
            <v>0</v>
          </cell>
          <cell r="P2963">
            <v>0</v>
          </cell>
          <cell r="Q2963">
            <v>0</v>
          </cell>
          <cell r="R2963">
            <v>5482636.7300000004</v>
          </cell>
          <cell r="S2963">
            <v>11437731.27</v>
          </cell>
          <cell r="T2963">
            <v>23748445.530000001</v>
          </cell>
          <cell r="U2963">
            <v>12818922.52</v>
          </cell>
          <cell r="V2963">
            <v>7177502.6100000003</v>
          </cell>
          <cell r="W2963">
            <v>1035039.42</v>
          </cell>
          <cell r="X2963">
            <v>1056694.75</v>
          </cell>
          <cell r="Y2963">
            <v>1077608.81</v>
          </cell>
          <cell r="Z2963">
            <v>1098962.6200000001</v>
          </cell>
          <cell r="AA2963">
            <v>1121099.71</v>
          </cell>
          <cell r="AB2963">
            <v>1143734.93</v>
          </cell>
          <cell r="AC2963">
            <v>1169950.97</v>
          </cell>
          <cell r="AD2963">
            <v>1234739.83</v>
          </cell>
          <cell r="AE2963">
            <v>1274929.31</v>
          </cell>
          <cell r="AF2963">
            <v>1316427.29</v>
          </cell>
          <cell r="AG2963">
            <v>1359276.37</v>
          </cell>
          <cell r="AH2963">
            <v>1403520.56</v>
          </cell>
          <cell r="AI2963">
            <v>1449205.28</v>
          </cell>
          <cell r="AJ2963">
            <v>1496377.44</v>
          </cell>
          <cell r="AK2963">
            <v>1545085.48</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row>
        <row r="2964">
          <cell r="A2964" t="str">
            <v>UTSmall C&amp;ITime-Of-UseSummer Peak Reduction @Meter  (MW)High Participation Case0</v>
          </cell>
          <cell r="B2964" t="str">
            <v>UT</v>
          </cell>
          <cell r="C2964" t="str">
            <v>Small C&amp;I</v>
          </cell>
          <cell r="D2964" t="str">
            <v>Time-Of-Use</v>
          </cell>
          <cell r="E2964" t="str">
            <v>Summer Peak Reduction @Meter  (MW)</v>
          </cell>
          <cell r="F2964" t="str">
            <v>High Participation Case</v>
          </cell>
          <cell r="G2964">
            <v>0</v>
          </cell>
          <cell r="H2964">
            <v>0</v>
          </cell>
          <cell r="I2964">
            <v>0</v>
          </cell>
          <cell r="J2964">
            <v>0</v>
          </cell>
          <cell r="K2964">
            <v>0</v>
          </cell>
          <cell r="L2964">
            <v>0</v>
          </cell>
          <cell r="M2964">
            <v>0</v>
          </cell>
          <cell r="N2964">
            <v>0</v>
          </cell>
          <cell r="O2964">
            <v>0</v>
          </cell>
          <cell r="P2964">
            <v>0</v>
          </cell>
          <cell r="Q2964">
            <v>0</v>
          </cell>
          <cell r="R2964">
            <v>5.1061481672101516</v>
          </cell>
          <cell r="S2964">
            <v>15.546439584201273</v>
          </cell>
          <cell r="T2964">
            <v>36.769815927493447</v>
          </cell>
          <cell r="U2964">
            <v>47.99510590524666</v>
          </cell>
          <cell r="V2964">
            <v>54.039254216657497</v>
          </cell>
          <cell r="W2964">
            <v>54.75501228123791</v>
          </cell>
          <cell r="X2964">
            <v>55.462504704051796</v>
          </cell>
          <cell r="Y2964">
            <v>56.170704503007471</v>
          </cell>
          <cell r="Z2964">
            <v>56.91276145592839</v>
          </cell>
          <cell r="AA2964">
            <v>57.74360864977195</v>
          </cell>
          <cell r="AB2964">
            <v>58.507439221742665</v>
          </cell>
          <cell r="AC2964">
            <v>59.27262640549219</v>
          </cell>
          <cell r="AD2964">
            <v>60.065513565673378</v>
          </cell>
          <cell r="AE2964">
            <v>60.869007140432515</v>
          </cell>
          <cell r="AF2964">
            <v>61.683249011282939</v>
          </cell>
          <cell r="AG2964">
            <v>62.508382957680382</v>
          </cell>
          <cell r="AH2964">
            <v>63.344554682411669</v>
          </cell>
          <cell r="AI2964">
            <v>64.191911837323005</v>
          </cell>
          <cell r="AJ2964">
            <v>65.050604049392433</v>
          </cell>
          <cell r="AK2964">
            <v>65.920782947151125</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row>
        <row r="2965">
          <cell r="A2965" t="str">
            <v>UTSmall C&amp;ITime-Of-UseSummer Peak Reduction @Generation (MW)High Participation Case0</v>
          </cell>
          <cell r="B2965" t="str">
            <v>UT</v>
          </cell>
          <cell r="C2965" t="str">
            <v>Small C&amp;I</v>
          </cell>
          <cell r="D2965" t="str">
            <v>Time-Of-Use</v>
          </cell>
          <cell r="E2965" t="str">
            <v>Summer Peak Reduction @Generation (MW)</v>
          </cell>
          <cell r="F2965" t="str">
            <v>High Participation Case</v>
          </cell>
          <cell r="G2965">
            <v>0</v>
          </cell>
          <cell r="H2965">
            <v>0</v>
          </cell>
          <cell r="I2965">
            <v>0</v>
          </cell>
          <cell r="J2965">
            <v>0</v>
          </cell>
          <cell r="K2965">
            <v>0</v>
          </cell>
          <cell r="L2965">
            <v>0</v>
          </cell>
          <cell r="M2965">
            <v>0</v>
          </cell>
          <cell r="N2965">
            <v>0</v>
          </cell>
          <cell r="O2965">
            <v>0</v>
          </cell>
          <cell r="P2965">
            <v>0</v>
          </cell>
          <cell r="Q2965">
            <v>0</v>
          </cell>
          <cell r="R2965">
            <v>5.6309529854545115</v>
          </cell>
          <cell r="S2965">
            <v>17.1442871462299</v>
          </cell>
          <cell r="T2965">
            <v>40.548980952242438</v>
          </cell>
          <cell r="U2965">
            <v>52.92799504328039</v>
          </cell>
          <cell r="V2965">
            <v>59.593354892652727</v>
          </cell>
          <cell r="W2965">
            <v>60.382677857562754</v>
          </cell>
          <cell r="X2965">
            <v>61.162885646285609</v>
          </cell>
          <cell r="Y2965">
            <v>61.94387351456492</v>
          </cell>
          <cell r="Z2965">
            <v>62.762198341341403</v>
          </cell>
          <cell r="AA2965">
            <v>63.678439181486489</v>
          </cell>
          <cell r="AB2965">
            <v>64.520775498172327</v>
          </cell>
          <cell r="AC2965">
            <v>65.364607857843168</v>
          </cell>
          <cell r="AD2965">
            <v>66.238987169908881</v>
          </cell>
          <cell r="AE2965">
            <v>67.125063013269198</v>
          </cell>
          <cell r="AF2965">
            <v>68.022991851877961</v>
          </cell>
          <cell r="AG2965">
            <v>68.932932242700019</v>
          </cell>
          <cell r="AH2965">
            <v>69.855044863709381</v>
          </cell>
          <cell r="AI2965">
            <v>70.789492542261797</v>
          </cell>
          <cell r="AJ2965">
            <v>71.73644028384696</v>
          </cell>
          <cell r="AK2965">
            <v>72.696055301225314</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row>
        <row r="2966">
          <cell r="A2966" t="str">
            <v>UTSmall C&amp;ITime-Of-UseWinter Peak Reduction @Meter  (MW)High Participation Case0</v>
          </cell>
          <cell r="B2966" t="str">
            <v>UT</v>
          </cell>
          <cell r="C2966" t="str">
            <v>Small C&amp;I</v>
          </cell>
          <cell r="D2966" t="str">
            <v>Time-Of-Use</v>
          </cell>
          <cell r="E2966" t="str">
            <v>Winter Peak Reduction @Meter  (MW)</v>
          </cell>
          <cell r="F2966" t="str">
            <v>High Participation Case</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row>
        <row r="2967">
          <cell r="A2967" t="str">
            <v>UTSmall C&amp;ITime-Of-UseWinter Peak Reduction @Generation (MW)High Participation Case0</v>
          </cell>
          <cell r="B2967" t="str">
            <v>UT</v>
          </cell>
          <cell r="C2967" t="str">
            <v>Small C&amp;I</v>
          </cell>
          <cell r="D2967" t="str">
            <v>Time-Of-Use</v>
          </cell>
          <cell r="E2967" t="str">
            <v>Winter Peak Reduction @Generation (MW)</v>
          </cell>
          <cell r="F2967" t="str">
            <v>High Participation Case</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row>
        <row r="2968">
          <cell r="A2968" t="str">
            <v>UTSmall C&amp;ITime-Of-UseProgram Annual BenefitsHigh Participation Case0</v>
          </cell>
          <cell r="B2968" t="str">
            <v>UT</v>
          </cell>
          <cell r="C2968" t="str">
            <v>Small C&amp;I</v>
          </cell>
          <cell r="D2968" t="str">
            <v>Time-Of-Use</v>
          </cell>
          <cell r="E2968" t="str">
            <v>Program Annual Benefits</v>
          </cell>
          <cell r="F2968" t="str">
            <v>High Participation Case</v>
          </cell>
          <cell r="G2968">
            <v>0</v>
          </cell>
          <cell r="BA2968">
            <v>-4182.6099999999997</v>
          </cell>
        </row>
        <row r="2969">
          <cell r="A2969" t="str">
            <v>UTSmall C&amp;ITime-Of-UseNew ParticipantsHigh Participation Case0</v>
          </cell>
          <cell r="B2969" t="str">
            <v>UT</v>
          </cell>
          <cell r="C2969" t="str">
            <v>Small C&amp;I</v>
          </cell>
          <cell r="D2969" t="str">
            <v>Time-Of-Use</v>
          </cell>
          <cell r="E2969" t="str">
            <v>New Participants</v>
          </cell>
          <cell r="F2969" t="str">
            <v>High Participation Case</v>
          </cell>
          <cell r="G2969">
            <v>0</v>
          </cell>
          <cell r="H2969">
            <v>0</v>
          </cell>
          <cell r="I2969">
            <v>0</v>
          </cell>
          <cell r="J2969">
            <v>0</v>
          </cell>
          <cell r="K2969">
            <v>0</v>
          </cell>
          <cell r="L2969">
            <v>0</v>
          </cell>
          <cell r="M2969">
            <v>0</v>
          </cell>
          <cell r="N2969">
            <v>0</v>
          </cell>
          <cell r="O2969">
            <v>0</v>
          </cell>
          <cell r="P2969">
            <v>0</v>
          </cell>
          <cell r="Q2969">
            <v>0</v>
          </cell>
          <cell r="R2969">
            <v>16746.686550000006</v>
          </cell>
          <cell r="S2969">
            <v>34271.919000000009</v>
          </cell>
          <cell r="T2969">
            <v>69833.664450000011</v>
          </cell>
          <cell r="U2969">
            <v>36847.527750000037</v>
          </cell>
          <cell r="V2969">
            <v>20100.588749999937</v>
          </cell>
          <cell r="W2969">
            <v>2583.0255000000179</v>
          </cell>
          <cell r="X2969">
            <v>2585.7149999999965</v>
          </cell>
          <cell r="Y2969">
            <v>2585.2035000000324</v>
          </cell>
          <cell r="Z2969">
            <v>2584.5764999999665</v>
          </cell>
          <cell r="AA2969">
            <v>2584.3950000000186</v>
          </cell>
          <cell r="AB2969">
            <v>2584.7249999999767</v>
          </cell>
          <cell r="AC2969">
            <v>2592.8595000000205</v>
          </cell>
          <cell r="AD2969">
            <v>2694.0321599718882</v>
          </cell>
          <cell r="AE2969">
            <v>2731.0805338135397</v>
          </cell>
          <cell r="AF2969">
            <v>2768.6383974915661</v>
          </cell>
          <cell r="AG2969">
            <v>2806.7127575183695</v>
          </cell>
          <cell r="AH2969">
            <v>2845.3107167601411</v>
          </cell>
          <cell r="AI2969">
            <v>2884.4394757617847</v>
          </cell>
          <cell r="AJ2969">
            <v>2924.1063340901455</v>
          </cell>
          <cell r="AK2969">
            <v>2964.3186916958948</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row>
        <row r="2970">
          <cell r="A2970" t="str">
            <v>UTSmall C&amp;ITime-Of-UseIncentive CostsHigh Participation Case0</v>
          </cell>
          <cell r="B2970" t="str">
            <v>UT</v>
          </cell>
          <cell r="C2970" t="str">
            <v>Small C&amp;I</v>
          </cell>
          <cell r="D2970" t="str">
            <v>Time-Of-Use</v>
          </cell>
          <cell r="E2970" t="str">
            <v>Incentive Costs</v>
          </cell>
          <cell r="F2970" t="str">
            <v>High Participation Case</v>
          </cell>
          <cell r="G2970">
            <v>0</v>
          </cell>
          <cell r="H2970">
            <v>0</v>
          </cell>
          <cell r="I2970">
            <v>0</v>
          </cell>
          <cell r="J2970">
            <v>0</v>
          </cell>
          <cell r="K2970">
            <v>0</v>
          </cell>
          <cell r="L2970">
            <v>0</v>
          </cell>
          <cell r="M2970">
            <v>0</v>
          </cell>
          <cell r="N2970">
            <v>0</v>
          </cell>
          <cell r="O2970">
            <v>0</v>
          </cell>
          <cell r="P2970">
            <v>0</v>
          </cell>
          <cell r="Q2970">
            <v>0</v>
          </cell>
          <cell r="R2970">
            <v>351680.42</v>
          </cell>
          <cell r="S2970">
            <v>1071390.72</v>
          </cell>
          <cell r="T2970">
            <v>2537897.67</v>
          </cell>
          <cell r="U2970">
            <v>3311695.75</v>
          </cell>
          <cell r="V2970">
            <v>3733808.12</v>
          </cell>
          <cell r="W2970">
            <v>3788051.65</v>
          </cell>
          <cell r="X2970">
            <v>3842351.67</v>
          </cell>
          <cell r="Y2970">
            <v>3896640.94</v>
          </cell>
          <cell r="Z2970">
            <v>3950917.05</v>
          </cell>
          <cell r="AA2970">
            <v>4005189.34</v>
          </cell>
          <cell r="AB2970">
            <v>4059468.57</v>
          </cell>
          <cell r="AC2970">
            <v>4113918.62</v>
          </cell>
          <cell r="AD2970">
            <v>4170493.29</v>
          </cell>
          <cell r="AE2970">
            <v>4227845.9800000004</v>
          </cell>
          <cell r="AF2970">
            <v>4285987.3899999997</v>
          </cell>
          <cell r="AG2970">
            <v>4344928.3600000003</v>
          </cell>
          <cell r="AH2970">
            <v>4404679.88</v>
          </cell>
          <cell r="AI2970">
            <v>4465253.1100000003</v>
          </cell>
          <cell r="AJ2970">
            <v>4526659.34</v>
          </cell>
          <cell r="AK2970">
            <v>4588910.04</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row>
        <row r="2971">
          <cell r="A2971" t="str">
            <v>UTSmall C&amp;ITime-Of-UseParticipantsHigh Participation Case0</v>
          </cell>
          <cell r="B2971" t="str">
            <v>UT</v>
          </cell>
          <cell r="C2971" t="str">
            <v>Small C&amp;I</v>
          </cell>
          <cell r="D2971" t="str">
            <v>Time-Of-Use</v>
          </cell>
          <cell r="E2971" t="str">
            <v>Participants</v>
          </cell>
          <cell r="F2971" t="str">
            <v>High Participation Case</v>
          </cell>
          <cell r="G2971">
            <v>0</v>
          </cell>
          <cell r="H2971">
            <v>0</v>
          </cell>
          <cell r="I2971">
            <v>0</v>
          </cell>
          <cell r="J2971">
            <v>0</v>
          </cell>
          <cell r="K2971">
            <v>0</v>
          </cell>
          <cell r="L2971">
            <v>0</v>
          </cell>
          <cell r="M2971">
            <v>0</v>
          </cell>
          <cell r="N2971">
            <v>0</v>
          </cell>
          <cell r="O2971">
            <v>0</v>
          </cell>
          <cell r="P2971">
            <v>0</v>
          </cell>
          <cell r="Q2971">
            <v>0</v>
          </cell>
          <cell r="R2971">
            <v>16746.686550000006</v>
          </cell>
          <cell r="S2971">
            <v>51018.605550000015</v>
          </cell>
          <cell r="T2971">
            <v>120852.27000000002</v>
          </cell>
          <cell r="U2971">
            <v>157699.79775000006</v>
          </cell>
          <cell r="V2971">
            <v>177800.38649999999</v>
          </cell>
          <cell r="W2971">
            <v>180383.41200000001</v>
          </cell>
          <cell r="X2971">
            <v>182969.12700000001</v>
          </cell>
          <cell r="Y2971">
            <v>185554.33050000004</v>
          </cell>
          <cell r="Z2971">
            <v>188138.90700000001</v>
          </cell>
          <cell r="AA2971">
            <v>190723.30200000003</v>
          </cell>
          <cell r="AB2971">
            <v>193308.027</v>
          </cell>
          <cell r="AC2971">
            <v>195900.88650000002</v>
          </cell>
          <cell r="AD2971">
            <v>198594.91865997191</v>
          </cell>
          <cell r="AE2971">
            <v>201325.99919378545</v>
          </cell>
          <cell r="AF2971">
            <v>204094.63759127702</v>
          </cell>
          <cell r="AG2971">
            <v>206901.35034879539</v>
          </cell>
          <cell r="AH2971">
            <v>209746.66106555553</v>
          </cell>
          <cell r="AI2971">
            <v>212631.10054131731</v>
          </cell>
          <cell r="AJ2971">
            <v>215555.20687540746</v>
          </cell>
          <cell r="AK2971">
            <v>218519.52556710335</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row>
        <row r="2972">
          <cell r="A2972" t="str">
            <v>UTResidentialDemand ChargeProgram Annual BenefitsHigh Participation Case0</v>
          </cell>
          <cell r="B2972" t="str">
            <v>UT</v>
          </cell>
          <cell r="C2972" t="str">
            <v>Residential</v>
          </cell>
          <cell r="D2972" t="str">
            <v>Demand Charge</v>
          </cell>
          <cell r="E2972" t="str">
            <v>Program Annual Benefits</v>
          </cell>
          <cell r="F2972" t="str">
            <v>High Participation Case</v>
          </cell>
          <cell r="G2972">
            <v>0</v>
          </cell>
          <cell r="H2972">
            <v>0</v>
          </cell>
          <cell r="I2972">
            <v>0</v>
          </cell>
          <cell r="J2972">
            <v>0</v>
          </cell>
          <cell r="K2972">
            <v>0</v>
          </cell>
          <cell r="L2972">
            <v>0</v>
          </cell>
          <cell r="M2972">
            <v>0</v>
          </cell>
          <cell r="N2972">
            <v>0</v>
          </cell>
          <cell r="O2972">
            <v>0</v>
          </cell>
          <cell r="P2972">
            <v>0</v>
          </cell>
          <cell r="Q2972">
            <v>0</v>
          </cell>
          <cell r="R2972">
            <v>573231.01</v>
          </cell>
          <cell r="S2972">
            <v>1745288.43</v>
          </cell>
          <cell r="T2972">
            <v>4127886.26</v>
          </cell>
          <cell r="U2972">
            <v>5388069.9000000004</v>
          </cell>
          <cell r="V2972">
            <v>6066603.5300000003</v>
          </cell>
          <cell r="W2972">
            <v>6146956.6100000003</v>
          </cell>
          <cell r="X2972">
            <v>6226381.7599999998</v>
          </cell>
          <cell r="Y2972">
            <v>6305886.3200000003</v>
          </cell>
          <cell r="Z2972">
            <v>6389191.79</v>
          </cell>
          <cell r="AA2972">
            <v>6482465.1100000003</v>
          </cell>
          <cell r="AB2972">
            <v>6568214.9500000002</v>
          </cell>
          <cell r="AC2972">
            <v>6654117.0800000001</v>
          </cell>
          <cell r="AD2972">
            <v>6743128.8899999997</v>
          </cell>
          <cell r="AE2972">
            <v>6833331.4100000001</v>
          </cell>
          <cell r="AF2972">
            <v>6924740.5700000003</v>
          </cell>
          <cell r="AG2972">
            <v>7017372.5</v>
          </cell>
          <cell r="AH2972">
            <v>7111243.5700000003</v>
          </cell>
          <cell r="AI2972">
            <v>7206370.3399999999</v>
          </cell>
          <cell r="AJ2972">
            <v>7302769.6200000001</v>
          </cell>
          <cell r="AK2972">
            <v>7400458.4299999997</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row>
        <row r="2973">
          <cell r="A2973" t="str">
            <v>UTResidentialDemand ChargeProgram Annual CostsHigh Participation Case0</v>
          </cell>
          <cell r="B2973" t="str">
            <v>UT</v>
          </cell>
          <cell r="C2973" t="str">
            <v>Residential</v>
          </cell>
          <cell r="D2973" t="str">
            <v>Demand Charge</v>
          </cell>
          <cell r="E2973" t="str">
            <v>Program Annual Costs</v>
          </cell>
          <cell r="F2973" t="str">
            <v>High Participation Case</v>
          </cell>
          <cell r="G2973">
            <v>0</v>
          </cell>
          <cell r="H2973">
            <v>0</v>
          </cell>
          <cell r="I2973">
            <v>0</v>
          </cell>
          <cell r="J2973">
            <v>0</v>
          </cell>
          <cell r="K2973">
            <v>0</v>
          </cell>
          <cell r="L2973">
            <v>0</v>
          </cell>
          <cell r="M2973">
            <v>0</v>
          </cell>
          <cell r="N2973">
            <v>0</v>
          </cell>
          <cell r="O2973">
            <v>0</v>
          </cell>
          <cell r="P2973">
            <v>0</v>
          </cell>
          <cell r="Q2973">
            <v>0</v>
          </cell>
          <cell r="R2973">
            <v>5834317.1500000004</v>
          </cell>
          <cell r="S2973">
            <v>12509121.98</v>
          </cell>
          <cell r="T2973">
            <v>26286343.199999999</v>
          </cell>
          <cell r="U2973">
            <v>16130618.27</v>
          </cell>
          <cell r="V2973">
            <v>10911310.720000001</v>
          </cell>
          <cell r="W2973">
            <v>4823091.07</v>
          </cell>
          <cell r="X2973">
            <v>4899046.41</v>
          </cell>
          <cell r="Y2973">
            <v>4974249.76</v>
          </cell>
          <cell r="Z2973">
            <v>5049879.66</v>
          </cell>
          <cell r="AA2973">
            <v>5126289.05</v>
          </cell>
          <cell r="AB2973">
            <v>5203203.5</v>
          </cell>
          <cell r="AC2973">
            <v>5283869.59</v>
          </cell>
          <cell r="AD2973">
            <v>5405233.1200000001</v>
          </cell>
          <cell r="AE2973">
            <v>5502775.29</v>
          </cell>
          <cell r="AF2973">
            <v>5602414.6799999997</v>
          </cell>
          <cell r="AG2973">
            <v>5704204.7300000004</v>
          </cell>
          <cell r="AH2973">
            <v>5808200.4400000004</v>
          </cell>
          <cell r="AI2973">
            <v>5914458.3899999997</v>
          </cell>
          <cell r="AJ2973">
            <v>6023036.7800000003</v>
          </cell>
          <cell r="AK2973">
            <v>6133995.5099999998</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row>
        <row r="2974">
          <cell r="A2974" t="str">
            <v>UTResidentialDemand ChargeNon-Incentive CostsHigh Participation Case0</v>
          </cell>
          <cell r="B2974" t="str">
            <v>UT</v>
          </cell>
          <cell r="C2974" t="str">
            <v>Residential</v>
          </cell>
          <cell r="D2974" t="str">
            <v>Demand Charge</v>
          </cell>
          <cell r="E2974" t="str">
            <v>Non-Incentive Costs</v>
          </cell>
          <cell r="F2974" t="str">
            <v>High Participation Case</v>
          </cell>
          <cell r="G2974">
            <v>0</v>
          </cell>
          <cell r="H2974">
            <v>0</v>
          </cell>
          <cell r="I2974">
            <v>0</v>
          </cell>
          <cell r="J2974">
            <v>0</v>
          </cell>
          <cell r="K2974">
            <v>0</v>
          </cell>
          <cell r="L2974">
            <v>0</v>
          </cell>
          <cell r="M2974">
            <v>0</v>
          </cell>
          <cell r="N2974">
            <v>0</v>
          </cell>
          <cell r="O2974">
            <v>0</v>
          </cell>
          <cell r="P2974">
            <v>0</v>
          </cell>
          <cell r="Q2974">
            <v>0</v>
          </cell>
          <cell r="R2974">
            <v>5482636.7300000004</v>
          </cell>
          <cell r="S2974">
            <v>11437731.27</v>
          </cell>
          <cell r="T2974">
            <v>23748445.530000001</v>
          </cell>
          <cell r="U2974">
            <v>12818922.52</v>
          </cell>
          <cell r="V2974">
            <v>7177502.6100000003</v>
          </cell>
          <cell r="W2974">
            <v>1035039.42</v>
          </cell>
          <cell r="X2974">
            <v>1056694.75</v>
          </cell>
          <cell r="Y2974">
            <v>1077608.81</v>
          </cell>
          <cell r="Z2974">
            <v>1098962.6200000001</v>
          </cell>
          <cell r="AA2974">
            <v>1121099.71</v>
          </cell>
          <cell r="AB2974">
            <v>1143734.93</v>
          </cell>
          <cell r="AC2974">
            <v>1169950.97</v>
          </cell>
          <cell r="AD2974">
            <v>1234739.83</v>
          </cell>
          <cell r="AE2974">
            <v>1274929.31</v>
          </cell>
          <cell r="AF2974">
            <v>1316427.29</v>
          </cell>
          <cell r="AG2974">
            <v>1359276.37</v>
          </cell>
          <cell r="AH2974">
            <v>1403520.56</v>
          </cell>
          <cell r="AI2974">
            <v>1449205.28</v>
          </cell>
          <cell r="AJ2974">
            <v>1496377.44</v>
          </cell>
          <cell r="AK2974">
            <v>1545085.48</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row>
        <row r="2975">
          <cell r="A2975" t="str">
            <v>UTResidentialDemand ChargeSummer Peak Reduction @Meter  (MW)High Participation Case0</v>
          </cell>
          <cell r="B2975" t="str">
            <v>UT</v>
          </cell>
          <cell r="C2975" t="str">
            <v>Residential</v>
          </cell>
          <cell r="D2975" t="str">
            <v>Demand Charge</v>
          </cell>
          <cell r="E2975" t="str">
            <v>Summer Peak Reduction @Meter  (MW)</v>
          </cell>
          <cell r="F2975" t="str">
            <v>High Participation Case</v>
          </cell>
          <cell r="G2975">
            <v>0</v>
          </cell>
          <cell r="H2975">
            <v>0</v>
          </cell>
          <cell r="I2975">
            <v>0</v>
          </cell>
          <cell r="J2975">
            <v>0</v>
          </cell>
          <cell r="K2975">
            <v>0</v>
          </cell>
          <cell r="L2975">
            <v>0</v>
          </cell>
          <cell r="M2975">
            <v>0</v>
          </cell>
          <cell r="N2975">
            <v>0</v>
          </cell>
          <cell r="O2975">
            <v>0</v>
          </cell>
          <cell r="P2975">
            <v>0</v>
          </cell>
          <cell r="Q2975">
            <v>0</v>
          </cell>
          <cell r="R2975">
            <v>5.1061481672101516</v>
          </cell>
          <cell r="S2975">
            <v>15.546439584201273</v>
          </cell>
          <cell r="T2975">
            <v>36.769815927493447</v>
          </cell>
          <cell r="U2975">
            <v>47.99510590524666</v>
          </cell>
          <cell r="V2975">
            <v>54.039254216657497</v>
          </cell>
          <cell r="W2975">
            <v>54.75501228123791</v>
          </cell>
          <cell r="X2975">
            <v>55.462504704051796</v>
          </cell>
          <cell r="Y2975">
            <v>56.170704503007471</v>
          </cell>
          <cell r="Z2975">
            <v>56.91276145592839</v>
          </cell>
          <cell r="AA2975">
            <v>57.74360864977195</v>
          </cell>
          <cell r="AB2975">
            <v>58.507439221742665</v>
          </cell>
          <cell r="AC2975">
            <v>59.27262640549219</v>
          </cell>
          <cell r="AD2975">
            <v>60.065513565673378</v>
          </cell>
          <cell r="AE2975">
            <v>60.869007140432515</v>
          </cell>
          <cell r="AF2975">
            <v>61.683249011282939</v>
          </cell>
          <cell r="AG2975">
            <v>62.508382957680382</v>
          </cell>
          <cell r="AH2975">
            <v>63.344554682411669</v>
          </cell>
          <cell r="AI2975">
            <v>64.191911837323005</v>
          </cell>
          <cell r="AJ2975">
            <v>65.050604049392433</v>
          </cell>
          <cell r="AK2975">
            <v>65.920782947151125</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row>
        <row r="2976">
          <cell r="A2976" t="str">
            <v>UTResidentialDemand ChargeSummer Peak Reduction @Generation (MW)High Participation Case0</v>
          </cell>
          <cell r="B2976" t="str">
            <v>UT</v>
          </cell>
          <cell r="C2976" t="str">
            <v>Residential</v>
          </cell>
          <cell r="D2976" t="str">
            <v>Demand Charge</v>
          </cell>
          <cell r="E2976" t="str">
            <v>Summer Peak Reduction @Generation (MW)</v>
          </cell>
          <cell r="F2976" t="str">
            <v>High Participation Case</v>
          </cell>
          <cell r="G2976">
            <v>0</v>
          </cell>
          <cell r="H2976">
            <v>0</v>
          </cell>
          <cell r="I2976">
            <v>0</v>
          </cell>
          <cell r="J2976">
            <v>0</v>
          </cell>
          <cell r="K2976">
            <v>0</v>
          </cell>
          <cell r="L2976">
            <v>0</v>
          </cell>
          <cell r="M2976">
            <v>0</v>
          </cell>
          <cell r="N2976">
            <v>0</v>
          </cell>
          <cell r="O2976">
            <v>0</v>
          </cell>
          <cell r="P2976">
            <v>0</v>
          </cell>
          <cell r="Q2976">
            <v>0</v>
          </cell>
          <cell r="R2976">
            <v>5.6309529854545115</v>
          </cell>
          <cell r="S2976">
            <v>17.1442871462299</v>
          </cell>
          <cell r="T2976">
            <v>40.548980952242438</v>
          </cell>
          <cell r="U2976">
            <v>52.92799504328039</v>
          </cell>
          <cell r="V2976">
            <v>59.593354892652727</v>
          </cell>
          <cell r="W2976">
            <v>60.382677857562754</v>
          </cell>
          <cell r="X2976">
            <v>61.162885646285609</v>
          </cell>
          <cell r="Y2976">
            <v>61.94387351456492</v>
          </cell>
          <cell r="Z2976">
            <v>62.762198341341403</v>
          </cell>
          <cell r="AA2976">
            <v>63.678439181486489</v>
          </cell>
          <cell r="AB2976">
            <v>64.520775498172327</v>
          </cell>
          <cell r="AC2976">
            <v>65.364607857843168</v>
          </cell>
          <cell r="AD2976">
            <v>66.238987169908881</v>
          </cell>
          <cell r="AE2976">
            <v>67.125063013269198</v>
          </cell>
          <cell r="AF2976">
            <v>68.022991851877961</v>
          </cell>
          <cell r="AG2976">
            <v>68.932932242700019</v>
          </cell>
          <cell r="AH2976">
            <v>69.855044863709381</v>
          </cell>
          <cell r="AI2976">
            <v>70.789492542261797</v>
          </cell>
          <cell r="AJ2976">
            <v>71.73644028384696</v>
          </cell>
          <cell r="AK2976">
            <v>72.696055301225314</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row>
        <row r="2977">
          <cell r="A2977" t="str">
            <v>UTResidentialDemand ChargeWinter Peak Reduction @Meter  (MW)High Participation Case0</v>
          </cell>
          <cell r="B2977" t="str">
            <v>UT</v>
          </cell>
          <cell r="C2977" t="str">
            <v>Residential</v>
          </cell>
          <cell r="D2977" t="str">
            <v>Demand Charge</v>
          </cell>
          <cell r="E2977" t="str">
            <v>Winter Peak Reduction @Meter  (MW)</v>
          </cell>
          <cell r="F2977" t="str">
            <v>High Participation Case</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row>
        <row r="2978">
          <cell r="A2978" t="str">
            <v>UTResidentialDemand ChargeWinter Peak Reduction @Generation (MW)High Participation Case0</v>
          </cell>
          <cell r="B2978" t="str">
            <v>UT</v>
          </cell>
          <cell r="C2978" t="str">
            <v>Residential</v>
          </cell>
          <cell r="D2978" t="str">
            <v>Demand Charge</v>
          </cell>
          <cell r="E2978" t="str">
            <v>Winter Peak Reduction @Generation (MW)</v>
          </cell>
          <cell r="F2978" t="str">
            <v>High Participation Case</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row>
        <row r="2979">
          <cell r="A2979" t="str">
            <v>UTResidentialDemand ChargeProgram Annual BenefitsHigh Participation Case0</v>
          </cell>
          <cell r="B2979" t="str">
            <v>UT</v>
          </cell>
          <cell r="C2979" t="str">
            <v>Residential</v>
          </cell>
          <cell r="D2979" t="str">
            <v>Demand Charge</v>
          </cell>
          <cell r="E2979" t="str">
            <v>Program Annual Benefits</v>
          </cell>
          <cell r="F2979" t="str">
            <v>High Participation Case</v>
          </cell>
          <cell r="G2979">
            <v>0</v>
          </cell>
          <cell r="BA2979">
            <v>130783960.33</v>
          </cell>
        </row>
        <row r="2980">
          <cell r="A2980" t="str">
            <v>UTResidentialDemand ChargeNew ParticipantsHigh Participation Case0</v>
          </cell>
          <cell r="B2980" t="str">
            <v>UT</v>
          </cell>
          <cell r="C2980" t="str">
            <v>Residential</v>
          </cell>
          <cell r="D2980" t="str">
            <v>Demand Charge</v>
          </cell>
          <cell r="E2980" t="str">
            <v>New Participants</v>
          </cell>
          <cell r="F2980" t="str">
            <v>High Participation Case</v>
          </cell>
          <cell r="G2980">
            <v>0</v>
          </cell>
          <cell r="H2980">
            <v>0</v>
          </cell>
          <cell r="I2980">
            <v>0</v>
          </cell>
          <cell r="J2980">
            <v>0</v>
          </cell>
          <cell r="K2980">
            <v>0</v>
          </cell>
          <cell r="L2980">
            <v>0</v>
          </cell>
          <cell r="M2980">
            <v>0</v>
          </cell>
          <cell r="N2980">
            <v>0</v>
          </cell>
          <cell r="O2980">
            <v>0</v>
          </cell>
          <cell r="P2980">
            <v>0</v>
          </cell>
          <cell r="Q2980">
            <v>0</v>
          </cell>
          <cell r="R2980">
            <v>16746.686550000006</v>
          </cell>
          <cell r="S2980">
            <v>34271.919000000009</v>
          </cell>
          <cell r="T2980">
            <v>69833.664450000011</v>
          </cell>
          <cell r="U2980">
            <v>36847.527750000037</v>
          </cell>
          <cell r="V2980">
            <v>20100.588749999937</v>
          </cell>
          <cell r="W2980">
            <v>2583.0255000000179</v>
          </cell>
          <cell r="X2980">
            <v>2585.7149999999965</v>
          </cell>
          <cell r="Y2980">
            <v>2585.2035000000324</v>
          </cell>
          <cell r="Z2980">
            <v>2584.5764999999665</v>
          </cell>
          <cell r="AA2980">
            <v>2584.3950000000186</v>
          </cell>
          <cell r="AB2980">
            <v>2584.7249999999767</v>
          </cell>
          <cell r="AC2980">
            <v>2592.8595000000205</v>
          </cell>
          <cell r="AD2980">
            <v>2694.0321599718882</v>
          </cell>
          <cell r="AE2980">
            <v>2731.0805338135397</v>
          </cell>
          <cell r="AF2980">
            <v>2768.6383974915661</v>
          </cell>
          <cell r="AG2980">
            <v>2806.7127575183695</v>
          </cell>
          <cell r="AH2980">
            <v>2845.3107167601411</v>
          </cell>
          <cell r="AI2980">
            <v>2884.4394757617847</v>
          </cell>
          <cell r="AJ2980">
            <v>2924.1063340901455</v>
          </cell>
          <cell r="AK2980">
            <v>2964.3186916958948</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row>
        <row r="2981">
          <cell r="A2981" t="str">
            <v>UTResidentialDemand ChargeIncentive CostsHigh Participation Case0</v>
          </cell>
          <cell r="B2981" t="str">
            <v>UT</v>
          </cell>
          <cell r="C2981" t="str">
            <v>Residential</v>
          </cell>
          <cell r="D2981" t="str">
            <v>Demand Charge</v>
          </cell>
          <cell r="E2981" t="str">
            <v>Incentive Costs</v>
          </cell>
          <cell r="F2981" t="str">
            <v>High Participation Case</v>
          </cell>
          <cell r="G2981">
            <v>0</v>
          </cell>
          <cell r="H2981">
            <v>0</v>
          </cell>
          <cell r="I2981">
            <v>0</v>
          </cell>
          <cell r="J2981">
            <v>0</v>
          </cell>
          <cell r="K2981">
            <v>0</v>
          </cell>
          <cell r="L2981">
            <v>0</v>
          </cell>
          <cell r="M2981">
            <v>0</v>
          </cell>
          <cell r="N2981">
            <v>0</v>
          </cell>
          <cell r="O2981">
            <v>0</v>
          </cell>
          <cell r="P2981">
            <v>0</v>
          </cell>
          <cell r="Q2981">
            <v>0</v>
          </cell>
          <cell r="R2981">
            <v>351680.42</v>
          </cell>
          <cell r="S2981">
            <v>1071390.72</v>
          </cell>
          <cell r="T2981">
            <v>2537897.67</v>
          </cell>
          <cell r="U2981">
            <v>3311695.75</v>
          </cell>
          <cell r="V2981">
            <v>3733808.12</v>
          </cell>
          <cell r="W2981">
            <v>3788051.65</v>
          </cell>
          <cell r="X2981">
            <v>3842351.67</v>
          </cell>
          <cell r="Y2981">
            <v>3896640.94</v>
          </cell>
          <cell r="Z2981">
            <v>3950917.05</v>
          </cell>
          <cell r="AA2981">
            <v>4005189.34</v>
          </cell>
          <cell r="AB2981">
            <v>4059468.57</v>
          </cell>
          <cell r="AC2981">
            <v>4113918.62</v>
          </cell>
          <cell r="AD2981">
            <v>4170493.29</v>
          </cell>
          <cell r="AE2981">
            <v>4227845.9800000004</v>
          </cell>
          <cell r="AF2981">
            <v>4285987.3899999997</v>
          </cell>
          <cell r="AG2981">
            <v>4344928.3600000003</v>
          </cell>
          <cell r="AH2981">
            <v>4404679.88</v>
          </cell>
          <cell r="AI2981">
            <v>4465253.1100000003</v>
          </cell>
          <cell r="AJ2981">
            <v>4526659.34</v>
          </cell>
          <cell r="AK2981">
            <v>4588910.04</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row>
        <row r="2982">
          <cell r="A2982" t="str">
            <v>UTResidentialDemand ChargeParticipantsHigh Participation Case0</v>
          </cell>
          <cell r="B2982" t="str">
            <v>UT</v>
          </cell>
          <cell r="C2982" t="str">
            <v>Residential</v>
          </cell>
          <cell r="D2982" t="str">
            <v>Demand Charge</v>
          </cell>
          <cell r="E2982" t="str">
            <v>Participants</v>
          </cell>
          <cell r="F2982" t="str">
            <v>High Participation Case</v>
          </cell>
          <cell r="G2982">
            <v>0</v>
          </cell>
          <cell r="H2982">
            <v>0</v>
          </cell>
          <cell r="I2982">
            <v>0</v>
          </cell>
          <cell r="J2982">
            <v>0</v>
          </cell>
          <cell r="K2982">
            <v>0</v>
          </cell>
          <cell r="L2982">
            <v>0</v>
          </cell>
          <cell r="M2982">
            <v>0</v>
          </cell>
          <cell r="N2982">
            <v>0</v>
          </cell>
          <cell r="O2982">
            <v>0</v>
          </cell>
          <cell r="P2982">
            <v>0</v>
          </cell>
          <cell r="Q2982">
            <v>0</v>
          </cell>
          <cell r="R2982">
            <v>16746.686550000006</v>
          </cell>
          <cell r="S2982">
            <v>51018.605550000015</v>
          </cell>
          <cell r="T2982">
            <v>120852.27000000002</v>
          </cell>
          <cell r="U2982">
            <v>157699.79775000006</v>
          </cell>
          <cell r="V2982">
            <v>177800.38649999999</v>
          </cell>
          <cell r="W2982">
            <v>180383.41200000001</v>
          </cell>
          <cell r="X2982">
            <v>182969.12700000001</v>
          </cell>
          <cell r="Y2982">
            <v>185554.33050000004</v>
          </cell>
          <cell r="Z2982">
            <v>188138.90700000001</v>
          </cell>
          <cell r="AA2982">
            <v>190723.30200000003</v>
          </cell>
          <cell r="AB2982">
            <v>193308.027</v>
          </cell>
          <cell r="AC2982">
            <v>195900.88650000002</v>
          </cell>
          <cell r="AD2982">
            <v>198594.91865997191</v>
          </cell>
          <cell r="AE2982">
            <v>201325.99919378545</v>
          </cell>
          <cell r="AF2982">
            <v>204094.63759127702</v>
          </cell>
          <cell r="AG2982">
            <v>206901.35034879539</v>
          </cell>
          <cell r="AH2982">
            <v>209746.66106555553</v>
          </cell>
          <cell r="AI2982">
            <v>212631.10054131731</v>
          </cell>
          <cell r="AJ2982">
            <v>215555.20687540746</v>
          </cell>
          <cell r="AK2982">
            <v>218519.52556710335</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row>
        <row r="2983">
          <cell r="A2983" t="str">
            <v>UTResidentialTime-Of-Use EV ChargingProgram Annual BenefitsHigh Participation Case0</v>
          </cell>
          <cell r="B2983" t="str">
            <v>UT</v>
          </cell>
          <cell r="C2983" t="str">
            <v>Residential</v>
          </cell>
          <cell r="D2983" t="str">
            <v>Time-Of-Use EV Charging</v>
          </cell>
          <cell r="E2983" t="str">
            <v>Program Annual Benefits</v>
          </cell>
          <cell r="F2983" t="str">
            <v>High Participation Case</v>
          </cell>
          <cell r="G2983">
            <v>0</v>
          </cell>
          <cell r="H2983">
            <v>0</v>
          </cell>
          <cell r="I2983">
            <v>0</v>
          </cell>
          <cell r="J2983">
            <v>0</v>
          </cell>
          <cell r="K2983">
            <v>0</v>
          </cell>
          <cell r="L2983">
            <v>0</v>
          </cell>
          <cell r="M2983">
            <v>0</v>
          </cell>
          <cell r="N2983">
            <v>0</v>
          </cell>
          <cell r="O2983">
            <v>0</v>
          </cell>
          <cell r="P2983">
            <v>0</v>
          </cell>
          <cell r="Q2983">
            <v>0</v>
          </cell>
          <cell r="R2983">
            <v>573231.01</v>
          </cell>
          <cell r="S2983">
            <v>1745288.43</v>
          </cell>
          <cell r="T2983">
            <v>4127886.26</v>
          </cell>
          <cell r="U2983">
            <v>5388069.9000000004</v>
          </cell>
          <cell r="V2983">
            <v>6066603.5300000003</v>
          </cell>
          <cell r="W2983">
            <v>6146956.6100000003</v>
          </cell>
          <cell r="X2983">
            <v>6226381.7599999998</v>
          </cell>
          <cell r="Y2983">
            <v>6305886.3200000003</v>
          </cell>
          <cell r="Z2983">
            <v>6389191.79</v>
          </cell>
          <cell r="AA2983">
            <v>6482465.1100000003</v>
          </cell>
          <cell r="AB2983">
            <v>6568214.9500000002</v>
          </cell>
          <cell r="AC2983">
            <v>6654117.0800000001</v>
          </cell>
          <cell r="AD2983">
            <v>6743128.8899999997</v>
          </cell>
          <cell r="AE2983">
            <v>6833331.4100000001</v>
          </cell>
          <cell r="AF2983">
            <v>6924740.5700000003</v>
          </cell>
          <cell r="AG2983">
            <v>7017372.5</v>
          </cell>
          <cell r="AH2983">
            <v>7111243.5700000003</v>
          </cell>
          <cell r="AI2983">
            <v>7206370.3399999999</v>
          </cell>
          <cell r="AJ2983">
            <v>7302769.6200000001</v>
          </cell>
          <cell r="AK2983">
            <v>7400458.4299999997</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row>
        <row r="2984">
          <cell r="A2984" t="str">
            <v>UTResidentialTime-Of-Use EV ChargingProgram Annual CostsHigh Participation Case0</v>
          </cell>
          <cell r="B2984" t="str">
            <v>UT</v>
          </cell>
          <cell r="C2984" t="str">
            <v>Residential</v>
          </cell>
          <cell r="D2984" t="str">
            <v>Time-Of-Use EV Charging</v>
          </cell>
          <cell r="E2984" t="str">
            <v>Program Annual Costs</v>
          </cell>
          <cell r="F2984" t="str">
            <v>High Participation Case</v>
          </cell>
          <cell r="G2984">
            <v>0</v>
          </cell>
          <cell r="H2984">
            <v>0</v>
          </cell>
          <cell r="I2984">
            <v>0</v>
          </cell>
          <cell r="J2984">
            <v>0</v>
          </cell>
          <cell r="K2984">
            <v>0</v>
          </cell>
          <cell r="L2984">
            <v>0</v>
          </cell>
          <cell r="M2984">
            <v>0</v>
          </cell>
          <cell r="N2984">
            <v>0</v>
          </cell>
          <cell r="O2984">
            <v>0</v>
          </cell>
          <cell r="P2984">
            <v>0</v>
          </cell>
          <cell r="Q2984">
            <v>0</v>
          </cell>
          <cell r="R2984">
            <v>5834317.1500000004</v>
          </cell>
          <cell r="S2984">
            <v>12509121.98</v>
          </cell>
          <cell r="T2984">
            <v>26286343.199999999</v>
          </cell>
          <cell r="U2984">
            <v>16130618.27</v>
          </cell>
          <cell r="V2984">
            <v>10911310.720000001</v>
          </cell>
          <cell r="W2984">
            <v>4823091.07</v>
          </cell>
          <cell r="X2984">
            <v>4899046.41</v>
          </cell>
          <cell r="Y2984">
            <v>4974249.76</v>
          </cell>
          <cell r="Z2984">
            <v>5049879.66</v>
          </cell>
          <cell r="AA2984">
            <v>5126289.05</v>
          </cell>
          <cell r="AB2984">
            <v>5203203.5</v>
          </cell>
          <cell r="AC2984">
            <v>5283869.59</v>
          </cell>
          <cell r="AD2984">
            <v>5405233.1200000001</v>
          </cell>
          <cell r="AE2984">
            <v>5502775.29</v>
          </cell>
          <cell r="AF2984">
            <v>5602414.6799999997</v>
          </cell>
          <cell r="AG2984">
            <v>5704204.7300000004</v>
          </cell>
          <cell r="AH2984">
            <v>5808200.4400000004</v>
          </cell>
          <cell r="AI2984">
            <v>5914458.3899999997</v>
          </cell>
          <cell r="AJ2984">
            <v>6023036.7800000003</v>
          </cell>
          <cell r="AK2984">
            <v>6133995.5099999998</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row>
        <row r="2985">
          <cell r="A2985" t="str">
            <v>UTResidentialTime-Of-Use EV ChargingNon-Incentive CostsHigh Participation Case0</v>
          </cell>
          <cell r="B2985" t="str">
            <v>UT</v>
          </cell>
          <cell r="C2985" t="str">
            <v>Residential</v>
          </cell>
          <cell r="D2985" t="str">
            <v>Time-Of-Use EV Charging</v>
          </cell>
          <cell r="E2985" t="str">
            <v>Non-Incentive Costs</v>
          </cell>
          <cell r="F2985" t="str">
            <v>High Participation Case</v>
          </cell>
          <cell r="G2985">
            <v>0</v>
          </cell>
          <cell r="H2985">
            <v>0</v>
          </cell>
          <cell r="I2985">
            <v>0</v>
          </cell>
          <cell r="J2985">
            <v>0</v>
          </cell>
          <cell r="K2985">
            <v>0</v>
          </cell>
          <cell r="L2985">
            <v>0</v>
          </cell>
          <cell r="M2985">
            <v>0</v>
          </cell>
          <cell r="N2985">
            <v>0</v>
          </cell>
          <cell r="O2985">
            <v>0</v>
          </cell>
          <cell r="P2985">
            <v>0</v>
          </cell>
          <cell r="Q2985">
            <v>0</v>
          </cell>
          <cell r="R2985">
            <v>5482636.7300000004</v>
          </cell>
          <cell r="S2985">
            <v>11437731.27</v>
          </cell>
          <cell r="T2985">
            <v>23748445.530000001</v>
          </cell>
          <cell r="U2985">
            <v>12818922.52</v>
          </cell>
          <cell r="V2985">
            <v>7177502.6100000003</v>
          </cell>
          <cell r="W2985">
            <v>1035039.42</v>
          </cell>
          <cell r="X2985">
            <v>1056694.75</v>
          </cell>
          <cell r="Y2985">
            <v>1077608.81</v>
          </cell>
          <cell r="Z2985">
            <v>1098962.6200000001</v>
          </cell>
          <cell r="AA2985">
            <v>1121099.71</v>
          </cell>
          <cell r="AB2985">
            <v>1143734.93</v>
          </cell>
          <cell r="AC2985">
            <v>1169950.97</v>
          </cell>
          <cell r="AD2985">
            <v>1234739.83</v>
          </cell>
          <cell r="AE2985">
            <v>1274929.31</v>
          </cell>
          <cell r="AF2985">
            <v>1316427.29</v>
          </cell>
          <cell r="AG2985">
            <v>1359276.37</v>
          </cell>
          <cell r="AH2985">
            <v>1403520.56</v>
          </cell>
          <cell r="AI2985">
            <v>1449205.28</v>
          </cell>
          <cell r="AJ2985">
            <v>1496377.44</v>
          </cell>
          <cell r="AK2985">
            <v>1545085.48</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row>
        <row r="2986">
          <cell r="A2986" t="str">
            <v>UTResidentialTime-Of-Use EV ChargingSummer Peak Reduction @Meter  (MW)High Participation Case0</v>
          </cell>
          <cell r="B2986" t="str">
            <v>UT</v>
          </cell>
          <cell r="C2986" t="str">
            <v>Residential</v>
          </cell>
          <cell r="D2986" t="str">
            <v>Time-Of-Use EV Charging</v>
          </cell>
          <cell r="E2986" t="str">
            <v>Summer Peak Reduction @Meter  (MW)</v>
          </cell>
          <cell r="F2986" t="str">
            <v>High Participation Case</v>
          </cell>
          <cell r="G2986">
            <v>0</v>
          </cell>
          <cell r="H2986">
            <v>0</v>
          </cell>
          <cell r="I2986">
            <v>0</v>
          </cell>
          <cell r="J2986">
            <v>0</v>
          </cell>
          <cell r="K2986">
            <v>0</v>
          </cell>
          <cell r="L2986">
            <v>0</v>
          </cell>
          <cell r="M2986">
            <v>0</v>
          </cell>
          <cell r="N2986">
            <v>0</v>
          </cell>
          <cell r="O2986">
            <v>0</v>
          </cell>
          <cell r="P2986">
            <v>0</v>
          </cell>
          <cell r="Q2986">
            <v>0</v>
          </cell>
          <cell r="R2986">
            <v>5.1061481672101516</v>
          </cell>
          <cell r="S2986">
            <v>15.546439584201273</v>
          </cell>
          <cell r="T2986">
            <v>36.769815927493447</v>
          </cell>
          <cell r="U2986">
            <v>47.99510590524666</v>
          </cell>
          <cell r="V2986">
            <v>54.039254216657497</v>
          </cell>
          <cell r="W2986">
            <v>54.75501228123791</v>
          </cell>
          <cell r="X2986">
            <v>55.462504704051796</v>
          </cell>
          <cell r="Y2986">
            <v>56.170704503007471</v>
          </cell>
          <cell r="Z2986">
            <v>56.91276145592839</v>
          </cell>
          <cell r="AA2986">
            <v>57.74360864977195</v>
          </cell>
          <cell r="AB2986">
            <v>58.507439221742665</v>
          </cell>
          <cell r="AC2986">
            <v>59.27262640549219</v>
          </cell>
          <cell r="AD2986">
            <v>60.065513565673378</v>
          </cell>
          <cell r="AE2986">
            <v>60.869007140432515</v>
          </cell>
          <cell r="AF2986">
            <v>61.683249011282939</v>
          </cell>
          <cell r="AG2986">
            <v>62.508382957680382</v>
          </cell>
          <cell r="AH2986">
            <v>63.344554682411669</v>
          </cell>
          <cell r="AI2986">
            <v>64.191911837323005</v>
          </cell>
          <cell r="AJ2986">
            <v>65.050604049392433</v>
          </cell>
          <cell r="AK2986">
            <v>65.920782947151125</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row>
        <row r="2987">
          <cell r="A2987" t="str">
            <v>UTResidentialTime-Of-Use EV ChargingSummer Peak Reduction @Generation (MW)High Participation Case0</v>
          </cell>
          <cell r="B2987" t="str">
            <v>UT</v>
          </cell>
          <cell r="C2987" t="str">
            <v>Residential</v>
          </cell>
          <cell r="D2987" t="str">
            <v>Time-Of-Use EV Charging</v>
          </cell>
          <cell r="E2987" t="str">
            <v>Summer Peak Reduction @Generation (MW)</v>
          </cell>
          <cell r="F2987" t="str">
            <v>High Participation Case</v>
          </cell>
          <cell r="G2987">
            <v>0</v>
          </cell>
          <cell r="H2987">
            <v>0</v>
          </cell>
          <cell r="I2987">
            <v>0</v>
          </cell>
          <cell r="J2987">
            <v>0</v>
          </cell>
          <cell r="K2987">
            <v>0</v>
          </cell>
          <cell r="L2987">
            <v>0</v>
          </cell>
          <cell r="M2987">
            <v>0</v>
          </cell>
          <cell r="N2987">
            <v>0</v>
          </cell>
          <cell r="O2987">
            <v>0</v>
          </cell>
          <cell r="P2987">
            <v>0</v>
          </cell>
          <cell r="Q2987">
            <v>0</v>
          </cell>
          <cell r="R2987">
            <v>5.6309529854545115</v>
          </cell>
          <cell r="S2987">
            <v>17.1442871462299</v>
          </cell>
          <cell r="T2987">
            <v>40.548980952242438</v>
          </cell>
          <cell r="U2987">
            <v>52.92799504328039</v>
          </cell>
          <cell r="V2987">
            <v>59.593354892652727</v>
          </cell>
          <cell r="W2987">
            <v>60.382677857562754</v>
          </cell>
          <cell r="X2987">
            <v>61.162885646285609</v>
          </cell>
          <cell r="Y2987">
            <v>61.94387351456492</v>
          </cell>
          <cell r="Z2987">
            <v>62.762198341341403</v>
          </cell>
          <cell r="AA2987">
            <v>63.678439181486489</v>
          </cell>
          <cell r="AB2987">
            <v>64.520775498172327</v>
          </cell>
          <cell r="AC2987">
            <v>65.364607857843168</v>
          </cell>
          <cell r="AD2987">
            <v>66.238987169908881</v>
          </cell>
          <cell r="AE2987">
            <v>67.125063013269198</v>
          </cell>
          <cell r="AF2987">
            <v>68.022991851877961</v>
          </cell>
          <cell r="AG2987">
            <v>68.932932242700019</v>
          </cell>
          <cell r="AH2987">
            <v>69.855044863709381</v>
          </cell>
          <cell r="AI2987">
            <v>70.789492542261797</v>
          </cell>
          <cell r="AJ2987">
            <v>71.73644028384696</v>
          </cell>
          <cell r="AK2987">
            <v>72.696055301225314</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row>
        <row r="2988">
          <cell r="A2988" t="str">
            <v>UTResidentialTime-Of-Use EV ChargingWinter Peak Reduction @Meter  (MW)High Participation Case0</v>
          </cell>
          <cell r="B2988" t="str">
            <v>UT</v>
          </cell>
          <cell r="C2988" t="str">
            <v>Residential</v>
          </cell>
          <cell r="D2988" t="str">
            <v>Time-Of-Use EV Charging</v>
          </cell>
          <cell r="E2988" t="str">
            <v>Winter Peak Reduction @Meter  (MW)</v>
          </cell>
          <cell r="F2988" t="str">
            <v>High Participation Case</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row>
        <row r="2989">
          <cell r="A2989" t="str">
            <v>UTResidentialTime-Of-Use EV ChargingWinter Peak Reduction @Generation (MW)High Participation Case0</v>
          </cell>
          <cell r="B2989" t="str">
            <v>UT</v>
          </cell>
          <cell r="C2989" t="str">
            <v>Residential</v>
          </cell>
          <cell r="D2989" t="str">
            <v>Time-Of-Use EV Charging</v>
          </cell>
          <cell r="E2989" t="str">
            <v>Winter Peak Reduction @Generation (MW)</v>
          </cell>
          <cell r="F2989" t="str">
            <v>High Participation Case</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row>
        <row r="2990">
          <cell r="A2990" t="str">
            <v>UTResidentialTime-Of-Use EV ChargingProgram Annual BenefitsHigh Participation Case0</v>
          </cell>
          <cell r="B2990" t="str">
            <v>UT</v>
          </cell>
          <cell r="C2990" t="str">
            <v>Residential</v>
          </cell>
          <cell r="D2990" t="str">
            <v>Time-Of-Use EV Charging</v>
          </cell>
          <cell r="E2990" t="str">
            <v>Program Annual Benefits</v>
          </cell>
          <cell r="F2990" t="str">
            <v>High Participation Case</v>
          </cell>
          <cell r="G2990">
            <v>0</v>
          </cell>
          <cell r="BA2990">
            <v>130783960.33</v>
          </cell>
        </row>
        <row r="2991">
          <cell r="A2991" t="str">
            <v>UTResidentialTime-Of-Use EV ChargingNew ParticipantsHigh Participation Case0</v>
          </cell>
          <cell r="B2991" t="str">
            <v>UT</v>
          </cell>
          <cell r="C2991" t="str">
            <v>Residential</v>
          </cell>
          <cell r="D2991" t="str">
            <v>Time-Of-Use EV Charging</v>
          </cell>
          <cell r="E2991" t="str">
            <v>New Participants</v>
          </cell>
          <cell r="F2991" t="str">
            <v>High Participation Case</v>
          </cell>
          <cell r="G2991">
            <v>0</v>
          </cell>
          <cell r="H2991">
            <v>0</v>
          </cell>
          <cell r="I2991">
            <v>0</v>
          </cell>
          <cell r="J2991">
            <v>0</v>
          </cell>
          <cell r="K2991">
            <v>0</v>
          </cell>
          <cell r="L2991">
            <v>0</v>
          </cell>
          <cell r="M2991">
            <v>0</v>
          </cell>
          <cell r="N2991">
            <v>0</v>
          </cell>
          <cell r="O2991">
            <v>0</v>
          </cell>
          <cell r="P2991">
            <v>0</v>
          </cell>
          <cell r="Q2991">
            <v>0</v>
          </cell>
          <cell r="R2991">
            <v>16746.686550000006</v>
          </cell>
          <cell r="S2991">
            <v>34271.919000000009</v>
          </cell>
          <cell r="T2991">
            <v>69833.664450000011</v>
          </cell>
          <cell r="U2991">
            <v>36847.527750000037</v>
          </cell>
          <cell r="V2991">
            <v>20100.588749999937</v>
          </cell>
          <cell r="W2991">
            <v>2583.0255000000179</v>
          </cell>
          <cell r="X2991">
            <v>2585.7149999999965</v>
          </cell>
          <cell r="Y2991">
            <v>2585.2035000000324</v>
          </cell>
          <cell r="Z2991">
            <v>2584.5764999999665</v>
          </cell>
          <cell r="AA2991">
            <v>2584.3950000000186</v>
          </cell>
          <cell r="AB2991">
            <v>2584.7249999999767</v>
          </cell>
          <cell r="AC2991">
            <v>2592.8595000000205</v>
          </cell>
          <cell r="AD2991">
            <v>2694.0321599718882</v>
          </cell>
          <cell r="AE2991">
            <v>2731.0805338135397</v>
          </cell>
          <cell r="AF2991">
            <v>2768.6383974915661</v>
          </cell>
          <cell r="AG2991">
            <v>2806.7127575183695</v>
          </cell>
          <cell r="AH2991">
            <v>2845.3107167601411</v>
          </cell>
          <cell r="AI2991">
            <v>2884.4394757617847</v>
          </cell>
          <cell r="AJ2991">
            <v>2924.1063340901455</v>
          </cell>
          <cell r="AK2991">
            <v>2964.3186916958948</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row>
        <row r="2992">
          <cell r="A2992" t="str">
            <v>UTResidentialTime-Of-Use EV ChargingIncentive CostsHigh Participation Case0</v>
          </cell>
          <cell r="B2992" t="str">
            <v>UT</v>
          </cell>
          <cell r="C2992" t="str">
            <v>Residential</v>
          </cell>
          <cell r="D2992" t="str">
            <v>Time-Of-Use EV Charging</v>
          </cell>
          <cell r="E2992" t="str">
            <v>Incentive Costs</v>
          </cell>
          <cell r="F2992" t="str">
            <v>High Participation Case</v>
          </cell>
          <cell r="G2992">
            <v>0</v>
          </cell>
          <cell r="H2992">
            <v>0</v>
          </cell>
          <cell r="I2992">
            <v>0</v>
          </cell>
          <cell r="J2992">
            <v>0</v>
          </cell>
          <cell r="K2992">
            <v>0</v>
          </cell>
          <cell r="L2992">
            <v>0</v>
          </cell>
          <cell r="M2992">
            <v>0</v>
          </cell>
          <cell r="N2992">
            <v>0</v>
          </cell>
          <cell r="O2992">
            <v>0</v>
          </cell>
          <cell r="P2992">
            <v>0</v>
          </cell>
          <cell r="Q2992">
            <v>0</v>
          </cell>
          <cell r="R2992">
            <v>351680.42</v>
          </cell>
          <cell r="S2992">
            <v>1071390.72</v>
          </cell>
          <cell r="T2992">
            <v>2537897.67</v>
          </cell>
          <cell r="U2992">
            <v>3311695.75</v>
          </cell>
          <cell r="V2992">
            <v>3733808.12</v>
          </cell>
          <cell r="W2992">
            <v>3788051.65</v>
          </cell>
          <cell r="X2992">
            <v>3842351.67</v>
          </cell>
          <cell r="Y2992">
            <v>3896640.94</v>
          </cell>
          <cell r="Z2992">
            <v>3950917.05</v>
          </cell>
          <cell r="AA2992">
            <v>4005189.34</v>
          </cell>
          <cell r="AB2992">
            <v>4059468.57</v>
          </cell>
          <cell r="AC2992">
            <v>4113918.62</v>
          </cell>
          <cell r="AD2992">
            <v>4170493.29</v>
          </cell>
          <cell r="AE2992">
            <v>4227845.9800000004</v>
          </cell>
          <cell r="AF2992">
            <v>4285987.3899999997</v>
          </cell>
          <cell r="AG2992">
            <v>4344928.3600000003</v>
          </cell>
          <cell r="AH2992">
            <v>4404679.88</v>
          </cell>
          <cell r="AI2992">
            <v>4465253.1100000003</v>
          </cell>
          <cell r="AJ2992">
            <v>4526659.34</v>
          </cell>
          <cell r="AK2992">
            <v>4588910.04</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row>
        <row r="2993">
          <cell r="A2993" t="str">
            <v>UTResidentialTime-Of-Use EV ChargingParticipantsHigh Participation Case0</v>
          </cell>
          <cell r="B2993" t="str">
            <v>UT</v>
          </cell>
          <cell r="C2993" t="str">
            <v>Residential</v>
          </cell>
          <cell r="D2993" t="str">
            <v>Time-Of-Use EV Charging</v>
          </cell>
          <cell r="E2993" t="str">
            <v>Participants</v>
          </cell>
          <cell r="F2993" t="str">
            <v>High Participation Case</v>
          </cell>
          <cell r="G2993">
            <v>0</v>
          </cell>
          <cell r="H2993">
            <v>0</v>
          </cell>
          <cell r="I2993">
            <v>0</v>
          </cell>
          <cell r="J2993">
            <v>0</v>
          </cell>
          <cell r="K2993">
            <v>0</v>
          </cell>
          <cell r="L2993">
            <v>0</v>
          </cell>
          <cell r="M2993">
            <v>0</v>
          </cell>
          <cell r="N2993">
            <v>0</v>
          </cell>
          <cell r="O2993">
            <v>0</v>
          </cell>
          <cell r="P2993">
            <v>0</v>
          </cell>
          <cell r="Q2993">
            <v>0</v>
          </cell>
          <cell r="R2993">
            <v>16746.686550000006</v>
          </cell>
          <cell r="S2993">
            <v>51018.605550000015</v>
          </cell>
          <cell r="T2993">
            <v>120852.27000000002</v>
          </cell>
          <cell r="U2993">
            <v>157699.79775000006</v>
          </cell>
          <cell r="V2993">
            <v>177800.38649999999</v>
          </cell>
          <cell r="W2993">
            <v>180383.41200000001</v>
          </cell>
          <cell r="X2993">
            <v>182969.12700000001</v>
          </cell>
          <cell r="Y2993">
            <v>185554.33050000004</v>
          </cell>
          <cell r="Z2993">
            <v>188138.90700000001</v>
          </cell>
          <cell r="AA2993">
            <v>190723.30200000003</v>
          </cell>
          <cell r="AB2993">
            <v>193308.027</v>
          </cell>
          <cell r="AC2993">
            <v>195900.88650000002</v>
          </cell>
          <cell r="AD2993">
            <v>198594.91865997191</v>
          </cell>
          <cell r="AE2993">
            <v>201325.99919378545</v>
          </cell>
          <cell r="AF2993">
            <v>204094.63759127702</v>
          </cell>
          <cell r="AG2993">
            <v>206901.35034879539</v>
          </cell>
          <cell r="AH2993">
            <v>209746.66106555553</v>
          </cell>
          <cell r="AI2993">
            <v>212631.10054131731</v>
          </cell>
          <cell r="AJ2993">
            <v>215555.20687540746</v>
          </cell>
          <cell r="AK2993">
            <v>218519.52556710335</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row>
        <row r="2994">
          <cell r="A2994" t="str">
            <v>WAExtra Large C&amp;ICritical Peak PricingProgram Annual BenefitsLow Participation Case0</v>
          </cell>
          <cell r="B2994" t="str">
            <v>WA</v>
          </cell>
          <cell r="C2994" t="str">
            <v>Extra Large C&amp;I</v>
          </cell>
          <cell r="D2994" t="str">
            <v>Critical Peak Pricing</v>
          </cell>
          <cell r="E2994" t="str">
            <v>Program Annual Benefits</v>
          </cell>
          <cell r="F2994" t="str">
            <v>Low Participation Case</v>
          </cell>
          <cell r="G2994">
            <v>0</v>
          </cell>
          <cell r="H2994">
            <v>0</v>
          </cell>
          <cell r="I2994">
            <v>0</v>
          </cell>
          <cell r="J2994">
            <v>0</v>
          </cell>
          <cell r="K2994">
            <v>0</v>
          </cell>
          <cell r="L2994">
            <v>0</v>
          </cell>
          <cell r="M2994">
            <v>0</v>
          </cell>
          <cell r="N2994">
            <v>0</v>
          </cell>
          <cell r="O2994">
            <v>0</v>
          </cell>
          <cell r="P2994">
            <v>0</v>
          </cell>
          <cell r="Q2994">
            <v>0</v>
          </cell>
          <cell r="R2994">
            <v>573231.01</v>
          </cell>
          <cell r="S2994">
            <v>1745288.43</v>
          </cell>
          <cell r="T2994">
            <v>4127886.26</v>
          </cell>
          <cell r="U2994">
            <v>5388069.9000000004</v>
          </cell>
          <cell r="V2994">
            <v>6066603.5300000003</v>
          </cell>
          <cell r="W2994">
            <v>6146956.6100000003</v>
          </cell>
          <cell r="X2994">
            <v>6226381.7599999998</v>
          </cell>
          <cell r="Y2994">
            <v>6305886.3200000003</v>
          </cell>
          <cell r="Z2994">
            <v>6389191.79</v>
          </cell>
          <cell r="AA2994">
            <v>6482465.1100000003</v>
          </cell>
          <cell r="AB2994">
            <v>6568214.9500000002</v>
          </cell>
          <cell r="AC2994">
            <v>6654117.0800000001</v>
          </cell>
          <cell r="AD2994">
            <v>6743128.8899999997</v>
          </cell>
          <cell r="AE2994">
            <v>6833331.4100000001</v>
          </cell>
          <cell r="AF2994">
            <v>6924740.5700000003</v>
          </cell>
          <cell r="AG2994">
            <v>7017372.5</v>
          </cell>
          <cell r="AH2994">
            <v>7111243.5700000003</v>
          </cell>
          <cell r="AI2994">
            <v>7206370.3399999999</v>
          </cell>
          <cell r="AJ2994">
            <v>7302769.6200000001</v>
          </cell>
          <cell r="AK2994">
            <v>7400458.4299999997</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row>
        <row r="2995">
          <cell r="A2995" t="str">
            <v>WAExtra Large C&amp;ICritical Peak PricingProgram Annual CostsLow Participation Case0</v>
          </cell>
          <cell r="B2995" t="str">
            <v>WA</v>
          </cell>
          <cell r="C2995" t="str">
            <v>Extra Large C&amp;I</v>
          </cell>
          <cell r="D2995" t="str">
            <v>Critical Peak Pricing</v>
          </cell>
          <cell r="E2995" t="str">
            <v>Program Annual Costs</v>
          </cell>
          <cell r="F2995" t="str">
            <v>Low Participation Case</v>
          </cell>
          <cell r="G2995">
            <v>0</v>
          </cell>
          <cell r="H2995">
            <v>0</v>
          </cell>
          <cell r="I2995">
            <v>0</v>
          </cell>
          <cell r="J2995">
            <v>0</v>
          </cell>
          <cell r="K2995">
            <v>0</v>
          </cell>
          <cell r="L2995">
            <v>0</v>
          </cell>
          <cell r="M2995">
            <v>0</v>
          </cell>
          <cell r="N2995">
            <v>0</v>
          </cell>
          <cell r="O2995">
            <v>0</v>
          </cell>
          <cell r="P2995">
            <v>0</v>
          </cell>
          <cell r="Q2995">
            <v>0</v>
          </cell>
          <cell r="R2995">
            <v>5834317.1500000004</v>
          </cell>
          <cell r="S2995">
            <v>12509121.98</v>
          </cell>
          <cell r="T2995">
            <v>26286343.199999999</v>
          </cell>
          <cell r="U2995">
            <v>16130618.27</v>
          </cell>
          <cell r="V2995">
            <v>10911310.720000001</v>
          </cell>
          <cell r="W2995">
            <v>4823091.07</v>
          </cell>
          <cell r="X2995">
            <v>4899046.41</v>
          </cell>
          <cell r="Y2995">
            <v>4974249.76</v>
          </cell>
          <cell r="Z2995">
            <v>5049879.66</v>
          </cell>
          <cell r="AA2995">
            <v>5126289.05</v>
          </cell>
          <cell r="AB2995">
            <v>5203203.5</v>
          </cell>
          <cell r="AC2995">
            <v>5283869.59</v>
          </cell>
          <cell r="AD2995">
            <v>5405233.1200000001</v>
          </cell>
          <cell r="AE2995">
            <v>5502775.29</v>
          </cell>
          <cell r="AF2995">
            <v>5602414.6799999997</v>
          </cell>
          <cell r="AG2995">
            <v>5704204.7300000004</v>
          </cell>
          <cell r="AH2995">
            <v>5808200.4400000004</v>
          </cell>
          <cell r="AI2995">
            <v>5914458.3899999997</v>
          </cell>
          <cell r="AJ2995">
            <v>6023036.7800000003</v>
          </cell>
          <cell r="AK2995">
            <v>6133995.5099999998</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row>
        <row r="2996">
          <cell r="A2996" t="str">
            <v>WAExtra Large C&amp;ICritical Peak PricingNon-Incentive CostsLow Participation Case0</v>
          </cell>
          <cell r="B2996" t="str">
            <v>WA</v>
          </cell>
          <cell r="C2996" t="str">
            <v>Extra Large C&amp;I</v>
          </cell>
          <cell r="D2996" t="str">
            <v>Critical Peak Pricing</v>
          </cell>
          <cell r="E2996" t="str">
            <v>Non-Incentive Costs</v>
          </cell>
          <cell r="F2996" t="str">
            <v>Low Participation Case</v>
          </cell>
          <cell r="G2996">
            <v>0</v>
          </cell>
          <cell r="H2996">
            <v>0</v>
          </cell>
          <cell r="I2996">
            <v>0</v>
          </cell>
          <cell r="J2996">
            <v>0</v>
          </cell>
          <cell r="K2996">
            <v>0</v>
          </cell>
          <cell r="L2996">
            <v>0</v>
          </cell>
          <cell r="M2996">
            <v>0</v>
          </cell>
          <cell r="N2996">
            <v>0</v>
          </cell>
          <cell r="O2996">
            <v>0</v>
          </cell>
          <cell r="P2996">
            <v>0</v>
          </cell>
          <cell r="Q2996">
            <v>0</v>
          </cell>
          <cell r="R2996">
            <v>5482636.7300000004</v>
          </cell>
          <cell r="S2996">
            <v>11437731.27</v>
          </cell>
          <cell r="T2996">
            <v>23748445.530000001</v>
          </cell>
          <cell r="U2996">
            <v>12818922.52</v>
          </cell>
          <cell r="V2996">
            <v>7177502.6100000003</v>
          </cell>
          <cell r="W2996">
            <v>1035039.42</v>
          </cell>
          <cell r="X2996">
            <v>1056694.75</v>
          </cell>
          <cell r="Y2996">
            <v>1077608.81</v>
          </cell>
          <cell r="Z2996">
            <v>1098962.6200000001</v>
          </cell>
          <cell r="AA2996">
            <v>1121099.71</v>
          </cell>
          <cell r="AB2996">
            <v>1143734.93</v>
          </cell>
          <cell r="AC2996">
            <v>1169950.97</v>
          </cell>
          <cell r="AD2996">
            <v>1234739.83</v>
          </cell>
          <cell r="AE2996">
            <v>1274929.31</v>
          </cell>
          <cell r="AF2996">
            <v>1316427.29</v>
          </cell>
          <cell r="AG2996">
            <v>1359276.37</v>
          </cell>
          <cell r="AH2996">
            <v>1403520.56</v>
          </cell>
          <cell r="AI2996">
            <v>1449205.28</v>
          </cell>
          <cell r="AJ2996">
            <v>1496377.44</v>
          </cell>
          <cell r="AK2996">
            <v>1545085.48</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row>
        <row r="2997">
          <cell r="A2997" t="str">
            <v>WAExtra Large C&amp;ICritical Peak PricingSummer Peak Reduction @Meter  (MW)Low Participation Case0</v>
          </cell>
          <cell r="B2997" t="str">
            <v>WA</v>
          </cell>
          <cell r="C2997" t="str">
            <v>Extra Large C&amp;I</v>
          </cell>
          <cell r="D2997" t="str">
            <v>Critical Peak Pricing</v>
          </cell>
          <cell r="E2997" t="str">
            <v>Summer Peak Reduction @Meter  (MW)</v>
          </cell>
          <cell r="F2997" t="str">
            <v>Low Participation Case</v>
          </cell>
          <cell r="G2997">
            <v>0</v>
          </cell>
          <cell r="H2997">
            <v>0</v>
          </cell>
          <cell r="I2997">
            <v>0</v>
          </cell>
          <cell r="J2997">
            <v>0</v>
          </cell>
          <cell r="K2997">
            <v>0</v>
          </cell>
          <cell r="L2997">
            <v>0</v>
          </cell>
          <cell r="M2997">
            <v>0</v>
          </cell>
          <cell r="N2997">
            <v>0</v>
          </cell>
          <cell r="O2997">
            <v>0</v>
          </cell>
          <cell r="P2997">
            <v>0</v>
          </cell>
          <cell r="Q2997">
            <v>0</v>
          </cell>
          <cell r="R2997">
            <v>5.1061481672101516</v>
          </cell>
          <cell r="S2997">
            <v>15.546439584201273</v>
          </cell>
          <cell r="T2997">
            <v>36.769815927493447</v>
          </cell>
          <cell r="U2997">
            <v>47.99510590524666</v>
          </cell>
          <cell r="V2997">
            <v>54.039254216657497</v>
          </cell>
          <cell r="W2997">
            <v>54.75501228123791</v>
          </cell>
          <cell r="X2997">
            <v>55.462504704051796</v>
          </cell>
          <cell r="Y2997">
            <v>56.170704503007471</v>
          </cell>
          <cell r="Z2997">
            <v>56.91276145592839</v>
          </cell>
          <cell r="AA2997">
            <v>57.74360864977195</v>
          </cell>
          <cell r="AB2997">
            <v>58.507439221742665</v>
          </cell>
          <cell r="AC2997">
            <v>59.27262640549219</v>
          </cell>
          <cell r="AD2997">
            <v>60.065513565673378</v>
          </cell>
          <cell r="AE2997">
            <v>60.869007140432515</v>
          </cell>
          <cell r="AF2997">
            <v>61.683249011282939</v>
          </cell>
          <cell r="AG2997">
            <v>62.508382957680382</v>
          </cell>
          <cell r="AH2997">
            <v>63.344554682411669</v>
          </cell>
          <cell r="AI2997">
            <v>64.191911837323005</v>
          </cell>
          <cell r="AJ2997">
            <v>65.050604049392433</v>
          </cell>
          <cell r="AK2997">
            <v>65.920782947151125</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row>
        <row r="2998">
          <cell r="A2998" t="str">
            <v>WAExtra Large C&amp;ICritical Peak PricingSummer Peak Reduction @Generation (MW)Low Participation Case0</v>
          </cell>
          <cell r="B2998" t="str">
            <v>WA</v>
          </cell>
          <cell r="C2998" t="str">
            <v>Extra Large C&amp;I</v>
          </cell>
          <cell r="D2998" t="str">
            <v>Critical Peak Pricing</v>
          </cell>
          <cell r="E2998" t="str">
            <v>Summer Peak Reduction @Generation (MW)</v>
          </cell>
          <cell r="F2998" t="str">
            <v>Low Participation Case</v>
          </cell>
          <cell r="G2998">
            <v>0</v>
          </cell>
          <cell r="H2998">
            <v>0</v>
          </cell>
          <cell r="I2998">
            <v>0</v>
          </cell>
          <cell r="J2998">
            <v>0</v>
          </cell>
          <cell r="K2998">
            <v>0</v>
          </cell>
          <cell r="L2998">
            <v>0</v>
          </cell>
          <cell r="M2998">
            <v>0</v>
          </cell>
          <cell r="N2998">
            <v>0</v>
          </cell>
          <cell r="O2998">
            <v>0</v>
          </cell>
          <cell r="P2998">
            <v>0</v>
          </cell>
          <cell r="Q2998">
            <v>0</v>
          </cell>
          <cell r="R2998">
            <v>5.6309529854545115</v>
          </cell>
          <cell r="S2998">
            <v>17.1442871462299</v>
          </cell>
          <cell r="T2998">
            <v>40.548980952242438</v>
          </cell>
          <cell r="U2998">
            <v>52.92799504328039</v>
          </cell>
          <cell r="V2998">
            <v>59.593354892652727</v>
          </cell>
          <cell r="W2998">
            <v>60.382677857562754</v>
          </cell>
          <cell r="X2998">
            <v>61.162885646285609</v>
          </cell>
          <cell r="Y2998">
            <v>61.94387351456492</v>
          </cell>
          <cell r="Z2998">
            <v>62.762198341341403</v>
          </cell>
          <cell r="AA2998">
            <v>63.678439181486489</v>
          </cell>
          <cell r="AB2998">
            <v>64.520775498172327</v>
          </cell>
          <cell r="AC2998">
            <v>65.364607857843168</v>
          </cell>
          <cell r="AD2998">
            <v>66.238987169908881</v>
          </cell>
          <cell r="AE2998">
            <v>67.125063013269198</v>
          </cell>
          <cell r="AF2998">
            <v>68.022991851877961</v>
          </cell>
          <cell r="AG2998">
            <v>68.932932242700019</v>
          </cell>
          <cell r="AH2998">
            <v>69.855044863709381</v>
          </cell>
          <cell r="AI2998">
            <v>70.789492542261797</v>
          </cell>
          <cell r="AJ2998">
            <v>71.73644028384696</v>
          </cell>
          <cell r="AK2998">
            <v>72.696055301225314</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row>
        <row r="2999">
          <cell r="A2999" t="str">
            <v>WAExtra Large C&amp;ICritical Peak PricingWinter Peak Reduction @Meter  (MW)Low Participation Case0</v>
          </cell>
          <cell r="B2999" t="str">
            <v>WA</v>
          </cell>
          <cell r="C2999" t="str">
            <v>Extra Large C&amp;I</v>
          </cell>
          <cell r="D2999" t="str">
            <v>Critical Peak Pricing</v>
          </cell>
          <cell r="E2999" t="str">
            <v>Winter Peak Reduction @Meter  (MW)</v>
          </cell>
          <cell r="F2999" t="str">
            <v>Low Participation Case</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row>
        <row r="3000">
          <cell r="A3000" t="str">
            <v>WAExtra Large C&amp;ICritical Peak PricingWinter Peak Reduction @Generation (MW)Low Participation Case0</v>
          </cell>
          <cell r="B3000" t="str">
            <v>WA</v>
          </cell>
          <cell r="C3000" t="str">
            <v>Extra Large C&amp;I</v>
          </cell>
          <cell r="D3000" t="str">
            <v>Critical Peak Pricing</v>
          </cell>
          <cell r="E3000" t="str">
            <v>Winter Peak Reduction @Generation (MW)</v>
          </cell>
          <cell r="F3000" t="str">
            <v>Low Participation Case</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row>
        <row r="3001">
          <cell r="A3001" t="str">
            <v>WAExtra Large C&amp;ICritical Peak PricingProgram Annual BenefitsLow Participation Case0</v>
          </cell>
          <cell r="B3001" t="str">
            <v>WA</v>
          </cell>
          <cell r="C3001" t="str">
            <v>Extra Large C&amp;I</v>
          </cell>
          <cell r="D3001" t="str">
            <v>Critical Peak Pricing</v>
          </cell>
          <cell r="E3001" t="str">
            <v>Program Annual Benefits</v>
          </cell>
          <cell r="F3001" t="str">
            <v>Low Participation Case</v>
          </cell>
          <cell r="G3001">
            <v>0</v>
          </cell>
        </row>
        <row r="3002">
          <cell r="A3002" t="str">
            <v>WAExtra Large C&amp;ICritical Peak PricingNew ParticipantsLow Participation Case0</v>
          </cell>
          <cell r="B3002" t="str">
            <v>WA</v>
          </cell>
          <cell r="C3002" t="str">
            <v>Extra Large C&amp;I</v>
          </cell>
          <cell r="D3002" t="str">
            <v>Critical Peak Pricing</v>
          </cell>
          <cell r="E3002" t="str">
            <v>New Participants</v>
          </cell>
          <cell r="F3002" t="str">
            <v>Low Participation Case</v>
          </cell>
          <cell r="G3002">
            <v>0</v>
          </cell>
          <cell r="H3002">
            <v>0</v>
          </cell>
          <cell r="I3002">
            <v>0</v>
          </cell>
          <cell r="J3002">
            <v>0</v>
          </cell>
          <cell r="K3002">
            <v>0</v>
          </cell>
          <cell r="L3002">
            <v>0</v>
          </cell>
          <cell r="M3002">
            <v>0</v>
          </cell>
          <cell r="N3002">
            <v>0</v>
          </cell>
          <cell r="O3002">
            <v>0</v>
          </cell>
          <cell r="P3002">
            <v>0</v>
          </cell>
          <cell r="Q3002">
            <v>0</v>
          </cell>
          <cell r="R3002">
            <v>16746.686550000006</v>
          </cell>
          <cell r="S3002">
            <v>34271.919000000009</v>
          </cell>
          <cell r="T3002">
            <v>69833.664450000011</v>
          </cell>
          <cell r="U3002">
            <v>36847.527750000037</v>
          </cell>
          <cell r="V3002">
            <v>20100.588749999937</v>
          </cell>
          <cell r="W3002">
            <v>2583.0255000000179</v>
          </cell>
          <cell r="X3002">
            <v>2585.7149999999965</v>
          </cell>
          <cell r="Y3002">
            <v>2585.2035000000324</v>
          </cell>
          <cell r="Z3002">
            <v>2584.5764999999665</v>
          </cell>
          <cell r="AA3002">
            <v>2584.3950000000186</v>
          </cell>
          <cell r="AB3002">
            <v>2584.7249999999767</v>
          </cell>
          <cell r="AC3002">
            <v>2592.8595000000205</v>
          </cell>
          <cell r="AD3002">
            <v>2694.0321599718882</v>
          </cell>
          <cell r="AE3002">
            <v>2731.0805338135397</v>
          </cell>
          <cell r="AF3002">
            <v>2768.6383974915661</v>
          </cell>
          <cell r="AG3002">
            <v>2806.7127575183695</v>
          </cell>
          <cell r="AH3002">
            <v>2845.3107167601411</v>
          </cell>
          <cell r="AI3002">
            <v>2884.4394757617847</v>
          </cell>
          <cell r="AJ3002">
            <v>2924.1063340901455</v>
          </cell>
          <cell r="AK3002">
            <v>2964.3186916958948</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row>
        <row r="3003">
          <cell r="A3003" t="str">
            <v>WAExtra Large C&amp;ICritical Peak PricingIncentive CostsLow Participation Case0</v>
          </cell>
          <cell r="B3003" t="str">
            <v>WA</v>
          </cell>
          <cell r="C3003" t="str">
            <v>Extra Large C&amp;I</v>
          </cell>
          <cell r="D3003" t="str">
            <v>Critical Peak Pricing</v>
          </cell>
          <cell r="E3003" t="str">
            <v>Incentive Costs</v>
          </cell>
          <cell r="F3003" t="str">
            <v>Low Participation Case</v>
          </cell>
          <cell r="G3003">
            <v>0</v>
          </cell>
          <cell r="H3003">
            <v>0</v>
          </cell>
          <cell r="I3003">
            <v>0</v>
          </cell>
          <cell r="J3003">
            <v>0</v>
          </cell>
          <cell r="K3003">
            <v>0</v>
          </cell>
          <cell r="L3003">
            <v>0</v>
          </cell>
          <cell r="M3003">
            <v>0</v>
          </cell>
          <cell r="N3003">
            <v>0</v>
          </cell>
          <cell r="O3003">
            <v>0</v>
          </cell>
          <cell r="P3003">
            <v>0</v>
          </cell>
          <cell r="Q3003">
            <v>0</v>
          </cell>
          <cell r="R3003">
            <v>351680.42</v>
          </cell>
          <cell r="S3003">
            <v>1071390.72</v>
          </cell>
          <cell r="T3003">
            <v>2537897.67</v>
          </cell>
          <cell r="U3003">
            <v>3311695.75</v>
          </cell>
          <cell r="V3003">
            <v>3733808.12</v>
          </cell>
          <cell r="W3003">
            <v>3788051.65</v>
          </cell>
          <cell r="X3003">
            <v>3842351.67</v>
          </cell>
          <cell r="Y3003">
            <v>3896640.94</v>
          </cell>
          <cell r="Z3003">
            <v>3950917.05</v>
          </cell>
          <cell r="AA3003">
            <v>4005189.34</v>
          </cell>
          <cell r="AB3003">
            <v>4059468.57</v>
          </cell>
          <cell r="AC3003">
            <v>4113918.62</v>
          </cell>
          <cell r="AD3003">
            <v>4170493.29</v>
          </cell>
          <cell r="AE3003">
            <v>4227845.9800000004</v>
          </cell>
          <cell r="AF3003">
            <v>4285987.3899999997</v>
          </cell>
          <cell r="AG3003">
            <v>4344928.3600000003</v>
          </cell>
          <cell r="AH3003">
            <v>4404679.88</v>
          </cell>
          <cell r="AI3003">
            <v>4465253.1100000003</v>
          </cell>
          <cell r="AJ3003">
            <v>4526659.34</v>
          </cell>
          <cell r="AK3003">
            <v>4588910.04</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row>
        <row r="3004">
          <cell r="A3004" t="str">
            <v>WAExtra Large C&amp;ICritical Peak PricingParticipantsLow Participation Case0</v>
          </cell>
          <cell r="B3004" t="str">
            <v>WA</v>
          </cell>
          <cell r="C3004" t="str">
            <v>Extra Large C&amp;I</v>
          </cell>
          <cell r="D3004" t="str">
            <v>Critical Peak Pricing</v>
          </cell>
          <cell r="E3004" t="str">
            <v>Participants</v>
          </cell>
          <cell r="F3004" t="str">
            <v>Low Participation Case</v>
          </cell>
          <cell r="G3004">
            <v>0</v>
          </cell>
          <cell r="H3004">
            <v>0</v>
          </cell>
          <cell r="I3004">
            <v>0</v>
          </cell>
          <cell r="J3004">
            <v>0</v>
          </cell>
          <cell r="K3004">
            <v>0</v>
          </cell>
          <cell r="L3004">
            <v>0</v>
          </cell>
          <cell r="M3004">
            <v>0</v>
          </cell>
          <cell r="N3004">
            <v>0</v>
          </cell>
          <cell r="O3004">
            <v>0</v>
          </cell>
          <cell r="P3004">
            <v>0</v>
          </cell>
          <cell r="Q3004">
            <v>0</v>
          </cell>
          <cell r="R3004">
            <v>16746.686550000006</v>
          </cell>
          <cell r="S3004">
            <v>51018.605550000015</v>
          </cell>
          <cell r="T3004">
            <v>120852.27000000002</v>
          </cell>
          <cell r="U3004">
            <v>157699.79775000006</v>
          </cell>
          <cell r="V3004">
            <v>177800.38649999999</v>
          </cell>
          <cell r="W3004">
            <v>180383.41200000001</v>
          </cell>
          <cell r="X3004">
            <v>182969.12700000001</v>
          </cell>
          <cell r="Y3004">
            <v>185554.33050000004</v>
          </cell>
          <cell r="Z3004">
            <v>188138.90700000001</v>
          </cell>
          <cell r="AA3004">
            <v>190723.30200000003</v>
          </cell>
          <cell r="AB3004">
            <v>193308.027</v>
          </cell>
          <cell r="AC3004">
            <v>195900.88650000002</v>
          </cell>
          <cell r="AD3004">
            <v>198594.91865997191</v>
          </cell>
          <cell r="AE3004">
            <v>201325.99919378545</v>
          </cell>
          <cell r="AF3004">
            <v>204094.63759127702</v>
          </cell>
          <cell r="AG3004">
            <v>206901.35034879539</v>
          </cell>
          <cell r="AH3004">
            <v>209746.66106555553</v>
          </cell>
          <cell r="AI3004">
            <v>212631.10054131731</v>
          </cell>
          <cell r="AJ3004">
            <v>215555.20687540746</v>
          </cell>
          <cell r="AK3004">
            <v>218519.52556710335</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row>
        <row r="3005">
          <cell r="A3005" t="str">
            <v>WAIrrigationCritical Peak PricingProgram Annual BenefitsLow Participation Case0</v>
          </cell>
          <cell r="B3005" t="str">
            <v>WA</v>
          </cell>
          <cell r="C3005" t="str">
            <v>Irrigation</v>
          </cell>
          <cell r="D3005" t="str">
            <v>Critical Peak Pricing</v>
          </cell>
          <cell r="E3005" t="str">
            <v>Program Annual Benefits</v>
          </cell>
          <cell r="F3005" t="str">
            <v>Low Participation Case</v>
          </cell>
          <cell r="G3005">
            <v>0</v>
          </cell>
          <cell r="H3005">
            <v>0</v>
          </cell>
          <cell r="I3005">
            <v>0</v>
          </cell>
          <cell r="J3005">
            <v>0</v>
          </cell>
          <cell r="K3005">
            <v>0</v>
          </cell>
          <cell r="L3005">
            <v>0</v>
          </cell>
          <cell r="M3005">
            <v>0</v>
          </cell>
          <cell r="N3005">
            <v>0</v>
          </cell>
          <cell r="O3005">
            <v>0</v>
          </cell>
          <cell r="P3005">
            <v>0</v>
          </cell>
          <cell r="Q3005">
            <v>0</v>
          </cell>
          <cell r="R3005">
            <v>573231.01</v>
          </cell>
          <cell r="S3005">
            <v>1745288.43</v>
          </cell>
          <cell r="T3005">
            <v>4127886.26</v>
          </cell>
          <cell r="U3005">
            <v>5388069.9000000004</v>
          </cell>
          <cell r="V3005">
            <v>6066603.5300000003</v>
          </cell>
          <cell r="W3005">
            <v>6146956.6100000003</v>
          </cell>
          <cell r="X3005">
            <v>6226381.7599999998</v>
          </cell>
          <cell r="Y3005">
            <v>6305886.3200000003</v>
          </cell>
          <cell r="Z3005">
            <v>6389191.79</v>
          </cell>
          <cell r="AA3005">
            <v>6482465.1100000003</v>
          </cell>
          <cell r="AB3005">
            <v>6568214.9500000002</v>
          </cell>
          <cell r="AC3005">
            <v>6654117.0800000001</v>
          </cell>
          <cell r="AD3005">
            <v>6743128.8899999997</v>
          </cell>
          <cell r="AE3005">
            <v>6833331.4100000001</v>
          </cell>
          <cell r="AF3005">
            <v>6924740.5700000003</v>
          </cell>
          <cell r="AG3005">
            <v>7017372.5</v>
          </cell>
          <cell r="AH3005">
            <v>7111243.5700000003</v>
          </cell>
          <cell r="AI3005">
            <v>7206370.3399999999</v>
          </cell>
          <cell r="AJ3005">
            <v>7302769.6200000001</v>
          </cell>
          <cell r="AK3005">
            <v>7400458.4299999997</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row>
        <row r="3006">
          <cell r="A3006" t="str">
            <v>WAIrrigationCritical Peak PricingProgram Annual CostsLow Participation Case0</v>
          </cell>
          <cell r="B3006" t="str">
            <v>WA</v>
          </cell>
          <cell r="C3006" t="str">
            <v>Irrigation</v>
          </cell>
          <cell r="D3006" t="str">
            <v>Critical Peak Pricing</v>
          </cell>
          <cell r="E3006" t="str">
            <v>Program Annual Costs</v>
          </cell>
          <cell r="F3006" t="str">
            <v>Low Participation Case</v>
          </cell>
          <cell r="G3006">
            <v>0</v>
          </cell>
          <cell r="H3006">
            <v>0</v>
          </cell>
          <cell r="I3006">
            <v>0</v>
          </cell>
          <cell r="J3006">
            <v>0</v>
          </cell>
          <cell r="K3006">
            <v>0</v>
          </cell>
          <cell r="L3006">
            <v>0</v>
          </cell>
          <cell r="M3006">
            <v>0</v>
          </cell>
          <cell r="N3006">
            <v>0</v>
          </cell>
          <cell r="O3006">
            <v>0</v>
          </cell>
          <cell r="P3006">
            <v>0</v>
          </cell>
          <cell r="Q3006">
            <v>0</v>
          </cell>
          <cell r="R3006">
            <v>5834317.1500000004</v>
          </cell>
          <cell r="S3006">
            <v>12509121.98</v>
          </cell>
          <cell r="T3006">
            <v>26286343.199999999</v>
          </cell>
          <cell r="U3006">
            <v>16130618.27</v>
          </cell>
          <cell r="V3006">
            <v>10911310.720000001</v>
          </cell>
          <cell r="W3006">
            <v>4823091.07</v>
          </cell>
          <cell r="X3006">
            <v>4899046.41</v>
          </cell>
          <cell r="Y3006">
            <v>4974249.76</v>
          </cell>
          <cell r="Z3006">
            <v>5049879.66</v>
          </cell>
          <cell r="AA3006">
            <v>5126289.05</v>
          </cell>
          <cell r="AB3006">
            <v>5203203.5</v>
          </cell>
          <cell r="AC3006">
            <v>5283869.59</v>
          </cell>
          <cell r="AD3006">
            <v>5405233.1200000001</v>
          </cell>
          <cell r="AE3006">
            <v>5502775.29</v>
          </cell>
          <cell r="AF3006">
            <v>5602414.6799999997</v>
          </cell>
          <cell r="AG3006">
            <v>5704204.7300000004</v>
          </cell>
          <cell r="AH3006">
            <v>5808200.4400000004</v>
          </cell>
          <cell r="AI3006">
            <v>5914458.3899999997</v>
          </cell>
          <cell r="AJ3006">
            <v>6023036.7800000003</v>
          </cell>
          <cell r="AK3006">
            <v>6133995.5099999998</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row>
        <row r="3007">
          <cell r="A3007" t="str">
            <v>WAIrrigationCritical Peak PricingNon-Incentive CostsLow Participation Case0</v>
          </cell>
          <cell r="B3007" t="str">
            <v>WA</v>
          </cell>
          <cell r="C3007" t="str">
            <v>Irrigation</v>
          </cell>
          <cell r="D3007" t="str">
            <v>Critical Peak Pricing</v>
          </cell>
          <cell r="E3007" t="str">
            <v>Non-Incentive Costs</v>
          </cell>
          <cell r="F3007" t="str">
            <v>Low Participation Case</v>
          </cell>
          <cell r="G3007">
            <v>0</v>
          </cell>
          <cell r="H3007">
            <v>0</v>
          </cell>
          <cell r="I3007">
            <v>0</v>
          </cell>
          <cell r="J3007">
            <v>0</v>
          </cell>
          <cell r="K3007">
            <v>0</v>
          </cell>
          <cell r="L3007">
            <v>0</v>
          </cell>
          <cell r="M3007">
            <v>0</v>
          </cell>
          <cell r="N3007">
            <v>0</v>
          </cell>
          <cell r="O3007">
            <v>0</v>
          </cell>
          <cell r="P3007">
            <v>0</v>
          </cell>
          <cell r="Q3007">
            <v>0</v>
          </cell>
          <cell r="R3007">
            <v>5482636.7300000004</v>
          </cell>
          <cell r="S3007">
            <v>11437731.27</v>
          </cell>
          <cell r="T3007">
            <v>23748445.530000001</v>
          </cell>
          <cell r="U3007">
            <v>12818922.52</v>
          </cell>
          <cell r="V3007">
            <v>7177502.6100000003</v>
          </cell>
          <cell r="W3007">
            <v>1035039.42</v>
          </cell>
          <cell r="X3007">
            <v>1056694.75</v>
          </cell>
          <cell r="Y3007">
            <v>1077608.81</v>
          </cell>
          <cell r="Z3007">
            <v>1098962.6200000001</v>
          </cell>
          <cell r="AA3007">
            <v>1121099.71</v>
          </cell>
          <cell r="AB3007">
            <v>1143734.93</v>
          </cell>
          <cell r="AC3007">
            <v>1169950.97</v>
          </cell>
          <cell r="AD3007">
            <v>1234739.83</v>
          </cell>
          <cell r="AE3007">
            <v>1274929.31</v>
          </cell>
          <cell r="AF3007">
            <v>1316427.29</v>
          </cell>
          <cell r="AG3007">
            <v>1359276.37</v>
          </cell>
          <cell r="AH3007">
            <v>1403520.56</v>
          </cell>
          <cell r="AI3007">
            <v>1449205.28</v>
          </cell>
          <cell r="AJ3007">
            <v>1496377.44</v>
          </cell>
          <cell r="AK3007">
            <v>1545085.48</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row>
        <row r="3008">
          <cell r="A3008" t="str">
            <v>WAIrrigationCritical Peak PricingSummer Peak Reduction @Meter  (MW)Low Participation Case0</v>
          </cell>
          <cell r="B3008" t="str">
            <v>WA</v>
          </cell>
          <cell r="C3008" t="str">
            <v>Irrigation</v>
          </cell>
          <cell r="D3008" t="str">
            <v>Critical Peak Pricing</v>
          </cell>
          <cell r="E3008" t="str">
            <v>Summer Peak Reduction @Meter  (MW)</v>
          </cell>
          <cell r="F3008" t="str">
            <v>Low Participation Case</v>
          </cell>
          <cell r="G3008">
            <v>0</v>
          </cell>
          <cell r="H3008">
            <v>0</v>
          </cell>
          <cell r="I3008">
            <v>0</v>
          </cell>
          <cell r="J3008">
            <v>0</v>
          </cell>
          <cell r="K3008">
            <v>0</v>
          </cell>
          <cell r="L3008">
            <v>0</v>
          </cell>
          <cell r="M3008">
            <v>0</v>
          </cell>
          <cell r="N3008">
            <v>0</v>
          </cell>
          <cell r="O3008">
            <v>0</v>
          </cell>
          <cell r="P3008">
            <v>0</v>
          </cell>
          <cell r="Q3008">
            <v>0</v>
          </cell>
          <cell r="R3008">
            <v>5.1061481672101516</v>
          </cell>
          <cell r="S3008">
            <v>15.546439584201273</v>
          </cell>
          <cell r="T3008">
            <v>36.769815927493447</v>
          </cell>
          <cell r="U3008">
            <v>47.99510590524666</v>
          </cell>
          <cell r="V3008">
            <v>54.039254216657497</v>
          </cell>
          <cell r="W3008">
            <v>54.75501228123791</v>
          </cell>
          <cell r="X3008">
            <v>55.462504704051796</v>
          </cell>
          <cell r="Y3008">
            <v>56.170704503007471</v>
          </cell>
          <cell r="Z3008">
            <v>56.91276145592839</v>
          </cell>
          <cell r="AA3008">
            <v>57.74360864977195</v>
          </cell>
          <cell r="AB3008">
            <v>58.507439221742665</v>
          </cell>
          <cell r="AC3008">
            <v>59.27262640549219</v>
          </cell>
          <cell r="AD3008">
            <v>60.065513565673378</v>
          </cell>
          <cell r="AE3008">
            <v>60.869007140432515</v>
          </cell>
          <cell r="AF3008">
            <v>61.683249011282939</v>
          </cell>
          <cell r="AG3008">
            <v>62.508382957680382</v>
          </cell>
          <cell r="AH3008">
            <v>63.344554682411669</v>
          </cell>
          <cell r="AI3008">
            <v>64.191911837323005</v>
          </cell>
          <cell r="AJ3008">
            <v>65.050604049392433</v>
          </cell>
          <cell r="AK3008">
            <v>65.920782947151125</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row>
        <row r="3009">
          <cell r="A3009" t="str">
            <v>WAIrrigationCritical Peak PricingSummer Peak Reduction @Generation (MW)Low Participation Case0</v>
          </cell>
          <cell r="B3009" t="str">
            <v>WA</v>
          </cell>
          <cell r="C3009" t="str">
            <v>Irrigation</v>
          </cell>
          <cell r="D3009" t="str">
            <v>Critical Peak Pricing</v>
          </cell>
          <cell r="E3009" t="str">
            <v>Summer Peak Reduction @Generation (MW)</v>
          </cell>
          <cell r="F3009" t="str">
            <v>Low Participation Case</v>
          </cell>
          <cell r="G3009">
            <v>0</v>
          </cell>
          <cell r="H3009">
            <v>0</v>
          </cell>
          <cell r="I3009">
            <v>0</v>
          </cell>
          <cell r="J3009">
            <v>0</v>
          </cell>
          <cell r="K3009">
            <v>0</v>
          </cell>
          <cell r="L3009">
            <v>0</v>
          </cell>
          <cell r="M3009">
            <v>0</v>
          </cell>
          <cell r="N3009">
            <v>0</v>
          </cell>
          <cell r="O3009">
            <v>0</v>
          </cell>
          <cell r="P3009">
            <v>0</v>
          </cell>
          <cell r="Q3009">
            <v>0</v>
          </cell>
          <cell r="R3009">
            <v>5.6309529854545115</v>
          </cell>
          <cell r="S3009">
            <v>17.1442871462299</v>
          </cell>
          <cell r="T3009">
            <v>40.548980952242438</v>
          </cell>
          <cell r="U3009">
            <v>52.92799504328039</v>
          </cell>
          <cell r="V3009">
            <v>59.593354892652727</v>
          </cell>
          <cell r="W3009">
            <v>60.382677857562754</v>
          </cell>
          <cell r="X3009">
            <v>61.162885646285609</v>
          </cell>
          <cell r="Y3009">
            <v>61.94387351456492</v>
          </cell>
          <cell r="Z3009">
            <v>62.762198341341403</v>
          </cell>
          <cell r="AA3009">
            <v>63.678439181486489</v>
          </cell>
          <cell r="AB3009">
            <v>64.520775498172327</v>
          </cell>
          <cell r="AC3009">
            <v>65.364607857843168</v>
          </cell>
          <cell r="AD3009">
            <v>66.238987169908881</v>
          </cell>
          <cell r="AE3009">
            <v>67.125063013269198</v>
          </cell>
          <cell r="AF3009">
            <v>68.022991851877961</v>
          </cell>
          <cell r="AG3009">
            <v>68.932932242700019</v>
          </cell>
          <cell r="AH3009">
            <v>69.855044863709381</v>
          </cell>
          <cell r="AI3009">
            <v>70.789492542261797</v>
          </cell>
          <cell r="AJ3009">
            <v>71.73644028384696</v>
          </cell>
          <cell r="AK3009">
            <v>72.696055301225314</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row>
        <row r="3010">
          <cell r="A3010" t="str">
            <v>WAIrrigationCritical Peak PricingWinter Peak Reduction @Meter  (MW)Low Participation Case0</v>
          </cell>
          <cell r="B3010" t="str">
            <v>WA</v>
          </cell>
          <cell r="C3010" t="str">
            <v>Irrigation</v>
          </cell>
          <cell r="D3010" t="str">
            <v>Critical Peak Pricing</v>
          </cell>
          <cell r="E3010" t="str">
            <v>Winter Peak Reduction @Meter  (MW)</v>
          </cell>
          <cell r="F3010" t="str">
            <v>Low Participation Case</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row>
        <row r="3011">
          <cell r="A3011" t="str">
            <v>WAIrrigationCritical Peak PricingWinter Peak Reduction @Generation (MW)Low Participation Case0</v>
          </cell>
          <cell r="B3011" t="str">
            <v>WA</v>
          </cell>
          <cell r="C3011" t="str">
            <v>Irrigation</v>
          </cell>
          <cell r="D3011" t="str">
            <v>Critical Peak Pricing</v>
          </cell>
          <cell r="E3011" t="str">
            <v>Winter Peak Reduction @Generation (MW)</v>
          </cell>
          <cell r="F3011" t="str">
            <v>Low Participation Case</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row>
        <row r="3012">
          <cell r="A3012" t="str">
            <v>WAIrrigationCritical Peak PricingProgram Annual BenefitsLow Participation Case0</v>
          </cell>
          <cell r="B3012" t="str">
            <v>WA</v>
          </cell>
          <cell r="C3012" t="str">
            <v>Irrigation</v>
          </cell>
          <cell r="D3012" t="str">
            <v>Critical Peak Pricing</v>
          </cell>
          <cell r="E3012" t="str">
            <v>Program Annual Benefits</v>
          </cell>
          <cell r="F3012" t="str">
            <v>Low Participation Case</v>
          </cell>
          <cell r="G3012">
            <v>0</v>
          </cell>
        </row>
        <row r="3013">
          <cell r="A3013" t="str">
            <v>WAIrrigationCritical Peak PricingNew ParticipantsLow Participation Case0</v>
          </cell>
          <cell r="B3013" t="str">
            <v>WA</v>
          </cell>
          <cell r="C3013" t="str">
            <v>Irrigation</v>
          </cell>
          <cell r="D3013" t="str">
            <v>Critical Peak Pricing</v>
          </cell>
          <cell r="E3013" t="str">
            <v>New Participants</v>
          </cell>
          <cell r="F3013" t="str">
            <v>Low Participation Case</v>
          </cell>
          <cell r="G3013">
            <v>0</v>
          </cell>
          <cell r="H3013">
            <v>0</v>
          </cell>
          <cell r="I3013">
            <v>0</v>
          </cell>
          <cell r="J3013">
            <v>0</v>
          </cell>
          <cell r="K3013">
            <v>0</v>
          </cell>
          <cell r="L3013">
            <v>0</v>
          </cell>
          <cell r="M3013">
            <v>0</v>
          </cell>
          <cell r="N3013">
            <v>0</v>
          </cell>
          <cell r="O3013">
            <v>0</v>
          </cell>
          <cell r="P3013">
            <v>0</v>
          </cell>
          <cell r="Q3013">
            <v>0</v>
          </cell>
          <cell r="R3013">
            <v>16746.686550000006</v>
          </cell>
          <cell r="S3013">
            <v>34271.919000000009</v>
          </cell>
          <cell r="T3013">
            <v>69833.664450000011</v>
          </cell>
          <cell r="U3013">
            <v>36847.527750000037</v>
          </cell>
          <cell r="V3013">
            <v>20100.588749999937</v>
          </cell>
          <cell r="W3013">
            <v>2583.0255000000179</v>
          </cell>
          <cell r="X3013">
            <v>2585.7149999999965</v>
          </cell>
          <cell r="Y3013">
            <v>2585.2035000000324</v>
          </cell>
          <cell r="Z3013">
            <v>2584.5764999999665</v>
          </cell>
          <cell r="AA3013">
            <v>2584.3950000000186</v>
          </cell>
          <cell r="AB3013">
            <v>2584.7249999999767</v>
          </cell>
          <cell r="AC3013">
            <v>2592.8595000000205</v>
          </cell>
          <cell r="AD3013">
            <v>2694.0321599718882</v>
          </cell>
          <cell r="AE3013">
            <v>2731.0805338135397</v>
          </cell>
          <cell r="AF3013">
            <v>2768.6383974915661</v>
          </cell>
          <cell r="AG3013">
            <v>2806.7127575183695</v>
          </cell>
          <cell r="AH3013">
            <v>2845.3107167601411</v>
          </cell>
          <cell r="AI3013">
            <v>2884.4394757617847</v>
          </cell>
          <cell r="AJ3013">
            <v>2924.1063340901455</v>
          </cell>
          <cell r="AK3013">
            <v>2964.3186916958948</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row>
        <row r="3014">
          <cell r="A3014" t="str">
            <v>WAIrrigationCritical Peak PricingIncentive CostsLow Participation Case0</v>
          </cell>
          <cell r="B3014" t="str">
            <v>WA</v>
          </cell>
          <cell r="C3014" t="str">
            <v>Irrigation</v>
          </cell>
          <cell r="D3014" t="str">
            <v>Critical Peak Pricing</v>
          </cell>
          <cell r="E3014" t="str">
            <v>Incentive Costs</v>
          </cell>
          <cell r="F3014" t="str">
            <v>Low Participation Case</v>
          </cell>
          <cell r="G3014">
            <v>0</v>
          </cell>
          <cell r="H3014">
            <v>0</v>
          </cell>
          <cell r="I3014">
            <v>0</v>
          </cell>
          <cell r="J3014">
            <v>0</v>
          </cell>
          <cell r="K3014">
            <v>0</v>
          </cell>
          <cell r="L3014">
            <v>0</v>
          </cell>
          <cell r="M3014">
            <v>0</v>
          </cell>
          <cell r="N3014">
            <v>0</v>
          </cell>
          <cell r="O3014">
            <v>0</v>
          </cell>
          <cell r="P3014">
            <v>0</v>
          </cell>
          <cell r="Q3014">
            <v>0</v>
          </cell>
          <cell r="R3014">
            <v>351680.42</v>
          </cell>
          <cell r="S3014">
            <v>1071390.72</v>
          </cell>
          <cell r="T3014">
            <v>2537897.67</v>
          </cell>
          <cell r="U3014">
            <v>3311695.75</v>
          </cell>
          <cell r="V3014">
            <v>3733808.12</v>
          </cell>
          <cell r="W3014">
            <v>3788051.65</v>
          </cell>
          <cell r="X3014">
            <v>3842351.67</v>
          </cell>
          <cell r="Y3014">
            <v>3896640.94</v>
          </cell>
          <cell r="Z3014">
            <v>3950917.05</v>
          </cell>
          <cell r="AA3014">
            <v>4005189.34</v>
          </cell>
          <cell r="AB3014">
            <v>4059468.57</v>
          </cell>
          <cell r="AC3014">
            <v>4113918.62</v>
          </cell>
          <cell r="AD3014">
            <v>4170493.29</v>
          </cell>
          <cell r="AE3014">
            <v>4227845.9800000004</v>
          </cell>
          <cell r="AF3014">
            <v>4285987.3899999997</v>
          </cell>
          <cell r="AG3014">
            <v>4344928.3600000003</v>
          </cell>
          <cell r="AH3014">
            <v>4404679.88</v>
          </cell>
          <cell r="AI3014">
            <v>4465253.1100000003</v>
          </cell>
          <cell r="AJ3014">
            <v>4526659.34</v>
          </cell>
          <cell r="AK3014">
            <v>4588910.04</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row>
        <row r="3015">
          <cell r="A3015" t="str">
            <v>WAIrrigationCritical Peak PricingParticipantsLow Participation Case0</v>
          </cell>
          <cell r="B3015" t="str">
            <v>WA</v>
          </cell>
          <cell r="C3015" t="str">
            <v>Irrigation</v>
          </cell>
          <cell r="D3015" t="str">
            <v>Critical Peak Pricing</v>
          </cell>
          <cell r="E3015" t="str">
            <v>Participants</v>
          </cell>
          <cell r="F3015" t="str">
            <v>Low Participation Case</v>
          </cell>
          <cell r="G3015">
            <v>0</v>
          </cell>
          <cell r="H3015">
            <v>0</v>
          </cell>
          <cell r="I3015">
            <v>0</v>
          </cell>
          <cell r="J3015">
            <v>0</v>
          </cell>
          <cell r="K3015">
            <v>0</v>
          </cell>
          <cell r="L3015">
            <v>0</v>
          </cell>
          <cell r="M3015">
            <v>0</v>
          </cell>
          <cell r="N3015">
            <v>0</v>
          </cell>
          <cell r="O3015">
            <v>0</v>
          </cell>
          <cell r="P3015">
            <v>0</v>
          </cell>
          <cell r="Q3015">
            <v>0</v>
          </cell>
          <cell r="R3015">
            <v>16746.686550000006</v>
          </cell>
          <cell r="S3015">
            <v>51018.605550000015</v>
          </cell>
          <cell r="T3015">
            <v>120852.27000000002</v>
          </cell>
          <cell r="U3015">
            <v>157699.79775000006</v>
          </cell>
          <cell r="V3015">
            <v>177800.38649999999</v>
          </cell>
          <cell r="W3015">
            <v>180383.41200000001</v>
          </cell>
          <cell r="X3015">
            <v>182969.12700000001</v>
          </cell>
          <cell r="Y3015">
            <v>185554.33050000004</v>
          </cell>
          <cell r="Z3015">
            <v>188138.90700000001</v>
          </cell>
          <cell r="AA3015">
            <v>190723.30200000003</v>
          </cell>
          <cell r="AB3015">
            <v>193308.027</v>
          </cell>
          <cell r="AC3015">
            <v>195900.88650000002</v>
          </cell>
          <cell r="AD3015">
            <v>198594.91865997191</v>
          </cell>
          <cell r="AE3015">
            <v>201325.99919378545</v>
          </cell>
          <cell r="AF3015">
            <v>204094.63759127702</v>
          </cell>
          <cell r="AG3015">
            <v>206901.35034879539</v>
          </cell>
          <cell r="AH3015">
            <v>209746.66106555553</v>
          </cell>
          <cell r="AI3015">
            <v>212631.10054131731</v>
          </cell>
          <cell r="AJ3015">
            <v>215555.20687540746</v>
          </cell>
          <cell r="AK3015">
            <v>218519.52556710335</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row>
        <row r="3016">
          <cell r="A3016" t="str">
            <v>WALarge C&amp;ICritical Peak PricingProgram Annual BenefitsLow Participation Case0</v>
          </cell>
          <cell r="B3016" t="str">
            <v>WA</v>
          </cell>
          <cell r="C3016" t="str">
            <v>Large C&amp;I</v>
          </cell>
          <cell r="D3016" t="str">
            <v>Critical Peak Pricing</v>
          </cell>
          <cell r="E3016" t="str">
            <v>Program Annual Benefits</v>
          </cell>
          <cell r="F3016" t="str">
            <v>Low Participation Case</v>
          </cell>
          <cell r="G3016">
            <v>0</v>
          </cell>
          <cell r="H3016">
            <v>0</v>
          </cell>
          <cell r="I3016">
            <v>0</v>
          </cell>
          <cell r="J3016">
            <v>0</v>
          </cell>
          <cell r="K3016">
            <v>0</v>
          </cell>
          <cell r="L3016">
            <v>0</v>
          </cell>
          <cell r="M3016">
            <v>0</v>
          </cell>
          <cell r="N3016">
            <v>0</v>
          </cell>
          <cell r="O3016">
            <v>0</v>
          </cell>
          <cell r="P3016">
            <v>0</v>
          </cell>
          <cell r="Q3016">
            <v>0</v>
          </cell>
          <cell r="R3016">
            <v>573231.01</v>
          </cell>
          <cell r="S3016">
            <v>1745288.43</v>
          </cell>
          <cell r="T3016">
            <v>4127886.26</v>
          </cell>
          <cell r="U3016">
            <v>5388069.9000000004</v>
          </cell>
          <cell r="V3016">
            <v>6066603.5300000003</v>
          </cell>
          <cell r="W3016">
            <v>6146956.6100000003</v>
          </cell>
          <cell r="X3016">
            <v>6226381.7599999998</v>
          </cell>
          <cell r="Y3016">
            <v>6305886.3200000003</v>
          </cell>
          <cell r="Z3016">
            <v>6389191.79</v>
          </cell>
          <cell r="AA3016">
            <v>6482465.1100000003</v>
          </cell>
          <cell r="AB3016">
            <v>6568214.9500000002</v>
          </cell>
          <cell r="AC3016">
            <v>6654117.0800000001</v>
          </cell>
          <cell r="AD3016">
            <v>6743128.8899999997</v>
          </cell>
          <cell r="AE3016">
            <v>6833331.4100000001</v>
          </cell>
          <cell r="AF3016">
            <v>6924740.5700000003</v>
          </cell>
          <cell r="AG3016">
            <v>7017372.5</v>
          </cell>
          <cell r="AH3016">
            <v>7111243.5700000003</v>
          </cell>
          <cell r="AI3016">
            <v>7206370.3399999999</v>
          </cell>
          <cell r="AJ3016">
            <v>7302769.6200000001</v>
          </cell>
          <cell r="AK3016">
            <v>7400458.4299999997</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row>
        <row r="3017">
          <cell r="A3017" t="str">
            <v>WALarge C&amp;ICritical Peak PricingProgram Annual CostsLow Participation Case0</v>
          </cell>
          <cell r="B3017" t="str">
            <v>WA</v>
          </cell>
          <cell r="C3017" t="str">
            <v>Large C&amp;I</v>
          </cell>
          <cell r="D3017" t="str">
            <v>Critical Peak Pricing</v>
          </cell>
          <cell r="E3017" t="str">
            <v>Program Annual Costs</v>
          </cell>
          <cell r="F3017" t="str">
            <v>Low Participation Case</v>
          </cell>
          <cell r="G3017">
            <v>0</v>
          </cell>
          <cell r="H3017">
            <v>0</v>
          </cell>
          <cell r="I3017">
            <v>0</v>
          </cell>
          <cell r="J3017">
            <v>0</v>
          </cell>
          <cell r="K3017">
            <v>0</v>
          </cell>
          <cell r="L3017">
            <v>0</v>
          </cell>
          <cell r="M3017">
            <v>0</v>
          </cell>
          <cell r="N3017">
            <v>0</v>
          </cell>
          <cell r="O3017">
            <v>0</v>
          </cell>
          <cell r="P3017">
            <v>0</v>
          </cell>
          <cell r="Q3017">
            <v>0</v>
          </cell>
          <cell r="R3017">
            <v>5834317.1500000004</v>
          </cell>
          <cell r="S3017">
            <v>12509121.98</v>
          </cell>
          <cell r="T3017">
            <v>26286343.199999999</v>
          </cell>
          <cell r="U3017">
            <v>16130618.27</v>
          </cell>
          <cell r="V3017">
            <v>10911310.720000001</v>
          </cell>
          <cell r="W3017">
            <v>4823091.07</v>
          </cell>
          <cell r="X3017">
            <v>4899046.41</v>
          </cell>
          <cell r="Y3017">
            <v>4974249.76</v>
          </cell>
          <cell r="Z3017">
            <v>5049879.66</v>
          </cell>
          <cell r="AA3017">
            <v>5126289.05</v>
          </cell>
          <cell r="AB3017">
            <v>5203203.5</v>
          </cell>
          <cell r="AC3017">
            <v>5283869.59</v>
          </cell>
          <cell r="AD3017">
            <v>5405233.1200000001</v>
          </cell>
          <cell r="AE3017">
            <v>5502775.29</v>
          </cell>
          <cell r="AF3017">
            <v>5602414.6799999997</v>
          </cell>
          <cell r="AG3017">
            <v>5704204.7300000004</v>
          </cell>
          <cell r="AH3017">
            <v>5808200.4400000004</v>
          </cell>
          <cell r="AI3017">
            <v>5914458.3899999997</v>
          </cell>
          <cell r="AJ3017">
            <v>6023036.7800000003</v>
          </cell>
          <cell r="AK3017">
            <v>6133995.5099999998</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row>
        <row r="3018">
          <cell r="A3018" t="str">
            <v>WALarge C&amp;ICritical Peak PricingNon-Incentive CostsLow Participation Case0</v>
          </cell>
          <cell r="B3018" t="str">
            <v>WA</v>
          </cell>
          <cell r="C3018" t="str">
            <v>Large C&amp;I</v>
          </cell>
          <cell r="D3018" t="str">
            <v>Critical Peak Pricing</v>
          </cell>
          <cell r="E3018" t="str">
            <v>Non-Incentive Costs</v>
          </cell>
          <cell r="F3018" t="str">
            <v>Low Participation Case</v>
          </cell>
          <cell r="G3018">
            <v>0</v>
          </cell>
          <cell r="H3018">
            <v>0</v>
          </cell>
          <cell r="I3018">
            <v>0</v>
          </cell>
          <cell r="J3018">
            <v>0</v>
          </cell>
          <cell r="K3018">
            <v>0</v>
          </cell>
          <cell r="L3018">
            <v>0</v>
          </cell>
          <cell r="M3018">
            <v>0</v>
          </cell>
          <cell r="N3018">
            <v>0</v>
          </cell>
          <cell r="O3018">
            <v>0</v>
          </cell>
          <cell r="P3018">
            <v>0</v>
          </cell>
          <cell r="Q3018">
            <v>0</v>
          </cell>
          <cell r="R3018">
            <v>5482636.7300000004</v>
          </cell>
          <cell r="S3018">
            <v>11437731.27</v>
          </cell>
          <cell r="T3018">
            <v>23748445.530000001</v>
          </cell>
          <cell r="U3018">
            <v>12818922.52</v>
          </cell>
          <cell r="V3018">
            <v>7177502.6100000003</v>
          </cell>
          <cell r="W3018">
            <v>1035039.42</v>
          </cell>
          <cell r="X3018">
            <v>1056694.75</v>
          </cell>
          <cell r="Y3018">
            <v>1077608.81</v>
          </cell>
          <cell r="Z3018">
            <v>1098962.6200000001</v>
          </cell>
          <cell r="AA3018">
            <v>1121099.71</v>
          </cell>
          <cell r="AB3018">
            <v>1143734.93</v>
          </cell>
          <cell r="AC3018">
            <v>1169950.97</v>
          </cell>
          <cell r="AD3018">
            <v>1234739.83</v>
          </cell>
          <cell r="AE3018">
            <v>1274929.31</v>
          </cell>
          <cell r="AF3018">
            <v>1316427.29</v>
          </cell>
          <cell r="AG3018">
            <v>1359276.37</v>
          </cell>
          <cell r="AH3018">
            <v>1403520.56</v>
          </cell>
          <cell r="AI3018">
            <v>1449205.28</v>
          </cell>
          <cell r="AJ3018">
            <v>1496377.44</v>
          </cell>
          <cell r="AK3018">
            <v>1545085.48</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row>
        <row r="3019">
          <cell r="A3019" t="str">
            <v>WALarge C&amp;ICritical Peak PricingSummer Peak Reduction @Meter  (MW)Low Participation Case0</v>
          </cell>
          <cell r="B3019" t="str">
            <v>WA</v>
          </cell>
          <cell r="C3019" t="str">
            <v>Large C&amp;I</v>
          </cell>
          <cell r="D3019" t="str">
            <v>Critical Peak Pricing</v>
          </cell>
          <cell r="E3019" t="str">
            <v>Summer Peak Reduction @Meter  (MW)</v>
          </cell>
          <cell r="F3019" t="str">
            <v>Low Participation Case</v>
          </cell>
          <cell r="G3019">
            <v>0</v>
          </cell>
          <cell r="H3019">
            <v>0</v>
          </cell>
          <cell r="I3019">
            <v>0</v>
          </cell>
          <cell r="J3019">
            <v>0</v>
          </cell>
          <cell r="K3019">
            <v>0</v>
          </cell>
          <cell r="L3019">
            <v>0</v>
          </cell>
          <cell r="M3019">
            <v>0</v>
          </cell>
          <cell r="N3019">
            <v>0</v>
          </cell>
          <cell r="O3019">
            <v>0</v>
          </cell>
          <cell r="P3019">
            <v>0</v>
          </cell>
          <cell r="Q3019">
            <v>0</v>
          </cell>
          <cell r="R3019">
            <v>5.1061481672101516</v>
          </cell>
          <cell r="S3019">
            <v>15.546439584201273</v>
          </cell>
          <cell r="T3019">
            <v>36.769815927493447</v>
          </cell>
          <cell r="U3019">
            <v>47.99510590524666</v>
          </cell>
          <cell r="V3019">
            <v>54.039254216657497</v>
          </cell>
          <cell r="W3019">
            <v>54.75501228123791</v>
          </cell>
          <cell r="X3019">
            <v>55.462504704051796</v>
          </cell>
          <cell r="Y3019">
            <v>56.170704503007471</v>
          </cell>
          <cell r="Z3019">
            <v>56.91276145592839</v>
          </cell>
          <cell r="AA3019">
            <v>57.74360864977195</v>
          </cell>
          <cell r="AB3019">
            <v>58.507439221742665</v>
          </cell>
          <cell r="AC3019">
            <v>59.27262640549219</v>
          </cell>
          <cell r="AD3019">
            <v>60.065513565673378</v>
          </cell>
          <cell r="AE3019">
            <v>60.869007140432515</v>
          </cell>
          <cell r="AF3019">
            <v>61.683249011282939</v>
          </cell>
          <cell r="AG3019">
            <v>62.508382957680382</v>
          </cell>
          <cell r="AH3019">
            <v>63.344554682411669</v>
          </cell>
          <cell r="AI3019">
            <v>64.191911837323005</v>
          </cell>
          <cell r="AJ3019">
            <v>65.050604049392433</v>
          </cell>
          <cell r="AK3019">
            <v>65.920782947151125</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row>
        <row r="3020">
          <cell r="A3020" t="str">
            <v>WALarge C&amp;ICritical Peak PricingSummer Peak Reduction @Generation (MW)Low Participation Case0</v>
          </cell>
          <cell r="B3020" t="str">
            <v>WA</v>
          </cell>
          <cell r="C3020" t="str">
            <v>Large C&amp;I</v>
          </cell>
          <cell r="D3020" t="str">
            <v>Critical Peak Pricing</v>
          </cell>
          <cell r="E3020" t="str">
            <v>Summer Peak Reduction @Generation (MW)</v>
          </cell>
          <cell r="F3020" t="str">
            <v>Low Participation Case</v>
          </cell>
          <cell r="G3020">
            <v>0</v>
          </cell>
          <cell r="H3020">
            <v>0</v>
          </cell>
          <cell r="I3020">
            <v>0</v>
          </cell>
          <cell r="J3020">
            <v>0</v>
          </cell>
          <cell r="K3020">
            <v>0</v>
          </cell>
          <cell r="L3020">
            <v>0</v>
          </cell>
          <cell r="M3020">
            <v>0</v>
          </cell>
          <cell r="N3020">
            <v>0</v>
          </cell>
          <cell r="O3020">
            <v>0</v>
          </cell>
          <cell r="P3020">
            <v>0</v>
          </cell>
          <cell r="Q3020">
            <v>0</v>
          </cell>
          <cell r="R3020">
            <v>5.6309529854545115</v>
          </cell>
          <cell r="S3020">
            <v>17.1442871462299</v>
          </cell>
          <cell r="T3020">
            <v>40.548980952242438</v>
          </cell>
          <cell r="U3020">
            <v>52.92799504328039</v>
          </cell>
          <cell r="V3020">
            <v>59.593354892652727</v>
          </cell>
          <cell r="W3020">
            <v>60.382677857562754</v>
          </cell>
          <cell r="X3020">
            <v>61.162885646285609</v>
          </cell>
          <cell r="Y3020">
            <v>61.94387351456492</v>
          </cell>
          <cell r="Z3020">
            <v>62.762198341341403</v>
          </cell>
          <cell r="AA3020">
            <v>63.678439181486489</v>
          </cell>
          <cell r="AB3020">
            <v>64.520775498172327</v>
          </cell>
          <cell r="AC3020">
            <v>65.364607857843168</v>
          </cell>
          <cell r="AD3020">
            <v>66.238987169908881</v>
          </cell>
          <cell r="AE3020">
            <v>67.125063013269198</v>
          </cell>
          <cell r="AF3020">
            <v>68.022991851877961</v>
          </cell>
          <cell r="AG3020">
            <v>68.932932242700019</v>
          </cell>
          <cell r="AH3020">
            <v>69.855044863709381</v>
          </cell>
          <cell r="AI3020">
            <v>70.789492542261797</v>
          </cell>
          <cell r="AJ3020">
            <v>71.73644028384696</v>
          </cell>
          <cell r="AK3020">
            <v>72.696055301225314</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row>
        <row r="3021">
          <cell r="A3021" t="str">
            <v>WALarge C&amp;ICritical Peak PricingWinter Peak Reduction @Meter  (MW)Low Participation Case0</v>
          </cell>
          <cell r="B3021" t="str">
            <v>WA</v>
          </cell>
          <cell r="C3021" t="str">
            <v>Large C&amp;I</v>
          </cell>
          <cell r="D3021" t="str">
            <v>Critical Peak Pricing</v>
          </cell>
          <cell r="E3021" t="str">
            <v>Winter Peak Reduction @Meter  (MW)</v>
          </cell>
          <cell r="F3021" t="str">
            <v>Low Participation Case</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row>
        <row r="3022">
          <cell r="A3022" t="str">
            <v>WALarge C&amp;ICritical Peak PricingWinter Peak Reduction @Generation (MW)Low Participation Case0</v>
          </cell>
          <cell r="B3022" t="str">
            <v>WA</v>
          </cell>
          <cell r="C3022" t="str">
            <v>Large C&amp;I</v>
          </cell>
          <cell r="D3022" t="str">
            <v>Critical Peak Pricing</v>
          </cell>
          <cell r="E3022" t="str">
            <v>Winter Peak Reduction @Generation (MW)</v>
          </cell>
          <cell r="F3022" t="str">
            <v>Low Participation Case</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row>
        <row r="3023">
          <cell r="A3023" t="str">
            <v>WALarge C&amp;ICritical Peak PricingProgram Annual BenefitsLow Participation Case0</v>
          </cell>
          <cell r="B3023" t="str">
            <v>WA</v>
          </cell>
          <cell r="C3023" t="str">
            <v>Large C&amp;I</v>
          </cell>
          <cell r="D3023" t="str">
            <v>Critical Peak Pricing</v>
          </cell>
          <cell r="E3023" t="str">
            <v>Program Annual Benefits</v>
          </cell>
          <cell r="F3023" t="str">
            <v>Low Participation Case</v>
          </cell>
          <cell r="G3023">
            <v>0</v>
          </cell>
        </row>
        <row r="3024">
          <cell r="A3024" t="str">
            <v>WALarge C&amp;ICritical Peak PricingNew ParticipantsLow Participation Case0</v>
          </cell>
          <cell r="B3024" t="str">
            <v>WA</v>
          </cell>
          <cell r="C3024" t="str">
            <v>Large C&amp;I</v>
          </cell>
          <cell r="D3024" t="str">
            <v>Critical Peak Pricing</v>
          </cell>
          <cell r="E3024" t="str">
            <v>New Participants</v>
          </cell>
          <cell r="F3024" t="str">
            <v>Low Participation Case</v>
          </cell>
          <cell r="G3024">
            <v>0</v>
          </cell>
          <cell r="H3024">
            <v>0</v>
          </cell>
          <cell r="I3024">
            <v>0</v>
          </cell>
          <cell r="J3024">
            <v>0</v>
          </cell>
          <cell r="K3024">
            <v>0</v>
          </cell>
          <cell r="L3024">
            <v>0</v>
          </cell>
          <cell r="M3024">
            <v>0</v>
          </cell>
          <cell r="N3024">
            <v>0</v>
          </cell>
          <cell r="O3024">
            <v>0</v>
          </cell>
          <cell r="P3024">
            <v>0</v>
          </cell>
          <cell r="Q3024">
            <v>0</v>
          </cell>
          <cell r="R3024">
            <v>16746.686550000006</v>
          </cell>
          <cell r="S3024">
            <v>34271.919000000009</v>
          </cell>
          <cell r="T3024">
            <v>69833.664450000011</v>
          </cell>
          <cell r="U3024">
            <v>36847.527750000037</v>
          </cell>
          <cell r="V3024">
            <v>20100.588749999937</v>
          </cell>
          <cell r="W3024">
            <v>2583.0255000000179</v>
          </cell>
          <cell r="X3024">
            <v>2585.7149999999965</v>
          </cell>
          <cell r="Y3024">
            <v>2585.2035000000324</v>
          </cell>
          <cell r="Z3024">
            <v>2584.5764999999665</v>
          </cell>
          <cell r="AA3024">
            <v>2584.3950000000186</v>
          </cell>
          <cell r="AB3024">
            <v>2584.7249999999767</v>
          </cell>
          <cell r="AC3024">
            <v>2592.8595000000205</v>
          </cell>
          <cell r="AD3024">
            <v>2694.0321599718882</v>
          </cell>
          <cell r="AE3024">
            <v>2731.0805338135397</v>
          </cell>
          <cell r="AF3024">
            <v>2768.6383974915661</v>
          </cell>
          <cell r="AG3024">
            <v>2806.7127575183695</v>
          </cell>
          <cell r="AH3024">
            <v>2845.3107167601411</v>
          </cell>
          <cell r="AI3024">
            <v>2884.4394757617847</v>
          </cell>
          <cell r="AJ3024">
            <v>2924.1063340901455</v>
          </cell>
          <cell r="AK3024">
            <v>2964.3186916958948</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row>
        <row r="3025">
          <cell r="A3025" t="str">
            <v>WALarge C&amp;ICritical Peak PricingIncentive CostsLow Participation Case0</v>
          </cell>
          <cell r="B3025" t="str">
            <v>WA</v>
          </cell>
          <cell r="C3025" t="str">
            <v>Large C&amp;I</v>
          </cell>
          <cell r="D3025" t="str">
            <v>Critical Peak Pricing</v>
          </cell>
          <cell r="E3025" t="str">
            <v>Incentive Costs</v>
          </cell>
          <cell r="F3025" t="str">
            <v>Low Participation Case</v>
          </cell>
          <cell r="G3025">
            <v>0</v>
          </cell>
          <cell r="H3025">
            <v>0</v>
          </cell>
          <cell r="I3025">
            <v>0</v>
          </cell>
          <cell r="J3025">
            <v>0</v>
          </cell>
          <cell r="K3025">
            <v>0</v>
          </cell>
          <cell r="L3025">
            <v>0</v>
          </cell>
          <cell r="M3025">
            <v>0</v>
          </cell>
          <cell r="N3025">
            <v>0</v>
          </cell>
          <cell r="O3025">
            <v>0</v>
          </cell>
          <cell r="P3025">
            <v>0</v>
          </cell>
          <cell r="Q3025">
            <v>0</v>
          </cell>
          <cell r="R3025">
            <v>351680.42</v>
          </cell>
          <cell r="S3025">
            <v>1071390.72</v>
          </cell>
          <cell r="T3025">
            <v>2537897.67</v>
          </cell>
          <cell r="U3025">
            <v>3311695.75</v>
          </cell>
          <cell r="V3025">
            <v>3733808.12</v>
          </cell>
          <cell r="W3025">
            <v>3788051.65</v>
          </cell>
          <cell r="X3025">
            <v>3842351.67</v>
          </cell>
          <cell r="Y3025">
            <v>3896640.94</v>
          </cell>
          <cell r="Z3025">
            <v>3950917.05</v>
          </cell>
          <cell r="AA3025">
            <v>4005189.34</v>
          </cell>
          <cell r="AB3025">
            <v>4059468.57</v>
          </cell>
          <cell r="AC3025">
            <v>4113918.62</v>
          </cell>
          <cell r="AD3025">
            <v>4170493.29</v>
          </cell>
          <cell r="AE3025">
            <v>4227845.9800000004</v>
          </cell>
          <cell r="AF3025">
            <v>4285987.3899999997</v>
          </cell>
          <cell r="AG3025">
            <v>4344928.3600000003</v>
          </cell>
          <cell r="AH3025">
            <v>4404679.88</v>
          </cell>
          <cell r="AI3025">
            <v>4465253.1100000003</v>
          </cell>
          <cell r="AJ3025">
            <v>4526659.34</v>
          </cell>
          <cell r="AK3025">
            <v>4588910.04</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row>
        <row r="3026">
          <cell r="A3026" t="str">
            <v>WALarge C&amp;ICritical Peak PricingParticipantsLow Participation Case0</v>
          </cell>
          <cell r="B3026" t="str">
            <v>WA</v>
          </cell>
          <cell r="C3026" t="str">
            <v>Large C&amp;I</v>
          </cell>
          <cell r="D3026" t="str">
            <v>Critical Peak Pricing</v>
          </cell>
          <cell r="E3026" t="str">
            <v>Participants</v>
          </cell>
          <cell r="F3026" t="str">
            <v>Low Participation Case</v>
          </cell>
          <cell r="G3026">
            <v>0</v>
          </cell>
          <cell r="H3026">
            <v>0</v>
          </cell>
          <cell r="I3026">
            <v>0</v>
          </cell>
          <cell r="J3026">
            <v>0</v>
          </cell>
          <cell r="K3026">
            <v>0</v>
          </cell>
          <cell r="L3026">
            <v>0</v>
          </cell>
          <cell r="M3026">
            <v>0</v>
          </cell>
          <cell r="N3026">
            <v>0</v>
          </cell>
          <cell r="O3026">
            <v>0</v>
          </cell>
          <cell r="P3026">
            <v>0</v>
          </cell>
          <cell r="Q3026">
            <v>0</v>
          </cell>
          <cell r="R3026">
            <v>16746.686550000006</v>
          </cell>
          <cell r="S3026">
            <v>51018.605550000015</v>
          </cell>
          <cell r="T3026">
            <v>120852.27000000002</v>
          </cell>
          <cell r="U3026">
            <v>157699.79775000006</v>
          </cell>
          <cell r="V3026">
            <v>177800.38649999999</v>
          </cell>
          <cell r="W3026">
            <v>180383.41200000001</v>
          </cell>
          <cell r="X3026">
            <v>182969.12700000001</v>
          </cell>
          <cell r="Y3026">
            <v>185554.33050000004</v>
          </cell>
          <cell r="Z3026">
            <v>188138.90700000001</v>
          </cell>
          <cell r="AA3026">
            <v>190723.30200000003</v>
          </cell>
          <cell r="AB3026">
            <v>193308.027</v>
          </cell>
          <cell r="AC3026">
            <v>195900.88650000002</v>
          </cell>
          <cell r="AD3026">
            <v>198594.91865997191</v>
          </cell>
          <cell r="AE3026">
            <v>201325.99919378545</v>
          </cell>
          <cell r="AF3026">
            <v>204094.63759127702</v>
          </cell>
          <cell r="AG3026">
            <v>206901.35034879539</v>
          </cell>
          <cell r="AH3026">
            <v>209746.66106555553</v>
          </cell>
          <cell r="AI3026">
            <v>212631.10054131731</v>
          </cell>
          <cell r="AJ3026">
            <v>215555.20687540746</v>
          </cell>
          <cell r="AK3026">
            <v>218519.52556710335</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row>
        <row r="3027">
          <cell r="A3027" t="str">
            <v>WAMedium C&amp;ICritical Peak PricingProgram Annual BenefitsLow Participation Case0</v>
          </cell>
          <cell r="B3027" t="str">
            <v>WA</v>
          </cell>
          <cell r="C3027" t="str">
            <v>Medium C&amp;I</v>
          </cell>
          <cell r="D3027" t="str">
            <v>Critical Peak Pricing</v>
          </cell>
          <cell r="E3027" t="str">
            <v>Program Annual Benefits</v>
          </cell>
          <cell r="F3027" t="str">
            <v>Low Participation Case</v>
          </cell>
          <cell r="G3027">
            <v>0</v>
          </cell>
          <cell r="H3027">
            <v>0</v>
          </cell>
          <cell r="I3027">
            <v>0</v>
          </cell>
          <cell r="J3027">
            <v>0</v>
          </cell>
          <cell r="K3027">
            <v>0</v>
          </cell>
          <cell r="L3027">
            <v>0</v>
          </cell>
          <cell r="M3027">
            <v>0</v>
          </cell>
          <cell r="N3027">
            <v>0</v>
          </cell>
          <cell r="O3027">
            <v>0</v>
          </cell>
          <cell r="P3027">
            <v>0</v>
          </cell>
          <cell r="Q3027">
            <v>0</v>
          </cell>
          <cell r="R3027">
            <v>573231.01</v>
          </cell>
          <cell r="S3027">
            <v>1745288.43</v>
          </cell>
          <cell r="T3027">
            <v>4127886.26</v>
          </cell>
          <cell r="U3027">
            <v>5388069.9000000004</v>
          </cell>
          <cell r="V3027">
            <v>6066603.5300000003</v>
          </cell>
          <cell r="W3027">
            <v>6146956.6100000003</v>
          </cell>
          <cell r="X3027">
            <v>6226381.7599999998</v>
          </cell>
          <cell r="Y3027">
            <v>6305886.3200000003</v>
          </cell>
          <cell r="Z3027">
            <v>6389191.79</v>
          </cell>
          <cell r="AA3027">
            <v>6482465.1100000003</v>
          </cell>
          <cell r="AB3027">
            <v>6568214.9500000002</v>
          </cell>
          <cell r="AC3027">
            <v>6654117.0800000001</v>
          </cell>
          <cell r="AD3027">
            <v>6743128.8899999997</v>
          </cell>
          <cell r="AE3027">
            <v>6833331.4100000001</v>
          </cell>
          <cell r="AF3027">
            <v>6924740.5700000003</v>
          </cell>
          <cell r="AG3027">
            <v>7017372.5</v>
          </cell>
          <cell r="AH3027">
            <v>7111243.5700000003</v>
          </cell>
          <cell r="AI3027">
            <v>7206370.3399999999</v>
          </cell>
          <cell r="AJ3027">
            <v>7302769.6200000001</v>
          </cell>
          <cell r="AK3027">
            <v>7400458.4299999997</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row>
        <row r="3028">
          <cell r="A3028" t="str">
            <v>WAMedium C&amp;ICritical Peak PricingProgram Annual CostsLow Participation Case0</v>
          </cell>
          <cell r="B3028" t="str">
            <v>WA</v>
          </cell>
          <cell r="C3028" t="str">
            <v>Medium C&amp;I</v>
          </cell>
          <cell r="D3028" t="str">
            <v>Critical Peak Pricing</v>
          </cell>
          <cell r="E3028" t="str">
            <v>Program Annual Costs</v>
          </cell>
          <cell r="F3028" t="str">
            <v>Low Participation Case</v>
          </cell>
          <cell r="G3028">
            <v>0</v>
          </cell>
          <cell r="H3028">
            <v>0</v>
          </cell>
          <cell r="I3028">
            <v>0</v>
          </cell>
          <cell r="J3028">
            <v>0</v>
          </cell>
          <cell r="K3028">
            <v>0</v>
          </cell>
          <cell r="L3028">
            <v>0</v>
          </cell>
          <cell r="M3028">
            <v>0</v>
          </cell>
          <cell r="N3028">
            <v>0</v>
          </cell>
          <cell r="O3028">
            <v>0</v>
          </cell>
          <cell r="P3028">
            <v>0</v>
          </cell>
          <cell r="Q3028">
            <v>0</v>
          </cell>
          <cell r="R3028">
            <v>5834317.1500000004</v>
          </cell>
          <cell r="S3028">
            <v>12509121.98</v>
          </cell>
          <cell r="T3028">
            <v>26286343.199999999</v>
          </cell>
          <cell r="U3028">
            <v>16130618.27</v>
          </cell>
          <cell r="V3028">
            <v>10911310.720000001</v>
          </cell>
          <cell r="W3028">
            <v>4823091.07</v>
          </cell>
          <cell r="X3028">
            <v>4899046.41</v>
          </cell>
          <cell r="Y3028">
            <v>4974249.76</v>
          </cell>
          <cell r="Z3028">
            <v>5049879.66</v>
          </cell>
          <cell r="AA3028">
            <v>5126289.05</v>
          </cell>
          <cell r="AB3028">
            <v>5203203.5</v>
          </cell>
          <cell r="AC3028">
            <v>5283869.59</v>
          </cell>
          <cell r="AD3028">
            <v>5405233.1200000001</v>
          </cell>
          <cell r="AE3028">
            <v>5502775.29</v>
          </cell>
          <cell r="AF3028">
            <v>5602414.6799999997</v>
          </cell>
          <cell r="AG3028">
            <v>5704204.7300000004</v>
          </cell>
          <cell r="AH3028">
            <v>5808200.4400000004</v>
          </cell>
          <cell r="AI3028">
            <v>5914458.3899999997</v>
          </cell>
          <cell r="AJ3028">
            <v>6023036.7800000003</v>
          </cell>
          <cell r="AK3028">
            <v>6133995.5099999998</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row>
        <row r="3029">
          <cell r="A3029" t="str">
            <v>WAMedium C&amp;ICritical Peak PricingNon-Incentive CostsLow Participation Case0</v>
          </cell>
          <cell r="B3029" t="str">
            <v>WA</v>
          </cell>
          <cell r="C3029" t="str">
            <v>Medium C&amp;I</v>
          </cell>
          <cell r="D3029" t="str">
            <v>Critical Peak Pricing</v>
          </cell>
          <cell r="E3029" t="str">
            <v>Non-Incentive Costs</v>
          </cell>
          <cell r="F3029" t="str">
            <v>Low Participation Case</v>
          </cell>
          <cell r="G3029">
            <v>0</v>
          </cell>
          <cell r="H3029">
            <v>0</v>
          </cell>
          <cell r="I3029">
            <v>0</v>
          </cell>
          <cell r="J3029">
            <v>0</v>
          </cell>
          <cell r="K3029">
            <v>0</v>
          </cell>
          <cell r="L3029">
            <v>0</v>
          </cell>
          <cell r="M3029">
            <v>0</v>
          </cell>
          <cell r="N3029">
            <v>0</v>
          </cell>
          <cell r="O3029">
            <v>0</v>
          </cell>
          <cell r="P3029">
            <v>0</v>
          </cell>
          <cell r="Q3029">
            <v>0</v>
          </cell>
          <cell r="R3029">
            <v>5482636.7300000004</v>
          </cell>
          <cell r="S3029">
            <v>11437731.27</v>
          </cell>
          <cell r="T3029">
            <v>23748445.530000001</v>
          </cell>
          <cell r="U3029">
            <v>12818922.52</v>
          </cell>
          <cell r="V3029">
            <v>7177502.6100000003</v>
          </cell>
          <cell r="W3029">
            <v>1035039.42</v>
          </cell>
          <cell r="X3029">
            <v>1056694.75</v>
          </cell>
          <cell r="Y3029">
            <v>1077608.81</v>
          </cell>
          <cell r="Z3029">
            <v>1098962.6200000001</v>
          </cell>
          <cell r="AA3029">
            <v>1121099.71</v>
          </cell>
          <cell r="AB3029">
            <v>1143734.93</v>
          </cell>
          <cell r="AC3029">
            <v>1169950.97</v>
          </cell>
          <cell r="AD3029">
            <v>1234739.83</v>
          </cell>
          <cell r="AE3029">
            <v>1274929.31</v>
          </cell>
          <cell r="AF3029">
            <v>1316427.29</v>
          </cell>
          <cell r="AG3029">
            <v>1359276.37</v>
          </cell>
          <cell r="AH3029">
            <v>1403520.56</v>
          </cell>
          <cell r="AI3029">
            <v>1449205.28</v>
          </cell>
          <cell r="AJ3029">
            <v>1496377.44</v>
          </cell>
          <cell r="AK3029">
            <v>1545085.48</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row>
        <row r="3030">
          <cell r="A3030" t="str">
            <v>WAMedium C&amp;ICritical Peak PricingSummer Peak Reduction @Meter  (MW)Low Participation Case0</v>
          </cell>
          <cell r="B3030" t="str">
            <v>WA</v>
          </cell>
          <cell r="C3030" t="str">
            <v>Medium C&amp;I</v>
          </cell>
          <cell r="D3030" t="str">
            <v>Critical Peak Pricing</v>
          </cell>
          <cell r="E3030" t="str">
            <v>Summer Peak Reduction @Meter  (MW)</v>
          </cell>
          <cell r="F3030" t="str">
            <v>Low Participation Case</v>
          </cell>
          <cell r="G3030">
            <v>0</v>
          </cell>
          <cell r="H3030">
            <v>0</v>
          </cell>
          <cell r="I3030">
            <v>0</v>
          </cell>
          <cell r="J3030">
            <v>0</v>
          </cell>
          <cell r="K3030">
            <v>0</v>
          </cell>
          <cell r="L3030">
            <v>0</v>
          </cell>
          <cell r="M3030">
            <v>0</v>
          </cell>
          <cell r="N3030">
            <v>0</v>
          </cell>
          <cell r="O3030">
            <v>0</v>
          </cell>
          <cell r="P3030">
            <v>0</v>
          </cell>
          <cell r="Q3030">
            <v>0</v>
          </cell>
          <cell r="R3030">
            <v>5.1061481672101516</v>
          </cell>
          <cell r="S3030">
            <v>15.546439584201273</v>
          </cell>
          <cell r="T3030">
            <v>36.769815927493447</v>
          </cell>
          <cell r="U3030">
            <v>47.99510590524666</v>
          </cell>
          <cell r="V3030">
            <v>54.039254216657497</v>
          </cell>
          <cell r="W3030">
            <v>54.75501228123791</v>
          </cell>
          <cell r="X3030">
            <v>55.462504704051796</v>
          </cell>
          <cell r="Y3030">
            <v>56.170704503007471</v>
          </cell>
          <cell r="Z3030">
            <v>56.91276145592839</v>
          </cell>
          <cell r="AA3030">
            <v>57.74360864977195</v>
          </cell>
          <cell r="AB3030">
            <v>58.507439221742665</v>
          </cell>
          <cell r="AC3030">
            <v>59.27262640549219</v>
          </cell>
          <cell r="AD3030">
            <v>60.065513565673378</v>
          </cell>
          <cell r="AE3030">
            <v>60.869007140432515</v>
          </cell>
          <cell r="AF3030">
            <v>61.683249011282939</v>
          </cell>
          <cell r="AG3030">
            <v>62.508382957680382</v>
          </cell>
          <cell r="AH3030">
            <v>63.344554682411669</v>
          </cell>
          <cell r="AI3030">
            <v>64.191911837323005</v>
          </cell>
          <cell r="AJ3030">
            <v>65.050604049392433</v>
          </cell>
          <cell r="AK3030">
            <v>65.920782947151125</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row>
        <row r="3031">
          <cell r="A3031" t="str">
            <v>WAMedium C&amp;ICritical Peak PricingSummer Peak Reduction @Generation (MW)Low Participation Case0</v>
          </cell>
          <cell r="B3031" t="str">
            <v>WA</v>
          </cell>
          <cell r="C3031" t="str">
            <v>Medium C&amp;I</v>
          </cell>
          <cell r="D3031" t="str">
            <v>Critical Peak Pricing</v>
          </cell>
          <cell r="E3031" t="str">
            <v>Summer Peak Reduction @Generation (MW)</v>
          </cell>
          <cell r="F3031" t="str">
            <v>Low Participation Case</v>
          </cell>
          <cell r="G3031">
            <v>0</v>
          </cell>
          <cell r="H3031">
            <v>0</v>
          </cell>
          <cell r="I3031">
            <v>0</v>
          </cell>
          <cell r="J3031">
            <v>0</v>
          </cell>
          <cell r="K3031">
            <v>0</v>
          </cell>
          <cell r="L3031">
            <v>0</v>
          </cell>
          <cell r="M3031">
            <v>0</v>
          </cell>
          <cell r="N3031">
            <v>0</v>
          </cell>
          <cell r="O3031">
            <v>0</v>
          </cell>
          <cell r="P3031">
            <v>0</v>
          </cell>
          <cell r="Q3031">
            <v>0</v>
          </cell>
          <cell r="R3031">
            <v>5.6309529854545115</v>
          </cell>
          <cell r="S3031">
            <v>17.1442871462299</v>
          </cell>
          <cell r="T3031">
            <v>40.548980952242438</v>
          </cell>
          <cell r="U3031">
            <v>52.92799504328039</v>
          </cell>
          <cell r="V3031">
            <v>59.593354892652727</v>
          </cell>
          <cell r="W3031">
            <v>60.382677857562754</v>
          </cell>
          <cell r="X3031">
            <v>61.162885646285609</v>
          </cell>
          <cell r="Y3031">
            <v>61.94387351456492</v>
          </cell>
          <cell r="Z3031">
            <v>62.762198341341403</v>
          </cell>
          <cell r="AA3031">
            <v>63.678439181486489</v>
          </cell>
          <cell r="AB3031">
            <v>64.520775498172327</v>
          </cell>
          <cell r="AC3031">
            <v>65.364607857843168</v>
          </cell>
          <cell r="AD3031">
            <v>66.238987169908881</v>
          </cell>
          <cell r="AE3031">
            <v>67.125063013269198</v>
          </cell>
          <cell r="AF3031">
            <v>68.022991851877961</v>
          </cell>
          <cell r="AG3031">
            <v>68.932932242700019</v>
          </cell>
          <cell r="AH3031">
            <v>69.855044863709381</v>
          </cell>
          <cell r="AI3031">
            <v>70.789492542261797</v>
          </cell>
          <cell r="AJ3031">
            <v>71.73644028384696</v>
          </cell>
          <cell r="AK3031">
            <v>72.696055301225314</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row>
        <row r="3032">
          <cell r="A3032" t="str">
            <v>WAMedium C&amp;ICritical Peak PricingWinter Peak Reduction @Meter  (MW)Low Participation Case0</v>
          </cell>
          <cell r="B3032" t="str">
            <v>WA</v>
          </cell>
          <cell r="C3032" t="str">
            <v>Medium C&amp;I</v>
          </cell>
          <cell r="D3032" t="str">
            <v>Critical Peak Pricing</v>
          </cell>
          <cell r="E3032" t="str">
            <v>Winter Peak Reduction @Meter  (MW)</v>
          </cell>
          <cell r="F3032" t="str">
            <v>Low Participation Case</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row>
        <row r="3033">
          <cell r="A3033" t="str">
            <v>WAMedium C&amp;ICritical Peak PricingWinter Peak Reduction @Generation (MW)Low Participation Case0</v>
          </cell>
          <cell r="B3033" t="str">
            <v>WA</v>
          </cell>
          <cell r="C3033" t="str">
            <v>Medium C&amp;I</v>
          </cell>
          <cell r="D3033" t="str">
            <v>Critical Peak Pricing</v>
          </cell>
          <cell r="E3033" t="str">
            <v>Winter Peak Reduction @Generation (MW)</v>
          </cell>
          <cell r="F3033" t="str">
            <v>Low Participation Case</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row>
        <row r="3034">
          <cell r="A3034" t="str">
            <v>WAMedium C&amp;ICritical Peak PricingProgram Annual BenefitsLow Participation Case0</v>
          </cell>
          <cell r="B3034" t="str">
            <v>WA</v>
          </cell>
          <cell r="C3034" t="str">
            <v>Medium C&amp;I</v>
          </cell>
          <cell r="D3034" t="str">
            <v>Critical Peak Pricing</v>
          </cell>
          <cell r="E3034" t="str">
            <v>Program Annual Benefits</v>
          </cell>
          <cell r="F3034" t="str">
            <v>Low Participation Case</v>
          </cell>
          <cell r="G3034">
            <v>0</v>
          </cell>
        </row>
        <row r="3035">
          <cell r="A3035" t="str">
            <v>WAMedium C&amp;ICritical Peak PricingNew ParticipantsLow Participation Case0</v>
          </cell>
          <cell r="B3035" t="str">
            <v>WA</v>
          </cell>
          <cell r="C3035" t="str">
            <v>Medium C&amp;I</v>
          </cell>
          <cell r="D3035" t="str">
            <v>Critical Peak Pricing</v>
          </cell>
          <cell r="E3035" t="str">
            <v>New Participants</v>
          </cell>
          <cell r="F3035" t="str">
            <v>Low Participation Case</v>
          </cell>
          <cell r="G3035">
            <v>0</v>
          </cell>
          <cell r="H3035">
            <v>0</v>
          </cell>
          <cell r="I3035">
            <v>0</v>
          </cell>
          <cell r="J3035">
            <v>0</v>
          </cell>
          <cell r="K3035">
            <v>0</v>
          </cell>
          <cell r="L3035">
            <v>0</v>
          </cell>
          <cell r="M3035">
            <v>0</v>
          </cell>
          <cell r="N3035">
            <v>0</v>
          </cell>
          <cell r="O3035">
            <v>0</v>
          </cell>
          <cell r="P3035">
            <v>0</v>
          </cell>
          <cell r="Q3035">
            <v>0</v>
          </cell>
          <cell r="R3035">
            <v>16746.686550000006</v>
          </cell>
          <cell r="S3035">
            <v>34271.919000000009</v>
          </cell>
          <cell r="T3035">
            <v>69833.664450000011</v>
          </cell>
          <cell r="U3035">
            <v>36847.527750000037</v>
          </cell>
          <cell r="V3035">
            <v>20100.588749999937</v>
          </cell>
          <cell r="W3035">
            <v>2583.0255000000179</v>
          </cell>
          <cell r="X3035">
            <v>2585.7149999999965</v>
          </cell>
          <cell r="Y3035">
            <v>2585.2035000000324</v>
          </cell>
          <cell r="Z3035">
            <v>2584.5764999999665</v>
          </cell>
          <cell r="AA3035">
            <v>2584.3950000000186</v>
          </cell>
          <cell r="AB3035">
            <v>2584.7249999999767</v>
          </cell>
          <cell r="AC3035">
            <v>2592.8595000000205</v>
          </cell>
          <cell r="AD3035">
            <v>2694.0321599718882</v>
          </cell>
          <cell r="AE3035">
            <v>2731.0805338135397</v>
          </cell>
          <cell r="AF3035">
            <v>2768.6383974915661</v>
          </cell>
          <cell r="AG3035">
            <v>2806.7127575183695</v>
          </cell>
          <cell r="AH3035">
            <v>2845.3107167601411</v>
          </cell>
          <cell r="AI3035">
            <v>2884.4394757617847</v>
          </cell>
          <cell r="AJ3035">
            <v>2924.1063340901455</v>
          </cell>
          <cell r="AK3035">
            <v>2964.3186916958948</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row>
        <row r="3036">
          <cell r="A3036" t="str">
            <v>WAMedium C&amp;ICritical Peak PricingIncentive CostsLow Participation Case0</v>
          </cell>
          <cell r="B3036" t="str">
            <v>WA</v>
          </cell>
          <cell r="C3036" t="str">
            <v>Medium C&amp;I</v>
          </cell>
          <cell r="D3036" t="str">
            <v>Critical Peak Pricing</v>
          </cell>
          <cell r="E3036" t="str">
            <v>Incentive Costs</v>
          </cell>
          <cell r="F3036" t="str">
            <v>Low Participation Case</v>
          </cell>
          <cell r="G3036">
            <v>0</v>
          </cell>
          <cell r="H3036">
            <v>0</v>
          </cell>
          <cell r="I3036">
            <v>0</v>
          </cell>
          <cell r="J3036">
            <v>0</v>
          </cell>
          <cell r="K3036">
            <v>0</v>
          </cell>
          <cell r="L3036">
            <v>0</v>
          </cell>
          <cell r="M3036">
            <v>0</v>
          </cell>
          <cell r="N3036">
            <v>0</v>
          </cell>
          <cell r="O3036">
            <v>0</v>
          </cell>
          <cell r="P3036">
            <v>0</v>
          </cell>
          <cell r="Q3036">
            <v>0</v>
          </cell>
          <cell r="R3036">
            <v>351680.42</v>
          </cell>
          <cell r="S3036">
            <v>1071390.72</v>
          </cell>
          <cell r="T3036">
            <v>2537897.67</v>
          </cell>
          <cell r="U3036">
            <v>3311695.75</v>
          </cell>
          <cell r="V3036">
            <v>3733808.12</v>
          </cell>
          <cell r="W3036">
            <v>3788051.65</v>
          </cell>
          <cell r="X3036">
            <v>3842351.67</v>
          </cell>
          <cell r="Y3036">
            <v>3896640.94</v>
          </cell>
          <cell r="Z3036">
            <v>3950917.05</v>
          </cell>
          <cell r="AA3036">
            <v>4005189.34</v>
          </cell>
          <cell r="AB3036">
            <v>4059468.57</v>
          </cell>
          <cell r="AC3036">
            <v>4113918.62</v>
          </cell>
          <cell r="AD3036">
            <v>4170493.29</v>
          </cell>
          <cell r="AE3036">
            <v>4227845.9800000004</v>
          </cell>
          <cell r="AF3036">
            <v>4285987.3899999997</v>
          </cell>
          <cell r="AG3036">
            <v>4344928.3600000003</v>
          </cell>
          <cell r="AH3036">
            <v>4404679.88</v>
          </cell>
          <cell r="AI3036">
            <v>4465253.1100000003</v>
          </cell>
          <cell r="AJ3036">
            <v>4526659.34</v>
          </cell>
          <cell r="AK3036">
            <v>4588910.04</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row>
        <row r="3037">
          <cell r="A3037" t="str">
            <v>WAMedium C&amp;ICritical Peak PricingParticipantsLow Participation Case0</v>
          </cell>
          <cell r="B3037" t="str">
            <v>WA</v>
          </cell>
          <cell r="C3037" t="str">
            <v>Medium C&amp;I</v>
          </cell>
          <cell r="D3037" t="str">
            <v>Critical Peak Pricing</v>
          </cell>
          <cell r="E3037" t="str">
            <v>Participants</v>
          </cell>
          <cell r="F3037" t="str">
            <v>Low Participation Case</v>
          </cell>
          <cell r="G3037">
            <v>0</v>
          </cell>
          <cell r="H3037">
            <v>0</v>
          </cell>
          <cell r="I3037">
            <v>0</v>
          </cell>
          <cell r="J3037">
            <v>0</v>
          </cell>
          <cell r="K3037">
            <v>0</v>
          </cell>
          <cell r="L3037">
            <v>0</v>
          </cell>
          <cell r="M3037">
            <v>0</v>
          </cell>
          <cell r="N3037">
            <v>0</v>
          </cell>
          <cell r="O3037">
            <v>0</v>
          </cell>
          <cell r="P3037">
            <v>0</v>
          </cell>
          <cell r="Q3037">
            <v>0</v>
          </cell>
          <cell r="R3037">
            <v>16746.686550000006</v>
          </cell>
          <cell r="S3037">
            <v>51018.605550000015</v>
          </cell>
          <cell r="T3037">
            <v>120852.27000000002</v>
          </cell>
          <cell r="U3037">
            <v>157699.79775000006</v>
          </cell>
          <cell r="V3037">
            <v>177800.38649999999</v>
          </cell>
          <cell r="W3037">
            <v>180383.41200000001</v>
          </cell>
          <cell r="X3037">
            <v>182969.12700000001</v>
          </cell>
          <cell r="Y3037">
            <v>185554.33050000004</v>
          </cell>
          <cell r="Z3037">
            <v>188138.90700000001</v>
          </cell>
          <cell r="AA3037">
            <v>190723.30200000003</v>
          </cell>
          <cell r="AB3037">
            <v>193308.027</v>
          </cell>
          <cell r="AC3037">
            <v>195900.88650000002</v>
          </cell>
          <cell r="AD3037">
            <v>198594.91865997191</v>
          </cell>
          <cell r="AE3037">
            <v>201325.99919378545</v>
          </cell>
          <cell r="AF3037">
            <v>204094.63759127702</v>
          </cell>
          <cell r="AG3037">
            <v>206901.35034879539</v>
          </cell>
          <cell r="AH3037">
            <v>209746.66106555553</v>
          </cell>
          <cell r="AI3037">
            <v>212631.10054131731</v>
          </cell>
          <cell r="AJ3037">
            <v>215555.20687540746</v>
          </cell>
          <cell r="AK3037">
            <v>218519.52556710335</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row>
        <row r="3038">
          <cell r="A3038" t="str">
            <v>WAResidentialCritical Peak PricingProgram Annual BenefitsLow Participation Case0</v>
          </cell>
          <cell r="B3038" t="str">
            <v>WA</v>
          </cell>
          <cell r="C3038" t="str">
            <v>Residential</v>
          </cell>
          <cell r="D3038" t="str">
            <v>Critical Peak Pricing</v>
          </cell>
          <cell r="E3038" t="str">
            <v>Program Annual Benefits</v>
          </cell>
          <cell r="F3038" t="str">
            <v>Low Participation Case</v>
          </cell>
          <cell r="G3038">
            <v>0</v>
          </cell>
          <cell r="H3038">
            <v>0</v>
          </cell>
          <cell r="I3038">
            <v>0</v>
          </cell>
          <cell r="J3038">
            <v>0</v>
          </cell>
          <cell r="K3038">
            <v>0</v>
          </cell>
          <cell r="L3038">
            <v>0</v>
          </cell>
          <cell r="M3038">
            <v>0</v>
          </cell>
          <cell r="N3038">
            <v>0</v>
          </cell>
          <cell r="O3038">
            <v>0</v>
          </cell>
          <cell r="P3038">
            <v>0</v>
          </cell>
          <cell r="Q3038">
            <v>0</v>
          </cell>
          <cell r="R3038">
            <v>573231.01</v>
          </cell>
          <cell r="S3038">
            <v>1745288.43</v>
          </cell>
          <cell r="T3038">
            <v>4127886.26</v>
          </cell>
          <cell r="U3038">
            <v>5388069.9000000004</v>
          </cell>
          <cell r="V3038">
            <v>6066603.5300000003</v>
          </cell>
          <cell r="W3038">
            <v>6146956.6100000003</v>
          </cell>
          <cell r="X3038">
            <v>6226381.7599999998</v>
          </cell>
          <cell r="Y3038">
            <v>6305886.3200000003</v>
          </cell>
          <cell r="Z3038">
            <v>6389191.79</v>
          </cell>
          <cell r="AA3038">
            <v>6482465.1100000003</v>
          </cell>
          <cell r="AB3038">
            <v>6568214.9500000002</v>
          </cell>
          <cell r="AC3038">
            <v>6654117.0800000001</v>
          </cell>
          <cell r="AD3038">
            <v>6743128.8899999997</v>
          </cell>
          <cell r="AE3038">
            <v>6833331.4100000001</v>
          </cell>
          <cell r="AF3038">
            <v>6924740.5700000003</v>
          </cell>
          <cell r="AG3038">
            <v>7017372.5</v>
          </cell>
          <cell r="AH3038">
            <v>7111243.5700000003</v>
          </cell>
          <cell r="AI3038">
            <v>7206370.3399999999</v>
          </cell>
          <cell r="AJ3038">
            <v>7302769.6200000001</v>
          </cell>
          <cell r="AK3038">
            <v>7400458.4299999997</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row>
        <row r="3039">
          <cell r="A3039" t="str">
            <v>WAResidentialCritical Peak PricingProgram Annual CostsLow Participation Case0</v>
          </cell>
          <cell r="B3039" t="str">
            <v>WA</v>
          </cell>
          <cell r="C3039" t="str">
            <v>Residential</v>
          </cell>
          <cell r="D3039" t="str">
            <v>Critical Peak Pricing</v>
          </cell>
          <cell r="E3039" t="str">
            <v>Program Annual Costs</v>
          </cell>
          <cell r="F3039" t="str">
            <v>Low Participation Case</v>
          </cell>
          <cell r="G3039">
            <v>0</v>
          </cell>
          <cell r="H3039">
            <v>0</v>
          </cell>
          <cell r="I3039">
            <v>0</v>
          </cell>
          <cell r="J3039">
            <v>0</v>
          </cell>
          <cell r="K3039">
            <v>0</v>
          </cell>
          <cell r="L3039">
            <v>0</v>
          </cell>
          <cell r="M3039">
            <v>0</v>
          </cell>
          <cell r="N3039">
            <v>0</v>
          </cell>
          <cell r="O3039">
            <v>0</v>
          </cell>
          <cell r="P3039">
            <v>0</v>
          </cell>
          <cell r="Q3039">
            <v>0</v>
          </cell>
          <cell r="R3039">
            <v>5834317.1500000004</v>
          </cell>
          <cell r="S3039">
            <v>12509121.98</v>
          </cell>
          <cell r="T3039">
            <v>26286343.199999999</v>
          </cell>
          <cell r="U3039">
            <v>16130618.27</v>
          </cell>
          <cell r="V3039">
            <v>10911310.720000001</v>
          </cell>
          <cell r="W3039">
            <v>4823091.07</v>
          </cell>
          <cell r="X3039">
            <v>4899046.41</v>
          </cell>
          <cell r="Y3039">
            <v>4974249.76</v>
          </cell>
          <cell r="Z3039">
            <v>5049879.66</v>
          </cell>
          <cell r="AA3039">
            <v>5126289.05</v>
          </cell>
          <cell r="AB3039">
            <v>5203203.5</v>
          </cell>
          <cell r="AC3039">
            <v>5283869.59</v>
          </cell>
          <cell r="AD3039">
            <v>5405233.1200000001</v>
          </cell>
          <cell r="AE3039">
            <v>5502775.29</v>
          </cell>
          <cell r="AF3039">
            <v>5602414.6799999997</v>
          </cell>
          <cell r="AG3039">
            <v>5704204.7300000004</v>
          </cell>
          <cell r="AH3039">
            <v>5808200.4400000004</v>
          </cell>
          <cell r="AI3039">
            <v>5914458.3899999997</v>
          </cell>
          <cell r="AJ3039">
            <v>6023036.7800000003</v>
          </cell>
          <cell r="AK3039">
            <v>6133995.5099999998</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row>
        <row r="3040">
          <cell r="A3040" t="str">
            <v>WAResidentialCritical Peak PricingNon-Incentive CostsLow Participation Case0</v>
          </cell>
          <cell r="B3040" t="str">
            <v>WA</v>
          </cell>
          <cell r="C3040" t="str">
            <v>Residential</v>
          </cell>
          <cell r="D3040" t="str">
            <v>Critical Peak Pricing</v>
          </cell>
          <cell r="E3040" t="str">
            <v>Non-Incentive Costs</v>
          </cell>
          <cell r="F3040" t="str">
            <v>Low Participation Case</v>
          </cell>
          <cell r="G3040">
            <v>0</v>
          </cell>
          <cell r="H3040">
            <v>0</v>
          </cell>
          <cell r="I3040">
            <v>0</v>
          </cell>
          <cell r="J3040">
            <v>0</v>
          </cell>
          <cell r="K3040">
            <v>0</v>
          </cell>
          <cell r="L3040">
            <v>0</v>
          </cell>
          <cell r="M3040">
            <v>0</v>
          </cell>
          <cell r="N3040">
            <v>0</v>
          </cell>
          <cell r="O3040">
            <v>0</v>
          </cell>
          <cell r="P3040">
            <v>0</v>
          </cell>
          <cell r="Q3040">
            <v>0</v>
          </cell>
          <cell r="R3040">
            <v>5482636.7300000004</v>
          </cell>
          <cell r="S3040">
            <v>11437731.27</v>
          </cell>
          <cell r="T3040">
            <v>23748445.530000001</v>
          </cell>
          <cell r="U3040">
            <v>12818922.52</v>
          </cell>
          <cell r="V3040">
            <v>7177502.6100000003</v>
          </cell>
          <cell r="W3040">
            <v>1035039.42</v>
          </cell>
          <cell r="X3040">
            <v>1056694.75</v>
          </cell>
          <cell r="Y3040">
            <v>1077608.81</v>
          </cell>
          <cell r="Z3040">
            <v>1098962.6200000001</v>
          </cell>
          <cell r="AA3040">
            <v>1121099.71</v>
          </cell>
          <cell r="AB3040">
            <v>1143734.93</v>
          </cell>
          <cell r="AC3040">
            <v>1169950.97</v>
          </cell>
          <cell r="AD3040">
            <v>1234739.83</v>
          </cell>
          <cell r="AE3040">
            <v>1274929.31</v>
          </cell>
          <cell r="AF3040">
            <v>1316427.29</v>
          </cell>
          <cell r="AG3040">
            <v>1359276.37</v>
          </cell>
          <cell r="AH3040">
            <v>1403520.56</v>
          </cell>
          <cell r="AI3040">
            <v>1449205.28</v>
          </cell>
          <cell r="AJ3040">
            <v>1496377.44</v>
          </cell>
          <cell r="AK3040">
            <v>1545085.48</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row>
        <row r="3041">
          <cell r="A3041" t="str">
            <v>WAResidentialCritical Peak PricingSummer Peak Reduction @Meter  (MW)Low Participation Case0</v>
          </cell>
          <cell r="B3041" t="str">
            <v>WA</v>
          </cell>
          <cell r="C3041" t="str">
            <v>Residential</v>
          </cell>
          <cell r="D3041" t="str">
            <v>Critical Peak Pricing</v>
          </cell>
          <cell r="E3041" t="str">
            <v>Summer Peak Reduction @Meter  (MW)</v>
          </cell>
          <cell r="F3041" t="str">
            <v>Low Participation Case</v>
          </cell>
          <cell r="G3041">
            <v>0</v>
          </cell>
          <cell r="H3041">
            <v>0</v>
          </cell>
          <cell r="I3041">
            <v>0</v>
          </cell>
          <cell r="J3041">
            <v>0</v>
          </cell>
          <cell r="K3041">
            <v>0</v>
          </cell>
          <cell r="L3041">
            <v>0</v>
          </cell>
          <cell r="M3041">
            <v>0</v>
          </cell>
          <cell r="N3041">
            <v>0</v>
          </cell>
          <cell r="O3041">
            <v>0</v>
          </cell>
          <cell r="P3041">
            <v>0</v>
          </cell>
          <cell r="Q3041">
            <v>0</v>
          </cell>
          <cell r="R3041">
            <v>5.1061481672101516</v>
          </cell>
          <cell r="S3041">
            <v>15.546439584201273</v>
          </cell>
          <cell r="T3041">
            <v>36.769815927493447</v>
          </cell>
          <cell r="U3041">
            <v>47.99510590524666</v>
          </cell>
          <cell r="V3041">
            <v>54.039254216657497</v>
          </cell>
          <cell r="W3041">
            <v>54.75501228123791</v>
          </cell>
          <cell r="X3041">
            <v>55.462504704051796</v>
          </cell>
          <cell r="Y3041">
            <v>56.170704503007471</v>
          </cell>
          <cell r="Z3041">
            <v>56.91276145592839</v>
          </cell>
          <cell r="AA3041">
            <v>57.74360864977195</v>
          </cell>
          <cell r="AB3041">
            <v>58.507439221742665</v>
          </cell>
          <cell r="AC3041">
            <v>59.27262640549219</v>
          </cell>
          <cell r="AD3041">
            <v>60.065513565673378</v>
          </cell>
          <cell r="AE3041">
            <v>60.869007140432515</v>
          </cell>
          <cell r="AF3041">
            <v>61.683249011282939</v>
          </cell>
          <cell r="AG3041">
            <v>62.508382957680382</v>
          </cell>
          <cell r="AH3041">
            <v>63.344554682411669</v>
          </cell>
          <cell r="AI3041">
            <v>64.191911837323005</v>
          </cell>
          <cell r="AJ3041">
            <v>65.050604049392433</v>
          </cell>
          <cell r="AK3041">
            <v>65.920782947151125</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row>
        <row r="3042">
          <cell r="A3042" t="str">
            <v>WAResidentialCritical Peak PricingSummer Peak Reduction @Generation (MW)Low Participation Case0</v>
          </cell>
          <cell r="B3042" t="str">
            <v>WA</v>
          </cell>
          <cell r="C3042" t="str">
            <v>Residential</v>
          </cell>
          <cell r="D3042" t="str">
            <v>Critical Peak Pricing</v>
          </cell>
          <cell r="E3042" t="str">
            <v>Summer Peak Reduction @Generation (MW)</v>
          </cell>
          <cell r="F3042" t="str">
            <v>Low Participation Case</v>
          </cell>
          <cell r="G3042">
            <v>0</v>
          </cell>
          <cell r="H3042">
            <v>0</v>
          </cell>
          <cell r="I3042">
            <v>0</v>
          </cell>
          <cell r="J3042">
            <v>0</v>
          </cell>
          <cell r="K3042">
            <v>0</v>
          </cell>
          <cell r="L3042">
            <v>0</v>
          </cell>
          <cell r="M3042">
            <v>0</v>
          </cell>
          <cell r="N3042">
            <v>0</v>
          </cell>
          <cell r="O3042">
            <v>0</v>
          </cell>
          <cell r="P3042">
            <v>0</v>
          </cell>
          <cell r="Q3042">
            <v>0</v>
          </cell>
          <cell r="R3042">
            <v>5.6309529854545115</v>
          </cell>
          <cell r="S3042">
            <v>17.1442871462299</v>
          </cell>
          <cell r="T3042">
            <v>40.548980952242438</v>
          </cell>
          <cell r="U3042">
            <v>52.92799504328039</v>
          </cell>
          <cell r="V3042">
            <v>59.593354892652727</v>
          </cell>
          <cell r="W3042">
            <v>60.382677857562754</v>
          </cell>
          <cell r="X3042">
            <v>61.162885646285609</v>
          </cell>
          <cell r="Y3042">
            <v>61.94387351456492</v>
          </cell>
          <cell r="Z3042">
            <v>62.762198341341403</v>
          </cell>
          <cell r="AA3042">
            <v>63.678439181486489</v>
          </cell>
          <cell r="AB3042">
            <v>64.520775498172327</v>
          </cell>
          <cell r="AC3042">
            <v>65.364607857843168</v>
          </cell>
          <cell r="AD3042">
            <v>66.238987169908881</v>
          </cell>
          <cell r="AE3042">
            <v>67.125063013269198</v>
          </cell>
          <cell r="AF3042">
            <v>68.022991851877961</v>
          </cell>
          <cell r="AG3042">
            <v>68.932932242700019</v>
          </cell>
          <cell r="AH3042">
            <v>69.855044863709381</v>
          </cell>
          <cell r="AI3042">
            <v>70.789492542261797</v>
          </cell>
          <cell r="AJ3042">
            <v>71.73644028384696</v>
          </cell>
          <cell r="AK3042">
            <v>72.696055301225314</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row>
        <row r="3043">
          <cell r="A3043" t="str">
            <v>WAResidentialCritical Peak PricingWinter Peak Reduction @Meter  (MW)Low Participation Case0</v>
          </cell>
          <cell r="B3043" t="str">
            <v>WA</v>
          </cell>
          <cell r="C3043" t="str">
            <v>Residential</v>
          </cell>
          <cell r="D3043" t="str">
            <v>Critical Peak Pricing</v>
          </cell>
          <cell r="E3043" t="str">
            <v>Winter Peak Reduction @Meter  (MW)</v>
          </cell>
          <cell r="F3043" t="str">
            <v>Low Participation Case</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row>
        <row r="3044">
          <cell r="A3044" t="str">
            <v>WAResidentialCritical Peak PricingWinter Peak Reduction @Generation (MW)Low Participation Case0</v>
          </cell>
          <cell r="B3044" t="str">
            <v>WA</v>
          </cell>
          <cell r="C3044" t="str">
            <v>Residential</v>
          </cell>
          <cell r="D3044" t="str">
            <v>Critical Peak Pricing</v>
          </cell>
          <cell r="E3044" t="str">
            <v>Winter Peak Reduction @Generation (MW)</v>
          </cell>
          <cell r="F3044" t="str">
            <v>Low Participation Case</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row>
        <row r="3045">
          <cell r="A3045" t="str">
            <v>WAResidentialCritical Peak PricingProgram Annual BenefitsLow Participation Case0</v>
          </cell>
          <cell r="B3045" t="str">
            <v>WA</v>
          </cell>
          <cell r="C3045" t="str">
            <v>Residential</v>
          </cell>
          <cell r="D3045" t="str">
            <v>Critical Peak Pricing</v>
          </cell>
          <cell r="E3045" t="str">
            <v>Program Annual Benefits</v>
          </cell>
          <cell r="F3045" t="str">
            <v>Low Participation Case</v>
          </cell>
          <cell r="G3045">
            <v>0</v>
          </cell>
        </row>
        <row r="3046">
          <cell r="A3046" t="str">
            <v>WAResidentialCritical Peak PricingNew ParticipantsLow Participation Case0</v>
          </cell>
          <cell r="B3046" t="str">
            <v>WA</v>
          </cell>
          <cell r="C3046" t="str">
            <v>Residential</v>
          </cell>
          <cell r="D3046" t="str">
            <v>Critical Peak Pricing</v>
          </cell>
          <cell r="E3046" t="str">
            <v>New Participants</v>
          </cell>
          <cell r="F3046" t="str">
            <v>Low Participation Case</v>
          </cell>
          <cell r="G3046">
            <v>0</v>
          </cell>
          <cell r="H3046">
            <v>0</v>
          </cell>
          <cell r="I3046">
            <v>0</v>
          </cell>
          <cell r="J3046">
            <v>0</v>
          </cell>
          <cell r="K3046">
            <v>0</v>
          </cell>
          <cell r="L3046">
            <v>0</v>
          </cell>
          <cell r="M3046">
            <v>0</v>
          </cell>
          <cell r="N3046">
            <v>0</v>
          </cell>
          <cell r="O3046">
            <v>0</v>
          </cell>
          <cell r="P3046">
            <v>0</v>
          </cell>
          <cell r="Q3046">
            <v>0</v>
          </cell>
          <cell r="R3046">
            <v>16746.686550000006</v>
          </cell>
          <cell r="S3046">
            <v>34271.919000000009</v>
          </cell>
          <cell r="T3046">
            <v>69833.664450000011</v>
          </cell>
          <cell r="U3046">
            <v>36847.527750000037</v>
          </cell>
          <cell r="V3046">
            <v>20100.588749999937</v>
          </cell>
          <cell r="W3046">
            <v>2583.0255000000179</v>
          </cell>
          <cell r="X3046">
            <v>2585.7149999999965</v>
          </cell>
          <cell r="Y3046">
            <v>2585.2035000000324</v>
          </cell>
          <cell r="Z3046">
            <v>2584.5764999999665</v>
          </cell>
          <cell r="AA3046">
            <v>2584.3950000000186</v>
          </cell>
          <cell r="AB3046">
            <v>2584.7249999999767</v>
          </cell>
          <cell r="AC3046">
            <v>2592.8595000000205</v>
          </cell>
          <cell r="AD3046">
            <v>2694.0321599718882</v>
          </cell>
          <cell r="AE3046">
            <v>2731.0805338135397</v>
          </cell>
          <cell r="AF3046">
            <v>2768.6383974915661</v>
          </cell>
          <cell r="AG3046">
            <v>2806.7127575183695</v>
          </cell>
          <cell r="AH3046">
            <v>2845.3107167601411</v>
          </cell>
          <cell r="AI3046">
            <v>2884.4394757617847</v>
          </cell>
          <cell r="AJ3046">
            <v>2924.1063340901455</v>
          </cell>
          <cell r="AK3046">
            <v>2964.3186916958948</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row>
        <row r="3047">
          <cell r="A3047" t="str">
            <v>WAResidentialCritical Peak PricingIncentive CostsLow Participation Case0</v>
          </cell>
          <cell r="B3047" t="str">
            <v>WA</v>
          </cell>
          <cell r="C3047" t="str">
            <v>Residential</v>
          </cell>
          <cell r="D3047" t="str">
            <v>Critical Peak Pricing</v>
          </cell>
          <cell r="E3047" t="str">
            <v>Incentive Costs</v>
          </cell>
          <cell r="F3047" t="str">
            <v>Low Participation Case</v>
          </cell>
          <cell r="G3047">
            <v>0</v>
          </cell>
          <cell r="H3047">
            <v>0</v>
          </cell>
          <cell r="I3047">
            <v>0</v>
          </cell>
          <cell r="J3047">
            <v>0</v>
          </cell>
          <cell r="K3047">
            <v>0</v>
          </cell>
          <cell r="L3047">
            <v>0</v>
          </cell>
          <cell r="M3047">
            <v>0</v>
          </cell>
          <cell r="N3047">
            <v>0</v>
          </cell>
          <cell r="O3047">
            <v>0</v>
          </cell>
          <cell r="P3047">
            <v>0</v>
          </cell>
          <cell r="Q3047">
            <v>0</v>
          </cell>
          <cell r="R3047">
            <v>351680.42</v>
          </cell>
          <cell r="S3047">
            <v>1071390.72</v>
          </cell>
          <cell r="T3047">
            <v>2537897.67</v>
          </cell>
          <cell r="U3047">
            <v>3311695.75</v>
          </cell>
          <cell r="V3047">
            <v>3733808.12</v>
          </cell>
          <cell r="W3047">
            <v>3788051.65</v>
          </cell>
          <cell r="X3047">
            <v>3842351.67</v>
          </cell>
          <cell r="Y3047">
            <v>3896640.94</v>
          </cell>
          <cell r="Z3047">
            <v>3950917.05</v>
          </cell>
          <cell r="AA3047">
            <v>4005189.34</v>
          </cell>
          <cell r="AB3047">
            <v>4059468.57</v>
          </cell>
          <cell r="AC3047">
            <v>4113918.62</v>
          </cell>
          <cell r="AD3047">
            <v>4170493.29</v>
          </cell>
          <cell r="AE3047">
            <v>4227845.9800000004</v>
          </cell>
          <cell r="AF3047">
            <v>4285987.3899999997</v>
          </cell>
          <cell r="AG3047">
            <v>4344928.3600000003</v>
          </cell>
          <cell r="AH3047">
            <v>4404679.88</v>
          </cell>
          <cell r="AI3047">
            <v>4465253.1100000003</v>
          </cell>
          <cell r="AJ3047">
            <v>4526659.34</v>
          </cell>
          <cell r="AK3047">
            <v>4588910.04</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row>
        <row r="3048">
          <cell r="A3048" t="str">
            <v>WAResidentialCritical Peak PricingParticipantsLow Participation Case0</v>
          </cell>
          <cell r="B3048" t="str">
            <v>WA</v>
          </cell>
          <cell r="C3048" t="str">
            <v>Residential</v>
          </cell>
          <cell r="D3048" t="str">
            <v>Critical Peak Pricing</v>
          </cell>
          <cell r="E3048" t="str">
            <v>Participants</v>
          </cell>
          <cell r="F3048" t="str">
            <v>Low Participation Case</v>
          </cell>
          <cell r="G3048">
            <v>0</v>
          </cell>
          <cell r="H3048">
            <v>0</v>
          </cell>
          <cell r="I3048">
            <v>0</v>
          </cell>
          <cell r="J3048">
            <v>0</v>
          </cell>
          <cell r="K3048">
            <v>0</v>
          </cell>
          <cell r="L3048">
            <v>0</v>
          </cell>
          <cell r="M3048">
            <v>0</v>
          </cell>
          <cell r="N3048">
            <v>0</v>
          </cell>
          <cell r="O3048">
            <v>0</v>
          </cell>
          <cell r="P3048">
            <v>0</v>
          </cell>
          <cell r="Q3048">
            <v>0</v>
          </cell>
          <cell r="R3048">
            <v>16746.686550000006</v>
          </cell>
          <cell r="S3048">
            <v>51018.605550000015</v>
          </cell>
          <cell r="T3048">
            <v>120852.27000000002</v>
          </cell>
          <cell r="U3048">
            <v>157699.79775000006</v>
          </cell>
          <cell r="V3048">
            <v>177800.38649999999</v>
          </cell>
          <cell r="W3048">
            <v>180383.41200000001</v>
          </cell>
          <cell r="X3048">
            <v>182969.12700000001</v>
          </cell>
          <cell r="Y3048">
            <v>185554.33050000004</v>
          </cell>
          <cell r="Z3048">
            <v>188138.90700000001</v>
          </cell>
          <cell r="AA3048">
            <v>190723.30200000003</v>
          </cell>
          <cell r="AB3048">
            <v>193308.027</v>
          </cell>
          <cell r="AC3048">
            <v>195900.88650000002</v>
          </cell>
          <cell r="AD3048">
            <v>198594.91865997191</v>
          </cell>
          <cell r="AE3048">
            <v>201325.99919378545</v>
          </cell>
          <cell r="AF3048">
            <v>204094.63759127702</v>
          </cell>
          <cell r="AG3048">
            <v>206901.35034879539</v>
          </cell>
          <cell r="AH3048">
            <v>209746.66106555553</v>
          </cell>
          <cell r="AI3048">
            <v>212631.10054131731</v>
          </cell>
          <cell r="AJ3048">
            <v>215555.20687540746</v>
          </cell>
          <cell r="AK3048">
            <v>218519.52556710335</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row>
        <row r="3049">
          <cell r="A3049" t="str">
            <v>WASmall C&amp;ICritical Peak PricingProgram Annual BenefitsLow Participation Case0</v>
          </cell>
          <cell r="B3049" t="str">
            <v>WA</v>
          </cell>
          <cell r="C3049" t="str">
            <v>Small C&amp;I</v>
          </cell>
          <cell r="D3049" t="str">
            <v>Critical Peak Pricing</v>
          </cell>
          <cell r="E3049" t="str">
            <v>Program Annual Benefits</v>
          </cell>
          <cell r="F3049" t="str">
            <v>Low Participation Case</v>
          </cell>
          <cell r="G3049">
            <v>0</v>
          </cell>
          <cell r="H3049">
            <v>0</v>
          </cell>
          <cell r="I3049">
            <v>0</v>
          </cell>
          <cell r="J3049">
            <v>0</v>
          </cell>
          <cell r="K3049">
            <v>0</v>
          </cell>
          <cell r="L3049">
            <v>0</v>
          </cell>
          <cell r="M3049">
            <v>0</v>
          </cell>
          <cell r="N3049">
            <v>0</v>
          </cell>
          <cell r="O3049">
            <v>0</v>
          </cell>
          <cell r="P3049">
            <v>0</v>
          </cell>
          <cell r="Q3049">
            <v>0</v>
          </cell>
          <cell r="R3049">
            <v>573231.01</v>
          </cell>
          <cell r="S3049">
            <v>1745288.43</v>
          </cell>
          <cell r="T3049">
            <v>4127886.26</v>
          </cell>
          <cell r="U3049">
            <v>5388069.9000000004</v>
          </cell>
          <cell r="V3049">
            <v>6066603.5300000003</v>
          </cell>
          <cell r="W3049">
            <v>6146956.6100000003</v>
          </cell>
          <cell r="X3049">
            <v>6226381.7599999998</v>
          </cell>
          <cell r="Y3049">
            <v>6305886.3200000003</v>
          </cell>
          <cell r="Z3049">
            <v>6389191.79</v>
          </cell>
          <cell r="AA3049">
            <v>6482465.1100000003</v>
          </cell>
          <cell r="AB3049">
            <v>6568214.9500000002</v>
          </cell>
          <cell r="AC3049">
            <v>6654117.0800000001</v>
          </cell>
          <cell r="AD3049">
            <v>6743128.8899999997</v>
          </cell>
          <cell r="AE3049">
            <v>6833331.4100000001</v>
          </cell>
          <cell r="AF3049">
            <v>6924740.5700000003</v>
          </cell>
          <cell r="AG3049">
            <v>7017372.5</v>
          </cell>
          <cell r="AH3049">
            <v>7111243.5700000003</v>
          </cell>
          <cell r="AI3049">
            <v>7206370.3399999999</v>
          </cell>
          <cell r="AJ3049">
            <v>7302769.6200000001</v>
          </cell>
          <cell r="AK3049">
            <v>7400458.4299999997</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row>
        <row r="3050">
          <cell r="A3050" t="str">
            <v>WASmall C&amp;ICritical Peak PricingProgram Annual CostsLow Participation Case0</v>
          </cell>
          <cell r="B3050" t="str">
            <v>WA</v>
          </cell>
          <cell r="C3050" t="str">
            <v>Small C&amp;I</v>
          </cell>
          <cell r="D3050" t="str">
            <v>Critical Peak Pricing</v>
          </cell>
          <cell r="E3050" t="str">
            <v>Program Annual Costs</v>
          </cell>
          <cell r="F3050" t="str">
            <v>Low Participation Case</v>
          </cell>
          <cell r="G3050">
            <v>0</v>
          </cell>
          <cell r="H3050">
            <v>0</v>
          </cell>
          <cell r="I3050">
            <v>0</v>
          </cell>
          <cell r="J3050">
            <v>0</v>
          </cell>
          <cell r="K3050">
            <v>0</v>
          </cell>
          <cell r="L3050">
            <v>0</v>
          </cell>
          <cell r="M3050">
            <v>0</v>
          </cell>
          <cell r="N3050">
            <v>0</v>
          </cell>
          <cell r="O3050">
            <v>0</v>
          </cell>
          <cell r="P3050">
            <v>0</v>
          </cell>
          <cell r="Q3050">
            <v>0</v>
          </cell>
          <cell r="R3050">
            <v>5834317.1500000004</v>
          </cell>
          <cell r="S3050">
            <v>12509121.98</v>
          </cell>
          <cell r="T3050">
            <v>26286343.199999999</v>
          </cell>
          <cell r="U3050">
            <v>16130618.27</v>
          </cell>
          <cell r="V3050">
            <v>10911310.720000001</v>
          </cell>
          <cell r="W3050">
            <v>4823091.07</v>
          </cell>
          <cell r="X3050">
            <v>4899046.41</v>
          </cell>
          <cell r="Y3050">
            <v>4974249.76</v>
          </cell>
          <cell r="Z3050">
            <v>5049879.66</v>
          </cell>
          <cell r="AA3050">
            <v>5126289.05</v>
          </cell>
          <cell r="AB3050">
            <v>5203203.5</v>
          </cell>
          <cell r="AC3050">
            <v>5283869.59</v>
          </cell>
          <cell r="AD3050">
            <v>5405233.1200000001</v>
          </cell>
          <cell r="AE3050">
            <v>5502775.29</v>
          </cell>
          <cell r="AF3050">
            <v>5602414.6799999997</v>
          </cell>
          <cell r="AG3050">
            <v>5704204.7300000004</v>
          </cell>
          <cell r="AH3050">
            <v>5808200.4400000004</v>
          </cell>
          <cell r="AI3050">
            <v>5914458.3899999997</v>
          </cell>
          <cell r="AJ3050">
            <v>6023036.7800000003</v>
          </cell>
          <cell r="AK3050">
            <v>6133995.5099999998</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row>
        <row r="3051">
          <cell r="A3051" t="str">
            <v>WASmall C&amp;ICritical Peak PricingNon-Incentive CostsLow Participation Case0</v>
          </cell>
          <cell r="B3051" t="str">
            <v>WA</v>
          </cell>
          <cell r="C3051" t="str">
            <v>Small C&amp;I</v>
          </cell>
          <cell r="D3051" t="str">
            <v>Critical Peak Pricing</v>
          </cell>
          <cell r="E3051" t="str">
            <v>Non-Incentive Costs</v>
          </cell>
          <cell r="F3051" t="str">
            <v>Low Participation Case</v>
          </cell>
          <cell r="G3051">
            <v>0</v>
          </cell>
          <cell r="H3051">
            <v>0</v>
          </cell>
          <cell r="I3051">
            <v>0</v>
          </cell>
          <cell r="J3051">
            <v>0</v>
          </cell>
          <cell r="K3051">
            <v>0</v>
          </cell>
          <cell r="L3051">
            <v>0</v>
          </cell>
          <cell r="M3051">
            <v>0</v>
          </cell>
          <cell r="N3051">
            <v>0</v>
          </cell>
          <cell r="O3051">
            <v>0</v>
          </cell>
          <cell r="P3051">
            <v>0</v>
          </cell>
          <cell r="Q3051">
            <v>0</v>
          </cell>
          <cell r="R3051">
            <v>5482636.7300000004</v>
          </cell>
          <cell r="S3051">
            <v>11437731.27</v>
          </cell>
          <cell r="T3051">
            <v>23748445.530000001</v>
          </cell>
          <cell r="U3051">
            <v>12818922.52</v>
          </cell>
          <cell r="V3051">
            <v>7177502.6100000003</v>
          </cell>
          <cell r="W3051">
            <v>1035039.42</v>
          </cell>
          <cell r="X3051">
            <v>1056694.75</v>
          </cell>
          <cell r="Y3051">
            <v>1077608.81</v>
          </cell>
          <cell r="Z3051">
            <v>1098962.6200000001</v>
          </cell>
          <cell r="AA3051">
            <v>1121099.71</v>
          </cell>
          <cell r="AB3051">
            <v>1143734.93</v>
          </cell>
          <cell r="AC3051">
            <v>1169950.97</v>
          </cell>
          <cell r="AD3051">
            <v>1234739.83</v>
          </cell>
          <cell r="AE3051">
            <v>1274929.31</v>
          </cell>
          <cell r="AF3051">
            <v>1316427.29</v>
          </cell>
          <cell r="AG3051">
            <v>1359276.37</v>
          </cell>
          <cell r="AH3051">
            <v>1403520.56</v>
          </cell>
          <cell r="AI3051">
            <v>1449205.28</v>
          </cell>
          <cell r="AJ3051">
            <v>1496377.44</v>
          </cell>
          <cell r="AK3051">
            <v>1545085.48</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row>
        <row r="3052">
          <cell r="A3052" t="str">
            <v>WASmall C&amp;ICritical Peak PricingSummer Peak Reduction @Meter  (MW)Low Participation Case0</v>
          </cell>
          <cell r="B3052" t="str">
            <v>WA</v>
          </cell>
          <cell r="C3052" t="str">
            <v>Small C&amp;I</v>
          </cell>
          <cell r="D3052" t="str">
            <v>Critical Peak Pricing</v>
          </cell>
          <cell r="E3052" t="str">
            <v>Summer Peak Reduction @Meter  (MW)</v>
          </cell>
          <cell r="F3052" t="str">
            <v>Low Participation Case</v>
          </cell>
          <cell r="G3052">
            <v>0</v>
          </cell>
          <cell r="H3052">
            <v>0</v>
          </cell>
          <cell r="I3052">
            <v>0</v>
          </cell>
          <cell r="J3052">
            <v>0</v>
          </cell>
          <cell r="K3052">
            <v>0</v>
          </cell>
          <cell r="L3052">
            <v>0</v>
          </cell>
          <cell r="M3052">
            <v>0</v>
          </cell>
          <cell r="N3052">
            <v>0</v>
          </cell>
          <cell r="O3052">
            <v>0</v>
          </cell>
          <cell r="P3052">
            <v>0</v>
          </cell>
          <cell r="Q3052">
            <v>0</v>
          </cell>
          <cell r="R3052">
            <v>5.1061481672101516</v>
          </cell>
          <cell r="S3052">
            <v>15.546439584201273</v>
          </cell>
          <cell r="T3052">
            <v>36.769815927493447</v>
          </cell>
          <cell r="U3052">
            <v>47.99510590524666</v>
          </cell>
          <cell r="V3052">
            <v>54.039254216657497</v>
          </cell>
          <cell r="W3052">
            <v>54.75501228123791</v>
          </cell>
          <cell r="X3052">
            <v>55.462504704051796</v>
          </cell>
          <cell r="Y3052">
            <v>56.170704503007471</v>
          </cell>
          <cell r="Z3052">
            <v>56.91276145592839</v>
          </cell>
          <cell r="AA3052">
            <v>57.74360864977195</v>
          </cell>
          <cell r="AB3052">
            <v>58.507439221742665</v>
          </cell>
          <cell r="AC3052">
            <v>59.27262640549219</v>
          </cell>
          <cell r="AD3052">
            <v>60.065513565673378</v>
          </cell>
          <cell r="AE3052">
            <v>60.869007140432515</v>
          </cell>
          <cell r="AF3052">
            <v>61.683249011282939</v>
          </cell>
          <cell r="AG3052">
            <v>62.508382957680382</v>
          </cell>
          <cell r="AH3052">
            <v>63.344554682411669</v>
          </cell>
          <cell r="AI3052">
            <v>64.191911837323005</v>
          </cell>
          <cell r="AJ3052">
            <v>65.050604049392433</v>
          </cell>
          <cell r="AK3052">
            <v>65.920782947151125</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row>
        <row r="3053">
          <cell r="A3053" t="str">
            <v>WASmall C&amp;ICritical Peak PricingSummer Peak Reduction @Generation (MW)Low Participation Case0</v>
          </cell>
          <cell r="B3053" t="str">
            <v>WA</v>
          </cell>
          <cell r="C3053" t="str">
            <v>Small C&amp;I</v>
          </cell>
          <cell r="D3053" t="str">
            <v>Critical Peak Pricing</v>
          </cell>
          <cell r="E3053" t="str">
            <v>Summer Peak Reduction @Generation (MW)</v>
          </cell>
          <cell r="F3053" t="str">
            <v>Low Participation Case</v>
          </cell>
          <cell r="G3053">
            <v>0</v>
          </cell>
          <cell r="H3053">
            <v>0</v>
          </cell>
          <cell r="I3053">
            <v>0</v>
          </cell>
          <cell r="J3053">
            <v>0</v>
          </cell>
          <cell r="K3053">
            <v>0</v>
          </cell>
          <cell r="L3053">
            <v>0</v>
          </cell>
          <cell r="M3053">
            <v>0</v>
          </cell>
          <cell r="N3053">
            <v>0</v>
          </cell>
          <cell r="O3053">
            <v>0</v>
          </cell>
          <cell r="P3053">
            <v>0</v>
          </cell>
          <cell r="Q3053">
            <v>0</v>
          </cell>
          <cell r="R3053">
            <v>5.6309529854545115</v>
          </cell>
          <cell r="S3053">
            <v>17.1442871462299</v>
          </cell>
          <cell r="T3053">
            <v>40.548980952242438</v>
          </cell>
          <cell r="U3053">
            <v>52.92799504328039</v>
          </cell>
          <cell r="V3053">
            <v>59.593354892652727</v>
          </cell>
          <cell r="W3053">
            <v>60.382677857562754</v>
          </cell>
          <cell r="X3053">
            <v>61.162885646285609</v>
          </cell>
          <cell r="Y3053">
            <v>61.94387351456492</v>
          </cell>
          <cell r="Z3053">
            <v>62.762198341341403</v>
          </cell>
          <cell r="AA3053">
            <v>63.678439181486489</v>
          </cell>
          <cell r="AB3053">
            <v>64.520775498172327</v>
          </cell>
          <cell r="AC3053">
            <v>65.364607857843168</v>
          </cell>
          <cell r="AD3053">
            <v>66.238987169908881</v>
          </cell>
          <cell r="AE3053">
            <v>67.125063013269198</v>
          </cell>
          <cell r="AF3053">
            <v>68.022991851877961</v>
          </cell>
          <cell r="AG3053">
            <v>68.932932242700019</v>
          </cell>
          <cell r="AH3053">
            <v>69.855044863709381</v>
          </cell>
          <cell r="AI3053">
            <v>70.789492542261797</v>
          </cell>
          <cell r="AJ3053">
            <v>71.73644028384696</v>
          </cell>
          <cell r="AK3053">
            <v>72.696055301225314</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row>
        <row r="3054">
          <cell r="A3054" t="str">
            <v>WASmall C&amp;ICritical Peak PricingWinter Peak Reduction @Meter  (MW)Low Participation Case0</v>
          </cell>
          <cell r="B3054" t="str">
            <v>WA</v>
          </cell>
          <cell r="C3054" t="str">
            <v>Small C&amp;I</v>
          </cell>
          <cell r="D3054" t="str">
            <v>Critical Peak Pricing</v>
          </cell>
          <cell r="E3054" t="str">
            <v>Winter Peak Reduction @Meter  (MW)</v>
          </cell>
          <cell r="F3054" t="str">
            <v>Low Participation Case</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row>
        <row r="3055">
          <cell r="A3055" t="str">
            <v>WASmall C&amp;ICritical Peak PricingWinter Peak Reduction @Generation (MW)Low Participation Case0</v>
          </cell>
          <cell r="B3055" t="str">
            <v>WA</v>
          </cell>
          <cell r="C3055" t="str">
            <v>Small C&amp;I</v>
          </cell>
          <cell r="D3055" t="str">
            <v>Critical Peak Pricing</v>
          </cell>
          <cell r="E3055" t="str">
            <v>Winter Peak Reduction @Generation (MW)</v>
          </cell>
          <cell r="F3055" t="str">
            <v>Low Participation Case</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row>
        <row r="3056">
          <cell r="A3056" t="str">
            <v>WASmall C&amp;ICritical Peak PricingProgram Annual BenefitsLow Participation Case0</v>
          </cell>
          <cell r="B3056" t="str">
            <v>WA</v>
          </cell>
          <cell r="C3056" t="str">
            <v>Small C&amp;I</v>
          </cell>
          <cell r="D3056" t="str">
            <v>Critical Peak Pricing</v>
          </cell>
          <cell r="E3056" t="str">
            <v>Program Annual Benefits</v>
          </cell>
          <cell r="F3056" t="str">
            <v>Low Participation Case</v>
          </cell>
          <cell r="G3056">
            <v>0</v>
          </cell>
        </row>
        <row r="3057">
          <cell r="A3057" t="str">
            <v>WASmall C&amp;ICritical Peak PricingNew ParticipantsLow Participation Case0</v>
          </cell>
          <cell r="B3057" t="str">
            <v>WA</v>
          </cell>
          <cell r="C3057" t="str">
            <v>Small C&amp;I</v>
          </cell>
          <cell r="D3057" t="str">
            <v>Critical Peak Pricing</v>
          </cell>
          <cell r="E3057" t="str">
            <v>New Participants</v>
          </cell>
          <cell r="F3057" t="str">
            <v>Low Participation Case</v>
          </cell>
          <cell r="G3057">
            <v>0</v>
          </cell>
          <cell r="H3057">
            <v>0</v>
          </cell>
          <cell r="I3057">
            <v>0</v>
          </cell>
          <cell r="J3057">
            <v>0</v>
          </cell>
          <cell r="K3057">
            <v>0</v>
          </cell>
          <cell r="L3057">
            <v>0</v>
          </cell>
          <cell r="M3057">
            <v>0</v>
          </cell>
          <cell r="N3057">
            <v>0</v>
          </cell>
          <cell r="O3057">
            <v>0</v>
          </cell>
          <cell r="P3057">
            <v>0</v>
          </cell>
          <cell r="Q3057">
            <v>0</v>
          </cell>
          <cell r="R3057">
            <v>16746.686550000006</v>
          </cell>
          <cell r="S3057">
            <v>34271.919000000009</v>
          </cell>
          <cell r="T3057">
            <v>69833.664450000011</v>
          </cell>
          <cell r="U3057">
            <v>36847.527750000037</v>
          </cell>
          <cell r="V3057">
            <v>20100.588749999937</v>
          </cell>
          <cell r="W3057">
            <v>2583.0255000000179</v>
          </cell>
          <cell r="X3057">
            <v>2585.7149999999965</v>
          </cell>
          <cell r="Y3057">
            <v>2585.2035000000324</v>
          </cell>
          <cell r="Z3057">
            <v>2584.5764999999665</v>
          </cell>
          <cell r="AA3057">
            <v>2584.3950000000186</v>
          </cell>
          <cell r="AB3057">
            <v>2584.7249999999767</v>
          </cell>
          <cell r="AC3057">
            <v>2592.8595000000205</v>
          </cell>
          <cell r="AD3057">
            <v>2694.0321599718882</v>
          </cell>
          <cell r="AE3057">
            <v>2731.0805338135397</v>
          </cell>
          <cell r="AF3057">
            <v>2768.6383974915661</v>
          </cell>
          <cell r="AG3057">
            <v>2806.7127575183695</v>
          </cell>
          <cell r="AH3057">
            <v>2845.3107167601411</v>
          </cell>
          <cell r="AI3057">
            <v>2884.4394757617847</v>
          </cell>
          <cell r="AJ3057">
            <v>2924.1063340901455</v>
          </cell>
          <cell r="AK3057">
            <v>2964.3186916958948</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row>
        <row r="3058">
          <cell r="A3058" t="str">
            <v>WASmall C&amp;ICritical Peak PricingIncentive CostsLow Participation Case0</v>
          </cell>
          <cell r="B3058" t="str">
            <v>WA</v>
          </cell>
          <cell r="C3058" t="str">
            <v>Small C&amp;I</v>
          </cell>
          <cell r="D3058" t="str">
            <v>Critical Peak Pricing</v>
          </cell>
          <cell r="E3058" t="str">
            <v>Incentive Costs</v>
          </cell>
          <cell r="F3058" t="str">
            <v>Low Participation Case</v>
          </cell>
          <cell r="G3058">
            <v>0</v>
          </cell>
          <cell r="H3058">
            <v>0</v>
          </cell>
          <cell r="I3058">
            <v>0</v>
          </cell>
          <cell r="J3058">
            <v>0</v>
          </cell>
          <cell r="K3058">
            <v>0</v>
          </cell>
          <cell r="L3058">
            <v>0</v>
          </cell>
          <cell r="M3058">
            <v>0</v>
          </cell>
          <cell r="N3058">
            <v>0</v>
          </cell>
          <cell r="O3058">
            <v>0</v>
          </cell>
          <cell r="P3058">
            <v>0</v>
          </cell>
          <cell r="Q3058">
            <v>0</v>
          </cell>
          <cell r="R3058">
            <v>351680.42</v>
          </cell>
          <cell r="S3058">
            <v>1071390.72</v>
          </cell>
          <cell r="T3058">
            <v>2537897.67</v>
          </cell>
          <cell r="U3058">
            <v>3311695.75</v>
          </cell>
          <cell r="V3058">
            <v>3733808.12</v>
          </cell>
          <cell r="W3058">
            <v>3788051.65</v>
          </cell>
          <cell r="X3058">
            <v>3842351.67</v>
          </cell>
          <cell r="Y3058">
            <v>3896640.94</v>
          </cell>
          <cell r="Z3058">
            <v>3950917.05</v>
          </cell>
          <cell r="AA3058">
            <v>4005189.34</v>
          </cell>
          <cell r="AB3058">
            <v>4059468.57</v>
          </cell>
          <cell r="AC3058">
            <v>4113918.62</v>
          </cell>
          <cell r="AD3058">
            <v>4170493.29</v>
          </cell>
          <cell r="AE3058">
            <v>4227845.9800000004</v>
          </cell>
          <cell r="AF3058">
            <v>4285987.3899999997</v>
          </cell>
          <cell r="AG3058">
            <v>4344928.3600000003</v>
          </cell>
          <cell r="AH3058">
            <v>4404679.88</v>
          </cell>
          <cell r="AI3058">
            <v>4465253.1100000003</v>
          </cell>
          <cell r="AJ3058">
            <v>4526659.34</v>
          </cell>
          <cell r="AK3058">
            <v>4588910.04</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row>
        <row r="3059">
          <cell r="A3059" t="str">
            <v>WASmall C&amp;ICritical Peak PricingParticipantsLow Participation Case0</v>
          </cell>
          <cell r="B3059" t="str">
            <v>WA</v>
          </cell>
          <cell r="C3059" t="str">
            <v>Small C&amp;I</v>
          </cell>
          <cell r="D3059" t="str">
            <v>Critical Peak Pricing</v>
          </cell>
          <cell r="E3059" t="str">
            <v>Participants</v>
          </cell>
          <cell r="F3059" t="str">
            <v>Low Participation Case</v>
          </cell>
          <cell r="G3059">
            <v>0</v>
          </cell>
          <cell r="H3059">
            <v>0</v>
          </cell>
          <cell r="I3059">
            <v>0</v>
          </cell>
          <cell r="J3059">
            <v>0</v>
          </cell>
          <cell r="K3059">
            <v>0</v>
          </cell>
          <cell r="L3059">
            <v>0</v>
          </cell>
          <cell r="M3059">
            <v>0</v>
          </cell>
          <cell r="N3059">
            <v>0</v>
          </cell>
          <cell r="O3059">
            <v>0</v>
          </cell>
          <cell r="P3059">
            <v>0</v>
          </cell>
          <cell r="Q3059">
            <v>0</v>
          </cell>
          <cell r="R3059">
            <v>16746.686550000006</v>
          </cell>
          <cell r="S3059">
            <v>51018.605550000015</v>
          </cell>
          <cell r="T3059">
            <v>120852.27000000002</v>
          </cell>
          <cell r="U3059">
            <v>157699.79775000006</v>
          </cell>
          <cell r="V3059">
            <v>177800.38649999999</v>
          </cell>
          <cell r="W3059">
            <v>180383.41200000001</v>
          </cell>
          <cell r="X3059">
            <v>182969.12700000001</v>
          </cell>
          <cell r="Y3059">
            <v>185554.33050000004</v>
          </cell>
          <cell r="Z3059">
            <v>188138.90700000001</v>
          </cell>
          <cell r="AA3059">
            <v>190723.30200000003</v>
          </cell>
          <cell r="AB3059">
            <v>193308.027</v>
          </cell>
          <cell r="AC3059">
            <v>195900.88650000002</v>
          </cell>
          <cell r="AD3059">
            <v>198594.91865997191</v>
          </cell>
          <cell r="AE3059">
            <v>201325.99919378545</v>
          </cell>
          <cell r="AF3059">
            <v>204094.63759127702</v>
          </cell>
          <cell r="AG3059">
            <v>206901.35034879539</v>
          </cell>
          <cell r="AH3059">
            <v>209746.66106555553</v>
          </cell>
          <cell r="AI3059">
            <v>212631.10054131731</v>
          </cell>
          <cell r="AJ3059">
            <v>215555.20687540746</v>
          </cell>
          <cell r="AK3059">
            <v>218519.52556710335</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row>
        <row r="3060">
          <cell r="A3060" t="str">
            <v>WAExtra Large C&amp;ICurtail AgreementsProgram Annual BenefitsLow Participation Case0</v>
          </cell>
          <cell r="B3060" t="str">
            <v>WA</v>
          </cell>
          <cell r="C3060" t="str">
            <v>Extra Large C&amp;I</v>
          </cell>
          <cell r="D3060" t="str">
            <v>Curtail Agreements</v>
          </cell>
          <cell r="E3060" t="str">
            <v>Program Annual Benefits</v>
          </cell>
          <cell r="F3060" t="str">
            <v>Low Participation Case</v>
          </cell>
          <cell r="G3060">
            <v>0</v>
          </cell>
          <cell r="H3060">
            <v>0</v>
          </cell>
          <cell r="I3060">
            <v>0</v>
          </cell>
          <cell r="J3060">
            <v>0</v>
          </cell>
          <cell r="K3060">
            <v>0</v>
          </cell>
          <cell r="L3060">
            <v>0</v>
          </cell>
          <cell r="M3060">
            <v>0</v>
          </cell>
          <cell r="N3060">
            <v>0</v>
          </cell>
          <cell r="O3060">
            <v>0</v>
          </cell>
          <cell r="P3060">
            <v>0</v>
          </cell>
          <cell r="Q3060">
            <v>0</v>
          </cell>
          <cell r="R3060">
            <v>573231.01</v>
          </cell>
          <cell r="S3060">
            <v>1745288.43</v>
          </cell>
          <cell r="T3060">
            <v>4127886.26</v>
          </cell>
          <cell r="U3060">
            <v>5388069.9000000004</v>
          </cell>
          <cell r="V3060">
            <v>6066603.5300000003</v>
          </cell>
          <cell r="W3060">
            <v>6146956.6100000003</v>
          </cell>
          <cell r="X3060">
            <v>6226381.7599999998</v>
          </cell>
          <cell r="Y3060">
            <v>6305886.3200000003</v>
          </cell>
          <cell r="Z3060">
            <v>6389191.79</v>
          </cell>
          <cell r="AA3060">
            <v>6482465.1100000003</v>
          </cell>
          <cell r="AB3060">
            <v>6568214.9500000002</v>
          </cell>
          <cell r="AC3060">
            <v>6654117.0800000001</v>
          </cell>
          <cell r="AD3060">
            <v>6743128.8899999997</v>
          </cell>
          <cell r="AE3060">
            <v>6833331.4100000001</v>
          </cell>
          <cell r="AF3060">
            <v>6924740.5700000003</v>
          </cell>
          <cell r="AG3060">
            <v>7017372.5</v>
          </cell>
          <cell r="AH3060">
            <v>7111243.5700000003</v>
          </cell>
          <cell r="AI3060">
            <v>7206370.3399999999</v>
          </cell>
          <cell r="AJ3060">
            <v>7302769.6200000001</v>
          </cell>
          <cell r="AK3060">
            <v>7400458.4299999997</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row>
        <row r="3061">
          <cell r="A3061" t="str">
            <v>WAExtra Large C&amp;ICurtail AgreementsProgram Annual CostsLow Participation Case0</v>
          </cell>
          <cell r="B3061" t="str">
            <v>WA</v>
          </cell>
          <cell r="C3061" t="str">
            <v>Extra Large C&amp;I</v>
          </cell>
          <cell r="D3061" t="str">
            <v>Curtail Agreements</v>
          </cell>
          <cell r="E3061" t="str">
            <v>Program Annual Costs</v>
          </cell>
          <cell r="F3061" t="str">
            <v>Low Participation Case</v>
          </cell>
          <cell r="G3061">
            <v>0</v>
          </cell>
          <cell r="H3061">
            <v>0</v>
          </cell>
          <cell r="I3061">
            <v>0</v>
          </cell>
          <cell r="J3061">
            <v>0</v>
          </cell>
          <cell r="K3061">
            <v>0</v>
          </cell>
          <cell r="L3061">
            <v>0</v>
          </cell>
          <cell r="M3061">
            <v>0</v>
          </cell>
          <cell r="N3061">
            <v>0</v>
          </cell>
          <cell r="O3061">
            <v>0</v>
          </cell>
          <cell r="P3061">
            <v>0</v>
          </cell>
          <cell r="Q3061">
            <v>0</v>
          </cell>
          <cell r="R3061">
            <v>5834317.1500000004</v>
          </cell>
          <cell r="S3061">
            <v>12509121.98</v>
          </cell>
          <cell r="T3061">
            <v>26286343.199999999</v>
          </cell>
          <cell r="U3061">
            <v>16130618.27</v>
          </cell>
          <cell r="V3061">
            <v>10911310.720000001</v>
          </cell>
          <cell r="W3061">
            <v>4823091.07</v>
          </cell>
          <cell r="X3061">
            <v>4899046.41</v>
          </cell>
          <cell r="Y3061">
            <v>4974249.76</v>
          </cell>
          <cell r="Z3061">
            <v>5049879.66</v>
          </cell>
          <cell r="AA3061">
            <v>5126289.05</v>
          </cell>
          <cell r="AB3061">
            <v>5203203.5</v>
          </cell>
          <cell r="AC3061">
            <v>5283869.59</v>
          </cell>
          <cell r="AD3061">
            <v>5405233.1200000001</v>
          </cell>
          <cell r="AE3061">
            <v>5502775.29</v>
          </cell>
          <cell r="AF3061">
            <v>5602414.6799999997</v>
          </cell>
          <cell r="AG3061">
            <v>5704204.7300000004</v>
          </cell>
          <cell r="AH3061">
            <v>5808200.4400000004</v>
          </cell>
          <cell r="AI3061">
            <v>5914458.3899999997</v>
          </cell>
          <cell r="AJ3061">
            <v>6023036.7800000003</v>
          </cell>
          <cell r="AK3061">
            <v>6133995.5099999998</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row>
        <row r="3062">
          <cell r="A3062" t="str">
            <v>WAExtra Large C&amp;ICurtail AgreementsNon-Incentive CostsLow Participation Case0</v>
          </cell>
          <cell r="B3062" t="str">
            <v>WA</v>
          </cell>
          <cell r="C3062" t="str">
            <v>Extra Large C&amp;I</v>
          </cell>
          <cell r="D3062" t="str">
            <v>Curtail Agreements</v>
          </cell>
          <cell r="E3062" t="str">
            <v>Non-Incentive Costs</v>
          </cell>
          <cell r="F3062" t="str">
            <v>Low Participation Case</v>
          </cell>
          <cell r="G3062">
            <v>0</v>
          </cell>
          <cell r="H3062">
            <v>0</v>
          </cell>
          <cell r="I3062">
            <v>0</v>
          </cell>
          <cell r="J3062">
            <v>0</v>
          </cell>
          <cell r="K3062">
            <v>0</v>
          </cell>
          <cell r="L3062">
            <v>0</v>
          </cell>
          <cell r="M3062">
            <v>0</v>
          </cell>
          <cell r="N3062">
            <v>0</v>
          </cell>
          <cell r="O3062">
            <v>0</v>
          </cell>
          <cell r="P3062">
            <v>0</v>
          </cell>
          <cell r="Q3062">
            <v>0</v>
          </cell>
          <cell r="R3062">
            <v>5482636.7300000004</v>
          </cell>
          <cell r="S3062">
            <v>11437731.27</v>
          </cell>
          <cell r="T3062">
            <v>23748445.530000001</v>
          </cell>
          <cell r="U3062">
            <v>12818922.52</v>
          </cell>
          <cell r="V3062">
            <v>7177502.6100000003</v>
          </cell>
          <cell r="W3062">
            <v>1035039.42</v>
          </cell>
          <cell r="X3062">
            <v>1056694.75</v>
          </cell>
          <cell r="Y3062">
            <v>1077608.81</v>
          </cell>
          <cell r="Z3062">
            <v>1098962.6200000001</v>
          </cell>
          <cell r="AA3062">
            <v>1121099.71</v>
          </cell>
          <cell r="AB3062">
            <v>1143734.93</v>
          </cell>
          <cell r="AC3062">
            <v>1169950.97</v>
          </cell>
          <cell r="AD3062">
            <v>1234739.83</v>
          </cell>
          <cell r="AE3062">
            <v>1274929.31</v>
          </cell>
          <cell r="AF3062">
            <v>1316427.29</v>
          </cell>
          <cell r="AG3062">
            <v>1359276.37</v>
          </cell>
          <cell r="AH3062">
            <v>1403520.56</v>
          </cell>
          <cell r="AI3062">
            <v>1449205.28</v>
          </cell>
          <cell r="AJ3062">
            <v>1496377.44</v>
          </cell>
          <cell r="AK3062">
            <v>1545085.48</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row>
        <row r="3063">
          <cell r="A3063" t="str">
            <v>WAExtra Large C&amp;ICurtail AgreementsSummer Peak Reduction @Meter  (MW)Low Participation Case0</v>
          </cell>
          <cell r="B3063" t="str">
            <v>WA</v>
          </cell>
          <cell r="C3063" t="str">
            <v>Extra Large C&amp;I</v>
          </cell>
          <cell r="D3063" t="str">
            <v>Curtail Agreements</v>
          </cell>
          <cell r="E3063" t="str">
            <v>Summer Peak Reduction @Meter  (MW)</v>
          </cell>
          <cell r="F3063" t="str">
            <v>Low Participation Case</v>
          </cell>
          <cell r="G3063">
            <v>0</v>
          </cell>
          <cell r="H3063">
            <v>0</v>
          </cell>
          <cell r="I3063">
            <v>0</v>
          </cell>
          <cell r="J3063">
            <v>0</v>
          </cell>
          <cell r="K3063">
            <v>0</v>
          </cell>
          <cell r="L3063">
            <v>0</v>
          </cell>
          <cell r="M3063">
            <v>0</v>
          </cell>
          <cell r="N3063">
            <v>0</v>
          </cell>
          <cell r="O3063">
            <v>0</v>
          </cell>
          <cell r="P3063">
            <v>0</v>
          </cell>
          <cell r="Q3063">
            <v>0</v>
          </cell>
          <cell r="R3063">
            <v>5.1061481672101516</v>
          </cell>
          <cell r="S3063">
            <v>15.546439584201273</v>
          </cell>
          <cell r="T3063">
            <v>36.769815927493447</v>
          </cell>
          <cell r="U3063">
            <v>47.99510590524666</v>
          </cell>
          <cell r="V3063">
            <v>54.039254216657497</v>
          </cell>
          <cell r="W3063">
            <v>54.75501228123791</v>
          </cell>
          <cell r="X3063">
            <v>55.462504704051796</v>
          </cell>
          <cell r="Y3063">
            <v>56.170704503007471</v>
          </cell>
          <cell r="Z3063">
            <v>56.91276145592839</v>
          </cell>
          <cell r="AA3063">
            <v>57.74360864977195</v>
          </cell>
          <cell r="AB3063">
            <v>58.507439221742665</v>
          </cell>
          <cell r="AC3063">
            <v>59.27262640549219</v>
          </cell>
          <cell r="AD3063">
            <v>60.065513565673378</v>
          </cell>
          <cell r="AE3063">
            <v>60.869007140432515</v>
          </cell>
          <cell r="AF3063">
            <v>61.683249011282939</v>
          </cell>
          <cell r="AG3063">
            <v>62.508382957680382</v>
          </cell>
          <cell r="AH3063">
            <v>63.344554682411669</v>
          </cell>
          <cell r="AI3063">
            <v>64.191911837323005</v>
          </cell>
          <cell r="AJ3063">
            <v>65.050604049392433</v>
          </cell>
          <cell r="AK3063">
            <v>65.920782947151125</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row>
        <row r="3064">
          <cell r="A3064" t="str">
            <v>WAExtra Large C&amp;ICurtail AgreementsSummer Peak Reduction @Generation (MW)Low Participation Case0</v>
          </cell>
          <cell r="B3064" t="str">
            <v>WA</v>
          </cell>
          <cell r="C3064" t="str">
            <v>Extra Large C&amp;I</v>
          </cell>
          <cell r="D3064" t="str">
            <v>Curtail Agreements</v>
          </cell>
          <cell r="E3064" t="str">
            <v>Summer Peak Reduction @Generation (MW)</v>
          </cell>
          <cell r="F3064" t="str">
            <v>Low Participation Case</v>
          </cell>
          <cell r="G3064">
            <v>0</v>
          </cell>
          <cell r="H3064">
            <v>0</v>
          </cell>
          <cell r="I3064">
            <v>0</v>
          </cell>
          <cell r="J3064">
            <v>0</v>
          </cell>
          <cell r="K3064">
            <v>0</v>
          </cell>
          <cell r="L3064">
            <v>0</v>
          </cell>
          <cell r="M3064">
            <v>0</v>
          </cell>
          <cell r="N3064">
            <v>0</v>
          </cell>
          <cell r="O3064">
            <v>0</v>
          </cell>
          <cell r="P3064">
            <v>0</v>
          </cell>
          <cell r="Q3064">
            <v>0</v>
          </cell>
          <cell r="R3064">
            <v>5.6309529854545115</v>
          </cell>
          <cell r="S3064">
            <v>17.1442871462299</v>
          </cell>
          <cell r="T3064">
            <v>40.548980952242438</v>
          </cell>
          <cell r="U3064">
            <v>52.92799504328039</v>
          </cell>
          <cell r="V3064">
            <v>59.593354892652727</v>
          </cell>
          <cell r="W3064">
            <v>60.382677857562754</v>
          </cell>
          <cell r="X3064">
            <v>61.162885646285609</v>
          </cell>
          <cell r="Y3064">
            <v>61.94387351456492</v>
          </cell>
          <cell r="Z3064">
            <v>62.762198341341403</v>
          </cell>
          <cell r="AA3064">
            <v>63.678439181486489</v>
          </cell>
          <cell r="AB3064">
            <v>64.520775498172327</v>
          </cell>
          <cell r="AC3064">
            <v>65.364607857843168</v>
          </cell>
          <cell r="AD3064">
            <v>66.238987169908881</v>
          </cell>
          <cell r="AE3064">
            <v>67.125063013269198</v>
          </cell>
          <cell r="AF3064">
            <v>68.022991851877961</v>
          </cell>
          <cell r="AG3064">
            <v>68.932932242700019</v>
          </cell>
          <cell r="AH3064">
            <v>69.855044863709381</v>
          </cell>
          <cell r="AI3064">
            <v>70.789492542261797</v>
          </cell>
          <cell r="AJ3064">
            <v>71.73644028384696</v>
          </cell>
          <cell r="AK3064">
            <v>72.696055301225314</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row>
        <row r="3065">
          <cell r="A3065" t="str">
            <v>WAExtra Large C&amp;ICurtail AgreementsWinter Peak Reduction @Meter  (MW)Low Participation Case0</v>
          </cell>
          <cell r="B3065" t="str">
            <v>WA</v>
          </cell>
          <cell r="C3065" t="str">
            <v>Extra Large C&amp;I</v>
          </cell>
          <cell r="D3065" t="str">
            <v>Curtail Agreements</v>
          </cell>
          <cell r="E3065" t="str">
            <v>Winter Peak Reduction @Meter  (MW)</v>
          </cell>
          <cell r="F3065" t="str">
            <v>Low Participation Case</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row>
        <row r="3066">
          <cell r="A3066" t="str">
            <v>WAExtra Large C&amp;ICurtail AgreementsWinter Peak Reduction @Generation (MW)Low Participation Case0</v>
          </cell>
          <cell r="B3066" t="str">
            <v>WA</v>
          </cell>
          <cell r="C3066" t="str">
            <v>Extra Large C&amp;I</v>
          </cell>
          <cell r="D3066" t="str">
            <v>Curtail Agreements</v>
          </cell>
          <cell r="E3066" t="str">
            <v>Winter Peak Reduction @Generation (MW)</v>
          </cell>
          <cell r="F3066" t="str">
            <v>Low Participation Case</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row>
        <row r="3067">
          <cell r="A3067" t="str">
            <v>WAExtra Large C&amp;ICurtail AgreementsProgram Annual BenefitsLow Participation Case0</v>
          </cell>
          <cell r="B3067" t="str">
            <v>WA</v>
          </cell>
          <cell r="C3067" t="str">
            <v>Extra Large C&amp;I</v>
          </cell>
          <cell r="D3067" t="str">
            <v>Curtail Agreements</v>
          </cell>
          <cell r="E3067" t="str">
            <v>Program Annual Benefits</v>
          </cell>
          <cell r="F3067" t="str">
            <v>Low Participation Case</v>
          </cell>
          <cell r="G3067">
            <v>0</v>
          </cell>
        </row>
        <row r="3068">
          <cell r="A3068" t="str">
            <v>WAExtra Large C&amp;ICurtail AgreementsNew ParticipantsLow Participation Case0</v>
          </cell>
          <cell r="B3068" t="str">
            <v>WA</v>
          </cell>
          <cell r="C3068" t="str">
            <v>Extra Large C&amp;I</v>
          </cell>
          <cell r="D3068" t="str">
            <v>Curtail Agreements</v>
          </cell>
          <cell r="E3068" t="str">
            <v>New Participants</v>
          </cell>
          <cell r="F3068" t="str">
            <v>Low Participation Case</v>
          </cell>
          <cell r="G3068">
            <v>0</v>
          </cell>
          <cell r="H3068">
            <v>0</v>
          </cell>
          <cell r="I3068">
            <v>0</v>
          </cell>
          <cell r="J3068">
            <v>0</v>
          </cell>
          <cell r="K3068">
            <v>0</v>
          </cell>
          <cell r="L3068">
            <v>0</v>
          </cell>
          <cell r="M3068">
            <v>0</v>
          </cell>
          <cell r="N3068">
            <v>0</v>
          </cell>
          <cell r="O3068">
            <v>0</v>
          </cell>
          <cell r="P3068">
            <v>0</v>
          </cell>
          <cell r="Q3068">
            <v>0</v>
          </cell>
          <cell r="R3068">
            <v>16746.686550000006</v>
          </cell>
          <cell r="S3068">
            <v>34271.919000000009</v>
          </cell>
          <cell r="T3068">
            <v>69833.664450000011</v>
          </cell>
          <cell r="U3068">
            <v>36847.527750000037</v>
          </cell>
          <cell r="V3068">
            <v>20100.588749999937</v>
          </cell>
          <cell r="W3068">
            <v>2583.0255000000179</v>
          </cell>
          <cell r="X3068">
            <v>2585.7149999999965</v>
          </cell>
          <cell r="Y3068">
            <v>2585.2035000000324</v>
          </cell>
          <cell r="Z3068">
            <v>2584.5764999999665</v>
          </cell>
          <cell r="AA3068">
            <v>2584.3950000000186</v>
          </cell>
          <cell r="AB3068">
            <v>2584.7249999999767</v>
          </cell>
          <cell r="AC3068">
            <v>2592.8595000000205</v>
          </cell>
          <cell r="AD3068">
            <v>2694.0321599718882</v>
          </cell>
          <cell r="AE3068">
            <v>2731.0805338135397</v>
          </cell>
          <cell r="AF3068">
            <v>2768.6383974915661</v>
          </cell>
          <cell r="AG3068">
            <v>2806.7127575183695</v>
          </cell>
          <cell r="AH3068">
            <v>2845.3107167601411</v>
          </cell>
          <cell r="AI3068">
            <v>2884.4394757617847</v>
          </cell>
          <cell r="AJ3068">
            <v>2924.1063340901455</v>
          </cell>
          <cell r="AK3068">
            <v>2964.3186916958948</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row>
        <row r="3069">
          <cell r="A3069" t="str">
            <v>WAExtra Large C&amp;ICurtail AgreementsIncentive CostsLow Participation Case0</v>
          </cell>
          <cell r="B3069" t="str">
            <v>WA</v>
          </cell>
          <cell r="C3069" t="str">
            <v>Extra Large C&amp;I</v>
          </cell>
          <cell r="D3069" t="str">
            <v>Curtail Agreements</v>
          </cell>
          <cell r="E3069" t="str">
            <v>Incentive Costs</v>
          </cell>
          <cell r="F3069" t="str">
            <v>Low Participation Case</v>
          </cell>
          <cell r="G3069">
            <v>0</v>
          </cell>
          <cell r="H3069">
            <v>0</v>
          </cell>
          <cell r="I3069">
            <v>0</v>
          </cell>
          <cell r="J3069">
            <v>0</v>
          </cell>
          <cell r="K3069">
            <v>0</v>
          </cell>
          <cell r="L3069">
            <v>0</v>
          </cell>
          <cell r="M3069">
            <v>0</v>
          </cell>
          <cell r="N3069">
            <v>0</v>
          </cell>
          <cell r="O3069">
            <v>0</v>
          </cell>
          <cell r="P3069">
            <v>0</v>
          </cell>
          <cell r="Q3069">
            <v>0</v>
          </cell>
          <cell r="R3069">
            <v>351680.42</v>
          </cell>
          <cell r="S3069">
            <v>1071390.72</v>
          </cell>
          <cell r="T3069">
            <v>2537897.67</v>
          </cell>
          <cell r="U3069">
            <v>3311695.75</v>
          </cell>
          <cell r="V3069">
            <v>3733808.12</v>
          </cell>
          <cell r="W3069">
            <v>3788051.65</v>
          </cell>
          <cell r="X3069">
            <v>3842351.67</v>
          </cell>
          <cell r="Y3069">
            <v>3896640.94</v>
          </cell>
          <cell r="Z3069">
            <v>3950917.05</v>
          </cell>
          <cell r="AA3069">
            <v>4005189.34</v>
          </cell>
          <cell r="AB3069">
            <v>4059468.57</v>
          </cell>
          <cell r="AC3069">
            <v>4113918.62</v>
          </cell>
          <cell r="AD3069">
            <v>4170493.29</v>
          </cell>
          <cell r="AE3069">
            <v>4227845.9800000004</v>
          </cell>
          <cell r="AF3069">
            <v>4285987.3899999997</v>
          </cell>
          <cell r="AG3069">
            <v>4344928.3600000003</v>
          </cell>
          <cell r="AH3069">
            <v>4404679.88</v>
          </cell>
          <cell r="AI3069">
            <v>4465253.1100000003</v>
          </cell>
          <cell r="AJ3069">
            <v>4526659.34</v>
          </cell>
          <cell r="AK3069">
            <v>4588910.04</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row>
        <row r="3070">
          <cell r="A3070" t="str">
            <v>WAExtra Large C&amp;ICurtail AgreementsParticipantsLow Participation Case0</v>
          </cell>
          <cell r="B3070" t="str">
            <v>WA</v>
          </cell>
          <cell r="C3070" t="str">
            <v>Extra Large C&amp;I</v>
          </cell>
          <cell r="D3070" t="str">
            <v>Curtail Agreements</v>
          </cell>
          <cell r="E3070" t="str">
            <v>Participants</v>
          </cell>
          <cell r="F3070" t="str">
            <v>Low Participation Case</v>
          </cell>
          <cell r="G3070">
            <v>0</v>
          </cell>
          <cell r="H3070">
            <v>0</v>
          </cell>
          <cell r="I3070">
            <v>0</v>
          </cell>
          <cell r="J3070">
            <v>0</v>
          </cell>
          <cell r="K3070">
            <v>0</v>
          </cell>
          <cell r="L3070">
            <v>0</v>
          </cell>
          <cell r="M3070">
            <v>0</v>
          </cell>
          <cell r="N3070">
            <v>0</v>
          </cell>
          <cell r="O3070">
            <v>0</v>
          </cell>
          <cell r="P3070">
            <v>0</v>
          </cell>
          <cell r="Q3070">
            <v>0</v>
          </cell>
          <cell r="R3070">
            <v>16746.686550000006</v>
          </cell>
          <cell r="S3070">
            <v>51018.605550000015</v>
          </cell>
          <cell r="T3070">
            <v>120852.27000000002</v>
          </cell>
          <cell r="U3070">
            <v>157699.79775000006</v>
          </cell>
          <cell r="V3070">
            <v>177800.38649999999</v>
          </cell>
          <cell r="W3070">
            <v>180383.41200000001</v>
          </cell>
          <cell r="X3070">
            <v>182969.12700000001</v>
          </cell>
          <cell r="Y3070">
            <v>185554.33050000004</v>
          </cell>
          <cell r="Z3070">
            <v>188138.90700000001</v>
          </cell>
          <cell r="AA3070">
            <v>190723.30200000003</v>
          </cell>
          <cell r="AB3070">
            <v>193308.027</v>
          </cell>
          <cell r="AC3070">
            <v>195900.88650000002</v>
          </cell>
          <cell r="AD3070">
            <v>198594.91865997191</v>
          </cell>
          <cell r="AE3070">
            <v>201325.99919378545</v>
          </cell>
          <cell r="AF3070">
            <v>204094.63759127702</v>
          </cell>
          <cell r="AG3070">
            <v>206901.35034879539</v>
          </cell>
          <cell r="AH3070">
            <v>209746.66106555553</v>
          </cell>
          <cell r="AI3070">
            <v>212631.10054131731</v>
          </cell>
          <cell r="AJ3070">
            <v>215555.20687540746</v>
          </cell>
          <cell r="AK3070">
            <v>218519.52556710335</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row>
        <row r="3071">
          <cell r="A3071" t="str">
            <v>WALarge C&amp;ICurtail AgreementsProgram Annual BenefitsLow Participation Case0</v>
          </cell>
          <cell r="B3071" t="str">
            <v>WA</v>
          </cell>
          <cell r="C3071" t="str">
            <v>Large C&amp;I</v>
          </cell>
          <cell r="D3071" t="str">
            <v>Curtail Agreements</v>
          </cell>
          <cell r="E3071" t="str">
            <v>Program Annual Benefits</v>
          </cell>
          <cell r="F3071" t="str">
            <v>Low Participation Case</v>
          </cell>
          <cell r="G3071">
            <v>0</v>
          </cell>
          <cell r="H3071">
            <v>0</v>
          </cell>
          <cell r="I3071">
            <v>0</v>
          </cell>
          <cell r="J3071">
            <v>0</v>
          </cell>
          <cell r="K3071">
            <v>0</v>
          </cell>
          <cell r="L3071">
            <v>0</v>
          </cell>
          <cell r="M3071">
            <v>0</v>
          </cell>
          <cell r="N3071">
            <v>0</v>
          </cell>
          <cell r="O3071">
            <v>0</v>
          </cell>
          <cell r="P3071">
            <v>0</v>
          </cell>
          <cell r="Q3071">
            <v>0</v>
          </cell>
          <cell r="R3071">
            <v>573231.01</v>
          </cell>
          <cell r="S3071">
            <v>1745288.43</v>
          </cell>
          <cell r="T3071">
            <v>4127886.26</v>
          </cell>
          <cell r="U3071">
            <v>5388069.9000000004</v>
          </cell>
          <cell r="V3071">
            <v>6066603.5300000003</v>
          </cell>
          <cell r="W3071">
            <v>6146956.6100000003</v>
          </cell>
          <cell r="X3071">
            <v>6226381.7599999998</v>
          </cell>
          <cell r="Y3071">
            <v>6305886.3200000003</v>
          </cell>
          <cell r="Z3071">
            <v>6389191.79</v>
          </cell>
          <cell r="AA3071">
            <v>6482465.1100000003</v>
          </cell>
          <cell r="AB3071">
            <v>6568214.9500000002</v>
          </cell>
          <cell r="AC3071">
            <v>6654117.0800000001</v>
          </cell>
          <cell r="AD3071">
            <v>6743128.8899999997</v>
          </cell>
          <cell r="AE3071">
            <v>6833331.4100000001</v>
          </cell>
          <cell r="AF3071">
            <v>6924740.5700000003</v>
          </cell>
          <cell r="AG3071">
            <v>7017372.5</v>
          </cell>
          <cell r="AH3071">
            <v>7111243.5700000003</v>
          </cell>
          <cell r="AI3071">
            <v>7206370.3399999999</v>
          </cell>
          <cell r="AJ3071">
            <v>7302769.6200000001</v>
          </cell>
          <cell r="AK3071">
            <v>7400458.4299999997</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row>
        <row r="3072">
          <cell r="A3072" t="str">
            <v>WALarge C&amp;ICurtail AgreementsProgram Annual CostsLow Participation Case0</v>
          </cell>
          <cell r="B3072" t="str">
            <v>WA</v>
          </cell>
          <cell r="C3072" t="str">
            <v>Large C&amp;I</v>
          </cell>
          <cell r="D3072" t="str">
            <v>Curtail Agreements</v>
          </cell>
          <cell r="E3072" t="str">
            <v>Program Annual Costs</v>
          </cell>
          <cell r="F3072" t="str">
            <v>Low Participation Case</v>
          </cell>
          <cell r="G3072">
            <v>0</v>
          </cell>
          <cell r="H3072">
            <v>0</v>
          </cell>
          <cell r="I3072">
            <v>0</v>
          </cell>
          <cell r="J3072">
            <v>0</v>
          </cell>
          <cell r="K3072">
            <v>0</v>
          </cell>
          <cell r="L3072">
            <v>0</v>
          </cell>
          <cell r="M3072">
            <v>0</v>
          </cell>
          <cell r="N3072">
            <v>0</v>
          </cell>
          <cell r="O3072">
            <v>0</v>
          </cell>
          <cell r="P3072">
            <v>0</v>
          </cell>
          <cell r="Q3072">
            <v>0</v>
          </cell>
          <cell r="R3072">
            <v>5834317.1500000004</v>
          </cell>
          <cell r="S3072">
            <v>12509121.98</v>
          </cell>
          <cell r="T3072">
            <v>26286343.199999999</v>
          </cell>
          <cell r="U3072">
            <v>16130618.27</v>
          </cell>
          <cell r="V3072">
            <v>10911310.720000001</v>
          </cell>
          <cell r="W3072">
            <v>4823091.07</v>
          </cell>
          <cell r="X3072">
            <v>4899046.41</v>
          </cell>
          <cell r="Y3072">
            <v>4974249.76</v>
          </cell>
          <cell r="Z3072">
            <v>5049879.66</v>
          </cell>
          <cell r="AA3072">
            <v>5126289.05</v>
          </cell>
          <cell r="AB3072">
            <v>5203203.5</v>
          </cell>
          <cell r="AC3072">
            <v>5283869.59</v>
          </cell>
          <cell r="AD3072">
            <v>5405233.1200000001</v>
          </cell>
          <cell r="AE3072">
            <v>5502775.29</v>
          </cell>
          <cell r="AF3072">
            <v>5602414.6799999997</v>
          </cell>
          <cell r="AG3072">
            <v>5704204.7300000004</v>
          </cell>
          <cell r="AH3072">
            <v>5808200.4400000004</v>
          </cell>
          <cell r="AI3072">
            <v>5914458.3899999997</v>
          </cell>
          <cell r="AJ3072">
            <v>6023036.7800000003</v>
          </cell>
          <cell r="AK3072">
            <v>6133995.5099999998</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row>
        <row r="3073">
          <cell r="A3073" t="str">
            <v>WALarge C&amp;ICurtail AgreementsNon-Incentive CostsLow Participation Case0</v>
          </cell>
          <cell r="B3073" t="str">
            <v>WA</v>
          </cell>
          <cell r="C3073" t="str">
            <v>Large C&amp;I</v>
          </cell>
          <cell r="D3073" t="str">
            <v>Curtail Agreements</v>
          </cell>
          <cell r="E3073" t="str">
            <v>Non-Incentive Costs</v>
          </cell>
          <cell r="F3073" t="str">
            <v>Low Participation Case</v>
          </cell>
          <cell r="G3073">
            <v>0</v>
          </cell>
          <cell r="H3073">
            <v>0</v>
          </cell>
          <cell r="I3073">
            <v>0</v>
          </cell>
          <cell r="J3073">
            <v>0</v>
          </cell>
          <cell r="K3073">
            <v>0</v>
          </cell>
          <cell r="L3073">
            <v>0</v>
          </cell>
          <cell r="M3073">
            <v>0</v>
          </cell>
          <cell r="N3073">
            <v>0</v>
          </cell>
          <cell r="O3073">
            <v>0</v>
          </cell>
          <cell r="P3073">
            <v>0</v>
          </cell>
          <cell r="Q3073">
            <v>0</v>
          </cell>
          <cell r="R3073">
            <v>5482636.7300000004</v>
          </cell>
          <cell r="S3073">
            <v>11437731.27</v>
          </cell>
          <cell r="T3073">
            <v>23748445.530000001</v>
          </cell>
          <cell r="U3073">
            <v>12818922.52</v>
          </cell>
          <cell r="V3073">
            <v>7177502.6100000003</v>
          </cell>
          <cell r="W3073">
            <v>1035039.42</v>
          </cell>
          <cell r="X3073">
            <v>1056694.75</v>
          </cell>
          <cell r="Y3073">
            <v>1077608.81</v>
          </cell>
          <cell r="Z3073">
            <v>1098962.6200000001</v>
          </cell>
          <cell r="AA3073">
            <v>1121099.71</v>
          </cell>
          <cell r="AB3073">
            <v>1143734.93</v>
          </cell>
          <cell r="AC3073">
            <v>1169950.97</v>
          </cell>
          <cell r="AD3073">
            <v>1234739.83</v>
          </cell>
          <cell r="AE3073">
            <v>1274929.31</v>
          </cell>
          <cell r="AF3073">
            <v>1316427.29</v>
          </cell>
          <cell r="AG3073">
            <v>1359276.37</v>
          </cell>
          <cell r="AH3073">
            <v>1403520.56</v>
          </cell>
          <cell r="AI3073">
            <v>1449205.28</v>
          </cell>
          <cell r="AJ3073">
            <v>1496377.44</v>
          </cell>
          <cell r="AK3073">
            <v>1545085.48</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row>
        <row r="3074">
          <cell r="A3074" t="str">
            <v>WALarge C&amp;ICurtail AgreementsSummer Peak Reduction @Meter  (MW)Low Participation Case0</v>
          </cell>
          <cell r="B3074" t="str">
            <v>WA</v>
          </cell>
          <cell r="C3074" t="str">
            <v>Large C&amp;I</v>
          </cell>
          <cell r="D3074" t="str">
            <v>Curtail Agreements</v>
          </cell>
          <cell r="E3074" t="str">
            <v>Summer Peak Reduction @Meter  (MW)</v>
          </cell>
          <cell r="F3074" t="str">
            <v>Low Participation Case</v>
          </cell>
          <cell r="G3074">
            <v>0</v>
          </cell>
          <cell r="H3074">
            <v>0</v>
          </cell>
          <cell r="I3074">
            <v>0</v>
          </cell>
          <cell r="J3074">
            <v>0</v>
          </cell>
          <cell r="K3074">
            <v>0</v>
          </cell>
          <cell r="L3074">
            <v>0</v>
          </cell>
          <cell r="M3074">
            <v>0</v>
          </cell>
          <cell r="N3074">
            <v>0</v>
          </cell>
          <cell r="O3074">
            <v>0</v>
          </cell>
          <cell r="P3074">
            <v>0</v>
          </cell>
          <cell r="Q3074">
            <v>0</v>
          </cell>
          <cell r="R3074">
            <v>5.1061481672101516</v>
          </cell>
          <cell r="S3074">
            <v>15.546439584201273</v>
          </cell>
          <cell r="T3074">
            <v>36.769815927493447</v>
          </cell>
          <cell r="U3074">
            <v>47.99510590524666</v>
          </cell>
          <cell r="V3074">
            <v>54.039254216657497</v>
          </cell>
          <cell r="W3074">
            <v>54.75501228123791</v>
          </cell>
          <cell r="X3074">
            <v>55.462504704051796</v>
          </cell>
          <cell r="Y3074">
            <v>56.170704503007471</v>
          </cell>
          <cell r="Z3074">
            <v>56.91276145592839</v>
          </cell>
          <cell r="AA3074">
            <v>57.74360864977195</v>
          </cell>
          <cell r="AB3074">
            <v>58.507439221742665</v>
          </cell>
          <cell r="AC3074">
            <v>59.27262640549219</v>
          </cell>
          <cell r="AD3074">
            <v>60.065513565673378</v>
          </cell>
          <cell r="AE3074">
            <v>60.869007140432515</v>
          </cell>
          <cell r="AF3074">
            <v>61.683249011282939</v>
          </cell>
          <cell r="AG3074">
            <v>62.508382957680382</v>
          </cell>
          <cell r="AH3074">
            <v>63.344554682411669</v>
          </cell>
          <cell r="AI3074">
            <v>64.191911837323005</v>
          </cell>
          <cell r="AJ3074">
            <v>65.050604049392433</v>
          </cell>
          <cell r="AK3074">
            <v>65.920782947151125</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row>
        <row r="3075">
          <cell r="A3075" t="str">
            <v>WALarge C&amp;ICurtail AgreementsSummer Peak Reduction @Generation (MW)Low Participation Case0</v>
          </cell>
          <cell r="B3075" t="str">
            <v>WA</v>
          </cell>
          <cell r="C3075" t="str">
            <v>Large C&amp;I</v>
          </cell>
          <cell r="D3075" t="str">
            <v>Curtail Agreements</v>
          </cell>
          <cell r="E3075" t="str">
            <v>Summer Peak Reduction @Generation (MW)</v>
          </cell>
          <cell r="F3075" t="str">
            <v>Low Participation Case</v>
          </cell>
          <cell r="G3075">
            <v>0</v>
          </cell>
          <cell r="H3075">
            <v>0</v>
          </cell>
          <cell r="I3075">
            <v>0</v>
          </cell>
          <cell r="J3075">
            <v>0</v>
          </cell>
          <cell r="K3075">
            <v>0</v>
          </cell>
          <cell r="L3075">
            <v>0</v>
          </cell>
          <cell r="M3075">
            <v>0</v>
          </cell>
          <cell r="N3075">
            <v>0</v>
          </cell>
          <cell r="O3075">
            <v>0</v>
          </cell>
          <cell r="P3075">
            <v>0</v>
          </cell>
          <cell r="Q3075">
            <v>0</v>
          </cell>
          <cell r="R3075">
            <v>5.6309529854545115</v>
          </cell>
          <cell r="S3075">
            <v>17.1442871462299</v>
          </cell>
          <cell r="T3075">
            <v>40.548980952242438</v>
          </cell>
          <cell r="U3075">
            <v>52.92799504328039</v>
          </cell>
          <cell r="V3075">
            <v>59.593354892652727</v>
          </cell>
          <cell r="W3075">
            <v>60.382677857562754</v>
          </cell>
          <cell r="X3075">
            <v>61.162885646285609</v>
          </cell>
          <cell r="Y3075">
            <v>61.94387351456492</v>
          </cell>
          <cell r="Z3075">
            <v>62.762198341341403</v>
          </cell>
          <cell r="AA3075">
            <v>63.678439181486489</v>
          </cell>
          <cell r="AB3075">
            <v>64.520775498172327</v>
          </cell>
          <cell r="AC3075">
            <v>65.364607857843168</v>
          </cell>
          <cell r="AD3075">
            <v>66.238987169908881</v>
          </cell>
          <cell r="AE3075">
            <v>67.125063013269198</v>
          </cell>
          <cell r="AF3075">
            <v>68.022991851877961</v>
          </cell>
          <cell r="AG3075">
            <v>68.932932242700019</v>
          </cell>
          <cell r="AH3075">
            <v>69.855044863709381</v>
          </cell>
          <cell r="AI3075">
            <v>70.789492542261797</v>
          </cell>
          <cell r="AJ3075">
            <v>71.73644028384696</v>
          </cell>
          <cell r="AK3075">
            <v>72.696055301225314</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row>
        <row r="3076">
          <cell r="A3076" t="str">
            <v>WALarge C&amp;ICurtail AgreementsWinter Peak Reduction @Meter  (MW)Low Participation Case0</v>
          </cell>
          <cell r="B3076" t="str">
            <v>WA</v>
          </cell>
          <cell r="C3076" t="str">
            <v>Large C&amp;I</v>
          </cell>
          <cell r="D3076" t="str">
            <v>Curtail Agreements</v>
          </cell>
          <cell r="E3076" t="str">
            <v>Winter Peak Reduction @Meter  (MW)</v>
          </cell>
          <cell r="F3076" t="str">
            <v>Low Participation Case</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row>
        <row r="3077">
          <cell r="A3077" t="str">
            <v>WALarge C&amp;ICurtail AgreementsWinter Peak Reduction @Generation (MW)Low Participation Case0</v>
          </cell>
          <cell r="B3077" t="str">
            <v>WA</v>
          </cell>
          <cell r="C3077" t="str">
            <v>Large C&amp;I</v>
          </cell>
          <cell r="D3077" t="str">
            <v>Curtail Agreements</v>
          </cell>
          <cell r="E3077" t="str">
            <v>Winter Peak Reduction @Generation (MW)</v>
          </cell>
          <cell r="F3077" t="str">
            <v>Low Participation Case</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row>
        <row r="3078">
          <cell r="A3078" t="str">
            <v>WALarge C&amp;ICurtail AgreementsProgram Annual BenefitsLow Participation Case0</v>
          </cell>
          <cell r="B3078" t="str">
            <v>WA</v>
          </cell>
          <cell r="C3078" t="str">
            <v>Large C&amp;I</v>
          </cell>
          <cell r="D3078" t="str">
            <v>Curtail Agreements</v>
          </cell>
          <cell r="E3078" t="str">
            <v>Program Annual Benefits</v>
          </cell>
          <cell r="F3078" t="str">
            <v>Low Participation Case</v>
          </cell>
          <cell r="G3078">
            <v>0</v>
          </cell>
        </row>
        <row r="3079">
          <cell r="A3079" t="str">
            <v>WALarge C&amp;ICurtail AgreementsNew ParticipantsLow Participation Case0</v>
          </cell>
          <cell r="B3079" t="str">
            <v>WA</v>
          </cell>
          <cell r="C3079" t="str">
            <v>Large C&amp;I</v>
          </cell>
          <cell r="D3079" t="str">
            <v>Curtail Agreements</v>
          </cell>
          <cell r="E3079" t="str">
            <v>New Participants</v>
          </cell>
          <cell r="F3079" t="str">
            <v>Low Participation Case</v>
          </cell>
          <cell r="G3079">
            <v>0</v>
          </cell>
          <cell r="H3079">
            <v>0</v>
          </cell>
          <cell r="I3079">
            <v>0</v>
          </cell>
          <cell r="J3079">
            <v>0</v>
          </cell>
          <cell r="K3079">
            <v>0</v>
          </cell>
          <cell r="L3079">
            <v>0</v>
          </cell>
          <cell r="M3079">
            <v>0</v>
          </cell>
          <cell r="N3079">
            <v>0</v>
          </cell>
          <cell r="O3079">
            <v>0</v>
          </cell>
          <cell r="P3079">
            <v>0</v>
          </cell>
          <cell r="Q3079">
            <v>0</v>
          </cell>
          <cell r="R3079">
            <v>16746.686550000006</v>
          </cell>
          <cell r="S3079">
            <v>34271.919000000009</v>
          </cell>
          <cell r="T3079">
            <v>69833.664450000011</v>
          </cell>
          <cell r="U3079">
            <v>36847.527750000037</v>
          </cell>
          <cell r="V3079">
            <v>20100.588749999937</v>
          </cell>
          <cell r="W3079">
            <v>2583.0255000000179</v>
          </cell>
          <cell r="X3079">
            <v>2585.7149999999965</v>
          </cell>
          <cell r="Y3079">
            <v>2585.2035000000324</v>
          </cell>
          <cell r="Z3079">
            <v>2584.5764999999665</v>
          </cell>
          <cell r="AA3079">
            <v>2584.3950000000186</v>
          </cell>
          <cell r="AB3079">
            <v>2584.7249999999767</v>
          </cell>
          <cell r="AC3079">
            <v>2592.8595000000205</v>
          </cell>
          <cell r="AD3079">
            <v>2694.0321599718882</v>
          </cell>
          <cell r="AE3079">
            <v>2731.0805338135397</v>
          </cell>
          <cell r="AF3079">
            <v>2768.6383974915661</v>
          </cell>
          <cell r="AG3079">
            <v>2806.7127575183695</v>
          </cell>
          <cell r="AH3079">
            <v>2845.3107167601411</v>
          </cell>
          <cell r="AI3079">
            <v>2884.4394757617847</v>
          </cell>
          <cell r="AJ3079">
            <v>2924.1063340901455</v>
          </cell>
          <cell r="AK3079">
            <v>2964.3186916958948</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row>
        <row r="3080">
          <cell r="A3080" t="str">
            <v>WALarge C&amp;ICurtail AgreementsIncentive CostsLow Participation Case0</v>
          </cell>
          <cell r="B3080" t="str">
            <v>WA</v>
          </cell>
          <cell r="C3080" t="str">
            <v>Large C&amp;I</v>
          </cell>
          <cell r="D3080" t="str">
            <v>Curtail Agreements</v>
          </cell>
          <cell r="E3080" t="str">
            <v>Incentive Costs</v>
          </cell>
          <cell r="F3080" t="str">
            <v>Low Participation Case</v>
          </cell>
          <cell r="G3080">
            <v>0</v>
          </cell>
          <cell r="H3080">
            <v>0</v>
          </cell>
          <cell r="I3080">
            <v>0</v>
          </cell>
          <cell r="J3080">
            <v>0</v>
          </cell>
          <cell r="K3080">
            <v>0</v>
          </cell>
          <cell r="L3080">
            <v>0</v>
          </cell>
          <cell r="M3080">
            <v>0</v>
          </cell>
          <cell r="N3080">
            <v>0</v>
          </cell>
          <cell r="O3080">
            <v>0</v>
          </cell>
          <cell r="P3080">
            <v>0</v>
          </cell>
          <cell r="Q3080">
            <v>0</v>
          </cell>
          <cell r="R3080">
            <v>351680.42</v>
          </cell>
          <cell r="S3080">
            <v>1071390.72</v>
          </cell>
          <cell r="T3080">
            <v>2537897.67</v>
          </cell>
          <cell r="U3080">
            <v>3311695.75</v>
          </cell>
          <cell r="V3080">
            <v>3733808.12</v>
          </cell>
          <cell r="W3080">
            <v>3788051.65</v>
          </cell>
          <cell r="X3080">
            <v>3842351.67</v>
          </cell>
          <cell r="Y3080">
            <v>3896640.94</v>
          </cell>
          <cell r="Z3080">
            <v>3950917.05</v>
          </cell>
          <cell r="AA3080">
            <v>4005189.34</v>
          </cell>
          <cell r="AB3080">
            <v>4059468.57</v>
          </cell>
          <cell r="AC3080">
            <v>4113918.62</v>
          </cell>
          <cell r="AD3080">
            <v>4170493.29</v>
          </cell>
          <cell r="AE3080">
            <v>4227845.9800000004</v>
          </cell>
          <cell r="AF3080">
            <v>4285987.3899999997</v>
          </cell>
          <cell r="AG3080">
            <v>4344928.3600000003</v>
          </cell>
          <cell r="AH3080">
            <v>4404679.88</v>
          </cell>
          <cell r="AI3080">
            <v>4465253.1100000003</v>
          </cell>
          <cell r="AJ3080">
            <v>4526659.34</v>
          </cell>
          <cell r="AK3080">
            <v>4588910.04</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row>
        <row r="3081">
          <cell r="A3081" t="str">
            <v>WALarge C&amp;ICurtail AgreementsParticipantsLow Participation Case0</v>
          </cell>
          <cell r="B3081" t="str">
            <v>WA</v>
          </cell>
          <cell r="C3081" t="str">
            <v>Large C&amp;I</v>
          </cell>
          <cell r="D3081" t="str">
            <v>Curtail Agreements</v>
          </cell>
          <cell r="E3081" t="str">
            <v>Participants</v>
          </cell>
          <cell r="F3081" t="str">
            <v>Low Participation Case</v>
          </cell>
          <cell r="G3081">
            <v>0</v>
          </cell>
          <cell r="H3081">
            <v>0</v>
          </cell>
          <cell r="I3081">
            <v>0</v>
          </cell>
          <cell r="J3081">
            <v>0</v>
          </cell>
          <cell r="K3081">
            <v>0</v>
          </cell>
          <cell r="L3081">
            <v>0</v>
          </cell>
          <cell r="M3081">
            <v>0</v>
          </cell>
          <cell r="N3081">
            <v>0</v>
          </cell>
          <cell r="O3081">
            <v>0</v>
          </cell>
          <cell r="P3081">
            <v>0</v>
          </cell>
          <cell r="Q3081">
            <v>0</v>
          </cell>
          <cell r="R3081">
            <v>16746.686550000006</v>
          </cell>
          <cell r="S3081">
            <v>51018.605550000015</v>
          </cell>
          <cell r="T3081">
            <v>120852.27000000002</v>
          </cell>
          <cell r="U3081">
            <v>157699.79775000006</v>
          </cell>
          <cell r="V3081">
            <v>177800.38649999999</v>
          </cell>
          <cell r="W3081">
            <v>180383.41200000001</v>
          </cell>
          <cell r="X3081">
            <v>182969.12700000001</v>
          </cell>
          <cell r="Y3081">
            <v>185554.33050000004</v>
          </cell>
          <cell r="Z3081">
            <v>188138.90700000001</v>
          </cell>
          <cell r="AA3081">
            <v>190723.30200000003</v>
          </cell>
          <cell r="AB3081">
            <v>193308.027</v>
          </cell>
          <cell r="AC3081">
            <v>195900.88650000002</v>
          </cell>
          <cell r="AD3081">
            <v>198594.91865997191</v>
          </cell>
          <cell r="AE3081">
            <v>201325.99919378545</v>
          </cell>
          <cell r="AF3081">
            <v>204094.63759127702</v>
          </cell>
          <cell r="AG3081">
            <v>206901.35034879539</v>
          </cell>
          <cell r="AH3081">
            <v>209746.66106555553</v>
          </cell>
          <cell r="AI3081">
            <v>212631.10054131731</v>
          </cell>
          <cell r="AJ3081">
            <v>215555.20687540746</v>
          </cell>
          <cell r="AK3081">
            <v>218519.52556710335</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row>
        <row r="3082">
          <cell r="A3082" t="str">
            <v>WAExtra Large C&amp;ICurtail Agreements - Non-FirmProgram Annual BenefitsLow Participation Case0</v>
          </cell>
          <cell r="B3082" t="str">
            <v>WA</v>
          </cell>
          <cell r="C3082" t="str">
            <v>Extra Large C&amp;I</v>
          </cell>
          <cell r="D3082" t="str">
            <v>Curtail Agreements - Non-Firm</v>
          </cell>
          <cell r="E3082" t="str">
            <v>Program Annual Benefits</v>
          </cell>
          <cell r="F3082" t="str">
            <v>Low Participation Case</v>
          </cell>
          <cell r="G3082">
            <v>0</v>
          </cell>
          <cell r="H3082">
            <v>0</v>
          </cell>
          <cell r="I3082">
            <v>0</v>
          </cell>
          <cell r="J3082">
            <v>0</v>
          </cell>
          <cell r="K3082">
            <v>0</v>
          </cell>
          <cell r="L3082">
            <v>0</v>
          </cell>
          <cell r="M3082">
            <v>0</v>
          </cell>
          <cell r="N3082">
            <v>0</v>
          </cell>
          <cell r="O3082">
            <v>0</v>
          </cell>
          <cell r="P3082">
            <v>0</v>
          </cell>
          <cell r="Q3082">
            <v>0</v>
          </cell>
          <cell r="R3082">
            <v>573231.01</v>
          </cell>
          <cell r="S3082">
            <v>1745288.43</v>
          </cell>
          <cell r="T3082">
            <v>4127886.26</v>
          </cell>
          <cell r="U3082">
            <v>5388069.9000000004</v>
          </cell>
          <cell r="V3082">
            <v>6066603.5300000003</v>
          </cell>
          <cell r="W3082">
            <v>6146956.6100000003</v>
          </cell>
          <cell r="X3082">
            <v>6226381.7599999998</v>
          </cell>
          <cell r="Y3082">
            <v>6305886.3200000003</v>
          </cell>
          <cell r="Z3082">
            <v>6389191.79</v>
          </cell>
          <cell r="AA3082">
            <v>6482465.1100000003</v>
          </cell>
          <cell r="AB3082">
            <v>6568214.9500000002</v>
          </cell>
          <cell r="AC3082">
            <v>6654117.0800000001</v>
          </cell>
          <cell r="AD3082">
            <v>6743128.8899999997</v>
          </cell>
          <cell r="AE3082">
            <v>6833331.4100000001</v>
          </cell>
          <cell r="AF3082">
            <v>6924740.5700000003</v>
          </cell>
          <cell r="AG3082">
            <v>7017372.5</v>
          </cell>
          <cell r="AH3082">
            <v>7111243.5700000003</v>
          </cell>
          <cell r="AI3082">
            <v>7206370.3399999999</v>
          </cell>
          <cell r="AJ3082">
            <v>7302769.6200000001</v>
          </cell>
          <cell r="AK3082">
            <v>7400458.4299999997</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row>
        <row r="3083">
          <cell r="A3083" t="str">
            <v>WAExtra Large C&amp;ICurtail Agreements - Non-FirmProgram Annual CostsLow Participation Case0</v>
          </cell>
          <cell r="B3083" t="str">
            <v>WA</v>
          </cell>
          <cell r="C3083" t="str">
            <v>Extra Large C&amp;I</v>
          </cell>
          <cell r="D3083" t="str">
            <v>Curtail Agreements - Non-Firm</v>
          </cell>
          <cell r="E3083" t="str">
            <v>Program Annual Costs</v>
          </cell>
          <cell r="F3083" t="str">
            <v>Low Participation Case</v>
          </cell>
          <cell r="G3083">
            <v>0</v>
          </cell>
          <cell r="H3083">
            <v>0</v>
          </cell>
          <cell r="I3083">
            <v>0</v>
          </cell>
          <cell r="J3083">
            <v>0</v>
          </cell>
          <cell r="K3083">
            <v>0</v>
          </cell>
          <cell r="L3083">
            <v>0</v>
          </cell>
          <cell r="M3083">
            <v>0</v>
          </cell>
          <cell r="N3083">
            <v>0</v>
          </cell>
          <cell r="O3083">
            <v>0</v>
          </cell>
          <cell r="P3083">
            <v>0</v>
          </cell>
          <cell r="Q3083">
            <v>0</v>
          </cell>
          <cell r="R3083">
            <v>5834317.1500000004</v>
          </cell>
          <cell r="S3083">
            <v>12509121.98</v>
          </cell>
          <cell r="T3083">
            <v>26286343.199999999</v>
          </cell>
          <cell r="U3083">
            <v>16130618.27</v>
          </cell>
          <cell r="V3083">
            <v>10911310.720000001</v>
          </cell>
          <cell r="W3083">
            <v>4823091.07</v>
          </cell>
          <cell r="X3083">
            <v>4899046.41</v>
          </cell>
          <cell r="Y3083">
            <v>4974249.76</v>
          </cell>
          <cell r="Z3083">
            <v>5049879.66</v>
          </cell>
          <cell r="AA3083">
            <v>5126289.05</v>
          </cell>
          <cell r="AB3083">
            <v>5203203.5</v>
          </cell>
          <cell r="AC3083">
            <v>5283869.59</v>
          </cell>
          <cell r="AD3083">
            <v>5405233.1200000001</v>
          </cell>
          <cell r="AE3083">
            <v>5502775.29</v>
          </cell>
          <cell r="AF3083">
            <v>5602414.6799999997</v>
          </cell>
          <cell r="AG3083">
            <v>5704204.7300000004</v>
          </cell>
          <cell r="AH3083">
            <v>5808200.4400000004</v>
          </cell>
          <cell r="AI3083">
            <v>5914458.3899999997</v>
          </cell>
          <cell r="AJ3083">
            <v>6023036.7800000003</v>
          </cell>
          <cell r="AK3083">
            <v>6133995.5099999998</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row>
        <row r="3084">
          <cell r="A3084" t="str">
            <v>WAExtra Large C&amp;ICurtail Agreements - Non-FirmNon-Incentive CostsLow Participation Case0</v>
          </cell>
          <cell r="B3084" t="str">
            <v>WA</v>
          </cell>
          <cell r="C3084" t="str">
            <v>Extra Large C&amp;I</v>
          </cell>
          <cell r="D3084" t="str">
            <v>Curtail Agreements - Non-Firm</v>
          </cell>
          <cell r="E3084" t="str">
            <v>Non-Incentive Costs</v>
          </cell>
          <cell r="F3084" t="str">
            <v>Low Participation Case</v>
          </cell>
          <cell r="G3084">
            <v>0</v>
          </cell>
          <cell r="H3084">
            <v>0</v>
          </cell>
          <cell r="I3084">
            <v>0</v>
          </cell>
          <cell r="J3084">
            <v>0</v>
          </cell>
          <cell r="K3084">
            <v>0</v>
          </cell>
          <cell r="L3084">
            <v>0</v>
          </cell>
          <cell r="M3084">
            <v>0</v>
          </cell>
          <cell r="N3084">
            <v>0</v>
          </cell>
          <cell r="O3084">
            <v>0</v>
          </cell>
          <cell r="P3084">
            <v>0</v>
          </cell>
          <cell r="Q3084">
            <v>0</v>
          </cell>
          <cell r="R3084">
            <v>5482636.7300000004</v>
          </cell>
          <cell r="S3084">
            <v>11437731.27</v>
          </cell>
          <cell r="T3084">
            <v>23748445.530000001</v>
          </cell>
          <cell r="U3084">
            <v>12818922.52</v>
          </cell>
          <cell r="V3084">
            <v>7177502.6100000003</v>
          </cell>
          <cell r="W3084">
            <v>1035039.42</v>
          </cell>
          <cell r="X3084">
            <v>1056694.75</v>
          </cell>
          <cell r="Y3084">
            <v>1077608.81</v>
          </cell>
          <cell r="Z3084">
            <v>1098962.6200000001</v>
          </cell>
          <cell r="AA3084">
            <v>1121099.71</v>
          </cell>
          <cell r="AB3084">
            <v>1143734.93</v>
          </cell>
          <cell r="AC3084">
            <v>1169950.97</v>
          </cell>
          <cell r="AD3084">
            <v>1234739.83</v>
          </cell>
          <cell r="AE3084">
            <v>1274929.31</v>
          </cell>
          <cell r="AF3084">
            <v>1316427.29</v>
          </cell>
          <cell r="AG3084">
            <v>1359276.37</v>
          </cell>
          <cell r="AH3084">
            <v>1403520.56</v>
          </cell>
          <cell r="AI3084">
            <v>1449205.28</v>
          </cell>
          <cell r="AJ3084">
            <v>1496377.44</v>
          </cell>
          <cell r="AK3084">
            <v>1545085.48</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row>
        <row r="3085">
          <cell r="A3085" t="str">
            <v>WAExtra Large C&amp;ICurtail Agreements - Non-FirmSummer Peak Reduction @Meter  (MW)Low Participation Case0</v>
          </cell>
          <cell r="B3085" t="str">
            <v>WA</v>
          </cell>
          <cell r="C3085" t="str">
            <v>Extra Large C&amp;I</v>
          </cell>
          <cell r="D3085" t="str">
            <v>Curtail Agreements - Non-Firm</v>
          </cell>
          <cell r="E3085" t="str">
            <v>Summer Peak Reduction @Meter  (MW)</v>
          </cell>
          <cell r="F3085" t="str">
            <v>Low Participation Case</v>
          </cell>
          <cell r="G3085">
            <v>0</v>
          </cell>
          <cell r="H3085">
            <v>0</v>
          </cell>
          <cell r="I3085">
            <v>0</v>
          </cell>
          <cell r="J3085">
            <v>0</v>
          </cell>
          <cell r="K3085">
            <v>0</v>
          </cell>
          <cell r="L3085">
            <v>0</v>
          </cell>
          <cell r="M3085">
            <v>0</v>
          </cell>
          <cell r="N3085">
            <v>0</v>
          </cell>
          <cell r="O3085">
            <v>0</v>
          </cell>
          <cell r="P3085">
            <v>0</v>
          </cell>
          <cell r="Q3085">
            <v>0</v>
          </cell>
          <cell r="R3085">
            <v>5.1061481672101516</v>
          </cell>
          <cell r="S3085">
            <v>15.546439584201273</v>
          </cell>
          <cell r="T3085">
            <v>36.769815927493447</v>
          </cell>
          <cell r="U3085">
            <v>47.99510590524666</v>
          </cell>
          <cell r="V3085">
            <v>54.039254216657497</v>
          </cell>
          <cell r="W3085">
            <v>54.75501228123791</v>
          </cell>
          <cell r="X3085">
            <v>55.462504704051796</v>
          </cell>
          <cell r="Y3085">
            <v>56.170704503007471</v>
          </cell>
          <cell r="Z3085">
            <v>56.91276145592839</v>
          </cell>
          <cell r="AA3085">
            <v>57.74360864977195</v>
          </cell>
          <cell r="AB3085">
            <v>58.507439221742665</v>
          </cell>
          <cell r="AC3085">
            <v>59.27262640549219</v>
          </cell>
          <cell r="AD3085">
            <v>60.065513565673378</v>
          </cell>
          <cell r="AE3085">
            <v>60.869007140432515</v>
          </cell>
          <cell r="AF3085">
            <v>61.683249011282939</v>
          </cell>
          <cell r="AG3085">
            <v>62.508382957680382</v>
          </cell>
          <cell r="AH3085">
            <v>63.344554682411669</v>
          </cell>
          <cell r="AI3085">
            <v>64.191911837323005</v>
          </cell>
          <cell r="AJ3085">
            <v>65.050604049392433</v>
          </cell>
          <cell r="AK3085">
            <v>65.920782947151125</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row>
        <row r="3086">
          <cell r="A3086" t="str">
            <v>WAExtra Large C&amp;ICurtail Agreements - Non-FirmSummer Peak Reduction @Generation (MW)Low Participation Case0</v>
          </cell>
          <cell r="B3086" t="str">
            <v>WA</v>
          </cell>
          <cell r="C3086" t="str">
            <v>Extra Large C&amp;I</v>
          </cell>
          <cell r="D3086" t="str">
            <v>Curtail Agreements - Non-Firm</v>
          </cell>
          <cell r="E3086" t="str">
            <v>Summer Peak Reduction @Generation (MW)</v>
          </cell>
          <cell r="F3086" t="str">
            <v>Low Participation Case</v>
          </cell>
          <cell r="G3086">
            <v>0</v>
          </cell>
          <cell r="H3086">
            <v>0</v>
          </cell>
          <cell r="I3086">
            <v>0</v>
          </cell>
          <cell r="J3086">
            <v>0</v>
          </cell>
          <cell r="K3086">
            <v>0</v>
          </cell>
          <cell r="L3086">
            <v>0</v>
          </cell>
          <cell r="M3086">
            <v>0</v>
          </cell>
          <cell r="N3086">
            <v>0</v>
          </cell>
          <cell r="O3086">
            <v>0</v>
          </cell>
          <cell r="P3086">
            <v>0</v>
          </cell>
          <cell r="Q3086">
            <v>0</v>
          </cell>
          <cell r="R3086">
            <v>5.6309529854545115</v>
          </cell>
          <cell r="S3086">
            <v>17.1442871462299</v>
          </cell>
          <cell r="T3086">
            <v>40.548980952242438</v>
          </cell>
          <cell r="U3086">
            <v>52.92799504328039</v>
          </cell>
          <cell r="V3086">
            <v>59.593354892652727</v>
          </cell>
          <cell r="W3086">
            <v>60.382677857562754</v>
          </cell>
          <cell r="X3086">
            <v>61.162885646285609</v>
          </cell>
          <cell r="Y3086">
            <v>61.94387351456492</v>
          </cell>
          <cell r="Z3086">
            <v>62.762198341341403</v>
          </cell>
          <cell r="AA3086">
            <v>63.678439181486489</v>
          </cell>
          <cell r="AB3086">
            <v>64.520775498172327</v>
          </cell>
          <cell r="AC3086">
            <v>65.364607857843168</v>
          </cell>
          <cell r="AD3086">
            <v>66.238987169908881</v>
          </cell>
          <cell r="AE3086">
            <v>67.125063013269198</v>
          </cell>
          <cell r="AF3086">
            <v>68.022991851877961</v>
          </cell>
          <cell r="AG3086">
            <v>68.932932242700019</v>
          </cell>
          <cell r="AH3086">
            <v>69.855044863709381</v>
          </cell>
          <cell r="AI3086">
            <v>70.789492542261797</v>
          </cell>
          <cell r="AJ3086">
            <v>71.73644028384696</v>
          </cell>
          <cell r="AK3086">
            <v>72.696055301225314</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row>
        <row r="3087">
          <cell r="A3087" t="str">
            <v>WAExtra Large C&amp;ICurtail Agreements - Non-FirmWinter Peak Reduction @Meter  (MW)Low Participation Case0</v>
          </cell>
          <cell r="B3087" t="str">
            <v>WA</v>
          </cell>
          <cell r="C3087" t="str">
            <v>Extra Large C&amp;I</v>
          </cell>
          <cell r="D3087" t="str">
            <v>Curtail Agreements - Non-Firm</v>
          </cell>
          <cell r="E3087" t="str">
            <v>Winter Peak Reduction @Meter  (MW)</v>
          </cell>
          <cell r="F3087" t="str">
            <v>Low Participation Case</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row>
        <row r="3088">
          <cell r="A3088" t="str">
            <v>WAExtra Large C&amp;ICurtail Agreements - Non-FirmWinter Peak Reduction @Generation (MW)Low Participation Case0</v>
          </cell>
          <cell r="B3088" t="str">
            <v>WA</v>
          </cell>
          <cell r="C3088" t="str">
            <v>Extra Large C&amp;I</v>
          </cell>
          <cell r="D3088" t="str">
            <v>Curtail Agreements - Non-Firm</v>
          </cell>
          <cell r="E3088" t="str">
            <v>Winter Peak Reduction @Generation (MW)</v>
          </cell>
          <cell r="F3088" t="str">
            <v>Low Participation Case</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row>
        <row r="3089">
          <cell r="A3089" t="str">
            <v>WAExtra Large C&amp;ICurtail Agreements - Non-FirmProgram Annual BenefitsLow Participation Case0</v>
          </cell>
          <cell r="B3089" t="str">
            <v>WA</v>
          </cell>
          <cell r="C3089" t="str">
            <v>Extra Large C&amp;I</v>
          </cell>
          <cell r="D3089" t="str">
            <v>Curtail Agreements - Non-Firm</v>
          </cell>
          <cell r="E3089" t="str">
            <v>Program Annual Benefits</v>
          </cell>
          <cell r="F3089" t="str">
            <v>Low Participation Case</v>
          </cell>
          <cell r="G3089">
            <v>0</v>
          </cell>
        </row>
        <row r="3090">
          <cell r="A3090" t="str">
            <v>WAExtra Large C&amp;ICurtail Agreements - Non-FirmNew ParticipantsLow Participation Case0</v>
          </cell>
          <cell r="B3090" t="str">
            <v>WA</v>
          </cell>
          <cell r="C3090" t="str">
            <v>Extra Large C&amp;I</v>
          </cell>
          <cell r="D3090" t="str">
            <v>Curtail Agreements - Non-Firm</v>
          </cell>
          <cell r="E3090" t="str">
            <v>New Participants</v>
          </cell>
          <cell r="F3090" t="str">
            <v>Low Participation Case</v>
          </cell>
          <cell r="G3090">
            <v>0</v>
          </cell>
          <cell r="H3090">
            <v>0</v>
          </cell>
          <cell r="I3090">
            <v>0</v>
          </cell>
          <cell r="J3090">
            <v>0</v>
          </cell>
          <cell r="K3090">
            <v>0</v>
          </cell>
          <cell r="L3090">
            <v>0</v>
          </cell>
          <cell r="M3090">
            <v>0</v>
          </cell>
          <cell r="N3090">
            <v>0</v>
          </cell>
          <cell r="O3090">
            <v>0</v>
          </cell>
          <cell r="P3090">
            <v>0</v>
          </cell>
          <cell r="Q3090">
            <v>0</v>
          </cell>
          <cell r="R3090">
            <v>16746.686550000006</v>
          </cell>
          <cell r="S3090">
            <v>34271.919000000009</v>
          </cell>
          <cell r="T3090">
            <v>69833.664450000011</v>
          </cell>
          <cell r="U3090">
            <v>36847.527750000037</v>
          </cell>
          <cell r="V3090">
            <v>20100.588749999937</v>
          </cell>
          <cell r="W3090">
            <v>2583.0255000000179</v>
          </cell>
          <cell r="X3090">
            <v>2585.7149999999965</v>
          </cell>
          <cell r="Y3090">
            <v>2585.2035000000324</v>
          </cell>
          <cell r="Z3090">
            <v>2584.5764999999665</v>
          </cell>
          <cell r="AA3090">
            <v>2584.3950000000186</v>
          </cell>
          <cell r="AB3090">
            <v>2584.7249999999767</v>
          </cell>
          <cell r="AC3090">
            <v>2592.8595000000205</v>
          </cell>
          <cell r="AD3090">
            <v>2694.0321599718882</v>
          </cell>
          <cell r="AE3090">
            <v>2731.0805338135397</v>
          </cell>
          <cell r="AF3090">
            <v>2768.6383974915661</v>
          </cell>
          <cell r="AG3090">
            <v>2806.7127575183695</v>
          </cell>
          <cell r="AH3090">
            <v>2845.3107167601411</v>
          </cell>
          <cell r="AI3090">
            <v>2884.4394757617847</v>
          </cell>
          <cell r="AJ3090">
            <v>2924.1063340901455</v>
          </cell>
          <cell r="AK3090">
            <v>2964.3186916958948</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row>
        <row r="3091">
          <cell r="A3091" t="str">
            <v>WAExtra Large C&amp;ICurtail Agreements - Non-FirmIncentive CostsLow Participation Case0</v>
          </cell>
          <cell r="B3091" t="str">
            <v>WA</v>
          </cell>
          <cell r="C3091" t="str">
            <v>Extra Large C&amp;I</v>
          </cell>
          <cell r="D3091" t="str">
            <v>Curtail Agreements - Non-Firm</v>
          </cell>
          <cell r="E3091" t="str">
            <v>Incentive Costs</v>
          </cell>
          <cell r="F3091" t="str">
            <v>Low Participation Case</v>
          </cell>
          <cell r="G3091">
            <v>0</v>
          </cell>
          <cell r="H3091">
            <v>0</v>
          </cell>
          <cell r="I3091">
            <v>0</v>
          </cell>
          <cell r="J3091">
            <v>0</v>
          </cell>
          <cell r="K3091">
            <v>0</v>
          </cell>
          <cell r="L3091">
            <v>0</v>
          </cell>
          <cell r="M3091">
            <v>0</v>
          </cell>
          <cell r="N3091">
            <v>0</v>
          </cell>
          <cell r="O3091">
            <v>0</v>
          </cell>
          <cell r="P3091">
            <v>0</v>
          </cell>
          <cell r="Q3091">
            <v>0</v>
          </cell>
          <cell r="R3091">
            <v>351680.42</v>
          </cell>
          <cell r="S3091">
            <v>1071390.72</v>
          </cell>
          <cell r="T3091">
            <v>2537897.67</v>
          </cell>
          <cell r="U3091">
            <v>3311695.75</v>
          </cell>
          <cell r="V3091">
            <v>3733808.12</v>
          </cell>
          <cell r="W3091">
            <v>3788051.65</v>
          </cell>
          <cell r="X3091">
            <v>3842351.67</v>
          </cell>
          <cell r="Y3091">
            <v>3896640.94</v>
          </cell>
          <cell r="Z3091">
            <v>3950917.05</v>
          </cell>
          <cell r="AA3091">
            <v>4005189.34</v>
          </cell>
          <cell r="AB3091">
            <v>4059468.57</v>
          </cell>
          <cell r="AC3091">
            <v>4113918.62</v>
          </cell>
          <cell r="AD3091">
            <v>4170493.29</v>
          </cell>
          <cell r="AE3091">
            <v>4227845.9800000004</v>
          </cell>
          <cell r="AF3091">
            <v>4285987.3899999997</v>
          </cell>
          <cell r="AG3091">
            <v>4344928.3600000003</v>
          </cell>
          <cell r="AH3091">
            <v>4404679.88</v>
          </cell>
          <cell r="AI3091">
            <v>4465253.1100000003</v>
          </cell>
          <cell r="AJ3091">
            <v>4526659.34</v>
          </cell>
          <cell r="AK3091">
            <v>4588910.04</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row>
        <row r="3092">
          <cell r="A3092" t="str">
            <v>WAExtra Large C&amp;ICurtail Agreements - Non-FirmParticipantsLow Participation Case0</v>
          </cell>
          <cell r="B3092" t="str">
            <v>WA</v>
          </cell>
          <cell r="C3092" t="str">
            <v>Extra Large C&amp;I</v>
          </cell>
          <cell r="D3092" t="str">
            <v>Curtail Agreements - Non-Firm</v>
          </cell>
          <cell r="E3092" t="str">
            <v>Participants</v>
          </cell>
          <cell r="F3092" t="str">
            <v>Low Participation Case</v>
          </cell>
          <cell r="G3092">
            <v>0</v>
          </cell>
          <cell r="H3092">
            <v>0</v>
          </cell>
          <cell r="I3092">
            <v>0</v>
          </cell>
          <cell r="J3092">
            <v>0</v>
          </cell>
          <cell r="K3092">
            <v>0</v>
          </cell>
          <cell r="L3092">
            <v>0</v>
          </cell>
          <cell r="M3092">
            <v>0</v>
          </cell>
          <cell r="N3092">
            <v>0</v>
          </cell>
          <cell r="O3092">
            <v>0</v>
          </cell>
          <cell r="P3092">
            <v>0</v>
          </cell>
          <cell r="Q3092">
            <v>0</v>
          </cell>
          <cell r="R3092">
            <v>16746.686550000006</v>
          </cell>
          <cell r="S3092">
            <v>51018.605550000015</v>
          </cell>
          <cell r="T3092">
            <v>120852.27000000002</v>
          </cell>
          <cell r="U3092">
            <v>157699.79775000006</v>
          </cell>
          <cell r="V3092">
            <v>177800.38649999999</v>
          </cell>
          <cell r="W3092">
            <v>180383.41200000001</v>
          </cell>
          <cell r="X3092">
            <v>182969.12700000001</v>
          </cell>
          <cell r="Y3092">
            <v>185554.33050000004</v>
          </cell>
          <cell r="Z3092">
            <v>188138.90700000001</v>
          </cell>
          <cell r="AA3092">
            <v>190723.30200000003</v>
          </cell>
          <cell r="AB3092">
            <v>193308.027</v>
          </cell>
          <cell r="AC3092">
            <v>195900.88650000002</v>
          </cell>
          <cell r="AD3092">
            <v>198594.91865997191</v>
          </cell>
          <cell r="AE3092">
            <v>201325.99919378545</v>
          </cell>
          <cell r="AF3092">
            <v>204094.63759127702</v>
          </cell>
          <cell r="AG3092">
            <v>206901.35034879539</v>
          </cell>
          <cell r="AH3092">
            <v>209746.66106555553</v>
          </cell>
          <cell r="AI3092">
            <v>212631.10054131731</v>
          </cell>
          <cell r="AJ3092">
            <v>215555.20687540746</v>
          </cell>
          <cell r="AK3092">
            <v>218519.52556710335</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row>
        <row r="3093">
          <cell r="A3093" t="str">
            <v>WALarge C&amp;ICurtail Agreements - Non-FirmProgram Annual BenefitsLow Participation Case0</v>
          </cell>
          <cell r="B3093" t="str">
            <v>WA</v>
          </cell>
          <cell r="C3093" t="str">
            <v>Large C&amp;I</v>
          </cell>
          <cell r="D3093" t="str">
            <v>Curtail Agreements - Non-Firm</v>
          </cell>
          <cell r="E3093" t="str">
            <v>Program Annual Benefits</v>
          </cell>
          <cell r="F3093" t="str">
            <v>Low Participation Case</v>
          </cell>
          <cell r="G3093">
            <v>0</v>
          </cell>
          <cell r="H3093">
            <v>0</v>
          </cell>
          <cell r="I3093">
            <v>0</v>
          </cell>
          <cell r="J3093">
            <v>0</v>
          </cell>
          <cell r="K3093">
            <v>0</v>
          </cell>
          <cell r="L3093">
            <v>0</v>
          </cell>
          <cell r="M3093">
            <v>0</v>
          </cell>
          <cell r="N3093">
            <v>0</v>
          </cell>
          <cell r="O3093">
            <v>0</v>
          </cell>
          <cell r="P3093">
            <v>0</v>
          </cell>
          <cell r="Q3093">
            <v>0</v>
          </cell>
          <cell r="R3093">
            <v>573231.01</v>
          </cell>
          <cell r="S3093">
            <v>1745288.43</v>
          </cell>
          <cell r="T3093">
            <v>4127886.26</v>
          </cell>
          <cell r="U3093">
            <v>5388069.9000000004</v>
          </cell>
          <cell r="V3093">
            <v>6066603.5300000003</v>
          </cell>
          <cell r="W3093">
            <v>6146956.6100000003</v>
          </cell>
          <cell r="X3093">
            <v>6226381.7599999998</v>
          </cell>
          <cell r="Y3093">
            <v>6305886.3200000003</v>
          </cell>
          <cell r="Z3093">
            <v>6389191.79</v>
          </cell>
          <cell r="AA3093">
            <v>6482465.1100000003</v>
          </cell>
          <cell r="AB3093">
            <v>6568214.9500000002</v>
          </cell>
          <cell r="AC3093">
            <v>6654117.0800000001</v>
          </cell>
          <cell r="AD3093">
            <v>6743128.8899999997</v>
          </cell>
          <cell r="AE3093">
            <v>6833331.4100000001</v>
          </cell>
          <cell r="AF3093">
            <v>6924740.5700000003</v>
          </cell>
          <cell r="AG3093">
            <v>7017372.5</v>
          </cell>
          <cell r="AH3093">
            <v>7111243.5700000003</v>
          </cell>
          <cell r="AI3093">
            <v>7206370.3399999999</v>
          </cell>
          <cell r="AJ3093">
            <v>7302769.6200000001</v>
          </cell>
          <cell r="AK3093">
            <v>7400458.4299999997</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row>
        <row r="3094">
          <cell r="A3094" t="str">
            <v>WALarge C&amp;ICurtail Agreements - Non-FirmProgram Annual CostsLow Participation Case0</v>
          </cell>
          <cell r="B3094" t="str">
            <v>WA</v>
          </cell>
          <cell r="C3094" t="str">
            <v>Large C&amp;I</v>
          </cell>
          <cell r="D3094" t="str">
            <v>Curtail Agreements - Non-Firm</v>
          </cell>
          <cell r="E3094" t="str">
            <v>Program Annual Costs</v>
          </cell>
          <cell r="F3094" t="str">
            <v>Low Participation Case</v>
          </cell>
          <cell r="G3094">
            <v>0</v>
          </cell>
          <cell r="H3094">
            <v>0</v>
          </cell>
          <cell r="I3094">
            <v>0</v>
          </cell>
          <cell r="J3094">
            <v>0</v>
          </cell>
          <cell r="K3094">
            <v>0</v>
          </cell>
          <cell r="L3094">
            <v>0</v>
          </cell>
          <cell r="M3094">
            <v>0</v>
          </cell>
          <cell r="N3094">
            <v>0</v>
          </cell>
          <cell r="O3094">
            <v>0</v>
          </cell>
          <cell r="P3094">
            <v>0</v>
          </cell>
          <cell r="Q3094">
            <v>0</v>
          </cell>
          <cell r="R3094">
            <v>5834317.1500000004</v>
          </cell>
          <cell r="S3094">
            <v>12509121.98</v>
          </cell>
          <cell r="T3094">
            <v>26286343.199999999</v>
          </cell>
          <cell r="U3094">
            <v>16130618.27</v>
          </cell>
          <cell r="V3094">
            <v>10911310.720000001</v>
          </cell>
          <cell r="W3094">
            <v>4823091.07</v>
          </cell>
          <cell r="X3094">
            <v>4899046.41</v>
          </cell>
          <cell r="Y3094">
            <v>4974249.76</v>
          </cell>
          <cell r="Z3094">
            <v>5049879.66</v>
          </cell>
          <cell r="AA3094">
            <v>5126289.05</v>
          </cell>
          <cell r="AB3094">
            <v>5203203.5</v>
          </cell>
          <cell r="AC3094">
            <v>5283869.59</v>
          </cell>
          <cell r="AD3094">
            <v>5405233.1200000001</v>
          </cell>
          <cell r="AE3094">
            <v>5502775.29</v>
          </cell>
          <cell r="AF3094">
            <v>5602414.6799999997</v>
          </cell>
          <cell r="AG3094">
            <v>5704204.7300000004</v>
          </cell>
          <cell r="AH3094">
            <v>5808200.4400000004</v>
          </cell>
          <cell r="AI3094">
            <v>5914458.3899999997</v>
          </cell>
          <cell r="AJ3094">
            <v>6023036.7800000003</v>
          </cell>
          <cell r="AK3094">
            <v>6133995.5099999998</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row>
        <row r="3095">
          <cell r="A3095" t="str">
            <v>WALarge C&amp;ICurtail Agreements - Non-FirmNon-Incentive CostsLow Participation Case0</v>
          </cell>
          <cell r="B3095" t="str">
            <v>WA</v>
          </cell>
          <cell r="C3095" t="str">
            <v>Large C&amp;I</v>
          </cell>
          <cell r="D3095" t="str">
            <v>Curtail Agreements - Non-Firm</v>
          </cell>
          <cell r="E3095" t="str">
            <v>Non-Incentive Costs</v>
          </cell>
          <cell r="F3095" t="str">
            <v>Low Participation Case</v>
          </cell>
          <cell r="G3095">
            <v>0</v>
          </cell>
          <cell r="H3095">
            <v>0</v>
          </cell>
          <cell r="I3095">
            <v>0</v>
          </cell>
          <cell r="J3095">
            <v>0</v>
          </cell>
          <cell r="K3095">
            <v>0</v>
          </cell>
          <cell r="L3095">
            <v>0</v>
          </cell>
          <cell r="M3095">
            <v>0</v>
          </cell>
          <cell r="N3095">
            <v>0</v>
          </cell>
          <cell r="O3095">
            <v>0</v>
          </cell>
          <cell r="P3095">
            <v>0</v>
          </cell>
          <cell r="Q3095">
            <v>0</v>
          </cell>
          <cell r="R3095">
            <v>5482636.7300000004</v>
          </cell>
          <cell r="S3095">
            <v>11437731.27</v>
          </cell>
          <cell r="T3095">
            <v>23748445.530000001</v>
          </cell>
          <cell r="U3095">
            <v>12818922.52</v>
          </cell>
          <cell r="V3095">
            <v>7177502.6100000003</v>
          </cell>
          <cell r="W3095">
            <v>1035039.42</v>
          </cell>
          <cell r="X3095">
            <v>1056694.75</v>
          </cell>
          <cell r="Y3095">
            <v>1077608.81</v>
          </cell>
          <cell r="Z3095">
            <v>1098962.6200000001</v>
          </cell>
          <cell r="AA3095">
            <v>1121099.71</v>
          </cell>
          <cell r="AB3095">
            <v>1143734.93</v>
          </cell>
          <cell r="AC3095">
            <v>1169950.97</v>
          </cell>
          <cell r="AD3095">
            <v>1234739.83</v>
          </cell>
          <cell r="AE3095">
            <v>1274929.31</v>
          </cell>
          <cell r="AF3095">
            <v>1316427.29</v>
          </cell>
          <cell r="AG3095">
            <v>1359276.37</v>
          </cell>
          <cell r="AH3095">
            <v>1403520.56</v>
          </cell>
          <cell r="AI3095">
            <v>1449205.28</v>
          </cell>
          <cell r="AJ3095">
            <v>1496377.44</v>
          </cell>
          <cell r="AK3095">
            <v>1545085.48</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row>
        <row r="3096">
          <cell r="A3096" t="str">
            <v>WALarge C&amp;ICurtail Agreements - Non-FirmSummer Peak Reduction @Meter  (MW)Low Participation Case0</v>
          </cell>
          <cell r="B3096" t="str">
            <v>WA</v>
          </cell>
          <cell r="C3096" t="str">
            <v>Large C&amp;I</v>
          </cell>
          <cell r="D3096" t="str">
            <v>Curtail Agreements - Non-Firm</v>
          </cell>
          <cell r="E3096" t="str">
            <v>Summer Peak Reduction @Meter  (MW)</v>
          </cell>
          <cell r="F3096" t="str">
            <v>Low Participation Case</v>
          </cell>
          <cell r="G3096">
            <v>0</v>
          </cell>
          <cell r="H3096">
            <v>0</v>
          </cell>
          <cell r="I3096">
            <v>0</v>
          </cell>
          <cell r="J3096">
            <v>0</v>
          </cell>
          <cell r="K3096">
            <v>0</v>
          </cell>
          <cell r="L3096">
            <v>0</v>
          </cell>
          <cell r="M3096">
            <v>0</v>
          </cell>
          <cell r="N3096">
            <v>0</v>
          </cell>
          <cell r="O3096">
            <v>0</v>
          </cell>
          <cell r="P3096">
            <v>0</v>
          </cell>
          <cell r="Q3096">
            <v>0</v>
          </cell>
          <cell r="R3096">
            <v>5.1061481672101516</v>
          </cell>
          <cell r="S3096">
            <v>15.546439584201273</v>
          </cell>
          <cell r="T3096">
            <v>36.769815927493447</v>
          </cell>
          <cell r="U3096">
            <v>47.99510590524666</v>
          </cell>
          <cell r="V3096">
            <v>54.039254216657497</v>
          </cell>
          <cell r="W3096">
            <v>54.75501228123791</v>
          </cell>
          <cell r="X3096">
            <v>55.462504704051796</v>
          </cell>
          <cell r="Y3096">
            <v>56.170704503007471</v>
          </cell>
          <cell r="Z3096">
            <v>56.91276145592839</v>
          </cell>
          <cell r="AA3096">
            <v>57.74360864977195</v>
          </cell>
          <cell r="AB3096">
            <v>58.507439221742665</v>
          </cell>
          <cell r="AC3096">
            <v>59.27262640549219</v>
          </cell>
          <cell r="AD3096">
            <v>60.065513565673378</v>
          </cell>
          <cell r="AE3096">
            <v>60.869007140432515</v>
          </cell>
          <cell r="AF3096">
            <v>61.683249011282939</v>
          </cell>
          <cell r="AG3096">
            <v>62.508382957680382</v>
          </cell>
          <cell r="AH3096">
            <v>63.344554682411669</v>
          </cell>
          <cell r="AI3096">
            <v>64.191911837323005</v>
          </cell>
          <cell r="AJ3096">
            <v>65.050604049392433</v>
          </cell>
          <cell r="AK3096">
            <v>65.920782947151125</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row>
        <row r="3097">
          <cell r="A3097" t="str">
            <v>WALarge C&amp;ICurtail Agreements - Non-FirmSummer Peak Reduction @Generation (MW)Low Participation Case0</v>
          </cell>
          <cell r="B3097" t="str">
            <v>WA</v>
          </cell>
          <cell r="C3097" t="str">
            <v>Large C&amp;I</v>
          </cell>
          <cell r="D3097" t="str">
            <v>Curtail Agreements - Non-Firm</v>
          </cell>
          <cell r="E3097" t="str">
            <v>Summer Peak Reduction @Generation (MW)</v>
          </cell>
          <cell r="F3097" t="str">
            <v>Low Participation Case</v>
          </cell>
          <cell r="G3097">
            <v>0</v>
          </cell>
          <cell r="H3097">
            <v>0</v>
          </cell>
          <cell r="I3097">
            <v>0</v>
          </cell>
          <cell r="J3097">
            <v>0</v>
          </cell>
          <cell r="K3097">
            <v>0</v>
          </cell>
          <cell r="L3097">
            <v>0</v>
          </cell>
          <cell r="M3097">
            <v>0</v>
          </cell>
          <cell r="N3097">
            <v>0</v>
          </cell>
          <cell r="O3097">
            <v>0</v>
          </cell>
          <cell r="P3097">
            <v>0</v>
          </cell>
          <cell r="Q3097">
            <v>0</v>
          </cell>
          <cell r="R3097">
            <v>5.6309529854545115</v>
          </cell>
          <cell r="S3097">
            <v>17.1442871462299</v>
          </cell>
          <cell r="T3097">
            <v>40.548980952242438</v>
          </cell>
          <cell r="U3097">
            <v>52.92799504328039</v>
          </cell>
          <cell r="V3097">
            <v>59.593354892652727</v>
          </cell>
          <cell r="W3097">
            <v>60.382677857562754</v>
          </cell>
          <cell r="X3097">
            <v>61.162885646285609</v>
          </cell>
          <cell r="Y3097">
            <v>61.94387351456492</v>
          </cell>
          <cell r="Z3097">
            <v>62.762198341341403</v>
          </cell>
          <cell r="AA3097">
            <v>63.678439181486489</v>
          </cell>
          <cell r="AB3097">
            <v>64.520775498172327</v>
          </cell>
          <cell r="AC3097">
            <v>65.364607857843168</v>
          </cell>
          <cell r="AD3097">
            <v>66.238987169908881</v>
          </cell>
          <cell r="AE3097">
            <v>67.125063013269198</v>
          </cell>
          <cell r="AF3097">
            <v>68.022991851877961</v>
          </cell>
          <cell r="AG3097">
            <v>68.932932242700019</v>
          </cell>
          <cell r="AH3097">
            <v>69.855044863709381</v>
          </cell>
          <cell r="AI3097">
            <v>70.789492542261797</v>
          </cell>
          <cell r="AJ3097">
            <v>71.73644028384696</v>
          </cell>
          <cell r="AK3097">
            <v>72.696055301225314</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row>
        <row r="3098">
          <cell r="A3098" t="str">
            <v>WALarge C&amp;ICurtail Agreements - Non-FirmWinter Peak Reduction @Meter  (MW)Low Participation Case0</v>
          </cell>
          <cell r="B3098" t="str">
            <v>WA</v>
          </cell>
          <cell r="C3098" t="str">
            <v>Large C&amp;I</v>
          </cell>
          <cell r="D3098" t="str">
            <v>Curtail Agreements - Non-Firm</v>
          </cell>
          <cell r="E3098" t="str">
            <v>Winter Peak Reduction @Meter  (MW)</v>
          </cell>
          <cell r="F3098" t="str">
            <v>Low Participation Case</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row>
        <row r="3099">
          <cell r="A3099" t="str">
            <v>WALarge C&amp;ICurtail Agreements - Non-FirmWinter Peak Reduction @Generation (MW)Low Participation Case0</v>
          </cell>
          <cell r="B3099" t="str">
            <v>WA</v>
          </cell>
          <cell r="C3099" t="str">
            <v>Large C&amp;I</v>
          </cell>
          <cell r="D3099" t="str">
            <v>Curtail Agreements - Non-Firm</v>
          </cell>
          <cell r="E3099" t="str">
            <v>Winter Peak Reduction @Generation (MW)</v>
          </cell>
          <cell r="F3099" t="str">
            <v>Low Participation Case</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row>
        <row r="3100">
          <cell r="A3100" t="str">
            <v>WALarge C&amp;ICurtail Agreements - Non-FirmProgram Annual BenefitsLow Participation Case0</v>
          </cell>
          <cell r="B3100" t="str">
            <v>WA</v>
          </cell>
          <cell r="C3100" t="str">
            <v>Large C&amp;I</v>
          </cell>
          <cell r="D3100" t="str">
            <v>Curtail Agreements - Non-Firm</v>
          </cell>
          <cell r="E3100" t="str">
            <v>Program Annual Benefits</v>
          </cell>
          <cell r="F3100" t="str">
            <v>Low Participation Case</v>
          </cell>
          <cell r="G3100">
            <v>0</v>
          </cell>
        </row>
        <row r="3101">
          <cell r="A3101" t="str">
            <v>WALarge C&amp;ICurtail Agreements - Non-FirmNew ParticipantsLow Participation Case0</v>
          </cell>
          <cell r="B3101" t="str">
            <v>WA</v>
          </cell>
          <cell r="C3101" t="str">
            <v>Large C&amp;I</v>
          </cell>
          <cell r="D3101" t="str">
            <v>Curtail Agreements - Non-Firm</v>
          </cell>
          <cell r="E3101" t="str">
            <v>New Participants</v>
          </cell>
          <cell r="F3101" t="str">
            <v>Low Participation Case</v>
          </cell>
          <cell r="G3101">
            <v>0</v>
          </cell>
          <cell r="H3101">
            <v>0</v>
          </cell>
          <cell r="I3101">
            <v>0</v>
          </cell>
          <cell r="J3101">
            <v>0</v>
          </cell>
          <cell r="K3101">
            <v>0</v>
          </cell>
          <cell r="L3101">
            <v>0</v>
          </cell>
          <cell r="M3101">
            <v>0</v>
          </cell>
          <cell r="N3101">
            <v>0</v>
          </cell>
          <cell r="O3101">
            <v>0</v>
          </cell>
          <cell r="P3101">
            <v>0</v>
          </cell>
          <cell r="Q3101">
            <v>0</v>
          </cell>
          <cell r="R3101">
            <v>16746.686550000006</v>
          </cell>
          <cell r="S3101">
            <v>34271.919000000009</v>
          </cell>
          <cell r="T3101">
            <v>69833.664450000011</v>
          </cell>
          <cell r="U3101">
            <v>36847.527750000037</v>
          </cell>
          <cell r="V3101">
            <v>20100.588749999937</v>
          </cell>
          <cell r="W3101">
            <v>2583.0255000000179</v>
          </cell>
          <cell r="X3101">
            <v>2585.7149999999965</v>
          </cell>
          <cell r="Y3101">
            <v>2585.2035000000324</v>
          </cell>
          <cell r="Z3101">
            <v>2584.5764999999665</v>
          </cell>
          <cell r="AA3101">
            <v>2584.3950000000186</v>
          </cell>
          <cell r="AB3101">
            <v>2584.7249999999767</v>
          </cell>
          <cell r="AC3101">
            <v>2592.8595000000205</v>
          </cell>
          <cell r="AD3101">
            <v>2694.0321599718882</v>
          </cell>
          <cell r="AE3101">
            <v>2731.0805338135397</v>
          </cell>
          <cell r="AF3101">
            <v>2768.6383974915661</v>
          </cell>
          <cell r="AG3101">
            <v>2806.7127575183695</v>
          </cell>
          <cell r="AH3101">
            <v>2845.3107167601411</v>
          </cell>
          <cell r="AI3101">
            <v>2884.4394757617847</v>
          </cell>
          <cell r="AJ3101">
            <v>2924.1063340901455</v>
          </cell>
          <cell r="AK3101">
            <v>2964.3186916958948</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row>
        <row r="3102">
          <cell r="A3102" t="str">
            <v>WALarge C&amp;ICurtail Agreements - Non-FirmIncentive CostsLow Participation Case0</v>
          </cell>
          <cell r="B3102" t="str">
            <v>WA</v>
          </cell>
          <cell r="C3102" t="str">
            <v>Large C&amp;I</v>
          </cell>
          <cell r="D3102" t="str">
            <v>Curtail Agreements - Non-Firm</v>
          </cell>
          <cell r="E3102" t="str">
            <v>Incentive Costs</v>
          </cell>
          <cell r="F3102" t="str">
            <v>Low Participation Case</v>
          </cell>
          <cell r="G3102">
            <v>0</v>
          </cell>
          <cell r="H3102">
            <v>0</v>
          </cell>
          <cell r="I3102">
            <v>0</v>
          </cell>
          <cell r="J3102">
            <v>0</v>
          </cell>
          <cell r="K3102">
            <v>0</v>
          </cell>
          <cell r="L3102">
            <v>0</v>
          </cell>
          <cell r="M3102">
            <v>0</v>
          </cell>
          <cell r="N3102">
            <v>0</v>
          </cell>
          <cell r="O3102">
            <v>0</v>
          </cell>
          <cell r="P3102">
            <v>0</v>
          </cell>
          <cell r="Q3102">
            <v>0</v>
          </cell>
          <cell r="R3102">
            <v>351680.42</v>
          </cell>
          <cell r="S3102">
            <v>1071390.72</v>
          </cell>
          <cell r="T3102">
            <v>2537897.67</v>
          </cell>
          <cell r="U3102">
            <v>3311695.75</v>
          </cell>
          <cell r="V3102">
            <v>3733808.12</v>
          </cell>
          <cell r="W3102">
            <v>3788051.65</v>
          </cell>
          <cell r="X3102">
            <v>3842351.67</v>
          </cell>
          <cell r="Y3102">
            <v>3896640.94</v>
          </cell>
          <cell r="Z3102">
            <v>3950917.05</v>
          </cell>
          <cell r="AA3102">
            <v>4005189.34</v>
          </cell>
          <cell r="AB3102">
            <v>4059468.57</v>
          </cell>
          <cell r="AC3102">
            <v>4113918.62</v>
          </cell>
          <cell r="AD3102">
            <v>4170493.29</v>
          </cell>
          <cell r="AE3102">
            <v>4227845.9800000004</v>
          </cell>
          <cell r="AF3102">
            <v>4285987.3899999997</v>
          </cell>
          <cell r="AG3102">
            <v>4344928.3600000003</v>
          </cell>
          <cell r="AH3102">
            <v>4404679.88</v>
          </cell>
          <cell r="AI3102">
            <v>4465253.1100000003</v>
          </cell>
          <cell r="AJ3102">
            <v>4526659.34</v>
          </cell>
          <cell r="AK3102">
            <v>4588910.04</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row>
        <row r="3103">
          <cell r="A3103" t="str">
            <v>WALarge C&amp;ICurtail Agreements - Non-FirmParticipantsLow Participation Case0</v>
          </cell>
          <cell r="B3103" t="str">
            <v>WA</v>
          </cell>
          <cell r="C3103" t="str">
            <v>Large C&amp;I</v>
          </cell>
          <cell r="D3103" t="str">
            <v>Curtail Agreements - Non-Firm</v>
          </cell>
          <cell r="E3103" t="str">
            <v>Participants</v>
          </cell>
          <cell r="F3103" t="str">
            <v>Low Participation Case</v>
          </cell>
          <cell r="G3103">
            <v>0</v>
          </cell>
          <cell r="H3103">
            <v>0</v>
          </cell>
          <cell r="I3103">
            <v>0</v>
          </cell>
          <cell r="J3103">
            <v>0</v>
          </cell>
          <cell r="K3103">
            <v>0</v>
          </cell>
          <cell r="L3103">
            <v>0</v>
          </cell>
          <cell r="M3103">
            <v>0</v>
          </cell>
          <cell r="N3103">
            <v>0</v>
          </cell>
          <cell r="O3103">
            <v>0</v>
          </cell>
          <cell r="P3103">
            <v>0</v>
          </cell>
          <cell r="Q3103">
            <v>0</v>
          </cell>
          <cell r="R3103">
            <v>16746.686550000006</v>
          </cell>
          <cell r="S3103">
            <v>51018.605550000015</v>
          </cell>
          <cell r="T3103">
            <v>120852.27000000002</v>
          </cell>
          <cell r="U3103">
            <v>157699.79775000006</v>
          </cell>
          <cell r="V3103">
            <v>177800.38649999999</v>
          </cell>
          <cell r="W3103">
            <v>180383.41200000001</v>
          </cell>
          <cell r="X3103">
            <v>182969.12700000001</v>
          </cell>
          <cell r="Y3103">
            <v>185554.33050000004</v>
          </cell>
          <cell r="Z3103">
            <v>188138.90700000001</v>
          </cell>
          <cell r="AA3103">
            <v>190723.30200000003</v>
          </cell>
          <cell r="AB3103">
            <v>193308.027</v>
          </cell>
          <cell r="AC3103">
            <v>195900.88650000002</v>
          </cell>
          <cell r="AD3103">
            <v>198594.91865997191</v>
          </cell>
          <cell r="AE3103">
            <v>201325.99919378545</v>
          </cell>
          <cell r="AF3103">
            <v>204094.63759127702</v>
          </cell>
          <cell r="AG3103">
            <v>206901.35034879539</v>
          </cell>
          <cell r="AH3103">
            <v>209746.66106555553</v>
          </cell>
          <cell r="AI3103">
            <v>212631.10054131731</v>
          </cell>
          <cell r="AJ3103">
            <v>215555.20687540746</v>
          </cell>
          <cell r="AK3103">
            <v>218519.52556710335</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row>
        <row r="3104">
          <cell r="A3104" t="str">
            <v>WAMedium C&amp;IDLC Central ACProgram Annual BenefitsLow Participation Case0</v>
          </cell>
          <cell r="B3104" t="str">
            <v>WA</v>
          </cell>
          <cell r="C3104" t="str">
            <v>Medium C&amp;I</v>
          </cell>
          <cell r="D3104" t="str">
            <v>DLC Central AC</v>
          </cell>
          <cell r="E3104" t="str">
            <v>Program Annual Benefits</v>
          </cell>
          <cell r="F3104" t="str">
            <v>Low Participation Case</v>
          </cell>
          <cell r="G3104">
            <v>0</v>
          </cell>
          <cell r="H3104">
            <v>0</v>
          </cell>
          <cell r="I3104">
            <v>0</v>
          </cell>
          <cell r="J3104">
            <v>0</v>
          </cell>
          <cell r="K3104">
            <v>0</v>
          </cell>
          <cell r="L3104">
            <v>0</v>
          </cell>
          <cell r="M3104">
            <v>0</v>
          </cell>
          <cell r="N3104">
            <v>0</v>
          </cell>
          <cell r="O3104">
            <v>0</v>
          </cell>
          <cell r="P3104">
            <v>0</v>
          </cell>
          <cell r="Q3104">
            <v>0</v>
          </cell>
          <cell r="R3104">
            <v>573231.01</v>
          </cell>
          <cell r="S3104">
            <v>1745288.43</v>
          </cell>
          <cell r="T3104">
            <v>4127886.26</v>
          </cell>
          <cell r="U3104">
            <v>5388069.9000000004</v>
          </cell>
          <cell r="V3104">
            <v>6066603.5300000003</v>
          </cell>
          <cell r="W3104">
            <v>6146956.6100000003</v>
          </cell>
          <cell r="X3104">
            <v>6226381.7599999998</v>
          </cell>
          <cell r="Y3104">
            <v>6305886.3200000003</v>
          </cell>
          <cell r="Z3104">
            <v>6389191.79</v>
          </cell>
          <cell r="AA3104">
            <v>6482465.1100000003</v>
          </cell>
          <cell r="AB3104">
            <v>6568214.9500000002</v>
          </cell>
          <cell r="AC3104">
            <v>6654117.0800000001</v>
          </cell>
          <cell r="AD3104">
            <v>6743128.8899999997</v>
          </cell>
          <cell r="AE3104">
            <v>6833331.4100000001</v>
          </cell>
          <cell r="AF3104">
            <v>6924740.5700000003</v>
          </cell>
          <cell r="AG3104">
            <v>7017372.5</v>
          </cell>
          <cell r="AH3104">
            <v>7111243.5700000003</v>
          </cell>
          <cell r="AI3104">
            <v>7206370.3399999999</v>
          </cell>
          <cell r="AJ3104">
            <v>7302769.6200000001</v>
          </cell>
          <cell r="AK3104">
            <v>7400458.4299999997</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row>
        <row r="3105">
          <cell r="A3105" t="str">
            <v>WAMedium C&amp;IDLC Central ACProgram Annual CostsLow Participation Case0</v>
          </cell>
          <cell r="B3105" t="str">
            <v>WA</v>
          </cell>
          <cell r="C3105" t="str">
            <v>Medium C&amp;I</v>
          </cell>
          <cell r="D3105" t="str">
            <v>DLC Central AC</v>
          </cell>
          <cell r="E3105" t="str">
            <v>Program Annual Costs</v>
          </cell>
          <cell r="F3105" t="str">
            <v>Low Participation Case</v>
          </cell>
          <cell r="G3105">
            <v>0</v>
          </cell>
          <cell r="H3105">
            <v>0</v>
          </cell>
          <cell r="I3105">
            <v>0</v>
          </cell>
          <cell r="J3105">
            <v>0</v>
          </cell>
          <cell r="K3105">
            <v>0</v>
          </cell>
          <cell r="L3105">
            <v>0</v>
          </cell>
          <cell r="M3105">
            <v>0</v>
          </cell>
          <cell r="N3105">
            <v>0</v>
          </cell>
          <cell r="O3105">
            <v>0</v>
          </cell>
          <cell r="P3105">
            <v>0</v>
          </cell>
          <cell r="Q3105">
            <v>0</v>
          </cell>
          <cell r="R3105">
            <v>5834317.1500000004</v>
          </cell>
          <cell r="S3105">
            <v>12509121.98</v>
          </cell>
          <cell r="T3105">
            <v>26286343.199999999</v>
          </cell>
          <cell r="U3105">
            <v>16130618.27</v>
          </cell>
          <cell r="V3105">
            <v>10911310.720000001</v>
          </cell>
          <cell r="W3105">
            <v>4823091.07</v>
          </cell>
          <cell r="X3105">
            <v>4899046.41</v>
          </cell>
          <cell r="Y3105">
            <v>4974249.76</v>
          </cell>
          <cell r="Z3105">
            <v>5049879.66</v>
          </cell>
          <cell r="AA3105">
            <v>5126289.05</v>
          </cell>
          <cell r="AB3105">
            <v>5203203.5</v>
          </cell>
          <cell r="AC3105">
            <v>5283869.59</v>
          </cell>
          <cell r="AD3105">
            <v>5405233.1200000001</v>
          </cell>
          <cell r="AE3105">
            <v>5502775.29</v>
          </cell>
          <cell r="AF3105">
            <v>5602414.6799999997</v>
          </cell>
          <cell r="AG3105">
            <v>5704204.7300000004</v>
          </cell>
          <cell r="AH3105">
            <v>5808200.4400000004</v>
          </cell>
          <cell r="AI3105">
            <v>5914458.3899999997</v>
          </cell>
          <cell r="AJ3105">
            <v>6023036.7800000003</v>
          </cell>
          <cell r="AK3105">
            <v>6133995.5099999998</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row>
        <row r="3106">
          <cell r="A3106" t="str">
            <v>WAMedium C&amp;IDLC Central ACNon-Incentive CostsLow Participation Case0</v>
          </cell>
          <cell r="B3106" t="str">
            <v>WA</v>
          </cell>
          <cell r="C3106" t="str">
            <v>Medium C&amp;I</v>
          </cell>
          <cell r="D3106" t="str">
            <v>DLC Central AC</v>
          </cell>
          <cell r="E3106" t="str">
            <v>Non-Incentive Costs</v>
          </cell>
          <cell r="F3106" t="str">
            <v>Low Participation Case</v>
          </cell>
          <cell r="G3106">
            <v>0</v>
          </cell>
          <cell r="H3106">
            <v>0</v>
          </cell>
          <cell r="I3106">
            <v>0</v>
          </cell>
          <cell r="J3106">
            <v>0</v>
          </cell>
          <cell r="K3106">
            <v>0</v>
          </cell>
          <cell r="L3106">
            <v>0</v>
          </cell>
          <cell r="M3106">
            <v>0</v>
          </cell>
          <cell r="N3106">
            <v>0</v>
          </cell>
          <cell r="O3106">
            <v>0</v>
          </cell>
          <cell r="P3106">
            <v>0</v>
          </cell>
          <cell r="Q3106">
            <v>0</v>
          </cell>
          <cell r="R3106">
            <v>5482636.7300000004</v>
          </cell>
          <cell r="S3106">
            <v>11437731.27</v>
          </cell>
          <cell r="T3106">
            <v>23748445.530000001</v>
          </cell>
          <cell r="U3106">
            <v>12818922.52</v>
          </cell>
          <cell r="V3106">
            <v>7177502.6100000003</v>
          </cell>
          <cell r="W3106">
            <v>1035039.42</v>
          </cell>
          <cell r="X3106">
            <v>1056694.75</v>
          </cell>
          <cell r="Y3106">
            <v>1077608.81</v>
          </cell>
          <cell r="Z3106">
            <v>1098962.6200000001</v>
          </cell>
          <cell r="AA3106">
            <v>1121099.71</v>
          </cell>
          <cell r="AB3106">
            <v>1143734.93</v>
          </cell>
          <cell r="AC3106">
            <v>1169950.97</v>
          </cell>
          <cell r="AD3106">
            <v>1234739.83</v>
          </cell>
          <cell r="AE3106">
            <v>1274929.31</v>
          </cell>
          <cell r="AF3106">
            <v>1316427.29</v>
          </cell>
          <cell r="AG3106">
            <v>1359276.37</v>
          </cell>
          <cell r="AH3106">
            <v>1403520.56</v>
          </cell>
          <cell r="AI3106">
            <v>1449205.28</v>
          </cell>
          <cell r="AJ3106">
            <v>1496377.44</v>
          </cell>
          <cell r="AK3106">
            <v>1545085.48</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row>
        <row r="3107">
          <cell r="A3107" t="str">
            <v>WAMedium C&amp;IDLC Central ACSummer Peak Reduction @Meter  (MW)Low Participation Case0</v>
          </cell>
          <cell r="B3107" t="str">
            <v>WA</v>
          </cell>
          <cell r="C3107" t="str">
            <v>Medium C&amp;I</v>
          </cell>
          <cell r="D3107" t="str">
            <v>DLC Central AC</v>
          </cell>
          <cell r="E3107" t="str">
            <v>Summer Peak Reduction @Meter  (MW)</v>
          </cell>
          <cell r="F3107" t="str">
            <v>Low Participation Case</v>
          </cell>
          <cell r="G3107">
            <v>0</v>
          </cell>
          <cell r="H3107">
            <v>0</v>
          </cell>
          <cell r="I3107">
            <v>0</v>
          </cell>
          <cell r="J3107">
            <v>0</v>
          </cell>
          <cell r="K3107">
            <v>0</v>
          </cell>
          <cell r="L3107">
            <v>0</v>
          </cell>
          <cell r="M3107">
            <v>0</v>
          </cell>
          <cell r="N3107">
            <v>0</v>
          </cell>
          <cell r="O3107">
            <v>0</v>
          </cell>
          <cell r="P3107">
            <v>0</v>
          </cell>
          <cell r="Q3107">
            <v>0</v>
          </cell>
          <cell r="R3107">
            <v>5.1061481672101516</v>
          </cell>
          <cell r="S3107">
            <v>15.546439584201273</v>
          </cell>
          <cell r="T3107">
            <v>36.769815927493447</v>
          </cell>
          <cell r="U3107">
            <v>47.99510590524666</v>
          </cell>
          <cell r="V3107">
            <v>54.039254216657497</v>
          </cell>
          <cell r="W3107">
            <v>54.75501228123791</v>
          </cell>
          <cell r="X3107">
            <v>55.462504704051796</v>
          </cell>
          <cell r="Y3107">
            <v>56.170704503007471</v>
          </cell>
          <cell r="Z3107">
            <v>56.91276145592839</v>
          </cell>
          <cell r="AA3107">
            <v>57.74360864977195</v>
          </cell>
          <cell r="AB3107">
            <v>58.507439221742665</v>
          </cell>
          <cell r="AC3107">
            <v>59.27262640549219</v>
          </cell>
          <cell r="AD3107">
            <v>60.065513565673378</v>
          </cell>
          <cell r="AE3107">
            <v>60.869007140432515</v>
          </cell>
          <cell r="AF3107">
            <v>61.683249011282939</v>
          </cell>
          <cell r="AG3107">
            <v>62.508382957680382</v>
          </cell>
          <cell r="AH3107">
            <v>63.344554682411669</v>
          </cell>
          <cell r="AI3107">
            <v>64.191911837323005</v>
          </cell>
          <cell r="AJ3107">
            <v>65.050604049392433</v>
          </cell>
          <cell r="AK3107">
            <v>65.920782947151125</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row>
        <row r="3108">
          <cell r="A3108" t="str">
            <v>WAMedium C&amp;IDLC Central ACSummer Peak Reduction @Generation (MW)Low Participation Case0</v>
          </cell>
          <cell r="B3108" t="str">
            <v>WA</v>
          </cell>
          <cell r="C3108" t="str">
            <v>Medium C&amp;I</v>
          </cell>
          <cell r="D3108" t="str">
            <v>DLC Central AC</v>
          </cell>
          <cell r="E3108" t="str">
            <v>Summer Peak Reduction @Generation (MW)</v>
          </cell>
          <cell r="F3108" t="str">
            <v>Low Participation Case</v>
          </cell>
          <cell r="G3108">
            <v>0</v>
          </cell>
          <cell r="H3108">
            <v>0</v>
          </cell>
          <cell r="I3108">
            <v>0</v>
          </cell>
          <cell r="J3108">
            <v>0</v>
          </cell>
          <cell r="K3108">
            <v>0</v>
          </cell>
          <cell r="L3108">
            <v>0</v>
          </cell>
          <cell r="M3108">
            <v>0</v>
          </cell>
          <cell r="N3108">
            <v>0</v>
          </cell>
          <cell r="O3108">
            <v>0</v>
          </cell>
          <cell r="P3108">
            <v>0</v>
          </cell>
          <cell r="Q3108">
            <v>0</v>
          </cell>
          <cell r="R3108">
            <v>5.6309529854545115</v>
          </cell>
          <cell r="S3108">
            <v>17.1442871462299</v>
          </cell>
          <cell r="T3108">
            <v>40.548980952242438</v>
          </cell>
          <cell r="U3108">
            <v>52.92799504328039</v>
          </cell>
          <cell r="V3108">
            <v>59.593354892652727</v>
          </cell>
          <cell r="W3108">
            <v>60.382677857562754</v>
          </cell>
          <cell r="X3108">
            <v>61.162885646285609</v>
          </cell>
          <cell r="Y3108">
            <v>61.94387351456492</v>
          </cell>
          <cell r="Z3108">
            <v>62.762198341341403</v>
          </cell>
          <cell r="AA3108">
            <v>63.678439181486489</v>
          </cell>
          <cell r="AB3108">
            <v>64.520775498172327</v>
          </cell>
          <cell r="AC3108">
            <v>65.364607857843168</v>
          </cell>
          <cell r="AD3108">
            <v>66.238987169908881</v>
          </cell>
          <cell r="AE3108">
            <v>67.125063013269198</v>
          </cell>
          <cell r="AF3108">
            <v>68.022991851877961</v>
          </cell>
          <cell r="AG3108">
            <v>68.932932242700019</v>
          </cell>
          <cell r="AH3108">
            <v>69.855044863709381</v>
          </cell>
          <cell r="AI3108">
            <v>70.789492542261797</v>
          </cell>
          <cell r="AJ3108">
            <v>71.73644028384696</v>
          </cell>
          <cell r="AK3108">
            <v>72.696055301225314</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row>
        <row r="3109">
          <cell r="A3109" t="str">
            <v>WAMedium C&amp;IDLC Central ACWinter Peak Reduction @Meter  (MW)Low Participation Case0</v>
          </cell>
          <cell r="B3109" t="str">
            <v>WA</v>
          </cell>
          <cell r="C3109" t="str">
            <v>Medium C&amp;I</v>
          </cell>
          <cell r="D3109" t="str">
            <v>DLC Central AC</v>
          </cell>
          <cell r="E3109" t="str">
            <v>Winter Peak Reduction @Meter  (MW)</v>
          </cell>
          <cell r="F3109" t="str">
            <v>Low Participation Case</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row>
        <row r="3110">
          <cell r="A3110" t="str">
            <v>WAMedium C&amp;IDLC Central ACWinter Peak Reduction @Generation (MW)Low Participation Case0</v>
          </cell>
          <cell r="B3110" t="str">
            <v>WA</v>
          </cell>
          <cell r="C3110" t="str">
            <v>Medium C&amp;I</v>
          </cell>
          <cell r="D3110" t="str">
            <v>DLC Central AC</v>
          </cell>
          <cell r="E3110" t="str">
            <v>Winter Peak Reduction @Generation (MW)</v>
          </cell>
          <cell r="F3110" t="str">
            <v>Low Participation Case</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row>
        <row r="3111">
          <cell r="A3111" t="str">
            <v>WAMedium C&amp;IDLC Central ACProgram Annual BenefitsLow Participation Case0</v>
          </cell>
          <cell r="B3111" t="str">
            <v>WA</v>
          </cell>
          <cell r="C3111" t="str">
            <v>Medium C&amp;I</v>
          </cell>
          <cell r="D3111" t="str">
            <v>DLC Central AC</v>
          </cell>
          <cell r="E3111" t="str">
            <v>Program Annual Benefits</v>
          </cell>
          <cell r="F3111" t="str">
            <v>Low Participation Case</v>
          </cell>
          <cell r="G3111">
            <v>0</v>
          </cell>
        </row>
        <row r="3112">
          <cell r="A3112" t="str">
            <v>WAMedium C&amp;IDLC Central ACNew ParticipantsLow Participation Case0</v>
          </cell>
          <cell r="B3112" t="str">
            <v>WA</v>
          </cell>
          <cell r="C3112" t="str">
            <v>Medium C&amp;I</v>
          </cell>
          <cell r="D3112" t="str">
            <v>DLC Central AC</v>
          </cell>
          <cell r="E3112" t="str">
            <v>New Participants</v>
          </cell>
          <cell r="F3112" t="str">
            <v>Low Participation Case</v>
          </cell>
          <cell r="G3112">
            <v>0</v>
          </cell>
          <cell r="H3112">
            <v>0</v>
          </cell>
          <cell r="I3112">
            <v>0</v>
          </cell>
          <cell r="J3112">
            <v>0</v>
          </cell>
          <cell r="K3112">
            <v>0</v>
          </cell>
          <cell r="L3112">
            <v>0</v>
          </cell>
          <cell r="M3112">
            <v>0</v>
          </cell>
          <cell r="N3112">
            <v>0</v>
          </cell>
          <cell r="O3112">
            <v>0</v>
          </cell>
          <cell r="P3112">
            <v>0</v>
          </cell>
          <cell r="Q3112">
            <v>0</v>
          </cell>
          <cell r="R3112">
            <v>16746.686550000006</v>
          </cell>
          <cell r="S3112">
            <v>34271.919000000009</v>
          </cell>
          <cell r="T3112">
            <v>69833.664450000011</v>
          </cell>
          <cell r="U3112">
            <v>36847.527750000037</v>
          </cell>
          <cell r="V3112">
            <v>20100.588749999937</v>
          </cell>
          <cell r="W3112">
            <v>2583.0255000000179</v>
          </cell>
          <cell r="X3112">
            <v>2585.7149999999965</v>
          </cell>
          <cell r="Y3112">
            <v>2585.2035000000324</v>
          </cell>
          <cell r="Z3112">
            <v>2584.5764999999665</v>
          </cell>
          <cell r="AA3112">
            <v>2584.3950000000186</v>
          </cell>
          <cell r="AB3112">
            <v>2584.7249999999767</v>
          </cell>
          <cell r="AC3112">
            <v>2592.8595000000205</v>
          </cell>
          <cell r="AD3112">
            <v>2694.0321599718882</v>
          </cell>
          <cell r="AE3112">
            <v>2731.0805338135397</v>
          </cell>
          <cell r="AF3112">
            <v>2768.6383974915661</v>
          </cell>
          <cell r="AG3112">
            <v>2806.7127575183695</v>
          </cell>
          <cell r="AH3112">
            <v>2845.3107167601411</v>
          </cell>
          <cell r="AI3112">
            <v>2884.4394757617847</v>
          </cell>
          <cell r="AJ3112">
            <v>2924.1063340901455</v>
          </cell>
          <cell r="AK3112">
            <v>2964.3186916958948</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row>
        <row r="3113">
          <cell r="A3113" t="str">
            <v>WAMedium C&amp;IDLC Central ACIncentive CostsLow Participation Case0</v>
          </cell>
          <cell r="B3113" t="str">
            <v>WA</v>
          </cell>
          <cell r="C3113" t="str">
            <v>Medium C&amp;I</v>
          </cell>
          <cell r="D3113" t="str">
            <v>DLC Central AC</v>
          </cell>
          <cell r="E3113" t="str">
            <v>Incentive Costs</v>
          </cell>
          <cell r="F3113" t="str">
            <v>Low Participation Case</v>
          </cell>
          <cell r="G3113">
            <v>0</v>
          </cell>
          <cell r="H3113">
            <v>0</v>
          </cell>
          <cell r="I3113">
            <v>0</v>
          </cell>
          <cell r="J3113">
            <v>0</v>
          </cell>
          <cell r="K3113">
            <v>0</v>
          </cell>
          <cell r="L3113">
            <v>0</v>
          </cell>
          <cell r="M3113">
            <v>0</v>
          </cell>
          <cell r="N3113">
            <v>0</v>
          </cell>
          <cell r="O3113">
            <v>0</v>
          </cell>
          <cell r="P3113">
            <v>0</v>
          </cell>
          <cell r="Q3113">
            <v>0</v>
          </cell>
          <cell r="R3113">
            <v>351680.42</v>
          </cell>
          <cell r="S3113">
            <v>1071390.72</v>
          </cell>
          <cell r="T3113">
            <v>2537897.67</v>
          </cell>
          <cell r="U3113">
            <v>3311695.75</v>
          </cell>
          <cell r="V3113">
            <v>3733808.12</v>
          </cell>
          <cell r="W3113">
            <v>3788051.65</v>
          </cell>
          <cell r="X3113">
            <v>3842351.67</v>
          </cell>
          <cell r="Y3113">
            <v>3896640.94</v>
          </cell>
          <cell r="Z3113">
            <v>3950917.05</v>
          </cell>
          <cell r="AA3113">
            <v>4005189.34</v>
          </cell>
          <cell r="AB3113">
            <v>4059468.57</v>
          </cell>
          <cell r="AC3113">
            <v>4113918.62</v>
          </cell>
          <cell r="AD3113">
            <v>4170493.29</v>
          </cell>
          <cell r="AE3113">
            <v>4227845.9800000004</v>
          </cell>
          <cell r="AF3113">
            <v>4285987.3899999997</v>
          </cell>
          <cell r="AG3113">
            <v>4344928.3600000003</v>
          </cell>
          <cell r="AH3113">
            <v>4404679.88</v>
          </cell>
          <cell r="AI3113">
            <v>4465253.1100000003</v>
          </cell>
          <cell r="AJ3113">
            <v>4526659.34</v>
          </cell>
          <cell r="AK3113">
            <v>4588910.04</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row>
        <row r="3114">
          <cell r="A3114" t="str">
            <v>WAMedium C&amp;IDLC Central ACParticipantsLow Participation Case0</v>
          </cell>
          <cell r="B3114" t="str">
            <v>WA</v>
          </cell>
          <cell r="C3114" t="str">
            <v>Medium C&amp;I</v>
          </cell>
          <cell r="D3114" t="str">
            <v>DLC Central AC</v>
          </cell>
          <cell r="E3114" t="str">
            <v>Participants</v>
          </cell>
          <cell r="F3114" t="str">
            <v>Low Participation Case</v>
          </cell>
          <cell r="G3114">
            <v>0</v>
          </cell>
          <cell r="H3114">
            <v>0</v>
          </cell>
          <cell r="I3114">
            <v>0</v>
          </cell>
          <cell r="J3114">
            <v>0</v>
          </cell>
          <cell r="K3114">
            <v>0</v>
          </cell>
          <cell r="L3114">
            <v>0</v>
          </cell>
          <cell r="M3114">
            <v>0</v>
          </cell>
          <cell r="N3114">
            <v>0</v>
          </cell>
          <cell r="O3114">
            <v>0</v>
          </cell>
          <cell r="P3114">
            <v>0</v>
          </cell>
          <cell r="Q3114">
            <v>0</v>
          </cell>
          <cell r="R3114">
            <v>16746.686550000006</v>
          </cell>
          <cell r="S3114">
            <v>51018.605550000015</v>
          </cell>
          <cell r="T3114">
            <v>120852.27000000002</v>
          </cell>
          <cell r="U3114">
            <v>157699.79775000006</v>
          </cell>
          <cell r="V3114">
            <v>177800.38649999999</v>
          </cell>
          <cell r="W3114">
            <v>180383.41200000001</v>
          </cell>
          <cell r="X3114">
            <v>182969.12700000001</v>
          </cell>
          <cell r="Y3114">
            <v>185554.33050000004</v>
          </cell>
          <cell r="Z3114">
            <v>188138.90700000001</v>
          </cell>
          <cell r="AA3114">
            <v>190723.30200000003</v>
          </cell>
          <cell r="AB3114">
            <v>193308.027</v>
          </cell>
          <cell r="AC3114">
            <v>195900.88650000002</v>
          </cell>
          <cell r="AD3114">
            <v>198594.91865997191</v>
          </cell>
          <cell r="AE3114">
            <v>201325.99919378545</v>
          </cell>
          <cell r="AF3114">
            <v>204094.63759127702</v>
          </cell>
          <cell r="AG3114">
            <v>206901.35034879539</v>
          </cell>
          <cell r="AH3114">
            <v>209746.66106555553</v>
          </cell>
          <cell r="AI3114">
            <v>212631.10054131731</v>
          </cell>
          <cell r="AJ3114">
            <v>215555.20687540746</v>
          </cell>
          <cell r="AK3114">
            <v>218519.52556710335</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row>
        <row r="3115">
          <cell r="A3115" t="str">
            <v>WAResidentialDLC Central ACProgram Annual BenefitsLow Participation Case0</v>
          </cell>
          <cell r="B3115" t="str">
            <v>WA</v>
          </cell>
          <cell r="C3115" t="str">
            <v>Residential</v>
          </cell>
          <cell r="D3115" t="str">
            <v>DLC Central AC</v>
          </cell>
          <cell r="E3115" t="str">
            <v>Program Annual Benefits</v>
          </cell>
          <cell r="F3115" t="str">
            <v>Low Participation Case</v>
          </cell>
          <cell r="G3115">
            <v>0</v>
          </cell>
          <cell r="H3115">
            <v>0</v>
          </cell>
          <cell r="I3115">
            <v>0</v>
          </cell>
          <cell r="J3115">
            <v>0</v>
          </cell>
          <cell r="K3115">
            <v>0</v>
          </cell>
          <cell r="L3115">
            <v>0</v>
          </cell>
          <cell r="M3115">
            <v>0</v>
          </cell>
          <cell r="N3115">
            <v>0</v>
          </cell>
          <cell r="O3115">
            <v>0</v>
          </cell>
          <cell r="P3115">
            <v>0</v>
          </cell>
          <cell r="Q3115">
            <v>0</v>
          </cell>
          <cell r="R3115">
            <v>573231.01</v>
          </cell>
          <cell r="S3115">
            <v>1745288.43</v>
          </cell>
          <cell r="T3115">
            <v>4127886.26</v>
          </cell>
          <cell r="U3115">
            <v>5388069.9000000004</v>
          </cell>
          <cell r="V3115">
            <v>6066603.5300000003</v>
          </cell>
          <cell r="W3115">
            <v>6146956.6100000003</v>
          </cell>
          <cell r="X3115">
            <v>6226381.7599999998</v>
          </cell>
          <cell r="Y3115">
            <v>6305886.3200000003</v>
          </cell>
          <cell r="Z3115">
            <v>6389191.79</v>
          </cell>
          <cell r="AA3115">
            <v>6482465.1100000003</v>
          </cell>
          <cell r="AB3115">
            <v>6568214.9500000002</v>
          </cell>
          <cell r="AC3115">
            <v>6654117.0800000001</v>
          </cell>
          <cell r="AD3115">
            <v>6743128.8899999997</v>
          </cell>
          <cell r="AE3115">
            <v>6833331.4100000001</v>
          </cell>
          <cell r="AF3115">
            <v>6924740.5700000003</v>
          </cell>
          <cell r="AG3115">
            <v>7017372.5</v>
          </cell>
          <cell r="AH3115">
            <v>7111243.5700000003</v>
          </cell>
          <cell r="AI3115">
            <v>7206370.3399999999</v>
          </cell>
          <cell r="AJ3115">
            <v>7302769.6200000001</v>
          </cell>
          <cell r="AK3115">
            <v>7400458.4299999997</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row>
        <row r="3116">
          <cell r="A3116" t="str">
            <v>WAResidentialDLC Central ACProgram Annual CostsLow Participation Case0</v>
          </cell>
          <cell r="B3116" t="str">
            <v>WA</v>
          </cell>
          <cell r="C3116" t="str">
            <v>Residential</v>
          </cell>
          <cell r="D3116" t="str">
            <v>DLC Central AC</v>
          </cell>
          <cell r="E3116" t="str">
            <v>Program Annual Costs</v>
          </cell>
          <cell r="F3116" t="str">
            <v>Low Participation Case</v>
          </cell>
          <cell r="G3116">
            <v>0</v>
          </cell>
          <cell r="H3116">
            <v>0</v>
          </cell>
          <cell r="I3116">
            <v>0</v>
          </cell>
          <cell r="J3116">
            <v>0</v>
          </cell>
          <cell r="K3116">
            <v>0</v>
          </cell>
          <cell r="L3116">
            <v>0</v>
          </cell>
          <cell r="M3116">
            <v>0</v>
          </cell>
          <cell r="N3116">
            <v>0</v>
          </cell>
          <cell r="O3116">
            <v>0</v>
          </cell>
          <cell r="P3116">
            <v>0</v>
          </cell>
          <cell r="Q3116">
            <v>0</v>
          </cell>
          <cell r="R3116">
            <v>5834317.1500000004</v>
          </cell>
          <cell r="S3116">
            <v>12509121.98</v>
          </cell>
          <cell r="T3116">
            <v>26286343.199999999</v>
          </cell>
          <cell r="U3116">
            <v>16130618.27</v>
          </cell>
          <cell r="V3116">
            <v>10911310.720000001</v>
          </cell>
          <cell r="W3116">
            <v>4823091.07</v>
          </cell>
          <cell r="X3116">
            <v>4899046.41</v>
          </cell>
          <cell r="Y3116">
            <v>4974249.76</v>
          </cell>
          <cell r="Z3116">
            <v>5049879.66</v>
          </cell>
          <cell r="AA3116">
            <v>5126289.05</v>
          </cell>
          <cell r="AB3116">
            <v>5203203.5</v>
          </cell>
          <cell r="AC3116">
            <v>5283869.59</v>
          </cell>
          <cell r="AD3116">
            <v>5405233.1200000001</v>
          </cell>
          <cell r="AE3116">
            <v>5502775.29</v>
          </cell>
          <cell r="AF3116">
            <v>5602414.6799999997</v>
          </cell>
          <cell r="AG3116">
            <v>5704204.7300000004</v>
          </cell>
          <cell r="AH3116">
            <v>5808200.4400000004</v>
          </cell>
          <cell r="AI3116">
            <v>5914458.3899999997</v>
          </cell>
          <cell r="AJ3116">
            <v>6023036.7800000003</v>
          </cell>
          <cell r="AK3116">
            <v>6133995.5099999998</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row>
        <row r="3117">
          <cell r="A3117" t="str">
            <v>WAResidentialDLC Central ACNon-Incentive CostsLow Participation Case0</v>
          </cell>
          <cell r="B3117" t="str">
            <v>WA</v>
          </cell>
          <cell r="C3117" t="str">
            <v>Residential</v>
          </cell>
          <cell r="D3117" t="str">
            <v>DLC Central AC</v>
          </cell>
          <cell r="E3117" t="str">
            <v>Non-Incentive Costs</v>
          </cell>
          <cell r="F3117" t="str">
            <v>Low Participation Case</v>
          </cell>
          <cell r="G3117">
            <v>0</v>
          </cell>
          <cell r="H3117">
            <v>0</v>
          </cell>
          <cell r="I3117">
            <v>0</v>
          </cell>
          <cell r="J3117">
            <v>0</v>
          </cell>
          <cell r="K3117">
            <v>0</v>
          </cell>
          <cell r="L3117">
            <v>0</v>
          </cell>
          <cell r="M3117">
            <v>0</v>
          </cell>
          <cell r="N3117">
            <v>0</v>
          </cell>
          <cell r="O3117">
            <v>0</v>
          </cell>
          <cell r="P3117">
            <v>0</v>
          </cell>
          <cell r="Q3117">
            <v>0</v>
          </cell>
          <cell r="R3117">
            <v>5482636.7300000004</v>
          </cell>
          <cell r="S3117">
            <v>11437731.27</v>
          </cell>
          <cell r="T3117">
            <v>23748445.530000001</v>
          </cell>
          <cell r="U3117">
            <v>12818922.52</v>
          </cell>
          <cell r="V3117">
            <v>7177502.6100000003</v>
          </cell>
          <cell r="W3117">
            <v>1035039.42</v>
          </cell>
          <cell r="X3117">
            <v>1056694.75</v>
          </cell>
          <cell r="Y3117">
            <v>1077608.81</v>
          </cell>
          <cell r="Z3117">
            <v>1098962.6200000001</v>
          </cell>
          <cell r="AA3117">
            <v>1121099.71</v>
          </cell>
          <cell r="AB3117">
            <v>1143734.93</v>
          </cell>
          <cell r="AC3117">
            <v>1169950.97</v>
          </cell>
          <cell r="AD3117">
            <v>1234739.83</v>
          </cell>
          <cell r="AE3117">
            <v>1274929.31</v>
          </cell>
          <cell r="AF3117">
            <v>1316427.29</v>
          </cell>
          <cell r="AG3117">
            <v>1359276.37</v>
          </cell>
          <cell r="AH3117">
            <v>1403520.56</v>
          </cell>
          <cell r="AI3117">
            <v>1449205.28</v>
          </cell>
          <cell r="AJ3117">
            <v>1496377.44</v>
          </cell>
          <cell r="AK3117">
            <v>1545085.48</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row>
        <row r="3118">
          <cell r="A3118" t="str">
            <v>WAResidentialDLC Central ACSummer Peak Reduction @Meter  (MW)Low Participation Case0</v>
          </cell>
          <cell r="B3118" t="str">
            <v>WA</v>
          </cell>
          <cell r="C3118" t="str">
            <v>Residential</v>
          </cell>
          <cell r="D3118" t="str">
            <v>DLC Central AC</v>
          </cell>
          <cell r="E3118" t="str">
            <v>Summer Peak Reduction @Meter  (MW)</v>
          </cell>
          <cell r="F3118" t="str">
            <v>Low Participation Case</v>
          </cell>
          <cell r="G3118">
            <v>0</v>
          </cell>
          <cell r="H3118">
            <v>0</v>
          </cell>
          <cell r="I3118">
            <v>0</v>
          </cell>
          <cell r="J3118">
            <v>0</v>
          </cell>
          <cell r="K3118">
            <v>0</v>
          </cell>
          <cell r="L3118">
            <v>0</v>
          </cell>
          <cell r="M3118">
            <v>0</v>
          </cell>
          <cell r="N3118">
            <v>0</v>
          </cell>
          <cell r="O3118">
            <v>0</v>
          </cell>
          <cell r="P3118">
            <v>0</v>
          </cell>
          <cell r="Q3118">
            <v>0</v>
          </cell>
          <cell r="R3118">
            <v>5.1061481672101516</v>
          </cell>
          <cell r="S3118">
            <v>15.546439584201273</v>
          </cell>
          <cell r="T3118">
            <v>36.769815927493447</v>
          </cell>
          <cell r="U3118">
            <v>47.99510590524666</v>
          </cell>
          <cell r="V3118">
            <v>54.039254216657497</v>
          </cell>
          <cell r="W3118">
            <v>54.75501228123791</v>
          </cell>
          <cell r="X3118">
            <v>55.462504704051796</v>
          </cell>
          <cell r="Y3118">
            <v>56.170704503007471</v>
          </cell>
          <cell r="Z3118">
            <v>56.91276145592839</v>
          </cell>
          <cell r="AA3118">
            <v>57.74360864977195</v>
          </cell>
          <cell r="AB3118">
            <v>58.507439221742665</v>
          </cell>
          <cell r="AC3118">
            <v>59.27262640549219</v>
          </cell>
          <cell r="AD3118">
            <v>60.065513565673378</v>
          </cell>
          <cell r="AE3118">
            <v>60.869007140432515</v>
          </cell>
          <cell r="AF3118">
            <v>61.683249011282939</v>
          </cell>
          <cell r="AG3118">
            <v>62.508382957680382</v>
          </cell>
          <cell r="AH3118">
            <v>63.344554682411669</v>
          </cell>
          <cell r="AI3118">
            <v>64.191911837323005</v>
          </cell>
          <cell r="AJ3118">
            <v>65.050604049392433</v>
          </cell>
          <cell r="AK3118">
            <v>65.920782947151125</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row>
        <row r="3119">
          <cell r="A3119" t="str">
            <v>WAResidentialDLC Central ACSummer Peak Reduction @Generation (MW)Low Participation Case0</v>
          </cell>
          <cell r="B3119" t="str">
            <v>WA</v>
          </cell>
          <cell r="C3119" t="str">
            <v>Residential</v>
          </cell>
          <cell r="D3119" t="str">
            <v>DLC Central AC</v>
          </cell>
          <cell r="E3119" t="str">
            <v>Summer Peak Reduction @Generation (MW)</v>
          </cell>
          <cell r="F3119" t="str">
            <v>Low Participation Case</v>
          </cell>
          <cell r="G3119">
            <v>0</v>
          </cell>
          <cell r="H3119">
            <v>0</v>
          </cell>
          <cell r="I3119">
            <v>0</v>
          </cell>
          <cell r="J3119">
            <v>0</v>
          </cell>
          <cell r="K3119">
            <v>0</v>
          </cell>
          <cell r="L3119">
            <v>0</v>
          </cell>
          <cell r="M3119">
            <v>0</v>
          </cell>
          <cell r="N3119">
            <v>0</v>
          </cell>
          <cell r="O3119">
            <v>0</v>
          </cell>
          <cell r="P3119">
            <v>0</v>
          </cell>
          <cell r="Q3119">
            <v>0</v>
          </cell>
          <cell r="R3119">
            <v>5.6309529854545115</v>
          </cell>
          <cell r="S3119">
            <v>17.1442871462299</v>
          </cell>
          <cell r="T3119">
            <v>40.548980952242438</v>
          </cell>
          <cell r="U3119">
            <v>52.92799504328039</v>
          </cell>
          <cell r="V3119">
            <v>59.593354892652727</v>
          </cell>
          <cell r="W3119">
            <v>60.382677857562754</v>
          </cell>
          <cell r="X3119">
            <v>61.162885646285609</v>
          </cell>
          <cell r="Y3119">
            <v>61.94387351456492</v>
          </cell>
          <cell r="Z3119">
            <v>62.762198341341403</v>
          </cell>
          <cell r="AA3119">
            <v>63.678439181486489</v>
          </cell>
          <cell r="AB3119">
            <v>64.520775498172327</v>
          </cell>
          <cell r="AC3119">
            <v>65.364607857843168</v>
          </cell>
          <cell r="AD3119">
            <v>66.238987169908881</v>
          </cell>
          <cell r="AE3119">
            <v>67.125063013269198</v>
          </cell>
          <cell r="AF3119">
            <v>68.022991851877961</v>
          </cell>
          <cell r="AG3119">
            <v>68.932932242700019</v>
          </cell>
          <cell r="AH3119">
            <v>69.855044863709381</v>
          </cell>
          <cell r="AI3119">
            <v>70.789492542261797</v>
          </cell>
          <cell r="AJ3119">
            <v>71.73644028384696</v>
          </cell>
          <cell r="AK3119">
            <v>72.696055301225314</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row>
        <row r="3120">
          <cell r="A3120" t="str">
            <v>WAResidentialDLC Central ACWinter Peak Reduction @Meter  (MW)Low Participation Case0</v>
          </cell>
          <cell r="B3120" t="str">
            <v>WA</v>
          </cell>
          <cell r="C3120" t="str">
            <v>Residential</v>
          </cell>
          <cell r="D3120" t="str">
            <v>DLC Central AC</v>
          </cell>
          <cell r="E3120" t="str">
            <v>Winter Peak Reduction @Meter  (MW)</v>
          </cell>
          <cell r="F3120" t="str">
            <v>Low Participation Case</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row>
        <row r="3121">
          <cell r="A3121" t="str">
            <v>WAResidentialDLC Central ACWinter Peak Reduction @Generation (MW)Low Participation Case0</v>
          </cell>
          <cell r="B3121" t="str">
            <v>WA</v>
          </cell>
          <cell r="C3121" t="str">
            <v>Residential</v>
          </cell>
          <cell r="D3121" t="str">
            <v>DLC Central AC</v>
          </cell>
          <cell r="E3121" t="str">
            <v>Winter Peak Reduction @Generation (MW)</v>
          </cell>
          <cell r="F3121" t="str">
            <v>Low Participation Case</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row>
        <row r="3122">
          <cell r="A3122" t="str">
            <v>WAResidentialDLC Central ACProgram Annual BenefitsLow Participation Case0</v>
          </cell>
          <cell r="B3122" t="str">
            <v>WA</v>
          </cell>
          <cell r="C3122" t="str">
            <v>Residential</v>
          </cell>
          <cell r="D3122" t="str">
            <v>DLC Central AC</v>
          </cell>
          <cell r="E3122" t="str">
            <v>Program Annual Benefits</v>
          </cell>
          <cell r="F3122" t="str">
            <v>Low Participation Case</v>
          </cell>
          <cell r="G3122">
            <v>0</v>
          </cell>
        </row>
        <row r="3123">
          <cell r="A3123" t="str">
            <v>WAResidentialDLC Central ACNew ParticipantsLow Participation Case0</v>
          </cell>
          <cell r="B3123" t="str">
            <v>WA</v>
          </cell>
          <cell r="C3123" t="str">
            <v>Residential</v>
          </cell>
          <cell r="D3123" t="str">
            <v>DLC Central AC</v>
          </cell>
          <cell r="E3123" t="str">
            <v>New Participants</v>
          </cell>
          <cell r="F3123" t="str">
            <v>Low Participation Case</v>
          </cell>
          <cell r="G3123">
            <v>0</v>
          </cell>
          <cell r="H3123">
            <v>0</v>
          </cell>
          <cell r="I3123">
            <v>0</v>
          </cell>
          <cell r="J3123">
            <v>0</v>
          </cell>
          <cell r="K3123">
            <v>0</v>
          </cell>
          <cell r="L3123">
            <v>0</v>
          </cell>
          <cell r="M3123">
            <v>0</v>
          </cell>
          <cell r="N3123">
            <v>0</v>
          </cell>
          <cell r="O3123">
            <v>0</v>
          </cell>
          <cell r="P3123">
            <v>0</v>
          </cell>
          <cell r="Q3123">
            <v>0</v>
          </cell>
          <cell r="R3123">
            <v>16746.686550000006</v>
          </cell>
          <cell r="S3123">
            <v>34271.919000000009</v>
          </cell>
          <cell r="T3123">
            <v>69833.664450000011</v>
          </cell>
          <cell r="U3123">
            <v>36847.527750000037</v>
          </cell>
          <cell r="V3123">
            <v>20100.588749999937</v>
          </cell>
          <cell r="W3123">
            <v>2583.0255000000179</v>
          </cell>
          <cell r="X3123">
            <v>2585.7149999999965</v>
          </cell>
          <cell r="Y3123">
            <v>2585.2035000000324</v>
          </cell>
          <cell r="Z3123">
            <v>2584.5764999999665</v>
          </cell>
          <cell r="AA3123">
            <v>2584.3950000000186</v>
          </cell>
          <cell r="AB3123">
            <v>2584.7249999999767</v>
          </cell>
          <cell r="AC3123">
            <v>2592.8595000000205</v>
          </cell>
          <cell r="AD3123">
            <v>2694.0321599718882</v>
          </cell>
          <cell r="AE3123">
            <v>2731.0805338135397</v>
          </cell>
          <cell r="AF3123">
            <v>2768.6383974915661</v>
          </cell>
          <cell r="AG3123">
            <v>2806.7127575183695</v>
          </cell>
          <cell r="AH3123">
            <v>2845.3107167601411</v>
          </cell>
          <cell r="AI3123">
            <v>2884.4394757617847</v>
          </cell>
          <cell r="AJ3123">
            <v>2924.1063340901455</v>
          </cell>
          <cell r="AK3123">
            <v>2964.3186916958948</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row>
        <row r="3124">
          <cell r="A3124" t="str">
            <v>WAResidentialDLC Central ACIncentive CostsLow Participation Case0</v>
          </cell>
          <cell r="B3124" t="str">
            <v>WA</v>
          </cell>
          <cell r="C3124" t="str">
            <v>Residential</v>
          </cell>
          <cell r="D3124" t="str">
            <v>DLC Central AC</v>
          </cell>
          <cell r="E3124" t="str">
            <v>Incentive Costs</v>
          </cell>
          <cell r="F3124" t="str">
            <v>Low Participation Case</v>
          </cell>
          <cell r="G3124">
            <v>0</v>
          </cell>
          <cell r="H3124">
            <v>0</v>
          </cell>
          <cell r="I3124">
            <v>0</v>
          </cell>
          <cell r="J3124">
            <v>0</v>
          </cell>
          <cell r="K3124">
            <v>0</v>
          </cell>
          <cell r="L3124">
            <v>0</v>
          </cell>
          <cell r="M3124">
            <v>0</v>
          </cell>
          <cell r="N3124">
            <v>0</v>
          </cell>
          <cell r="O3124">
            <v>0</v>
          </cell>
          <cell r="P3124">
            <v>0</v>
          </cell>
          <cell r="Q3124">
            <v>0</v>
          </cell>
          <cell r="R3124">
            <v>351680.42</v>
          </cell>
          <cell r="S3124">
            <v>1071390.72</v>
          </cell>
          <cell r="T3124">
            <v>2537897.67</v>
          </cell>
          <cell r="U3124">
            <v>3311695.75</v>
          </cell>
          <cell r="V3124">
            <v>3733808.12</v>
          </cell>
          <cell r="W3124">
            <v>3788051.65</v>
          </cell>
          <cell r="X3124">
            <v>3842351.67</v>
          </cell>
          <cell r="Y3124">
            <v>3896640.94</v>
          </cell>
          <cell r="Z3124">
            <v>3950917.05</v>
          </cell>
          <cell r="AA3124">
            <v>4005189.34</v>
          </cell>
          <cell r="AB3124">
            <v>4059468.57</v>
          </cell>
          <cell r="AC3124">
            <v>4113918.62</v>
          </cell>
          <cell r="AD3124">
            <v>4170493.29</v>
          </cell>
          <cell r="AE3124">
            <v>4227845.9800000004</v>
          </cell>
          <cell r="AF3124">
            <v>4285987.3899999997</v>
          </cell>
          <cell r="AG3124">
            <v>4344928.3600000003</v>
          </cell>
          <cell r="AH3124">
            <v>4404679.88</v>
          </cell>
          <cell r="AI3124">
            <v>4465253.1100000003</v>
          </cell>
          <cell r="AJ3124">
            <v>4526659.34</v>
          </cell>
          <cell r="AK3124">
            <v>4588910.04</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row>
        <row r="3125">
          <cell r="A3125" t="str">
            <v>WAResidentialDLC Central ACParticipantsLow Participation Case0</v>
          </cell>
          <cell r="B3125" t="str">
            <v>WA</v>
          </cell>
          <cell r="C3125" t="str">
            <v>Residential</v>
          </cell>
          <cell r="D3125" t="str">
            <v>DLC Central AC</v>
          </cell>
          <cell r="E3125" t="str">
            <v>Participants</v>
          </cell>
          <cell r="F3125" t="str">
            <v>Low Participation Case</v>
          </cell>
          <cell r="G3125">
            <v>0</v>
          </cell>
          <cell r="H3125">
            <v>0</v>
          </cell>
          <cell r="I3125">
            <v>0</v>
          </cell>
          <cell r="J3125">
            <v>0</v>
          </cell>
          <cell r="K3125">
            <v>0</v>
          </cell>
          <cell r="L3125">
            <v>0</v>
          </cell>
          <cell r="M3125">
            <v>0</v>
          </cell>
          <cell r="N3125">
            <v>0</v>
          </cell>
          <cell r="O3125">
            <v>0</v>
          </cell>
          <cell r="P3125">
            <v>0</v>
          </cell>
          <cell r="Q3125">
            <v>0</v>
          </cell>
          <cell r="R3125">
            <v>16746.686550000006</v>
          </cell>
          <cell r="S3125">
            <v>51018.605550000015</v>
          </cell>
          <cell r="T3125">
            <v>120852.27000000002</v>
          </cell>
          <cell r="U3125">
            <v>157699.79775000006</v>
          </cell>
          <cell r="V3125">
            <v>177800.38649999999</v>
          </cell>
          <cell r="W3125">
            <v>180383.41200000001</v>
          </cell>
          <cell r="X3125">
            <v>182969.12700000001</v>
          </cell>
          <cell r="Y3125">
            <v>185554.33050000004</v>
          </cell>
          <cell r="Z3125">
            <v>188138.90700000001</v>
          </cell>
          <cell r="AA3125">
            <v>190723.30200000003</v>
          </cell>
          <cell r="AB3125">
            <v>193308.027</v>
          </cell>
          <cell r="AC3125">
            <v>195900.88650000002</v>
          </cell>
          <cell r="AD3125">
            <v>198594.91865997191</v>
          </cell>
          <cell r="AE3125">
            <v>201325.99919378545</v>
          </cell>
          <cell r="AF3125">
            <v>204094.63759127702</v>
          </cell>
          <cell r="AG3125">
            <v>206901.35034879539</v>
          </cell>
          <cell r="AH3125">
            <v>209746.66106555553</v>
          </cell>
          <cell r="AI3125">
            <v>212631.10054131731</v>
          </cell>
          <cell r="AJ3125">
            <v>215555.20687540746</v>
          </cell>
          <cell r="AK3125">
            <v>218519.52556710335</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row>
        <row r="3126">
          <cell r="A3126" t="str">
            <v>WASmall C&amp;IDLC Central ACProgram Annual BenefitsLow Participation Case0</v>
          </cell>
          <cell r="B3126" t="str">
            <v>WA</v>
          </cell>
          <cell r="C3126" t="str">
            <v>Small C&amp;I</v>
          </cell>
          <cell r="D3126" t="str">
            <v>DLC Central AC</v>
          </cell>
          <cell r="E3126" t="str">
            <v>Program Annual Benefits</v>
          </cell>
          <cell r="F3126" t="str">
            <v>Low Participation Case</v>
          </cell>
          <cell r="G3126">
            <v>0</v>
          </cell>
          <cell r="H3126">
            <v>0</v>
          </cell>
          <cell r="I3126">
            <v>0</v>
          </cell>
          <cell r="J3126">
            <v>0</v>
          </cell>
          <cell r="K3126">
            <v>0</v>
          </cell>
          <cell r="L3126">
            <v>0</v>
          </cell>
          <cell r="M3126">
            <v>0</v>
          </cell>
          <cell r="N3126">
            <v>0</v>
          </cell>
          <cell r="O3126">
            <v>0</v>
          </cell>
          <cell r="P3126">
            <v>0</v>
          </cell>
          <cell r="Q3126">
            <v>0</v>
          </cell>
          <cell r="R3126">
            <v>573231.01</v>
          </cell>
          <cell r="S3126">
            <v>1745288.43</v>
          </cell>
          <cell r="T3126">
            <v>4127886.26</v>
          </cell>
          <cell r="U3126">
            <v>5388069.9000000004</v>
          </cell>
          <cell r="V3126">
            <v>6066603.5300000003</v>
          </cell>
          <cell r="W3126">
            <v>6146956.6100000003</v>
          </cell>
          <cell r="X3126">
            <v>6226381.7599999998</v>
          </cell>
          <cell r="Y3126">
            <v>6305886.3200000003</v>
          </cell>
          <cell r="Z3126">
            <v>6389191.79</v>
          </cell>
          <cell r="AA3126">
            <v>6482465.1100000003</v>
          </cell>
          <cell r="AB3126">
            <v>6568214.9500000002</v>
          </cell>
          <cell r="AC3126">
            <v>6654117.0800000001</v>
          </cell>
          <cell r="AD3126">
            <v>6743128.8899999997</v>
          </cell>
          <cell r="AE3126">
            <v>6833331.4100000001</v>
          </cell>
          <cell r="AF3126">
            <v>6924740.5700000003</v>
          </cell>
          <cell r="AG3126">
            <v>7017372.5</v>
          </cell>
          <cell r="AH3126">
            <v>7111243.5700000003</v>
          </cell>
          <cell r="AI3126">
            <v>7206370.3399999999</v>
          </cell>
          <cell r="AJ3126">
            <v>7302769.6200000001</v>
          </cell>
          <cell r="AK3126">
            <v>7400458.4299999997</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row>
        <row r="3127">
          <cell r="A3127" t="str">
            <v>WASmall C&amp;IDLC Central ACProgram Annual CostsLow Participation Case0</v>
          </cell>
          <cell r="B3127" t="str">
            <v>WA</v>
          </cell>
          <cell r="C3127" t="str">
            <v>Small C&amp;I</v>
          </cell>
          <cell r="D3127" t="str">
            <v>DLC Central AC</v>
          </cell>
          <cell r="E3127" t="str">
            <v>Program Annual Costs</v>
          </cell>
          <cell r="F3127" t="str">
            <v>Low Participation Case</v>
          </cell>
          <cell r="G3127">
            <v>0</v>
          </cell>
          <cell r="H3127">
            <v>0</v>
          </cell>
          <cell r="I3127">
            <v>0</v>
          </cell>
          <cell r="J3127">
            <v>0</v>
          </cell>
          <cell r="K3127">
            <v>0</v>
          </cell>
          <cell r="L3127">
            <v>0</v>
          </cell>
          <cell r="M3127">
            <v>0</v>
          </cell>
          <cell r="N3127">
            <v>0</v>
          </cell>
          <cell r="O3127">
            <v>0</v>
          </cell>
          <cell r="P3127">
            <v>0</v>
          </cell>
          <cell r="Q3127">
            <v>0</v>
          </cell>
          <cell r="R3127">
            <v>5834317.1500000004</v>
          </cell>
          <cell r="S3127">
            <v>12509121.98</v>
          </cell>
          <cell r="T3127">
            <v>26286343.199999999</v>
          </cell>
          <cell r="U3127">
            <v>16130618.27</v>
          </cell>
          <cell r="V3127">
            <v>10911310.720000001</v>
          </cell>
          <cell r="W3127">
            <v>4823091.07</v>
          </cell>
          <cell r="X3127">
            <v>4899046.41</v>
          </cell>
          <cell r="Y3127">
            <v>4974249.76</v>
          </cell>
          <cell r="Z3127">
            <v>5049879.66</v>
          </cell>
          <cell r="AA3127">
            <v>5126289.05</v>
          </cell>
          <cell r="AB3127">
            <v>5203203.5</v>
          </cell>
          <cell r="AC3127">
            <v>5283869.59</v>
          </cell>
          <cell r="AD3127">
            <v>5405233.1200000001</v>
          </cell>
          <cell r="AE3127">
            <v>5502775.29</v>
          </cell>
          <cell r="AF3127">
            <v>5602414.6799999997</v>
          </cell>
          <cell r="AG3127">
            <v>5704204.7300000004</v>
          </cell>
          <cell r="AH3127">
            <v>5808200.4400000004</v>
          </cell>
          <cell r="AI3127">
            <v>5914458.3899999997</v>
          </cell>
          <cell r="AJ3127">
            <v>6023036.7800000003</v>
          </cell>
          <cell r="AK3127">
            <v>6133995.5099999998</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row>
        <row r="3128">
          <cell r="A3128" t="str">
            <v>WASmall C&amp;IDLC Central ACNon-Incentive CostsLow Participation Case0</v>
          </cell>
          <cell r="B3128" t="str">
            <v>WA</v>
          </cell>
          <cell r="C3128" t="str">
            <v>Small C&amp;I</v>
          </cell>
          <cell r="D3128" t="str">
            <v>DLC Central AC</v>
          </cell>
          <cell r="E3128" t="str">
            <v>Non-Incentive Costs</v>
          </cell>
          <cell r="F3128" t="str">
            <v>Low Participation Case</v>
          </cell>
          <cell r="G3128">
            <v>0</v>
          </cell>
          <cell r="H3128">
            <v>0</v>
          </cell>
          <cell r="I3128">
            <v>0</v>
          </cell>
          <cell r="J3128">
            <v>0</v>
          </cell>
          <cell r="K3128">
            <v>0</v>
          </cell>
          <cell r="L3128">
            <v>0</v>
          </cell>
          <cell r="M3128">
            <v>0</v>
          </cell>
          <cell r="N3128">
            <v>0</v>
          </cell>
          <cell r="O3128">
            <v>0</v>
          </cell>
          <cell r="P3128">
            <v>0</v>
          </cell>
          <cell r="Q3128">
            <v>0</v>
          </cell>
          <cell r="R3128">
            <v>5482636.7300000004</v>
          </cell>
          <cell r="S3128">
            <v>11437731.27</v>
          </cell>
          <cell r="T3128">
            <v>23748445.530000001</v>
          </cell>
          <cell r="U3128">
            <v>12818922.52</v>
          </cell>
          <cell r="V3128">
            <v>7177502.6100000003</v>
          </cell>
          <cell r="W3128">
            <v>1035039.42</v>
          </cell>
          <cell r="X3128">
            <v>1056694.75</v>
          </cell>
          <cell r="Y3128">
            <v>1077608.81</v>
          </cell>
          <cell r="Z3128">
            <v>1098962.6200000001</v>
          </cell>
          <cell r="AA3128">
            <v>1121099.71</v>
          </cell>
          <cell r="AB3128">
            <v>1143734.93</v>
          </cell>
          <cell r="AC3128">
            <v>1169950.97</v>
          </cell>
          <cell r="AD3128">
            <v>1234739.83</v>
          </cell>
          <cell r="AE3128">
            <v>1274929.31</v>
          </cell>
          <cell r="AF3128">
            <v>1316427.29</v>
          </cell>
          <cell r="AG3128">
            <v>1359276.37</v>
          </cell>
          <cell r="AH3128">
            <v>1403520.56</v>
          </cell>
          <cell r="AI3128">
            <v>1449205.28</v>
          </cell>
          <cell r="AJ3128">
            <v>1496377.44</v>
          </cell>
          <cell r="AK3128">
            <v>1545085.48</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row>
        <row r="3129">
          <cell r="A3129" t="str">
            <v>WASmall C&amp;IDLC Central ACSummer Peak Reduction @Meter  (MW)Low Participation Case0</v>
          </cell>
          <cell r="B3129" t="str">
            <v>WA</v>
          </cell>
          <cell r="C3129" t="str">
            <v>Small C&amp;I</v>
          </cell>
          <cell r="D3129" t="str">
            <v>DLC Central AC</v>
          </cell>
          <cell r="E3129" t="str">
            <v>Summer Peak Reduction @Meter  (MW)</v>
          </cell>
          <cell r="F3129" t="str">
            <v>Low Participation Case</v>
          </cell>
          <cell r="G3129">
            <v>0</v>
          </cell>
          <cell r="H3129">
            <v>0</v>
          </cell>
          <cell r="I3129">
            <v>0</v>
          </cell>
          <cell r="J3129">
            <v>0</v>
          </cell>
          <cell r="K3129">
            <v>0</v>
          </cell>
          <cell r="L3129">
            <v>0</v>
          </cell>
          <cell r="M3129">
            <v>0</v>
          </cell>
          <cell r="N3129">
            <v>0</v>
          </cell>
          <cell r="O3129">
            <v>0</v>
          </cell>
          <cell r="P3129">
            <v>0</v>
          </cell>
          <cell r="Q3129">
            <v>0</v>
          </cell>
          <cell r="R3129">
            <v>5.1061481672101516</v>
          </cell>
          <cell r="S3129">
            <v>15.546439584201273</v>
          </cell>
          <cell r="T3129">
            <v>36.769815927493447</v>
          </cell>
          <cell r="U3129">
            <v>47.99510590524666</v>
          </cell>
          <cell r="V3129">
            <v>54.039254216657497</v>
          </cell>
          <cell r="W3129">
            <v>54.75501228123791</v>
          </cell>
          <cell r="X3129">
            <v>55.462504704051796</v>
          </cell>
          <cell r="Y3129">
            <v>56.170704503007471</v>
          </cell>
          <cell r="Z3129">
            <v>56.91276145592839</v>
          </cell>
          <cell r="AA3129">
            <v>57.74360864977195</v>
          </cell>
          <cell r="AB3129">
            <v>58.507439221742665</v>
          </cell>
          <cell r="AC3129">
            <v>59.27262640549219</v>
          </cell>
          <cell r="AD3129">
            <v>60.065513565673378</v>
          </cell>
          <cell r="AE3129">
            <v>60.869007140432515</v>
          </cell>
          <cell r="AF3129">
            <v>61.683249011282939</v>
          </cell>
          <cell r="AG3129">
            <v>62.508382957680382</v>
          </cell>
          <cell r="AH3129">
            <v>63.344554682411669</v>
          </cell>
          <cell r="AI3129">
            <v>64.191911837323005</v>
          </cell>
          <cell r="AJ3129">
            <v>65.050604049392433</v>
          </cell>
          <cell r="AK3129">
            <v>65.920782947151125</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row>
        <row r="3130">
          <cell r="A3130" t="str">
            <v>WASmall C&amp;IDLC Central ACSummer Peak Reduction @Generation (MW)Low Participation Case0</v>
          </cell>
          <cell r="B3130" t="str">
            <v>WA</v>
          </cell>
          <cell r="C3130" t="str">
            <v>Small C&amp;I</v>
          </cell>
          <cell r="D3130" t="str">
            <v>DLC Central AC</v>
          </cell>
          <cell r="E3130" t="str">
            <v>Summer Peak Reduction @Generation (MW)</v>
          </cell>
          <cell r="F3130" t="str">
            <v>Low Participation Case</v>
          </cell>
          <cell r="G3130">
            <v>0</v>
          </cell>
          <cell r="H3130">
            <v>0</v>
          </cell>
          <cell r="I3130">
            <v>0</v>
          </cell>
          <cell r="J3130">
            <v>0</v>
          </cell>
          <cell r="K3130">
            <v>0</v>
          </cell>
          <cell r="L3130">
            <v>0</v>
          </cell>
          <cell r="M3130">
            <v>0</v>
          </cell>
          <cell r="N3130">
            <v>0</v>
          </cell>
          <cell r="O3130">
            <v>0</v>
          </cell>
          <cell r="P3130">
            <v>0</v>
          </cell>
          <cell r="Q3130">
            <v>0</v>
          </cell>
          <cell r="R3130">
            <v>5.6309529854545115</v>
          </cell>
          <cell r="S3130">
            <v>17.1442871462299</v>
          </cell>
          <cell r="T3130">
            <v>40.548980952242438</v>
          </cell>
          <cell r="U3130">
            <v>52.92799504328039</v>
          </cell>
          <cell r="V3130">
            <v>59.593354892652727</v>
          </cell>
          <cell r="W3130">
            <v>60.382677857562754</v>
          </cell>
          <cell r="X3130">
            <v>61.162885646285609</v>
          </cell>
          <cell r="Y3130">
            <v>61.94387351456492</v>
          </cell>
          <cell r="Z3130">
            <v>62.762198341341403</v>
          </cell>
          <cell r="AA3130">
            <v>63.678439181486489</v>
          </cell>
          <cell r="AB3130">
            <v>64.520775498172327</v>
          </cell>
          <cell r="AC3130">
            <v>65.364607857843168</v>
          </cell>
          <cell r="AD3130">
            <v>66.238987169908881</v>
          </cell>
          <cell r="AE3130">
            <v>67.125063013269198</v>
          </cell>
          <cell r="AF3130">
            <v>68.022991851877961</v>
          </cell>
          <cell r="AG3130">
            <v>68.932932242700019</v>
          </cell>
          <cell r="AH3130">
            <v>69.855044863709381</v>
          </cell>
          <cell r="AI3130">
            <v>70.789492542261797</v>
          </cell>
          <cell r="AJ3130">
            <v>71.73644028384696</v>
          </cell>
          <cell r="AK3130">
            <v>72.696055301225314</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row>
        <row r="3131">
          <cell r="A3131" t="str">
            <v>WASmall C&amp;IDLC Central ACWinter Peak Reduction @Meter  (MW)Low Participation Case0</v>
          </cell>
          <cell r="B3131" t="str">
            <v>WA</v>
          </cell>
          <cell r="C3131" t="str">
            <v>Small C&amp;I</v>
          </cell>
          <cell r="D3131" t="str">
            <v>DLC Central AC</v>
          </cell>
          <cell r="E3131" t="str">
            <v>Winter Peak Reduction @Meter  (MW)</v>
          </cell>
          <cell r="F3131" t="str">
            <v>Low Participation Case</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row>
        <row r="3132">
          <cell r="A3132" t="str">
            <v>WASmall C&amp;IDLC Central ACWinter Peak Reduction @Generation (MW)Low Participation Case0</v>
          </cell>
          <cell r="B3132" t="str">
            <v>WA</v>
          </cell>
          <cell r="C3132" t="str">
            <v>Small C&amp;I</v>
          </cell>
          <cell r="D3132" t="str">
            <v>DLC Central AC</v>
          </cell>
          <cell r="E3132" t="str">
            <v>Winter Peak Reduction @Generation (MW)</v>
          </cell>
          <cell r="F3132" t="str">
            <v>Low Participation Case</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row>
        <row r="3133">
          <cell r="A3133" t="str">
            <v>WASmall C&amp;IDLC Central ACProgram Annual BenefitsLow Participation Case0</v>
          </cell>
          <cell r="B3133" t="str">
            <v>WA</v>
          </cell>
          <cell r="C3133" t="str">
            <v>Small C&amp;I</v>
          </cell>
          <cell r="D3133" t="str">
            <v>DLC Central AC</v>
          </cell>
          <cell r="E3133" t="str">
            <v>Program Annual Benefits</v>
          </cell>
          <cell r="F3133" t="str">
            <v>Low Participation Case</v>
          </cell>
          <cell r="G3133">
            <v>0</v>
          </cell>
        </row>
        <row r="3134">
          <cell r="A3134" t="str">
            <v>WASmall C&amp;IDLC Central ACNew ParticipantsLow Participation Case0</v>
          </cell>
          <cell r="B3134" t="str">
            <v>WA</v>
          </cell>
          <cell r="C3134" t="str">
            <v>Small C&amp;I</v>
          </cell>
          <cell r="D3134" t="str">
            <v>DLC Central AC</v>
          </cell>
          <cell r="E3134" t="str">
            <v>New Participants</v>
          </cell>
          <cell r="F3134" t="str">
            <v>Low Participation Case</v>
          </cell>
          <cell r="G3134">
            <v>0</v>
          </cell>
          <cell r="H3134">
            <v>0</v>
          </cell>
          <cell r="I3134">
            <v>0</v>
          </cell>
          <cell r="J3134">
            <v>0</v>
          </cell>
          <cell r="K3134">
            <v>0</v>
          </cell>
          <cell r="L3134">
            <v>0</v>
          </cell>
          <cell r="M3134">
            <v>0</v>
          </cell>
          <cell r="N3134">
            <v>0</v>
          </cell>
          <cell r="O3134">
            <v>0</v>
          </cell>
          <cell r="P3134">
            <v>0</v>
          </cell>
          <cell r="Q3134">
            <v>0</v>
          </cell>
          <cell r="R3134">
            <v>16746.686550000006</v>
          </cell>
          <cell r="S3134">
            <v>34271.919000000009</v>
          </cell>
          <cell r="T3134">
            <v>69833.664450000011</v>
          </cell>
          <cell r="U3134">
            <v>36847.527750000037</v>
          </cell>
          <cell r="V3134">
            <v>20100.588749999937</v>
          </cell>
          <cell r="W3134">
            <v>2583.0255000000179</v>
          </cell>
          <cell r="X3134">
            <v>2585.7149999999965</v>
          </cell>
          <cell r="Y3134">
            <v>2585.2035000000324</v>
          </cell>
          <cell r="Z3134">
            <v>2584.5764999999665</v>
          </cell>
          <cell r="AA3134">
            <v>2584.3950000000186</v>
          </cell>
          <cell r="AB3134">
            <v>2584.7249999999767</v>
          </cell>
          <cell r="AC3134">
            <v>2592.8595000000205</v>
          </cell>
          <cell r="AD3134">
            <v>2694.0321599718882</v>
          </cell>
          <cell r="AE3134">
            <v>2731.0805338135397</v>
          </cell>
          <cell r="AF3134">
            <v>2768.6383974915661</v>
          </cell>
          <cell r="AG3134">
            <v>2806.7127575183695</v>
          </cell>
          <cell r="AH3134">
            <v>2845.3107167601411</v>
          </cell>
          <cell r="AI3134">
            <v>2884.4394757617847</v>
          </cell>
          <cell r="AJ3134">
            <v>2924.1063340901455</v>
          </cell>
          <cell r="AK3134">
            <v>2964.3186916958948</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row>
        <row r="3135">
          <cell r="A3135" t="str">
            <v>WASmall C&amp;IDLC Central ACIncentive CostsLow Participation Case0</v>
          </cell>
          <cell r="B3135" t="str">
            <v>WA</v>
          </cell>
          <cell r="C3135" t="str">
            <v>Small C&amp;I</v>
          </cell>
          <cell r="D3135" t="str">
            <v>DLC Central AC</v>
          </cell>
          <cell r="E3135" t="str">
            <v>Incentive Costs</v>
          </cell>
          <cell r="F3135" t="str">
            <v>Low Participation Case</v>
          </cell>
          <cell r="G3135">
            <v>0</v>
          </cell>
          <cell r="H3135">
            <v>0</v>
          </cell>
          <cell r="I3135">
            <v>0</v>
          </cell>
          <cell r="J3135">
            <v>0</v>
          </cell>
          <cell r="K3135">
            <v>0</v>
          </cell>
          <cell r="L3135">
            <v>0</v>
          </cell>
          <cell r="M3135">
            <v>0</v>
          </cell>
          <cell r="N3135">
            <v>0</v>
          </cell>
          <cell r="O3135">
            <v>0</v>
          </cell>
          <cell r="P3135">
            <v>0</v>
          </cell>
          <cell r="Q3135">
            <v>0</v>
          </cell>
          <cell r="R3135">
            <v>351680.42</v>
          </cell>
          <cell r="S3135">
            <v>1071390.72</v>
          </cell>
          <cell r="T3135">
            <v>2537897.67</v>
          </cell>
          <cell r="U3135">
            <v>3311695.75</v>
          </cell>
          <cell r="V3135">
            <v>3733808.12</v>
          </cell>
          <cell r="W3135">
            <v>3788051.65</v>
          </cell>
          <cell r="X3135">
            <v>3842351.67</v>
          </cell>
          <cell r="Y3135">
            <v>3896640.94</v>
          </cell>
          <cell r="Z3135">
            <v>3950917.05</v>
          </cell>
          <cell r="AA3135">
            <v>4005189.34</v>
          </cell>
          <cell r="AB3135">
            <v>4059468.57</v>
          </cell>
          <cell r="AC3135">
            <v>4113918.62</v>
          </cell>
          <cell r="AD3135">
            <v>4170493.29</v>
          </cell>
          <cell r="AE3135">
            <v>4227845.9800000004</v>
          </cell>
          <cell r="AF3135">
            <v>4285987.3899999997</v>
          </cell>
          <cell r="AG3135">
            <v>4344928.3600000003</v>
          </cell>
          <cell r="AH3135">
            <v>4404679.88</v>
          </cell>
          <cell r="AI3135">
            <v>4465253.1100000003</v>
          </cell>
          <cell r="AJ3135">
            <v>4526659.34</v>
          </cell>
          <cell r="AK3135">
            <v>4588910.04</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row>
        <row r="3136">
          <cell r="A3136" t="str">
            <v>WASmall C&amp;IDLC Central ACParticipantsLow Participation Case0</v>
          </cell>
          <cell r="B3136" t="str">
            <v>WA</v>
          </cell>
          <cell r="C3136" t="str">
            <v>Small C&amp;I</v>
          </cell>
          <cell r="D3136" t="str">
            <v>DLC Central AC</v>
          </cell>
          <cell r="E3136" t="str">
            <v>Participants</v>
          </cell>
          <cell r="F3136" t="str">
            <v>Low Participation Case</v>
          </cell>
          <cell r="G3136">
            <v>0</v>
          </cell>
          <cell r="H3136">
            <v>0</v>
          </cell>
          <cell r="I3136">
            <v>0</v>
          </cell>
          <cell r="J3136">
            <v>0</v>
          </cell>
          <cell r="K3136">
            <v>0</v>
          </cell>
          <cell r="L3136">
            <v>0</v>
          </cell>
          <cell r="M3136">
            <v>0</v>
          </cell>
          <cell r="N3136">
            <v>0</v>
          </cell>
          <cell r="O3136">
            <v>0</v>
          </cell>
          <cell r="P3136">
            <v>0</v>
          </cell>
          <cell r="Q3136">
            <v>0</v>
          </cell>
          <cell r="R3136">
            <v>16746.686550000006</v>
          </cell>
          <cell r="S3136">
            <v>51018.605550000015</v>
          </cell>
          <cell r="T3136">
            <v>120852.27000000002</v>
          </cell>
          <cell r="U3136">
            <v>157699.79775000006</v>
          </cell>
          <cell r="V3136">
            <v>177800.38649999999</v>
          </cell>
          <cell r="W3136">
            <v>180383.41200000001</v>
          </cell>
          <cell r="X3136">
            <v>182969.12700000001</v>
          </cell>
          <cell r="Y3136">
            <v>185554.33050000004</v>
          </cell>
          <cell r="Z3136">
            <v>188138.90700000001</v>
          </cell>
          <cell r="AA3136">
            <v>190723.30200000003</v>
          </cell>
          <cell r="AB3136">
            <v>193308.027</v>
          </cell>
          <cell r="AC3136">
            <v>195900.88650000002</v>
          </cell>
          <cell r="AD3136">
            <v>198594.91865997191</v>
          </cell>
          <cell r="AE3136">
            <v>201325.99919378545</v>
          </cell>
          <cell r="AF3136">
            <v>204094.63759127702</v>
          </cell>
          <cell r="AG3136">
            <v>206901.35034879539</v>
          </cell>
          <cell r="AH3136">
            <v>209746.66106555553</v>
          </cell>
          <cell r="AI3136">
            <v>212631.10054131731</v>
          </cell>
          <cell r="AJ3136">
            <v>215555.20687540746</v>
          </cell>
          <cell r="AK3136">
            <v>218519.52556710335</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row>
        <row r="3137">
          <cell r="A3137" t="str">
            <v>WAResidentialDLC Elec Vehicle ChargingProgram Annual BenefitsLow Participation Case0</v>
          </cell>
          <cell r="B3137" t="str">
            <v>WA</v>
          </cell>
          <cell r="C3137" t="str">
            <v>Residential</v>
          </cell>
          <cell r="D3137" t="str">
            <v>DLC Elec Vehicle Charging</v>
          </cell>
          <cell r="E3137" t="str">
            <v>Program Annual Benefits</v>
          </cell>
          <cell r="F3137" t="str">
            <v>Low Participation Case</v>
          </cell>
          <cell r="G3137">
            <v>0</v>
          </cell>
          <cell r="H3137">
            <v>0</v>
          </cell>
          <cell r="I3137">
            <v>0</v>
          </cell>
          <cell r="J3137">
            <v>0</v>
          </cell>
          <cell r="K3137">
            <v>0</v>
          </cell>
          <cell r="L3137">
            <v>0</v>
          </cell>
          <cell r="M3137">
            <v>0</v>
          </cell>
          <cell r="N3137">
            <v>0</v>
          </cell>
          <cell r="O3137">
            <v>0</v>
          </cell>
          <cell r="P3137">
            <v>0</v>
          </cell>
          <cell r="Q3137">
            <v>0</v>
          </cell>
          <cell r="R3137">
            <v>573231.01</v>
          </cell>
          <cell r="S3137">
            <v>1745288.43</v>
          </cell>
          <cell r="T3137">
            <v>4127886.26</v>
          </cell>
          <cell r="U3137">
            <v>5388069.9000000004</v>
          </cell>
          <cell r="V3137">
            <v>6066603.5300000003</v>
          </cell>
          <cell r="W3137">
            <v>6146956.6100000003</v>
          </cell>
          <cell r="X3137">
            <v>6226381.7599999998</v>
          </cell>
          <cell r="Y3137">
            <v>6305886.3200000003</v>
          </cell>
          <cell r="Z3137">
            <v>6389191.79</v>
          </cell>
          <cell r="AA3137">
            <v>6482465.1100000003</v>
          </cell>
          <cell r="AB3137">
            <v>6568214.9500000002</v>
          </cell>
          <cell r="AC3137">
            <v>6654117.0800000001</v>
          </cell>
          <cell r="AD3137">
            <v>6743128.8899999997</v>
          </cell>
          <cell r="AE3137">
            <v>6833331.4100000001</v>
          </cell>
          <cell r="AF3137">
            <v>6924740.5700000003</v>
          </cell>
          <cell r="AG3137">
            <v>7017372.5</v>
          </cell>
          <cell r="AH3137">
            <v>7111243.5700000003</v>
          </cell>
          <cell r="AI3137">
            <v>7206370.3399999999</v>
          </cell>
          <cell r="AJ3137">
            <v>7302769.6200000001</v>
          </cell>
          <cell r="AK3137">
            <v>7400458.4299999997</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row>
        <row r="3138">
          <cell r="A3138" t="str">
            <v>WAResidentialDLC Elec Vehicle ChargingProgram Annual CostsLow Participation Case0</v>
          </cell>
          <cell r="B3138" t="str">
            <v>WA</v>
          </cell>
          <cell r="C3138" t="str">
            <v>Residential</v>
          </cell>
          <cell r="D3138" t="str">
            <v>DLC Elec Vehicle Charging</v>
          </cell>
          <cell r="E3138" t="str">
            <v>Program Annual Costs</v>
          </cell>
          <cell r="F3138" t="str">
            <v>Low Participation Case</v>
          </cell>
          <cell r="G3138">
            <v>0</v>
          </cell>
          <cell r="H3138">
            <v>0</v>
          </cell>
          <cell r="I3138">
            <v>0</v>
          </cell>
          <cell r="J3138">
            <v>0</v>
          </cell>
          <cell r="K3138">
            <v>0</v>
          </cell>
          <cell r="L3138">
            <v>0</v>
          </cell>
          <cell r="M3138">
            <v>0</v>
          </cell>
          <cell r="N3138">
            <v>0</v>
          </cell>
          <cell r="O3138">
            <v>0</v>
          </cell>
          <cell r="P3138">
            <v>0</v>
          </cell>
          <cell r="Q3138">
            <v>0</v>
          </cell>
          <cell r="R3138">
            <v>5834317.1500000004</v>
          </cell>
          <cell r="S3138">
            <v>12509121.98</v>
          </cell>
          <cell r="T3138">
            <v>26286343.199999999</v>
          </cell>
          <cell r="U3138">
            <v>16130618.27</v>
          </cell>
          <cell r="V3138">
            <v>10911310.720000001</v>
          </cell>
          <cell r="W3138">
            <v>4823091.07</v>
          </cell>
          <cell r="X3138">
            <v>4899046.41</v>
          </cell>
          <cell r="Y3138">
            <v>4974249.76</v>
          </cell>
          <cell r="Z3138">
            <v>5049879.66</v>
          </cell>
          <cell r="AA3138">
            <v>5126289.05</v>
          </cell>
          <cell r="AB3138">
            <v>5203203.5</v>
          </cell>
          <cell r="AC3138">
            <v>5283869.59</v>
          </cell>
          <cell r="AD3138">
            <v>5405233.1200000001</v>
          </cell>
          <cell r="AE3138">
            <v>5502775.29</v>
          </cell>
          <cell r="AF3138">
            <v>5602414.6799999997</v>
          </cell>
          <cell r="AG3138">
            <v>5704204.7300000004</v>
          </cell>
          <cell r="AH3138">
            <v>5808200.4400000004</v>
          </cell>
          <cell r="AI3138">
            <v>5914458.3899999997</v>
          </cell>
          <cell r="AJ3138">
            <v>6023036.7800000003</v>
          </cell>
          <cell r="AK3138">
            <v>6133995.5099999998</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row>
        <row r="3139">
          <cell r="A3139" t="str">
            <v>WAResidentialDLC Elec Vehicle ChargingNon-Incentive CostsLow Participation Case0</v>
          </cell>
          <cell r="B3139" t="str">
            <v>WA</v>
          </cell>
          <cell r="C3139" t="str">
            <v>Residential</v>
          </cell>
          <cell r="D3139" t="str">
            <v>DLC Elec Vehicle Charging</v>
          </cell>
          <cell r="E3139" t="str">
            <v>Non-Incentive Costs</v>
          </cell>
          <cell r="F3139" t="str">
            <v>Low Participation Case</v>
          </cell>
          <cell r="G3139">
            <v>0</v>
          </cell>
          <cell r="H3139">
            <v>0</v>
          </cell>
          <cell r="I3139">
            <v>0</v>
          </cell>
          <cell r="J3139">
            <v>0</v>
          </cell>
          <cell r="K3139">
            <v>0</v>
          </cell>
          <cell r="L3139">
            <v>0</v>
          </cell>
          <cell r="M3139">
            <v>0</v>
          </cell>
          <cell r="N3139">
            <v>0</v>
          </cell>
          <cell r="O3139">
            <v>0</v>
          </cell>
          <cell r="P3139">
            <v>0</v>
          </cell>
          <cell r="Q3139">
            <v>0</v>
          </cell>
          <cell r="R3139">
            <v>5482636.7300000004</v>
          </cell>
          <cell r="S3139">
            <v>11437731.27</v>
          </cell>
          <cell r="T3139">
            <v>23748445.530000001</v>
          </cell>
          <cell r="U3139">
            <v>12818922.52</v>
          </cell>
          <cell r="V3139">
            <v>7177502.6100000003</v>
          </cell>
          <cell r="W3139">
            <v>1035039.42</v>
          </cell>
          <cell r="X3139">
            <v>1056694.75</v>
          </cell>
          <cell r="Y3139">
            <v>1077608.81</v>
          </cell>
          <cell r="Z3139">
            <v>1098962.6200000001</v>
          </cell>
          <cell r="AA3139">
            <v>1121099.71</v>
          </cell>
          <cell r="AB3139">
            <v>1143734.93</v>
          </cell>
          <cell r="AC3139">
            <v>1169950.97</v>
          </cell>
          <cell r="AD3139">
            <v>1234739.83</v>
          </cell>
          <cell r="AE3139">
            <v>1274929.31</v>
          </cell>
          <cell r="AF3139">
            <v>1316427.29</v>
          </cell>
          <cell r="AG3139">
            <v>1359276.37</v>
          </cell>
          <cell r="AH3139">
            <v>1403520.56</v>
          </cell>
          <cell r="AI3139">
            <v>1449205.28</v>
          </cell>
          <cell r="AJ3139">
            <v>1496377.44</v>
          </cell>
          <cell r="AK3139">
            <v>1545085.48</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row>
        <row r="3140">
          <cell r="A3140" t="str">
            <v>WAResidentialDLC Elec Vehicle ChargingSummer Peak Reduction @Meter  (MW)Low Participation Case0</v>
          </cell>
          <cell r="B3140" t="str">
            <v>WA</v>
          </cell>
          <cell r="C3140" t="str">
            <v>Residential</v>
          </cell>
          <cell r="D3140" t="str">
            <v>DLC Elec Vehicle Charging</v>
          </cell>
          <cell r="E3140" t="str">
            <v>Summer Peak Reduction @Meter  (MW)</v>
          </cell>
          <cell r="F3140" t="str">
            <v>Low Participation Case</v>
          </cell>
          <cell r="G3140">
            <v>0</v>
          </cell>
          <cell r="H3140">
            <v>0</v>
          </cell>
          <cell r="I3140">
            <v>0</v>
          </cell>
          <cell r="J3140">
            <v>0</v>
          </cell>
          <cell r="K3140">
            <v>0</v>
          </cell>
          <cell r="L3140">
            <v>0</v>
          </cell>
          <cell r="M3140">
            <v>0</v>
          </cell>
          <cell r="N3140">
            <v>0</v>
          </cell>
          <cell r="O3140">
            <v>0</v>
          </cell>
          <cell r="P3140">
            <v>0</v>
          </cell>
          <cell r="Q3140">
            <v>0</v>
          </cell>
          <cell r="R3140">
            <v>5.1061481672101516</v>
          </cell>
          <cell r="S3140">
            <v>15.546439584201273</v>
          </cell>
          <cell r="T3140">
            <v>36.769815927493447</v>
          </cell>
          <cell r="U3140">
            <v>47.99510590524666</v>
          </cell>
          <cell r="V3140">
            <v>54.039254216657497</v>
          </cell>
          <cell r="W3140">
            <v>54.75501228123791</v>
          </cell>
          <cell r="X3140">
            <v>55.462504704051796</v>
          </cell>
          <cell r="Y3140">
            <v>56.170704503007471</v>
          </cell>
          <cell r="Z3140">
            <v>56.91276145592839</v>
          </cell>
          <cell r="AA3140">
            <v>57.74360864977195</v>
          </cell>
          <cell r="AB3140">
            <v>58.507439221742665</v>
          </cell>
          <cell r="AC3140">
            <v>59.27262640549219</v>
          </cell>
          <cell r="AD3140">
            <v>60.065513565673378</v>
          </cell>
          <cell r="AE3140">
            <v>60.869007140432515</v>
          </cell>
          <cell r="AF3140">
            <v>61.683249011282939</v>
          </cell>
          <cell r="AG3140">
            <v>62.508382957680382</v>
          </cell>
          <cell r="AH3140">
            <v>63.344554682411669</v>
          </cell>
          <cell r="AI3140">
            <v>64.191911837323005</v>
          </cell>
          <cell r="AJ3140">
            <v>65.050604049392433</v>
          </cell>
          <cell r="AK3140">
            <v>65.920782947151125</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row>
        <row r="3141">
          <cell r="A3141" t="str">
            <v>WAResidentialDLC Elec Vehicle ChargingSummer Peak Reduction @Generation (MW)Low Participation Case0</v>
          </cell>
          <cell r="B3141" t="str">
            <v>WA</v>
          </cell>
          <cell r="C3141" t="str">
            <v>Residential</v>
          </cell>
          <cell r="D3141" t="str">
            <v>DLC Elec Vehicle Charging</v>
          </cell>
          <cell r="E3141" t="str">
            <v>Summer Peak Reduction @Generation (MW)</v>
          </cell>
          <cell r="F3141" t="str">
            <v>Low Participation Case</v>
          </cell>
          <cell r="G3141">
            <v>0</v>
          </cell>
          <cell r="H3141">
            <v>0</v>
          </cell>
          <cell r="I3141">
            <v>0</v>
          </cell>
          <cell r="J3141">
            <v>0</v>
          </cell>
          <cell r="K3141">
            <v>0</v>
          </cell>
          <cell r="L3141">
            <v>0</v>
          </cell>
          <cell r="M3141">
            <v>0</v>
          </cell>
          <cell r="N3141">
            <v>0</v>
          </cell>
          <cell r="O3141">
            <v>0</v>
          </cell>
          <cell r="P3141">
            <v>0</v>
          </cell>
          <cell r="Q3141">
            <v>0</v>
          </cell>
          <cell r="R3141">
            <v>5.6309529854545115</v>
          </cell>
          <cell r="S3141">
            <v>17.1442871462299</v>
          </cell>
          <cell r="T3141">
            <v>40.548980952242438</v>
          </cell>
          <cell r="U3141">
            <v>52.92799504328039</v>
          </cell>
          <cell r="V3141">
            <v>59.593354892652727</v>
          </cell>
          <cell r="W3141">
            <v>60.382677857562754</v>
          </cell>
          <cell r="X3141">
            <v>61.162885646285609</v>
          </cell>
          <cell r="Y3141">
            <v>61.94387351456492</v>
          </cell>
          <cell r="Z3141">
            <v>62.762198341341403</v>
          </cell>
          <cell r="AA3141">
            <v>63.678439181486489</v>
          </cell>
          <cell r="AB3141">
            <v>64.520775498172327</v>
          </cell>
          <cell r="AC3141">
            <v>65.364607857843168</v>
          </cell>
          <cell r="AD3141">
            <v>66.238987169908881</v>
          </cell>
          <cell r="AE3141">
            <v>67.125063013269198</v>
          </cell>
          <cell r="AF3141">
            <v>68.022991851877961</v>
          </cell>
          <cell r="AG3141">
            <v>68.932932242700019</v>
          </cell>
          <cell r="AH3141">
            <v>69.855044863709381</v>
          </cell>
          <cell r="AI3141">
            <v>70.789492542261797</v>
          </cell>
          <cell r="AJ3141">
            <v>71.73644028384696</v>
          </cell>
          <cell r="AK3141">
            <v>72.696055301225314</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row>
        <row r="3142">
          <cell r="A3142" t="str">
            <v>WAResidentialDLC Elec Vehicle ChargingWinter Peak Reduction @Meter  (MW)Low Participation Case0</v>
          </cell>
          <cell r="B3142" t="str">
            <v>WA</v>
          </cell>
          <cell r="C3142" t="str">
            <v>Residential</v>
          </cell>
          <cell r="D3142" t="str">
            <v>DLC Elec Vehicle Charging</v>
          </cell>
          <cell r="E3142" t="str">
            <v>Winter Peak Reduction @Meter  (MW)</v>
          </cell>
          <cell r="F3142" t="str">
            <v>Low Participation Case</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row>
        <row r="3143">
          <cell r="A3143" t="str">
            <v>WAResidentialDLC Elec Vehicle ChargingWinter Peak Reduction @Generation (MW)Low Participation Case0</v>
          </cell>
          <cell r="B3143" t="str">
            <v>WA</v>
          </cell>
          <cell r="C3143" t="str">
            <v>Residential</v>
          </cell>
          <cell r="D3143" t="str">
            <v>DLC Elec Vehicle Charging</v>
          </cell>
          <cell r="E3143" t="str">
            <v>Winter Peak Reduction @Generation (MW)</v>
          </cell>
          <cell r="F3143" t="str">
            <v>Low Participation Case</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row>
        <row r="3144">
          <cell r="A3144" t="str">
            <v>WAResidentialDLC Elec Vehicle ChargingProgram Annual BenefitsLow Participation Case0</v>
          </cell>
          <cell r="B3144" t="str">
            <v>WA</v>
          </cell>
          <cell r="C3144" t="str">
            <v>Residential</v>
          </cell>
          <cell r="D3144" t="str">
            <v>DLC Elec Vehicle Charging</v>
          </cell>
          <cell r="E3144" t="str">
            <v>Program Annual Benefits</v>
          </cell>
          <cell r="F3144" t="str">
            <v>Low Participation Case</v>
          </cell>
          <cell r="G3144">
            <v>0</v>
          </cell>
        </row>
        <row r="3145">
          <cell r="A3145" t="str">
            <v>WAResidentialDLC Elec Vehicle ChargingNew ParticipantsLow Participation Case0</v>
          </cell>
          <cell r="B3145" t="str">
            <v>WA</v>
          </cell>
          <cell r="C3145" t="str">
            <v>Residential</v>
          </cell>
          <cell r="D3145" t="str">
            <v>DLC Elec Vehicle Charging</v>
          </cell>
          <cell r="E3145" t="str">
            <v>New Participants</v>
          </cell>
          <cell r="F3145" t="str">
            <v>Low Participation Case</v>
          </cell>
          <cell r="G3145">
            <v>0</v>
          </cell>
          <cell r="H3145">
            <v>0</v>
          </cell>
          <cell r="I3145">
            <v>0</v>
          </cell>
          <cell r="J3145">
            <v>0</v>
          </cell>
          <cell r="K3145">
            <v>0</v>
          </cell>
          <cell r="L3145">
            <v>0</v>
          </cell>
          <cell r="M3145">
            <v>0</v>
          </cell>
          <cell r="N3145">
            <v>0</v>
          </cell>
          <cell r="O3145">
            <v>0</v>
          </cell>
          <cell r="P3145">
            <v>0</v>
          </cell>
          <cell r="Q3145">
            <v>0</v>
          </cell>
          <cell r="R3145">
            <v>16746.686550000006</v>
          </cell>
          <cell r="S3145">
            <v>34271.919000000009</v>
          </cell>
          <cell r="T3145">
            <v>69833.664450000011</v>
          </cell>
          <cell r="U3145">
            <v>36847.527750000037</v>
          </cell>
          <cell r="V3145">
            <v>20100.588749999937</v>
          </cell>
          <cell r="W3145">
            <v>2583.0255000000179</v>
          </cell>
          <cell r="X3145">
            <v>2585.7149999999965</v>
          </cell>
          <cell r="Y3145">
            <v>2585.2035000000324</v>
          </cell>
          <cell r="Z3145">
            <v>2584.5764999999665</v>
          </cell>
          <cell r="AA3145">
            <v>2584.3950000000186</v>
          </cell>
          <cell r="AB3145">
            <v>2584.7249999999767</v>
          </cell>
          <cell r="AC3145">
            <v>2592.8595000000205</v>
          </cell>
          <cell r="AD3145">
            <v>2694.0321599718882</v>
          </cell>
          <cell r="AE3145">
            <v>2731.0805338135397</v>
          </cell>
          <cell r="AF3145">
            <v>2768.6383974915661</v>
          </cell>
          <cell r="AG3145">
            <v>2806.7127575183695</v>
          </cell>
          <cell r="AH3145">
            <v>2845.3107167601411</v>
          </cell>
          <cell r="AI3145">
            <v>2884.4394757617847</v>
          </cell>
          <cell r="AJ3145">
            <v>2924.1063340901455</v>
          </cell>
          <cell r="AK3145">
            <v>2964.3186916958948</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row>
        <row r="3146">
          <cell r="A3146" t="str">
            <v>WAResidentialDLC Elec Vehicle ChargingIncentive CostsLow Participation Case0</v>
          </cell>
          <cell r="B3146" t="str">
            <v>WA</v>
          </cell>
          <cell r="C3146" t="str">
            <v>Residential</v>
          </cell>
          <cell r="D3146" t="str">
            <v>DLC Elec Vehicle Charging</v>
          </cell>
          <cell r="E3146" t="str">
            <v>Incentive Costs</v>
          </cell>
          <cell r="F3146" t="str">
            <v>Low Participation Case</v>
          </cell>
          <cell r="G3146">
            <v>0</v>
          </cell>
          <cell r="H3146">
            <v>0</v>
          </cell>
          <cell r="I3146">
            <v>0</v>
          </cell>
          <cell r="J3146">
            <v>0</v>
          </cell>
          <cell r="K3146">
            <v>0</v>
          </cell>
          <cell r="L3146">
            <v>0</v>
          </cell>
          <cell r="M3146">
            <v>0</v>
          </cell>
          <cell r="N3146">
            <v>0</v>
          </cell>
          <cell r="O3146">
            <v>0</v>
          </cell>
          <cell r="P3146">
            <v>0</v>
          </cell>
          <cell r="Q3146">
            <v>0</v>
          </cell>
          <cell r="R3146">
            <v>351680.42</v>
          </cell>
          <cell r="S3146">
            <v>1071390.72</v>
          </cell>
          <cell r="T3146">
            <v>2537897.67</v>
          </cell>
          <cell r="U3146">
            <v>3311695.75</v>
          </cell>
          <cell r="V3146">
            <v>3733808.12</v>
          </cell>
          <cell r="W3146">
            <v>3788051.65</v>
          </cell>
          <cell r="X3146">
            <v>3842351.67</v>
          </cell>
          <cell r="Y3146">
            <v>3896640.94</v>
          </cell>
          <cell r="Z3146">
            <v>3950917.05</v>
          </cell>
          <cell r="AA3146">
            <v>4005189.34</v>
          </cell>
          <cell r="AB3146">
            <v>4059468.57</v>
          </cell>
          <cell r="AC3146">
            <v>4113918.62</v>
          </cell>
          <cell r="AD3146">
            <v>4170493.29</v>
          </cell>
          <cell r="AE3146">
            <v>4227845.9800000004</v>
          </cell>
          <cell r="AF3146">
            <v>4285987.3899999997</v>
          </cell>
          <cell r="AG3146">
            <v>4344928.3600000003</v>
          </cell>
          <cell r="AH3146">
            <v>4404679.88</v>
          </cell>
          <cell r="AI3146">
            <v>4465253.1100000003</v>
          </cell>
          <cell r="AJ3146">
            <v>4526659.34</v>
          </cell>
          <cell r="AK3146">
            <v>4588910.04</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row>
        <row r="3147">
          <cell r="A3147" t="str">
            <v>WAResidentialDLC Elec Vehicle ChargingParticipantsLow Participation Case0</v>
          </cell>
          <cell r="B3147" t="str">
            <v>WA</v>
          </cell>
          <cell r="C3147" t="str">
            <v>Residential</v>
          </cell>
          <cell r="D3147" t="str">
            <v>DLC Elec Vehicle Charging</v>
          </cell>
          <cell r="E3147" t="str">
            <v>Participants</v>
          </cell>
          <cell r="F3147" t="str">
            <v>Low Participation Case</v>
          </cell>
          <cell r="G3147">
            <v>0</v>
          </cell>
          <cell r="H3147">
            <v>0</v>
          </cell>
          <cell r="I3147">
            <v>0</v>
          </cell>
          <cell r="J3147">
            <v>0</v>
          </cell>
          <cell r="K3147">
            <v>0</v>
          </cell>
          <cell r="L3147">
            <v>0</v>
          </cell>
          <cell r="M3147">
            <v>0</v>
          </cell>
          <cell r="N3147">
            <v>0</v>
          </cell>
          <cell r="O3147">
            <v>0</v>
          </cell>
          <cell r="P3147">
            <v>0</v>
          </cell>
          <cell r="Q3147">
            <v>0</v>
          </cell>
          <cell r="R3147">
            <v>16746.686550000006</v>
          </cell>
          <cell r="S3147">
            <v>51018.605550000015</v>
          </cell>
          <cell r="T3147">
            <v>120852.27000000002</v>
          </cell>
          <cell r="U3147">
            <v>157699.79775000006</v>
          </cell>
          <cell r="V3147">
            <v>177800.38649999999</v>
          </cell>
          <cell r="W3147">
            <v>180383.41200000001</v>
          </cell>
          <cell r="X3147">
            <v>182969.12700000001</v>
          </cell>
          <cell r="Y3147">
            <v>185554.33050000004</v>
          </cell>
          <cell r="Z3147">
            <v>188138.90700000001</v>
          </cell>
          <cell r="AA3147">
            <v>190723.30200000003</v>
          </cell>
          <cell r="AB3147">
            <v>193308.027</v>
          </cell>
          <cell r="AC3147">
            <v>195900.88650000002</v>
          </cell>
          <cell r="AD3147">
            <v>198594.91865997191</v>
          </cell>
          <cell r="AE3147">
            <v>201325.99919378545</v>
          </cell>
          <cell r="AF3147">
            <v>204094.63759127702</v>
          </cell>
          <cell r="AG3147">
            <v>206901.35034879539</v>
          </cell>
          <cell r="AH3147">
            <v>209746.66106555553</v>
          </cell>
          <cell r="AI3147">
            <v>212631.10054131731</v>
          </cell>
          <cell r="AJ3147">
            <v>215555.20687540746</v>
          </cell>
          <cell r="AK3147">
            <v>218519.52556710335</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row>
        <row r="3148">
          <cell r="A3148" t="str">
            <v>WAIrrigationDLC IrrigationProgram Annual BenefitsLow Participation Case0</v>
          </cell>
          <cell r="B3148" t="str">
            <v>WA</v>
          </cell>
          <cell r="C3148" t="str">
            <v>Irrigation</v>
          </cell>
          <cell r="D3148" t="str">
            <v>DLC Irrigation</v>
          </cell>
          <cell r="E3148" t="str">
            <v>Program Annual Benefits</v>
          </cell>
          <cell r="F3148" t="str">
            <v>Low Participation Case</v>
          </cell>
          <cell r="G3148">
            <v>0</v>
          </cell>
          <cell r="H3148">
            <v>0</v>
          </cell>
          <cell r="I3148">
            <v>0</v>
          </cell>
          <cell r="J3148">
            <v>0</v>
          </cell>
          <cell r="K3148">
            <v>0</v>
          </cell>
          <cell r="L3148">
            <v>0</v>
          </cell>
          <cell r="M3148">
            <v>0</v>
          </cell>
          <cell r="N3148">
            <v>0</v>
          </cell>
          <cell r="O3148">
            <v>0</v>
          </cell>
          <cell r="P3148">
            <v>0</v>
          </cell>
          <cell r="Q3148">
            <v>0</v>
          </cell>
          <cell r="R3148">
            <v>573231.01</v>
          </cell>
          <cell r="S3148">
            <v>1745288.43</v>
          </cell>
          <cell r="T3148">
            <v>4127886.26</v>
          </cell>
          <cell r="U3148">
            <v>5388069.9000000004</v>
          </cell>
          <cell r="V3148">
            <v>6066603.5300000003</v>
          </cell>
          <cell r="W3148">
            <v>6146956.6100000003</v>
          </cell>
          <cell r="X3148">
            <v>6226381.7599999998</v>
          </cell>
          <cell r="Y3148">
            <v>6305886.3200000003</v>
          </cell>
          <cell r="Z3148">
            <v>6389191.79</v>
          </cell>
          <cell r="AA3148">
            <v>6482465.1100000003</v>
          </cell>
          <cell r="AB3148">
            <v>6568214.9500000002</v>
          </cell>
          <cell r="AC3148">
            <v>6654117.0800000001</v>
          </cell>
          <cell r="AD3148">
            <v>6743128.8899999997</v>
          </cell>
          <cell r="AE3148">
            <v>6833331.4100000001</v>
          </cell>
          <cell r="AF3148">
            <v>6924740.5700000003</v>
          </cell>
          <cell r="AG3148">
            <v>7017372.5</v>
          </cell>
          <cell r="AH3148">
            <v>7111243.5700000003</v>
          </cell>
          <cell r="AI3148">
            <v>7206370.3399999999</v>
          </cell>
          <cell r="AJ3148">
            <v>7302769.6200000001</v>
          </cell>
          <cell r="AK3148">
            <v>7400458.4299999997</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row>
        <row r="3149">
          <cell r="A3149" t="str">
            <v>WAIrrigationDLC IrrigationProgram Annual CostsLow Participation Case0</v>
          </cell>
          <cell r="B3149" t="str">
            <v>WA</v>
          </cell>
          <cell r="C3149" t="str">
            <v>Irrigation</v>
          </cell>
          <cell r="D3149" t="str">
            <v>DLC Irrigation</v>
          </cell>
          <cell r="E3149" t="str">
            <v>Program Annual Costs</v>
          </cell>
          <cell r="F3149" t="str">
            <v>Low Participation Case</v>
          </cell>
          <cell r="G3149">
            <v>0</v>
          </cell>
          <cell r="H3149">
            <v>0</v>
          </cell>
          <cell r="I3149">
            <v>0</v>
          </cell>
          <cell r="J3149">
            <v>0</v>
          </cell>
          <cell r="K3149">
            <v>0</v>
          </cell>
          <cell r="L3149">
            <v>0</v>
          </cell>
          <cell r="M3149">
            <v>0</v>
          </cell>
          <cell r="N3149">
            <v>0</v>
          </cell>
          <cell r="O3149">
            <v>0</v>
          </cell>
          <cell r="P3149">
            <v>0</v>
          </cell>
          <cell r="Q3149">
            <v>0</v>
          </cell>
          <cell r="R3149">
            <v>5834317.1500000004</v>
          </cell>
          <cell r="S3149">
            <v>12509121.98</v>
          </cell>
          <cell r="T3149">
            <v>26286343.199999999</v>
          </cell>
          <cell r="U3149">
            <v>16130618.27</v>
          </cell>
          <cell r="V3149">
            <v>10911310.720000001</v>
          </cell>
          <cell r="W3149">
            <v>4823091.07</v>
          </cell>
          <cell r="X3149">
            <v>4899046.41</v>
          </cell>
          <cell r="Y3149">
            <v>4974249.76</v>
          </cell>
          <cell r="Z3149">
            <v>5049879.66</v>
          </cell>
          <cell r="AA3149">
            <v>5126289.05</v>
          </cell>
          <cell r="AB3149">
            <v>5203203.5</v>
          </cell>
          <cell r="AC3149">
            <v>5283869.59</v>
          </cell>
          <cell r="AD3149">
            <v>5405233.1200000001</v>
          </cell>
          <cell r="AE3149">
            <v>5502775.29</v>
          </cell>
          <cell r="AF3149">
            <v>5602414.6799999997</v>
          </cell>
          <cell r="AG3149">
            <v>5704204.7300000004</v>
          </cell>
          <cell r="AH3149">
            <v>5808200.4400000004</v>
          </cell>
          <cell r="AI3149">
            <v>5914458.3899999997</v>
          </cell>
          <cell r="AJ3149">
            <v>6023036.7800000003</v>
          </cell>
          <cell r="AK3149">
            <v>6133995.5099999998</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row>
        <row r="3150">
          <cell r="A3150" t="str">
            <v>WAIrrigationDLC IrrigationNon-Incentive CostsLow Participation Case0</v>
          </cell>
          <cell r="B3150" t="str">
            <v>WA</v>
          </cell>
          <cell r="C3150" t="str">
            <v>Irrigation</v>
          </cell>
          <cell r="D3150" t="str">
            <v>DLC Irrigation</v>
          </cell>
          <cell r="E3150" t="str">
            <v>Non-Incentive Costs</v>
          </cell>
          <cell r="F3150" t="str">
            <v>Low Participation Case</v>
          </cell>
          <cell r="G3150">
            <v>0</v>
          </cell>
          <cell r="H3150">
            <v>0</v>
          </cell>
          <cell r="I3150">
            <v>0</v>
          </cell>
          <cell r="J3150">
            <v>0</v>
          </cell>
          <cell r="K3150">
            <v>0</v>
          </cell>
          <cell r="L3150">
            <v>0</v>
          </cell>
          <cell r="M3150">
            <v>0</v>
          </cell>
          <cell r="N3150">
            <v>0</v>
          </cell>
          <cell r="O3150">
            <v>0</v>
          </cell>
          <cell r="P3150">
            <v>0</v>
          </cell>
          <cell r="Q3150">
            <v>0</v>
          </cell>
          <cell r="R3150">
            <v>5482636.7300000004</v>
          </cell>
          <cell r="S3150">
            <v>11437731.27</v>
          </cell>
          <cell r="T3150">
            <v>23748445.530000001</v>
          </cell>
          <cell r="U3150">
            <v>12818922.52</v>
          </cell>
          <cell r="V3150">
            <v>7177502.6100000003</v>
          </cell>
          <cell r="W3150">
            <v>1035039.42</v>
          </cell>
          <cell r="X3150">
            <v>1056694.75</v>
          </cell>
          <cell r="Y3150">
            <v>1077608.81</v>
          </cell>
          <cell r="Z3150">
            <v>1098962.6200000001</v>
          </cell>
          <cell r="AA3150">
            <v>1121099.71</v>
          </cell>
          <cell r="AB3150">
            <v>1143734.93</v>
          </cell>
          <cell r="AC3150">
            <v>1169950.97</v>
          </cell>
          <cell r="AD3150">
            <v>1234739.83</v>
          </cell>
          <cell r="AE3150">
            <v>1274929.31</v>
          </cell>
          <cell r="AF3150">
            <v>1316427.29</v>
          </cell>
          <cell r="AG3150">
            <v>1359276.37</v>
          </cell>
          <cell r="AH3150">
            <v>1403520.56</v>
          </cell>
          <cell r="AI3150">
            <v>1449205.28</v>
          </cell>
          <cell r="AJ3150">
            <v>1496377.44</v>
          </cell>
          <cell r="AK3150">
            <v>1545085.48</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row>
        <row r="3151">
          <cell r="A3151" t="str">
            <v>WAIrrigationDLC IrrigationSummer Peak Reduction @Meter  (MW)Low Participation Case0</v>
          </cell>
          <cell r="B3151" t="str">
            <v>WA</v>
          </cell>
          <cell r="C3151" t="str">
            <v>Irrigation</v>
          </cell>
          <cell r="D3151" t="str">
            <v>DLC Irrigation</v>
          </cell>
          <cell r="E3151" t="str">
            <v>Summer Peak Reduction @Meter  (MW)</v>
          </cell>
          <cell r="F3151" t="str">
            <v>Low Participation Case</v>
          </cell>
          <cell r="G3151">
            <v>0</v>
          </cell>
          <cell r="H3151">
            <v>0</v>
          </cell>
          <cell r="I3151">
            <v>0</v>
          </cell>
          <cell r="J3151">
            <v>0</v>
          </cell>
          <cell r="K3151">
            <v>0</v>
          </cell>
          <cell r="L3151">
            <v>0</v>
          </cell>
          <cell r="M3151">
            <v>0</v>
          </cell>
          <cell r="N3151">
            <v>0</v>
          </cell>
          <cell r="O3151">
            <v>0</v>
          </cell>
          <cell r="P3151">
            <v>0</v>
          </cell>
          <cell r="Q3151">
            <v>0</v>
          </cell>
          <cell r="R3151">
            <v>5.1061481672101516</v>
          </cell>
          <cell r="S3151">
            <v>15.546439584201273</v>
          </cell>
          <cell r="T3151">
            <v>36.769815927493447</v>
          </cell>
          <cell r="U3151">
            <v>47.99510590524666</v>
          </cell>
          <cell r="V3151">
            <v>54.039254216657497</v>
          </cell>
          <cell r="W3151">
            <v>54.75501228123791</v>
          </cell>
          <cell r="X3151">
            <v>55.462504704051796</v>
          </cell>
          <cell r="Y3151">
            <v>56.170704503007471</v>
          </cell>
          <cell r="Z3151">
            <v>56.91276145592839</v>
          </cell>
          <cell r="AA3151">
            <v>57.74360864977195</v>
          </cell>
          <cell r="AB3151">
            <v>58.507439221742665</v>
          </cell>
          <cell r="AC3151">
            <v>59.27262640549219</v>
          </cell>
          <cell r="AD3151">
            <v>60.065513565673378</v>
          </cell>
          <cell r="AE3151">
            <v>60.869007140432515</v>
          </cell>
          <cell r="AF3151">
            <v>61.683249011282939</v>
          </cell>
          <cell r="AG3151">
            <v>62.508382957680382</v>
          </cell>
          <cell r="AH3151">
            <v>63.344554682411669</v>
          </cell>
          <cell r="AI3151">
            <v>64.191911837323005</v>
          </cell>
          <cell r="AJ3151">
            <v>65.050604049392433</v>
          </cell>
          <cell r="AK3151">
            <v>65.920782947151125</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row>
        <row r="3152">
          <cell r="A3152" t="str">
            <v>WAIrrigationDLC IrrigationSummer Peak Reduction @Generation (MW)Low Participation Case0</v>
          </cell>
          <cell r="B3152" t="str">
            <v>WA</v>
          </cell>
          <cell r="C3152" t="str">
            <v>Irrigation</v>
          </cell>
          <cell r="D3152" t="str">
            <v>DLC Irrigation</v>
          </cell>
          <cell r="E3152" t="str">
            <v>Summer Peak Reduction @Generation (MW)</v>
          </cell>
          <cell r="F3152" t="str">
            <v>Low Participation Case</v>
          </cell>
          <cell r="G3152">
            <v>0</v>
          </cell>
          <cell r="H3152">
            <v>0</v>
          </cell>
          <cell r="I3152">
            <v>0</v>
          </cell>
          <cell r="J3152">
            <v>0</v>
          </cell>
          <cell r="K3152">
            <v>0</v>
          </cell>
          <cell r="L3152">
            <v>0</v>
          </cell>
          <cell r="M3152">
            <v>0</v>
          </cell>
          <cell r="N3152">
            <v>0</v>
          </cell>
          <cell r="O3152">
            <v>0</v>
          </cell>
          <cell r="P3152">
            <v>0</v>
          </cell>
          <cell r="Q3152">
            <v>0</v>
          </cell>
          <cell r="R3152">
            <v>5.6309529854545115</v>
          </cell>
          <cell r="S3152">
            <v>17.1442871462299</v>
          </cell>
          <cell r="T3152">
            <v>40.548980952242438</v>
          </cell>
          <cell r="U3152">
            <v>52.92799504328039</v>
          </cell>
          <cell r="V3152">
            <v>59.593354892652727</v>
          </cell>
          <cell r="W3152">
            <v>60.382677857562754</v>
          </cell>
          <cell r="X3152">
            <v>61.162885646285609</v>
          </cell>
          <cell r="Y3152">
            <v>61.94387351456492</v>
          </cell>
          <cell r="Z3152">
            <v>62.762198341341403</v>
          </cell>
          <cell r="AA3152">
            <v>63.678439181486489</v>
          </cell>
          <cell r="AB3152">
            <v>64.520775498172327</v>
          </cell>
          <cell r="AC3152">
            <v>65.364607857843168</v>
          </cell>
          <cell r="AD3152">
            <v>66.238987169908881</v>
          </cell>
          <cell r="AE3152">
            <v>67.125063013269198</v>
          </cell>
          <cell r="AF3152">
            <v>68.022991851877961</v>
          </cell>
          <cell r="AG3152">
            <v>68.932932242700019</v>
          </cell>
          <cell r="AH3152">
            <v>69.855044863709381</v>
          </cell>
          <cell r="AI3152">
            <v>70.789492542261797</v>
          </cell>
          <cell r="AJ3152">
            <v>71.73644028384696</v>
          </cell>
          <cell r="AK3152">
            <v>72.696055301225314</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row>
        <row r="3153">
          <cell r="A3153" t="str">
            <v>WAIrrigationDLC IrrigationWinter Peak Reduction @Meter  (MW)Low Participation Case0</v>
          </cell>
          <cell r="B3153" t="str">
            <v>WA</v>
          </cell>
          <cell r="C3153" t="str">
            <v>Irrigation</v>
          </cell>
          <cell r="D3153" t="str">
            <v>DLC Irrigation</v>
          </cell>
          <cell r="E3153" t="str">
            <v>Winter Peak Reduction @Meter  (MW)</v>
          </cell>
          <cell r="F3153" t="str">
            <v>Low Participation Case</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row>
        <row r="3154">
          <cell r="A3154" t="str">
            <v>WAIrrigationDLC IrrigationWinter Peak Reduction @Generation (MW)Low Participation Case0</v>
          </cell>
          <cell r="B3154" t="str">
            <v>WA</v>
          </cell>
          <cell r="C3154" t="str">
            <v>Irrigation</v>
          </cell>
          <cell r="D3154" t="str">
            <v>DLC Irrigation</v>
          </cell>
          <cell r="E3154" t="str">
            <v>Winter Peak Reduction @Generation (MW)</v>
          </cell>
          <cell r="F3154" t="str">
            <v>Low Participation Case</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row>
        <row r="3155">
          <cell r="A3155" t="str">
            <v>WAIrrigationDLC IrrigationProgram Annual BenefitsLow Participation Case0</v>
          </cell>
          <cell r="B3155" t="str">
            <v>WA</v>
          </cell>
          <cell r="C3155" t="str">
            <v>Irrigation</v>
          </cell>
          <cell r="D3155" t="str">
            <v>DLC Irrigation</v>
          </cell>
          <cell r="E3155" t="str">
            <v>Program Annual Benefits</v>
          </cell>
          <cell r="F3155" t="str">
            <v>Low Participation Case</v>
          </cell>
          <cell r="G3155">
            <v>0</v>
          </cell>
        </row>
        <row r="3156">
          <cell r="A3156" t="str">
            <v>WAIrrigationDLC IrrigationNew ParticipantsLow Participation Case0</v>
          </cell>
          <cell r="B3156" t="str">
            <v>WA</v>
          </cell>
          <cell r="C3156" t="str">
            <v>Irrigation</v>
          </cell>
          <cell r="D3156" t="str">
            <v>DLC Irrigation</v>
          </cell>
          <cell r="E3156" t="str">
            <v>New Participants</v>
          </cell>
          <cell r="F3156" t="str">
            <v>Low Participation Case</v>
          </cell>
          <cell r="G3156">
            <v>0</v>
          </cell>
          <cell r="H3156">
            <v>0</v>
          </cell>
          <cell r="I3156">
            <v>0</v>
          </cell>
          <cell r="J3156">
            <v>0</v>
          </cell>
          <cell r="K3156">
            <v>0</v>
          </cell>
          <cell r="L3156">
            <v>0</v>
          </cell>
          <cell r="M3156">
            <v>0</v>
          </cell>
          <cell r="N3156">
            <v>0</v>
          </cell>
          <cell r="O3156">
            <v>0</v>
          </cell>
          <cell r="P3156">
            <v>0</v>
          </cell>
          <cell r="Q3156">
            <v>0</v>
          </cell>
          <cell r="R3156">
            <v>16746.686550000006</v>
          </cell>
          <cell r="S3156">
            <v>34271.919000000009</v>
          </cell>
          <cell r="T3156">
            <v>69833.664450000011</v>
          </cell>
          <cell r="U3156">
            <v>36847.527750000037</v>
          </cell>
          <cell r="V3156">
            <v>20100.588749999937</v>
          </cell>
          <cell r="W3156">
            <v>2583.0255000000179</v>
          </cell>
          <cell r="X3156">
            <v>2585.7149999999965</v>
          </cell>
          <cell r="Y3156">
            <v>2585.2035000000324</v>
          </cell>
          <cell r="Z3156">
            <v>2584.5764999999665</v>
          </cell>
          <cell r="AA3156">
            <v>2584.3950000000186</v>
          </cell>
          <cell r="AB3156">
            <v>2584.7249999999767</v>
          </cell>
          <cell r="AC3156">
            <v>2592.8595000000205</v>
          </cell>
          <cell r="AD3156">
            <v>2694.0321599718882</v>
          </cell>
          <cell r="AE3156">
            <v>2731.0805338135397</v>
          </cell>
          <cell r="AF3156">
            <v>2768.6383974915661</v>
          </cell>
          <cell r="AG3156">
            <v>2806.7127575183695</v>
          </cell>
          <cell r="AH3156">
            <v>2845.3107167601411</v>
          </cell>
          <cell r="AI3156">
            <v>2884.4394757617847</v>
          </cell>
          <cell r="AJ3156">
            <v>2924.1063340901455</v>
          </cell>
          <cell r="AK3156">
            <v>2964.3186916958948</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row>
        <row r="3157">
          <cell r="A3157" t="str">
            <v>WAIrrigationDLC IrrigationIncentive CostsLow Participation Case0</v>
          </cell>
          <cell r="B3157" t="str">
            <v>WA</v>
          </cell>
          <cell r="C3157" t="str">
            <v>Irrigation</v>
          </cell>
          <cell r="D3157" t="str">
            <v>DLC Irrigation</v>
          </cell>
          <cell r="E3157" t="str">
            <v>Incentive Costs</v>
          </cell>
          <cell r="F3157" t="str">
            <v>Low Participation Case</v>
          </cell>
          <cell r="G3157">
            <v>0</v>
          </cell>
          <cell r="H3157">
            <v>0</v>
          </cell>
          <cell r="I3157">
            <v>0</v>
          </cell>
          <cell r="J3157">
            <v>0</v>
          </cell>
          <cell r="K3157">
            <v>0</v>
          </cell>
          <cell r="L3157">
            <v>0</v>
          </cell>
          <cell r="M3157">
            <v>0</v>
          </cell>
          <cell r="N3157">
            <v>0</v>
          </cell>
          <cell r="O3157">
            <v>0</v>
          </cell>
          <cell r="P3157">
            <v>0</v>
          </cell>
          <cell r="Q3157">
            <v>0</v>
          </cell>
          <cell r="R3157">
            <v>351680.42</v>
          </cell>
          <cell r="S3157">
            <v>1071390.72</v>
          </cell>
          <cell r="T3157">
            <v>2537897.67</v>
          </cell>
          <cell r="U3157">
            <v>3311695.75</v>
          </cell>
          <cell r="V3157">
            <v>3733808.12</v>
          </cell>
          <cell r="W3157">
            <v>3788051.65</v>
          </cell>
          <cell r="X3157">
            <v>3842351.67</v>
          </cell>
          <cell r="Y3157">
            <v>3896640.94</v>
          </cell>
          <cell r="Z3157">
            <v>3950917.05</v>
          </cell>
          <cell r="AA3157">
            <v>4005189.34</v>
          </cell>
          <cell r="AB3157">
            <v>4059468.57</v>
          </cell>
          <cell r="AC3157">
            <v>4113918.62</v>
          </cell>
          <cell r="AD3157">
            <v>4170493.29</v>
          </cell>
          <cell r="AE3157">
            <v>4227845.9800000004</v>
          </cell>
          <cell r="AF3157">
            <v>4285987.3899999997</v>
          </cell>
          <cell r="AG3157">
            <v>4344928.3600000003</v>
          </cell>
          <cell r="AH3157">
            <v>4404679.88</v>
          </cell>
          <cell r="AI3157">
            <v>4465253.1100000003</v>
          </cell>
          <cell r="AJ3157">
            <v>4526659.34</v>
          </cell>
          <cell r="AK3157">
            <v>4588910.04</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row>
        <row r="3158">
          <cell r="A3158" t="str">
            <v>WAIrrigationDLC IrrigationParticipantsLow Participation Case0</v>
          </cell>
          <cell r="B3158" t="str">
            <v>WA</v>
          </cell>
          <cell r="C3158" t="str">
            <v>Irrigation</v>
          </cell>
          <cell r="D3158" t="str">
            <v>DLC Irrigation</v>
          </cell>
          <cell r="E3158" t="str">
            <v>Participants</v>
          </cell>
          <cell r="F3158" t="str">
            <v>Low Participation Case</v>
          </cell>
          <cell r="G3158">
            <v>0</v>
          </cell>
          <cell r="H3158">
            <v>0</v>
          </cell>
          <cell r="I3158">
            <v>0</v>
          </cell>
          <cell r="J3158">
            <v>0</v>
          </cell>
          <cell r="K3158">
            <v>0</v>
          </cell>
          <cell r="L3158">
            <v>0</v>
          </cell>
          <cell r="M3158">
            <v>0</v>
          </cell>
          <cell r="N3158">
            <v>0</v>
          </cell>
          <cell r="O3158">
            <v>0</v>
          </cell>
          <cell r="P3158">
            <v>0</v>
          </cell>
          <cell r="Q3158">
            <v>0</v>
          </cell>
          <cell r="R3158">
            <v>16746.686550000006</v>
          </cell>
          <cell r="S3158">
            <v>51018.605550000015</v>
          </cell>
          <cell r="T3158">
            <v>120852.27000000002</v>
          </cell>
          <cell r="U3158">
            <v>157699.79775000006</v>
          </cell>
          <cell r="V3158">
            <v>177800.38649999999</v>
          </cell>
          <cell r="W3158">
            <v>180383.41200000001</v>
          </cell>
          <cell r="X3158">
            <v>182969.12700000001</v>
          </cell>
          <cell r="Y3158">
            <v>185554.33050000004</v>
          </cell>
          <cell r="Z3158">
            <v>188138.90700000001</v>
          </cell>
          <cell r="AA3158">
            <v>190723.30200000003</v>
          </cell>
          <cell r="AB3158">
            <v>193308.027</v>
          </cell>
          <cell r="AC3158">
            <v>195900.88650000002</v>
          </cell>
          <cell r="AD3158">
            <v>198594.91865997191</v>
          </cell>
          <cell r="AE3158">
            <v>201325.99919378545</v>
          </cell>
          <cell r="AF3158">
            <v>204094.63759127702</v>
          </cell>
          <cell r="AG3158">
            <v>206901.35034879539</v>
          </cell>
          <cell r="AH3158">
            <v>209746.66106555553</v>
          </cell>
          <cell r="AI3158">
            <v>212631.10054131731</v>
          </cell>
          <cell r="AJ3158">
            <v>215555.20687540746</v>
          </cell>
          <cell r="AK3158">
            <v>218519.52556710335</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row>
        <row r="3159">
          <cell r="A3159" t="str">
            <v>WAResidentialDLC Room ACProgram Annual BenefitsLow Participation Case0</v>
          </cell>
          <cell r="B3159" t="str">
            <v>WA</v>
          </cell>
          <cell r="C3159" t="str">
            <v>Residential</v>
          </cell>
          <cell r="D3159" t="str">
            <v>DLC Room AC</v>
          </cell>
          <cell r="E3159" t="str">
            <v>Program Annual Benefits</v>
          </cell>
          <cell r="F3159" t="str">
            <v>Low Participation Case</v>
          </cell>
          <cell r="G3159">
            <v>0</v>
          </cell>
          <cell r="H3159">
            <v>0</v>
          </cell>
          <cell r="I3159">
            <v>0</v>
          </cell>
          <cell r="J3159">
            <v>0</v>
          </cell>
          <cell r="K3159">
            <v>0</v>
          </cell>
          <cell r="L3159">
            <v>0</v>
          </cell>
          <cell r="M3159">
            <v>0</v>
          </cell>
          <cell r="N3159">
            <v>0</v>
          </cell>
          <cell r="O3159">
            <v>0</v>
          </cell>
          <cell r="P3159">
            <v>0</v>
          </cell>
          <cell r="Q3159">
            <v>0</v>
          </cell>
          <cell r="R3159">
            <v>573231.01</v>
          </cell>
          <cell r="S3159">
            <v>1745288.43</v>
          </cell>
          <cell r="T3159">
            <v>4127886.26</v>
          </cell>
          <cell r="U3159">
            <v>5388069.9000000004</v>
          </cell>
          <cell r="V3159">
            <v>6066603.5300000003</v>
          </cell>
          <cell r="W3159">
            <v>6146956.6100000003</v>
          </cell>
          <cell r="X3159">
            <v>6226381.7599999998</v>
          </cell>
          <cell r="Y3159">
            <v>6305886.3200000003</v>
          </cell>
          <cell r="Z3159">
            <v>6389191.79</v>
          </cell>
          <cell r="AA3159">
            <v>6482465.1100000003</v>
          </cell>
          <cell r="AB3159">
            <v>6568214.9500000002</v>
          </cell>
          <cell r="AC3159">
            <v>6654117.0800000001</v>
          </cell>
          <cell r="AD3159">
            <v>6743128.8899999997</v>
          </cell>
          <cell r="AE3159">
            <v>6833331.4100000001</v>
          </cell>
          <cell r="AF3159">
            <v>6924740.5700000003</v>
          </cell>
          <cell r="AG3159">
            <v>7017372.5</v>
          </cell>
          <cell r="AH3159">
            <v>7111243.5700000003</v>
          </cell>
          <cell r="AI3159">
            <v>7206370.3399999999</v>
          </cell>
          <cell r="AJ3159">
            <v>7302769.6200000001</v>
          </cell>
          <cell r="AK3159">
            <v>7400458.4299999997</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row>
        <row r="3160">
          <cell r="A3160" t="str">
            <v>WAResidentialDLC Room ACProgram Annual CostsLow Participation Case0</v>
          </cell>
          <cell r="B3160" t="str">
            <v>WA</v>
          </cell>
          <cell r="C3160" t="str">
            <v>Residential</v>
          </cell>
          <cell r="D3160" t="str">
            <v>DLC Room AC</v>
          </cell>
          <cell r="E3160" t="str">
            <v>Program Annual Costs</v>
          </cell>
          <cell r="F3160" t="str">
            <v>Low Participation Case</v>
          </cell>
          <cell r="G3160">
            <v>0</v>
          </cell>
          <cell r="H3160">
            <v>0</v>
          </cell>
          <cell r="I3160">
            <v>0</v>
          </cell>
          <cell r="J3160">
            <v>0</v>
          </cell>
          <cell r="K3160">
            <v>0</v>
          </cell>
          <cell r="L3160">
            <v>0</v>
          </cell>
          <cell r="M3160">
            <v>0</v>
          </cell>
          <cell r="N3160">
            <v>0</v>
          </cell>
          <cell r="O3160">
            <v>0</v>
          </cell>
          <cell r="P3160">
            <v>0</v>
          </cell>
          <cell r="Q3160">
            <v>0</v>
          </cell>
          <cell r="R3160">
            <v>5834317.1500000004</v>
          </cell>
          <cell r="S3160">
            <v>12509121.98</v>
          </cell>
          <cell r="T3160">
            <v>26286343.199999999</v>
          </cell>
          <cell r="U3160">
            <v>16130618.27</v>
          </cell>
          <cell r="V3160">
            <v>10911310.720000001</v>
          </cell>
          <cell r="W3160">
            <v>4823091.07</v>
          </cell>
          <cell r="X3160">
            <v>4899046.41</v>
          </cell>
          <cell r="Y3160">
            <v>4974249.76</v>
          </cell>
          <cell r="Z3160">
            <v>5049879.66</v>
          </cell>
          <cell r="AA3160">
            <v>5126289.05</v>
          </cell>
          <cell r="AB3160">
            <v>5203203.5</v>
          </cell>
          <cell r="AC3160">
            <v>5283869.59</v>
          </cell>
          <cell r="AD3160">
            <v>5405233.1200000001</v>
          </cell>
          <cell r="AE3160">
            <v>5502775.29</v>
          </cell>
          <cell r="AF3160">
            <v>5602414.6799999997</v>
          </cell>
          <cell r="AG3160">
            <v>5704204.7300000004</v>
          </cell>
          <cell r="AH3160">
            <v>5808200.4400000004</v>
          </cell>
          <cell r="AI3160">
            <v>5914458.3899999997</v>
          </cell>
          <cell r="AJ3160">
            <v>6023036.7800000003</v>
          </cell>
          <cell r="AK3160">
            <v>6133995.5099999998</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row>
        <row r="3161">
          <cell r="A3161" t="str">
            <v>WAResidentialDLC Room ACNon-Incentive CostsLow Participation Case0</v>
          </cell>
          <cell r="B3161" t="str">
            <v>WA</v>
          </cell>
          <cell r="C3161" t="str">
            <v>Residential</v>
          </cell>
          <cell r="D3161" t="str">
            <v>DLC Room AC</v>
          </cell>
          <cell r="E3161" t="str">
            <v>Non-Incentive Costs</v>
          </cell>
          <cell r="F3161" t="str">
            <v>Low Participation Case</v>
          </cell>
          <cell r="G3161">
            <v>0</v>
          </cell>
          <cell r="H3161">
            <v>0</v>
          </cell>
          <cell r="I3161">
            <v>0</v>
          </cell>
          <cell r="J3161">
            <v>0</v>
          </cell>
          <cell r="K3161">
            <v>0</v>
          </cell>
          <cell r="L3161">
            <v>0</v>
          </cell>
          <cell r="M3161">
            <v>0</v>
          </cell>
          <cell r="N3161">
            <v>0</v>
          </cell>
          <cell r="O3161">
            <v>0</v>
          </cell>
          <cell r="P3161">
            <v>0</v>
          </cell>
          <cell r="Q3161">
            <v>0</v>
          </cell>
          <cell r="R3161">
            <v>5482636.7300000004</v>
          </cell>
          <cell r="S3161">
            <v>11437731.27</v>
          </cell>
          <cell r="T3161">
            <v>23748445.530000001</v>
          </cell>
          <cell r="U3161">
            <v>12818922.52</v>
          </cell>
          <cell r="V3161">
            <v>7177502.6100000003</v>
          </cell>
          <cell r="W3161">
            <v>1035039.42</v>
          </cell>
          <cell r="X3161">
            <v>1056694.75</v>
          </cell>
          <cell r="Y3161">
            <v>1077608.81</v>
          </cell>
          <cell r="Z3161">
            <v>1098962.6200000001</v>
          </cell>
          <cell r="AA3161">
            <v>1121099.71</v>
          </cell>
          <cell r="AB3161">
            <v>1143734.93</v>
          </cell>
          <cell r="AC3161">
            <v>1169950.97</v>
          </cell>
          <cell r="AD3161">
            <v>1234739.83</v>
          </cell>
          <cell r="AE3161">
            <v>1274929.31</v>
          </cell>
          <cell r="AF3161">
            <v>1316427.29</v>
          </cell>
          <cell r="AG3161">
            <v>1359276.37</v>
          </cell>
          <cell r="AH3161">
            <v>1403520.56</v>
          </cell>
          <cell r="AI3161">
            <v>1449205.28</v>
          </cell>
          <cell r="AJ3161">
            <v>1496377.44</v>
          </cell>
          <cell r="AK3161">
            <v>1545085.48</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row>
        <row r="3162">
          <cell r="A3162" t="str">
            <v>WAResidentialDLC Room ACSummer Peak Reduction @Meter  (MW)Low Participation Case0</v>
          </cell>
          <cell r="B3162" t="str">
            <v>WA</v>
          </cell>
          <cell r="C3162" t="str">
            <v>Residential</v>
          </cell>
          <cell r="D3162" t="str">
            <v>DLC Room AC</v>
          </cell>
          <cell r="E3162" t="str">
            <v>Summer Peak Reduction @Meter  (MW)</v>
          </cell>
          <cell r="F3162" t="str">
            <v>Low Participation Case</v>
          </cell>
          <cell r="G3162">
            <v>0</v>
          </cell>
          <cell r="H3162">
            <v>0</v>
          </cell>
          <cell r="I3162">
            <v>0</v>
          </cell>
          <cell r="J3162">
            <v>0</v>
          </cell>
          <cell r="K3162">
            <v>0</v>
          </cell>
          <cell r="L3162">
            <v>0</v>
          </cell>
          <cell r="M3162">
            <v>0</v>
          </cell>
          <cell r="N3162">
            <v>0</v>
          </cell>
          <cell r="O3162">
            <v>0</v>
          </cell>
          <cell r="P3162">
            <v>0</v>
          </cell>
          <cell r="Q3162">
            <v>0</v>
          </cell>
          <cell r="R3162">
            <v>5.1061481672101516</v>
          </cell>
          <cell r="S3162">
            <v>15.546439584201273</v>
          </cell>
          <cell r="T3162">
            <v>36.769815927493447</v>
          </cell>
          <cell r="U3162">
            <v>47.99510590524666</v>
          </cell>
          <cell r="V3162">
            <v>54.039254216657497</v>
          </cell>
          <cell r="W3162">
            <v>54.75501228123791</v>
          </cell>
          <cell r="X3162">
            <v>55.462504704051796</v>
          </cell>
          <cell r="Y3162">
            <v>56.170704503007471</v>
          </cell>
          <cell r="Z3162">
            <v>56.91276145592839</v>
          </cell>
          <cell r="AA3162">
            <v>57.74360864977195</v>
          </cell>
          <cell r="AB3162">
            <v>58.507439221742665</v>
          </cell>
          <cell r="AC3162">
            <v>59.27262640549219</v>
          </cell>
          <cell r="AD3162">
            <v>60.065513565673378</v>
          </cell>
          <cell r="AE3162">
            <v>60.869007140432515</v>
          </cell>
          <cell r="AF3162">
            <v>61.683249011282939</v>
          </cell>
          <cell r="AG3162">
            <v>62.508382957680382</v>
          </cell>
          <cell r="AH3162">
            <v>63.344554682411669</v>
          </cell>
          <cell r="AI3162">
            <v>64.191911837323005</v>
          </cell>
          <cell r="AJ3162">
            <v>65.050604049392433</v>
          </cell>
          <cell r="AK3162">
            <v>65.920782947151125</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row>
        <row r="3163">
          <cell r="A3163" t="str">
            <v>WAResidentialDLC Room ACSummer Peak Reduction @Generation (MW)Low Participation Case0</v>
          </cell>
          <cell r="B3163" t="str">
            <v>WA</v>
          </cell>
          <cell r="C3163" t="str">
            <v>Residential</v>
          </cell>
          <cell r="D3163" t="str">
            <v>DLC Room AC</v>
          </cell>
          <cell r="E3163" t="str">
            <v>Summer Peak Reduction @Generation (MW)</v>
          </cell>
          <cell r="F3163" t="str">
            <v>Low Participation Case</v>
          </cell>
          <cell r="G3163">
            <v>0</v>
          </cell>
          <cell r="H3163">
            <v>0</v>
          </cell>
          <cell r="I3163">
            <v>0</v>
          </cell>
          <cell r="J3163">
            <v>0</v>
          </cell>
          <cell r="K3163">
            <v>0</v>
          </cell>
          <cell r="L3163">
            <v>0</v>
          </cell>
          <cell r="M3163">
            <v>0</v>
          </cell>
          <cell r="N3163">
            <v>0</v>
          </cell>
          <cell r="O3163">
            <v>0</v>
          </cell>
          <cell r="P3163">
            <v>0</v>
          </cell>
          <cell r="Q3163">
            <v>0</v>
          </cell>
          <cell r="R3163">
            <v>5.6309529854545115</v>
          </cell>
          <cell r="S3163">
            <v>17.1442871462299</v>
          </cell>
          <cell r="T3163">
            <v>40.548980952242438</v>
          </cell>
          <cell r="U3163">
            <v>52.92799504328039</v>
          </cell>
          <cell r="V3163">
            <v>59.593354892652727</v>
          </cell>
          <cell r="W3163">
            <v>60.382677857562754</v>
          </cell>
          <cell r="X3163">
            <v>61.162885646285609</v>
          </cell>
          <cell r="Y3163">
            <v>61.94387351456492</v>
          </cell>
          <cell r="Z3163">
            <v>62.762198341341403</v>
          </cell>
          <cell r="AA3163">
            <v>63.678439181486489</v>
          </cell>
          <cell r="AB3163">
            <v>64.520775498172327</v>
          </cell>
          <cell r="AC3163">
            <v>65.364607857843168</v>
          </cell>
          <cell r="AD3163">
            <v>66.238987169908881</v>
          </cell>
          <cell r="AE3163">
            <v>67.125063013269198</v>
          </cell>
          <cell r="AF3163">
            <v>68.022991851877961</v>
          </cell>
          <cell r="AG3163">
            <v>68.932932242700019</v>
          </cell>
          <cell r="AH3163">
            <v>69.855044863709381</v>
          </cell>
          <cell r="AI3163">
            <v>70.789492542261797</v>
          </cell>
          <cell r="AJ3163">
            <v>71.73644028384696</v>
          </cell>
          <cell r="AK3163">
            <v>72.696055301225314</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row>
        <row r="3164">
          <cell r="A3164" t="str">
            <v>WAResidentialDLC Room ACWinter Peak Reduction @Meter  (MW)Low Participation Case0</v>
          </cell>
          <cell r="B3164" t="str">
            <v>WA</v>
          </cell>
          <cell r="C3164" t="str">
            <v>Residential</v>
          </cell>
          <cell r="D3164" t="str">
            <v>DLC Room AC</v>
          </cell>
          <cell r="E3164" t="str">
            <v>Winter Peak Reduction @Meter  (MW)</v>
          </cell>
          <cell r="F3164" t="str">
            <v>Low Participation Case</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row>
        <row r="3165">
          <cell r="A3165" t="str">
            <v>WAResidentialDLC Room ACWinter Peak Reduction @Generation (MW)Low Participation Case0</v>
          </cell>
          <cell r="B3165" t="str">
            <v>WA</v>
          </cell>
          <cell r="C3165" t="str">
            <v>Residential</v>
          </cell>
          <cell r="D3165" t="str">
            <v>DLC Room AC</v>
          </cell>
          <cell r="E3165" t="str">
            <v>Winter Peak Reduction @Generation (MW)</v>
          </cell>
          <cell r="F3165" t="str">
            <v>Low Participation Case</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row>
        <row r="3166">
          <cell r="A3166" t="str">
            <v>WAResidentialDLC Room ACProgram Annual BenefitsLow Participation Case0</v>
          </cell>
          <cell r="B3166" t="str">
            <v>WA</v>
          </cell>
          <cell r="C3166" t="str">
            <v>Residential</v>
          </cell>
          <cell r="D3166" t="str">
            <v>DLC Room AC</v>
          </cell>
          <cell r="E3166" t="str">
            <v>Program Annual Benefits</v>
          </cell>
          <cell r="F3166" t="str">
            <v>Low Participation Case</v>
          </cell>
          <cell r="G3166">
            <v>0</v>
          </cell>
        </row>
        <row r="3167">
          <cell r="A3167" t="str">
            <v>WAResidentialDLC Room ACNew ParticipantsLow Participation Case0</v>
          </cell>
          <cell r="B3167" t="str">
            <v>WA</v>
          </cell>
          <cell r="C3167" t="str">
            <v>Residential</v>
          </cell>
          <cell r="D3167" t="str">
            <v>DLC Room AC</v>
          </cell>
          <cell r="E3167" t="str">
            <v>New Participants</v>
          </cell>
          <cell r="F3167" t="str">
            <v>Low Participation Case</v>
          </cell>
          <cell r="G3167">
            <v>0</v>
          </cell>
          <cell r="H3167">
            <v>0</v>
          </cell>
          <cell r="I3167">
            <v>0</v>
          </cell>
          <cell r="J3167">
            <v>0</v>
          </cell>
          <cell r="K3167">
            <v>0</v>
          </cell>
          <cell r="L3167">
            <v>0</v>
          </cell>
          <cell r="M3167">
            <v>0</v>
          </cell>
          <cell r="N3167">
            <v>0</v>
          </cell>
          <cell r="O3167">
            <v>0</v>
          </cell>
          <cell r="P3167">
            <v>0</v>
          </cell>
          <cell r="Q3167">
            <v>0</v>
          </cell>
          <cell r="R3167">
            <v>16746.686550000006</v>
          </cell>
          <cell r="S3167">
            <v>34271.919000000009</v>
          </cell>
          <cell r="T3167">
            <v>69833.664450000011</v>
          </cell>
          <cell r="U3167">
            <v>36847.527750000037</v>
          </cell>
          <cell r="V3167">
            <v>20100.588749999937</v>
          </cell>
          <cell r="W3167">
            <v>2583.0255000000179</v>
          </cell>
          <cell r="X3167">
            <v>2585.7149999999965</v>
          </cell>
          <cell r="Y3167">
            <v>2585.2035000000324</v>
          </cell>
          <cell r="Z3167">
            <v>2584.5764999999665</v>
          </cell>
          <cell r="AA3167">
            <v>2584.3950000000186</v>
          </cell>
          <cell r="AB3167">
            <v>2584.7249999999767</v>
          </cell>
          <cell r="AC3167">
            <v>2592.8595000000205</v>
          </cell>
          <cell r="AD3167">
            <v>2694.0321599718882</v>
          </cell>
          <cell r="AE3167">
            <v>2731.0805338135397</v>
          </cell>
          <cell r="AF3167">
            <v>2768.6383974915661</v>
          </cell>
          <cell r="AG3167">
            <v>2806.7127575183695</v>
          </cell>
          <cell r="AH3167">
            <v>2845.3107167601411</v>
          </cell>
          <cell r="AI3167">
            <v>2884.4394757617847</v>
          </cell>
          <cell r="AJ3167">
            <v>2924.1063340901455</v>
          </cell>
          <cell r="AK3167">
            <v>2964.3186916958948</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row>
        <row r="3168">
          <cell r="A3168" t="str">
            <v>WAResidentialDLC Room ACIncentive CostsLow Participation Case0</v>
          </cell>
          <cell r="B3168" t="str">
            <v>WA</v>
          </cell>
          <cell r="C3168" t="str">
            <v>Residential</v>
          </cell>
          <cell r="D3168" t="str">
            <v>DLC Room AC</v>
          </cell>
          <cell r="E3168" t="str">
            <v>Incentive Costs</v>
          </cell>
          <cell r="F3168" t="str">
            <v>Low Participation Case</v>
          </cell>
          <cell r="G3168">
            <v>0</v>
          </cell>
          <cell r="H3168">
            <v>0</v>
          </cell>
          <cell r="I3168">
            <v>0</v>
          </cell>
          <cell r="J3168">
            <v>0</v>
          </cell>
          <cell r="K3168">
            <v>0</v>
          </cell>
          <cell r="L3168">
            <v>0</v>
          </cell>
          <cell r="M3168">
            <v>0</v>
          </cell>
          <cell r="N3168">
            <v>0</v>
          </cell>
          <cell r="O3168">
            <v>0</v>
          </cell>
          <cell r="P3168">
            <v>0</v>
          </cell>
          <cell r="Q3168">
            <v>0</v>
          </cell>
          <cell r="R3168">
            <v>351680.42</v>
          </cell>
          <cell r="S3168">
            <v>1071390.72</v>
          </cell>
          <cell r="T3168">
            <v>2537897.67</v>
          </cell>
          <cell r="U3168">
            <v>3311695.75</v>
          </cell>
          <cell r="V3168">
            <v>3733808.12</v>
          </cell>
          <cell r="W3168">
            <v>3788051.65</v>
          </cell>
          <cell r="X3168">
            <v>3842351.67</v>
          </cell>
          <cell r="Y3168">
            <v>3896640.94</v>
          </cell>
          <cell r="Z3168">
            <v>3950917.05</v>
          </cell>
          <cell r="AA3168">
            <v>4005189.34</v>
          </cell>
          <cell r="AB3168">
            <v>4059468.57</v>
          </cell>
          <cell r="AC3168">
            <v>4113918.62</v>
          </cell>
          <cell r="AD3168">
            <v>4170493.29</v>
          </cell>
          <cell r="AE3168">
            <v>4227845.9800000004</v>
          </cell>
          <cell r="AF3168">
            <v>4285987.3899999997</v>
          </cell>
          <cell r="AG3168">
            <v>4344928.3600000003</v>
          </cell>
          <cell r="AH3168">
            <v>4404679.88</v>
          </cell>
          <cell r="AI3168">
            <v>4465253.1100000003</v>
          </cell>
          <cell r="AJ3168">
            <v>4526659.34</v>
          </cell>
          <cell r="AK3168">
            <v>4588910.04</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row>
        <row r="3169">
          <cell r="A3169" t="str">
            <v>WAResidentialDLC Room ACParticipantsLow Participation Case0</v>
          </cell>
          <cell r="B3169" t="str">
            <v>WA</v>
          </cell>
          <cell r="C3169" t="str">
            <v>Residential</v>
          </cell>
          <cell r="D3169" t="str">
            <v>DLC Room AC</v>
          </cell>
          <cell r="E3169" t="str">
            <v>Participants</v>
          </cell>
          <cell r="F3169" t="str">
            <v>Low Participation Case</v>
          </cell>
          <cell r="G3169">
            <v>0</v>
          </cell>
          <cell r="H3169">
            <v>0</v>
          </cell>
          <cell r="I3169">
            <v>0</v>
          </cell>
          <cell r="J3169">
            <v>0</v>
          </cell>
          <cell r="K3169">
            <v>0</v>
          </cell>
          <cell r="L3169">
            <v>0</v>
          </cell>
          <cell r="M3169">
            <v>0</v>
          </cell>
          <cell r="N3169">
            <v>0</v>
          </cell>
          <cell r="O3169">
            <v>0</v>
          </cell>
          <cell r="P3169">
            <v>0</v>
          </cell>
          <cell r="Q3169">
            <v>0</v>
          </cell>
          <cell r="R3169">
            <v>16746.686550000006</v>
          </cell>
          <cell r="S3169">
            <v>51018.605550000015</v>
          </cell>
          <cell r="T3169">
            <v>120852.27000000002</v>
          </cell>
          <cell r="U3169">
            <v>157699.79775000006</v>
          </cell>
          <cell r="V3169">
            <v>177800.38649999999</v>
          </cell>
          <cell r="W3169">
            <v>180383.41200000001</v>
          </cell>
          <cell r="X3169">
            <v>182969.12700000001</v>
          </cell>
          <cell r="Y3169">
            <v>185554.33050000004</v>
          </cell>
          <cell r="Z3169">
            <v>188138.90700000001</v>
          </cell>
          <cell r="AA3169">
            <v>190723.30200000003</v>
          </cell>
          <cell r="AB3169">
            <v>193308.027</v>
          </cell>
          <cell r="AC3169">
            <v>195900.88650000002</v>
          </cell>
          <cell r="AD3169">
            <v>198594.91865997191</v>
          </cell>
          <cell r="AE3169">
            <v>201325.99919378545</v>
          </cell>
          <cell r="AF3169">
            <v>204094.63759127702</v>
          </cell>
          <cell r="AG3169">
            <v>206901.35034879539</v>
          </cell>
          <cell r="AH3169">
            <v>209746.66106555553</v>
          </cell>
          <cell r="AI3169">
            <v>212631.10054131731</v>
          </cell>
          <cell r="AJ3169">
            <v>215555.20687540746</v>
          </cell>
          <cell r="AK3169">
            <v>218519.52556710335</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row>
        <row r="3170">
          <cell r="A3170" t="str">
            <v>WAResidentialDLC Smart AppliancesProgram Annual BenefitsLow Participation Case0</v>
          </cell>
          <cell r="B3170" t="str">
            <v>WA</v>
          </cell>
          <cell r="C3170" t="str">
            <v>Residential</v>
          </cell>
          <cell r="D3170" t="str">
            <v>DLC Smart Appliances</v>
          </cell>
          <cell r="E3170" t="str">
            <v>Program Annual Benefits</v>
          </cell>
          <cell r="F3170" t="str">
            <v>Low Participation Case</v>
          </cell>
          <cell r="G3170">
            <v>0</v>
          </cell>
          <cell r="H3170">
            <v>0</v>
          </cell>
          <cell r="I3170">
            <v>0</v>
          </cell>
          <cell r="J3170">
            <v>0</v>
          </cell>
          <cell r="K3170">
            <v>0</v>
          </cell>
          <cell r="L3170">
            <v>0</v>
          </cell>
          <cell r="M3170">
            <v>0</v>
          </cell>
          <cell r="N3170">
            <v>0</v>
          </cell>
          <cell r="O3170">
            <v>0</v>
          </cell>
          <cell r="P3170">
            <v>0</v>
          </cell>
          <cell r="Q3170">
            <v>0</v>
          </cell>
          <cell r="R3170">
            <v>573231.01</v>
          </cell>
          <cell r="S3170">
            <v>1745288.43</v>
          </cell>
          <cell r="T3170">
            <v>4127886.26</v>
          </cell>
          <cell r="U3170">
            <v>5388069.9000000004</v>
          </cell>
          <cell r="V3170">
            <v>6066603.5300000003</v>
          </cell>
          <cell r="W3170">
            <v>6146956.6100000003</v>
          </cell>
          <cell r="X3170">
            <v>6226381.7599999998</v>
          </cell>
          <cell r="Y3170">
            <v>6305886.3200000003</v>
          </cell>
          <cell r="Z3170">
            <v>6389191.79</v>
          </cell>
          <cell r="AA3170">
            <v>6482465.1100000003</v>
          </cell>
          <cell r="AB3170">
            <v>6568214.9500000002</v>
          </cell>
          <cell r="AC3170">
            <v>6654117.0800000001</v>
          </cell>
          <cell r="AD3170">
            <v>6743128.8899999997</v>
          </cell>
          <cell r="AE3170">
            <v>6833331.4100000001</v>
          </cell>
          <cell r="AF3170">
            <v>6924740.5700000003</v>
          </cell>
          <cell r="AG3170">
            <v>7017372.5</v>
          </cell>
          <cell r="AH3170">
            <v>7111243.5700000003</v>
          </cell>
          <cell r="AI3170">
            <v>7206370.3399999999</v>
          </cell>
          <cell r="AJ3170">
            <v>7302769.6200000001</v>
          </cell>
          <cell r="AK3170">
            <v>7400458.4299999997</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row>
        <row r="3171">
          <cell r="A3171" t="str">
            <v>WAResidentialDLC Smart AppliancesProgram Annual CostsLow Participation Case0</v>
          </cell>
          <cell r="B3171" t="str">
            <v>WA</v>
          </cell>
          <cell r="C3171" t="str">
            <v>Residential</v>
          </cell>
          <cell r="D3171" t="str">
            <v>DLC Smart Appliances</v>
          </cell>
          <cell r="E3171" t="str">
            <v>Program Annual Costs</v>
          </cell>
          <cell r="F3171" t="str">
            <v>Low Participation Case</v>
          </cell>
          <cell r="G3171">
            <v>0</v>
          </cell>
          <cell r="H3171">
            <v>0</v>
          </cell>
          <cell r="I3171">
            <v>0</v>
          </cell>
          <cell r="J3171">
            <v>0</v>
          </cell>
          <cell r="K3171">
            <v>0</v>
          </cell>
          <cell r="L3171">
            <v>0</v>
          </cell>
          <cell r="M3171">
            <v>0</v>
          </cell>
          <cell r="N3171">
            <v>0</v>
          </cell>
          <cell r="O3171">
            <v>0</v>
          </cell>
          <cell r="P3171">
            <v>0</v>
          </cell>
          <cell r="Q3171">
            <v>0</v>
          </cell>
          <cell r="R3171">
            <v>5834317.1500000004</v>
          </cell>
          <cell r="S3171">
            <v>12509121.98</v>
          </cell>
          <cell r="T3171">
            <v>26286343.199999999</v>
          </cell>
          <cell r="U3171">
            <v>16130618.27</v>
          </cell>
          <cell r="V3171">
            <v>10911310.720000001</v>
          </cell>
          <cell r="W3171">
            <v>4823091.07</v>
          </cell>
          <cell r="X3171">
            <v>4899046.41</v>
          </cell>
          <cell r="Y3171">
            <v>4974249.76</v>
          </cell>
          <cell r="Z3171">
            <v>5049879.66</v>
          </cell>
          <cell r="AA3171">
            <v>5126289.05</v>
          </cell>
          <cell r="AB3171">
            <v>5203203.5</v>
          </cell>
          <cell r="AC3171">
            <v>5283869.59</v>
          </cell>
          <cell r="AD3171">
            <v>5405233.1200000001</v>
          </cell>
          <cell r="AE3171">
            <v>5502775.29</v>
          </cell>
          <cell r="AF3171">
            <v>5602414.6799999997</v>
          </cell>
          <cell r="AG3171">
            <v>5704204.7300000004</v>
          </cell>
          <cell r="AH3171">
            <v>5808200.4400000004</v>
          </cell>
          <cell r="AI3171">
            <v>5914458.3899999997</v>
          </cell>
          <cell r="AJ3171">
            <v>6023036.7800000003</v>
          </cell>
          <cell r="AK3171">
            <v>6133995.5099999998</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row>
        <row r="3172">
          <cell r="A3172" t="str">
            <v>WAResidentialDLC Smart AppliancesNon-Incentive CostsLow Participation Case0</v>
          </cell>
          <cell r="B3172" t="str">
            <v>WA</v>
          </cell>
          <cell r="C3172" t="str">
            <v>Residential</v>
          </cell>
          <cell r="D3172" t="str">
            <v>DLC Smart Appliances</v>
          </cell>
          <cell r="E3172" t="str">
            <v>Non-Incentive Costs</v>
          </cell>
          <cell r="F3172" t="str">
            <v>Low Participation Case</v>
          </cell>
          <cell r="G3172">
            <v>0</v>
          </cell>
          <cell r="H3172">
            <v>0</v>
          </cell>
          <cell r="I3172">
            <v>0</v>
          </cell>
          <cell r="J3172">
            <v>0</v>
          </cell>
          <cell r="K3172">
            <v>0</v>
          </cell>
          <cell r="L3172">
            <v>0</v>
          </cell>
          <cell r="M3172">
            <v>0</v>
          </cell>
          <cell r="N3172">
            <v>0</v>
          </cell>
          <cell r="O3172">
            <v>0</v>
          </cell>
          <cell r="P3172">
            <v>0</v>
          </cell>
          <cell r="Q3172">
            <v>0</v>
          </cell>
          <cell r="R3172">
            <v>5482636.7300000004</v>
          </cell>
          <cell r="S3172">
            <v>11437731.27</v>
          </cell>
          <cell r="T3172">
            <v>23748445.530000001</v>
          </cell>
          <cell r="U3172">
            <v>12818922.52</v>
          </cell>
          <cell r="V3172">
            <v>7177502.6100000003</v>
          </cell>
          <cell r="W3172">
            <v>1035039.42</v>
          </cell>
          <cell r="X3172">
            <v>1056694.75</v>
          </cell>
          <cell r="Y3172">
            <v>1077608.81</v>
          </cell>
          <cell r="Z3172">
            <v>1098962.6200000001</v>
          </cell>
          <cell r="AA3172">
            <v>1121099.71</v>
          </cell>
          <cell r="AB3172">
            <v>1143734.93</v>
          </cell>
          <cell r="AC3172">
            <v>1169950.97</v>
          </cell>
          <cell r="AD3172">
            <v>1234739.83</v>
          </cell>
          <cell r="AE3172">
            <v>1274929.31</v>
          </cell>
          <cell r="AF3172">
            <v>1316427.29</v>
          </cell>
          <cell r="AG3172">
            <v>1359276.37</v>
          </cell>
          <cell r="AH3172">
            <v>1403520.56</v>
          </cell>
          <cell r="AI3172">
            <v>1449205.28</v>
          </cell>
          <cell r="AJ3172">
            <v>1496377.44</v>
          </cell>
          <cell r="AK3172">
            <v>1545085.48</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row>
        <row r="3173">
          <cell r="A3173" t="str">
            <v>WAResidentialDLC Smart AppliancesSummer Peak Reduction @Meter  (MW)Low Participation Case0</v>
          </cell>
          <cell r="B3173" t="str">
            <v>WA</v>
          </cell>
          <cell r="C3173" t="str">
            <v>Residential</v>
          </cell>
          <cell r="D3173" t="str">
            <v>DLC Smart Appliances</v>
          </cell>
          <cell r="E3173" t="str">
            <v>Summer Peak Reduction @Meter  (MW)</v>
          </cell>
          <cell r="F3173" t="str">
            <v>Low Participation Case</v>
          </cell>
          <cell r="G3173">
            <v>0</v>
          </cell>
          <cell r="H3173">
            <v>0</v>
          </cell>
          <cell r="I3173">
            <v>0</v>
          </cell>
          <cell r="J3173">
            <v>0</v>
          </cell>
          <cell r="K3173">
            <v>0</v>
          </cell>
          <cell r="L3173">
            <v>0</v>
          </cell>
          <cell r="M3173">
            <v>0</v>
          </cell>
          <cell r="N3173">
            <v>0</v>
          </cell>
          <cell r="O3173">
            <v>0</v>
          </cell>
          <cell r="P3173">
            <v>0</v>
          </cell>
          <cell r="Q3173">
            <v>0</v>
          </cell>
          <cell r="R3173">
            <v>5.1061481672101516</v>
          </cell>
          <cell r="S3173">
            <v>15.546439584201273</v>
          </cell>
          <cell r="T3173">
            <v>36.769815927493447</v>
          </cell>
          <cell r="U3173">
            <v>47.99510590524666</v>
          </cell>
          <cell r="V3173">
            <v>54.039254216657497</v>
          </cell>
          <cell r="W3173">
            <v>54.75501228123791</v>
          </cell>
          <cell r="X3173">
            <v>55.462504704051796</v>
          </cell>
          <cell r="Y3173">
            <v>56.170704503007471</v>
          </cell>
          <cell r="Z3173">
            <v>56.91276145592839</v>
          </cell>
          <cell r="AA3173">
            <v>57.74360864977195</v>
          </cell>
          <cell r="AB3173">
            <v>58.507439221742665</v>
          </cell>
          <cell r="AC3173">
            <v>59.27262640549219</v>
          </cell>
          <cell r="AD3173">
            <v>60.065513565673378</v>
          </cell>
          <cell r="AE3173">
            <v>60.869007140432515</v>
          </cell>
          <cell r="AF3173">
            <v>61.683249011282939</v>
          </cell>
          <cell r="AG3173">
            <v>62.508382957680382</v>
          </cell>
          <cell r="AH3173">
            <v>63.344554682411669</v>
          </cell>
          <cell r="AI3173">
            <v>64.191911837323005</v>
          </cell>
          <cell r="AJ3173">
            <v>65.050604049392433</v>
          </cell>
          <cell r="AK3173">
            <v>65.920782947151125</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row>
        <row r="3174">
          <cell r="A3174" t="str">
            <v>WAResidentialDLC Smart AppliancesSummer Peak Reduction @Generation (MW)Low Participation Case0</v>
          </cell>
          <cell r="B3174" t="str">
            <v>WA</v>
          </cell>
          <cell r="C3174" t="str">
            <v>Residential</v>
          </cell>
          <cell r="D3174" t="str">
            <v>DLC Smart Appliances</v>
          </cell>
          <cell r="E3174" t="str">
            <v>Summer Peak Reduction @Generation (MW)</v>
          </cell>
          <cell r="F3174" t="str">
            <v>Low Participation Case</v>
          </cell>
          <cell r="G3174">
            <v>0</v>
          </cell>
          <cell r="H3174">
            <v>0</v>
          </cell>
          <cell r="I3174">
            <v>0</v>
          </cell>
          <cell r="J3174">
            <v>0</v>
          </cell>
          <cell r="K3174">
            <v>0</v>
          </cell>
          <cell r="L3174">
            <v>0</v>
          </cell>
          <cell r="M3174">
            <v>0</v>
          </cell>
          <cell r="N3174">
            <v>0</v>
          </cell>
          <cell r="O3174">
            <v>0</v>
          </cell>
          <cell r="P3174">
            <v>0</v>
          </cell>
          <cell r="Q3174">
            <v>0</v>
          </cell>
          <cell r="R3174">
            <v>5.6309529854545115</v>
          </cell>
          <cell r="S3174">
            <v>17.1442871462299</v>
          </cell>
          <cell r="T3174">
            <v>40.548980952242438</v>
          </cell>
          <cell r="U3174">
            <v>52.92799504328039</v>
          </cell>
          <cell r="V3174">
            <v>59.593354892652727</v>
          </cell>
          <cell r="W3174">
            <v>60.382677857562754</v>
          </cell>
          <cell r="X3174">
            <v>61.162885646285609</v>
          </cell>
          <cell r="Y3174">
            <v>61.94387351456492</v>
          </cell>
          <cell r="Z3174">
            <v>62.762198341341403</v>
          </cell>
          <cell r="AA3174">
            <v>63.678439181486489</v>
          </cell>
          <cell r="AB3174">
            <v>64.520775498172327</v>
          </cell>
          <cell r="AC3174">
            <v>65.364607857843168</v>
          </cell>
          <cell r="AD3174">
            <v>66.238987169908881</v>
          </cell>
          <cell r="AE3174">
            <v>67.125063013269198</v>
          </cell>
          <cell r="AF3174">
            <v>68.022991851877961</v>
          </cell>
          <cell r="AG3174">
            <v>68.932932242700019</v>
          </cell>
          <cell r="AH3174">
            <v>69.855044863709381</v>
          </cell>
          <cell r="AI3174">
            <v>70.789492542261797</v>
          </cell>
          <cell r="AJ3174">
            <v>71.73644028384696</v>
          </cell>
          <cell r="AK3174">
            <v>72.696055301225314</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row>
        <row r="3175">
          <cell r="A3175" t="str">
            <v>WAResidentialDLC Smart AppliancesWinter Peak Reduction @Meter  (MW)Low Participation Case0</v>
          </cell>
          <cell r="B3175" t="str">
            <v>WA</v>
          </cell>
          <cell r="C3175" t="str">
            <v>Residential</v>
          </cell>
          <cell r="D3175" t="str">
            <v>DLC Smart Appliances</v>
          </cell>
          <cell r="E3175" t="str">
            <v>Winter Peak Reduction @Meter  (MW)</v>
          </cell>
          <cell r="F3175" t="str">
            <v>Low Participation Case</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row>
        <row r="3176">
          <cell r="A3176" t="str">
            <v>WAResidentialDLC Smart AppliancesWinter Peak Reduction @Generation (MW)Low Participation Case0</v>
          </cell>
          <cell r="B3176" t="str">
            <v>WA</v>
          </cell>
          <cell r="C3176" t="str">
            <v>Residential</v>
          </cell>
          <cell r="D3176" t="str">
            <v>DLC Smart Appliances</v>
          </cell>
          <cell r="E3176" t="str">
            <v>Winter Peak Reduction @Generation (MW)</v>
          </cell>
          <cell r="F3176" t="str">
            <v>Low Participation Case</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row>
        <row r="3177">
          <cell r="A3177" t="str">
            <v>WAResidentialDLC Smart AppliancesProgram Annual BenefitsLow Participation Case0</v>
          </cell>
          <cell r="B3177" t="str">
            <v>WA</v>
          </cell>
          <cell r="C3177" t="str">
            <v>Residential</v>
          </cell>
          <cell r="D3177" t="str">
            <v>DLC Smart Appliances</v>
          </cell>
          <cell r="E3177" t="str">
            <v>Program Annual Benefits</v>
          </cell>
          <cell r="F3177" t="str">
            <v>Low Participation Case</v>
          </cell>
          <cell r="G3177">
            <v>0</v>
          </cell>
        </row>
        <row r="3178">
          <cell r="A3178" t="str">
            <v>WAResidentialDLC Smart AppliancesNew ParticipantsLow Participation Case0</v>
          </cell>
          <cell r="B3178" t="str">
            <v>WA</v>
          </cell>
          <cell r="C3178" t="str">
            <v>Residential</v>
          </cell>
          <cell r="D3178" t="str">
            <v>DLC Smart Appliances</v>
          </cell>
          <cell r="E3178" t="str">
            <v>New Participants</v>
          </cell>
          <cell r="F3178" t="str">
            <v>Low Participation Case</v>
          </cell>
          <cell r="G3178">
            <v>0</v>
          </cell>
          <cell r="H3178">
            <v>0</v>
          </cell>
          <cell r="I3178">
            <v>0</v>
          </cell>
          <cell r="J3178">
            <v>0</v>
          </cell>
          <cell r="K3178">
            <v>0</v>
          </cell>
          <cell r="L3178">
            <v>0</v>
          </cell>
          <cell r="M3178">
            <v>0</v>
          </cell>
          <cell r="N3178">
            <v>0</v>
          </cell>
          <cell r="O3178">
            <v>0</v>
          </cell>
          <cell r="P3178">
            <v>0</v>
          </cell>
          <cell r="Q3178">
            <v>0</v>
          </cell>
          <cell r="R3178">
            <v>16746.686550000006</v>
          </cell>
          <cell r="S3178">
            <v>34271.919000000009</v>
          </cell>
          <cell r="T3178">
            <v>69833.664450000011</v>
          </cell>
          <cell r="U3178">
            <v>36847.527750000037</v>
          </cell>
          <cell r="V3178">
            <v>20100.588749999937</v>
          </cell>
          <cell r="W3178">
            <v>2583.0255000000179</v>
          </cell>
          <cell r="X3178">
            <v>2585.7149999999965</v>
          </cell>
          <cell r="Y3178">
            <v>2585.2035000000324</v>
          </cell>
          <cell r="Z3178">
            <v>2584.5764999999665</v>
          </cell>
          <cell r="AA3178">
            <v>2584.3950000000186</v>
          </cell>
          <cell r="AB3178">
            <v>2584.7249999999767</v>
          </cell>
          <cell r="AC3178">
            <v>2592.8595000000205</v>
          </cell>
          <cell r="AD3178">
            <v>2694.0321599718882</v>
          </cell>
          <cell r="AE3178">
            <v>2731.0805338135397</v>
          </cell>
          <cell r="AF3178">
            <v>2768.6383974915661</v>
          </cell>
          <cell r="AG3178">
            <v>2806.7127575183695</v>
          </cell>
          <cell r="AH3178">
            <v>2845.3107167601411</v>
          </cell>
          <cell r="AI3178">
            <v>2884.4394757617847</v>
          </cell>
          <cell r="AJ3178">
            <v>2924.1063340901455</v>
          </cell>
          <cell r="AK3178">
            <v>2964.3186916958948</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row>
        <row r="3179">
          <cell r="A3179" t="str">
            <v>WAResidentialDLC Smart AppliancesIncentive CostsLow Participation Case0</v>
          </cell>
          <cell r="B3179" t="str">
            <v>WA</v>
          </cell>
          <cell r="C3179" t="str">
            <v>Residential</v>
          </cell>
          <cell r="D3179" t="str">
            <v>DLC Smart Appliances</v>
          </cell>
          <cell r="E3179" t="str">
            <v>Incentive Costs</v>
          </cell>
          <cell r="F3179" t="str">
            <v>Low Participation Case</v>
          </cell>
          <cell r="G3179">
            <v>0</v>
          </cell>
          <cell r="H3179">
            <v>0</v>
          </cell>
          <cell r="I3179">
            <v>0</v>
          </cell>
          <cell r="J3179">
            <v>0</v>
          </cell>
          <cell r="K3179">
            <v>0</v>
          </cell>
          <cell r="L3179">
            <v>0</v>
          </cell>
          <cell r="M3179">
            <v>0</v>
          </cell>
          <cell r="N3179">
            <v>0</v>
          </cell>
          <cell r="O3179">
            <v>0</v>
          </cell>
          <cell r="P3179">
            <v>0</v>
          </cell>
          <cell r="Q3179">
            <v>0</v>
          </cell>
          <cell r="R3179">
            <v>351680.42</v>
          </cell>
          <cell r="S3179">
            <v>1071390.72</v>
          </cell>
          <cell r="T3179">
            <v>2537897.67</v>
          </cell>
          <cell r="U3179">
            <v>3311695.75</v>
          </cell>
          <cell r="V3179">
            <v>3733808.12</v>
          </cell>
          <cell r="W3179">
            <v>3788051.65</v>
          </cell>
          <cell r="X3179">
            <v>3842351.67</v>
          </cell>
          <cell r="Y3179">
            <v>3896640.94</v>
          </cell>
          <cell r="Z3179">
            <v>3950917.05</v>
          </cell>
          <cell r="AA3179">
            <v>4005189.34</v>
          </cell>
          <cell r="AB3179">
            <v>4059468.57</v>
          </cell>
          <cell r="AC3179">
            <v>4113918.62</v>
          </cell>
          <cell r="AD3179">
            <v>4170493.29</v>
          </cell>
          <cell r="AE3179">
            <v>4227845.9800000004</v>
          </cell>
          <cell r="AF3179">
            <v>4285987.3899999997</v>
          </cell>
          <cell r="AG3179">
            <v>4344928.3600000003</v>
          </cell>
          <cell r="AH3179">
            <v>4404679.88</v>
          </cell>
          <cell r="AI3179">
            <v>4465253.1100000003</v>
          </cell>
          <cell r="AJ3179">
            <v>4526659.34</v>
          </cell>
          <cell r="AK3179">
            <v>4588910.04</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row>
        <row r="3180">
          <cell r="A3180" t="str">
            <v>WAResidentialDLC Smart AppliancesParticipantsLow Participation Case0</v>
          </cell>
          <cell r="B3180" t="str">
            <v>WA</v>
          </cell>
          <cell r="C3180" t="str">
            <v>Residential</v>
          </cell>
          <cell r="D3180" t="str">
            <v>DLC Smart Appliances</v>
          </cell>
          <cell r="E3180" t="str">
            <v>Participants</v>
          </cell>
          <cell r="F3180" t="str">
            <v>Low Participation Case</v>
          </cell>
          <cell r="G3180">
            <v>0</v>
          </cell>
          <cell r="H3180">
            <v>0</v>
          </cell>
          <cell r="I3180">
            <v>0</v>
          </cell>
          <cell r="J3180">
            <v>0</v>
          </cell>
          <cell r="K3180">
            <v>0</v>
          </cell>
          <cell r="L3180">
            <v>0</v>
          </cell>
          <cell r="M3180">
            <v>0</v>
          </cell>
          <cell r="N3180">
            <v>0</v>
          </cell>
          <cell r="O3180">
            <v>0</v>
          </cell>
          <cell r="P3180">
            <v>0</v>
          </cell>
          <cell r="Q3180">
            <v>0</v>
          </cell>
          <cell r="R3180">
            <v>16746.686550000006</v>
          </cell>
          <cell r="S3180">
            <v>51018.605550000015</v>
          </cell>
          <cell r="T3180">
            <v>120852.27000000002</v>
          </cell>
          <cell r="U3180">
            <v>157699.79775000006</v>
          </cell>
          <cell r="V3180">
            <v>177800.38649999999</v>
          </cell>
          <cell r="W3180">
            <v>180383.41200000001</v>
          </cell>
          <cell r="X3180">
            <v>182969.12700000001</v>
          </cell>
          <cell r="Y3180">
            <v>185554.33050000004</v>
          </cell>
          <cell r="Z3180">
            <v>188138.90700000001</v>
          </cell>
          <cell r="AA3180">
            <v>190723.30200000003</v>
          </cell>
          <cell r="AB3180">
            <v>193308.027</v>
          </cell>
          <cell r="AC3180">
            <v>195900.88650000002</v>
          </cell>
          <cell r="AD3180">
            <v>198594.91865997191</v>
          </cell>
          <cell r="AE3180">
            <v>201325.99919378545</v>
          </cell>
          <cell r="AF3180">
            <v>204094.63759127702</v>
          </cell>
          <cell r="AG3180">
            <v>206901.35034879539</v>
          </cell>
          <cell r="AH3180">
            <v>209746.66106555553</v>
          </cell>
          <cell r="AI3180">
            <v>212631.10054131731</v>
          </cell>
          <cell r="AJ3180">
            <v>215555.20687540746</v>
          </cell>
          <cell r="AK3180">
            <v>218519.52556710335</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row>
        <row r="3181">
          <cell r="A3181" t="str">
            <v>WAResidentialDLC Smart ThermostatsProgram Annual BenefitsLow Participation Case0</v>
          </cell>
          <cell r="B3181" t="str">
            <v>WA</v>
          </cell>
          <cell r="C3181" t="str">
            <v>Residential</v>
          </cell>
          <cell r="D3181" t="str">
            <v>DLC Smart Thermostats</v>
          </cell>
          <cell r="E3181" t="str">
            <v>Program Annual Benefits</v>
          </cell>
          <cell r="F3181" t="str">
            <v>Low Participation Case</v>
          </cell>
          <cell r="G3181">
            <v>0</v>
          </cell>
          <cell r="H3181">
            <v>0</v>
          </cell>
          <cell r="I3181">
            <v>0</v>
          </cell>
          <cell r="J3181">
            <v>0</v>
          </cell>
          <cell r="K3181">
            <v>0</v>
          </cell>
          <cell r="L3181">
            <v>0</v>
          </cell>
          <cell r="M3181">
            <v>0</v>
          </cell>
          <cell r="N3181">
            <v>0</v>
          </cell>
          <cell r="O3181">
            <v>0</v>
          </cell>
          <cell r="P3181">
            <v>0</v>
          </cell>
          <cell r="Q3181">
            <v>0</v>
          </cell>
          <cell r="R3181">
            <v>573231.01</v>
          </cell>
          <cell r="S3181">
            <v>1745288.43</v>
          </cell>
          <cell r="T3181">
            <v>4127886.26</v>
          </cell>
          <cell r="U3181">
            <v>5388069.9000000004</v>
          </cell>
          <cell r="V3181">
            <v>6066603.5300000003</v>
          </cell>
          <cell r="W3181">
            <v>6146956.6100000003</v>
          </cell>
          <cell r="X3181">
            <v>6226381.7599999998</v>
          </cell>
          <cell r="Y3181">
            <v>6305886.3200000003</v>
          </cell>
          <cell r="Z3181">
            <v>6389191.79</v>
          </cell>
          <cell r="AA3181">
            <v>6482465.1100000003</v>
          </cell>
          <cell r="AB3181">
            <v>6568214.9500000002</v>
          </cell>
          <cell r="AC3181">
            <v>6654117.0800000001</v>
          </cell>
          <cell r="AD3181">
            <v>6743128.8899999997</v>
          </cell>
          <cell r="AE3181">
            <v>6833331.4100000001</v>
          </cell>
          <cell r="AF3181">
            <v>6924740.5700000003</v>
          </cell>
          <cell r="AG3181">
            <v>7017372.5</v>
          </cell>
          <cell r="AH3181">
            <v>7111243.5700000003</v>
          </cell>
          <cell r="AI3181">
            <v>7206370.3399999999</v>
          </cell>
          <cell r="AJ3181">
            <v>7302769.6200000001</v>
          </cell>
          <cell r="AK3181">
            <v>7400458.4299999997</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row>
        <row r="3182">
          <cell r="A3182" t="str">
            <v>WAResidentialDLC Smart ThermostatsProgram Annual CostsLow Participation Case0</v>
          </cell>
          <cell r="B3182" t="str">
            <v>WA</v>
          </cell>
          <cell r="C3182" t="str">
            <v>Residential</v>
          </cell>
          <cell r="D3182" t="str">
            <v>DLC Smart Thermostats</v>
          </cell>
          <cell r="E3182" t="str">
            <v>Program Annual Costs</v>
          </cell>
          <cell r="F3182" t="str">
            <v>Low Participation Case</v>
          </cell>
          <cell r="G3182">
            <v>0</v>
          </cell>
          <cell r="H3182">
            <v>0</v>
          </cell>
          <cell r="I3182">
            <v>0</v>
          </cell>
          <cell r="J3182">
            <v>0</v>
          </cell>
          <cell r="K3182">
            <v>0</v>
          </cell>
          <cell r="L3182">
            <v>0</v>
          </cell>
          <cell r="M3182">
            <v>0</v>
          </cell>
          <cell r="N3182">
            <v>0</v>
          </cell>
          <cell r="O3182">
            <v>0</v>
          </cell>
          <cell r="P3182">
            <v>0</v>
          </cell>
          <cell r="Q3182">
            <v>0</v>
          </cell>
          <cell r="R3182">
            <v>5834317.1500000004</v>
          </cell>
          <cell r="S3182">
            <v>12509121.98</v>
          </cell>
          <cell r="T3182">
            <v>26286343.199999999</v>
          </cell>
          <cell r="U3182">
            <v>16130618.27</v>
          </cell>
          <cell r="V3182">
            <v>10911310.720000001</v>
          </cell>
          <cell r="W3182">
            <v>4823091.07</v>
          </cell>
          <cell r="X3182">
            <v>4899046.41</v>
          </cell>
          <cell r="Y3182">
            <v>4974249.76</v>
          </cell>
          <cell r="Z3182">
            <v>5049879.66</v>
          </cell>
          <cell r="AA3182">
            <v>5126289.05</v>
          </cell>
          <cell r="AB3182">
            <v>5203203.5</v>
          </cell>
          <cell r="AC3182">
            <v>5283869.59</v>
          </cell>
          <cell r="AD3182">
            <v>5405233.1200000001</v>
          </cell>
          <cell r="AE3182">
            <v>5502775.29</v>
          </cell>
          <cell r="AF3182">
            <v>5602414.6799999997</v>
          </cell>
          <cell r="AG3182">
            <v>5704204.7300000004</v>
          </cell>
          <cell r="AH3182">
            <v>5808200.4400000004</v>
          </cell>
          <cell r="AI3182">
            <v>5914458.3899999997</v>
          </cell>
          <cell r="AJ3182">
            <v>6023036.7800000003</v>
          </cell>
          <cell r="AK3182">
            <v>6133995.5099999998</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row>
        <row r="3183">
          <cell r="A3183" t="str">
            <v>WAResidentialDLC Smart ThermostatsNon-Incentive CostsLow Participation Case0</v>
          </cell>
          <cell r="B3183" t="str">
            <v>WA</v>
          </cell>
          <cell r="C3183" t="str">
            <v>Residential</v>
          </cell>
          <cell r="D3183" t="str">
            <v>DLC Smart Thermostats</v>
          </cell>
          <cell r="E3183" t="str">
            <v>Non-Incentive Costs</v>
          </cell>
          <cell r="F3183" t="str">
            <v>Low Participation Case</v>
          </cell>
          <cell r="G3183">
            <v>0</v>
          </cell>
          <cell r="H3183">
            <v>0</v>
          </cell>
          <cell r="I3183">
            <v>0</v>
          </cell>
          <cell r="J3183">
            <v>0</v>
          </cell>
          <cell r="K3183">
            <v>0</v>
          </cell>
          <cell r="L3183">
            <v>0</v>
          </cell>
          <cell r="M3183">
            <v>0</v>
          </cell>
          <cell r="N3183">
            <v>0</v>
          </cell>
          <cell r="O3183">
            <v>0</v>
          </cell>
          <cell r="P3183">
            <v>0</v>
          </cell>
          <cell r="Q3183">
            <v>0</v>
          </cell>
          <cell r="R3183">
            <v>5482636.7300000004</v>
          </cell>
          <cell r="S3183">
            <v>11437731.27</v>
          </cell>
          <cell r="T3183">
            <v>23748445.530000001</v>
          </cell>
          <cell r="U3183">
            <v>12818922.52</v>
          </cell>
          <cell r="V3183">
            <v>7177502.6100000003</v>
          </cell>
          <cell r="W3183">
            <v>1035039.42</v>
          </cell>
          <cell r="X3183">
            <v>1056694.75</v>
          </cell>
          <cell r="Y3183">
            <v>1077608.81</v>
          </cell>
          <cell r="Z3183">
            <v>1098962.6200000001</v>
          </cell>
          <cell r="AA3183">
            <v>1121099.71</v>
          </cell>
          <cell r="AB3183">
            <v>1143734.93</v>
          </cell>
          <cell r="AC3183">
            <v>1169950.97</v>
          </cell>
          <cell r="AD3183">
            <v>1234739.83</v>
          </cell>
          <cell r="AE3183">
            <v>1274929.31</v>
          </cell>
          <cell r="AF3183">
            <v>1316427.29</v>
          </cell>
          <cell r="AG3183">
            <v>1359276.37</v>
          </cell>
          <cell r="AH3183">
            <v>1403520.56</v>
          </cell>
          <cell r="AI3183">
            <v>1449205.28</v>
          </cell>
          <cell r="AJ3183">
            <v>1496377.44</v>
          </cell>
          <cell r="AK3183">
            <v>1545085.48</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row>
        <row r="3184">
          <cell r="A3184" t="str">
            <v>WAResidentialDLC Smart ThermostatsSummer Peak Reduction @Meter  (MW)Low Participation Case0</v>
          </cell>
          <cell r="B3184" t="str">
            <v>WA</v>
          </cell>
          <cell r="C3184" t="str">
            <v>Residential</v>
          </cell>
          <cell r="D3184" t="str">
            <v>DLC Smart Thermostats</v>
          </cell>
          <cell r="E3184" t="str">
            <v>Summer Peak Reduction @Meter  (MW)</v>
          </cell>
          <cell r="F3184" t="str">
            <v>Low Participation Case</v>
          </cell>
          <cell r="G3184">
            <v>0</v>
          </cell>
          <cell r="H3184">
            <v>0</v>
          </cell>
          <cell r="I3184">
            <v>0</v>
          </cell>
          <cell r="J3184">
            <v>0</v>
          </cell>
          <cell r="K3184">
            <v>0</v>
          </cell>
          <cell r="L3184">
            <v>0</v>
          </cell>
          <cell r="M3184">
            <v>0</v>
          </cell>
          <cell r="N3184">
            <v>0</v>
          </cell>
          <cell r="O3184">
            <v>0</v>
          </cell>
          <cell r="P3184">
            <v>0</v>
          </cell>
          <cell r="Q3184">
            <v>0</v>
          </cell>
          <cell r="R3184">
            <v>5.1061481672101516</v>
          </cell>
          <cell r="S3184">
            <v>15.546439584201273</v>
          </cell>
          <cell r="T3184">
            <v>36.769815927493447</v>
          </cell>
          <cell r="U3184">
            <v>47.99510590524666</v>
          </cell>
          <cell r="V3184">
            <v>54.039254216657497</v>
          </cell>
          <cell r="W3184">
            <v>54.75501228123791</v>
          </cell>
          <cell r="X3184">
            <v>55.462504704051796</v>
          </cell>
          <cell r="Y3184">
            <v>56.170704503007471</v>
          </cell>
          <cell r="Z3184">
            <v>56.91276145592839</v>
          </cell>
          <cell r="AA3184">
            <v>57.74360864977195</v>
          </cell>
          <cell r="AB3184">
            <v>58.507439221742665</v>
          </cell>
          <cell r="AC3184">
            <v>59.27262640549219</v>
          </cell>
          <cell r="AD3184">
            <v>60.065513565673378</v>
          </cell>
          <cell r="AE3184">
            <v>60.869007140432515</v>
          </cell>
          <cell r="AF3184">
            <v>61.683249011282939</v>
          </cell>
          <cell r="AG3184">
            <v>62.508382957680382</v>
          </cell>
          <cell r="AH3184">
            <v>63.344554682411669</v>
          </cell>
          <cell r="AI3184">
            <v>64.191911837323005</v>
          </cell>
          <cell r="AJ3184">
            <v>65.050604049392433</v>
          </cell>
          <cell r="AK3184">
            <v>65.920782947151125</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row>
        <row r="3185">
          <cell r="A3185" t="str">
            <v>WAResidentialDLC Smart ThermostatsSummer Peak Reduction @Generation (MW)Low Participation Case0</v>
          </cell>
          <cell r="B3185" t="str">
            <v>WA</v>
          </cell>
          <cell r="C3185" t="str">
            <v>Residential</v>
          </cell>
          <cell r="D3185" t="str">
            <v>DLC Smart Thermostats</v>
          </cell>
          <cell r="E3185" t="str">
            <v>Summer Peak Reduction @Generation (MW)</v>
          </cell>
          <cell r="F3185" t="str">
            <v>Low Participation Case</v>
          </cell>
          <cell r="G3185">
            <v>0</v>
          </cell>
          <cell r="H3185">
            <v>0</v>
          </cell>
          <cell r="I3185">
            <v>0</v>
          </cell>
          <cell r="J3185">
            <v>0</v>
          </cell>
          <cell r="K3185">
            <v>0</v>
          </cell>
          <cell r="L3185">
            <v>0</v>
          </cell>
          <cell r="M3185">
            <v>0</v>
          </cell>
          <cell r="N3185">
            <v>0</v>
          </cell>
          <cell r="O3185">
            <v>0</v>
          </cell>
          <cell r="P3185">
            <v>0</v>
          </cell>
          <cell r="Q3185">
            <v>0</v>
          </cell>
          <cell r="R3185">
            <v>5.6309529854545115</v>
          </cell>
          <cell r="S3185">
            <v>17.1442871462299</v>
          </cell>
          <cell r="T3185">
            <v>40.548980952242438</v>
          </cell>
          <cell r="U3185">
            <v>52.92799504328039</v>
          </cell>
          <cell r="V3185">
            <v>59.593354892652727</v>
          </cell>
          <cell r="W3185">
            <v>60.382677857562754</v>
          </cell>
          <cell r="X3185">
            <v>61.162885646285609</v>
          </cell>
          <cell r="Y3185">
            <v>61.94387351456492</v>
          </cell>
          <cell r="Z3185">
            <v>62.762198341341403</v>
          </cell>
          <cell r="AA3185">
            <v>63.678439181486489</v>
          </cell>
          <cell r="AB3185">
            <v>64.520775498172327</v>
          </cell>
          <cell r="AC3185">
            <v>65.364607857843168</v>
          </cell>
          <cell r="AD3185">
            <v>66.238987169908881</v>
          </cell>
          <cell r="AE3185">
            <v>67.125063013269198</v>
          </cell>
          <cell r="AF3185">
            <v>68.022991851877961</v>
          </cell>
          <cell r="AG3185">
            <v>68.932932242700019</v>
          </cell>
          <cell r="AH3185">
            <v>69.855044863709381</v>
          </cell>
          <cell r="AI3185">
            <v>70.789492542261797</v>
          </cell>
          <cell r="AJ3185">
            <v>71.73644028384696</v>
          </cell>
          <cell r="AK3185">
            <v>72.696055301225314</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row>
        <row r="3186">
          <cell r="A3186" t="str">
            <v>WAResidentialDLC Smart ThermostatsWinter Peak Reduction @Meter  (MW)Low Participation Case0</v>
          </cell>
          <cell r="B3186" t="str">
            <v>WA</v>
          </cell>
          <cell r="C3186" t="str">
            <v>Residential</v>
          </cell>
          <cell r="D3186" t="str">
            <v>DLC Smart Thermostats</v>
          </cell>
          <cell r="E3186" t="str">
            <v>Winter Peak Reduction @Meter  (MW)</v>
          </cell>
          <cell r="F3186" t="str">
            <v>Low Participation Case</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row>
        <row r="3187">
          <cell r="A3187" t="str">
            <v>WAResidentialDLC Smart ThermostatsWinter Peak Reduction @Generation (MW)Low Participation Case0</v>
          </cell>
          <cell r="B3187" t="str">
            <v>WA</v>
          </cell>
          <cell r="C3187" t="str">
            <v>Residential</v>
          </cell>
          <cell r="D3187" t="str">
            <v>DLC Smart Thermostats</v>
          </cell>
          <cell r="E3187" t="str">
            <v>Winter Peak Reduction @Generation (MW)</v>
          </cell>
          <cell r="F3187" t="str">
            <v>Low Participation Case</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row>
        <row r="3188">
          <cell r="A3188" t="str">
            <v>WAResidentialDLC Smart ThermostatsProgram Annual BenefitsLow Participation Case0</v>
          </cell>
          <cell r="B3188" t="str">
            <v>WA</v>
          </cell>
          <cell r="C3188" t="str">
            <v>Residential</v>
          </cell>
          <cell r="D3188" t="str">
            <v>DLC Smart Thermostats</v>
          </cell>
          <cell r="E3188" t="str">
            <v>Program Annual Benefits</v>
          </cell>
          <cell r="F3188" t="str">
            <v>Low Participation Case</v>
          </cell>
          <cell r="G3188">
            <v>0</v>
          </cell>
        </row>
        <row r="3189">
          <cell r="A3189" t="str">
            <v>WAResidentialDLC Smart ThermostatsNew ParticipantsLow Participation Case0</v>
          </cell>
          <cell r="B3189" t="str">
            <v>WA</v>
          </cell>
          <cell r="C3189" t="str">
            <v>Residential</v>
          </cell>
          <cell r="D3189" t="str">
            <v>DLC Smart Thermostats</v>
          </cell>
          <cell r="E3189" t="str">
            <v>New Participants</v>
          </cell>
          <cell r="F3189" t="str">
            <v>Low Participation Case</v>
          </cell>
          <cell r="G3189">
            <v>0</v>
          </cell>
          <cell r="H3189">
            <v>0</v>
          </cell>
          <cell r="I3189">
            <v>0</v>
          </cell>
          <cell r="J3189">
            <v>0</v>
          </cell>
          <cell r="K3189">
            <v>0</v>
          </cell>
          <cell r="L3189">
            <v>0</v>
          </cell>
          <cell r="M3189">
            <v>0</v>
          </cell>
          <cell r="N3189">
            <v>0</v>
          </cell>
          <cell r="O3189">
            <v>0</v>
          </cell>
          <cell r="P3189">
            <v>0</v>
          </cell>
          <cell r="Q3189">
            <v>0</v>
          </cell>
          <cell r="R3189">
            <v>16746.686550000006</v>
          </cell>
          <cell r="S3189">
            <v>34271.919000000009</v>
          </cell>
          <cell r="T3189">
            <v>69833.664450000011</v>
          </cell>
          <cell r="U3189">
            <v>36847.527750000037</v>
          </cell>
          <cell r="V3189">
            <v>20100.588749999937</v>
          </cell>
          <cell r="W3189">
            <v>2583.0255000000179</v>
          </cell>
          <cell r="X3189">
            <v>2585.7149999999965</v>
          </cell>
          <cell r="Y3189">
            <v>2585.2035000000324</v>
          </cell>
          <cell r="Z3189">
            <v>2584.5764999999665</v>
          </cell>
          <cell r="AA3189">
            <v>2584.3950000000186</v>
          </cell>
          <cell r="AB3189">
            <v>2584.7249999999767</v>
          </cell>
          <cell r="AC3189">
            <v>2592.8595000000205</v>
          </cell>
          <cell r="AD3189">
            <v>2694.0321599718882</v>
          </cell>
          <cell r="AE3189">
            <v>2731.0805338135397</v>
          </cell>
          <cell r="AF3189">
            <v>2768.6383974915661</v>
          </cell>
          <cell r="AG3189">
            <v>2806.7127575183695</v>
          </cell>
          <cell r="AH3189">
            <v>2845.3107167601411</v>
          </cell>
          <cell r="AI3189">
            <v>2884.4394757617847</v>
          </cell>
          <cell r="AJ3189">
            <v>2924.1063340901455</v>
          </cell>
          <cell r="AK3189">
            <v>2964.3186916958948</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row>
        <row r="3190">
          <cell r="A3190" t="str">
            <v>WAResidentialDLC Smart ThermostatsIncentive CostsLow Participation Case0</v>
          </cell>
          <cell r="B3190" t="str">
            <v>WA</v>
          </cell>
          <cell r="C3190" t="str">
            <v>Residential</v>
          </cell>
          <cell r="D3190" t="str">
            <v>DLC Smart Thermostats</v>
          </cell>
          <cell r="E3190" t="str">
            <v>Incentive Costs</v>
          </cell>
          <cell r="F3190" t="str">
            <v>Low Participation Case</v>
          </cell>
          <cell r="G3190">
            <v>0</v>
          </cell>
          <cell r="H3190">
            <v>0</v>
          </cell>
          <cell r="I3190">
            <v>0</v>
          </cell>
          <cell r="J3190">
            <v>0</v>
          </cell>
          <cell r="K3190">
            <v>0</v>
          </cell>
          <cell r="L3190">
            <v>0</v>
          </cell>
          <cell r="M3190">
            <v>0</v>
          </cell>
          <cell r="N3190">
            <v>0</v>
          </cell>
          <cell r="O3190">
            <v>0</v>
          </cell>
          <cell r="P3190">
            <v>0</v>
          </cell>
          <cell r="Q3190">
            <v>0</v>
          </cell>
          <cell r="R3190">
            <v>351680.42</v>
          </cell>
          <cell r="S3190">
            <v>1071390.72</v>
          </cell>
          <cell r="T3190">
            <v>2537897.67</v>
          </cell>
          <cell r="U3190">
            <v>3311695.75</v>
          </cell>
          <cell r="V3190">
            <v>3733808.12</v>
          </cell>
          <cell r="W3190">
            <v>3788051.65</v>
          </cell>
          <cell r="X3190">
            <v>3842351.67</v>
          </cell>
          <cell r="Y3190">
            <v>3896640.94</v>
          </cell>
          <cell r="Z3190">
            <v>3950917.05</v>
          </cell>
          <cell r="AA3190">
            <v>4005189.34</v>
          </cell>
          <cell r="AB3190">
            <v>4059468.57</v>
          </cell>
          <cell r="AC3190">
            <v>4113918.62</v>
          </cell>
          <cell r="AD3190">
            <v>4170493.29</v>
          </cell>
          <cell r="AE3190">
            <v>4227845.9800000004</v>
          </cell>
          <cell r="AF3190">
            <v>4285987.3899999997</v>
          </cell>
          <cell r="AG3190">
            <v>4344928.3600000003</v>
          </cell>
          <cell r="AH3190">
            <v>4404679.88</v>
          </cell>
          <cell r="AI3190">
            <v>4465253.1100000003</v>
          </cell>
          <cell r="AJ3190">
            <v>4526659.34</v>
          </cell>
          <cell r="AK3190">
            <v>4588910.04</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row>
        <row r="3191">
          <cell r="A3191" t="str">
            <v>WAResidentialDLC Smart ThermostatsParticipantsLow Participation Case0</v>
          </cell>
          <cell r="B3191" t="str">
            <v>WA</v>
          </cell>
          <cell r="C3191" t="str">
            <v>Residential</v>
          </cell>
          <cell r="D3191" t="str">
            <v>DLC Smart Thermostats</v>
          </cell>
          <cell r="E3191" t="str">
            <v>Participants</v>
          </cell>
          <cell r="F3191" t="str">
            <v>Low Participation Case</v>
          </cell>
          <cell r="G3191">
            <v>0</v>
          </cell>
          <cell r="H3191">
            <v>0</v>
          </cell>
          <cell r="I3191">
            <v>0</v>
          </cell>
          <cell r="J3191">
            <v>0</v>
          </cell>
          <cell r="K3191">
            <v>0</v>
          </cell>
          <cell r="L3191">
            <v>0</v>
          </cell>
          <cell r="M3191">
            <v>0</v>
          </cell>
          <cell r="N3191">
            <v>0</v>
          </cell>
          <cell r="O3191">
            <v>0</v>
          </cell>
          <cell r="P3191">
            <v>0</v>
          </cell>
          <cell r="Q3191">
            <v>0</v>
          </cell>
          <cell r="R3191">
            <v>16746.686550000006</v>
          </cell>
          <cell r="S3191">
            <v>51018.605550000015</v>
          </cell>
          <cell r="T3191">
            <v>120852.27000000002</v>
          </cell>
          <cell r="U3191">
            <v>157699.79775000006</v>
          </cell>
          <cell r="V3191">
            <v>177800.38649999999</v>
          </cell>
          <cell r="W3191">
            <v>180383.41200000001</v>
          </cell>
          <cell r="X3191">
            <v>182969.12700000001</v>
          </cell>
          <cell r="Y3191">
            <v>185554.33050000004</v>
          </cell>
          <cell r="Z3191">
            <v>188138.90700000001</v>
          </cell>
          <cell r="AA3191">
            <v>190723.30200000003</v>
          </cell>
          <cell r="AB3191">
            <v>193308.027</v>
          </cell>
          <cell r="AC3191">
            <v>195900.88650000002</v>
          </cell>
          <cell r="AD3191">
            <v>198594.91865997191</v>
          </cell>
          <cell r="AE3191">
            <v>201325.99919378545</v>
          </cell>
          <cell r="AF3191">
            <v>204094.63759127702</v>
          </cell>
          <cell r="AG3191">
            <v>206901.35034879539</v>
          </cell>
          <cell r="AH3191">
            <v>209746.66106555553</v>
          </cell>
          <cell r="AI3191">
            <v>212631.10054131731</v>
          </cell>
          <cell r="AJ3191">
            <v>215555.20687540746</v>
          </cell>
          <cell r="AK3191">
            <v>218519.52556710335</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row>
        <row r="3192">
          <cell r="A3192" t="str">
            <v>WAMedium C&amp;IDLC Space HeatingProgram Annual BenefitsLow Participation Case0</v>
          </cell>
          <cell r="B3192" t="str">
            <v>WA</v>
          </cell>
          <cell r="C3192" t="str">
            <v>Medium C&amp;I</v>
          </cell>
          <cell r="D3192" t="str">
            <v>DLC Space Heating</v>
          </cell>
          <cell r="E3192" t="str">
            <v>Program Annual Benefits</v>
          </cell>
          <cell r="F3192" t="str">
            <v>Low Participation Case</v>
          </cell>
          <cell r="G3192">
            <v>0</v>
          </cell>
          <cell r="H3192">
            <v>0</v>
          </cell>
          <cell r="I3192">
            <v>0</v>
          </cell>
          <cell r="J3192">
            <v>0</v>
          </cell>
          <cell r="K3192">
            <v>0</v>
          </cell>
          <cell r="L3192">
            <v>0</v>
          </cell>
          <cell r="M3192">
            <v>0</v>
          </cell>
          <cell r="N3192">
            <v>0</v>
          </cell>
          <cell r="O3192">
            <v>0</v>
          </cell>
          <cell r="P3192">
            <v>0</v>
          </cell>
          <cell r="Q3192">
            <v>0</v>
          </cell>
          <cell r="R3192">
            <v>573231.01</v>
          </cell>
          <cell r="S3192">
            <v>1745288.43</v>
          </cell>
          <cell r="T3192">
            <v>4127886.26</v>
          </cell>
          <cell r="U3192">
            <v>5388069.9000000004</v>
          </cell>
          <cell r="V3192">
            <v>6066603.5300000003</v>
          </cell>
          <cell r="W3192">
            <v>6146956.6100000003</v>
          </cell>
          <cell r="X3192">
            <v>6226381.7599999998</v>
          </cell>
          <cell r="Y3192">
            <v>6305886.3200000003</v>
          </cell>
          <cell r="Z3192">
            <v>6389191.79</v>
          </cell>
          <cell r="AA3192">
            <v>6482465.1100000003</v>
          </cell>
          <cell r="AB3192">
            <v>6568214.9500000002</v>
          </cell>
          <cell r="AC3192">
            <v>6654117.0800000001</v>
          </cell>
          <cell r="AD3192">
            <v>6743128.8899999997</v>
          </cell>
          <cell r="AE3192">
            <v>6833331.4100000001</v>
          </cell>
          <cell r="AF3192">
            <v>6924740.5700000003</v>
          </cell>
          <cell r="AG3192">
            <v>7017372.5</v>
          </cell>
          <cell r="AH3192">
            <v>7111243.5700000003</v>
          </cell>
          <cell r="AI3192">
            <v>7206370.3399999999</v>
          </cell>
          <cell r="AJ3192">
            <v>7302769.6200000001</v>
          </cell>
          <cell r="AK3192">
            <v>7400458.4299999997</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row>
        <row r="3193">
          <cell r="A3193" t="str">
            <v>WAMedium C&amp;IDLC Space HeatingProgram Annual CostsLow Participation Case0</v>
          </cell>
          <cell r="B3193" t="str">
            <v>WA</v>
          </cell>
          <cell r="C3193" t="str">
            <v>Medium C&amp;I</v>
          </cell>
          <cell r="D3193" t="str">
            <v>DLC Space Heating</v>
          </cell>
          <cell r="E3193" t="str">
            <v>Program Annual Costs</v>
          </cell>
          <cell r="F3193" t="str">
            <v>Low Participation Case</v>
          </cell>
          <cell r="G3193">
            <v>0</v>
          </cell>
          <cell r="H3193">
            <v>0</v>
          </cell>
          <cell r="I3193">
            <v>0</v>
          </cell>
          <cell r="J3193">
            <v>0</v>
          </cell>
          <cell r="K3193">
            <v>0</v>
          </cell>
          <cell r="L3193">
            <v>0</v>
          </cell>
          <cell r="M3193">
            <v>0</v>
          </cell>
          <cell r="N3193">
            <v>0</v>
          </cell>
          <cell r="O3193">
            <v>0</v>
          </cell>
          <cell r="P3193">
            <v>0</v>
          </cell>
          <cell r="Q3193">
            <v>0</v>
          </cell>
          <cell r="R3193">
            <v>5834317.1500000004</v>
          </cell>
          <cell r="S3193">
            <v>12509121.98</v>
          </cell>
          <cell r="T3193">
            <v>26286343.199999999</v>
          </cell>
          <cell r="U3193">
            <v>16130618.27</v>
          </cell>
          <cell r="V3193">
            <v>10911310.720000001</v>
          </cell>
          <cell r="W3193">
            <v>4823091.07</v>
          </cell>
          <cell r="X3193">
            <v>4899046.41</v>
          </cell>
          <cell r="Y3193">
            <v>4974249.76</v>
          </cell>
          <cell r="Z3193">
            <v>5049879.66</v>
          </cell>
          <cell r="AA3193">
            <v>5126289.05</v>
          </cell>
          <cell r="AB3193">
            <v>5203203.5</v>
          </cell>
          <cell r="AC3193">
            <v>5283869.59</v>
          </cell>
          <cell r="AD3193">
            <v>5405233.1200000001</v>
          </cell>
          <cell r="AE3193">
            <v>5502775.29</v>
          </cell>
          <cell r="AF3193">
            <v>5602414.6799999997</v>
          </cell>
          <cell r="AG3193">
            <v>5704204.7300000004</v>
          </cell>
          <cell r="AH3193">
            <v>5808200.4400000004</v>
          </cell>
          <cell r="AI3193">
            <v>5914458.3899999997</v>
          </cell>
          <cell r="AJ3193">
            <v>6023036.7800000003</v>
          </cell>
          <cell r="AK3193">
            <v>6133995.5099999998</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row>
        <row r="3194">
          <cell r="A3194" t="str">
            <v>WAMedium C&amp;IDLC Space HeatingNon-Incentive CostsLow Participation Case0</v>
          </cell>
          <cell r="B3194" t="str">
            <v>WA</v>
          </cell>
          <cell r="C3194" t="str">
            <v>Medium C&amp;I</v>
          </cell>
          <cell r="D3194" t="str">
            <v>DLC Space Heating</v>
          </cell>
          <cell r="E3194" t="str">
            <v>Non-Incentive Costs</v>
          </cell>
          <cell r="F3194" t="str">
            <v>Low Participation Case</v>
          </cell>
          <cell r="G3194">
            <v>0</v>
          </cell>
          <cell r="H3194">
            <v>0</v>
          </cell>
          <cell r="I3194">
            <v>0</v>
          </cell>
          <cell r="J3194">
            <v>0</v>
          </cell>
          <cell r="K3194">
            <v>0</v>
          </cell>
          <cell r="L3194">
            <v>0</v>
          </cell>
          <cell r="M3194">
            <v>0</v>
          </cell>
          <cell r="N3194">
            <v>0</v>
          </cell>
          <cell r="O3194">
            <v>0</v>
          </cell>
          <cell r="P3194">
            <v>0</v>
          </cell>
          <cell r="Q3194">
            <v>0</v>
          </cell>
          <cell r="R3194">
            <v>5482636.7300000004</v>
          </cell>
          <cell r="S3194">
            <v>11437731.27</v>
          </cell>
          <cell r="T3194">
            <v>23748445.530000001</v>
          </cell>
          <cell r="U3194">
            <v>12818922.52</v>
          </cell>
          <cell r="V3194">
            <v>7177502.6100000003</v>
          </cell>
          <cell r="W3194">
            <v>1035039.42</v>
          </cell>
          <cell r="X3194">
            <v>1056694.75</v>
          </cell>
          <cell r="Y3194">
            <v>1077608.81</v>
          </cell>
          <cell r="Z3194">
            <v>1098962.6200000001</v>
          </cell>
          <cell r="AA3194">
            <v>1121099.71</v>
          </cell>
          <cell r="AB3194">
            <v>1143734.93</v>
          </cell>
          <cell r="AC3194">
            <v>1169950.97</v>
          </cell>
          <cell r="AD3194">
            <v>1234739.83</v>
          </cell>
          <cell r="AE3194">
            <v>1274929.31</v>
          </cell>
          <cell r="AF3194">
            <v>1316427.29</v>
          </cell>
          <cell r="AG3194">
            <v>1359276.37</v>
          </cell>
          <cell r="AH3194">
            <v>1403520.56</v>
          </cell>
          <cell r="AI3194">
            <v>1449205.28</v>
          </cell>
          <cell r="AJ3194">
            <v>1496377.44</v>
          </cell>
          <cell r="AK3194">
            <v>1545085.48</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row>
        <row r="3195">
          <cell r="A3195" t="str">
            <v>WAMedium C&amp;IDLC Space HeatingSummer Peak Reduction @Meter  (MW)Low Participation Case0</v>
          </cell>
          <cell r="B3195" t="str">
            <v>WA</v>
          </cell>
          <cell r="C3195" t="str">
            <v>Medium C&amp;I</v>
          </cell>
          <cell r="D3195" t="str">
            <v>DLC Space Heating</v>
          </cell>
          <cell r="E3195" t="str">
            <v>Summer Peak Reduction @Meter  (MW)</v>
          </cell>
          <cell r="F3195" t="str">
            <v>Low Participation Case</v>
          </cell>
          <cell r="G3195">
            <v>0</v>
          </cell>
          <cell r="H3195">
            <v>0</v>
          </cell>
          <cell r="I3195">
            <v>0</v>
          </cell>
          <cell r="J3195">
            <v>0</v>
          </cell>
          <cell r="K3195">
            <v>0</v>
          </cell>
          <cell r="L3195">
            <v>0</v>
          </cell>
          <cell r="M3195">
            <v>0</v>
          </cell>
          <cell r="N3195">
            <v>0</v>
          </cell>
          <cell r="O3195">
            <v>0</v>
          </cell>
          <cell r="P3195">
            <v>0</v>
          </cell>
          <cell r="Q3195">
            <v>0</v>
          </cell>
          <cell r="R3195">
            <v>5.1061481672101516</v>
          </cell>
          <cell r="S3195">
            <v>15.546439584201273</v>
          </cell>
          <cell r="T3195">
            <v>36.769815927493447</v>
          </cell>
          <cell r="U3195">
            <v>47.99510590524666</v>
          </cell>
          <cell r="V3195">
            <v>54.039254216657497</v>
          </cell>
          <cell r="W3195">
            <v>54.75501228123791</v>
          </cell>
          <cell r="X3195">
            <v>55.462504704051796</v>
          </cell>
          <cell r="Y3195">
            <v>56.170704503007471</v>
          </cell>
          <cell r="Z3195">
            <v>56.91276145592839</v>
          </cell>
          <cell r="AA3195">
            <v>57.74360864977195</v>
          </cell>
          <cell r="AB3195">
            <v>58.507439221742665</v>
          </cell>
          <cell r="AC3195">
            <v>59.27262640549219</v>
          </cell>
          <cell r="AD3195">
            <v>60.065513565673378</v>
          </cell>
          <cell r="AE3195">
            <v>60.869007140432515</v>
          </cell>
          <cell r="AF3195">
            <v>61.683249011282939</v>
          </cell>
          <cell r="AG3195">
            <v>62.508382957680382</v>
          </cell>
          <cell r="AH3195">
            <v>63.344554682411669</v>
          </cell>
          <cell r="AI3195">
            <v>64.191911837323005</v>
          </cell>
          <cell r="AJ3195">
            <v>65.050604049392433</v>
          </cell>
          <cell r="AK3195">
            <v>65.920782947151125</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row>
        <row r="3196">
          <cell r="A3196" t="str">
            <v>WAMedium C&amp;IDLC Space HeatingSummer Peak Reduction @Generation (MW)Low Participation Case0</v>
          </cell>
          <cell r="B3196" t="str">
            <v>WA</v>
          </cell>
          <cell r="C3196" t="str">
            <v>Medium C&amp;I</v>
          </cell>
          <cell r="D3196" t="str">
            <v>DLC Space Heating</v>
          </cell>
          <cell r="E3196" t="str">
            <v>Summer Peak Reduction @Generation (MW)</v>
          </cell>
          <cell r="F3196" t="str">
            <v>Low Participation Case</v>
          </cell>
          <cell r="G3196">
            <v>0</v>
          </cell>
          <cell r="H3196">
            <v>0</v>
          </cell>
          <cell r="I3196">
            <v>0</v>
          </cell>
          <cell r="J3196">
            <v>0</v>
          </cell>
          <cell r="K3196">
            <v>0</v>
          </cell>
          <cell r="L3196">
            <v>0</v>
          </cell>
          <cell r="M3196">
            <v>0</v>
          </cell>
          <cell r="N3196">
            <v>0</v>
          </cell>
          <cell r="O3196">
            <v>0</v>
          </cell>
          <cell r="P3196">
            <v>0</v>
          </cell>
          <cell r="Q3196">
            <v>0</v>
          </cell>
          <cell r="R3196">
            <v>5.6309529854545115</v>
          </cell>
          <cell r="S3196">
            <v>17.1442871462299</v>
          </cell>
          <cell r="T3196">
            <v>40.548980952242438</v>
          </cell>
          <cell r="U3196">
            <v>52.92799504328039</v>
          </cell>
          <cell r="V3196">
            <v>59.593354892652727</v>
          </cell>
          <cell r="W3196">
            <v>60.382677857562754</v>
          </cell>
          <cell r="X3196">
            <v>61.162885646285609</v>
          </cell>
          <cell r="Y3196">
            <v>61.94387351456492</v>
          </cell>
          <cell r="Z3196">
            <v>62.762198341341403</v>
          </cell>
          <cell r="AA3196">
            <v>63.678439181486489</v>
          </cell>
          <cell r="AB3196">
            <v>64.520775498172327</v>
          </cell>
          <cell r="AC3196">
            <v>65.364607857843168</v>
          </cell>
          <cell r="AD3196">
            <v>66.238987169908881</v>
          </cell>
          <cell r="AE3196">
            <v>67.125063013269198</v>
          </cell>
          <cell r="AF3196">
            <v>68.022991851877961</v>
          </cell>
          <cell r="AG3196">
            <v>68.932932242700019</v>
          </cell>
          <cell r="AH3196">
            <v>69.855044863709381</v>
          </cell>
          <cell r="AI3196">
            <v>70.789492542261797</v>
          </cell>
          <cell r="AJ3196">
            <v>71.73644028384696</v>
          </cell>
          <cell r="AK3196">
            <v>72.696055301225314</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row>
        <row r="3197">
          <cell r="A3197" t="str">
            <v>WAMedium C&amp;IDLC Space HeatingWinter Peak Reduction @Meter  (MW)Low Participation Case0</v>
          </cell>
          <cell r="B3197" t="str">
            <v>WA</v>
          </cell>
          <cell r="C3197" t="str">
            <v>Medium C&amp;I</v>
          </cell>
          <cell r="D3197" t="str">
            <v>DLC Space Heating</v>
          </cell>
          <cell r="E3197" t="str">
            <v>Winter Peak Reduction @Meter  (MW)</v>
          </cell>
          <cell r="F3197" t="str">
            <v>Low Participation Case</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row>
        <row r="3198">
          <cell r="A3198" t="str">
            <v>WAMedium C&amp;IDLC Space HeatingWinter Peak Reduction @Generation (MW)Low Participation Case0</v>
          </cell>
          <cell r="B3198" t="str">
            <v>WA</v>
          </cell>
          <cell r="C3198" t="str">
            <v>Medium C&amp;I</v>
          </cell>
          <cell r="D3198" t="str">
            <v>DLC Space Heating</v>
          </cell>
          <cell r="E3198" t="str">
            <v>Winter Peak Reduction @Generation (MW)</v>
          </cell>
          <cell r="F3198" t="str">
            <v>Low Participation Case</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row>
        <row r="3199">
          <cell r="A3199" t="str">
            <v>WAMedium C&amp;IDLC Space HeatingProgram Annual BenefitsLow Participation Case0</v>
          </cell>
          <cell r="B3199" t="str">
            <v>WA</v>
          </cell>
          <cell r="C3199" t="str">
            <v>Medium C&amp;I</v>
          </cell>
          <cell r="D3199" t="str">
            <v>DLC Space Heating</v>
          </cell>
          <cell r="E3199" t="str">
            <v>Program Annual Benefits</v>
          </cell>
          <cell r="F3199" t="str">
            <v>Low Participation Case</v>
          </cell>
          <cell r="G3199">
            <v>0</v>
          </cell>
        </row>
        <row r="3200">
          <cell r="A3200" t="str">
            <v>WAMedium C&amp;IDLC Space HeatingNew ParticipantsLow Participation Case0</v>
          </cell>
          <cell r="B3200" t="str">
            <v>WA</v>
          </cell>
          <cell r="C3200" t="str">
            <v>Medium C&amp;I</v>
          </cell>
          <cell r="D3200" t="str">
            <v>DLC Space Heating</v>
          </cell>
          <cell r="E3200" t="str">
            <v>New Participants</v>
          </cell>
          <cell r="F3200" t="str">
            <v>Low Participation Case</v>
          </cell>
          <cell r="G3200">
            <v>0</v>
          </cell>
          <cell r="H3200">
            <v>0</v>
          </cell>
          <cell r="I3200">
            <v>0</v>
          </cell>
          <cell r="J3200">
            <v>0</v>
          </cell>
          <cell r="K3200">
            <v>0</v>
          </cell>
          <cell r="L3200">
            <v>0</v>
          </cell>
          <cell r="M3200">
            <v>0</v>
          </cell>
          <cell r="N3200">
            <v>0</v>
          </cell>
          <cell r="O3200">
            <v>0</v>
          </cell>
          <cell r="P3200">
            <v>0</v>
          </cell>
          <cell r="Q3200">
            <v>0</v>
          </cell>
          <cell r="R3200">
            <v>16746.686550000006</v>
          </cell>
          <cell r="S3200">
            <v>34271.919000000009</v>
          </cell>
          <cell r="T3200">
            <v>69833.664450000011</v>
          </cell>
          <cell r="U3200">
            <v>36847.527750000037</v>
          </cell>
          <cell r="V3200">
            <v>20100.588749999937</v>
          </cell>
          <cell r="W3200">
            <v>2583.0255000000179</v>
          </cell>
          <cell r="X3200">
            <v>2585.7149999999965</v>
          </cell>
          <cell r="Y3200">
            <v>2585.2035000000324</v>
          </cell>
          <cell r="Z3200">
            <v>2584.5764999999665</v>
          </cell>
          <cell r="AA3200">
            <v>2584.3950000000186</v>
          </cell>
          <cell r="AB3200">
            <v>2584.7249999999767</v>
          </cell>
          <cell r="AC3200">
            <v>2592.8595000000205</v>
          </cell>
          <cell r="AD3200">
            <v>2694.0321599718882</v>
          </cell>
          <cell r="AE3200">
            <v>2731.0805338135397</v>
          </cell>
          <cell r="AF3200">
            <v>2768.6383974915661</v>
          </cell>
          <cell r="AG3200">
            <v>2806.7127575183695</v>
          </cell>
          <cell r="AH3200">
            <v>2845.3107167601411</v>
          </cell>
          <cell r="AI3200">
            <v>2884.4394757617847</v>
          </cell>
          <cell r="AJ3200">
            <v>2924.1063340901455</v>
          </cell>
          <cell r="AK3200">
            <v>2964.3186916958948</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row>
        <row r="3201">
          <cell r="A3201" t="str">
            <v>WAMedium C&amp;IDLC Space HeatingIncentive CostsLow Participation Case0</v>
          </cell>
          <cell r="B3201" t="str">
            <v>WA</v>
          </cell>
          <cell r="C3201" t="str">
            <v>Medium C&amp;I</v>
          </cell>
          <cell r="D3201" t="str">
            <v>DLC Space Heating</v>
          </cell>
          <cell r="E3201" t="str">
            <v>Incentive Costs</v>
          </cell>
          <cell r="F3201" t="str">
            <v>Low Participation Case</v>
          </cell>
          <cell r="G3201">
            <v>0</v>
          </cell>
          <cell r="H3201">
            <v>0</v>
          </cell>
          <cell r="I3201">
            <v>0</v>
          </cell>
          <cell r="J3201">
            <v>0</v>
          </cell>
          <cell r="K3201">
            <v>0</v>
          </cell>
          <cell r="L3201">
            <v>0</v>
          </cell>
          <cell r="M3201">
            <v>0</v>
          </cell>
          <cell r="N3201">
            <v>0</v>
          </cell>
          <cell r="O3201">
            <v>0</v>
          </cell>
          <cell r="P3201">
            <v>0</v>
          </cell>
          <cell r="Q3201">
            <v>0</v>
          </cell>
          <cell r="R3201">
            <v>351680.42</v>
          </cell>
          <cell r="S3201">
            <v>1071390.72</v>
          </cell>
          <cell r="T3201">
            <v>2537897.67</v>
          </cell>
          <cell r="U3201">
            <v>3311695.75</v>
          </cell>
          <cell r="V3201">
            <v>3733808.12</v>
          </cell>
          <cell r="W3201">
            <v>3788051.65</v>
          </cell>
          <cell r="X3201">
            <v>3842351.67</v>
          </cell>
          <cell r="Y3201">
            <v>3896640.94</v>
          </cell>
          <cell r="Z3201">
            <v>3950917.05</v>
          </cell>
          <cell r="AA3201">
            <v>4005189.34</v>
          </cell>
          <cell r="AB3201">
            <v>4059468.57</v>
          </cell>
          <cell r="AC3201">
            <v>4113918.62</v>
          </cell>
          <cell r="AD3201">
            <v>4170493.29</v>
          </cell>
          <cell r="AE3201">
            <v>4227845.9800000004</v>
          </cell>
          <cell r="AF3201">
            <v>4285987.3899999997</v>
          </cell>
          <cell r="AG3201">
            <v>4344928.3600000003</v>
          </cell>
          <cell r="AH3201">
            <v>4404679.88</v>
          </cell>
          <cell r="AI3201">
            <v>4465253.1100000003</v>
          </cell>
          <cell r="AJ3201">
            <v>4526659.34</v>
          </cell>
          <cell r="AK3201">
            <v>4588910.04</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row>
        <row r="3202">
          <cell r="A3202" t="str">
            <v>WAMedium C&amp;IDLC Space HeatingParticipantsLow Participation Case0</v>
          </cell>
          <cell r="B3202" t="str">
            <v>WA</v>
          </cell>
          <cell r="C3202" t="str">
            <v>Medium C&amp;I</v>
          </cell>
          <cell r="D3202" t="str">
            <v>DLC Space Heating</v>
          </cell>
          <cell r="E3202" t="str">
            <v>Participants</v>
          </cell>
          <cell r="F3202" t="str">
            <v>Low Participation Case</v>
          </cell>
          <cell r="G3202">
            <v>0</v>
          </cell>
          <cell r="H3202">
            <v>0</v>
          </cell>
          <cell r="I3202">
            <v>0</v>
          </cell>
          <cell r="J3202">
            <v>0</v>
          </cell>
          <cell r="K3202">
            <v>0</v>
          </cell>
          <cell r="L3202">
            <v>0</v>
          </cell>
          <cell r="M3202">
            <v>0</v>
          </cell>
          <cell r="N3202">
            <v>0</v>
          </cell>
          <cell r="O3202">
            <v>0</v>
          </cell>
          <cell r="P3202">
            <v>0</v>
          </cell>
          <cell r="Q3202">
            <v>0</v>
          </cell>
          <cell r="R3202">
            <v>16746.686550000006</v>
          </cell>
          <cell r="S3202">
            <v>51018.605550000015</v>
          </cell>
          <cell r="T3202">
            <v>120852.27000000002</v>
          </cell>
          <cell r="U3202">
            <v>157699.79775000006</v>
          </cell>
          <cell r="V3202">
            <v>177800.38649999999</v>
          </cell>
          <cell r="W3202">
            <v>180383.41200000001</v>
          </cell>
          <cell r="X3202">
            <v>182969.12700000001</v>
          </cell>
          <cell r="Y3202">
            <v>185554.33050000004</v>
          </cell>
          <cell r="Z3202">
            <v>188138.90700000001</v>
          </cell>
          <cell r="AA3202">
            <v>190723.30200000003</v>
          </cell>
          <cell r="AB3202">
            <v>193308.027</v>
          </cell>
          <cell r="AC3202">
            <v>195900.88650000002</v>
          </cell>
          <cell r="AD3202">
            <v>198594.91865997191</v>
          </cell>
          <cell r="AE3202">
            <v>201325.99919378545</v>
          </cell>
          <cell r="AF3202">
            <v>204094.63759127702</v>
          </cell>
          <cell r="AG3202">
            <v>206901.35034879539</v>
          </cell>
          <cell r="AH3202">
            <v>209746.66106555553</v>
          </cell>
          <cell r="AI3202">
            <v>212631.10054131731</v>
          </cell>
          <cell r="AJ3202">
            <v>215555.20687540746</v>
          </cell>
          <cell r="AK3202">
            <v>218519.52556710335</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row>
        <row r="3203">
          <cell r="A3203" t="str">
            <v>WAResidentialDLC Space HeatingProgram Annual BenefitsLow Participation Case0</v>
          </cell>
          <cell r="B3203" t="str">
            <v>WA</v>
          </cell>
          <cell r="C3203" t="str">
            <v>Residential</v>
          </cell>
          <cell r="D3203" t="str">
            <v>DLC Space Heating</v>
          </cell>
          <cell r="E3203" t="str">
            <v>Program Annual Benefits</v>
          </cell>
          <cell r="F3203" t="str">
            <v>Low Participation Case</v>
          </cell>
          <cell r="G3203">
            <v>0</v>
          </cell>
          <cell r="H3203">
            <v>0</v>
          </cell>
          <cell r="I3203">
            <v>0</v>
          </cell>
          <cell r="J3203">
            <v>0</v>
          </cell>
          <cell r="K3203">
            <v>0</v>
          </cell>
          <cell r="L3203">
            <v>0</v>
          </cell>
          <cell r="M3203">
            <v>0</v>
          </cell>
          <cell r="N3203">
            <v>0</v>
          </cell>
          <cell r="O3203">
            <v>0</v>
          </cell>
          <cell r="P3203">
            <v>0</v>
          </cell>
          <cell r="Q3203">
            <v>0</v>
          </cell>
          <cell r="R3203">
            <v>573231.01</v>
          </cell>
          <cell r="S3203">
            <v>1745288.43</v>
          </cell>
          <cell r="T3203">
            <v>4127886.26</v>
          </cell>
          <cell r="U3203">
            <v>5388069.9000000004</v>
          </cell>
          <cell r="V3203">
            <v>6066603.5300000003</v>
          </cell>
          <cell r="W3203">
            <v>6146956.6100000003</v>
          </cell>
          <cell r="X3203">
            <v>6226381.7599999998</v>
          </cell>
          <cell r="Y3203">
            <v>6305886.3200000003</v>
          </cell>
          <cell r="Z3203">
            <v>6389191.79</v>
          </cell>
          <cell r="AA3203">
            <v>6482465.1100000003</v>
          </cell>
          <cell r="AB3203">
            <v>6568214.9500000002</v>
          </cell>
          <cell r="AC3203">
            <v>6654117.0800000001</v>
          </cell>
          <cell r="AD3203">
            <v>6743128.8899999997</v>
          </cell>
          <cell r="AE3203">
            <v>6833331.4100000001</v>
          </cell>
          <cell r="AF3203">
            <v>6924740.5700000003</v>
          </cell>
          <cell r="AG3203">
            <v>7017372.5</v>
          </cell>
          <cell r="AH3203">
            <v>7111243.5700000003</v>
          </cell>
          <cell r="AI3203">
            <v>7206370.3399999999</v>
          </cell>
          <cell r="AJ3203">
            <v>7302769.6200000001</v>
          </cell>
          <cell r="AK3203">
            <v>7400458.4299999997</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row>
        <row r="3204">
          <cell r="A3204" t="str">
            <v>WAResidentialDLC Space HeatingProgram Annual CostsLow Participation Case0</v>
          </cell>
          <cell r="B3204" t="str">
            <v>WA</v>
          </cell>
          <cell r="C3204" t="str">
            <v>Residential</v>
          </cell>
          <cell r="D3204" t="str">
            <v>DLC Space Heating</v>
          </cell>
          <cell r="E3204" t="str">
            <v>Program Annual Costs</v>
          </cell>
          <cell r="F3204" t="str">
            <v>Low Participation Case</v>
          </cell>
          <cell r="G3204">
            <v>0</v>
          </cell>
          <cell r="H3204">
            <v>0</v>
          </cell>
          <cell r="I3204">
            <v>0</v>
          </cell>
          <cell r="J3204">
            <v>0</v>
          </cell>
          <cell r="K3204">
            <v>0</v>
          </cell>
          <cell r="L3204">
            <v>0</v>
          </cell>
          <cell r="M3204">
            <v>0</v>
          </cell>
          <cell r="N3204">
            <v>0</v>
          </cell>
          <cell r="O3204">
            <v>0</v>
          </cell>
          <cell r="P3204">
            <v>0</v>
          </cell>
          <cell r="Q3204">
            <v>0</v>
          </cell>
          <cell r="R3204">
            <v>5834317.1500000004</v>
          </cell>
          <cell r="S3204">
            <v>12509121.98</v>
          </cell>
          <cell r="T3204">
            <v>26286343.199999999</v>
          </cell>
          <cell r="U3204">
            <v>16130618.27</v>
          </cell>
          <cell r="V3204">
            <v>10911310.720000001</v>
          </cell>
          <cell r="W3204">
            <v>4823091.07</v>
          </cell>
          <cell r="X3204">
            <v>4899046.41</v>
          </cell>
          <cell r="Y3204">
            <v>4974249.76</v>
          </cell>
          <cell r="Z3204">
            <v>5049879.66</v>
          </cell>
          <cell r="AA3204">
            <v>5126289.05</v>
          </cell>
          <cell r="AB3204">
            <v>5203203.5</v>
          </cell>
          <cell r="AC3204">
            <v>5283869.59</v>
          </cell>
          <cell r="AD3204">
            <v>5405233.1200000001</v>
          </cell>
          <cell r="AE3204">
            <v>5502775.29</v>
          </cell>
          <cell r="AF3204">
            <v>5602414.6799999997</v>
          </cell>
          <cell r="AG3204">
            <v>5704204.7300000004</v>
          </cell>
          <cell r="AH3204">
            <v>5808200.4400000004</v>
          </cell>
          <cell r="AI3204">
            <v>5914458.3899999997</v>
          </cell>
          <cell r="AJ3204">
            <v>6023036.7800000003</v>
          </cell>
          <cell r="AK3204">
            <v>6133995.5099999998</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row>
        <row r="3205">
          <cell r="A3205" t="str">
            <v>WAResidentialDLC Space HeatingNon-Incentive CostsLow Participation Case0</v>
          </cell>
          <cell r="B3205" t="str">
            <v>WA</v>
          </cell>
          <cell r="C3205" t="str">
            <v>Residential</v>
          </cell>
          <cell r="D3205" t="str">
            <v>DLC Space Heating</v>
          </cell>
          <cell r="E3205" t="str">
            <v>Non-Incentive Costs</v>
          </cell>
          <cell r="F3205" t="str">
            <v>Low Participation Case</v>
          </cell>
          <cell r="G3205">
            <v>0</v>
          </cell>
          <cell r="H3205">
            <v>0</v>
          </cell>
          <cell r="I3205">
            <v>0</v>
          </cell>
          <cell r="J3205">
            <v>0</v>
          </cell>
          <cell r="K3205">
            <v>0</v>
          </cell>
          <cell r="L3205">
            <v>0</v>
          </cell>
          <cell r="M3205">
            <v>0</v>
          </cell>
          <cell r="N3205">
            <v>0</v>
          </cell>
          <cell r="O3205">
            <v>0</v>
          </cell>
          <cell r="P3205">
            <v>0</v>
          </cell>
          <cell r="Q3205">
            <v>0</v>
          </cell>
          <cell r="R3205">
            <v>5482636.7300000004</v>
          </cell>
          <cell r="S3205">
            <v>11437731.27</v>
          </cell>
          <cell r="T3205">
            <v>23748445.530000001</v>
          </cell>
          <cell r="U3205">
            <v>12818922.52</v>
          </cell>
          <cell r="V3205">
            <v>7177502.6100000003</v>
          </cell>
          <cell r="W3205">
            <v>1035039.42</v>
          </cell>
          <cell r="X3205">
            <v>1056694.75</v>
          </cell>
          <cell r="Y3205">
            <v>1077608.81</v>
          </cell>
          <cell r="Z3205">
            <v>1098962.6200000001</v>
          </cell>
          <cell r="AA3205">
            <v>1121099.71</v>
          </cell>
          <cell r="AB3205">
            <v>1143734.93</v>
          </cell>
          <cell r="AC3205">
            <v>1169950.97</v>
          </cell>
          <cell r="AD3205">
            <v>1234739.83</v>
          </cell>
          <cell r="AE3205">
            <v>1274929.31</v>
          </cell>
          <cell r="AF3205">
            <v>1316427.29</v>
          </cell>
          <cell r="AG3205">
            <v>1359276.37</v>
          </cell>
          <cell r="AH3205">
            <v>1403520.56</v>
          </cell>
          <cell r="AI3205">
            <v>1449205.28</v>
          </cell>
          <cell r="AJ3205">
            <v>1496377.44</v>
          </cell>
          <cell r="AK3205">
            <v>1545085.48</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row>
        <row r="3206">
          <cell r="A3206" t="str">
            <v>WAResidentialDLC Space HeatingSummer Peak Reduction @Meter  (MW)Low Participation Case0</v>
          </cell>
          <cell r="B3206" t="str">
            <v>WA</v>
          </cell>
          <cell r="C3206" t="str">
            <v>Residential</v>
          </cell>
          <cell r="D3206" t="str">
            <v>DLC Space Heating</v>
          </cell>
          <cell r="E3206" t="str">
            <v>Summer Peak Reduction @Meter  (MW)</v>
          </cell>
          <cell r="F3206" t="str">
            <v>Low Participation Case</v>
          </cell>
          <cell r="G3206">
            <v>0</v>
          </cell>
          <cell r="H3206">
            <v>0</v>
          </cell>
          <cell r="I3206">
            <v>0</v>
          </cell>
          <cell r="J3206">
            <v>0</v>
          </cell>
          <cell r="K3206">
            <v>0</v>
          </cell>
          <cell r="L3206">
            <v>0</v>
          </cell>
          <cell r="M3206">
            <v>0</v>
          </cell>
          <cell r="N3206">
            <v>0</v>
          </cell>
          <cell r="O3206">
            <v>0</v>
          </cell>
          <cell r="P3206">
            <v>0</v>
          </cell>
          <cell r="Q3206">
            <v>0</v>
          </cell>
          <cell r="R3206">
            <v>5.1061481672101516</v>
          </cell>
          <cell r="S3206">
            <v>15.546439584201273</v>
          </cell>
          <cell r="T3206">
            <v>36.769815927493447</v>
          </cell>
          <cell r="U3206">
            <v>47.99510590524666</v>
          </cell>
          <cell r="V3206">
            <v>54.039254216657497</v>
          </cell>
          <cell r="W3206">
            <v>54.75501228123791</v>
          </cell>
          <cell r="X3206">
            <v>55.462504704051796</v>
          </cell>
          <cell r="Y3206">
            <v>56.170704503007471</v>
          </cell>
          <cell r="Z3206">
            <v>56.91276145592839</v>
          </cell>
          <cell r="AA3206">
            <v>57.74360864977195</v>
          </cell>
          <cell r="AB3206">
            <v>58.507439221742665</v>
          </cell>
          <cell r="AC3206">
            <v>59.27262640549219</v>
          </cell>
          <cell r="AD3206">
            <v>60.065513565673378</v>
          </cell>
          <cell r="AE3206">
            <v>60.869007140432515</v>
          </cell>
          <cell r="AF3206">
            <v>61.683249011282939</v>
          </cell>
          <cell r="AG3206">
            <v>62.508382957680382</v>
          </cell>
          <cell r="AH3206">
            <v>63.344554682411669</v>
          </cell>
          <cell r="AI3206">
            <v>64.191911837323005</v>
          </cell>
          <cell r="AJ3206">
            <v>65.050604049392433</v>
          </cell>
          <cell r="AK3206">
            <v>65.920782947151125</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row>
        <row r="3207">
          <cell r="A3207" t="str">
            <v>WAResidentialDLC Space HeatingSummer Peak Reduction @Generation (MW)Low Participation Case0</v>
          </cell>
          <cell r="B3207" t="str">
            <v>WA</v>
          </cell>
          <cell r="C3207" t="str">
            <v>Residential</v>
          </cell>
          <cell r="D3207" t="str">
            <v>DLC Space Heating</v>
          </cell>
          <cell r="E3207" t="str">
            <v>Summer Peak Reduction @Generation (MW)</v>
          </cell>
          <cell r="F3207" t="str">
            <v>Low Participation Case</v>
          </cell>
          <cell r="G3207">
            <v>0</v>
          </cell>
          <cell r="H3207">
            <v>0</v>
          </cell>
          <cell r="I3207">
            <v>0</v>
          </cell>
          <cell r="J3207">
            <v>0</v>
          </cell>
          <cell r="K3207">
            <v>0</v>
          </cell>
          <cell r="L3207">
            <v>0</v>
          </cell>
          <cell r="M3207">
            <v>0</v>
          </cell>
          <cell r="N3207">
            <v>0</v>
          </cell>
          <cell r="O3207">
            <v>0</v>
          </cell>
          <cell r="P3207">
            <v>0</v>
          </cell>
          <cell r="Q3207">
            <v>0</v>
          </cell>
          <cell r="R3207">
            <v>5.6309529854545115</v>
          </cell>
          <cell r="S3207">
            <v>17.1442871462299</v>
          </cell>
          <cell r="T3207">
            <v>40.548980952242438</v>
          </cell>
          <cell r="U3207">
            <v>52.92799504328039</v>
          </cell>
          <cell r="V3207">
            <v>59.593354892652727</v>
          </cell>
          <cell r="W3207">
            <v>60.382677857562754</v>
          </cell>
          <cell r="X3207">
            <v>61.162885646285609</v>
          </cell>
          <cell r="Y3207">
            <v>61.94387351456492</v>
          </cell>
          <cell r="Z3207">
            <v>62.762198341341403</v>
          </cell>
          <cell r="AA3207">
            <v>63.678439181486489</v>
          </cell>
          <cell r="AB3207">
            <v>64.520775498172327</v>
          </cell>
          <cell r="AC3207">
            <v>65.364607857843168</v>
          </cell>
          <cell r="AD3207">
            <v>66.238987169908881</v>
          </cell>
          <cell r="AE3207">
            <v>67.125063013269198</v>
          </cell>
          <cell r="AF3207">
            <v>68.022991851877961</v>
          </cell>
          <cell r="AG3207">
            <v>68.932932242700019</v>
          </cell>
          <cell r="AH3207">
            <v>69.855044863709381</v>
          </cell>
          <cell r="AI3207">
            <v>70.789492542261797</v>
          </cell>
          <cell r="AJ3207">
            <v>71.73644028384696</v>
          </cell>
          <cell r="AK3207">
            <v>72.696055301225314</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row>
        <row r="3208">
          <cell r="A3208" t="str">
            <v>WAResidentialDLC Space HeatingWinter Peak Reduction @Meter  (MW)Low Participation Case0</v>
          </cell>
          <cell r="B3208" t="str">
            <v>WA</v>
          </cell>
          <cell r="C3208" t="str">
            <v>Residential</v>
          </cell>
          <cell r="D3208" t="str">
            <v>DLC Space Heating</v>
          </cell>
          <cell r="E3208" t="str">
            <v>Winter Peak Reduction @Meter  (MW)</v>
          </cell>
          <cell r="F3208" t="str">
            <v>Low Participation Case</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row>
        <row r="3209">
          <cell r="A3209" t="str">
            <v>WAResidentialDLC Space HeatingWinter Peak Reduction @Generation (MW)Low Participation Case0</v>
          </cell>
          <cell r="B3209" t="str">
            <v>WA</v>
          </cell>
          <cell r="C3209" t="str">
            <v>Residential</v>
          </cell>
          <cell r="D3209" t="str">
            <v>DLC Space Heating</v>
          </cell>
          <cell r="E3209" t="str">
            <v>Winter Peak Reduction @Generation (MW)</v>
          </cell>
          <cell r="F3209" t="str">
            <v>Low Participation Case</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row>
        <row r="3210">
          <cell r="A3210" t="str">
            <v>WAResidentialDLC Space HeatingProgram Annual BenefitsLow Participation Case0</v>
          </cell>
          <cell r="B3210" t="str">
            <v>WA</v>
          </cell>
          <cell r="C3210" t="str">
            <v>Residential</v>
          </cell>
          <cell r="D3210" t="str">
            <v>DLC Space Heating</v>
          </cell>
          <cell r="E3210" t="str">
            <v>Program Annual Benefits</v>
          </cell>
          <cell r="F3210" t="str">
            <v>Low Participation Case</v>
          </cell>
          <cell r="G3210">
            <v>0</v>
          </cell>
        </row>
        <row r="3211">
          <cell r="A3211" t="str">
            <v>WAResidentialDLC Space HeatingNew ParticipantsLow Participation Case0</v>
          </cell>
          <cell r="B3211" t="str">
            <v>WA</v>
          </cell>
          <cell r="C3211" t="str">
            <v>Residential</v>
          </cell>
          <cell r="D3211" t="str">
            <v>DLC Space Heating</v>
          </cell>
          <cell r="E3211" t="str">
            <v>New Participants</v>
          </cell>
          <cell r="F3211" t="str">
            <v>Low Participation Case</v>
          </cell>
          <cell r="G3211">
            <v>0</v>
          </cell>
          <cell r="H3211">
            <v>0</v>
          </cell>
          <cell r="I3211">
            <v>0</v>
          </cell>
          <cell r="J3211">
            <v>0</v>
          </cell>
          <cell r="K3211">
            <v>0</v>
          </cell>
          <cell r="L3211">
            <v>0</v>
          </cell>
          <cell r="M3211">
            <v>0</v>
          </cell>
          <cell r="N3211">
            <v>0</v>
          </cell>
          <cell r="O3211">
            <v>0</v>
          </cell>
          <cell r="P3211">
            <v>0</v>
          </cell>
          <cell r="Q3211">
            <v>0</v>
          </cell>
          <cell r="R3211">
            <v>16746.686550000006</v>
          </cell>
          <cell r="S3211">
            <v>34271.919000000009</v>
          </cell>
          <cell r="T3211">
            <v>69833.664450000011</v>
          </cell>
          <cell r="U3211">
            <v>36847.527750000037</v>
          </cell>
          <cell r="V3211">
            <v>20100.588749999937</v>
          </cell>
          <cell r="W3211">
            <v>2583.0255000000179</v>
          </cell>
          <cell r="X3211">
            <v>2585.7149999999965</v>
          </cell>
          <cell r="Y3211">
            <v>2585.2035000000324</v>
          </cell>
          <cell r="Z3211">
            <v>2584.5764999999665</v>
          </cell>
          <cell r="AA3211">
            <v>2584.3950000000186</v>
          </cell>
          <cell r="AB3211">
            <v>2584.7249999999767</v>
          </cell>
          <cell r="AC3211">
            <v>2592.8595000000205</v>
          </cell>
          <cell r="AD3211">
            <v>2694.0321599718882</v>
          </cell>
          <cell r="AE3211">
            <v>2731.0805338135397</v>
          </cell>
          <cell r="AF3211">
            <v>2768.6383974915661</v>
          </cell>
          <cell r="AG3211">
            <v>2806.7127575183695</v>
          </cell>
          <cell r="AH3211">
            <v>2845.3107167601411</v>
          </cell>
          <cell r="AI3211">
            <v>2884.4394757617847</v>
          </cell>
          <cell r="AJ3211">
            <v>2924.1063340901455</v>
          </cell>
          <cell r="AK3211">
            <v>2964.3186916958948</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row>
        <row r="3212">
          <cell r="A3212" t="str">
            <v>WAResidentialDLC Space HeatingIncentive CostsLow Participation Case0</v>
          </cell>
          <cell r="B3212" t="str">
            <v>WA</v>
          </cell>
          <cell r="C3212" t="str">
            <v>Residential</v>
          </cell>
          <cell r="D3212" t="str">
            <v>DLC Space Heating</v>
          </cell>
          <cell r="E3212" t="str">
            <v>Incentive Costs</v>
          </cell>
          <cell r="F3212" t="str">
            <v>Low Participation Case</v>
          </cell>
          <cell r="G3212">
            <v>0</v>
          </cell>
          <cell r="H3212">
            <v>0</v>
          </cell>
          <cell r="I3212">
            <v>0</v>
          </cell>
          <cell r="J3212">
            <v>0</v>
          </cell>
          <cell r="K3212">
            <v>0</v>
          </cell>
          <cell r="L3212">
            <v>0</v>
          </cell>
          <cell r="M3212">
            <v>0</v>
          </cell>
          <cell r="N3212">
            <v>0</v>
          </cell>
          <cell r="O3212">
            <v>0</v>
          </cell>
          <cell r="P3212">
            <v>0</v>
          </cell>
          <cell r="Q3212">
            <v>0</v>
          </cell>
          <cell r="R3212">
            <v>351680.42</v>
          </cell>
          <cell r="S3212">
            <v>1071390.72</v>
          </cell>
          <cell r="T3212">
            <v>2537897.67</v>
          </cell>
          <cell r="U3212">
            <v>3311695.75</v>
          </cell>
          <cell r="V3212">
            <v>3733808.12</v>
          </cell>
          <cell r="W3212">
            <v>3788051.65</v>
          </cell>
          <cell r="X3212">
            <v>3842351.67</v>
          </cell>
          <cell r="Y3212">
            <v>3896640.94</v>
          </cell>
          <cell r="Z3212">
            <v>3950917.05</v>
          </cell>
          <cell r="AA3212">
            <v>4005189.34</v>
          </cell>
          <cell r="AB3212">
            <v>4059468.57</v>
          </cell>
          <cell r="AC3212">
            <v>4113918.62</v>
          </cell>
          <cell r="AD3212">
            <v>4170493.29</v>
          </cell>
          <cell r="AE3212">
            <v>4227845.9800000004</v>
          </cell>
          <cell r="AF3212">
            <v>4285987.3899999997</v>
          </cell>
          <cell r="AG3212">
            <v>4344928.3600000003</v>
          </cell>
          <cell r="AH3212">
            <v>4404679.88</v>
          </cell>
          <cell r="AI3212">
            <v>4465253.1100000003</v>
          </cell>
          <cell r="AJ3212">
            <v>4526659.34</v>
          </cell>
          <cell r="AK3212">
            <v>4588910.04</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row>
        <row r="3213">
          <cell r="A3213" t="str">
            <v>WAResidentialDLC Space HeatingParticipantsLow Participation Case0</v>
          </cell>
          <cell r="B3213" t="str">
            <v>WA</v>
          </cell>
          <cell r="C3213" t="str">
            <v>Residential</v>
          </cell>
          <cell r="D3213" t="str">
            <v>DLC Space Heating</v>
          </cell>
          <cell r="E3213" t="str">
            <v>Participants</v>
          </cell>
          <cell r="F3213" t="str">
            <v>Low Participation Case</v>
          </cell>
          <cell r="G3213">
            <v>0</v>
          </cell>
          <cell r="H3213">
            <v>0</v>
          </cell>
          <cell r="I3213">
            <v>0</v>
          </cell>
          <cell r="J3213">
            <v>0</v>
          </cell>
          <cell r="K3213">
            <v>0</v>
          </cell>
          <cell r="L3213">
            <v>0</v>
          </cell>
          <cell r="M3213">
            <v>0</v>
          </cell>
          <cell r="N3213">
            <v>0</v>
          </cell>
          <cell r="O3213">
            <v>0</v>
          </cell>
          <cell r="P3213">
            <v>0</v>
          </cell>
          <cell r="Q3213">
            <v>0</v>
          </cell>
          <cell r="R3213">
            <v>16746.686550000006</v>
          </cell>
          <cell r="S3213">
            <v>51018.605550000015</v>
          </cell>
          <cell r="T3213">
            <v>120852.27000000002</v>
          </cell>
          <cell r="U3213">
            <v>157699.79775000006</v>
          </cell>
          <cell r="V3213">
            <v>177800.38649999999</v>
          </cell>
          <cell r="W3213">
            <v>180383.41200000001</v>
          </cell>
          <cell r="X3213">
            <v>182969.12700000001</v>
          </cell>
          <cell r="Y3213">
            <v>185554.33050000004</v>
          </cell>
          <cell r="Z3213">
            <v>188138.90700000001</v>
          </cell>
          <cell r="AA3213">
            <v>190723.30200000003</v>
          </cell>
          <cell r="AB3213">
            <v>193308.027</v>
          </cell>
          <cell r="AC3213">
            <v>195900.88650000002</v>
          </cell>
          <cell r="AD3213">
            <v>198594.91865997191</v>
          </cell>
          <cell r="AE3213">
            <v>201325.99919378545</v>
          </cell>
          <cell r="AF3213">
            <v>204094.63759127702</v>
          </cell>
          <cell r="AG3213">
            <v>206901.35034879539</v>
          </cell>
          <cell r="AH3213">
            <v>209746.66106555553</v>
          </cell>
          <cell r="AI3213">
            <v>212631.10054131731</v>
          </cell>
          <cell r="AJ3213">
            <v>215555.20687540746</v>
          </cell>
          <cell r="AK3213">
            <v>218519.52556710335</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row>
        <row r="3214">
          <cell r="A3214" t="str">
            <v>WASmall C&amp;IDLC Space HeatingProgram Annual BenefitsLow Participation Case0</v>
          </cell>
          <cell r="B3214" t="str">
            <v>WA</v>
          </cell>
          <cell r="C3214" t="str">
            <v>Small C&amp;I</v>
          </cell>
          <cell r="D3214" t="str">
            <v>DLC Space Heating</v>
          </cell>
          <cell r="E3214" t="str">
            <v>Program Annual Benefits</v>
          </cell>
          <cell r="F3214" t="str">
            <v>Low Participation Case</v>
          </cell>
          <cell r="G3214">
            <v>0</v>
          </cell>
          <cell r="H3214">
            <v>0</v>
          </cell>
          <cell r="I3214">
            <v>0</v>
          </cell>
          <cell r="J3214">
            <v>0</v>
          </cell>
          <cell r="K3214">
            <v>0</v>
          </cell>
          <cell r="L3214">
            <v>0</v>
          </cell>
          <cell r="M3214">
            <v>0</v>
          </cell>
          <cell r="N3214">
            <v>0</v>
          </cell>
          <cell r="O3214">
            <v>0</v>
          </cell>
          <cell r="P3214">
            <v>0</v>
          </cell>
          <cell r="Q3214">
            <v>0</v>
          </cell>
          <cell r="R3214">
            <v>573231.01</v>
          </cell>
          <cell r="S3214">
            <v>1745288.43</v>
          </cell>
          <cell r="T3214">
            <v>4127886.26</v>
          </cell>
          <cell r="U3214">
            <v>5388069.9000000004</v>
          </cell>
          <cell r="V3214">
            <v>6066603.5300000003</v>
          </cell>
          <cell r="W3214">
            <v>6146956.6100000003</v>
          </cell>
          <cell r="X3214">
            <v>6226381.7599999998</v>
          </cell>
          <cell r="Y3214">
            <v>6305886.3200000003</v>
          </cell>
          <cell r="Z3214">
            <v>6389191.79</v>
          </cell>
          <cell r="AA3214">
            <v>6482465.1100000003</v>
          </cell>
          <cell r="AB3214">
            <v>6568214.9500000002</v>
          </cell>
          <cell r="AC3214">
            <v>6654117.0800000001</v>
          </cell>
          <cell r="AD3214">
            <v>6743128.8899999997</v>
          </cell>
          <cell r="AE3214">
            <v>6833331.4100000001</v>
          </cell>
          <cell r="AF3214">
            <v>6924740.5700000003</v>
          </cell>
          <cell r="AG3214">
            <v>7017372.5</v>
          </cell>
          <cell r="AH3214">
            <v>7111243.5700000003</v>
          </cell>
          <cell r="AI3214">
            <v>7206370.3399999999</v>
          </cell>
          <cell r="AJ3214">
            <v>7302769.6200000001</v>
          </cell>
          <cell r="AK3214">
            <v>7400458.4299999997</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row>
        <row r="3215">
          <cell r="A3215" t="str">
            <v>WASmall C&amp;IDLC Space HeatingProgram Annual CostsLow Participation Case0</v>
          </cell>
          <cell r="B3215" t="str">
            <v>WA</v>
          </cell>
          <cell r="C3215" t="str">
            <v>Small C&amp;I</v>
          </cell>
          <cell r="D3215" t="str">
            <v>DLC Space Heating</v>
          </cell>
          <cell r="E3215" t="str">
            <v>Program Annual Costs</v>
          </cell>
          <cell r="F3215" t="str">
            <v>Low Participation Case</v>
          </cell>
          <cell r="G3215">
            <v>0</v>
          </cell>
          <cell r="H3215">
            <v>0</v>
          </cell>
          <cell r="I3215">
            <v>0</v>
          </cell>
          <cell r="J3215">
            <v>0</v>
          </cell>
          <cell r="K3215">
            <v>0</v>
          </cell>
          <cell r="L3215">
            <v>0</v>
          </cell>
          <cell r="M3215">
            <v>0</v>
          </cell>
          <cell r="N3215">
            <v>0</v>
          </cell>
          <cell r="O3215">
            <v>0</v>
          </cell>
          <cell r="P3215">
            <v>0</v>
          </cell>
          <cell r="Q3215">
            <v>0</v>
          </cell>
          <cell r="R3215">
            <v>5834317.1500000004</v>
          </cell>
          <cell r="S3215">
            <v>12509121.98</v>
          </cell>
          <cell r="T3215">
            <v>26286343.199999999</v>
          </cell>
          <cell r="U3215">
            <v>16130618.27</v>
          </cell>
          <cell r="V3215">
            <v>10911310.720000001</v>
          </cell>
          <cell r="W3215">
            <v>4823091.07</v>
          </cell>
          <cell r="X3215">
            <v>4899046.41</v>
          </cell>
          <cell r="Y3215">
            <v>4974249.76</v>
          </cell>
          <cell r="Z3215">
            <v>5049879.66</v>
          </cell>
          <cell r="AA3215">
            <v>5126289.05</v>
          </cell>
          <cell r="AB3215">
            <v>5203203.5</v>
          </cell>
          <cell r="AC3215">
            <v>5283869.59</v>
          </cell>
          <cell r="AD3215">
            <v>5405233.1200000001</v>
          </cell>
          <cell r="AE3215">
            <v>5502775.29</v>
          </cell>
          <cell r="AF3215">
            <v>5602414.6799999997</v>
          </cell>
          <cell r="AG3215">
            <v>5704204.7300000004</v>
          </cell>
          <cell r="AH3215">
            <v>5808200.4400000004</v>
          </cell>
          <cell r="AI3215">
            <v>5914458.3899999997</v>
          </cell>
          <cell r="AJ3215">
            <v>6023036.7800000003</v>
          </cell>
          <cell r="AK3215">
            <v>6133995.5099999998</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row>
        <row r="3216">
          <cell r="A3216" t="str">
            <v>WASmall C&amp;IDLC Space HeatingNon-Incentive CostsLow Participation Case0</v>
          </cell>
          <cell r="B3216" t="str">
            <v>WA</v>
          </cell>
          <cell r="C3216" t="str">
            <v>Small C&amp;I</v>
          </cell>
          <cell r="D3216" t="str">
            <v>DLC Space Heating</v>
          </cell>
          <cell r="E3216" t="str">
            <v>Non-Incentive Costs</v>
          </cell>
          <cell r="F3216" t="str">
            <v>Low Participation Case</v>
          </cell>
          <cell r="G3216">
            <v>0</v>
          </cell>
          <cell r="H3216">
            <v>0</v>
          </cell>
          <cell r="I3216">
            <v>0</v>
          </cell>
          <cell r="J3216">
            <v>0</v>
          </cell>
          <cell r="K3216">
            <v>0</v>
          </cell>
          <cell r="L3216">
            <v>0</v>
          </cell>
          <cell r="M3216">
            <v>0</v>
          </cell>
          <cell r="N3216">
            <v>0</v>
          </cell>
          <cell r="O3216">
            <v>0</v>
          </cell>
          <cell r="P3216">
            <v>0</v>
          </cell>
          <cell r="Q3216">
            <v>0</v>
          </cell>
          <cell r="R3216">
            <v>5482636.7300000004</v>
          </cell>
          <cell r="S3216">
            <v>11437731.27</v>
          </cell>
          <cell r="T3216">
            <v>23748445.530000001</v>
          </cell>
          <cell r="U3216">
            <v>12818922.52</v>
          </cell>
          <cell r="V3216">
            <v>7177502.6100000003</v>
          </cell>
          <cell r="W3216">
            <v>1035039.42</v>
          </cell>
          <cell r="X3216">
            <v>1056694.75</v>
          </cell>
          <cell r="Y3216">
            <v>1077608.81</v>
          </cell>
          <cell r="Z3216">
            <v>1098962.6200000001</v>
          </cell>
          <cell r="AA3216">
            <v>1121099.71</v>
          </cell>
          <cell r="AB3216">
            <v>1143734.93</v>
          </cell>
          <cell r="AC3216">
            <v>1169950.97</v>
          </cell>
          <cell r="AD3216">
            <v>1234739.83</v>
          </cell>
          <cell r="AE3216">
            <v>1274929.31</v>
          </cell>
          <cell r="AF3216">
            <v>1316427.29</v>
          </cell>
          <cell r="AG3216">
            <v>1359276.37</v>
          </cell>
          <cell r="AH3216">
            <v>1403520.56</v>
          </cell>
          <cell r="AI3216">
            <v>1449205.28</v>
          </cell>
          <cell r="AJ3216">
            <v>1496377.44</v>
          </cell>
          <cell r="AK3216">
            <v>1545085.48</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row>
        <row r="3217">
          <cell r="A3217" t="str">
            <v>WASmall C&amp;IDLC Space HeatingSummer Peak Reduction @Meter  (MW)Low Participation Case0</v>
          </cell>
          <cell r="B3217" t="str">
            <v>WA</v>
          </cell>
          <cell r="C3217" t="str">
            <v>Small C&amp;I</v>
          </cell>
          <cell r="D3217" t="str">
            <v>DLC Space Heating</v>
          </cell>
          <cell r="E3217" t="str">
            <v>Summer Peak Reduction @Meter  (MW)</v>
          </cell>
          <cell r="F3217" t="str">
            <v>Low Participation Case</v>
          </cell>
          <cell r="G3217">
            <v>0</v>
          </cell>
          <cell r="H3217">
            <v>0</v>
          </cell>
          <cell r="I3217">
            <v>0</v>
          </cell>
          <cell r="J3217">
            <v>0</v>
          </cell>
          <cell r="K3217">
            <v>0</v>
          </cell>
          <cell r="L3217">
            <v>0</v>
          </cell>
          <cell r="M3217">
            <v>0</v>
          </cell>
          <cell r="N3217">
            <v>0</v>
          </cell>
          <cell r="O3217">
            <v>0</v>
          </cell>
          <cell r="P3217">
            <v>0</v>
          </cell>
          <cell r="Q3217">
            <v>0</v>
          </cell>
          <cell r="R3217">
            <v>5.1061481672101516</v>
          </cell>
          <cell r="S3217">
            <v>15.546439584201273</v>
          </cell>
          <cell r="T3217">
            <v>36.769815927493447</v>
          </cell>
          <cell r="U3217">
            <v>47.99510590524666</v>
          </cell>
          <cell r="V3217">
            <v>54.039254216657497</v>
          </cell>
          <cell r="W3217">
            <v>54.75501228123791</v>
          </cell>
          <cell r="X3217">
            <v>55.462504704051796</v>
          </cell>
          <cell r="Y3217">
            <v>56.170704503007471</v>
          </cell>
          <cell r="Z3217">
            <v>56.91276145592839</v>
          </cell>
          <cell r="AA3217">
            <v>57.74360864977195</v>
          </cell>
          <cell r="AB3217">
            <v>58.507439221742665</v>
          </cell>
          <cell r="AC3217">
            <v>59.27262640549219</v>
          </cell>
          <cell r="AD3217">
            <v>60.065513565673378</v>
          </cell>
          <cell r="AE3217">
            <v>60.869007140432515</v>
          </cell>
          <cell r="AF3217">
            <v>61.683249011282939</v>
          </cell>
          <cell r="AG3217">
            <v>62.508382957680382</v>
          </cell>
          <cell r="AH3217">
            <v>63.344554682411669</v>
          </cell>
          <cell r="AI3217">
            <v>64.191911837323005</v>
          </cell>
          <cell r="AJ3217">
            <v>65.050604049392433</v>
          </cell>
          <cell r="AK3217">
            <v>65.920782947151125</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row>
        <row r="3218">
          <cell r="A3218" t="str">
            <v>WASmall C&amp;IDLC Space HeatingSummer Peak Reduction @Generation (MW)Low Participation Case0</v>
          </cell>
          <cell r="B3218" t="str">
            <v>WA</v>
          </cell>
          <cell r="C3218" t="str">
            <v>Small C&amp;I</v>
          </cell>
          <cell r="D3218" t="str">
            <v>DLC Space Heating</v>
          </cell>
          <cell r="E3218" t="str">
            <v>Summer Peak Reduction @Generation (MW)</v>
          </cell>
          <cell r="F3218" t="str">
            <v>Low Participation Case</v>
          </cell>
          <cell r="G3218">
            <v>0</v>
          </cell>
          <cell r="H3218">
            <v>0</v>
          </cell>
          <cell r="I3218">
            <v>0</v>
          </cell>
          <cell r="J3218">
            <v>0</v>
          </cell>
          <cell r="K3218">
            <v>0</v>
          </cell>
          <cell r="L3218">
            <v>0</v>
          </cell>
          <cell r="M3218">
            <v>0</v>
          </cell>
          <cell r="N3218">
            <v>0</v>
          </cell>
          <cell r="O3218">
            <v>0</v>
          </cell>
          <cell r="P3218">
            <v>0</v>
          </cell>
          <cell r="Q3218">
            <v>0</v>
          </cell>
          <cell r="R3218">
            <v>5.6309529854545115</v>
          </cell>
          <cell r="S3218">
            <v>17.1442871462299</v>
          </cell>
          <cell r="T3218">
            <v>40.548980952242438</v>
          </cell>
          <cell r="U3218">
            <v>52.92799504328039</v>
          </cell>
          <cell r="V3218">
            <v>59.593354892652727</v>
          </cell>
          <cell r="W3218">
            <v>60.382677857562754</v>
          </cell>
          <cell r="X3218">
            <v>61.162885646285609</v>
          </cell>
          <cell r="Y3218">
            <v>61.94387351456492</v>
          </cell>
          <cell r="Z3218">
            <v>62.762198341341403</v>
          </cell>
          <cell r="AA3218">
            <v>63.678439181486489</v>
          </cell>
          <cell r="AB3218">
            <v>64.520775498172327</v>
          </cell>
          <cell r="AC3218">
            <v>65.364607857843168</v>
          </cell>
          <cell r="AD3218">
            <v>66.238987169908881</v>
          </cell>
          <cell r="AE3218">
            <v>67.125063013269198</v>
          </cell>
          <cell r="AF3218">
            <v>68.022991851877961</v>
          </cell>
          <cell r="AG3218">
            <v>68.932932242700019</v>
          </cell>
          <cell r="AH3218">
            <v>69.855044863709381</v>
          </cell>
          <cell r="AI3218">
            <v>70.789492542261797</v>
          </cell>
          <cell r="AJ3218">
            <v>71.73644028384696</v>
          </cell>
          <cell r="AK3218">
            <v>72.696055301225314</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row>
        <row r="3219">
          <cell r="A3219" t="str">
            <v>WASmall C&amp;IDLC Space HeatingWinter Peak Reduction @Meter  (MW)Low Participation Case0</v>
          </cell>
          <cell r="B3219" t="str">
            <v>WA</v>
          </cell>
          <cell r="C3219" t="str">
            <v>Small C&amp;I</v>
          </cell>
          <cell r="D3219" t="str">
            <v>DLC Space Heating</v>
          </cell>
          <cell r="E3219" t="str">
            <v>Winter Peak Reduction @Meter  (MW)</v>
          </cell>
          <cell r="F3219" t="str">
            <v>Low Participation Case</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row>
        <row r="3220">
          <cell r="A3220" t="str">
            <v>WASmall C&amp;IDLC Space HeatingWinter Peak Reduction @Generation (MW)Low Participation Case0</v>
          </cell>
          <cell r="B3220" t="str">
            <v>WA</v>
          </cell>
          <cell r="C3220" t="str">
            <v>Small C&amp;I</v>
          </cell>
          <cell r="D3220" t="str">
            <v>DLC Space Heating</v>
          </cell>
          <cell r="E3220" t="str">
            <v>Winter Peak Reduction @Generation (MW)</v>
          </cell>
          <cell r="F3220" t="str">
            <v>Low Participation Case</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row>
        <row r="3221">
          <cell r="A3221" t="str">
            <v>WASmall C&amp;IDLC Space HeatingProgram Annual BenefitsLow Participation Case0</v>
          </cell>
          <cell r="B3221" t="str">
            <v>WA</v>
          </cell>
          <cell r="C3221" t="str">
            <v>Small C&amp;I</v>
          </cell>
          <cell r="D3221" t="str">
            <v>DLC Space Heating</v>
          </cell>
          <cell r="E3221" t="str">
            <v>Program Annual Benefits</v>
          </cell>
          <cell r="F3221" t="str">
            <v>Low Participation Case</v>
          </cell>
          <cell r="G3221">
            <v>0</v>
          </cell>
        </row>
        <row r="3222">
          <cell r="A3222" t="str">
            <v>WASmall C&amp;IDLC Space HeatingNew ParticipantsLow Participation Case0</v>
          </cell>
          <cell r="B3222" t="str">
            <v>WA</v>
          </cell>
          <cell r="C3222" t="str">
            <v>Small C&amp;I</v>
          </cell>
          <cell r="D3222" t="str">
            <v>DLC Space Heating</v>
          </cell>
          <cell r="E3222" t="str">
            <v>New Participants</v>
          </cell>
          <cell r="F3222" t="str">
            <v>Low Participation Case</v>
          </cell>
          <cell r="G3222">
            <v>0</v>
          </cell>
          <cell r="H3222">
            <v>0</v>
          </cell>
          <cell r="I3222">
            <v>0</v>
          </cell>
          <cell r="J3222">
            <v>0</v>
          </cell>
          <cell r="K3222">
            <v>0</v>
          </cell>
          <cell r="L3222">
            <v>0</v>
          </cell>
          <cell r="M3222">
            <v>0</v>
          </cell>
          <cell r="N3222">
            <v>0</v>
          </cell>
          <cell r="O3222">
            <v>0</v>
          </cell>
          <cell r="P3222">
            <v>0</v>
          </cell>
          <cell r="Q3222">
            <v>0</v>
          </cell>
          <cell r="R3222">
            <v>16746.686550000006</v>
          </cell>
          <cell r="S3222">
            <v>34271.919000000009</v>
          </cell>
          <cell r="T3222">
            <v>69833.664450000011</v>
          </cell>
          <cell r="U3222">
            <v>36847.527750000037</v>
          </cell>
          <cell r="V3222">
            <v>20100.588749999937</v>
          </cell>
          <cell r="W3222">
            <v>2583.0255000000179</v>
          </cell>
          <cell r="X3222">
            <v>2585.7149999999965</v>
          </cell>
          <cell r="Y3222">
            <v>2585.2035000000324</v>
          </cell>
          <cell r="Z3222">
            <v>2584.5764999999665</v>
          </cell>
          <cell r="AA3222">
            <v>2584.3950000000186</v>
          </cell>
          <cell r="AB3222">
            <v>2584.7249999999767</v>
          </cell>
          <cell r="AC3222">
            <v>2592.8595000000205</v>
          </cell>
          <cell r="AD3222">
            <v>2694.0321599718882</v>
          </cell>
          <cell r="AE3222">
            <v>2731.0805338135397</v>
          </cell>
          <cell r="AF3222">
            <v>2768.6383974915661</v>
          </cell>
          <cell r="AG3222">
            <v>2806.7127575183695</v>
          </cell>
          <cell r="AH3222">
            <v>2845.3107167601411</v>
          </cell>
          <cell r="AI3222">
            <v>2884.4394757617847</v>
          </cell>
          <cell r="AJ3222">
            <v>2924.1063340901455</v>
          </cell>
          <cell r="AK3222">
            <v>2964.3186916958948</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row>
        <row r="3223">
          <cell r="A3223" t="str">
            <v>WASmall C&amp;IDLC Space HeatingIncentive CostsLow Participation Case0</v>
          </cell>
          <cell r="B3223" t="str">
            <v>WA</v>
          </cell>
          <cell r="C3223" t="str">
            <v>Small C&amp;I</v>
          </cell>
          <cell r="D3223" t="str">
            <v>DLC Space Heating</v>
          </cell>
          <cell r="E3223" t="str">
            <v>Incentive Costs</v>
          </cell>
          <cell r="F3223" t="str">
            <v>Low Participation Case</v>
          </cell>
          <cell r="G3223">
            <v>0</v>
          </cell>
          <cell r="H3223">
            <v>0</v>
          </cell>
          <cell r="I3223">
            <v>0</v>
          </cell>
          <cell r="J3223">
            <v>0</v>
          </cell>
          <cell r="K3223">
            <v>0</v>
          </cell>
          <cell r="L3223">
            <v>0</v>
          </cell>
          <cell r="M3223">
            <v>0</v>
          </cell>
          <cell r="N3223">
            <v>0</v>
          </cell>
          <cell r="O3223">
            <v>0</v>
          </cell>
          <cell r="P3223">
            <v>0</v>
          </cell>
          <cell r="Q3223">
            <v>0</v>
          </cell>
          <cell r="R3223">
            <v>351680.42</v>
          </cell>
          <cell r="S3223">
            <v>1071390.72</v>
          </cell>
          <cell r="T3223">
            <v>2537897.67</v>
          </cell>
          <cell r="U3223">
            <v>3311695.75</v>
          </cell>
          <cell r="V3223">
            <v>3733808.12</v>
          </cell>
          <cell r="W3223">
            <v>3788051.65</v>
          </cell>
          <cell r="X3223">
            <v>3842351.67</v>
          </cell>
          <cell r="Y3223">
            <v>3896640.94</v>
          </cell>
          <cell r="Z3223">
            <v>3950917.05</v>
          </cell>
          <cell r="AA3223">
            <v>4005189.34</v>
          </cell>
          <cell r="AB3223">
            <v>4059468.57</v>
          </cell>
          <cell r="AC3223">
            <v>4113918.62</v>
          </cell>
          <cell r="AD3223">
            <v>4170493.29</v>
          </cell>
          <cell r="AE3223">
            <v>4227845.9800000004</v>
          </cell>
          <cell r="AF3223">
            <v>4285987.3899999997</v>
          </cell>
          <cell r="AG3223">
            <v>4344928.3600000003</v>
          </cell>
          <cell r="AH3223">
            <v>4404679.88</v>
          </cell>
          <cell r="AI3223">
            <v>4465253.1100000003</v>
          </cell>
          <cell r="AJ3223">
            <v>4526659.34</v>
          </cell>
          <cell r="AK3223">
            <v>4588910.04</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row>
        <row r="3224">
          <cell r="A3224" t="str">
            <v>WASmall C&amp;IDLC Space HeatingParticipantsLow Participation Case0</v>
          </cell>
          <cell r="B3224" t="str">
            <v>WA</v>
          </cell>
          <cell r="C3224" t="str">
            <v>Small C&amp;I</v>
          </cell>
          <cell r="D3224" t="str">
            <v>DLC Space Heating</v>
          </cell>
          <cell r="E3224" t="str">
            <v>Participants</v>
          </cell>
          <cell r="F3224" t="str">
            <v>Low Participation Case</v>
          </cell>
          <cell r="G3224">
            <v>0</v>
          </cell>
          <cell r="H3224">
            <v>0</v>
          </cell>
          <cell r="I3224">
            <v>0</v>
          </cell>
          <cell r="J3224">
            <v>0</v>
          </cell>
          <cell r="K3224">
            <v>0</v>
          </cell>
          <cell r="L3224">
            <v>0</v>
          </cell>
          <cell r="M3224">
            <v>0</v>
          </cell>
          <cell r="N3224">
            <v>0</v>
          </cell>
          <cell r="O3224">
            <v>0</v>
          </cell>
          <cell r="P3224">
            <v>0</v>
          </cell>
          <cell r="Q3224">
            <v>0</v>
          </cell>
          <cell r="R3224">
            <v>16746.686550000006</v>
          </cell>
          <cell r="S3224">
            <v>51018.605550000015</v>
          </cell>
          <cell r="T3224">
            <v>120852.27000000002</v>
          </cell>
          <cell r="U3224">
            <v>157699.79775000006</v>
          </cell>
          <cell r="V3224">
            <v>177800.38649999999</v>
          </cell>
          <cell r="W3224">
            <v>180383.41200000001</v>
          </cell>
          <cell r="X3224">
            <v>182969.12700000001</v>
          </cell>
          <cell r="Y3224">
            <v>185554.33050000004</v>
          </cell>
          <cell r="Z3224">
            <v>188138.90700000001</v>
          </cell>
          <cell r="AA3224">
            <v>190723.30200000003</v>
          </cell>
          <cell r="AB3224">
            <v>193308.027</v>
          </cell>
          <cell r="AC3224">
            <v>195900.88650000002</v>
          </cell>
          <cell r="AD3224">
            <v>198594.91865997191</v>
          </cell>
          <cell r="AE3224">
            <v>201325.99919378545</v>
          </cell>
          <cell r="AF3224">
            <v>204094.63759127702</v>
          </cell>
          <cell r="AG3224">
            <v>206901.35034879539</v>
          </cell>
          <cell r="AH3224">
            <v>209746.66106555553</v>
          </cell>
          <cell r="AI3224">
            <v>212631.10054131731</v>
          </cell>
          <cell r="AJ3224">
            <v>215555.20687540746</v>
          </cell>
          <cell r="AK3224">
            <v>218519.52556710335</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row>
        <row r="3225">
          <cell r="A3225" t="str">
            <v>WAMedium C&amp;IDLC Water HeatingProgram Annual BenefitsLow Participation Case0</v>
          </cell>
          <cell r="B3225" t="str">
            <v>WA</v>
          </cell>
          <cell r="C3225" t="str">
            <v>Medium C&amp;I</v>
          </cell>
          <cell r="D3225" t="str">
            <v>DLC Water Heating</v>
          </cell>
          <cell r="E3225" t="str">
            <v>Program Annual Benefits</v>
          </cell>
          <cell r="F3225" t="str">
            <v>Low Participation Case</v>
          </cell>
          <cell r="G3225">
            <v>0</v>
          </cell>
          <cell r="H3225">
            <v>0</v>
          </cell>
          <cell r="I3225">
            <v>0</v>
          </cell>
          <cell r="J3225">
            <v>0</v>
          </cell>
          <cell r="K3225">
            <v>0</v>
          </cell>
          <cell r="L3225">
            <v>0</v>
          </cell>
          <cell r="M3225">
            <v>0</v>
          </cell>
          <cell r="N3225">
            <v>0</v>
          </cell>
          <cell r="O3225">
            <v>0</v>
          </cell>
          <cell r="P3225">
            <v>0</v>
          </cell>
          <cell r="Q3225">
            <v>0</v>
          </cell>
          <cell r="R3225">
            <v>573231.01</v>
          </cell>
          <cell r="S3225">
            <v>1745288.43</v>
          </cell>
          <cell r="T3225">
            <v>4127886.26</v>
          </cell>
          <cell r="U3225">
            <v>5388069.9000000004</v>
          </cell>
          <cell r="V3225">
            <v>6066603.5300000003</v>
          </cell>
          <cell r="W3225">
            <v>6146956.6100000003</v>
          </cell>
          <cell r="X3225">
            <v>6226381.7599999998</v>
          </cell>
          <cell r="Y3225">
            <v>6305886.3200000003</v>
          </cell>
          <cell r="Z3225">
            <v>6389191.79</v>
          </cell>
          <cell r="AA3225">
            <v>6482465.1100000003</v>
          </cell>
          <cell r="AB3225">
            <v>6568214.9500000002</v>
          </cell>
          <cell r="AC3225">
            <v>6654117.0800000001</v>
          </cell>
          <cell r="AD3225">
            <v>6743128.8899999997</v>
          </cell>
          <cell r="AE3225">
            <v>6833331.4100000001</v>
          </cell>
          <cell r="AF3225">
            <v>6924740.5700000003</v>
          </cell>
          <cell r="AG3225">
            <v>7017372.5</v>
          </cell>
          <cell r="AH3225">
            <v>7111243.5700000003</v>
          </cell>
          <cell r="AI3225">
            <v>7206370.3399999999</v>
          </cell>
          <cell r="AJ3225">
            <v>7302769.6200000001</v>
          </cell>
          <cell r="AK3225">
            <v>7400458.4299999997</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row>
        <row r="3226">
          <cell r="A3226" t="str">
            <v>WAMedium C&amp;IDLC Water HeatingProgram Annual CostsLow Participation Case0</v>
          </cell>
          <cell r="B3226" t="str">
            <v>WA</v>
          </cell>
          <cell r="C3226" t="str">
            <v>Medium C&amp;I</v>
          </cell>
          <cell r="D3226" t="str">
            <v>DLC Water Heating</v>
          </cell>
          <cell r="E3226" t="str">
            <v>Program Annual Costs</v>
          </cell>
          <cell r="F3226" t="str">
            <v>Low Participation Case</v>
          </cell>
          <cell r="G3226">
            <v>0</v>
          </cell>
          <cell r="H3226">
            <v>0</v>
          </cell>
          <cell r="I3226">
            <v>0</v>
          </cell>
          <cell r="J3226">
            <v>0</v>
          </cell>
          <cell r="K3226">
            <v>0</v>
          </cell>
          <cell r="L3226">
            <v>0</v>
          </cell>
          <cell r="M3226">
            <v>0</v>
          </cell>
          <cell r="N3226">
            <v>0</v>
          </cell>
          <cell r="O3226">
            <v>0</v>
          </cell>
          <cell r="P3226">
            <v>0</v>
          </cell>
          <cell r="Q3226">
            <v>0</v>
          </cell>
          <cell r="R3226">
            <v>5834317.1500000004</v>
          </cell>
          <cell r="S3226">
            <v>12509121.98</v>
          </cell>
          <cell r="T3226">
            <v>26286343.199999999</v>
          </cell>
          <cell r="U3226">
            <v>16130618.27</v>
          </cell>
          <cell r="V3226">
            <v>10911310.720000001</v>
          </cell>
          <cell r="W3226">
            <v>4823091.07</v>
          </cell>
          <cell r="X3226">
            <v>4899046.41</v>
          </cell>
          <cell r="Y3226">
            <v>4974249.76</v>
          </cell>
          <cell r="Z3226">
            <v>5049879.66</v>
          </cell>
          <cell r="AA3226">
            <v>5126289.05</v>
          </cell>
          <cell r="AB3226">
            <v>5203203.5</v>
          </cell>
          <cell r="AC3226">
            <v>5283869.59</v>
          </cell>
          <cell r="AD3226">
            <v>5405233.1200000001</v>
          </cell>
          <cell r="AE3226">
            <v>5502775.29</v>
          </cell>
          <cell r="AF3226">
            <v>5602414.6799999997</v>
          </cell>
          <cell r="AG3226">
            <v>5704204.7300000004</v>
          </cell>
          <cell r="AH3226">
            <v>5808200.4400000004</v>
          </cell>
          <cell r="AI3226">
            <v>5914458.3899999997</v>
          </cell>
          <cell r="AJ3226">
            <v>6023036.7800000003</v>
          </cell>
          <cell r="AK3226">
            <v>6133995.5099999998</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row>
        <row r="3227">
          <cell r="A3227" t="str">
            <v>WAMedium C&amp;IDLC Water HeatingNon-Incentive CostsLow Participation Case0</v>
          </cell>
          <cell r="B3227" t="str">
            <v>WA</v>
          </cell>
          <cell r="C3227" t="str">
            <v>Medium C&amp;I</v>
          </cell>
          <cell r="D3227" t="str">
            <v>DLC Water Heating</v>
          </cell>
          <cell r="E3227" t="str">
            <v>Non-Incentive Costs</v>
          </cell>
          <cell r="F3227" t="str">
            <v>Low Participation Case</v>
          </cell>
          <cell r="G3227">
            <v>0</v>
          </cell>
          <cell r="H3227">
            <v>0</v>
          </cell>
          <cell r="I3227">
            <v>0</v>
          </cell>
          <cell r="J3227">
            <v>0</v>
          </cell>
          <cell r="K3227">
            <v>0</v>
          </cell>
          <cell r="L3227">
            <v>0</v>
          </cell>
          <cell r="M3227">
            <v>0</v>
          </cell>
          <cell r="N3227">
            <v>0</v>
          </cell>
          <cell r="O3227">
            <v>0</v>
          </cell>
          <cell r="P3227">
            <v>0</v>
          </cell>
          <cell r="Q3227">
            <v>0</v>
          </cell>
          <cell r="R3227">
            <v>5482636.7300000004</v>
          </cell>
          <cell r="S3227">
            <v>11437731.27</v>
          </cell>
          <cell r="T3227">
            <v>23748445.530000001</v>
          </cell>
          <cell r="U3227">
            <v>12818922.52</v>
          </cell>
          <cell r="V3227">
            <v>7177502.6100000003</v>
          </cell>
          <cell r="W3227">
            <v>1035039.42</v>
          </cell>
          <cell r="X3227">
            <v>1056694.75</v>
          </cell>
          <cell r="Y3227">
            <v>1077608.81</v>
          </cell>
          <cell r="Z3227">
            <v>1098962.6200000001</v>
          </cell>
          <cell r="AA3227">
            <v>1121099.71</v>
          </cell>
          <cell r="AB3227">
            <v>1143734.93</v>
          </cell>
          <cell r="AC3227">
            <v>1169950.97</v>
          </cell>
          <cell r="AD3227">
            <v>1234739.83</v>
          </cell>
          <cell r="AE3227">
            <v>1274929.31</v>
          </cell>
          <cell r="AF3227">
            <v>1316427.29</v>
          </cell>
          <cell r="AG3227">
            <v>1359276.37</v>
          </cell>
          <cell r="AH3227">
            <v>1403520.56</v>
          </cell>
          <cell r="AI3227">
            <v>1449205.28</v>
          </cell>
          <cell r="AJ3227">
            <v>1496377.44</v>
          </cell>
          <cell r="AK3227">
            <v>1545085.48</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row>
        <row r="3228">
          <cell r="A3228" t="str">
            <v>WAMedium C&amp;IDLC Water HeatingSummer Peak Reduction @Meter  (MW)Low Participation Case0</v>
          </cell>
          <cell r="B3228" t="str">
            <v>WA</v>
          </cell>
          <cell r="C3228" t="str">
            <v>Medium C&amp;I</v>
          </cell>
          <cell r="D3228" t="str">
            <v>DLC Water Heating</v>
          </cell>
          <cell r="E3228" t="str">
            <v>Summer Peak Reduction @Meter  (MW)</v>
          </cell>
          <cell r="F3228" t="str">
            <v>Low Participation Case</v>
          </cell>
          <cell r="G3228">
            <v>0</v>
          </cell>
          <cell r="H3228">
            <v>0</v>
          </cell>
          <cell r="I3228">
            <v>0</v>
          </cell>
          <cell r="J3228">
            <v>0</v>
          </cell>
          <cell r="K3228">
            <v>0</v>
          </cell>
          <cell r="L3228">
            <v>0</v>
          </cell>
          <cell r="M3228">
            <v>0</v>
          </cell>
          <cell r="N3228">
            <v>0</v>
          </cell>
          <cell r="O3228">
            <v>0</v>
          </cell>
          <cell r="P3228">
            <v>0</v>
          </cell>
          <cell r="Q3228">
            <v>0</v>
          </cell>
          <cell r="R3228">
            <v>5.1061481672101516</v>
          </cell>
          <cell r="S3228">
            <v>15.546439584201273</v>
          </cell>
          <cell r="T3228">
            <v>36.769815927493447</v>
          </cell>
          <cell r="U3228">
            <v>47.99510590524666</v>
          </cell>
          <cell r="V3228">
            <v>54.039254216657497</v>
          </cell>
          <cell r="W3228">
            <v>54.75501228123791</v>
          </cell>
          <cell r="X3228">
            <v>55.462504704051796</v>
          </cell>
          <cell r="Y3228">
            <v>56.170704503007471</v>
          </cell>
          <cell r="Z3228">
            <v>56.91276145592839</v>
          </cell>
          <cell r="AA3228">
            <v>57.74360864977195</v>
          </cell>
          <cell r="AB3228">
            <v>58.507439221742665</v>
          </cell>
          <cell r="AC3228">
            <v>59.27262640549219</v>
          </cell>
          <cell r="AD3228">
            <v>60.065513565673378</v>
          </cell>
          <cell r="AE3228">
            <v>60.869007140432515</v>
          </cell>
          <cell r="AF3228">
            <v>61.683249011282939</v>
          </cell>
          <cell r="AG3228">
            <v>62.508382957680382</v>
          </cell>
          <cell r="AH3228">
            <v>63.344554682411669</v>
          </cell>
          <cell r="AI3228">
            <v>64.191911837323005</v>
          </cell>
          <cell r="AJ3228">
            <v>65.050604049392433</v>
          </cell>
          <cell r="AK3228">
            <v>65.920782947151125</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row>
        <row r="3229">
          <cell r="A3229" t="str">
            <v>WAMedium C&amp;IDLC Water HeatingSummer Peak Reduction @Generation (MW)Low Participation Case0</v>
          </cell>
          <cell r="B3229" t="str">
            <v>WA</v>
          </cell>
          <cell r="C3229" t="str">
            <v>Medium C&amp;I</v>
          </cell>
          <cell r="D3229" t="str">
            <v>DLC Water Heating</v>
          </cell>
          <cell r="E3229" t="str">
            <v>Summer Peak Reduction @Generation (MW)</v>
          </cell>
          <cell r="F3229" t="str">
            <v>Low Participation Case</v>
          </cell>
          <cell r="G3229">
            <v>0</v>
          </cell>
          <cell r="H3229">
            <v>0</v>
          </cell>
          <cell r="I3229">
            <v>0</v>
          </cell>
          <cell r="J3229">
            <v>0</v>
          </cell>
          <cell r="K3229">
            <v>0</v>
          </cell>
          <cell r="L3229">
            <v>0</v>
          </cell>
          <cell r="M3229">
            <v>0</v>
          </cell>
          <cell r="N3229">
            <v>0</v>
          </cell>
          <cell r="O3229">
            <v>0</v>
          </cell>
          <cell r="P3229">
            <v>0</v>
          </cell>
          <cell r="Q3229">
            <v>0</v>
          </cell>
          <cell r="R3229">
            <v>5.6309529854545115</v>
          </cell>
          <cell r="S3229">
            <v>17.1442871462299</v>
          </cell>
          <cell r="T3229">
            <v>40.548980952242438</v>
          </cell>
          <cell r="U3229">
            <v>52.92799504328039</v>
          </cell>
          <cell r="V3229">
            <v>59.593354892652727</v>
          </cell>
          <cell r="W3229">
            <v>60.382677857562754</v>
          </cell>
          <cell r="X3229">
            <v>61.162885646285609</v>
          </cell>
          <cell r="Y3229">
            <v>61.94387351456492</v>
          </cell>
          <cell r="Z3229">
            <v>62.762198341341403</v>
          </cell>
          <cell r="AA3229">
            <v>63.678439181486489</v>
          </cell>
          <cell r="AB3229">
            <v>64.520775498172327</v>
          </cell>
          <cell r="AC3229">
            <v>65.364607857843168</v>
          </cell>
          <cell r="AD3229">
            <v>66.238987169908881</v>
          </cell>
          <cell r="AE3229">
            <v>67.125063013269198</v>
          </cell>
          <cell r="AF3229">
            <v>68.022991851877961</v>
          </cell>
          <cell r="AG3229">
            <v>68.932932242700019</v>
          </cell>
          <cell r="AH3229">
            <v>69.855044863709381</v>
          </cell>
          <cell r="AI3229">
            <v>70.789492542261797</v>
          </cell>
          <cell r="AJ3229">
            <v>71.73644028384696</v>
          </cell>
          <cell r="AK3229">
            <v>72.696055301225314</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row>
        <row r="3230">
          <cell r="A3230" t="str">
            <v>WAMedium C&amp;IDLC Water HeatingWinter Peak Reduction @Meter  (MW)Low Participation Case0</v>
          </cell>
          <cell r="B3230" t="str">
            <v>WA</v>
          </cell>
          <cell r="C3230" t="str">
            <v>Medium C&amp;I</v>
          </cell>
          <cell r="D3230" t="str">
            <v>DLC Water Heating</v>
          </cell>
          <cell r="E3230" t="str">
            <v>Winter Peak Reduction @Meter  (MW)</v>
          </cell>
          <cell r="F3230" t="str">
            <v>Low Participation Case</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row>
        <row r="3231">
          <cell r="A3231" t="str">
            <v>WAMedium C&amp;IDLC Water HeatingWinter Peak Reduction @Generation (MW)Low Participation Case0</v>
          </cell>
          <cell r="B3231" t="str">
            <v>WA</v>
          </cell>
          <cell r="C3231" t="str">
            <v>Medium C&amp;I</v>
          </cell>
          <cell r="D3231" t="str">
            <v>DLC Water Heating</v>
          </cell>
          <cell r="E3231" t="str">
            <v>Winter Peak Reduction @Generation (MW)</v>
          </cell>
          <cell r="F3231" t="str">
            <v>Low Participation Case</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row>
        <row r="3232">
          <cell r="A3232" t="str">
            <v>WAMedium C&amp;IDLC Water HeatingProgram Annual BenefitsLow Participation Case0</v>
          </cell>
          <cell r="B3232" t="str">
            <v>WA</v>
          </cell>
          <cell r="C3232" t="str">
            <v>Medium C&amp;I</v>
          </cell>
          <cell r="D3232" t="str">
            <v>DLC Water Heating</v>
          </cell>
          <cell r="E3232" t="str">
            <v>Program Annual Benefits</v>
          </cell>
          <cell r="F3232" t="str">
            <v>Low Participation Case</v>
          </cell>
          <cell r="G3232">
            <v>0</v>
          </cell>
        </row>
        <row r="3233">
          <cell r="A3233" t="str">
            <v>WAMedium C&amp;IDLC Water HeatingNew ParticipantsLow Participation Case0</v>
          </cell>
          <cell r="B3233" t="str">
            <v>WA</v>
          </cell>
          <cell r="C3233" t="str">
            <v>Medium C&amp;I</v>
          </cell>
          <cell r="D3233" t="str">
            <v>DLC Water Heating</v>
          </cell>
          <cell r="E3233" t="str">
            <v>New Participants</v>
          </cell>
          <cell r="F3233" t="str">
            <v>Low Participation Case</v>
          </cell>
          <cell r="G3233">
            <v>0</v>
          </cell>
          <cell r="H3233">
            <v>0</v>
          </cell>
          <cell r="I3233">
            <v>0</v>
          </cell>
          <cell r="J3233">
            <v>0</v>
          </cell>
          <cell r="K3233">
            <v>0</v>
          </cell>
          <cell r="L3233">
            <v>0</v>
          </cell>
          <cell r="M3233">
            <v>0</v>
          </cell>
          <cell r="N3233">
            <v>0</v>
          </cell>
          <cell r="O3233">
            <v>0</v>
          </cell>
          <cell r="P3233">
            <v>0</v>
          </cell>
          <cell r="Q3233">
            <v>0</v>
          </cell>
          <cell r="R3233">
            <v>16746.686550000006</v>
          </cell>
          <cell r="S3233">
            <v>34271.919000000009</v>
          </cell>
          <cell r="T3233">
            <v>69833.664450000011</v>
          </cell>
          <cell r="U3233">
            <v>36847.527750000037</v>
          </cell>
          <cell r="V3233">
            <v>20100.588749999937</v>
          </cell>
          <cell r="W3233">
            <v>2583.0255000000179</v>
          </cell>
          <cell r="X3233">
            <v>2585.7149999999965</v>
          </cell>
          <cell r="Y3233">
            <v>2585.2035000000324</v>
          </cell>
          <cell r="Z3233">
            <v>2584.5764999999665</v>
          </cell>
          <cell r="AA3233">
            <v>2584.3950000000186</v>
          </cell>
          <cell r="AB3233">
            <v>2584.7249999999767</v>
          </cell>
          <cell r="AC3233">
            <v>2592.8595000000205</v>
          </cell>
          <cell r="AD3233">
            <v>2694.0321599718882</v>
          </cell>
          <cell r="AE3233">
            <v>2731.0805338135397</v>
          </cell>
          <cell r="AF3233">
            <v>2768.6383974915661</v>
          </cell>
          <cell r="AG3233">
            <v>2806.7127575183695</v>
          </cell>
          <cell r="AH3233">
            <v>2845.3107167601411</v>
          </cell>
          <cell r="AI3233">
            <v>2884.4394757617847</v>
          </cell>
          <cell r="AJ3233">
            <v>2924.1063340901455</v>
          </cell>
          <cell r="AK3233">
            <v>2964.3186916958948</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row>
        <row r="3234">
          <cell r="A3234" t="str">
            <v>WAMedium C&amp;IDLC Water HeatingIncentive CostsLow Participation Case0</v>
          </cell>
          <cell r="B3234" t="str">
            <v>WA</v>
          </cell>
          <cell r="C3234" t="str">
            <v>Medium C&amp;I</v>
          </cell>
          <cell r="D3234" t="str">
            <v>DLC Water Heating</v>
          </cell>
          <cell r="E3234" t="str">
            <v>Incentive Costs</v>
          </cell>
          <cell r="F3234" t="str">
            <v>Low Participation Case</v>
          </cell>
          <cell r="G3234">
            <v>0</v>
          </cell>
          <cell r="H3234">
            <v>0</v>
          </cell>
          <cell r="I3234">
            <v>0</v>
          </cell>
          <cell r="J3234">
            <v>0</v>
          </cell>
          <cell r="K3234">
            <v>0</v>
          </cell>
          <cell r="L3234">
            <v>0</v>
          </cell>
          <cell r="M3234">
            <v>0</v>
          </cell>
          <cell r="N3234">
            <v>0</v>
          </cell>
          <cell r="O3234">
            <v>0</v>
          </cell>
          <cell r="P3234">
            <v>0</v>
          </cell>
          <cell r="Q3234">
            <v>0</v>
          </cell>
          <cell r="R3234">
            <v>351680.42</v>
          </cell>
          <cell r="S3234">
            <v>1071390.72</v>
          </cell>
          <cell r="T3234">
            <v>2537897.67</v>
          </cell>
          <cell r="U3234">
            <v>3311695.75</v>
          </cell>
          <cell r="V3234">
            <v>3733808.12</v>
          </cell>
          <cell r="W3234">
            <v>3788051.65</v>
          </cell>
          <cell r="X3234">
            <v>3842351.67</v>
          </cell>
          <cell r="Y3234">
            <v>3896640.94</v>
          </cell>
          <cell r="Z3234">
            <v>3950917.05</v>
          </cell>
          <cell r="AA3234">
            <v>4005189.34</v>
          </cell>
          <cell r="AB3234">
            <v>4059468.57</v>
          </cell>
          <cell r="AC3234">
            <v>4113918.62</v>
          </cell>
          <cell r="AD3234">
            <v>4170493.29</v>
          </cell>
          <cell r="AE3234">
            <v>4227845.9800000004</v>
          </cell>
          <cell r="AF3234">
            <v>4285987.3899999997</v>
          </cell>
          <cell r="AG3234">
            <v>4344928.3600000003</v>
          </cell>
          <cell r="AH3234">
            <v>4404679.88</v>
          </cell>
          <cell r="AI3234">
            <v>4465253.1100000003</v>
          </cell>
          <cell r="AJ3234">
            <v>4526659.34</v>
          </cell>
          <cell r="AK3234">
            <v>4588910.04</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row>
        <row r="3235">
          <cell r="A3235" t="str">
            <v>WAMedium C&amp;IDLC Water HeatingParticipantsLow Participation Case0</v>
          </cell>
          <cell r="B3235" t="str">
            <v>WA</v>
          </cell>
          <cell r="C3235" t="str">
            <v>Medium C&amp;I</v>
          </cell>
          <cell r="D3235" t="str">
            <v>DLC Water Heating</v>
          </cell>
          <cell r="E3235" t="str">
            <v>Participants</v>
          </cell>
          <cell r="F3235" t="str">
            <v>Low Participation Case</v>
          </cell>
          <cell r="G3235">
            <v>0</v>
          </cell>
          <cell r="H3235">
            <v>0</v>
          </cell>
          <cell r="I3235">
            <v>0</v>
          </cell>
          <cell r="J3235">
            <v>0</v>
          </cell>
          <cell r="K3235">
            <v>0</v>
          </cell>
          <cell r="L3235">
            <v>0</v>
          </cell>
          <cell r="M3235">
            <v>0</v>
          </cell>
          <cell r="N3235">
            <v>0</v>
          </cell>
          <cell r="O3235">
            <v>0</v>
          </cell>
          <cell r="P3235">
            <v>0</v>
          </cell>
          <cell r="Q3235">
            <v>0</v>
          </cell>
          <cell r="R3235">
            <v>16746.686550000006</v>
          </cell>
          <cell r="S3235">
            <v>51018.605550000015</v>
          </cell>
          <cell r="T3235">
            <v>120852.27000000002</v>
          </cell>
          <cell r="U3235">
            <v>157699.79775000006</v>
          </cell>
          <cell r="V3235">
            <v>177800.38649999999</v>
          </cell>
          <cell r="W3235">
            <v>180383.41200000001</v>
          </cell>
          <cell r="X3235">
            <v>182969.12700000001</v>
          </cell>
          <cell r="Y3235">
            <v>185554.33050000004</v>
          </cell>
          <cell r="Z3235">
            <v>188138.90700000001</v>
          </cell>
          <cell r="AA3235">
            <v>190723.30200000003</v>
          </cell>
          <cell r="AB3235">
            <v>193308.027</v>
          </cell>
          <cell r="AC3235">
            <v>195900.88650000002</v>
          </cell>
          <cell r="AD3235">
            <v>198594.91865997191</v>
          </cell>
          <cell r="AE3235">
            <v>201325.99919378545</v>
          </cell>
          <cell r="AF3235">
            <v>204094.63759127702</v>
          </cell>
          <cell r="AG3235">
            <v>206901.35034879539</v>
          </cell>
          <cell r="AH3235">
            <v>209746.66106555553</v>
          </cell>
          <cell r="AI3235">
            <v>212631.10054131731</v>
          </cell>
          <cell r="AJ3235">
            <v>215555.20687540746</v>
          </cell>
          <cell r="AK3235">
            <v>218519.52556710335</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row>
        <row r="3236">
          <cell r="A3236" t="str">
            <v>WAResidentialDLC Water HeatingProgram Annual BenefitsLow Participation Case0</v>
          </cell>
          <cell r="B3236" t="str">
            <v>WA</v>
          </cell>
          <cell r="C3236" t="str">
            <v>Residential</v>
          </cell>
          <cell r="D3236" t="str">
            <v>DLC Water Heating</v>
          </cell>
          <cell r="E3236" t="str">
            <v>Program Annual Benefits</v>
          </cell>
          <cell r="F3236" t="str">
            <v>Low Participation Case</v>
          </cell>
          <cell r="G3236">
            <v>0</v>
          </cell>
          <cell r="H3236">
            <v>0</v>
          </cell>
          <cell r="I3236">
            <v>0</v>
          </cell>
          <cell r="J3236">
            <v>0</v>
          </cell>
          <cell r="K3236">
            <v>0</v>
          </cell>
          <cell r="L3236">
            <v>0</v>
          </cell>
          <cell r="M3236">
            <v>0</v>
          </cell>
          <cell r="N3236">
            <v>0</v>
          </cell>
          <cell r="O3236">
            <v>0</v>
          </cell>
          <cell r="P3236">
            <v>0</v>
          </cell>
          <cell r="Q3236">
            <v>0</v>
          </cell>
          <cell r="R3236">
            <v>573231.01</v>
          </cell>
          <cell r="S3236">
            <v>1745288.43</v>
          </cell>
          <cell r="T3236">
            <v>4127886.26</v>
          </cell>
          <cell r="U3236">
            <v>5388069.9000000004</v>
          </cell>
          <cell r="V3236">
            <v>6066603.5300000003</v>
          </cell>
          <cell r="W3236">
            <v>6146956.6100000003</v>
          </cell>
          <cell r="X3236">
            <v>6226381.7599999998</v>
          </cell>
          <cell r="Y3236">
            <v>6305886.3200000003</v>
          </cell>
          <cell r="Z3236">
            <v>6389191.79</v>
          </cell>
          <cell r="AA3236">
            <v>6482465.1100000003</v>
          </cell>
          <cell r="AB3236">
            <v>6568214.9500000002</v>
          </cell>
          <cell r="AC3236">
            <v>6654117.0800000001</v>
          </cell>
          <cell r="AD3236">
            <v>6743128.8899999997</v>
          </cell>
          <cell r="AE3236">
            <v>6833331.4100000001</v>
          </cell>
          <cell r="AF3236">
            <v>6924740.5700000003</v>
          </cell>
          <cell r="AG3236">
            <v>7017372.5</v>
          </cell>
          <cell r="AH3236">
            <v>7111243.5700000003</v>
          </cell>
          <cell r="AI3236">
            <v>7206370.3399999999</v>
          </cell>
          <cell r="AJ3236">
            <v>7302769.6200000001</v>
          </cell>
          <cell r="AK3236">
            <v>7400458.4299999997</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row>
        <row r="3237">
          <cell r="A3237" t="str">
            <v>WAResidentialDLC Water HeatingProgram Annual CostsLow Participation Case0</v>
          </cell>
          <cell r="B3237" t="str">
            <v>WA</v>
          </cell>
          <cell r="C3237" t="str">
            <v>Residential</v>
          </cell>
          <cell r="D3237" t="str">
            <v>DLC Water Heating</v>
          </cell>
          <cell r="E3237" t="str">
            <v>Program Annual Costs</v>
          </cell>
          <cell r="F3237" t="str">
            <v>Low Participation Case</v>
          </cell>
          <cell r="G3237">
            <v>0</v>
          </cell>
          <cell r="H3237">
            <v>0</v>
          </cell>
          <cell r="I3237">
            <v>0</v>
          </cell>
          <cell r="J3237">
            <v>0</v>
          </cell>
          <cell r="K3237">
            <v>0</v>
          </cell>
          <cell r="L3237">
            <v>0</v>
          </cell>
          <cell r="M3237">
            <v>0</v>
          </cell>
          <cell r="N3237">
            <v>0</v>
          </cell>
          <cell r="O3237">
            <v>0</v>
          </cell>
          <cell r="P3237">
            <v>0</v>
          </cell>
          <cell r="Q3237">
            <v>0</v>
          </cell>
          <cell r="R3237">
            <v>5834317.1500000004</v>
          </cell>
          <cell r="S3237">
            <v>12509121.98</v>
          </cell>
          <cell r="T3237">
            <v>26286343.199999999</v>
          </cell>
          <cell r="U3237">
            <v>16130618.27</v>
          </cell>
          <cell r="V3237">
            <v>10911310.720000001</v>
          </cell>
          <cell r="W3237">
            <v>4823091.07</v>
          </cell>
          <cell r="X3237">
            <v>4899046.41</v>
          </cell>
          <cell r="Y3237">
            <v>4974249.76</v>
          </cell>
          <cell r="Z3237">
            <v>5049879.66</v>
          </cell>
          <cell r="AA3237">
            <v>5126289.05</v>
          </cell>
          <cell r="AB3237">
            <v>5203203.5</v>
          </cell>
          <cell r="AC3237">
            <v>5283869.59</v>
          </cell>
          <cell r="AD3237">
            <v>5405233.1200000001</v>
          </cell>
          <cell r="AE3237">
            <v>5502775.29</v>
          </cell>
          <cell r="AF3237">
            <v>5602414.6799999997</v>
          </cell>
          <cell r="AG3237">
            <v>5704204.7300000004</v>
          </cell>
          <cell r="AH3237">
            <v>5808200.4400000004</v>
          </cell>
          <cell r="AI3237">
            <v>5914458.3899999997</v>
          </cell>
          <cell r="AJ3237">
            <v>6023036.7800000003</v>
          </cell>
          <cell r="AK3237">
            <v>6133995.5099999998</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row>
        <row r="3238">
          <cell r="A3238" t="str">
            <v>WAResidentialDLC Water HeatingNon-Incentive CostsLow Participation Case0</v>
          </cell>
          <cell r="B3238" t="str">
            <v>WA</v>
          </cell>
          <cell r="C3238" t="str">
            <v>Residential</v>
          </cell>
          <cell r="D3238" t="str">
            <v>DLC Water Heating</v>
          </cell>
          <cell r="E3238" t="str">
            <v>Non-Incentive Costs</v>
          </cell>
          <cell r="F3238" t="str">
            <v>Low Participation Case</v>
          </cell>
          <cell r="G3238">
            <v>0</v>
          </cell>
          <cell r="H3238">
            <v>0</v>
          </cell>
          <cell r="I3238">
            <v>0</v>
          </cell>
          <cell r="J3238">
            <v>0</v>
          </cell>
          <cell r="K3238">
            <v>0</v>
          </cell>
          <cell r="L3238">
            <v>0</v>
          </cell>
          <cell r="M3238">
            <v>0</v>
          </cell>
          <cell r="N3238">
            <v>0</v>
          </cell>
          <cell r="O3238">
            <v>0</v>
          </cell>
          <cell r="P3238">
            <v>0</v>
          </cell>
          <cell r="Q3238">
            <v>0</v>
          </cell>
          <cell r="R3238">
            <v>5482636.7300000004</v>
          </cell>
          <cell r="S3238">
            <v>11437731.27</v>
          </cell>
          <cell r="T3238">
            <v>23748445.530000001</v>
          </cell>
          <cell r="U3238">
            <v>12818922.52</v>
          </cell>
          <cell r="V3238">
            <v>7177502.6100000003</v>
          </cell>
          <cell r="W3238">
            <v>1035039.42</v>
          </cell>
          <cell r="X3238">
            <v>1056694.75</v>
          </cell>
          <cell r="Y3238">
            <v>1077608.81</v>
          </cell>
          <cell r="Z3238">
            <v>1098962.6200000001</v>
          </cell>
          <cell r="AA3238">
            <v>1121099.71</v>
          </cell>
          <cell r="AB3238">
            <v>1143734.93</v>
          </cell>
          <cell r="AC3238">
            <v>1169950.97</v>
          </cell>
          <cell r="AD3238">
            <v>1234739.83</v>
          </cell>
          <cell r="AE3238">
            <v>1274929.31</v>
          </cell>
          <cell r="AF3238">
            <v>1316427.29</v>
          </cell>
          <cell r="AG3238">
            <v>1359276.37</v>
          </cell>
          <cell r="AH3238">
            <v>1403520.56</v>
          </cell>
          <cell r="AI3238">
            <v>1449205.28</v>
          </cell>
          <cell r="AJ3238">
            <v>1496377.44</v>
          </cell>
          <cell r="AK3238">
            <v>1545085.48</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row>
        <row r="3239">
          <cell r="A3239" t="str">
            <v>WAResidentialDLC Water HeatingSummer Peak Reduction @Meter  (MW)Low Participation Case0</v>
          </cell>
          <cell r="B3239" t="str">
            <v>WA</v>
          </cell>
          <cell r="C3239" t="str">
            <v>Residential</v>
          </cell>
          <cell r="D3239" t="str">
            <v>DLC Water Heating</v>
          </cell>
          <cell r="E3239" t="str">
            <v>Summer Peak Reduction @Meter  (MW)</v>
          </cell>
          <cell r="F3239" t="str">
            <v>Low Participation Case</v>
          </cell>
          <cell r="G3239">
            <v>0</v>
          </cell>
          <cell r="H3239">
            <v>0</v>
          </cell>
          <cell r="I3239">
            <v>0</v>
          </cell>
          <cell r="J3239">
            <v>0</v>
          </cell>
          <cell r="K3239">
            <v>0</v>
          </cell>
          <cell r="L3239">
            <v>0</v>
          </cell>
          <cell r="M3239">
            <v>0</v>
          </cell>
          <cell r="N3239">
            <v>0</v>
          </cell>
          <cell r="O3239">
            <v>0</v>
          </cell>
          <cell r="P3239">
            <v>0</v>
          </cell>
          <cell r="Q3239">
            <v>0</v>
          </cell>
          <cell r="R3239">
            <v>5.1061481672101516</v>
          </cell>
          <cell r="S3239">
            <v>15.546439584201273</v>
          </cell>
          <cell r="T3239">
            <v>36.769815927493447</v>
          </cell>
          <cell r="U3239">
            <v>47.99510590524666</v>
          </cell>
          <cell r="V3239">
            <v>54.039254216657497</v>
          </cell>
          <cell r="W3239">
            <v>54.75501228123791</v>
          </cell>
          <cell r="X3239">
            <v>55.462504704051796</v>
          </cell>
          <cell r="Y3239">
            <v>56.170704503007471</v>
          </cell>
          <cell r="Z3239">
            <v>56.91276145592839</v>
          </cell>
          <cell r="AA3239">
            <v>57.74360864977195</v>
          </cell>
          <cell r="AB3239">
            <v>58.507439221742665</v>
          </cell>
          <cell r="AC3239">
            <v>59.27262640549219</v>
          </cell>
          <cell r="AD3239">
            <v>60.065513565673378</v>
          </cell>
          <cell r="AE3239">
            <v>60.869007140432515</v>
          </cell>
          <cell r="AF3239">
            <v>61.683249011282939</v>
          </cell>
          <cell r="AG3239">
            <v>62.508382957680382</v>
          </cell>
          <cell r="AH3239">
            <v>63.344554682411669</v>
          </cell>
          <cell r="AI3239">
            <v>64.191911837323005</v>
          </cell>
          <cell r="AJ3239">
            <v>65.050604049392433</v>
          </cell>
          <cell r="AK3239">
            <v>65.920782947151125</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row>
        <row r="3240">
          <cell r="A3240" t="str">
            <v>WAResidentialDLC Water HeatingSummer Peak Reduction @Generation (MW)Low Participation Case0</v>
          </cell>
          <cell r="B3240" t="str">
            <v>WA</v>
          </cell>
          <cell r="C3240" t="str">
            <v>Residential</v>
          </cell>
          <cell r="D3240" t="str">
            <v>DLC Water Heating</v>
          </cell>
          <cell r="E3240" t="str">
            <v>Summer Peak Reduction @Generation (MW)</v>
          </cell>
          <cell r="F3240" t="str">
            <v>Low Participation Case</v>
          </cell>
          <cell r="G3240">
            <v>0</v>
          </cell>
          <cell r="H3240">
            <v>0</v>
          </cell>
          <cell r="I3240">
            <v>0</v>
          </cell>
          <cell r="J3240">
            <v>0</v>
          </cell>
          <cell r="K3240">
            <v>0</v>
          </cell>
          <cell r="L3240">
            <v>0</v>
          </cell>
          <cell r="M3240">
            <v>0</v>
          </cell>
          <cell r="N3240">
            <v>0</v>
          </cell>
          <cell r="O3240">
            <v>0</v>
          </cell>
          <cell r="P3240">
            <v>0</v>
          </cell>
          <cell r="Q3240">
            <v>0</v>
          </cell>
          <cell r="R3240">
            <v>5.6309529854545115</v>
          </cell>
          <cell r="S3240">
            <v>17.1442871462299</v>
          </cell>
          <cell r="T3240">
            <v>40.548980952242438</v>
          </cell>
          <cell r="U3240">
            <v>52.92799504328039</v>
          </cell>
          <cell r="V3240">
            <v>59.593354892652727</v>
          </cell>
          <cell r="W3240">
            <v>60.382677857562754</v>
          </cell>
          <cell r="X3240">
            <v>61.162885646285609</v>
          </cell>
          <cell r="Y3240">
            <v>61.94387351456492</v>
          </cell>
          <cell r="Z3240">
            <v>62.762198341341403</v>
          </cell>
          <cell r="AA3240">
            <v>63.678439181486489</v>
          </cell>
          <cell r="AB3240">
            <v>64.520775498172327</v>
          </cell>
          <cell r="AC3240">
            <v>65.364607857843168</v>
          </cell>
          <cell r="AD3240">
            <v>66.238987169908881</v>
          </cell>
          <cell r="AE3240">
            <v>67.125063013269198</v>
          </cell>
          <cell r="AF3240">
            <v>68.022991851877961</v>
          </cell>
          <cell r="AG3240">
            <v>68.932932242700019</v>
          </cell>
          <cell r="AH3240">
            <v>69.855044863709381</v>
          </cell>
          <cell r="AI3240">
            <v>70.789492542261797</v>
          </cell>
          <cell r="AJ3240">
            <v>71.73644028384696</v>
          </cell>
          <cell r="AK3240">
            <v>72.696055301225314</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row>
        <row r="3241">
          <cell r="A3241" t="str">
            <v>WAResidentialDLC Water HeatingWinter Peak Reduction @Meter  (MW)Low Participation Case0</v>
          </cell>
          <cell r="B3241" t="str">
            <v>WA</v>
          </cell>
          <cell r="C3241" t="str">
            <v>Residential</v>
          </cell>
          <cell r="D3241" t="str">
            <v>DLC Water Heating</v>
          </cell>
          <cell r="E3241" t="str">
            <v>Winter Peak Reduction @Meter  (MW)</v>
          </cell>
          <cell r="F3241" t="str">
            <v>Low Participation Case</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row>
        <row r="3242">
          <cell r="A3242" t="str">
            <v>WAResidentialDLC Water HeatingWinter Peak Reduction @Generation (MW)Low Participation Case0</v>
          </cell>
          <cell r="B3242" t="str">
            <v>WA</v>
          </cell>
          <cell r="C3242" t="str">
            <v>Residential</v>
          </cell>
          <cell r="D3242" t="str">
            <v>DLC Water Heating</v>
          </cell>
          <cell r="E3242" t="str">
            <v>Winter Peak Reduction @Generation (MW)</v>
          </cell>
          <cell r="F3242" t="str">
            <v>Low Participation Case</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row>
        <row r="3243">
          <cell r="A3243" t="str">
            <v>WAResidentialDLC Water HeatingProgram Annual BenefitsLow Participation Case0</v>
          </cell>
          <cell r="B3243" t="str">
            <v>WA</v>
          </cell>
          <cell r="C3243" t="str">
            <v>Residential</v>
          </cell>
          <cell r="D3243" t="str">
            <v>DLC Water Heating</v>
          </cell>
          <cell r="E3243" t="str">
            <v>Program Annual Benefits</v>
          </cell>
          <cell r="F3243" t="str">
            <v>Low Participation Case</v>
          </cell>
          <cell r="G3243">
            <v>0</v>
          </cell>
        </row>
        <row r="3244">
          <cell r="A3244" t="str">
            <v>WAResidentialDLC Water HeatingNew ParticipantsLow Participation Case0</v>
          </cell>
          <cell r="B3244" t="str">
            <v>WA</v>
          </cell>
          <cell r="C3244" t="str">
            <v>Residential</v>
          </cell>
          <cell r="D3244" t="str">
            <v>DLC Water Heating</v>
          </cell>
          <cell r="E3244" t="str">
            <v>New Participants</v>
          </cell>
          <cell r="F3244" t="str">
            <v>Low Participation Case</v>
          </cell>
          <cell r="G3244">
            <v>0</v>
          </cell>
          <cell r="H3244">
            <v>0</v>
          </cell>
          <cell r="I3244">
            <v>0</v>
          </cell>
          <cell r="J3244">
            <v>0</v>
          </cell>
          <cell r="K3244">
            <v>0</v>
          </cell>
          <cell r="L3244">
            <v>0</v>
          </cell>
          <cell r="M3244">
            <v>0</v>
          </cell>
          <cell r="N3244">
            <v>0</v>
          </cell>
          <cell r="O3244">
            <v>0</v>
          </cell>
          <cell r="P3244">
            <v>0</v>
          </cell>
          <cell r="Q3244">
            <v>0</v>
          </cell>
          <cell r="R3244">
            <v>16746.686550000006</v>
          </cell>
          <cell r="S3244">
            <v>34271.919000000009</v>
          </cell>
          <cell r="T3244">
            <v>69833.664450000011</v>
          </cell>
          <cell r="U3244">
            <v>36847.527750000037</v>
          </cell>
          <cell r="V3244">
            <v>20100.588749999937</v>
          </cell>
          <cell r="W3244">
            <v>2583.0255000000179</v>
          </cell>
          <cell r="X3244">
            <v>2585.7149999999965</v>
          </cell>
          <cell r="Y3244">
            <v>2585.2035000000324</v>
          </cell>
          <cell r="Z3244">
            <v>2584.5764999999665</v>
          </cell>
          <cell r="AA3244">
            <v>2584.3950000000186</v>
          </cell>
          <cell r="AB3244">
            <v>2584.7249999999767</v>
          </cell>
          <cell r="AC3244">
            <v>2592.8595000000205</v>
          </cell>
          <cell r="AD3244">
            <v>2694.0321599718882</v>
          </cell>
          <cell r="AE3244">
            <v>2731.0805338135397</v>
          </cell>
          <cell r="AF3244">
            <v>2768.6383974915661</v>
          </cell>
          <cell r="AG3244">
            <v>2806.7127575183695</v>
          </cell>
          <cell r="AH3244">
            <v>2845.3107167601411</v>
          </cell>
          <cell r="AI3244">
            <v>2884.4394757617847</v>
          </cell>
          <cell r="AJ3244">
            <v>2924.1063340901455</v>
          </cell>
          <cell r="AK3244">
            <v>2964.3186916958948</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row>
        <row r="3245">
          <cell r="A3245" t="str">
            <v>WAResidentialDLC Water HeatingIncentive CostsLow Participation Case0</v>
          </cell>
          <cell r="B3245" t="str">
            <v>WA</v>
          </cell>
          <cell r="C3245" t="str">
            <v>Residential</v>
          </cell>
          <cell r="D3245" t="str">
            <v>DLC Water Heating</v>
          </cell>
          <cell r="E3245" t="str">
            <v>Incentive Costs</v>
          </cell>
          <cell r="F3245" t="str">
            <v>Low Participation Case</v>
          </cell>
          <cell r="G3245">
            <v>0</v>
          </cell>
          <cell r="H3245">
            <v>0</v>
          </cell>
          <cell r="I3245">
            <v>0</v>
          </cell>
          <cell r="J3245">
            <v>0</v>
          </cell>
          <cell r="K3245">
            <v>0</v>
          </cell>
          <cell r="L3245">
            <v>0</v>
          </cell>
          <cell r="M3245">
            <v>0</v>
          </cell>
          <cell r="N3245">
            <v>0</v>
          </cell>
          <cell r="O3245">
            <v>0</v>
          </cell>
          <cell r="P3245">
            <v>0</v>
          </cell>
          <cell r="Q3245">
            <v>0</v>
          </cell>
          <cell r="R3245">
            <v>351680.42</v>
          </cell>
          <cell r="S3245">
            <v>1071390.72</v>
          </cell>
          <cell r="T3245">
            <v>2537897.67</v>
          </cell>
          <cell r="U3245">
            <v>3311695.75</v>
          </cell>
          <cell r="V3245">
            <v>3733808.12</v>
          </cell>
          <cell r="W3245">
            <v>3788051.65</v>
          </cell>
          <cell r="X3245">
            <v>3842351.67</v>
          </cell>
          <cell r="Y3245">
            <v>3896640.94</v>
          </cell>
          <cell r="Z3245">
            <v>3950917.05</v>
          </cell>
          <cell r="AA3245">
            <v>4005189.34</v>
          </cell>
          <cell r="AB3245">
            <v>4059468.57</v>
          </cell>
          <cell r="AC3245">
            <v>4113918.62</v>
          </cell>
          <cell r="AD3245">
            <v>4170493.29</v>
          </cell>
          <cell r="AE3245">
            <v>4227845.9800000004</v>
          </cell>
          <cell r="AF3245">
            <v>4285987.3899999997</v>
          </cell>
          <cell r="AG3245">
            <v>4344928.3600000003</v>
          </cell>
          <cell r="AH3245">
            <v>4404679.88</v>
          </cell>
          <cell r="AI3245">
            <v>4465253.1100000003</v>
          </cell>
          <cell r="AJ3245">
            <v>4526659.34</v>
          </cell>
          <cell r="AK3245">
            <v>4588910.04</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row>
        <row r="3246">
          <cell r="A3246" t="str">
            <v>WAResidentialDLC Water HeatingParticipantsLow Participation Case0</v>
          </cell>
          <cell r="B3246" t="str">
            <v>WA</v>
          </cell>
          <cell r="C3246" t="str">
            <v>Residential</v>
          </cell>
          <cell r="D3246" t="str">
            <v>DLC Water Heating</v>
          </cell>
          <cell r="E3246" t="str">
            <v>Participants</v>
          </cell>
          <cell r="F3246" t="str">
            <v>Low Participation Case</v>
          </cell>
          <cell r="G3246">
            <v>0</v>
          </cell>
          <cell r="H3246">
            <v>0</v>
          </cell>
          <cell r="I3246">
            <v>0</v>
          </cell>
          <cell r="J3246">
            <v>0</v>
          </cell>
          <cell r="K3246">
            <v>0</v>
          </cell>
          <cell r="L3246">
            <v>0</v>
          </cell>
          <cell r="M3246">
            <v>0</v>
          </cell>
          <cell r="N3246">
            <v>0</v>
          </cell>
          <cell r="O3246">
            <v>0</v>
          </cell>
          <cell r="P3246">
            <v>0</v>
          </cell>
          <cell r="Q3246">
            <v>0</v>
          </cell>
          <cell r="R3246">
            <v>16746.686550000006</v>
          </cell>
          <cell r="S3246">
            <v>51018.605550000015</v>
          </cell>
          <cell r="T3246">
            <v>120852.27000000002</v>
          </cell>
          <cell r="U3246">
            <v>157699.79775000006</v>
          </cell>
          <cell r="V3246">
            <v>177800.38649999999</v>
          </cell>
          <cell r="W3246">
            <v>180383.41200000001</v>
          </cell>
          <cell r="X3246">
            <v>182969.12700000001</v>
          </cell>
          <cell r="Y3246">
            <v>185554.33050000004</v>
          </cell>
          <cell r="Z3246">
            <v>188138.90700000001</v>
          </cell>
          <cell r="AA3246">
            <v>190723.30200000003</v>
          </cell>
          <cell r="AB3246">
            <v>193308.027</v>
          </cell>
          <cell r="AC3246">
            <v>195900.88650000002</v>
          </cell>
          <cell r="AD3246">
            <v>198594.91865997191</v>
          </cell>
          <cell r="AE3246">
            <v>201325.99919378545</v>
          </cell>
          <cell r="AF3246">
            <v>204094.63759127702</v>
          </cell>
          <cell r="AG3246">
            <v>206901.35034879539</v>
          </cell>
          <cell r="AH3246">
            <v>209746.66106555553</v>
          </cell>
          <cell r="AI3246">
            <v>212631.10054131731</v>
          </cell>
          <cell r="AJ3246">
            <v>215555.20687540746</v>
          </cell>
          <cell r="AK3246">
            <v>218519.52556710335</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row>
        <row r="3247">
          <cell r="A3247" t="str">
            <v>WASmall C&amp;IDLC Water HeatingProgram Annual BenefitsLow Participation Case0</v>
          </cell>
          <cell r="B3247" t="str">
            <v>WA</v>
          </cell>
          <cell r="C3247" t="str">
            <v>Small C&amp;I</v>
          </cell>
          <cell r="D3247" t="str">
            <v>DLC Water Heating</v>
          </cell>
          <cell r="E3247" t="str">
            <v>Program Annual Benefits</v>
          </cell>
          <cell r="F3247" t="str">
            <v>Low Participation Case</v>
          </cell>
          <cell r="G3247">
            <v>0</v>
          </cell>
          <cell r="H3247">
            <v>0</v>
          </cell>
          <cell r="I3247">
            <v>0</v>
          </cell>
          <cell r="J3247">
            <v>0</v>
          </cell>
          <cell r="K3247">
            <v>0</v>
          </cell>
          <cell r="L3247">
            <v>0</v>
          </cell>
          <cell r="M3247">
            <v>0</v>
          </cell>
          <cell r="N3247">
            <v>0</v>
          </cell>
          <cell r="O3247">
            <v>0</v>
          </cell>
          <cell r="P3247">
            <v>0</v>
          </cell>
          <cell r="Q3247">
            <v>0</v>
          </cell>
          <cell r="R3247">
            <v>573231.01</v>
          </cell>
          <cell r="S3247">
            <v>1745288.43</v>
          </cell>
          <cell r="T3247">
            <v>4127886.26</v>
          </cell>
          <cell r="U3247">
            <v>5388069.9000000004</v>
          </cell>
          <cell r="V3247">
            <v>6066603.5300000003</v>
          </cell>
          <cell r="W3247">
            <v>6146956.6100000003</v>
          </cell>
          <cell r="X3247">
            <v>6226381.7599999998</v>
          </cell>
          <cell r="Y3247">
            <v>6305886.3200000003</v>
          </cell>
          <cell r="Z3247">
            <v>6389191.79</v>
          </cell>
          <cell r="AA3247">
            <v>6482465.1100000003</v>
          </cell>
          <cell r="AB3247">
            <v>6568214.9500000002</v>
          </cell>
          <cell r="AC3247">
            <v>6654117.0800000001</v>
          </cell>
          <cell r="AD3247">
            <v>6743128.8899999997</v>
          </cell>
          <cell r="AE3247">
            <v>6833331.4100000001</v>
          </cell>
          <cell r="AF3247">
            <v>6924740.5700000003</v>
          </cell>
          <cell r="AG3247">
            <v>7017372.5</v>
          </cell>
          <cell r="AH3247">
            <v>7111243.5700000003</v>
          </cell>
          <cell r="AI3247">
            <v>7206370.3399999999</v>
          </cell>
          <cell r="AJ3247">
            <v>7302769.6200000001</v>
          </cell>
          <cell r="AK3247">
            <v>7400458.4299999997</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row>
        <row r="3248">
          <cell r="A3248" t="str">
            <v>WASmall C&amp;IDLC Water HeatingProgram Annual CostsLow Participation Case0</v>
          </cell>
          <cell r="B3248" t="str">
            <v>WA</v>
          </cell>
          <cell r="C3248" t="str">
            <v>Small C&amp;I</v>
          </cell>
          <cell r="D3248" t="str">
            <v>DLC Water Heating</v>
          </cell>
          <cell r="E3248" t="str">
            <v>Program Annual Costs</v>
          </cell>
          <cell r="F3248" t="str">
            <v>Low Participation Case</v>
          </cell>
          <cell r="G3248">
            <v>0</v>
          </cell>
          <cell r="H3248">
            <v>0</v>
          </cell>
          <cell r="I3248">
            <v>0</v>
          </cell>
          <cell r="J3248">
            <v>0</v>
          </cell>
          <cell r="K3248">
            <v>0</v>
          </cell>
          <cell r="L3248">
            <v>0</v>
          </cell>
          <cell r="M3248">
            <v>0</v>
          </cell>
          <cell r="N3248">
            <v>0</v>
          </cell>
          <cell r="O3248">
            <v>0</v>
          </cell>
          <cell r="P3248">
            <v>0</v>
          </cell>
          <cell r="Q3248">
            <v>0</v>
          </cell>
          <cell r="R3248">
            <v>5834317.1500000004</v>
          </cell>
          <cell r="S3248">
            <v>12509121.98</v>
          </cell>
          <cell r="T3248">
            <v>26286343.199999999</v>
          </cell>
          <cell r="U3248">
            <v>16130618.27</v>
          </cell>
          <cell r="V3248">
            <v>10911310.720000001</v>
          </cell>
          <cell r="W3248">
            <v>4823091.07</v>
          </cell>
          <cell r="X3248">
            <v>4899046.41</v>
          </cell>
          <cell r="Y3248">
            <v>4974249.76</v>
          </cell>
          <cell r="Z3248">
            <v>5049879.66</v>
          </cell>
          <cell r="AA3248">
            <v>5126289.05</v>
          </cell>
          <cell r="AB3248">
            <v>5203203.5</v>
          </cell>
          <cell r="AC3248">
            <v>5283869.59</v>
          </cell>
          <cell r="AD3248">
            <v>5405233.1200000001</v>
          </cell>
          <cell r="AE3248">
            <v>5502775.29</v>
          </cell>
          <cell r="AF3248">
            <v>5602414.6799999997</v>
          </cell>
          <cell r="AG3248">
            <v>5704204.7300000004</v>
          </cell>
          <cell r="AH3248">
            <v>5808200.4400000004</v>
          </cell>
          <cell r="AI3248">
            <v>5914458.3899999997</v>
          </cell>
          <cell r="AJ3248">
            <v>6023036.7800000003</v>
          </cell>
          <cell r="AK3248">
            <v>6133995.5099999998</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row>
        <row r="3249">
          <cell r="A3249" t="str">
            <v>WASmall C&amp;IDLC Water HeatingNon-Incentive CostsLow Participation Case0</v>
          </cell>
          <cell r="B3249" t="str">
            <v>WA</v>
          </cell>
          <cell r="C3249" t="str">
            <v>Small C&amp;I</v>
          </cell>
          <cell r="D3249" t="str">
            <v>DLC Water Heating</v>
          </cell>
          <cell r="E3249" t="str">
            <v>Non-Incentive Costs</v>
          </cell>
          <cell r="F3249" t="str">
            <v>Low Participation Case</v>
          </cell>
          <cell r="G3249">
            <v>0</v>
          </cell>
          <cell r="H3249">
            <v>0</v>
          </cell>
          <cell r="I3249">
            <v>0</v>
          </cell>
          <cell r="J3249">
            <v>0</v>
          </cell>
          <cell r="K3249">
            <v>0</v>
          </cell>
          <cell r="L3249">
            <v>0</v>
          </cell>
          <cell r="M3249">
            <v>0</v>
          </cell>
          <cell r="N3249">
            <v>0</v>
          </cell>
          <cell r="O3249">
            <v>0</v>
          </cell>
          <cell r="P3249">
            <v>0</v>
          </cell>
          <cell r="Q3249">
            <v>0</v>
          </cell>
          <cell r="R3249">
            <v>5482636.7300000004</v>
          </cell>
          <cell r="S3249">
            <v>11437731.27</v>
          </cell>
          <cell r="T3249">
            <v>23748445.530000001</v>
          </cell>
          <cell r="U3249">
            <v>12818922.52</v>
          </cell>
          <cell r="V3249">
            <v>7177502.6100000003</v>
          </cell>
          <cell r="W3249">
            <v>1035039.42</v>
          </cell>
          <cell r="X3249">
            <v>1056694.75</v>
          </cell>
          <cell r="Y3249">
            <v>1077608.81</v>
          </cell>
          <cell r="Z3249">
            <v>1098962.6200000001</v>
          </cell>
          <cell r="AA3249">
            <v>1121099.71</v>
          </cell>
          <cell r="AB3249">
            <v>1143734.93</v>
          </cell>
          <cell r="AC3249">
            <v>1169950.97</v>
          </cell>
          <cell r="AD3249">
            <v>1234739.83</v>
          </cell>
          <cell r="AE3249">
            <v>1274929.31</v>
          </cell>
          <cell r="AF3249">
            <v>1316427.29</v>
          </cell>
          <cell r="AG3249">
            <v>1359276.37</v>
          </cell>
          <cell r="AH3249">
            <v>1403520.56</v>
          </cell>
          <cell r="AI3249">
            <v>1449205.28</v>
          </cell>
          <cell r="AJ3249">
            <v>1496377.44</v>
          </cell>
          <cell r="AK3249">
            <v>1545085.48</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row>
        <row r="3250">
          <cell r="A3250" t="str">
            <v>WASmall C&amp;IDLC Water HeatingSummer Peak Reduction @Meter  (MW)Low Participation Case0</v>
          </cell>
          <cell r="B3250" t="str">
            <v>WA</v>
          </cell>
          <cell r="C3250" t="str">
            <v>Small C&amp;I</v>
          </cell>
          <cell r="D3250" t="str">
            <v>DLC Water Heating</v>
          </cell>
          <cell r="E3250" t="str">
            <v>Summer Peak Reduction @Meter  (MW)</v>
          </cell>
          <cell r="F3250" t="str">
            <v>Low Participation Case</v>
          </cell>
          <cell r="G3250">
            <v>0</v>
          </cell>
          <cell r="H3250">
            <v>0</v>
          </cell>
          <cell r="I3250">
            <v>0</v>
          </cell>
          <cell r="J3250">
            <v>0</v>
          </cell>
          <cell r="K3250">
            <v>0</v>
          </cell>
          <cell r="L3250">
            <v>0</v>
          </cell>
          <cell r="M3250">
            <v>0</v>
          </cell>
          <cell r="N3250">
            <v>0</v>
          </cell>
          <cell r="O3250">
            <v>0</v>
          </cell>
          <cell r="P3250">
            <v>0</v>
          </cell>
          <cell r="Q3250">
            <v>0</v>
          </cell>
          <cell r="R3250">
            <v>5.1061481672101516</v>
          </cell>
          <cell r="S3250">
            <v>15.546439584201273</v>
          </cell>
          <cell r="T3250">
            <v>36.769815927493447</v>
          </cell>
          <cell r="U3250">
            <v>47.99510590524666</v>
          </cell>
          <cell r="V3250">
            <v>54.039254216657497</v>
          </cell>
          <cell r="W3250">
            <v>54.75501228123791</v>
          </cell>
          <cell r="X3250">
            <v>55.462504704051796</v>
          </cell>
          <cell r="Y3250">
            <v>56.170704503007471</v>
          </cell>
          <cell r="Z3250">
            <v>56.91276145592839</v>
          </cell>
          <cell r="AA3250">
            <v>57.74360864977195</v>
          </cell>
          <cell r="AB3250">
            <v>58.507439221742665</v>
          </cell>
          <cell r="AC3250">
            <v>59.27262640549219</v>
          </cell>
          <cell r="AD3250">
            <v>60.065513565673378</v>
          </cell>
          <cell r="AE3250">
            <v>60.869007140432515</v>
          </cell>
          <cell r="AF3250">
            <v>61.683249011282939</v>
          </cell>
          <cell r="AG3250">
            <v>62.508382957680382</v>
          </cell>
          <cell r="AH3250">
            <v>63.344554682411669</v>
          </cell>
          <cell r="AI3250">
            <v>64.191911837323005</v>
          </cell>
          <cell r="AJ3250">
            <v>65.050604049392433</v>
          </cell>
          <cell r="AK3250">
            <v>65.920782947151125</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row>
        <row r="3251">
          <cell r="A3251" t="str">
            <v>WASmall C&amp;IDLC Water HeatingSummer Peak Reduction @Generation (MW)Low Participation Case0</v>
          </cell>
          <cell r="B3251" t="str">
            <v>WA</v>
          </cell>
          <cell r="C3251" t="str">
            <v>Small C&amp;I</v>
          </cell>
          <cell r="D3251" t="str">
            <v>DLC Water Heating</v>
          </cell>
          <cell r="E3251" t="str">
            <v>Summer Peak Reduction @Generation (MW)</v>
          </cell>
          <cell r="F3251" t="str">
            <v>Low Participation Case</v>
          </cell>
          <cell r="G3251">
            <v>0</v>
          </cell>
          <cell r="H3251">
            <v>0</v>
          </cell>
          <cell r="I3251">
            <v>0</v>
          </cell>
          <cell r="J3251">
            <v>0</v>
          </cell>
          <cell r="K3251">
            <v>0</v>
          </cell>
          <cell r="L3251">
            <v>0</v>
          </cell>
          <cell r="M3251">
            <v>0</v>
          </cell>
          <cell r="N3251">
            <v>0</v>
          </cell>
          <cell r="O3251">
            <v>0</v>
          </cell>
          <cell r="P3251">
            <v>0</v>
          </cell>
          <cell r="Q3251">
            <v>0</v>
          </cell>
          <cell r="R3251">
            <v>5.6309529854545115</v>
          </cell>
          <cell r="S3251">
            <v>17.1442871462299</v>
          </cell>
          <cell r="T3251">
            <v>40.548980952242438</v>
          </cell>
          <cell r="U3251">
            <v>52.92799504328039</v>
          </cell>
          <cell r="V3251">
            <v>59.593354892652727</v>
          </cell>
          <cell r="W3251">
            <v>60.382677857562754</v>
          </cell>
          <cell r="X3251">
            <v>61.162885646285609</v>
          </cell>
          <cell r="Y3251">
            <v>61.94387351456492</v>
          </cell>
          <cell r="Z3251">
            <v>62.762198341341403</v>
          </cell>
          <cell r="AA3251">
            <v>63.678439181486489</v>
          </cell>
          <cell r="AB3251">
            <v>64.520775498172327</v>
          </cell>
          <cell r="AC3251">
            <v>65.364607857843168</v>
          </cell>
          <cell r="AD3251">
            <v>66.238987169908881</v>
          </cell>
          <cell r="AE3251">
            <v>67.125063013269198</v>
          </cell>
          <cell r="AF3251">
            <v>68.022991851877961</v>
          </cell>
          <cell r="AG3251">
            <v>68.932932242700019</v>
          </cell>
          <cell r="AH3251">
            <v>69.855044863709381</v>
          </cell>
          <cell r="AI3251">
            <v>70.789492542261797</v>
          </cell>
          <cell r="AJ3251">
            <v>71.73644028384696</v>
          </cell>
          <cell r="AK3251">
            <v>72.696055301225314</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row>
        <row r="3252">
          <cell r="A3252" t="str">
            <v>WASmall C&amp;IDLC Water HeatingWinter Peak Reduction @Meter  (MW)Low Participation Case0</v>
          </cell>
          <cell r="B3252" t="str">
            <v>WA</v>
          </cell>
          <cell r="C3252" t="str">
            <v>Small C&amp;I</v>
          </cell>
          <cell r="D3252" t="str">
            <v>DLC Water Heating</v>
          </cell>
          <cell r="E3252" t="str">
            <v>Winter Peak Reduction @Meter  (MW)</v>
          </cell>
          <cell r="F3252" t="str">
            <v>Low Participation Case</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row>
        <row r="3253">
          <cell r="A3253" t="str">
            <v>WASmall C&amp;IDLC Water HeatingWinter Peak Reduction @Generation (MW)Low Participation Case0</v>
          </cell>
          <cell r="B3253" t="str">
            <v>WA</v>
          </cell>
          <cell r="C3253" t="str">
            <v>Small C&amp;I</v>
          </cell>
          <cell r="D3253" t="str">
            <v>DLC Water Heating</v>
          </cell>
          <cell r="E3253" t="str">
            <v>Winter Peak Reduction @Generation (MW)</v>
          </cell>
          <cell r="F3253" t="str">
            <v>Low Participation Case</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row>
        <row r="3254">
          <cell r="A3254" t="str">
            <v>WASmall C&amp;IDLC Water HeatingProgram Annual BenefitsLow Participation Case0</v>
          </cell>
          <cell r="B3254" t="str">
            <v>WA</v>
          </cell>
          <cell r="C3254" t="str">
            <v>Small C&amp;I</v>
          </cell>
          <cell r="D3254" t="str">
            <v>DLC Water Heating</v>
          </cell>
          <cell r="E3254" t="str">
            <v>Program Annual Benefits</v>
          </cell>
          <cell r="F3254" t="str">
            <v>Low Participation Case</v>
          </cell>
          <cell r="G3254">
            <v>0</v>
          </cell>
        </row>
        <row r="3255">
          <cell r="A3255" t="str">
            <v>WASmall C&amp;IDLC Water HeatingNew ParticipantsLow Participation Case0</v>
          </cell>
          <cell r="B3255" t="str">
            <v>WA</v>
          </cell>
          <cell r="C3255" t="str">
            <v>Small C&amp;I</v>
          </cell>
          <cell r="D3255" t="str">
            <v>DLC Water Heating</v>
          </cell>
          <cell r="E3255" t="str">
            <v>New Participants</v>
          </cell>
          <cell r="F3255" t="str">
            <v>Low Participation Case</v>
          </cell>
          <cell r="G3255">
            <v>0</v>
          </cell>
          <cell r="H3255">
            <v>0</v>
          </cell>
          <cell r="I3255">
            <v>0</v>
          </cell>
          <cell r="J3255">
            <v>0</v>
          </cell>
          <cell r="K3255">
            <v>0</v>
          </cell>
          <cell r="L3255">
            <v>0</v>
          </cell>
          <cell r="M3255">
            <v>0</v>
          </cell>
          <cell r="N3255">
            <v>0</v>
          </cell>
          <cell r="O3255">
            <v>0</v>
          </cell>
          <cell r="P3255">
            <v>0</v>
          </cell>
          <cell r="Q3255">
            <v>0</v>
          </cell>
          <cell r="R3255">
            <v>16746.686550000006</v>
          </cell>
          <cell r="S3255">
            <v>34271.919000000009</v>
          </cell>
          <cell r="T3255">
            <v>69833.664450000011</v>
          </cell>
          <cell r="U3255">
            <v>36847.527750000037</v>
          </cell>
          <cell r="V3255">
            <v>20100.588749999937</v>
          </cell>
          <cell r="W3255">
            <v>2583.0255000000179</v>
          </cell>
          <cell r="X3255">
            <v>2585.7149999999965</v>
          </cell>
          <cell r="Y3255">
            <v>2585.2035000000324</v>
          </cell>
          <cell r="Z3255">
            <v>2584.5764999999665</v>
          </cell>
          <cell r="AA3255">
            <v>2584.3950000000186</v>
          </cell>
          <cell r="AB3255">
            <v>2584.7249999999767</v>
          </cell>
          <cell r="AC3255">
            <v>2592.8595000000205</v>
          </cell>
          <cell r="AD3255">
            <v>2694.0321599718882</v>
          </cell>
          <cell r="AE3255">
            <v>2731.0805338135397</v>
          </cell>
          <cell r="AF3255">
            <v>2768.6383974915661</v>
          </cell>
          <cell r="AG3255">
            <v>2806.7127575183695</v>
          </cell>
          <cell r="AH3255">
            <v>2845.3107167601411</v>
          </cell>
          <cell r="AI3255">
            <v>2884.4394757617847</v>
          </cell>
          <cell r="AJ3255">
            <v>2924.1063340901455</v>
          </cell>
          <cell r="AK3255">
            <v>2964.3186916958948</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row>
        <row r="3256">
          <cell r="A3256" t="str">
            <v>WASmall C&amp;IDLC Water HeatingIncentive CostsLow Participation Case0</v>
          </cell>
          <cell r="B3256" t="str">
            <v>WA</v>
          </cell>
          <cell r="C3256" t="str">
            <v>Small C&amp;I</v>
          </cell>
          <cell r="D3256" t="str">
            <v>DLC Water Heating</v>
          </cell>
          <cell r="E3256" t="str">
            <v>Incentive Costs</v>
          </cell>
          <cell r="F3256" t="str">
            <v>Low Participation Case</v>
          </cell>
          <cell r="G3256">
            <v>0</v>
          </cell>
          <cell r="H3256">
            <v>0</v>
          </cell>
          <cell r="I3256">
            <v>0</v>
          </cell>
          <cell r="J3256">
            <v>0</v>
          </cell>
          <cell r="K3256">
            <v>0</v>
          </cell>
          <cell r="L3256">
            <v>0</v>
          </cell>
          <cell r="M3256">
            <v>0</v>
          </cell>
          <cell r="N3256">
            <v>0</v>
          </cell>
          <cell r="O3256">
            <v>0</v>
          </cell>
          <cell r="P3256">
            <v>0</v>
          </cell>
          <cell r="Q3256">
            <v>0</v>
          </cell>
          <cell r="R3256">
            <v>351680.42</v>
          </cell>
          <cell r="S3256">
            <v>1071390.72</v>
          </cell>
          <cell r="T3256">
            <v>2537897.67</v>
          </cell>
          <cell r="U3256">
            <v>3311695.75</v>
          </cell>
          <cell r="V3256">
            <v>3733808.12</v>
          </cell>
          <cell r="W3256">
            <v>3788051.65</v>
          </cell>
          <cell r="X3256">
            <v>3842351.67</v>
          </cell>
          <cell r="Y3256">
            <v>3896640.94</v>
          </cell>
          <cell r="Z3256">
            <v>3950917.05</v>
          </cell>
          <cell r="AA3256">
            <v>4005189.34</v>
          </cell>
          <cell r="AB3256">
            <v>4059468.57</v>
          </cell>
          <cell r="AC3256">
            <v>4113918.62</v>
          </cell>
          <cell r="AD3256">
            <v>4170493.29</v>
          </cell>
          <cell r="AE3256">
            <v>4227845.9800000004</v>
          </cell>
          <cell r="AF3256">
            <v>4285987.3899999997</v>
          </cell>
          <cell r="AG3256">
            <v>4344928.3600000003</v>
          </cell>
          <cell r="AH3256">
            <v>4404679.88</v>
          </cell>
          <cell r="AI3256">
            <v>4465253.1100000003</v>
          </cell>
          <cell r="AJ3256">
            <v>4526659.34</v>
          </cell>
          <cell r="AK3256">
            <v>4588910.04</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row>
        <row r="3257">
          <cell r="A3257" t="str">
            <v>WASmall C&amp;IDLC Water HeatingParticipantsLow Participation Case0</v>
          </cell>
          <cell r="B3257" t="str">
            <v>WA</v>
          </cell>
          <cell r="C3257" t="str">
            <v>Small C&amp;I</v>
          </cell>
          <cell r="D3257" t="str">
            <v>DLC Water Heating</v>
          </cell>
          <cell r="E3257" t="str">
            <v>Participants</v>
          </cell>
          <cell r="F3257" t="str">
            <v>Low Participation Case</v>
          </cell>
          <cell r="G3257">
            <v>0</v>
          </cell>
          <cell r="H3257">
            <v>0</v>
          </cell>
          <cell r="I3257">
            <v>0</v>
          </cell>
          <cell r="J3257">
            <v>0</v>
          </cell>
          <cell r="K3257">
            <v>0</v>
          </cell>
          <cell r="L3257">
            <v>0</v>
          </cell>
          <cell r="M3257">
            <v>0</v>
          </cell>
          <cell r="N3257">
            <v>0</v>
          </cell>
          <cell r="O3257">
            <v>0</v>
          </cell>
          <cell r="P3257">
            <v>0</v>
          </cell>
          <cell r="Q3257">
            <v>0</v>
          </cell>
          <cell r="R3257">
            <v>16746.686550000006</v>
          </cell>
          <cell r="S3257">
            <v>51018.605550000015</v>
          </cell>
          <cell r="T3257">
            <v>120852.27000000002</v>
          </cell>
          <cell r="U3257">
            <v>157699.79775000006</v>
          </cell>
          <cell r="V3257">
            <v>177800.38649999999</v>
          </cell>
          <cell r="W3257">
            <v>180383.41200000001</v>
          </cell>
          <cell r="X3257">
            <v>182969.12700000001</v>
          </cell>
          <cell r="Y3257">
            <v>185554.33050000004</v>
          </cell>
          <cell r="Z3257">
            <v>188138.90700000001</v>
          </cell>
          <cell r="AA3257">
            <v>190723.30200000003</v>
          </cell>
          <cell r="AB3257">
            <v>193308.027</v>
          </cell>
          <cell r="AC3257">
            <v>195900.88650000002</v>
          </cell>
          <cell r="AD3257">
            <v>198594.91865997191</v>
          </cell>
          <cell r="AE3257">
            <v>201325.99919378545</v>
          </cell>
          <cell r="AF3257">
            <v>204094.63759127702</v>
          </cell>
          <cell r="AG3257">
            <v>206901.35034879539</v>
          </cell>
          <cell r="AH3257">
            <v>209746.66106555553</v>
          </cell>
          <cell r="AI3257">
            <v>212631.10054131731</v>
          </cell>
          <cell r="AJ3257">
            <v>215555.20687540746</v>
          </cell>
          <cell r="AK3257">
            <v>218519.52556710335</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row>
        <row r="3258">
          <cell r="A3258" t="str">
            <v>WAExtra Large C&amp;IReal Time PricingProgram Annual BenefitsLow Participation Case0</v>
          </cell>
          <cell r="B3258" t="str">
            <v>WA</v>
          </cell>
          <cell r="C3258" t="str">
            <v>Extra Large C&amp;I</v>
          </cell>
          <cell r="D3258" t="str">
            <v>Real Time Pricing</v>
          </cell>
          <cell r="E3258" t="str">
            <v>Program Annual Benefits</v>
          </cell>
          <cell r="F3258" t="str">
            <v>Low Participation Case</v>
          </cell>
          <cell r="G3258">
            <v>0</v>
          </cell>
          <cell r="H3258">
            <v>0</v>
          </cell>
          <cell r="I3258">
            <v>0</v>
          </cell>
          <cell r="J3258">
            <v>0</v>
          </cell>
          <cell r="K3258">
            <v>0</v>
          </cell>
          <cell r="L3258">
            <v>0</v>
          </cell>
          <cell r="M3258">
            <v>0</v>
          </cell>
          <cell r="N3258">
            <v>0</v>
          </cell>
          <cell r="O3258">
            <v>0</v>
          </cell>
          <cell r="P3258">
            <v>0</v>
          </cell>
          <cell r="Q3258">
            <v>0</v>
          </cell>
          <cell r="R3258">
            <v>573231.01</v>
          </cell>
          <cell r="S3258">
            <v>1745288.43</v>
          </cell>
          <cell r="T3258">
            <v>4127886.26</v>
          </cell>
          <cell r="U3258">
            <v>5388069.9000000004</v>
          </cell>
          <cell r="V3258">
            <v>6066603.5300000003</v>
          </cell>
          <cell r="W3258">
            <v>6146956.6100000003</v>
          </cell>
          <cell r="X3258">
            <v>6226381.7599999998</v>
          </cell>
          <cell r="Y3258">
            <v>6305886.3200000003</v>
          </cell>
          <cell r="Z3258">
            <v>6389191.79</v>
          </cell>
          <cell r="AA3258">
            <v>6482465.1100000003</v>
          </cell>
          <cell r="AB3258">
            <v>6568214.9500000002</v>
          </cell>
          <cell r="AC3258">
            <v>6654117.0800000001</v>
          </cell>
          <cell r="AD3258">
            <v>6743128.8899999997</v>
          </cell>
          <cell r="AE3258">
            <v>6833331.4100000001</v>
          </cell>
          <cell r="AF3258">
            <v>6924740.5700000003</v>
          </cell>
          <cell r="AG3258">
            <v>7017372.5</v>
          </cell>
          <cell r="AH3258">
            <v>7111243.5700000003</v>
          </cell>
          <cell r="AI3258">
            <v>7206370.3399999999</v>
          </cell>
          <cell r="AJ3258">
            <v>7302769.6200000001</v>
          </cell>
          <cell r="AK3258">
            <v>7400458.4299999997</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row>
        <row r="3259">
          <cell r="A3259" t="str">
            <v>WAExtra Large C&amp;IReal Time PricingProgram Annual CostsLow Participation Case0</v>
          </cell>
          <cell r="B3259" t="str">
            <v>WA</v>
          </cell>
          <cell r="C3259" t="str">
            <v>Extra Large C&amp;I</v>
          </cell>
          <cell r="D3259" t="str">
            <v>Real Time Pricing</v>
          </cell>
          <cell r="E3259" t="str">
            <v>Program Annual Costs</v>
          </cell>
          <cell r="F3259" t="str">
            <v>Low Participation Case</v>
          </cell>
          <cell r="G3259">
            <v>0</v>
          </cell>
          <cell r="H3259">
            <v>0</v>
          </cell>
          <cell r="I3259">
            <v>0</v>
          </cell>
          <cell r="J3259">
            <v>0</v>
          </cell>
          <cell r="K3259">
            <v>0</v>
          </cell>
          <cell r="L3259">
            <v>0</v>
          </cell>
          <cell r="M3259">
            <v>0</v>
          </cell>
          <cell r="N3259">
            <v>0</v>
          </cell>
          <cell r="O3259">
            <v>0</v>
          </cell>
          <cell r="P3259">
            <v>0</v>
          </cell>
          <cell r="Q3259">
            <v>0</v>
          </cell>
          <cell r="R3259">
            <v>5834317.1500000004</v>
          </cell>
          <cell r="S3259">
            <v>12509121.98</v>
          </cell>
          <cell r="T3259">
            <v>26286343.199999999</v>
          </cell>
          <cell r="U3259">
            <v>16130618.27</v>
          </cell>
          <cell r="V3259">
            <v>10911310.720000001</v>
          </cell>
          <cell r="W3259">
            <v>4823091.07</v>
          </cell>
          <cell r="X3259">
            <v>4899046.41</v>
          </cell>
          <cell r="Y3259">
            <v>4974249.76</v>
          </cell>
          <cell r="Z3259">
            <v>5049879.66</v>
          </cell>
          <cell r="AA3259">
            <v>5126289.05</v>
          </cell>
          <cell r="AB3259">
            <v>5203203.5</v>
          </cell>
          <cell r="AC3259">
            <v>5283869.59</v>
          </cell>
          <cell r="AD3259">
            <v>5405233.1200000001</v>
          </cell>
          <cell r="AE3259">
            <v>5502775.29</v>
          </cell>
          <cell r="AF3259">
            <v>5602414.6799999997</v>
          </cell>
          <cell r="AG3259">
            <v>5704204.7300000004</v>
          </cell>
          <cell r="AH3259">
            <v>5808200.4400000004</v>
          </cell>
          <cell r="AI3259">
            <v>5914458.3899999997</v>
          </cell>
          <cell r="AJ3259">
            <v>6023036.7800000003</v>
          </cell>
          <cell r="AK3259">
            <v>6133995.5099999998</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row>
        <row r="3260">
          <cell r="A3260" t="str">
            <v>WAExtra Large C&amp;IReal Time PricingNon-Incentive CostsLow Participation Case0</v>
          </cell>
          <cell r="B3260" t="str">
            <v>WA</v>
          </cell>
          <cell r="C3260" t="str">
            <v>Extra Large C&amp;I</v>
          </cell>
          <cell r="D3260" t="str">
            <v>Real Time Pricing</v>
          </cell>
          <cell r="E3260" t="str">
            <v>Non-Incentive Costs</v>
          </cell>
          <cell r="F3260" t="str">
            <v>Low Participation Case</v>
          </cell>
          <cell r="G3260">
            <v>0</v>
          </cell>
          <cell r="H3260">
            <v>0</v>
          </cell>
          <cell r="I3260">
            <v>0</v>
          </cell>
          <cell r="J3260">
            <v>0</v>
          </cell>
          <cell r="K3260">
            <v>0</v>
          </cell>
          <cell r="L3260">
            <v>0</v>
          </cell>
          <cell r="M3260">
            <v>0</v>
          </cell>
          <cell r="N3260">
            <v>0</v>
          </cell>
          <cell r="O3260">
            <v>0</v>
          </cell>
          <cell r="P3260">
            <v>0</v>
          </cell>
          <cell r="Q3260">
            <v>0</v>
          </cell>
          <cell r="R3260">
            <v>5482636.7300000004</v>
          </cell>
          <cell r="S3260">
            <v>11437731.27</v>
          </cell>
          <cell r="T3260">
            <v>23748445.530000001</v>
          </cell>
          <cell r="U3260">
            <v>12818922.52</v>
          </cell>
          <cell r="V3260">
            <v>7177502.6100000003</v>
          </cell>
          <cell r="W3260">
            <v>1035039.42</v>
          </cell>
          <cell r="X3260">
            <v>1056694.75</v>
          </cell>
          <cell r="Y3260">
            <v>1077608.81</v>
          </cell>
          <cell r="Z3260">
            <v>1098962.6200000001</v>
          </cell>
          <cell r="AA3260">
            <v>1121099.71</v>
          </cell>
          <cell r="AB3260">
            <v>1143734.93</v>
          </cell>
          <cell r="AC3260">
            <v>1169950.97</v>
          </cell>
          <cell r="AD3260">
            <v>1234739.83</v>
          </cell>
          <cell r="AE3260">
            <v>1274929.31</v>
          </cell>
          <cell r="AF3260">
            <v>1316427.29</v>
          </cell>
          <cell r="AG3260">
            <v>1359276.37</v>
          </cell>
          <cell r="AH3260">
            <v>1403520.56</v>
          </cell>
          <cell r="AI3260">
            <v>1449205.28</v>
          </cell>
          <cell r="AJ3260">
            <v>1496377.44</v>
          </cell>
          <cell r="AK3260">
            <v>1545085.48</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row>
        <row r="3261">
          <cell r="A3261" t="str">
            <v>WAExtra Large C&amp;IReal Time PricingSummer Peak Reduction @Meter  (MW)Low Participation Case0</v>
          </cell>
          <cell r="B3261" t="str">
            <v>WA</v>
          </cell>
          <cell r="C3261" t="str">
            <v>Extra Large C&amp;I</v>
          </cell>
          <cell r="D3261" t="str">
            <v>Real Time Pricing</v>
          </cell>
          <cell r="E3261" t="str">
            <v>Summer Peak Reduction @Meter  (MW)</v>
          </cell>
          <cell r="F3261" t="str">
            <v>Low Participation Case</v>
          </cell>
          <cell r="G3261">
            <v>0</v>
          </cell>
          <cell r="H3261">
            <v>0</v>
          </cell>
          <cell r="I3261">
            <v>0</v>
          </cell>
          <cell r="J3261">
            <v>0</v>
          </cell>
          <cell r="K3261">
            <v>0</v>
          </cell>
          <cell r="L3261">
            <v>0</v>
          </cell>
          <cell r="M3261">
            <v>0</v>
          </cell>
          <cell r="N3261">
            <v>0</v>
          </cell>
          <cell r="O3261">
            <v>0</v>
          </cell>
          <cell r="P3261">
            <v>0</v>
          </cell>
          <cell r="Q3261">
            <v>0</v>
          </cell>
          <cell r="R3261">
            <v>5.1061481672101516</v>
          </cell>
          <cell r="S3261">
            <v>15.546439584201273</v>
          </cell>
          <cell r="T3261">
            <v>36.769815927493447</v>
          </cell>
          <cell r="U3261">
            <v>47.99510590524666</v>
          </cell>
          <cell r="V3261">
            <v>54.039254216657497</v>
          </cell>
          <cell r="W3261">
            <v>54.75501228123791</v>
          </cell>
          <cell r="X3261">
            <v>55.462504704051796</v>
          </cell>
          <cell r="Y3261">
            <v>56.170704503007471</v>
          </cell>
          <cell r="Z3261">
            <v>56.91276145592839</v>
          </cell>
          <cell r="AA3261">
            <v>57.74360864977195</v>
          </cell>
          <cell r="AB3261">
            <v>58.507439221742665</v>
          </cell>
          <cell r="AC3261">
            <v>59.27262640549219</v>
          </cell>
          <cell r="AD3261">
            <v>60.065513565673378</v>
          </cell>
          <cell r="AE3261">
            <v>60.869007140432515</v>
          </cell>
          <cell r="AF3261">
            <v>61.683249011282939</v>
          </cell>
          <cell r="AG3261">
            <v>62.508382957680382</v>
          </cell>
          <cell r="AH3261">
            <v>63.344554682411669</v>
          </cell>
          <cell r="AI3261">
            <v>64.191911837323005</v>
          </cell>
          <cell r="AJ3261">
            <v>65.050604049392433</v>
          </cell>
          <cell r="AK3261">
            <v>65.920782947151125</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row>
        <row r="3262">
          <cell r="A3262" t="str">
            <v>WAExtra Large C&amp;IReal Time PricingSummer Peak Reduction @Generation (MW)Low Participation Case0</v>
          </cell>
          <cell r="B3262" t="str">
            <v>WA</v>
          </cell>
          <cell r="C3262" t="str">
            <v>Extra Large C&amp;I</v>
          </cell>
          <cell r="D3262" t="str">
            <v>Real Time Pricing</v>
          </cell>
          <cell r="E3262" t="str">
            <v>Summer Peak Reduction @Generation (MW)</v>
          </cell>
          <cell r="F3262" t="str">
            <v>Low Participation Case</v>
          </cell>
          <cell r="G3262">
            <v>0</v>
          </cell>
          <cell r="H3262">
            <v>0</v>
          </cell>
          <cell r="I3262">
            <v>0</v>
          </cell>
          <cell r="J3262">
            <v>0</v>
          </cell>
          <cell r="K3262">
            <v>0</v>
          </cell>
          <cell r="L3262">
            <v>0</v>
          </cell>
          <cell r="M3262">
            <v>0</v>
          </cell>
          <cell r="N3262">
            <v>0</v>
          </cell>
          <cell r="O3262">
            <v>0</v>
          </cell>
          <cell r="P3262">
            <v>0</v>
          </cell>
          <cell r="Q3262">
            <v>0</v>
          </cell>
          <cell r="R3262">
            <v>5.6309529854545115</v>
          </cell>
          <cell r="S3262">
            <v>17.1442871462299</v>
          </cell>
          <cell r="T3262">
            <v>40.548980952242438</v>
          </cell>
          <cell r="U3262">
            <v>52.92799504328039</v>
          </cell>
          <cell r="V3262">
            <v>59.593354892652727</v>
          </cell>
          <cell r="W3262">
            <v>60.382677857562754</v>
          </cell>
          <cell r="X3262">
            <v>61.162885646285609</v>
          </cell>
          <cell r="Y3262">
            <v>61.94387351456492</v>
          </cell>
          <cell r="Z3262">
            <v>62.762198341341403</v>
          </cell>
          <cell r="AA3262">
            <v>63.678439181486489</v>
          </cell>
          <cell r="AB3262">
            <v>64.520775498172327</v>
          </cell>
          <cell r="AC3262">
            <v>65.364607857843168</v>
          </cell>
          <cell r="AD3262">
            <v>66.238987169908881</v>
          </cell>
          <cell r="AE3262">
            <v>67.125063013269198</v>
          </cell>
          <cell r="AF3262">
            <v>68.022991851877961</v>
          </cell>
          <cell r="AG3262">
            <v>68.932932242700019</v>
          </cell>
          <cell r="AH3262">
            <v>69.855044863709381</v>
          </cell>
          <cell r="AI3262">
            <v>70.789492542261797</v>
          </cell>
          <cell r="AJ3262">
            <v>71.73644028384696</v>
          </cell>
          <cell r="AK3262">
            <v>72.696055301225314</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row>
        <row r="3263">
          <cell r="A3263" t="str">
            <v>WAExtra Large C&amp;IReal Time PricingWinter Peak Reduction @Meter  (MW)Low Participation Case0</v>
          </cell>
          <cell r="B3263" t="str">
            <v>WA</v>
          </cell>
          <cell r="C3263" t="str">
            <v>Extra Large C&amp;I</v>
          </cell>
          <cell r="D3263" t="str">
            <v>Real Time Pricing</v>
          </cell>
          <cell r="E3263" t="str">
            <v>Winter Peak Reduction @Meter  (MW)</v>
          </cell>
          <cell r="F3263" t="str">
            <v>Low Participation Case</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row>
        <row r="3264">
          <cell r="A3264" t="str">
            <v>WAExtra Large C&amp;IReal Time PricingWinter Peak Reduction @Generation (MW)Low Participation Case0</v>
          </cell>
          <cell r="B3264" t="str">
            <v>WA</v>
          </cell>
          <cell r="C3264" t="str">
            <v>Extra Large C&amp;I</v>
          </cell>
          <cell r="D3264" t="str">
            <v>Real Time Pricing</v>
          </cell>
          <cell r="E3264" t="str">
            <v>Winter Peak Reduction @Generation (MW)</v>
          </cell>
          <cell r="F3264" t="str">
            <v>Low Participation Case</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row>
        <row r="3265">
          <cell r="A3265" t="str">
            <v>WAExtra Large C&amp;IReal Time PricingProgram Annual BenefitsLow Participation Case0</v>
          </cell>
          <cell r="B3265" t="str">
            <v>WA</v>
          </cell>
          <cell r="C3265" t="str">
            <v>Extra Large C&amp;I</v>
          </cell>
          <cell r="D3265" t="str">
            <v>Real Time Pricing</v>
          </cell>
          <cell r="E3265" t="str">
            <v>Program Annual Benefits</v>
          </cell>
          <cell r="F3265" t="str">
            <v>Low Participation Case</v>
          </cell>
          <cell r="G3265">
            <v>0</v>
          </cell>
        </row>
        <row r="3266">
          <cell r="A3266" t="str">
            <v>WAExtra Large C&amp;IReal Time PricingNew ParticipantsLow Participation Case0</v>
          </cell>
          <cell r="B3266" t="str">
            <v>WA</v>
          </cell>
          <cell r="C3266" t="str">
            <v>Extra Large C&amp;I</v>
          </cell>
          <cell r="D3266" t="str">
            <v>Real Time Pricing</v>
          </cell>
          <cell r="E3266" t="str">
            <v>New Participants</v>
          </cell>
          <cell r="F3266" t="str">
            <v>Low Participation Case</v>
          </cell>
          <cell r="G3266">
            <v>0</v>
          </cell>
          <cell r="H3266">
            <v>0</v>
          </cell>
          <cell r="I3266">
            <v>0</v>
          </cell>
          <cell r="J3266">
            <v>0</v>
          </cell>
          <cell r="K3266">
            <v>0</v>
          </cell>
          <cell r="L3266">
            <v>0</v>
          </cell>
          <cell r="M3266">
            <v>0</v>
          </cell>
          <cell r="N3266">
            <v>0</v>
          </cell>
          <cell r="O3266">
            <v>0</v>
          </cell>
          <cell r="P3266">
            <v>0</v>
          </cell>
          <cell r="Q3266">
            <v>0</v>
          </cell>
          <cell r="R3266">
            <v>16746.686550000006</v>
          </cell>
          <cell r="S3266">
            <v>34271.919000000009</v>
          </cell>
          <cell r="T3266">
            <v>69833.664450000011</v>
          </cell>
          <cell r="U3266">
            <v>36847.527750000037</v>
          </cell>
          <cell r="V3266">
            <v>20100.588749999937</v>
          </cell>
          <cell r="W3266">
            <v>2583.0255000000179</v>
          </cell>
          <cell r="X3266">
            <v>2585.7149999999965</v>
          </cell>
          <cell r="Y3266">
            <v>2585.2035000000324</v>
          </cell>
          <cell r="Z3266">
            <v>2584.5764999999665</v>
          </cell>
          <cell r="AA3266">
            <v>2584.3950000000186</v>
          </cell>
          <cell r="AB3266">
            <v>2584.7249999999767</v>
          </cell>
          <cell r="AC3266">
            <v>2592.8595000000205</v>
          </cell>
          <cell r="AD3266">
            <v>2694.0321599718882</v>
          </cell>
          <cell r="AE3266">
            <v>2731.0805338135397</v>
          </cell>
          <cell r="AF3266">
            <v>2768.6383974915661</v>
          </cell>
          <cell r="AG3266">
            <v>2806.7127575183695</v>
          </cell>
          <cell r="AH3266">
            <v>2845.3107167601411</v>
          </cell>
          <cell r="AI3266">
            <v>2884.4394757617847</v>
          </cell>
          <cell r="AJ3266">
            <v>2924.1063340901455</v>
          </cell>
          <cell r="AK3266">
            <v>2964.3186916958948</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row>
        <row r="3267">
          <cell r="A3267" t="str">
            <v>WAExtra Large C&amp;IReal Time PricingIncentive CostsLow Participation Case0</v>
          </cell>
          <cell r="B3267" t="str">
            <v>WA</v>
          </cell>
          <cell r="C3267" t="str">
            <v>Extra Large C&amp;I</v>
          </cell>
          <cell r="D3267" t="str">
            <v>Real Time Pricing</v>
          </cell>
          <cell r="E3267" t="str">
            <v>Incentive Costs</v>
          </cell>
          <cell r="F3267" t="str">
            <v>Low Participation Case</v>
          </cell>
          <cell r="G3267">
            <v>0</v>
          </cell>
          <cell r="H3267">
            <v>0</v>
          </cell>
          <cell r="I3267">
            <v>0</v>
          </cell>
          <cell r="J3267">
            <v>0</v>
          </cell>
          <cell r="K3267">
            <v>0</v>
          </cell>
          <cell r="L3267">
            <v>0</v>
          </cell>
          <cell r="M3267">
            <v>0</v>
          </cell>
          <cell r="N3267">
            <v>0</v>
          </cell>
          <cell r="O3267">
            <v>0</v>
          </cell>
          <cell r="P3267">
            <v>0</v>
          </cell>
          <cell r="Q3267">
            <v>0</v>
          </cell>
          <cell r="R3267">
            <v>351680.42</v>
          </cell>
          <cell r="S3267">
            <v>1071390.72</v>
          </cell>
          <cell r="T3267">
            <v>2537897.67</v>
          </cell>
          <cell r="U3267">
            <v>3311695.75</v>
          </cell>
          <cell r="V3267">
            <v>3733808.12</v>
          </cell>
          <cell r="W3267">
            <v>3788051.65</v>
          </cell>
          <cell r="X3267">
            <v>3842351.67</v>
          </cell>
          <cell r="Y3267">
            <v>3896640.94</v>
          </cell>
          <cell r="Z3267">
            <v>3950917.05</v>
          </cell>
          <cell r="AA3267">
            <v>4005189.34</v>
          </cell>
          <cell r="AB3267">
            <v>4059468.57</v>
          </cell>
          <cell r="AC3267">
            <v>4113918.62</v>
          </cell>
          <cell r="AD3267">
            <v>4170493.29</v>
          </cell>
          <cell r="AE3267">
            <v>4227845.9800000004</v>
          </cell>
          <cell r="AF3267">
            <v>4285987.3899999997</v>
          </cell>
          <cell r="AG3267">
            <v>4344928.3600000003</v>
          </cell>
          <cell r="AH3267">
            <v>4404679.88</v>
          </cell>
          <cell r="AI3267">
            <v>4465253.1100000003</v>
          </cell>
          <cell r="AJ3267">
            <v>4526659.34</v>
          </cell>
          <cell r="AK3267">
            <v>4588910.04</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row>
        <row r="3268">
          <cell r="A3268" t="str">
            <v>WAExtra Large C&amp;IReal Time PricingParticipantsLow Participation Case0</v>
          </cell>
          <cell r="B3268" t="str">
            <v>WA</v>
          </cell>
          <cell r="C3268" t="str">
            <v>Extra Large C&amp;I</v>
          </cell>
          <cell r="D3268" t="str">
            <v>Real Time Pricing</v>
          </cell>
          <cell r="E3268" t="str">
            <v>Participants</v>
          </cell>
          <cell r="F3268" t="str">
            <v>Low Participation Case</v>
          </cell>
          <cell r="G3268">
            <v>0</v>
          </cell>
          <cell r="H3268">
            <v>0</v>
          </cell>
          <cell r="I3268">
            <v>0</v>
          </cell>
          <cell r="J3268">
            <v>0</v>
          </cell>
          <cell r="K3268">
            <v>0</v>
          </cell>
          <cell r="L3268">
            <v>0</v>
          </cell>
          <cell r="M3268">
            <v>0</v>
          </cell>
          <cell r="N3268">
            <v>0</v>
          </cell>
          <cell r="O3268">
            <v>0</v>
          </cell>
          <cell r="P3268">
            <v>0</v>
          </cell>
          <cell r="Q3268">
            <v>0</v>
          </cell>
          <cell r="R3268">
            <v>16746.686550000006</v>
          </cell>
          <cell r="S3268">
            <v>51018.605550000015</v>
          </cell>
          <cell r="T3268">
            <v>120852.27000000002</v>
          </cell>
          <cell r="U3268">
            <v>157699.79775000006</v>
          </cell>
          <cell r="V3268">
            <v>177800.38649999999</v>
          </cell>
          <cell r="W3268">
            <v>180383.41200000001</v>
          </cell>
          <cell r="X3268">
            <v>182969.12700000001</v>
          </cell>
          <cell r="Y3268">
            <v>185554.33050000004</v>
          </cell>
          <cell r="Z3268">
            <v>188138.90700000001</v>
          </cell>
          <cell r="AA3268">
            <v>190723.30200000003</v>
          </cell>
          <cell r="AB3268">
            <v>193308.027</v>
          </cell>
          <cell r="AC3268">
            <v>195900.88650000002</v>
          </cell>
          <cell r="AD3268">
            <v>198594.91865997191</v>
          </cell>
          <cell r="AE3268">
            <v>201325.99919378545</v>
          </cell>
          <cell r="AF3268">
            <v>204094.63759127702</v>
          </cell>
          <cell r="AG3268">
            <v>206901.35034879539</v>
          </cell>
          <cell r="AH3268">
            <v>209746.66106555553</v>
          </cell>
          <cell r="AI3268">
            <v>212631.10054131731</v>
          </cell>
          <cell r="AJ3268">
            <v>215555.20687540746</v>
          </cell>
          <cell r="AK3268">
            <v>218519.52556710335</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row>
        <row r="3269">
          <cell r="A3269" t="str">
            <v>WALarge C&amp;IReal Time PricingProgram Annual BenefitsLow Participation Case0</v>
          </cell>
          <cell r="B3269" t="str">
            <v>WA</v>
          </cell>
          <cell r="C3269" t="str">
            <v>Large C&amp;I</v>
          </cell>
          <cell r="D3269" t="str">
            <v>Real Time Pricing</v>
          </cell>
          <cell r="E3269" t="str">
            <v>Program Annual Benefits</v>
          </cell>
          <cell r="F3269" t="str">
            <v>Low Participation Case</v>
          </cell>
          <cell r="G3269">
            <v>0</v>
          </cell>
          <cell r="H3269">
            <v>0</v>
          </cell>
          <cell r="I3269">
            <v>0</v>
          </cell>
          <cell r="J3269">
            <v>0</v>
          </cell>
          <cell r="K3269">
            <v>0</v>
          </cell>
          <cell r="L3269">
            <v>0</v>
          </cell>
          <cell r="M3269">
            <v>0</v>
          </cell>
          <cell r="N3269">
            <v>0</v>
          </cell>
          <cell r="O3269">
            <v>0</v>
          </cell>
          <cell r="P3269">
            <v>0</v>
          </cell>
          <cell r="Q3269">
            <v>0</v>
          </cell>
          <cell r="R3269">
            <v>573231.01</v>
          </cell>
          <cell r="S3269">
            <v>1745288.43</v>
          </cell>
          <cell r="T3269">
            <v>4127886.26</v>
          </cell>
          <cell r="U3269">
            <v>5388069.9000000004</v>
          </cell>
          <cell r="V3269">
            <v>6066603.5300000003</v>
          </cell>
          <cell r="W3269">
            <v>6146956.6100000003</v>
          </cell>
          <cell r="X3269">
            <v>6226381.7599999998</v>
          </cell>
          <cell r="Y3269">
            <v>6305886.3200000003</v>
          </cell>
          <cell r="Z3269">
            <v>6389191.79</v>
          </cell>
          <cell r="AA3269">
            <v>6482465.1100000003</v>
          </cell>
          <cell r="AB3269">
            <v>6568214.9500000002</v>
          </cell>
          <cell r="AC3269">
            <v>6654117.0800000001</v>
          </cell>
          <cell r="AD3269">
            <v>6743128.8899999997</v>
          </cell>
          <cell r="AE3269">
            <v>6833331.4100000001</v>
          </cell>
          <cell r="AF3269">
            <v>6924740.5700000003</v>
          </cell>
          <cell r="AG3269">
            <v>7017372.5</v>
          </cell>
          <cell r="AH3269">
            <v>7111243.5700000003</v>
          </cell>
          <cell r="AI3269">
            <v>7206370.3399999999</v>
          </cell>
          <cell r="AJ3269">
            <v>7302769.6200000001</v>
          </cell>
          <cell r="AK3269">
            <v>7400458.4299999997</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row>
        <row r="3270">
          <cell r="A3270" t="str">
            <v>WALarge C&amp;IReal Time PricingProgram Annual CostsLow Participation Case0</v>
          </cell>
          <cell r="B3270" t="str">
            <v>WA</v>
          </cell>
          <cell r="C3270" t="str">
            <v>Large C&amp;I</v>
          </cell>
          <cell r="D3270" t="str">
            <v>Real Time Pricing</v>
          </cell>
          <cell r="E3270" t="str">
            <v>Program Annual Costs</v>
          </cell>
          <cell r="F3270" t="str">
            <v>Low Participation Case</v>
          </cell>
          <cell r="G3270">
            <v>0</v>
          </cell>
          <cell r="H3270">
            <v>0</v>
          </cell>
          <cell r="I3270">
            <v>0</v>
          </cell>
          <cell r="J3270">
            <v>0</v>
          </cell>
          <cell r="K3270">
            <v>0</v>
          </cell>
          <cell r="L3270">
            <v>0</v>
          </cell>
          <cell r="M3270">
            <v>0</v>
          </cell>
          <cell r="N3270">
            <v>0</v>
          </cell>
          <cell r="O3270">
            <v>0</v>
          </cell>
          <cell r="P3270">
            <v>0</v>
          </cell>
          <cell r="Q3270">
            <v>0</v>
          </cell>
          <cell r="R3270">
            <v>5834317.1500000004</v>
          </cell>
          <cell r="S3270">
            <v>12509121.98</v>
          </cell>
          <cell r="T3270">
            <v>26286343.199999999</v>
          </cell>
          <cell r="U3270">
            <v>16130618.27</v>
          </cell>
          <cell r="V3270">
            <v>10911310.720000001</v>
          </cell>
          <cell r="W3270">
            <v>4823091.07</v>
          </cell>
          <cell r="X3270">
            <v>4899046.41</v>
          </cell>
          <cell r="Y3270">
            <v>4974249.76</v>
          </cell>
          <cell r="Z3270">
            <v>5049879.66</v>
          </cell>
          <cell r="AA3270">
            <v>5126289.05</v>
          </cell>
          <cell r="AB3270">
            <v>5203203.5</v>
          </cell>
          <cell r="AC3270">
            <v>5283869.59</v>
          </cell>
          <cell r="AD3270">
            <v>5405233.1200000001</v>
          </cell>
          <cell r="AE3270">
            <v>5502775.29</v>
          </cell>
          <cell r="AF3270">
            <v>5602414.6799999997</v>
          </cell>
          <cell r="AG3270">
            <v>5704204.7300000004</v>
          </cell>
          <cell r="AH3270">
            <v>5808200.4400000004</v>
          </cell>
          <cell r="AI3270">
            <v>5914458.3899999997</v>
          </cell>
          <cell r="AJ3270">
            <v>6023036.7800000003</v>
          </cell>
          <cell r="AK3270">
            <v>6133995.5099999998</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row>
        <row r="3271">
          <cell r="A3271" t="str">
            <v>WALarge C&amp;IReal Time PricingNon-Incentive CostsLow Participation Case0</v>
          </cell>
          <cell r="B3271" t="str">
            <v>WA</v>
          </cell>
          <cell r="C3271" t="str">
            <v>Large C&amp;I</v>
          </cell>
          <cell r="D3271" t="str">
            <v>Real Time Pricing</v>
          </cell>
          <cell r="E3271" t="str">
            <v>Non-Incentive Costs</v>
          </cell>
          <cell r="F3271" t="str">
            <v>Low Participation Case</v>
          </cell>
          <cell r="G3271">
            <v>0</v>
          </cell>
          <cell r="H3271">
            <v>0</v>
          </cell>
          <cell r="I3271">
            <v>0</v>
          </cell>
          <cell r="J3271">
            <v>0</v>
          </cell>
          <cell r="K3271">
            <v>0</v>
          </cell>
          <cell r="L3271">
            <v>0</v>
          </cell>
          <cell r="M3271">
            <v>0</v>
          </cell>
          <cell r="N3271">
            <v>0</v>
          </cell>
          <cell r="O3271">
            <v>0</v>
          </cell>
          <cell r="P3271">
            <v>0</v>
          </cell>
          <cell r="Q3271">
            <v>0</v>
          </cell>
          <cell r="R3271">
            <v>5482636.7300000004</v>
          </cell>
          <cell r="S3271">
            <v>11437731.27</v>
          </cell>
          <cell r="T3271">
            <v>23748445.530000001</v>
          </cell>
          <cell r="U3271">
            <v>12818922.52</v>
          </cell>
          <cell r="V3271">
            <v>7177502.6100000003</v>
          </cell>
          <cell r="W3271">
            <v>1035039.42</v>
          </cell>
          <cell r="X3271">
            <v>1056694.75</v>
          </cell>
          <cell r="Y3271">
            <v>1077608.81</v>
          </cell>
          <cell r="Z3271">
            <v>1098962.6200000001</v>
          </cell>
          <cell r="AA3271">
            <v>1121099.71</v>
          </cell>
          <cell r="AB3271">
            <v>1143734.93</v>
          </cell>
          <cell r="AC3271">
            <v>1169950.97</v>
          </cell>
          <cell r="AD3271">
            <v>1234739.83</v>
          </cell>
          <cell r="AE3271">
            <v>1274929.31</v>
          </cell>
          <cell r="AF3271">
            <v>1316427.29</v>
          </cell>
          <cell r="AG3271">
            <v>1359276.37</v>
          </cell>
          <cell r="AH3271">
            <v>1403520.56</v>
          </cell>
          <cell r="AI3271">
            <v>1449205.28</v>
          </cell>
          <cell r="AJ3271">
            <v>1496377.44</v>
          </cell>
          <cell r="AK3271">
            <v>1545085.48</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row>
        <row r="3272">
          <cell r="A3272" t="str">
            <v>WALarge C&amp;IReal Time PricingSummer Peak Reduction @Meter  (MW)Low Participation Case0</v>
          </cell>
          <cell r="B3272" t="str">
            <v>WA</v>
          </cell>
          <cell r="C3272" t="str">
            <v>Large C&amp;I</v>
          </cell>
          <cell r="D3272" t="str">
            <v>Real Time Pricing</v>
          </cell>
          <cell r="E3272" t="str">
            <v>Summer Peak Reduction @Meter  (MW)</v>
          </cell>
          <cell r="F3272" t="str">
            <v>Low Participation Case</v>
          </cell>
          <cell r="G3272">
            <v>0</v>
          </cell>
          <cell r="H3272">
            <v>0</v>
          </cell>
          <cell r="I3272">
            <v>0</v>
          </cell>
          <cell r="J3272">
            <v>0</v>
          </cell>
          <cell r="K3272">
            <v>0</v>
          </cell>
          <cell r="L3272">
            <v>0</v>
          </cell>
          <cell r="M3272">
            <v>0</v>
          </cell>
          <cell r="N3272">
            <v>0</v>
          </cell>
          <cell r="O3272">
            <v>0</v>
          </cell>
          <cell r="P3272">
            <v>0</v>
          </cell>
          <cell r="Q3272">
            <v>0</v>
          </cell>
          <cell r="R3272">
            <v>5.1061481672101516</v>
          </cell>
          <cell r="S3272">
            <v>15.546439584201273</v>
          </cell>
          <cell r="T3272">
            <v>36.769815927493447</v>
          </cell>
          <cell r="U3272">
            <v>47.99510590524666</v>
          </cell>
          <cell r="V3272">
            <v>54.039254216657497</v>
          </cell>
          <cell r="W3272">
            <v>54.75501228123791</v>
          </cell>
          <cell r="X3272">
            <v>55.462504704051796</v>
          </cell>
          <cell r="Y3272">
            <v>56.170704503007471</v>
          </cell>
          <cell r="Z3272">
            <v>56.91276145592839</v>
          </cell>
          <cell r="AA3272">
            <v>57.74360864977195</v>
          </cell>
          <cell r="AB3272">
            <v>58.507439221742665</v>
          </cell>
          <cell r="AC3272">
            <v>59.27262640549219</v>
          </cell>
          <cell r="AD3272">
            <v>60.065513565673378</v>
          </cell>
          <cell r="AE3272">
            <v>60.869007140432515</v>
          </cell>
          <cell r="AF3272">
            <v>61.683249011282939</v>
          </cell>
          <cell r="AG3272">
            <v>62.508382957680382</v>
          </cell>
          <cell r="AH3272">
            <v>63.344554682411669</v>
          </cell>
          <cell r="AI3272">
            <v>64.191911837323005</v>
          </cell>
          <cell r="AJ3272">
            <v>65.050604049392433</v>
          </cell>
          <cell r="AK3272">
            <v>65.920782947151125</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row>
        <row r="3273">
          <cell r="A3273" t="str">
            <v>WALarge C&amp;IReal Time PricingSummer Peak Reduction @Generation (MW)Low Participation Case0</v>
          </cell>
          <cell r="B3273" t="str">
            <v>WA</v>
          </cell>
          <cell r="C3273" t="str">
            <v>Large C&amp;I</v>
          </cell>
          <cell r="D3273" t="str">
            <v>Real Time Pricing</v>
          </cell>
          <cell r="E3273" t="str">
            <v>Summer Peak Reduction @Generation (MW)</v>
          </cell>
          <cell r="F3273" t="str">
            <v>Low Participation Case</v>
          </cell>
          <cell r="G3273">
            <v>0</v>
          </cell>
          <cell r="H3273">
            <v>0</v>
          </cell>
          <cell r="I3273">
            <v>0</v>
          </cell>
          <cell r="J3273">
            <v>0</v>
          </cell>
          <cell r="K3273">
            <v>0</v>
          </cell>
          <cell r="L3273">
            <v>0</v>
          </cell>
          <cell r="M3273">
            <v>0</v>
          </cell>
          <cell r="N3273">
            <v>0</v>
          </cell>
          <cell r="O3273">
            <v>0</v>
          </cell>
          <cell r="P3273">
            <v>0</v>
          </cell>
          <cell r="Q3273">
            <v>0</v>
          </cell>
          <cell r="R3273">
            <v>5.6309529854545115</v>
          </cell>
          <cell r="S3273">
            <v>17.1442871462299</v>
          </cell>
          <cell r="T3273">
            <v>40.548980952242438</v>
          </cell>
          <cell r="U3273">
            <v>52.92799504328039</v>
          </cell>
          <cell r="V3273">
            <v>59.593354892652727</v>
          </cell>
          <cell r="W3273">
            <v>60.382677857562754</v>
          </cell>
          <cell r="X3273">
            <v>61.162885646285609</v>
          </cell>
          <cell r="Y3273">
            <v>61.94387351456492</v>
          </cell>
          <cell r="Z3273">
            <v>62.762198341341403</v>
          </cell>
          <cell r="AA3273">
            <v>63.678439181486489</v>
          </cell>
          <cell r="AB3273">
            <v>64.520775498172327</v>
          </cell>
          <cell r="AC3273">
            <v>65.364607857843168</v>
          </cell>
          <cell r="AD3273">
            <v>66.238987169908881</v>
          </cell>
          <cell r="AE3273">
            <v>67.125063013269198</v>
          </cell>
          <cell r="AF3273">
            <v>68.022991851877961</v>
          </cell>
          <cell r="AG3273">
            <v>68.932932242700019</v>
          </cell>
          <cell r="AH3273">
            <v>69.855044863709381</v>
          </cell>
          <cell r="AI3273">
            <v>70.789492542261797</v>
          </cell>
          <cell r="AJ3273">
            <v>71.73644028384696</v>
          </cell>
          <cell r="AK3273">
            <v>72.696055301225314</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row>
        <row r="3274">
          <cell r="A3274" t="str">
            <v>WALarge C&amp;IReal Time PricingWinter Peak Reduction @Meter  (MW)Low Participation Case0</v>
          </cell>
          <cell r="B3274" t="str">
            <v>WA</v>
          </cell>
          <cell r="C3274" t="str">
            <v>Large C&amp;I</v>
          </cell>
          <cell r="D3274" t="str">
            <v>Real Time Pricing</v>
          </cell>
          <cell r="E3274" t="str">
            <v>Winter Peak Reduction @Meter  (MW)</v>
          </cell>
          <cell r="F3274" t="str">
            <v>Low Participation Case</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row>
        <row r="3275">
          <cell r="A3275" t="str">
            <v>WALarge C&amp;IReal Time PricingWinter Peak Reduction @Generation (MW)Low Participation Case0</v>
          </cell>
          <cell r="B3275" t="str">
            <v>WA</v>
          </cell>
          <cell r="C3275" t="str">
            <v>Large C&amp;I</v>
          </cell>
          <cell r="D3275" t="str">
            <v>Real Time Pricing</v>
          </cell>
          <cell r="E3275" t="str">
            <v>Winter Peak Reduction @Generation (MW)</v>
          </cell>
          <cell r="F3275" t="str">
            <v>Low Participation Case</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row>
        <row r="3276">
          <cell r="A3276" t="str">
            <v>WALarge C&amp;IReal Time PricingProgram Annual BenefitsLow Participation Case0</v>
          </cell>
          <cell r="B3276" t="str">
            <v>WA</v>
          </cell>
          <cell r="C3276" t="str">
            <v>Large C&amp;I</v>
          </cell>
          <cell r="D3276" t="str">
            <v>Real Time Pricing</v>
          </cell>
          <cell r="E3276" t="str">
            <v>Program Annual Benefits</v>
          </cell>
          <cell r="F3276" t="str">
            <v>Low Participation Case</v>
          </cell>
          <cell r="G3276">
            <v>0</v>
          </cell>
        </row>
        <row r="3277">
          <cell r="A3277" t="str">
            <v>WALarge C&amp;IReal Time PricingNew ParticipantsLow Participation Case0</v>
          </cell>
          <cell r="B3277" t="str">
            <v>WA</v>
          </cell>
          <cell r="C3277" t="str">
            <v>Large C&amp;I</v>
          </cell>
          <cell r="D3277" t="str">
            <v>Real Time Pricing</v>
          </cell>
          <cell r="E3277" t="str">
            <v>New Participants</v>
          </cell>
          <cell r="F3277" t="str">
            <v>Low Participation Case</v>
          </cell>
          <cell r="G3277">
            <v>0</v>
          </cell>
          <cell r="H3277">
            <v>0</v>
          </cell>
          <cell r="I3277">
            <v>0</v>
          </cell>
          <cell r="J3277">
            <v>0</v>
          </cell>
          <cell r="K3277">
            <v>0</v>
          </cell>
          <cell r="L3277">
            <v>0</v>
          </cell>
          <cell r="M3277">
            <v>0</v>
          </cell>
          <cell r="N3277">
            <v>0</v>
          </cell>
          <cell r="O3277">
            <v>0</v>
          </cell>
          <cell r="P3277">
            <v>0</v>
          </cell>
          <cell r="Q3277">
            <v>0</v>
          </cell>
          <cell r="R3277">
            <v>16746.686550000006</v>
          </cell>
          <cell r="S3277">
            <v>34271.919000000009</v>
          </cell>
          <cell r="T3277">
            <v>69833.664450000011</v>
          </cell>
          <cell r="U3277">
            <v>36847.527750000037</v>
          </cell>
          <cell r="V3277">
            <v>20100.588749999937</v>
          </cell>
          <cell r="W3277">
            <v>2583.0255000000179</v>
          </cell>
          <cell r="X3277">
            <v>2585.7149999999965</v>
          </cell>
          <cell r="Y3277">
            <v>2585.2035000000324</v>
          </cell>
          <cell r="Z3277">
            <v>2584.5764999999665</v>
          </cell>
          <cell r="AA3277">
            <v>2584.3950000000186</v>
          </cell>
          <cell r="AB3277">
            <v>2584.7249999999767</v>
          </cell>
          <cell r="AC3277">
            <v>2592.8595000000205</v>
          </cell>
          <cell r="AD3277">
            <v>2694.0321599718882</v>
          </cell>
          <cell r="AE3277">
            <v>2731.0805338135397</v>
          </cell>
          <cell r="AF3277">
            <v>2768.6383974915661</v>
          </cell>
          <cell r="AG3277">
            <v>2806.7127575183695</v>
          </cell>
          <cell r="AH3277">
            <v>2845.3107167601411</v>
          </cell>
          <cell r="AI3277">
            <v>2884.4394757617847</v>
          </cell>
          <cell r="AJ3277">
            <v>2924.1063340901455</v>
          </cell>
          <cell r="AK3277">
            <v>2964.3186916958948</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row>
        <row r="3278">
          <cell r="A3278" t="str">
            <v>WALarge C&amp;IReal Time PricingIncentive CostsLow Participation Case0</v>
          </cell>
          <cell r="B3278" t="str">
            <v>WA</v>
          </cell>
          <cell r="C3278" t="str">
            <v>Large C&amp;I</v>
          </cell>
          <cell r="D3278" t="str">
            <v>Real Time Pricing</v>
          </cell>
          <cell r="E3278" t="str">
            <v>Incentive Costs</v>
          </cell>
          <cell r="F3278" t="str">
            <v>Low Participation Case</v>
          </cell>
          <cell r="G3278">
            <v>0</v>
          </cell>
          <cell r="H3278">
            <v>0</v>
          </cell>
          <cell r="I3278">
            <v>0</v>
          </cell>
          <cell r="J3278">
            <v>0</v>
          </cell>
          <cell r="K3278">
            <v>0</v>
          </cell>
          <cell r="L3278">
            <v>0</v>
          </cell>
          <cell r="M3278">
            <v>0</v>
          </cell>
          <cell r="N3278">
            <v>0</v>
          </cell>
          <cell r="O3278">
            <v>0</v>
          </cell>
          <cell r="P3278">
            <v>0</v>
          </cell>
          <cell r="Q3278">
            <v>0</v>
          </cell>
          <cell r="R3278">
            <v>351680.42</v>
          </cell>
          <cell r="S3278">
            <v>1071390.72</v>
          </cell>
          <cell r="T3278">
            <v>2537897.67</v>
          </cell>
          <cell r="U3278">
            <v>3311695.75</v>
          </cell>
          <cell r="V3278">
            <v>3733808.12</v>
          </cell>
          <cell r="W3278">
            <v>3788051.65</v>
          </cell>
          <cell r="X3278">
            <v>3842351.67</v>
          </cell>
          <cell r="Y3278">
            <v>3896640.94</v>
          </cell>
          <cell r="Z3278">
            <v>3950917.05</v>
          </cell>
          <cell r="AA3278">
            <v>4005189.34</v>
          </cell>
          <cell r="AB3278">
            <v>4059468.57</v>
          </cell>
          <cell r="AC3278">
            <v>4113918.62</v>
          </cell>
          <cell r="AD3278">
            <v>4170493.29</v>
          </cell>
          <cell r="AE3278">
            <v>4227845.9800000004</v>
          </cell>
          <cell r="AF3278">
            <v>4285987.3899999997</v>
          </cell>
          <cell r="AG3278">
            <v>4344928.3600000003</v>
          </cell>
          <cell r="AH3278">
            <v>4404679.88</v>
          </cell>
          <cell r="AI3278">
            <v>4465253.1100000003</v>
          </cell>
          <cell r="AJ3278">
            <v>4526659.34</v>
          </cell>
          <cell r="AK3278">
            <v>4588910.04</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row>
        <row r="3279">
          <cell r="A3279" t="str">
            <v>WALarge C&amp;IReal Time PricingParticipantsLow Participation Case0</v>
          </cell>
          <cell r="B3279" t="str">
            <v>WA</v>
          </cell>
          <cell r="C3279" t="str">
            <v>Large C&amp;I</v>
          </cell>
          <cell r="D3279" t="str">
            <v>Real Time Pricing</v>
          </cell>
          <cell r="E3279" t="str">
            <v>Participants</v>
          </cell>
          <cell r="F3279" t="str">
            <v>Low Participation Case</v>
          </cell>
          <cell r="G3279">
            <v>0</v>
          </cell>
          <cell r="H3279">
            <v>0</v>
          </cell>
          <cell r="I3279">
            <v>0</v>
          </cell>
          <cell r="J3279">
            <v>0</v>
          </cell>
          <cell r="K3279">
            <v>0</v>
          </cell>
          <cell r="L3279">
            <v>0</v>
          </cell>
          <cell r="M3279">
            <v>0</v>
          </cell>
          <cell r="N3279">
            <v>0</v>
          </cell>
          <cell r="O3279">
            <v>0</v>
          </cell>
          <cell r="P3279">
            <v>0</v>
          </cell>
          <cell r="Q3279">
            <v>0</v>
          </cell>
          <cell r="R3279">
            <v>16746.686550000006</v>
          </cell>
          <cell r="S3279">
            <v>51018.605550000015</v>
          </cell>
          <cell r="T3279">
            <v>120852.27000000002</v>
          </cell>
          <cell r="U3279">
            <v>157699.79775000006</v>
          </cell>
          <cell r="V3279">
            <v>177800.38649999999</v>
          </cell>
          <cell r="W3279">
            <v>180383.41200000001</v>
          </cell>
          <cell r="X3279">
            <v>182969.12700000001</v>
          </cell>
          <cell r="Y3279">
            <v>185554.33050000004</v>
          </cell>
          <cell r="Z3279">
            <v>188138.90700000001</v>
          </cell>
          <cell r="AA3279">
            <v>190723.30200000003</v>
          </cell>
          <cell r="AB3279">
            <v>193308.027</v>
          </cell>
          <cell r="AC3279">
            <v>195900.88650000002</v>
          </cell>
          <cell r="AD3279">
            <v>198594.91865997191</v>
          </cell>
          <cell r="AE3279">
            <v>201325.99919378545</v>
          </cell>
          <cell r="AF3279">
            <v>204094.63759127702</v>
          </cell>
          <cell r="AG3279">
            <v>206901.35034879539</v>
          </cell>
          <cell r="AH3279">
            <v>209746.66106555553</v>
          </cell>
          <cell r="AI3279">
            <v>212631.10054131731</v>
          </cell>
          <cell r="AJ3279">
            <v>215555.20687540746</v>
          </cell>
          <cell r="AK3279">
            <v>218519.52556710335</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row>
        <row r="3280">
          <cell r="A3280" t="str">
            <v>WAExtra Large C&amp;ITime-Of-UseProgram Annual BenefitsLow Participation Case0</v>
          </cell>
          <cell r="B3280" t="str">
            <v>WA</v>
          </cell>
          <cell r="C3280" t="str">
            <v>Extra Large C&amp;I</v>
          </cell>
          <cell r="D3280" t="str">
            <v>Time-Of-Use</v>
          </cell>
          <cell r="E3280" t="str">
            <v>Program Annual Benefits</v>
          </cell>
          <cell r="F3280" t="str">
            <v>Low Participation Case</v>
          </cell>
          <cell r="G3280">
            <v>0</v>
          </cell>
          <cell r="H3280">
            <v>0</v>
          </cell>
          <cell r="I3280">
            <v>0</v>
          </cell>
          <cell r="J3280">
            <v>0</v>
          </cell>
          <cell r="K3280">
            <v>0</v>
          </cell>
          <cell r="L3280">
            <v>0</v>
          </cell>
          <cell r="M3280">
            <v>0</v>
          </cell>
          <cell r="N3280">
            <v>0</v>
          </cell>
          <cell r="O3280">
            <v>0</v>
          </cell>
          <cell r="P3280">
            <v>0</v>
          </cell>
          <cell r="Q3280">
            <v>0</v>
          </cell>
          <cell r="R3280">
            <v>573231.01</v>
          </cell>
          <cell r="S3280">
            <v>1745288.43</v>
          </cell>
          <cell r="T3280">
            <v>4127886.26</v>
          </cell>
          <cell r="U3280">
            <v>5388069.9000000004</v>
          </cell>
          <cell r="V3280">
            <v>6066603.5300000003</v>
          </cell>
          <cell r="W3280">
            <v>6146956.6100000003</v>
          </cell>
          <cell r="X3280">
            <v>6226381.7599999998</v>
          </cell>
          <cell r="Y3280">
            <v>6305886.3200000003</v>
          </cell>
          <cell r="Z3280">
            <v>6389191.79</v>
          </cell>
          <cell r="AA3280">
            <v>6482465.1100000003</v>
          </cell>
          <cell r="AB3280">
            <v>6568214.9500000002</v>
          </cell>
          <cell r="AC3280">
            <v>6654117.0800000001</v>
          </cell>
          <cell r="AD3280">
            <v>6743128.8899999997</v>
          </cell>
          <cell r="AE3280">
            <v>6833331.4100000001</v>
          </cell>
          <cell r="AF3280">
            <v>6924740.5700000003</v>
          </cell>
          <cell r="AG3280">
            <v>7017372.5</v>
          </cell>
          <cell r="AH3280">
            <v>7111243.5700000003</v>
          </cell>
          <cell r="AI3280">
            <v>7206370.3399999999</v>
          </cell>
          <cell r="AJ3280">
            <v>7302769.6200000001</v>
          </cell>
          <cell r="AK3280">
            <v>7400458.4299999997</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row>
        <row r="3281">
          <cell r="A3281" t="str">
            <v>WAExtra Large C&amp;ITime-Of-UseProgram Annual CostsLow Participation Case0</v>
          </cell>
          <cell r="B3281" t="str">
            <v>WA</v>
          </cell>
          <cell r="C3281" t="str">
            <v>Extra Large C&amp;I</v>
          </cell>
          <cell r="D3281" t="str">
            <v>Time-Of-Use</v>
          </cell>
          <cell r="E3281" t="str">
            <v>Program Annual Costs</v>
          </cell>
          <cell r="F3281" t="str">
            <v>Low Participation Case</v>
          </cell>
          <cell r="G3281">
            <v>0</v>
          </cell>
          <cell r="H3281">
            <v>0</v>
          </cell>
          <cell r="I3281">
            <v>0</v>
          </cell>
          <cell r="J3281">
            <v>0</v>
          </cell>
          <cell r="K3281">
            <v>0</v>
          </cell>
          <cell r="L3281">
            <v>0</v>
          </cell>
          <cell r="M3281">
            <v>0</v>
          </cell>
          <cell r="N3281">
            <v>0</v>
          </cell>
          <cell r="O3281">
            <v>0</v>
          </cell>
          <cell r="P3281">
            <v>0</v>
          </cell>
          <cell r="Q3281">
            <v>0</v>
          </cell>
          <cell r="R3281">
            <v>5834317.1500000004</v>
          </cell>
          <cell r="S3281">
            <v>12509121.98</v>
          </cell>
          <cell r="T3281">
            <v>26286343.199999999</v>
          </cell>
          <cell r="U3281">
            <v>16130618.27</v>
          </cell>
          <cell r="V3281">
            <v>10911310.720000001</v>
          </cell>
          <cell r="W3281">
            <v>4823091.07</v>
          </cell>
          <cell r="X3281">
            <v>4899046.41</v>
          </cell>
          <cell r="Y3281">
            <v>4974249.76</v>
          </cell>
          <cell r="Z3281">
            <v>5049879.66</v>
          </cell>
          <cell r="AA3281">
            <v>5126289.05</v>
          </cell>
          <cell r="AB3281">
            <v>5203203.5</v>
          </cell>
          <cell r="AC3281">
            <v>5283869.59</v>
          </cell>
          <cell r="AD3281">
            <v>5405233.1200000001</v>
          </cell>
          <cell r="AE3281">
            <v>5502775.29</v>
          </cell>
          <cell r="AF3281">
            <v>5602414.6799999997</v>
          </cell>
          <cell r="AG3281">
            <v>5704204.7300000004</v>
          </cell>
          <cell r="AH3281">
            <v>5808200.4400000004</v>
          </cell>
          <cell r="AI3281">
            <v>5914458.3899999997</v>
          </cell>
          <cell r="AJ3281">
            <v>6023036.7800000003</v>
          </cell>
          <cell r="AK3281">
            <v>6133995.5099999998</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row>
        <row r="3282">
          <cell r="A3282" t="str">
            <v>WAExtra Large C&amp;ITime-Of-UseNon-Incentive CostsLow Participation Case0</v>
          </cell>
          <cell r="B3282" t="str">
            <v>WA</v>
          </cell>
          <cell r="C3282" t="str">
            <v>Extra Large C&amp;I</v>
          </cell>
          <cell r="D3282" t="str">
            <v>Time-Of-Use</v>
          </cell>
          <cell r="E3282" t="str">
            <v>Non-Incentive Costs</v>
          </cell>
          <cell r="F3282" t="str">
            <v>Low Participation Case</v>
          </cell>
          <cell r="G3282">
            <v>0</v>
          </cell>
          <cell r="H3282">
            <v>0</v>
          </cell>
          <cell r="I3282">
            <v>0</v>
          </cell>
          <cell r="J3282">
            <v>0</v>
          </cell>
          <cell r="K3282">
            <v>0</v>
          </cell>
          <cell r="L3282">
            <v>0</v>
          </cell>
          <cell r="M3282">
            <v>0</v>
          </cell>
          <cell r="N3282">
            <v>0</v>
          </cell>
          <cell r="O3282">
            <v>0</v>
          </cell>
          <cell r="P3282">
            <v>0</v>
          </cell>
          <cell r="Q3282">
            <v>0</v>
          </cell>
          <cell r="R3282">
            <v>5482636.7300000004</v>
          </cell>
          <cell r="S3282">
            <v>11437731.27</v>
          </cell>
          <cell r="T3282">
            <v>23748445.530000001</v>
          </cell>
          <cell r="U3282">
            <v>12818922.52</v>
          </cell>
          <cell r="V3282">
            <v>7177502.6100000003</v>
          </cell>
          <cell r="W3282">
            <v>1035039.42</v>
          </cell>
          <cell r="X3282">
            <v>1056694.75</v>
          </cell>
          <cell r="Y3282">
            <v>1077608.81</v>
          </cell>
          <cell r="Z3282">
            <v>1098962.6200000001</v>
          </cell>
          <cell r="AA3282">
            <v>1121099.71</v>
          </cell>
          <cell r="AB3282">
            <v>1143734.93</v>
          </cell>
          <cell r="AC3282">
            <v>1169950.97</v>
          </cell>
          <cell r="AD3282">
            <v>1234739.83</v>
          </cell>
          <cell r="AE3282">
            <v>1274929.31</v>
          </cell>
          <cell r="AF3282">
            <v>1316427.29</v>
          </cell>
          <cell r="AG3282">
            <v>1359276.37</v>
          </cell>
          <cell r="AH3282">
            <v>1403520.56</v>
          </cell>
          <cell r="AI3282">
            <v>1449205.28</v>
          </cell>
          <cell r="AJ3282">
            <v>1496377.44</v>
          </cell>
          <cell r="AK3282">
            <v>1545085.48</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row>
        <row r="3283">
          <cell r="A3283" t="str">
            <v>WAExtra Large C&amp;ITime-Of-UseSummer Peak Reduction @Meter  (MW)Low Participation Case0</v>
          </cell>
          <cell r="B3283" t="str">
            <v>WA</v>
          </cell>
          <cell r="C3283" t="str">
            <v>Extra Large C&amp;I</v>
          </cell>
          <cell r="D3283" t="str">
            <v>Time-Of-Use</v>
          </cell>
          <cell r="E3283" t="str">
            <v>Summer Peak Reduction @Meter  (MW)</v>
          </cell>
          <cell r="F3283" t="str">
            <v>Low Participation Case</v>
          </cell>
          <cell r="G3283">
            <v>0</v>
          </cell>
          <cell r="H3283">
            <v>0</v>
          </cell>
          <cell r="I3283">
            <v>0</v>
          </cell>
          <cell r="J3283">
            <v>0</v>
          </cell>
          <cell r="K3283">
            <v>0</v>
          </cell>
          <cell r="L3283">
            <v>0</v>
          </cell>
          <cell r="M3283">
            <v>0</v>
          </cell>
          <cell r="N3283">
            <v>0</v>
          </cell>
          <cell r="O3283">
            <v>0</v>
          </cell>
          <cell r="P3283">
            <v>0</v>
          </cell>
          <cell r="Q3283">
            <v>0</v>
          </cell>
          <cell r="R3283">
            <v>5.1061481672101516</v>
          </cell>
          <cell r="S3283">
            <v>15.546439584201273</v>
          </cell>
          <cell r="T3283">
            <v>36.769815927493447</v>
          </cell>
          <cell r="U3283">
            <v>47.99510590524666</v>
          </cell>
          <cell r="V3283">
            <v>54.039254216657497</v>
          </cell>
          <cell r="W3283">
            <v>54.75501228123791</v>
          </cell>
          <cell r="X3283">
            <v>55.462504704051796</v>
          </cell>
          <cell r="Y3283">
            <v>56.170704503007471</v>
          </cell>
          <cell r="Z3283">
            <v>56.91276145592839</v>
          </cell>
          <cell r="AA3283">
            <v>57.74360864977195</v>
          </cell>
          <cell r="AB3283">
            <v>58.507439221742665</v>
          </cell>
          <cell r="AC3283">
            <v>59.27262640549219</v>
          </cell>
          <cell r="AD3283">
            <v>60.065513565673378</v>
          </cell>
          <cell r="AE3283">
            <v>60.869007140432515</v>
          </cell>
          <cell r="AF3283">
            <v>61.683249011282939</v>
          </cell>
          <cell r="AG3283">
            <v>62.508382957680382</v>
          </cell>
          <cell r="AH3283">
            <v>63.344554682411669</v>
          </cell>
          <cell r="AI3283">
            <v>64.191911837323005</v>
          </cell>
          <cell r="AJ3283">
            <v>65.050604049392433</v>
          </cell>
          <cell r="AK3283">
            <v>65.920782947151125</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row>
        <row r="3284">
          <cell r="A3284" t="str">
            <v>WAExtra Large C&amp;ITime-Of-UseSummer Peak Reduction @Generation (MW)Low Participation Case0</v>
          </cell>
          <cell r="B3284" t="str">
            <v>WA</v>
          </cell>
          <cell r="C3284" t="str">
            <v>Extra Large C&amp;I</v>
          </cell>
          <cell r="D3284" t="str">
            <v>Time-Of-Use</v>
          </cell>
          <cell r="E3284" t="str">
            <v>Summer Peak Reduction @Generation (MW)</v>
          </cell>
          <cell r="F3284" t="str">
            <v>Low Participation Case</v>
          </cell>
          <cell r="G3284">
            <v>0</v>
          </cell>
          <cell r="H3284">
            <v>0</v>
          </cell>
          <cell r="I3284">
            <v>0</v>
          </cell>
          <cell r="J3284">
            <v>0</v>
          </cell>
          <cell r="K3284">
            <v>0</v>
          </cell>
          <cell r="L3284">
            <v>0</v>
          </cell>
          <cell r="M3284">
            <v>0</v>
          </cell>
          <cell r="N3284">
            <v>0</v>
          </cell>
          <cell r="O3284">
            <v>0</v>
          </cell>
          <cell r="P3284">
            <v>0</v>
          </cell>
          <cell r="Q3284">
            <v>0</v>
          </cell>
          <cell r="R3284">
            <v>5.6309529854545115</v>
          </cell>
          <cell r="S3284">
            <v>17.1442871462299</v>
          </cell>
          <cell r="T3284">
            <v>40.548980952242438</v>
          </cell>
          <cell r="U3284">
            <v>52.92799504328039</v>
          </cell>
          <cell r="V3284">
            <v>59.593354892652727</v>
          </cell>
          <cell r="W3284">
            <v>60.382677857562754</v>
          </cell>
          <cell r="X3284">
            <v>61.162885646285609</v>
          </cell>
          <cell r="Y3284">
            <v>61.94387351456492</v>
          </cell>
          <cell r="Z3284">
            <v>62.762198341341403</v>
          </cell>
          <cell r="AA3284">
            <v>63.678439181486489</v>
          </cell>
          <cell r="AB3284">
            <v>64.520775498172327</v>
          </cell>
          <cell r="AC3284">
            <v>65.364607857843168</v>
          </cell>
          <cell r="AD3284">
            <v>66.238987169908881</v>
          </cell>
          <cell r="AE3284">
            <v>67.125063013269198</v>
          </cell>
          <cell r="AF3284">
            <v>68.022991851877961</v>
          </cell>
          <cell r="AG3284">
            <v>68.932932242700019</v>
          </cell>
          <cell r="AH3284">
            <v>69.855044863709381</v>
          </cell>
          <cell r="AI3284">
            <v>70.789492542261797</v>
          </cell>
          <cell r="AJ3284">
            <v>71.73644028384696</v>
          </cell>
          <cell r="AK3284">
            <v>72.696055301225314</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row>
        <row r="3285">
          <cell r="A3285" t="str">
            <v>WAExtra Large C&amp;ITime-Of-UseWinter Peak Reduction @Meter  (MW)Low Participation Case0</v>
          </cell>
          <cell r="B3285" t="str">
            <v>WA</v>
          </cell>
          <cell r="C3285" t="str">
            <v>Extra Large C&amp;I</v>
          </cell>
          <cell r="D3285" t="str">
            <v>Time-Of-Use</v>
          </cell>
          <cell r="E3285" t="str">
            <v>Winter Peak Reduction @Meter  (MW)</v>
          </cell>
          <cell r="F3285" t="str">
            <v>Low Participation Case</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row>
        <row r="3286">
          <cell r="A3286" t="str">
            <v>WAExtra Large C&amp;ITime-Of-UseWinter Peak Reduction @Generation (MW)Low Participation Case0</v>
          </cell>
          <cell r="B3286" t="str">
            <v>WA</v>
          </cell>
          <cell r="C3286" t="str">
            <v>Extra Large C&amp;I</v>
          </cell>
          <cell r="D3286" t="str">
            <v>Time-Of-Use</v>
          </cell>
          <cell r="E3286" t="str">
            <v>Winter Peak Reduction @Generation (MW)</v>
          </cell>
          <cell r="F3286" t="str">
            <v>Low Participation Case</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row>
        <row r="3287">
          <cell r="A3287" t="str">
            <v>WAExtra Large C&amp;ITime-Of-UseProgram Annual BenefitsLow Participation Case0</v>
          </cell>
          <cell r="B3287" t="str">
            <v>WA</v>
          </cell>
          <cell r="C3287" t="str">
            <v>Extra Large C&amp;I</v>
          </cell>
          <cell r="D3287" t="str">
            <v>Time-Of-Use</v>
          </cell>
          <cell r="E3287" t="str">
            <v>Program Annual Benefits</v>
          </cell>
          <cell r="F3287" t="str">
            <v>Low Participation Case</v>
          </cell>
          <cell r="G3287">
            <v>0</v>
          </cell>
        </row>
        <row r="3288">
          <cell r="A3288" t="str">
            <v>WAExtra Large C&amp;ITime-Of-UseNew ParticipantsLow Participation Case0</v>
          </cell>
          <cell r="B3288" t="str">
            <v>WA</v>
          </cell>
          <cell r="C3288" t="str">
            <v>Extra Large C&amp;I</v>
          </cell>
          <cell r="D3288" t="str">
            <v>Time-Of-Use</v>
          </cell>
          <cell r="E3288" t="str">
            <v>New Participants</v>
          </cell>
          <cell r="F3288" t="str">
            <v>Low Participation Case</v>
          </cell>
          <cell r="G3288">
            <v>0</v>
          </cell>
          <cell r="H3288">
            <v>0</v>
          </cell>
          <cell r="I3288">
            <v>0</v>
          </cell>
          <cell r="J3288">
            <v>0</v>
          </cell>
          <cell r="K3288">
            <v>0</v>
          </cell>
          <cell r="L3288">
            <v>0</v>
          </cell>
          <cell r="M3288">
            <v>0</v>
          </cell>
          <cell r="N3288">
            <v>0</v>
          </cell>
          <cell r="O3288">
            <v>0</v>
          </cell>
          <cell r="P3288">
            <v>0</v>
          </cell>
          <cell r="Q3288">
            <v>0</v>
          </cell>
          <cell r="R3288">
            <v>16746.686550000006</v>
          </cell>
          <cell r="S3288">
            <v>34271.919000000009</v>
          </cell>
          <cell r="T3288">
            <v>69833.664450000011</v>
          </cell>
          <cell r="U3288">
            <v>36847.527750000037</v>
          </cell>
          <cell r="V3288">
            <v>20100.588749999937</v>
          </cell>
          <cell r="W3288">
            <v>2583.0255000000179</v>
          </cell>
          <cell r="X3288">
            <v>2585.7149999999965</v>
          </cell>
          <cell r="Y3288">
            <v>2585.2035000000324</v>
          </cell>
          <cell r="Z3288">
            <v>2584.5764999999665</v>
          </cell>
          <cell r="AA3288">
            <v>2584.3950000000186</v>
          </cell>
          <cell r="AB3288">
            <v>2584.7249999999767</v>
          </cell>
          <cell r="AC3288">
            <v>2592.8595000000205</v>
          </cell>
          <cell r="AD3288">
            <v>2694.0321599718882</v>
          </cell>
          <cell r="AE3288">
            <v>2731.0805338135397</v>
          </cell>
          <cell r="AF3288">
            <v>2768.6383974915661</v>
          </cell>
          <cell r="AG3288">
            <v>2806.7127575183695</v>
          </cell>
          <cell r="AH3288">
            <v>2845.3107167601411</v>
          </cell>
          <cell r="AI3288">
            <v>2884.4394757617847</v>
          </cell>
          <cell r="AJ3288">
            <v>2924.1063340901455</v>
          </cell>
          <cell r="AK3288">
            <v>2964.3186916958948</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row>
        <row r="3289">
          <cell r="A3289" t="str">
            <v>WAExtra Large C&amp;ITime-Of-UseIncentive CostsLow Participation Case0</v>
          </cell>
          <cell r="B3289" t="str">
            <v>WA</v>
          </cell>
          <cell r="C3289" t="str">
            <v>Extra Large C&amp;I</v>
          </cell>
          <cell r="D3289" t="str">
            <v>Time-Of-Use</v>
          </cell>
          <cell r="E3289" t="str">
            <v>Incentive Costs</v>
          </cell>
          <cell r="F3289" t="str">
            <v>Low Participation Case</v>
          </cell>
          <cell r="G3289">
            <v>0</v>
          </cell>
          <cell r="H3289">
            <v>0</v>
          </cell>
          <cell r="I3289">
            <v>0</v>
          </cell>
          <cell r="J3289">
            <v>0</v>
          </cell>
          <cell r="K3289">
            <v>0</v>
          </cell>
          <cell r="L3289">
            <v>0</v>
          </cell>
          <cell r="M3289">
            <v>0</v>
          </cell>
          <cell r="N3289">
            <v>0</v>
          </cell>
          <cell r="O3289">
            <v>0</v>
          </cell>
          <cell r="P3289">
            <v>0</v>
          </cell>
          <cell r="Q3289">
            <v>0</v>
          </cell>
          <cell r="R3289">
            <v>351680.42</v>
          </cell>
          <cell r="S3289">
            <v>1071390.72</v>
          </cell>
          <cell r="T3289">
            <v>2537897.67</v>
          </cell>
          <cell r="U3289">
            <v>3311695.75</v>
          </cell>
          <cell r="V3289">
            <v>3733808.12</v>
          </cell>
          <cell r="W3289">
            <v>3788051.65</v>
          </cell>
          <cell r="X3289">
            <v>3842351.67</v>
          </cell>
          <cell r="Y3289">
            <v>3896640.94</v>
          </cell>
          <cell r="Z3289">
            <v>3950917.05</v>
          </cell>
          <cell r="AA3289">
            <v>4005189.34</v>
          </cell>
          <cell r="AB3289">
            <v>4059468.57</v>
          </cell>
          <cell r="AC3289">
            <v>4113918.62</v>
          </cell>
          <cell r="AD3289">
            <v>4170493.29</v>
          </cell>
          <cell r="AE3289">
            <v>4227845.9800000004</v>
          </cell>
          <cell r="AF3289">
            <v>4285987.3899999997</v>
          </cell>
          <cell r="AG3289">
            <v>4344928.3600000003</v>
          </cell>
          <cell r="AH3289">
            <v>4404679.88</v>
          </cell>
          <cell r="AI3289">
            <v>4465253.1100000003</v>
          </cell>
          <cell r="AJ3289">
            <v>4526659.34</v>
          </cell>
          <cell r="AK3289">
            <v>4588910.04</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row>
        <row r="3290">
          <cell r="A3290" t="str">
            <v>WAExtra Large C&amp;ITime-Of-UseParticipantsLow Participation Case0</v>
          </cell>
          <cell r="B3290" t="str">
            <v>WA</v>
          </cell>
          <cell r="C3290" t="str">
            <v>Extra Large C&amp;I</v>
          </cell>
          <cell r="D3290" t="str">
            <v>Time-Of-Use</v>
          </cell>
          <cell r="E3290" t="str">
            <v>Participants</v>
          </cell>
          <cell r="F3290" t="str">
            <v>Low Participation Case</v>
          </cell>
          <cell r="G3290">
            <v>0</v>
          </cell>
          <cell r="H3290">
            <v>0</v>
          </cell>
          <cell r="I3290">
            <v>0</v>
          </cell>
          <cell r="J3290">
            <v>0</v>
          </cell>
          <cell r="K3290">
            <v>0</v>
          </cell>
          <cell r="L3290">
            <v>0</v>
          </cell>
          <cell r="M3290">
            <v>0</v>
          </cell>
          <cell r="N3290">
            <v>0</v>
          </cell>
          <cell r="O3290">
            <v>0</v>
          </cell>
          <cell r="P3290">
            <v>0</v>
          </cell>
          <cell r="Q3290">
            <v>0</v>
          </cell>
          <cell r="R3290">
            <v>16746.686550000006</v>
          </cell>
          <cell r="S3290">
            <v>51018.605550000015</v>
          </cell>
          <cell r="T3290">
            <v>120852.27000000002</v>
          </cell>
          <cell r="U3290">
            <v>157699.79775000006</v>
          </cell>
          <cell r="V3290">
            <v>177800.38649999999</v>
          </cell>
          <cell r="W3290">
            <v>180383.41200000001</v>
          </cell>
          <cell r="X3290">
            <v>182969.12700000001</v>
          </cell>
          <cell r="Y3290">
            <v>185554.33050000004</v>
          </cell>
          <cell r="Z3290">
            <v>188138.90700000001</v>
          </cell>
          <cell r="AA3290">
            <v>190723.30200000003</v>
          </cell>
          <cell r="AB3290">
            <v>193308.027</v>
          </cell>
          <cell r="AC3290">
            <v>195900.88650000002</v>
          </cell>
          <cell r="AD3290">
            <v>198594.91865997191</v>
          </cell>
          <cell r="AE3290">
            <v>201325.99919378545</v>
          </cell>
          <cell r="AF3290">
            <v>204094.63759127702</v>
          </cell>
          <cell r="AG3290">
            <v>206901.35034879539</v>
          </cell>
          <cell r="AH3290">
            <v>209746.66106555553</v>
          </cell>
          <cell r="AI3290">
            <v>212631.10054131731</v>
          </cell>
          <cell r="AJ3290">
            <v>215555.20687540746</v>
          </cell>
          <cell r="AK3290">
            <v>218519.52556710335</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row>
        <row r="3291">
          <cell r="A3291" t="str">
            <v>WAIrrigationTime-Of-UseProgram Annual BenefitsLow Participation Case0</v>
          </cell>
          <cell r="B3291" t="str">
            <v>WA</v>
          </cell>
          <cell r="C3291" t="str">
            <v>Irrigation</v>
          </cell>
          <cell r="D3291" t="str">
            <v>Time-Of-Use</v>
          </cell>
          <cell r="E3291" t="str">
            <v>Program Annual Benefits</v>
          </cell>
          <cell r="F3291" t="str">
            <v>Low Participation Case</v>
          </cell>
          <cell r="G3291">
            <v>0</v>
          </cell>
          <cell r="H3291">
            <v>0</v>
          </cell>
          <cell r="I3291">
            <v>0</v>
          </cell>
          <cell r="J3291">
            <v>0</v>
          </cell>
          <cell r="K3291">
            <v>0</v>
          </cell>
          <cell r="L3291">
            <v>0</v>
          </cell>
          <cell r="M3291">
            <v>0</v>
          </cell>
          <cell r="N3291">
            <v>0</v>
          </cell>
          <cell r="O3291">
            <v>0</v>
          </cell>
          <cell r="P3291">
            <v>0</v>
          </cell>
          <cell r="Q3291">
            <v>0</v>
          </cell>
          <cell r="R3291">
            <v>573231.01</v>
          </cell>
          <cell r="S3291">
            <v>1745288.43</v>
          </cell>
          <cell r="T3291">
            <v>4127886.26</v>
          </cell>
          <cell r="U3291">
            <v>5388069.9000000004</v>
          </cell>
          <cell r="V3291">
            <v>6066603.5300000003</v>
          </cell>
          <cell r="W3291">
            <v>6146956.6100000003</v>
          </cell>
          <cell r="X3291">
            <v>6226381.7599999998</v>
          </cell>
          <cell r="Y3291">
            <v>6305886.3200000003</v>
          </cell>
          <cell r="Z3291">
            <v>6389191.79</v>
          </cell>
          <cell r="AA3291">
            <v>6482465.1100000003</v>
          </cell>
          <cell r="AB3291">
            <v>6568214.9500000002</v>
          </cell>
          <cell r="AC3291">
            <v>6654117.0800000001</v>
          </cell>
          <cell r="AD3291">
            <v>6743128.8899999997</v>
          </cell>
          <cell r="AE3291">
            <v>6833331.4100000001</v>
          </cell>
          <cell r="AF3291">
            <v>6924740.5700000003</v>
          </cell>
          <cell r="AG3291">
            <v>7017372.5</v>
          </cell>
          <cell r="AH3291">
            <v>7111243.5700000003</v>
          </cell>
          <cell r="AI3291">
            <v>7206370.3399999999</v>
          </cell>
          <cell r="AJ3291">
            <v>7302769.6200000001</v>
          </cell>
          <cell r="AK3291">
            <v>7400458.4299999997</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row>
        <row r="3292">
          <cell r="A3292" t="str">
            <v>WAIrrigationTime-Of-UseProgram Annual CostsLow Participation Case0</v>
          </cell>
          <cell r="B3292" t="str">
            <v>WA</v>
          </cell>
          <cell r="C3292" t="str">
            <v>Irrigation</v>
          </cell>
          <cell r="D3292" t="str">
            <v>Time-Of-Use</v>
          </cell>
          <cell r="E3292" t="str">
            <v>Program Annual Costs</v>
          </cell>
          <cell r="F3292" t="str">
            <v>Low Participation Case</v>
          </cell>
          <cell r="G3292">
            <v>0</v>
          </cell>
          <cell r="H3292">
            <v>0</v>
          </cell>
          <cell r="I3292">
            <v>0</v>
          </cell>
          <cell r="J3292">
            <v>0</v>
          </cell>
          <cell r="K3292">
            <v>0</v>
          </cell>
          <cell r="L3292">
            <v>0</v>
          </cell>
          <cell r="M3292">
            <v>0</v>
          </cell>
          <cell r="N3292">
            <v>0</v>
          </cell>
          <cell r="O3292">
            <v>0</v>
          </cell>
          <cell r="P3292">
            <v>0</v>
          </cell>
          <cell r="Q3292">
            <v>0</v>
          </cell>
          <cell r="R3292">
            <v>5834317.1500000004</v>
          </cell>
          <cell r="S3292">
            <v>12509121.98</v>
          </cell>
          <cell r="T3292">
            <v>26286343.199999999</v>
          </cell>
          <cell r="U3292">
            <v>16130618.27</v>
          </cell>
          <cell r="V3292">
            <v>10911310.720000001</v>
          </cell>
          <cell r="W3292">
            <v>4823091.07</v>
          </cell>
          <cell r="X3292">
            <v>4899046.41</v>
          </cell>
          <cell r="Y3292">
            <v>4974249.76</v>
          </cell>
          <cell r="Z3292">
            <v>5049879.66</v>
          </cell>
          <cell r="AA3292">
            <v>5126289.05</v>
          </cell>
          <cell r="AB3292">
            <v>5203203.5</v>
          </cell>
          <cell r="AC3292">
            <v>5283869.59</v>
          </cell>
          <cell r="AD3292">
            <v>5405233.1200000001</v>
          </cell>
          <cell r="AE3292">
            <v>5502775.29</v>
          </cell>
          <cell r="AF3292">
            <v>5602414.6799999997</v>
          </cell>
          <cell r="AG3292">
            <v>5704204.7300000004</v>
          </cell>
          <cell r="AH3292">
            <v>5808200.4400000004</v>
          </cell>
          <cell r="AI3292">
            <v>5914458.3899999997</v>
          </cell>
          <cell r="AJ3292">
            <v>6023036.7800000003</v>
          </cell>
          <cell r="AK3292">
            <v>6133995.5099999998</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row>
        <row r="3293">
          <cell r="A3293" t="str">
            <v>WAIrrigationTime-Of-UseNon-Incentive CostsLow Participation Case0</v>
          </cell>
          <cell r="B3293" t="str">
            <v>WA</v>
          </cell>
          <cell r="C3293" t="str">
            <v>Irrigation</v>
          </cell>
          <cell r="D3293" t="str">
            <v>Time-Of-Use</v>
          </cell>
          <cell r="E3293" t="str">
            <v>Non-Incentive Costs</v>
          </cell>
          <cell r="F3293" t="str">
            <v>Low Participation Case</v>
          </cell>
          <cell r="G3293">
            <v>0</v>
          </cell>
          <cell r="H3293">
            <v>0</v>
          </cell>
          <cell r="I3293">
            <v>0</v>
          </cell>
          <cell r="J3293">
            <v>0</v>
          </cell>
          <cell r="K3293">
            <v>0</v>
          </cell>
          <cell r="L3293">
            <v>0</v>
          </cell>
          <cell r="M3293">
            <v>0</v>
          </cell>
          <cell r="N3293">
            <v>0</v>
          </cell>
          <cell r="O3293">
            <v>0</v>
          </cell>
          <cell r="P3293">
            <v>0</v>
          </cell>
          <cell r="Q3293">
            <v>0</v>
          </cell>
          <cell r="R3293">
            <v>5482636.7300000004</v>
          </cell>
          <cell r="S3293">
            <v>11437731.27</v>
          </cell>
          <cell r="T3293">
            <v>23748445.530000001</v>
          </cell>
          <cell r="U3293">
            <v>12818922.52</v>
          </cell>
          <cell r="V3293">
            <v>7177502.6100000003</v>
          </cell>
          <cell r="W3293">
            <v>1035039.42</v>
          </cell>
          <cell r="X3293">
            <v>1056694.75</v>
          </cell>
          <cell r="Y3293">
            <v>1077608.81</v>
          </cell>
          <cell r="Z3293">
            <v>1098962.6200000001</v>
          </cell>
          <cell r="AA3293">
            <v>1121099.71</v>
          </cell>
          <cell r="AB3293">
            <v>1143734.93</v>
          </cell>
          <cell r="AC3293">
            <v>1169950.97</v>
          </cell>
          <cell r="AD3293">
            <v>1234739.83</v>
          </cell>
          <cell r="AE3293">
            <v>1274929.31</v>
          </cell>
          <cell r="AF3293">
            <v>1316427.29</v>
          </cell>
          <cell r="AG3293">
            <v>1359276.37</v>
          </cell>
          <cell r="AH3293">
            <v>1403520.56</v>
          </cell>
          <cell r="AI3293">
            <v>1449205.28</v>
          </cell>
          <cell r="AJ3293">
            <v>1496377.44</v>
          </cell>
          <cell r="AK3293">
            <v>1545085.48</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row>
        <row r="3294">
          <cell r="A3294" t="str">
            <v>WAIrrigationTime-Of-UseSummer Peak Reduction @Meter  (MW)Low Participation Case0</v>
          </cell>
          <cell r="B3294" t="str">
            <v>WA</v>
          </cell>
          <cell r="C3294" t="str">
            <v>Irrigation</v>
          </cell>
          <cell r="D3294" t="str">
            <v>Time-Of-Use</v>
          </cell>
          <cell r="E3294" t="str">
            <v>Summer Peak Reduction @Meter  (MW)</v>
          </cell>
          <cell r="F3294" t="str">
            <v>Low Participation Case</v>
          </cell>
          <cell r="G3294">
            <v>0</v>
          </cell>
          <cell r="H3294">
            <v>0</v>
          </cell>
          <cell r="I3294">
            <v>0</v>
          </cell>
          <cell r="J3294">
            <v>0</v>
          </cell>
          <cell r="K3294">
            <v>0</v>
          </cell>
          <cell r="L3294">
            <v>0</v>
          </cell>
          <cell r="M3294">
            <v>0</v>
          </cell>
          <cell r="N3294">
            <v>0</v>
          </cell>
          <cell r="O3294">
            <v>0</v>
          </cell>
          <cell r="P3294">
            <v>0</v>
          </cell>
          <cell r="Q3294">
            <v>0</v>
          </cell>
          <cell r="R3294">
            <v>5.1061481672101516</v>
          </cell>
          <cell r="S3294">
            <v>15.546439584201273</v>
          </cell>
          <cell r="T3294">
            <v>36.769815927493447</v>
          </cell>
          <cell r="U3294">
            <v>47.99510590524666</v>
          </cell>
          <cell r="V3294">
            <v>54.039254216657497</v>
          </cell>
          <cell r="W3294">
            <v>54.75501228123791</v>
          </cell>
          <cell r="X3294">
            <v>55.462504704051796</v>
          </cell>
          <cell r="Y3294">
            <v>56.170704503007471</v>
          </cell>
          <cell r="Z3294">
            <v>56.91276145592839</v>
          </cell>
          <cell r="AA3294">
            <v>57.74360864977195</v>
          </cell>
          <cell r="AB3294">
            <v>58.507439221742665</v>
          </cell>
          <cell r="AC3294">
            <v>59.27262640549219</v>
          </cell>
          <cell r="AD3294">
            <v>60.065513565673378</v>
          </cell>
          <cell r="AE3294">
            <v>60.869007140432515</v>
          </cell>
          <cell r="AF3294">
            <v>61.683249011282939</v>
          </cell>
          <cell r="AG3294">
            <v>62.508382957680382</v>
          </cell>
          <cell r="AH3294">
            <v>63.344554682411669</v>
          </cell>
          <cell r="AI3294">
            <v>64.191911837323005</v>
          </cell>
          <cell r="AJ3294">
            <v>65.050604049392433</v>
          </cell>
          <cell r="AK3294">
            <v>65.920782947151125</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row>
        <row r="3295">
          <cell r="A3295" t="str">
            <v>WAIrrigationTime-Of-UseSummer Peak Reduction @Generation (MW)Low Participation Case0</v>
          </cell>
          <cell r="B3295" t="str">
            <v>WA</v>
          </cell>
          <cell r="C3295" t="str">
            <v>Irrigation</v>
          </cell>
          <cell r="D3295" t="str">
            <v>Time-Of-Use</v>
          </cell>
          <cell r="E3295" t="str">
            <v>Summer Peak Reduction @Generation (MW)</v>
          </cell>
          <cell r="F3295" t="str">
            <v>Low Participation Case</v>
          </cell>
          <cell r="G3295">
            <v>0</v>
          </cell>
          <cell r="H3295">
            <v>0</v>
          </cell>
          <cell r="I3295">
            <v>0</v>
          </cell>
          <cell r="J3295">
            <v>0</v>
          </cell>
          <cell r="K3295">
            <v>0</v>
          </cell>
          <cell r="L3295">
            <v>0</v>
          </cell>
          <cell r="M3295">
            <v>0</v>
          </cell>
          <cell r="N3295">
            <v>0</v>
          </cell>
          <cell r="O3295">
            <v>0</v>
          </cell>
          <cell r="P3295">
            <v>0</v>
          </cell>
          <cell r="Q3295">
            <v>0</v>
          </cell>
          <cell r="R3295">
            <v>5.6309529854545115</v>
          </cell>
          <cell r="S3295">
            <v>17.1442871462299</v>
          </cell>
          <cell r="T3295">
            <v>40.548980952242438</v>
          </cell>
          <cell r="U3295">
            <v>52.92799504328039</v>
          </cell>
          <cell r="V3295">
            <v>59.593354892652727</v>
          </cell>
          <cell r="W3295">
            <v>60.382677857562754</v>
          </cell>
          <cell r="X3295">
            <v>61.162885646285609</v>
          </cell>
          <cell r="Y3295">
            <v>61.94387351456492</v>
          </cell>
          <cell r="Z3295">
            <v>62.762198341341403</v>
          </cell>
          <cell r="AA3295">
            <v>63.678439181486489</v>
          </cell>
          <cell r="AB3295">
            <v>64.520775498172327</v>
          </cell>
          <cell r="AC3295">
            <v>65.364607857843168</v>
          </cell>
          <cell r="AD3295">
            <v>66.238987169908881</v>
          </cell>
          <cell r="AE3295">
            <v>67.125063013269198</v>
          </cell>
          <cell r="AF3295">
            <v>68.022991851877961</v>
          </cell>
          <cell r="AG3295">
            <v>68.932932242700019</v>
          </cell>
          <cell r="AH3295">
            <v>69.855044863709381</v>
          </cell>
          <cell r="AI3295">
            <v>70.789492542261797</v>
          </cell>
          <cell r="AJ3295">
            <v>71.73644028384696</v>
          </cell>
          <cell r="AK3295">
            <v>72.696055301225314</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row>
        <row r="3296">
          <cell r="A3296" t="str">
            <v>WAIrrigationTime-Of-UseWinter Peak Reduction @Meter  (MW)Low Participation Case0</v>
          </cell>
          <cell r="B3296" t="str">
            <v>WA</v>
          </cell>
          <cell r="C3296" t="str">
            <v>Irrigation</v>
          </cell>
          <cell r="D3296" t="str">
            <v>Time-Of-Use</v>
          </cell>
          <cell r="E3296" t="str">
            <v>Winter Peak Reduction @Meter  (MW)</v>
          </cell>
          <cell r="F3296" t="str">
            <v>Low Participation Case</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row>
        <row r="3297">
          <cell r="A3297" t="str">
            <v>WAIrrigationTime-Of-UseWinter Peak Reduction @Generation (MW)Low Participation Case0</v>
          </cell>
          <cell r="B3297" t="str">
            <v>WA</v>
          </cell>
          <cell r="C3297" t="str">
            <v>Irrigation</v>
          </cell>
          <cell r="D3297" t="str">
            <v>Time-Of-Use</v>
          </cell>
          <cell r="E3297" t="str">
            <v>Winter Peak Reduction @Generation (MW)</v>
          </cell>
          <cell r="F3297" t="str">
            <v>Low Participation Case</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row>
        <row r="3298">
          <cell r="A3298" t="str">
            <v>WAIrrigationTime-Of-UseProgram Annual BenefitsLow Participation Case0</v>
          </cell>
          <cell r="B3298" t="str">
            <v>WA</v>
          </cell>
          <cell r="C3298" t="str">
            <v>Irrigation</v>
          </cell>
          <cell r="D3298" t="str">
            <v>Time-Of-Use</v>
          </cell>
          <cell r="E3298" t="str">
            <v>Program Annual Benefits</v>
          </cell>
          <cell r="F3298" t="str">
            <v>Low Participation Case</v>
          </cell>
          <cell r="G3298">
            <v>0</v>
          </cell>
        </row>
        <row r="3299">
          <cell r="A3299" t="str">
            <v>WAIrrigationTime-Of-UseNew ParticipantsLow Participation Case0</v>
          </cell>
          <cell r="B3299" t="str">
            <v>WA</v>
          </cell>
          <cell r="C3299" t="str">
            <v>Irrigation</v>
          </cell>
          <cell r="D3299" t="str">
            <v>Time-Of-Use</v>
          </cell>
          <cell r="E3299" t="str">
            <v>New Participants</v>
          </cell>
          <cell r="F3299" t="str">
            <v>Low Participation Case</v>
          </cell>
          <cell r="G3299">
            <v>0</v>
          </cell>
          <cell r="H3299">
            <v>0</v>
          </cell>
          <cell r="I3299">
            <v>0</v>
          </cell>
          <cell r="J3299">
            <v>0</v>
          </cell>
          <cell r="K3299">
            <v>0</v>
          </cell>
          <cell r="L3299">
            <v>0</v>
          </cell>
          <cell r="M3299">
            <v>0</v>
          </cell>
          <cell r="N3299">
            <v>0</v>
          </cell>
          <cell r="O3299">
            <v>0</v>
          </cell>
          <cell r="P3299">
            <v>0</v>
          </cell>
          <cell r="Q3299">
            <v>0</v>
          </cell>
          <cell r="R3299">
            <v>16746.686550000006</v>
          </cell>
          <cell r="S3299">
            <v>34271.919000000009</v>
          </cell>
          <cell r="T3299">
            <v>69833.664450000011</v>
          </cell>
          <cell r="U3299">
            <v>36847.527750000037</v>
          </cell>
          <cell r="V3299">
            <v>20100.588749999937</v>
          </cell>
          <cell r="W3299">
            <v>2583.0255000000179</v>
          </cell>
          <cell r="X3299">
            <v>2585.7149999999965</v>
          </cell>
          <cell r="Y3299">
            <v>2585.2035000000324</v>
          </cell>
          <cell r="Z3299">
            <v>2584.5764999999665</v>
          </cell>
          <cell r="AA3299">
            <v>2584.3950000000186</v>
          </cell>
          <cell r="AB3299">
            <v>2584.7249999999767</v>
          </cell>
          <cell r="AC3299">
            <v>2592.8595000000205</v>
          </cell>
          <cell r="AD3299">
            <v>2694.0321599718882</v>
          </cell>
          <cell r="AE3299">
            <v>2731.0805338135397</v>
          </cell>
          <cell r="AF3299">
            <v>2768.6383974915661</v>
          </cell>
          <cell r="AG3299">
            <v>2806.7127575183695</v>
          </cell>
          <cell r="AH3299">
            <v>2845.3107167601411</v>
          </cell>
          <cell r="AI3299">
            <v>2884.4394757617847</v>
          </cell>
          <cell r="AJ3299">
            <v>2924.1063340901455</v>
          </cell>
          <cell r="AK3299">
            <v>2964.3186916958948</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row>
        <row r="3300">
          <cell r="A3300" t="str">
            <v>WAIrrigationTime-Of-UseIncentive CostsLow Participation Case0</v>
          </cell>
          <cell r="B3300" t="str">
            <v>WA</v>
          </cell>
          <cell r="C3300" t="str">
            <v>Irrigation</v>
          </cell>
          <cell r="D3300" t="str">
            <v>Time-Of-Use</v>
          </cell>
          <cell r="E3300" t="str">
            <v>Incentive Costs</v>
          </cell>
          <cell r="F3300" t="str">
            <v>Low Participation Case</v>
          </cell>
          <cell r="G3300">
            <v>0</v>
          </cell>
          <cell r="H3300">
            <v>0</v>
          </cell>
          <cell r="I3300">
            <v>0</v>
          </cell>
          <cell r="J3300">
            <v>0</v>
          </cell>
          <cell r="K3300">
            <v>0</v>
          </cell>
          <cell r="L3300">
            <v>0</v>
          </cell>
          <cell r="M3300">
            <v>0</v>
          </cell>
          <cell r="N3300">
            <v>0</v>
          </cell>
          <cell r="O3300">
            <v>0</v>
          </cell>
          <cell r="P3300">
            <v>0</v>
          </cell>
          <cell r="Q3300">
            <v>0</v>
          </cell>
          <cell r="R3300">
            <v>351680.42</v>
          </cell>
          <cell r="S3300">
            <v>1071390.72</v>
          </cell>
          <cell r="T3300">
            <v>2537897.67</v>
          </cell>
          <cell r="U3300">
            <v>3311695.75</v>
          </cell>
          <cell r="V3300">
            <v>3733808.12</v>
          </cell>
          <cell r="W3300">
            <v>3788051.65</v>
          </cell>
          <cell r="X3300">
            <v>3842351.67</v>
          </cell>
          <cell r="Y3300">
            <v>3896640.94</v>
          </cell>
          <cell r="Z3300">
            <v>3950917.05</v>
          </cell>
          <cell r="AA3300">
            <v>4005189.34</v>
          </cell>
          <cell r="AB3300">
            <v>4059468.57</v>
          </cell>
          <cell r="AC3300">
            <v>4113918.62</v>
          </cell>
          <cell r="AD3300">
            <v>4170493.29</v>
          </cell>
          <cell r="AE3300">
            <v>4227845.9800000004</v>
          </cell>
          <cell r="AF3300">
            <v>4285987.3899999997</v>
          </cell>
          <cell r="AG3300">
            <v>4344928.3600000003</v>
          </cell>
          <cell r="AH3300">
            <v>4404679.88</v>
          </cell>
          <cell r="AI3300">
            <v>4465253.1100000003</v>
          </cell>
          <cell r="AJ3300">
            <v>4526659.34</v>
          </cell>
          <cell r="AK3300">
            <v>4588910.04</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row>
        <row r="3301">
          <cell r="A3301" t="str">
            <v>WAIrrigationTime-Of-UseParticipantsLow Participation Case0</v>
          </cell>
          <cell r="B3301" t="str">
            <v>WA</v>
          </cell>
          <cell r="C3301" t="str">
            <v>Irrigation</v>
          </cell>
          <cell r="D3301" t="str">
            <v>Time-Of-Use</v>
          </cell>
          <cell r="E3301" t="str">
            <v>Participants</v>
          </cell>
          <cell r="F3301" t="str">
            <v>Low Participation Case</v>
          </cell>
          <cell r="G3301">
            <v>0</v>
          </cell>
          <cell r="H3301">
            <v>0</v>
          </cell>
          <cell r="I3301">
            <v>0</v>
          </cell>
          <cell r="J3301">
            <v>0</v>
          </cell>
          <cell r="K3301">
            <v>0</v>
          </cell>
          <cell r="L3301">
            <v>0</v>
          </cell>
          <cell r="M3301">
            <v>0</v>
          </cell>
          <cell r="N3301">
            <v>0</v>
          </cell>
          <cell r="O3301">
            <v>0</v>
          </cell>
          <cell r="P3301">
            <v>0</v>
          </cell>
          <cell r="Q3301">
            <v>0</v>
          </cell>
          <cell r="R3301">
            <v>16746.686550000006</v>
          </cell>
          <cell r="S3301">
            <v>51018.605550000015</v>
          </cell>
          <cell r="T3301">
            <v>120852.27000000002</v>
          </cell>
          <cell r="U3301">
            <v>157699.79775000006</v>
          </cell>
          <cell r="V3301">
            <v>177800.38649999999</v>
          </cell>
          <cell r="W3301">
            <v>180383.41200000001</v>
          </cell>
          <cell r="X3301">
            <v>182969.12700000001</v>
          </cell>
          <cell r="Y3301">
            <v>185554.33050000004</v>
          </cell>
          <cell r="Z3301">
            <v>188138.90700000001</v>
          </cell>
          <cell r="AA3301">
            <v>190723.30200000003</v>
          </cell>
          <cell r="AB3301">
            <v>193308.027</v>
          </cell>
          <cell r="AC3301">
            <v>195900.88650000002</v>
          </cell>
          <cell r="AD3301">
            <v>198594.91865997191</v>
          </cell>
          <cell r="AE3301">
            <v>201325.99919378545</v>
          </cell>
          <cell r="AF3301">
            <v>204094.63759127702</v>
          </cell>
          <cell r="AG3301">
            <v>206901.35034879539</v>
          </cell>
          <cell r="AH3301">
            <v>209746.66106555553</v>
          </cell>
          <cell r="AI3301">
            <v>212631.10054131731</v>
          </cell>
          <cell r="AJ3301">
            <v>215555.20687540746</v>
          </cell>
          <cell r="AK3301">
            <v>218519.52556710335</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row>
        <row r="3302">
          <cell r="A3302" t="str">
            <v>WALarge C&amp;ITime-Of-UseProgram Annual BenefitsLow Participation Case0</v>
          </cell>
          <cell r="B3302" t="str">
            <v>WA</v>
          </cell>
          <cell r="C3302" t="str">
            <v>Large C&amp;I</v>
          </cell>
          <cell r="D3302" t="str">
            <v>Time-Of-Use</v>
          </cell>
          <cell r="E3302" t="str">
            <v>Program Annual Benefits</v>
          </cell>
          <cell r="F3302" t="str">
            <v>Low Participation Case</v>
          </cell>
          <cell r="G3302">
            <v>0</v>
          </cell>
          <cell r="H3302">
            <v>0</v>
          </cell>
          <cell r="I3302">
            <v>0</v>
          </cell>
          <cell r="J3302">
            <v>0</v>
          </cell>
          <cell r="K3302">
            <v>0</v>
          </cell>
          <cell r="L3302">
            <v>0</v>
          </cell>
          <cell r="M3302">
            <v>0</v>
          </cell>
          <cell r="N3302">
            <v>0</v>
          </cell>
          <cell r="O3302">
            <v>0</v>
          </cell>
          <cell r="P3302">
            <v>0</v>
          </cell>
          <cell r="Q3302">
            <v>0</v>
          </cell>
          <cell r="R3302">
            <v>573231.01</v>
          </cell>
          <cell r="S3302">
            <v>1745288.43</v>
          </cell>
          <cell r="T3302">
            <v>4127886.26</v>
          </cell>
          <cell r="U3302">
            <v>5388069.9000000004</v>
          </cell>
          <cell r="V3302">
            <v>6066603.5300000003</v>
          </cell>
          <cell r="W3302">
            <v>6146956.6100000003</v>
          </cell>
          <cell r="X3302">
            <v>6226381.7599999998</v>
          </cell>
          <cell r="Y3302">
            <v>6305886.3200000003</v>
          </cell>
          <cell r="Z3302">
            <v>6389191.79</v>
          </cell>
          <cell r="AA3302">
            <v>6482465.1100000003</v>
          </cell>
          <cell r="AB3302">
            <v>6568214.9500000002</v>
          </cell>
          <cell r="AC3302">
            <v>6654117.0800000001</v>
          </cell>
          <cell r="AD3302">
            <v>6743128.8899999997</v>
          </cell>
          <cell r="AE3302">
            <v>6833331.4100000001</v>
          </cell>
          <cell r="AF3302">
            <v>6924740.5700000003</v>
          </cell>
          <cell r="AG3302">
            <v>7017372.5</v>
          </cell>
          <cell r="AH3302">
            <v>7111243.5700000003</v>
          </cell>
          <cell r="AI3302">
            <v>7206370.3399999999</v>
          </cell>
          <cell r="AJ3302">
            <v>7302769.6200000001</v>
          </cell>
          <cell r="AK3302">
            <v>7400458.4299999997</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row>
        <row r="3303">
          <cell r="A3303" t="str">
            <v>WALarge C&amp;ITime-Of-UseProgram Annual CostsLow Participation Case0</v>
          </cell>
          <cell r="B3303" t="str">
            <v>WA</v>
          </cell>
          <cell r="C3303" t="str">
            <v>Large C&amp;I</v>
          </cell>
          <cell r="D3303" t="str">
            <v>Time-Of-Use</v>
          </cell>
          <cell r="E3303" t="str">
            <v>Program Annual Costs</v>
          </cell>
          <cell r="F3303" t="str">
            <v>Low Participation Case</v>
          </cell>
          <cell r="G3303">
            <v>0</v>
          </cell>
          <cell r="H3303">
            <v>0</v>
          </cell>
          <cell r="I3303">
            <v>0</v>
          </cell>
          <cell r="J3303">
            <v>0</v>
          </cell>
          <cell r="K3303">
            <v>0</v>
          </cell>
          <cell r="L3303">
            <v>0</v>
          </cell>
          <cell r="M3303">
            <v>0</v>
          </cell>
          <cell r="N3303">
            <v>0</v>
          </cell>
          <cell r="O3303">
            <v>0</v>
          </cell>
          <cell r="P3303">
            <v>0</v>
          </cell>
          <cell r="Q3303">
            <v>0</v>
          </cell>
          <cell r="R3303">
            <v>5834317.1500000004</v>
          </cell>
          <cell r="S3303">
            <v>12509121.98</v>
          </cell>
          <cell r="T3303">
            <v>26286343.199999999</v>
          </cell>
          <cell r="U3303">
            <v>16130618.27</v>
          </cell>
          <cell r="V3303">
            <v>10911310.720000001</v>
          </cell>
          <cell r="W3303">
            <v>4823091.07</v>
          </cell>
          <cell r="X3303">
            <v>4899046.41</v>
          </cell>
          <cell r="Y3303">
            <v>4974249.76</v>
          </cell>
          <cell r="Z3303">
            <v>5049879.66</v>
          </cell>
          <cell r="AA3303">
            <v>5126289.05</v>
          </cell>
          <cell r="AB3303">
            <v>5203203.5</v>
          </cell>
          <cell r="AC3303">
            <v>5283869.59</v>
          </cell>
          <cell r="AD3303">
            <v>5405233.1200000001</v>
          </cell>
          <cell r="AE3303">
            <v>5502775.29</v>
          </cell>
          <cell r="AF3303">
            <v>5602414.6799999997</v>
          </cell>
          <cell r="AG3303">
            <v>5704204.7300000004</v>
          </cell>
          <cell r="AH3303">
            <v>5808200.4400000004</v>
          </cell>
          <cell r="AI3303">
            <v>5914458.3899999997</v>
          </cell>
          <cell r="AJ3303">
            <v>6023036.7800000003</v>
          </cell>
          <cell r="AK3303">
            <v>6133995.5099999998</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row>
        <row r="3304">
          <cell r="A3304" t="str">
            <v>WALarge C&amp;ITime-Of-UseNon-Incentive CostsLow Participation Case0</v>
          </cell>
          <cell r="B3304" t="str">
            <v>WA</v>
          </cell>
          <cell r="C3304" t="str">
            <v>Large C&amp;I</v>
          </cell>
          <cell r="D3304" t="str">
            <v>Time-Of-Use</v>
          </cell>
          <cell r="E3304" t="str">
            <v>Non-Incentive Costs</v>
          </cell>
          <cell r="F3304" t="str">
            <v>Low Participation Case</v>
          </cell>
          <cell r="G3304">
            <v>0</v>
          </cell>
          <cell r="H3304">
            <v>0</v>
          </cell>
          <cell r="I3304">
            <v>0</v>
          </cell>
          <cell r="J3304">
            <v>0</v>
          </cell>
          <cell r="K3304">
            <v>0</v>
          </cell>
          <cell r="L3304">
            <v>0</v>
          </cell>
          <cell r="M3304">
            <v>0</v>
          </cell>
          <cell r="N3304">
            <v>0</v>
          </cell>
          <cell r="O3304">
            <v>0</v>
          </cell>
          <cell r="P3304">
            <v>0</v>
          </cell>
          <cell r="Q3304">
            <v>0</v>
          </cell>
          <cell r="R3304">
            <v>5482636.7300000004</v>
          </cell>
          <cell r="S3304">
            <v>11437731.27</v>
          </cell>
          <cell r="T3304">
            <v>23748445.530000001</v>
          </cell>
          <cell r="U3304">
            <v>12818922.52</v>
          </cell>
          <cell r="V3304">
            <v>7177502.6100000003</v>
          </cell>
          <cell r="W3304">
            <v>1035039.42</v>
          </cell>
          <cell r="X3304">
            <v>1056694.75</v>
          </cell>
          <cell r="Y3304">
            <v>1077608.81</v>
          </cell>
          <cell r="Z3304">
            <v>1098962.6200000001</v>
          </cell>
          <cell r="AA3304">
            <v>1121099.71</v>
          </cell>
          <cell r="AB3304">
            <v>1143734.93</v>
          </cell>
          <cell r="AC3304">
            <v>1169950.97</v>
          </cell>
          <cell r="AD3304">
            <v>1234739.83</v>
          </cell>
          <cell r="AE3304">
            <v>1274929.31</v>
          </cell>
          <cell r="AF3304">
            <v>1316427.29</v>
          </cell>
          <cell r="AG3304">
            <v>1359276.37</v>
          </cell>
          <cell r="AH3304">
            <v>1403520.56</v>
          </cell>
          <cell r="AI3304">
            <v>1449205.28</v>
          </cell>
          <cell r="AJ3304">
            <v>1496377.44</v>
          </cell>
          <cell r="AK3304">
            <v>1545085.48</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row>
        <row r="3305">
          <cell r="A3305" t="str">
            <v>WALarge C&amp;ITime-Of-UseSummer Peak Reduction @Meter  (MW)Low Participation Case0</v>
          </cell>
          <cell r="B3305" t="str">
            <v>WA</v>
          </cell>
          <cell r="C3305" t="str">
            <v>Large C&amp;I</v>
          </cell>
          <cell r="D3305" t="str">
            <v>Time-Of-Use</v>
          </cell>
          <cell r="E3305" t="str">
            <v>Summer Peak Reduction @Meter  (MW)</v>
          </cell>
          <cell r="F3305" t="str">
            <v>Low Participation Case</v>
          </cell>
          <cell r="G3305">
            <v>0</v>
          </cell>
          <cell r="H3305">
            <v>0</v>
          </cell>
          <cell r="I3305">
            <v>0</v>
          </cell>
          <cell r="J3305">
            <v>0</v>
          </cell>
          <cell r="K3305">
            <v>0</v>
          </cell>
          <cell r="L3305">
            <v>0</v>
          </cell>
          <cell r="M3305">
            <v>0</v>
          </cell>
          <cell r="N3305">
            <v>0</v>
          </cell>
          <cell r="O3305">
            <v>0</v>
          </cell>
          <cell r="P3305">
            <v>0</v>
          </cell>
          <cell r="Q3305">
            <v>0</v>
          </cell>
          <cell r="R3305">
            <v>5.1061481672101516</v>
          </cell>
          <cell r="S3305">
            <v>15.546439584201273</v>
          </cell>
          <cell r="T3305">
            <v>36.769815927493447</v>
          </cell>
          <cell r="U3305">
            <v>47.99510590524666</v>
          </cell>
          <cell r="V3305">
            <v>54.039254216657497</v>
          </cell>
          <cell r="W3305">
            <v>54.75501228123791</v>
          </cell>
          <cell r="X3305">
            <v>55.462504704051796</v>
          </cell>
          <cell r="Y3305">
            <v>56.170704503007471</v>
          </cell>
          <cell r="Z3305">
            <v>56.91276145592839</v>
          </cell>
          <cell r="AA3305">
            <v>57.74360864977195</v>
          </cell>
          <cell r="AB3305">
            <v>58.507439221742665</v>
          </cell>
          <cell r="AC3305">
            <v>59.27262640549219</v>
          </cell>
          <cell r="AD3305">
            <v>60.065513565673378</v>
          </cell>
          <cell r="AE3305">
            <v>60.869007140432515</v>
          </cell>
          <cell r="AF3305">
            <v>61.683249011282939</v>
          </cell>
          <cell r="AG3305">
            <v>62.508382957680382</v>
          </cell>
          <cell r="AH3305">
            <v>63.344554682411669</v>
          </cell>
          <cell r="AI3305">
            <v>64.191911837323005</v>
          </cell>
          <cell r="AJ3305">
            <v>65.050604049392433</v>
          </cell>
          <cell r="AK3305">
            <v>65.920782947151125</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row>
        <row r="3306">
          <cell r="A3306" t="str">
            <v>WALarge C&amp;ITime-Of-UseSummer Peak Reduction @Generation (MW)Low Participation Case0</v>
          </cell>
          <cell r="B3306" t="str">
            <v>WA</v>
          </cell>
          <cell r="C3306" t="str">
            <v>Large C&amp;I</v>
          </cell>
          <cell r="D3306" t="str">
            <v>Time-Of-Use</v>
          </cell>
          <cell r="E3306" t="str">
            <v>Summer Peak Reduction @Generation (MW)</v>
          </cell>
          <cell r="F3306" t="str">
            <v>Low Participation Case</v>
          </cell>
          <cell r="G3306">
            <v>0</v>
          </cell>
          <cell r="H3306">
            <v>0</v>
          </cell>
          <cell r="I3306">
            <v>0</v>
          </cell>
          <cell r="J3306">
            <v>0</v>
          </cell>
          <cell r="K3306">
            <v>0</v>
          </cell>
          <cell r="L3306">
            <v>0</v>
          </cell>
          <cell r="M3306">
            <v>0</v>
          </cell>
          <cell r="N3306">
            <v>0</v>
          </cell>
          <cell r="O3306">
            <v>0</v>
          </cell>
          <cell r="P3306">
            <v>0</v>
          </cell>
          <cell r="Q3306">
            <v>0</v>
          </cell>
          <cell r="R3306">
            <v>5.6309529854545115</v>
          </cell>
          <cell r="S3306">
            <v>17.1442871462299</v>
          </cell>
          <cell r="T3306">
            <v>40.548980952242438</v>
          </cell>
          <cell r="U3306">
            <v>52.92799504328039</v>
          </cell>
          <cell r="V3306">
            <v>59.593354892652727</v>
          </cell>
          <cell r="W3306">
            <v>60.382677857562754</v>
          </cell>
          <cell r="X3306">
            <v>61.162885646285609</v>
          </cell>
          <cell r="Y3306">
            <v>61.94387351456492</v>
          </cell>
          <cell r="Z3306">
            <v>62.762198341341403</v>
          </cell>
          <cell r="AA3306">
            <v>63.678439181486489</v>
          </cell>
          <cell r="AB3306">
            <v>64.520775498172327</v>
          </cell>
          <cell r="AC3306">
            <v>65.364607857843168</v>
          </cell>
          <cell r="AD3306">
            <v>66.238987169908881</v>
          </cell>
          <cell r="AE3306">
            <v>67.125063013269198</v>
          </cell>
          <cell r="AF3306">
            <v>68.022991851877961</v>
          </cell>
          <cell r="AG3306">
            <v>68.932932242700019</v>
          </cell>
          <cell r="AH3306">
            <v>69.855044863709381</v>
          </cell>
          <cell r="AI3306">
            <v>70.789492542261797</v>
          </cell>
          <cell r="AJ3306">
            <v>71.73644028384696</v>
          </cell>
          <cell r="AK3306">
            <v>72.696055301225314</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row>
        <row r="3307">
          <cell r="A3307" t="str">
            <v>WALarge C&amp;ITime-Of-UseWinter Peak Reduction @Meter  (MW)Low Participation Case0</v>
          </cell>
          <cell r="B3307" t="str">
            <v>WA</v>
          </cell>
          <cell r="C3307" t="str">
            <v>Large C&amp;I</v>
          </cell>
          <cell r="D3307" t="str">
            <v>Time-Of-Use</v>
          </cell>
          <cell r="E3307" t="str">
            <v>Winter Peak Reduction @Meter  (MW)</v>
          </cell>
          <cell r="F3307" t="str">
            <v>Low Participation Case</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row>
        <row r="3308">
          <cell r="A3308" t="str">
            <v>WALarge C&amp;ITime-Of-UseWinter Peak Reduction @Generation (MW)Low Participation Case0</v>
          </cell>
          <cell r="B3308" t="str">
            <v>WA</v>
          </cell>
          <cell r="C3308" t="str">
            <v>Large C&amp;I</v>
          </cell>
          <cell r="D3308" t="str">
            <v>Time-Of-Use</v>
          </cell>
          <cell r="E3308" t="str">
            <v>Winter Peak Reduction @Generation (MW)</v>
          </cell>
          <cell r="F3308" t="str">
            <v>Low Participation Case</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row>
        <row r="3309">
          <cell r="A3309" t="str">
            <v>WALarge C&amp;ITime-Of-UseProgram Annual BenefitsLow Participation Case0</v>
          </cell>
          <cell r="B3309" t="str">
            <v>WA</v>
          </cell>
          <cell r="C3309" t="str">
            <v>Large C&amp;I</v>
          </cell>
          <cell r="D3309" t="str">
            <v>Time-Of-Use</v>
          </cell>
          <cell r="E3309" t="str">
            <v>Program Annual Benefits</v>
          </cell>
          <cell r="F3309" t="str">
            <v>Low Participation Case</v>
          </cell>
          <cell r="G3309">
            <v>0</v>
          </cell>
        </row>
        <row r="3310">
          <cell r="A3310" t="str">
            <v>WALarge C&amp;ITime-Of-UseNew ParticipantsLow Participation Case0</v>
          </cell>
          <cell r="B3310" t="str">
            <v>WA</v>
          </cell>
          <cell r="C3310" t="str">
            <v>Large C&amp;I</v>
          </cell>
          <cell r="D3310" t="str">
            <v>Time-Of-Use</v>
          </cell>
          <cell r="E3310" t="str">
            <v>New Participants</v>
          </cell>
          <cell r="F3310" t="str">
            <v>Low Participation Case</v>
          </cell>
          <cell r="G3310">
            <v>0</v>
          </cell>
          <cell r="H3310">
            <v>0</v>
          </cell>
          <cell r="I3310">
            <v>0</v>
          </cell>
          <cell r="J3310">
            <v>0</v>
          </cell>
          <cell r="K3310">
            <v>0</v>
          </cell>
          <cell r="L3310">
            <v>0</v>
          </cell>
          <cell r="M3310">
            <v>0</v>
          </cell>
          <cell r="N3310">
            <v>0</v>
          </cell>
          <cell r="O3310">
            <v>0</v>
          </cell>
          <cell r="P3310">
            <v>0</v>
          </cell>
          <cell r="Q3310">
            <v>0</v>
          </cell>
          <cell r="R3310">
            <v>16746.686550000006</v>
          </cell>
          <cell r="S3310">
            <v>34271.919000000009</v>
          </cell>
          <cell r="T3310">
            <v>69833.664450000011</v>
          </cell>
          <cell r="U3310">
            <v>36847.527750000037</v>
          </cell>
          <cell r="V3310">
            <v>20100.588749999937</v>
          </cell>
          <cell r="W3310">
            <v>2583.0255000000179</v>
          </cell>
          <cell r="X3310">
            <v>2585.7149999999965</v>
          </cell>
          <cell r="Y3310">
            <v>2585.2035000000324</v>
          </cell>
          <cell r="Z3310">
            <v>2584.5764999999665</v>
          </cell>
          <cell r="AA3310">
            <v>2584.3950000000186</v>
          </cell>
          <cell r="AB3310">
            <v>2584.7249999999767</v>
          </cell>
          <cell r="AC3310">
            <v>2592.8595000000205</v>
          </cell>
          <cell r="AD3310">
            <v>2694.0321599718882</v>
          </cell>
          <cell r="AE3310">
            <v>2731.0805338135397</v>
          </cell>
          <cell r="AF3310">
            <v>2768.6383974915661</v>
          </cell>
          <cell r="AG3310">
            <v>2806.7127575183695</v>
          </cell>
          <cell r="AH3310">
            <v>2845.3107167601411</v>
          </cell>
          <cell r="AI3310">
            <v>2884.4394757617847</v>
          </cell>
          <cell r="AJ3310">
            <v>2924.1063340901455</v>
          </cell>
          <cell r="AK3310">
            <v>2964.3186916958948</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row>
        <row r="3311">
          <cell r="A3311" t="str">
            <v>WALarge C&amp;ITime-Of-UseIncentive CostsLow Participation Case0</v>
          </cell>
          <cell r="B3311" t="str">
            <v>WA</v>
          </cell>
          <cell r="C3311" t="str">
            <v>Large C&amp;I</v>
          </cell>
          <cell r="D3311" t="str">
            <v>Time-Of-Use</v>
          </cell>
          <cell r="E3311" t="str">
            <v>Incentive Costs</v>
          </cell>
          <cell r="F3311" t="str">
            <v>Low Participation Case</v>
          </cell>
          <cell r="G3311">
            <v>0</v>
          </cell>
          <cell r="H3311">
            <v>0</v>
          </cell>
          <cell r="I3311">
            <v>0</v>
          </cell>
          <cell r="J3311">
            <v>0</v>
          </cell>
          <cell r="K3311">
            <v>0</v>
          </cell>
          <cell r="L3311">
            <v>0</v>
          </cell>
          <cell r="M3311">
            <v>0</v>
          </cell>
          <cell r="N3311">
            <v>0</v>
          </cell>
          <cell r="O3311">
            <v>0</v>
          </cell>
          <cell r="P3311">
            <v>0</v>
          </cell>
          <cell r="Q3311">
            <v>0</v>
          </cell>
          <cell r="R3311">
            <v>351680.42</v>
          </cell>
          <cell r="S3311">
            <v>1071390.72</v>
          </cell>
          <cell r="T3311">
            <v>2537897.67</v>
          </cell>
          <cell r="U3311">
            <v>3311695.75</v>
          </cell>
          <cell r="V3311">
            <v>3733808.12</v>
          </cell>
          <cell r="W3311">
            <v>3788051.65</v>
          </cell>
          <cell r="X3311">
            <v>3842351.67</v>
          </cell>
          <cell r="Y3311">
            <v>3896640.94</v>
          </cell>
          <cell r="Z3311">
            <v>3950917.05</v>
          </cell>
          <cell r="AA3311">
            <v>4005189.34</v>
          </cell>
          <cell r="AB3311">
            <v>4059468.57</v>
          </cell>
          <cell r="AC3311">
            <v>4113918.62</v>
          </cell>
          <cell r="AD3311">
            <v>4170493.29</v>
          </cell>
          <cell r="AE3311">
            <v>4227845.9800000004</v>
          </cell>
          <cell r="AF3311">
            <v>4285987.3899999997</v>
          </cell>
          <cell r="AG3311">
            <v>4344928.3600000003</v>
          </cell>
          <cell r="AH3311">
            <v>4404679.88</v>
          </cell>
          <cell r="AI3311">
            <v>4465253.1100000003</v>
          </cell>
          <cell r="AJ3311">
            <v>4526659.34</v>
          </cell>
          <cell r="AK3311">
            <v>4588910.04</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row>
        <row r="3312">
          <cell r="A3312" t="str">
            <v>WALarge C&amp;ITime-Of-UseParticipantsLow Participation Case0</v>
          </cell>
          <cell r="B3312" t="str">
            <v>WA</v>
          </cell>
          <cell r="C3312" t="str">
            <v>Large C&amp;I</v>
          </cell>
          <cell r="D3312" t="str">
            <v>Time-Of-Use</v>
          </cell>
          <cell r="E3312" t="str">
            <v>Participants</v>
          </cell>
          <cell r="F3312" t="str">
            <v>Low Participation Case</v>
          </cell>
          <cell r="G3312">
            <v>0</v>
          </cell>
          <cell r="H3312">
            <v>0</v>
          </cell>
          <cell r="I3312">
            <v>0</v>
          </cell>
          <cell r="J3312">
            <v>0</v>
          </cell>
          <cell r="K3312">
            <v>0</v>
          </cell>
          <cell r="L3312">
            <v>0</v>
          </cell>
          <cell r="M3312">
            <v>0</v>
          </cell>
          <cell r="N3312">
            <v>0</v>
          </cell>
          <cell r="O3312">
            <v>0</v>
          </cell>
          <cell r="P3312">
            <v>0</v>
          </cell>
          <cell r="Q3312">
            <v>0</v>
          </cell>
          <cell r="R3312">
            <v>16746.686550000006</v>
          </cell>
          <cell r="S3312">
            <v>51018.605550000015</v>
          </cell>
          <cell r="T3312">
            <v>120852.27000000002</v>
          </cell>
          <cell r="U3312">
            <v>157699.79775000006</v>
          </cell>
          <cell r="V3312">
            <v>177800.38649999999</v>
          </cell>
          <cell r="W3312">
            <v>180383.41200000001</v>
          </cell>
          <cell r="X3312">
            <v>182969.12700000001</v>
          </cell>
          <cell r="Y3312">
            <v>185554.33050000004</v>
          </cell>
          <cell r="Z3312">
            <v>188138.90700000001</v>
          </cell>
          <cell r="AA3312">
            <v>190723.30200000003</v>
          </cell>
          <cell r="AB3312">
            <v>193308.027</v>
          </cell>
          <cell r="AC3312">
            <v>195900.88650000002</v>
          </cell>
          <cell r="AD3312">
            <v>198594.91865997191</v>
          </cell>
          <cell r="AE3312">
            <v>201325.99919378545</v>
          </cell>
          <cell r="AF3312">
            <v>204094.63759127702</v>
          </cell>
          <cell r="AG3312">
            <v>206901.35034879539</v>
          </cell>
          <cell r="AH3312">
            <v>209746.66106555553</v>
          </cell>
          <cell r="AI3312">
            <v>212631.10054131731</v>
          </cell>
          <cell r="AJ3312">
            <v>215555.20687540746</v>
          </cell>
          <cell r="AK3312">
            <v>218519.52556710335</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row>
        <row r="3313">
          <cell r="A3313" t="str">
            <v>WAMedium C&amp;ITime-Of-UseProgram Annual BenefitsLow Participation Case0</v>
          </cell>
          <cell r="B3313" t="str">
            <v>WA</v>
          </cell>
          <cell r="C3313" t="str">
            <v>Medium C&amp;I</v>
          </cell>
          <cell r="D3313" t="str">
            <v>Time-Of-Use</v>
          </cell>
          <cell r="E3313" t="str">
            <v>Program Annual Benefits</v>
          </cell>
          <cell r="F3313" t="str">
            <v>Low Participation Case</v>
          </cell>
          <cell r="G3313">
            <v>0</v>
          </cell>
          <cell r="H3313">
            <v>0</v>
          </cell>
          <cell r="I3313">
            <v>0</v>
          </cell>
          <cell r="J3313">
            <v>0</v>
          </cell>
          <cell r="K3313">
            <v>0</v>
          </cell>
          <cell r="L3313">
            <v>0</v>
          </cell>
          <cell r="M3313">
            <v>0</v>
          </cell>
          <cell r="N3313">
            <v>0</v>
          </cell>
          <cell r="O3313">
            <v>0</v>
          </cell>
          <cell r="P3313">
            <v>0</v>
          </cell>
          <cell r="Q3313">
            <v>0</v>
          </cell>
          <cell r="R3313">
            <v>573231.01</v>
          </cell>
          <cell r="S3313">
            <v>1745288.43</v>
          </cell>
          <cell r="T3313">
            <v>4127886.26</v>
          </cell>
          <cell r="U3313">
            <v>5388069.9000000004</v>
          </cell>
          <cell r="V3313">
            <v>6066603.5300000003</v>
          </cell>
          <cell r="W3313">
            <v>6146956.6100000003</v>
          </cell>
          <cell r="X3313">
            <v>6226381.7599999998</v>
          </cell>
          <cell r="Y3313">
            <v>6305886.3200000003</v>
          </cell>
          <cell r="Z3313">
            <v>6389191.79</v>
          </cell>
          <cell r="AA3313">
            <v>6482465.1100000003</v>
          </cell>
          <cell r="AB3313">
            <v>6568214.9500000002</v>
          </cell>
          <cell r="AC3313">
            <v>6654117.0800000001</v>
          </cell>
          <cell r="AD3313">
            <v>6743128.8899999997</v>
          </cell>
          <cell r="AE3313">
            <v>6833331.4100000001</v>
          </cell>
          <cell r="AF3313">
            <v>6924740.5700000003</v>
          </cell>
          <cell r="AG3313">
            <v>7017372.5</v>
          </cell>
          <cell r="AH3313">
            <v>7111243.5700000003</v>
          </cell>
          <cell r="AI3313">
            <v>7206370.3399999999</v>
          </cell>
          <cell r="AJ3313">
            <v>7302769.6200000001</v>
          </cell>
          <cell r="AK3313">
            <v>7400458.4299999997</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row>
        <row r="3314">
          <cell r="A3314" t="str">
            <v>WAMedium C&amp;ITime-Of-UseProgram Annual CostsLow Participation Case0</v>
          </cell>
          <cell r="B3314" t="str">
            <v>WA</v>
          </cell>
          <cell r="C3314" t="str">
            <v>Medium C&amp;I</v>
          </cell>
          <cell r="D3314" t="str">
            <v>Time-Of-Use</v>
          </cell>
          <cell r="E3314" t="str">
            <v>Program Annual Costs</v>
          </cell>
          <cell r="F3314" t="str">
            <v>Low Participation Case</v>
          </cell>
          <cell r="G3314">
            <v>0</v>
          </cell>
          <cell r="H3314">
            <v>0</v>
          </cell>
          <cell r="I3314">
            <v>0</v>
          </cell>
          <cell r="J3314">
            <v>0</v>
          </cell>
          <cell r="K3314">
            <v>0</v>
          </cell>
          <cell r="L3314">
            <v>0</v>
          </cell>
          <cell r="M3314">
            <v>0</v>
          </cell>
          <cell r="N3314">
            <v>0</v>
          </cell>
          <cell r="O3314">
            <v>0</v>
          </cell>
          <cell r="P3314">
            <v>0</v>
          </cell>
          <cell r="Q3314">
            <v>0</v>
          </cell>
          <cell r="R3314">
            <v>5834317.1500000004</v>
          </cell>
          <cell r="S3314">
            <v>12509121.98</v>
          </cell>
          <cell r="T3314">
            <v>26286343.199999999</v>
          </cell>
          <cell r="U3314">
            <v>16130618.27</v>
          </cell>
          <cell r="V3314">
            <v>10911310.720000001</v>
          </cell>
          <cell r="W3314">
            <v>4823091.07</v>
          </cell>
          <cell r="X3314">
            <v>4899046.41</v>
          </cell>
          <cell r="Y3314">
            <v>4974249.76</v>
          </cell>
          <cell r="Z3314">
            <v>5049879.66</v>
          </cell>
          <cell r="AA3314">
            <v>5126289.05</v>
          </cell>
          <cell r="AB3314">
            <v>5203203.5</v>
          </cell>
          <cell r="AC3314">
            <v>5283869.59</v>
          </cell>
          <cell r="AD3314">
            <v>5405233.1200000001</v>
          </cell>
          <cell r="AE3314">
            <v>5502775.29</v>
          </cell>
          <cell r="AF3314">
            <v>5602414.6799999997</v>
          </cell>
          <cell r="AG3314">
            <v>5704204.7300000004</v>
          </cell>
          <cell r="AH3314">
            <v>5808200.4400000004</v>
          </cell>
          <cell r="AI3314">
            <v>5914458.3899999997</v>
          </cell>
          <cell r="AJ3314">
            <v>6023036.7800000003</v>
          </cell>
          <cell r="AK3314">
            <v>6133995.5099999998</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row>
        <row r="3315">
          <cell r="A3315" t="str">
            <v>WAMedium C&amp;ITime-Of-UseNon-Incentive CostsLow Participation Case0</v>
          </cell>
          <cell r="B3315" t="str">
            <v>WA</v>
          </cell>
          <cell r="C3315" t="str">
            <v>Medium C&amp;I</v>
          </cell>
          <cell r="D3315" t="str">
            <v>Time-Of-Use</v>
          </cell>
          <cell r="E3315" t="str">
            <v>Non-Incentive Costs</v>
          </cell>
          <cell r="F3315" t="str">
            <v>Low Participation Case</v>
          </cell>
          <cell r="G3315">
            <v>0</v>
          </cell>
          <cell r="H3315">
            <v>0</v>
          </cell>
          <cell r="I3315">
            <v>0</v>
          </cell>
          <cell r="J3315">
            <v>0</v>
          </cell>
          <cell r="K3315">
            <v>0</v>
          </cell>
          <cell r="L3315">
            <v>0</v>
          </cell>
          <cell r="M3315">
            <v>0</v>
          </cell>
          <cell r="N3315">
            <v>0</v>
          </cell>
          <cell r="O3315">
            <v>0</v>
          </cell>
          <cell r="P3315">
            <v>0</v>
          </cell>
          <cell r="Q3315">
            <v>0</v>
          </cell>
          <cell r="R3315">
            <v>5482636.7300000004</v>
          </cell>
          <cell r="S3315">
            <v>11437731.27</v>
          </cell>
          <cell r="T3315">
            <v>23748445.530000001</v>
          </cell>
          <cell r="U3315">
            <v>12818922.52</v>
          </cell>
          <cell r="V3315">
            <v>7177502.6100000003</v>
          </cell>
          <cell r="W3315">
            <v>1035039.42</v>
          </cell>
          <cell r="X3315">
            <v>1056694.75</v>
          </cell>
          <cell r="Y3315">
            <v>1077608.81</v>
          </cell>
          <cell r="Z3315">
            <v>1098962.6200000001</v>
          </cell>
          <cell r="AA3315">
            <v>1121099.71</v>
          </cell>
          <cell r="AB3315">
            <v>1143734.93</v>
          </cell>
          <cell r="AC3315">
            <v>1169950.97</v>
          </cell>
          <cell r="AD3315">
            <v>1234739.83</v>
          </cell>
          <cell r="AE3315">
            <v>1274929.31</v>
          </cell>
          <cell r="AF3315">
            <v>1316427.29</v>
          </cell>
          <cell r="AG3315">
            <v>1359276.37</v>
          </cell>
          <cell r="AH3315">
            <v>1403520.56</v>
          </cell>
          <cell r="AI3315">
            <v>1449205.28</v>
          </cell>
          <cell r="AJ3315">
            <v>1496377.44</v>
          </cell>
          <cell r="AK3315">
            <v>1545085.48</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row>
        <row r="3316">
          <cell r="A3316" t="str">
            <v>WAMedium C&amp;ITime-Of-UseSummer Peak Reduction @Meter  (MW)Low Participation Case0</v>
          </cell>
          <cell r="B3316" t="str">
            <v>WA</v>
          </cell>
          <cell r="C3316" t="str">
            <v>Medium C&amp;I</v>
          </cell>
          <cell r="D3316" t="str">
            <v>Time-Of-Use</v>
          </cell>
          <cell r="E3316" t="str">
            <v>Summer Peak Reduction @Meter  (MW)</v>
          </cell>
          <cell r="F3316" t="str">
            <v>Low Participation Case</v>
          </cell>
          <cell r="G3316">
            <v>0</v>
          </cell>
          <cell r="H3316">
            <v>0</v>
          </cell>
          <cell r="I3316">
            <v>0</v>
          </cell>
          <cell r="J3316">
            <v>0</v>
          </cell>
          <cell r="K3316">
            <v>0</v>
          </cell>
          <cell r="L3316">
            <v>0</v>
          </cell>
          <cell r="M3316">
            <v>0</v>
          </cell>
          <cell r="N3316">
            <v>0</v>
          </cell>
          <cell r="O3316">
            <v>0</v>
          </cell>
          <cell r="P3316">
            <v>0</v>
          </cell>
          <cell r="Q3316">
            <v>0</v>
          </cell>
          <cell r="R3316">
            <v>5.1061481672101516</v>
          </cell>
          <cell r="S3316">
            <v>15.546439584201273</v>
          </cell>
          <cell r="T3316">
            <v>36.769815927493447</v>
          </cell>
          <cell r="U3316">
            <v>47.99510590524666</v>
          </cell>
          <cell r="V3316">
            <v>54.039254216657497</v>
          </cell>
          <cell r="W3316">
            <v>54.75501228123791</v>
          </cell>
          <cell r="X3316">
            <v>55.462504704051796</v>
          </cell>
          <cell r="Y3316">
            <v>56.170704503007471</v>
          </cell>
          <cell r="Z3316">
            <v>56.91276145592839</v>
          </cell>
          <cell r="AA3316">
            <v>57.74360864977195</v>
          </cell>
          <cell r="AB3316">
            <v>58.507439221742665</v>
          </cell>
          <cell r="AC3316">
            <v>59.27262640549219</v>
          </cell>
          <cell r="AD3316">
            <v>60.065513565673378</v>
          </cell>
          <cell r="AE3316">
            <v>60.869007140432515</v>
          </cell>
          <cell r="AF3316">
            <v>61.683249011282939</v>
          </cell>
          <cell r="AG3316">
            <v>62.508382957680382</v>
          </cell>
          <cell r="AH3316">
            <v>63.344554682411669</v>
          </cell>
          <cell r="AI3316">
            <v>64.191911837323005</v>
          </cell>
          <cell r="AJ3316">
            <v>65.050604049392433</v>
          </cell>
          <cell r="AK3316">
            <v>65.920782947151125</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row>
        <row r="3317">
          <cell r="A3317" t="str">
            <v>WAMedium C&amp;ITime-Of-UseSummer Peak Reduction @Generation (MW)Low Participation Case0</v>
          </cell>
          <cell r="B3317" t="str">
            <v>WA</v>
          </cell>
          <cell r="C3317" t="str">
            <v>Medium C&amp;I</v>
          </cell>
          <cell r="D3317" t="str">
            <v>Time-Of-Use</v>
          </cell>
          <cell r="E3317" t="str">
            <v>Summer Peak Reduction @Generation (MW)</v>
          </cell>
          <cell r="F3317" t="str">
            <v>Low Participation Case</v>
          </cell>
          <cell r="G3317">
            <v>0</v>
          </cell>
          <cell r="H3317">
            <v>0</v>
          </cell>
          <cell r="I3317">
            <v>0</v>
          </cell>
          <cell r="J3317">
            <v>0</v>
          </cell>
          <cell r="K3317">
            <v>0</v>
          </cell>
          <cell r="L3317">
            <v>0</v>
          </cell>
          <cell r="M3317">
            <v>0</v>
          </cell>
          <cell r="N3317">
            <v>0</v>
          </cell>
          <cell r="O3317">
            <v>0</v>
          </cell>
          <cell r="P3317">
            <v>0</v>
          </cell>
          <cell r="Q3317">
            <v>0</v>
          </cell>
          <cell r="R3317">
            <v>5.6309529854545115</v>
          </cell>
          <cell r="S3317">
            <v>17.1442871462299</v>
          </cell>
          <cell r="T3317">
            <v>40.548980952242438</v>
          </cell>
          <cell r="U3317">
            <v>52.92799504328039</v>
          </cell>
          <cell r="V3317">
            <v>59.593354892652727</v>
          </cell>
          <cell r="W3317">
            <v>60.382677857562754</v>
          </cell>
          <cell r="X3317">
            <v>61.162885646285609</v>
          </cell>
          <cell r="Y3317">
            <v>61.94387351456492</v>
          </cell>
          <cell r="Z3317">
            <v>62.762198341341403</v>
          </cell>
          <cell r="AA3317">
            <v>63.678439181486489</v>
          </cell>
          <cell r="AB3317">
            <v>64.520775498172327</v>
          </cell>
          <cell r="AC3317">
            <v>65.364607857843168</v>
          </cell>
          <cell r="AD3317">
            <v>66.238987169908881</v>
          </cell>
          <cell r="AE3317">
            <v>67.125063013269198</v>
          </cell>
          <cell r="AF3317">
            <v>68.022991851877961</v>
          </cell>
          <cell r="AG3317">
            <v>68.932932242700019</v>
          </cell>
          <cell r="AH3317">
            <v>69.855044863709381</v>
          </cell>
          <cell r="AI3317">
            <v>70.789492542261797</v>
          </cell>
          <cell r="AJ3317">
            <v>71.73644028384696</v>
          </cell>
          <cell r="AK3317">
            <v>72.696055301225314</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row>
        <row r="3318">
          <cell r="A3318" t="str">
            <v>WAMedium C&amp;ITime-Of-UseWinter Peak Reduction @Meter  (MW)Low Participation Case0</v>
          </cell>
          <cell r="B3318" t="str">
            <v>WA</v>
          </cell>
          <cell r="C3318" t="str">
            <v>Medium C&amp;I</v>
          </cell>
          <cell r="D3318" t="str">
            <v>Time-Of-Use</v>
          </cell>
          <cell r="E3318" t="str">
            <v>Winter Peak Reduction @Meter  (MW)</v>
          </cell>
          <cell r="F3318" t="str">
            <v>Low Participation Case</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row>
        <row r="3319">
          <cell r="A3319" t="str">
            <v>WAMedium C&amp;ITime-Of-UseWinter Peak Reduction @Generation (MW)Low Participation Case0</v>
          </cell>
          <cell r="B3319" t="str">
            <v>WA</v>
          </cell>
          <cell r="C3319" t="str">
            <v>Medium C&amp;I</v>
          </cell>
          <cell r="D3319" t="str">
            <v>Time-Of-Use</v>
          </cell>
          <cell r="E3319" t="str">
            <v>Winter Peak Reduction @Generation (MW)</v>
          </cell>
          <cell r="F3319" t="str">
            <v>Low Participation Case</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row>
        <row r="3320">
          <cell r="A3320" t="str">
            <v>WAMedium C&amp;ITime-Of-UseProgram Annual BenefitsLow Participation Case0</v>
          </cell>
          <cell r="B3320" t="str">
            <v>WA</v>
          </cell>
          <cell r="C3320" t="str">
            <v>Medium C&amp;I</v>
          </cell>
          <cell r="D3320" t="str">
            <v>Time-Of-Use</v>
          </cell>
          <cell r="E3320" t="str">
            <v>Program Annual Benefits</v>
          </cell>
          <cell r="F3320" t="str">
            <v>Low Participation Case</v>
          </cell>
          <cell r="G3320">
            <v>0</v>
          </cell>
        </row>
        <row r="3321">
          <cell r="A3321" t="str">
            <v>WAMedium C&amp;ITime-Of-UseNew ParticipantsLow Participation Case0</v>
          </cell>
          <cell r="B3321" t="str">
            <v>WA</v>
          </cell>
          <cell r="C3321" t="str">
            <v>Medium C&amp;I</v>
          </cell>
          <cell r="D3321" t="str">
            <v>Time-Of-Use</v>
          </cell>
          <cell r="E3321" t="str">
            <v>New Participants</v>
          </cell>
          <cell r="F3321" t="str">
            <v>Low Participation Case</v>
          </cell>
          <cell r="G3321">
            <v>0</v>
          </cell>
          <cell r="H3321">
            <v>0</v>
          </cell>
          <cell r="I3321">
            <v>0</v>
          </cell>
          <cell r="J3321">
            <v>0</v>
          </cell>
          <cell r="K3321">
            <v>0</v>
          </cell>
          <cell r="L3321">
            <v>0</v>
          </cell>
          <cell r="M3321">
            <v>0</v>
          </cell>
          <cell r="N3321">
            <v>0</v>
          </cell>
          <cell r="O3321">
            <v>0</v>
          </cell>
          <cell r="P3321">
            <v>0</v>
          </cell>
          <cell r="Q3321">
            <v>0</v>
          </cell>
          <cell r="R3321">
            <v>16746.686550000006</v>
          </cell>
          <cell r="S3321">
            <v>34271.919000000009</v>
          </cell>
          <cell r="T3321">
            <v>69833.664450000011</v>
          </cell>
          <cell r="U3321">
            <v>36847.527750000037</v>
          </cell>
          <cell r="V3321">
            <v>20100.588749999937</v>
          </cell>
          <cell r="W3321">
            <v>2583.0255000000179</v>
          </cell>
          <cell r="X3321">
            <v>2585.7149999999965</v>
          </cell>
          <cell r="Y3321">
            <v>2585.2035000000324</v>
          </cell>
          <cell r="Z3321">
            <v>2584.5764999999665</v>
          </cell>
          <cell r="AA3321">
            <v>2584.3950000000186</v>
          </cell>
          <cell r="AB3321">
            <v>2584.7249999999767</v>
          </cell>
          <cell r="AC3321">
            <v>2592.8595000000205</v>
          </cell>
          <cell r="AD3321">
            <v>2694.0321599718882</v>
          </cell>
          <cell r="AE3321">
            <v>2731.0805338135397</v>
          </cell>
          <cell r="AF3321">
            <v>2768.6383974915661</v>
          </cell>
          <cell r="AG3321">
            <v>2806.7127575183695</v>
          </cell>
          <cell r="AH3321">
            <v>2845.3107167601411</v>
          </cell>
          <cell r="AI3321">
            <v>2884.4394757617847</v>
          </cell>
          <cell r="AJ3321">
            <v>2924.1063340901455</v>
          </cell>
          <cell r="AK3321">
            <v>2964.3186916958948</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row>
        <row r="3322">
          <cell r="A3322" t="str">
            <v>WAMedium C&amp;ITime-Of-UseIncentive CostsLow Participation Case0</v>
          </cell>
          <cell r="B3322" t="str">
            <v>WA</v>
          </cell>
          <cell r="C3322" t="str">
            <v>Medium C&amp;I</v>
          </cell>
          <cell r="D3322" t="str">
            <v>Time-Of-Use</v>
          </cell>
          <cell r="E3322" t="str">
            <v>Incentive Costs</v>
          </cell>
          <cell r="F3322" t="str">
            <v>Low Participation Case</v>
          </cell>
          <cell r="G3322">
            <v>0</v>
          </cell>
          <cell r="H3322">
            <v>0</v>
          </cell>
          <cell r="I3322">
            <v>0</v>
          </cell>
          <cell r="J3322">
            <v>0</v>
          </cell>
          <cell r="K3322">
            <v>0</v>
          </cell>
          <cell r="L3322">
            <v>0</v>
          </cell>
          <cell r="M3322">
            <v>0</v>
          </cell>
          <cell r="N3322">
            <v>0</v>
          </cell>
          <cell r="O3322">
            <v>0</v>
          </cell>
          <cell r="P3322">
            <v>0</v>
          </cell>
          <cell r="Q3322">
            <v>0</v>
          </cell>
          <cell r="R3322">
            <v>351680.42</v>
          </cell>
          <cell r="S3322">
            <v>1071390.72</v>
          </cell>
          <cell r="T3322">
            <v>2537897.67</v>
          </cell>
          <cell r="U3322">
            <v>3311695.75</v>
          </cell>
          <cell r="V3322">
            <v>3733808.12</v>
          </cell>
          <cell r="W3322">
            <v>3788051.65</v>
          </cell>
          <cell r="X3322">
            <v>3842351.67</v>
          </cell>
          <cell r="Y3322">
            <v>3896640.94</v>
          </cell>
          <cell r="Z3322">
            <v>3950917.05</v>
          </cell>
          <cell r="AA3322">
            <v>4005189.34</v>
          </cell>
          <cell r="AB3322">
            <v>4059468.57</v>
          </cell>
          <cell r="AC3322">
            <v>4113918.62</v>
          </cell>
          <cell r="AD3322">
            <v>4170493.29</v>
          </cell>
          <cell r="AE3322">
            <v>4227845.9800000004</v>
          </cell>
          <cell r="AF3322">
            <v>4285987.3899999997</v>
          </cell>
          <cell r="AG3322">
            <v>4344928.3600000003</v>
          </cell>
          <cell r="AH3322">
            <v>4404679.88</v>
          </cell>
          <cell r="AI3322">
            <v>4465253.1100000003</v>
          </cell>
          <cell r="AJ3322">
            <v>4526659.34</v>
          </cell>
          <cell r="AK3322">
            <v>4588910.04</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row>
        <row r="3323">
          <cell r="A3323" t="str">
            <v>WAMedium C&amp;ITime-Of-UseParticipantsLow Participation Case0</v>
          </cell>
          <cell r="B3323" t="str">
            <v>WA</v>
          </cell>
          <cell r="C3323" t="str">
            <v>Medium C&amp;I</v>
          </cell>
          <cell r="D3323" t="str">
            <v>Time-Of-Use</v>
          </cell>
          <cell r="E3323" t="str">
            <v>Participants</v>
          </cell>
          <cell r="F3323" t="str">
            <v>Low Participation Case</v>
          </cell>
          <cell r="G3323">
            <v>0</v>
          </cell>
          <cell r="H3323">
            <v>0</v>
          </cell>
          <cell r="I3323">
            <v>0</v>
          </cell>
          <cell r="J3323">
            <v>0</v>
          </cell>
          <cell r="K3323">
            <v>0</v>
          </cell>
          <cell r="L3323">
            <v>0</v>
          </cell>
          <cell r="M3323">
            <v>0</v>
          </cell>
          <cell r="N3323">
            <v>0</v>
          </cell>
          <cell r="O3323">
            <v>0</v>
          </cell>
          <cell r="P3323">
            <v>0</v>
          </cell>
          <cell r="Q3323">
            <v>0</v>
          </cell>
          <cell r="R3323">
            <v>16746.686550000006</v>
          </cell>
          <cell r="S3323">
            <v>51018.605550000015</v>
          </cell>
          <cell r="T3323">
            <v>120852.27000000002</v>
          </cell>
          <cell r="U3323">
            <v>157699.79775000006</v>
          </cell>
          <cell r="V3323">
            <v>177800.38649999999</v>
          </cell>
          <cell r="W3323">
            <v>180383.41200000001</v>
          </cell>
          <cell r="X3323">
            <v>182969.12700000001</v>
          </cell>
          <cell r="Y3323">
            <v>185554.33050000004</v>
          </cell>
          <cell r="Z3323">
            <v>188138.90700000001</v>
          </cell>
          <cell r="AA3323">
            <v>190723.30200000003</v>
          </cell>
          <cell r="AB3323">
            <v>193308.027</v>
          </cell>
          <cell r="AC3323">
            <v>195900.88650000002</v>
          </cell>
          <cell r="AD3323">
            <v>198594.91865997191</v>
          </cell>
          <cell r="AE3323">
            <v>201325.99919378545</v>
          </cell>
          <cell r="AF3323">
            <v>204094.63759127702</v>
          </cell>
          <cell r="AG3323">
            <v>206901.35034879539</v>
          </cell>
          <cell r="AH3323">
            <v>209746.66106555553</v>
          </cell>
          <cell r="AI3323">
            <v>212631.10054131731</v>
          </cell>
          <cell r="AJ3323">
            <v>215555.20687540746</v>
          </cell>
          <cell r="AK3323">
            <v>218519.52556710335</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row>
        <row r="3324">
          <cell r="A3324" t="str">
            <v>WAResidentialTime-Of-UseProgram Annual BenefitsLow Participation Case0</v>
          </cell>
          <cell r="B3324" t="str">
            <v>WA</v>
          </cell>
          <cell r="C3324" t="str">
            <v>Residential</v>
          </cell>
          <cell r="D3324" t="str">
            <v>Time-Of-Use</v>
          </cell>
          <cell r="E3324" t="str">
            <v>Program Annual Benefits</v>
          </cell>
          <cell r="F3324" t="str">
            <v>Low Participation Case</v>
          </cell>
          <cell r="G3324">
            <v>0</v>
          </cell>
          <cell r="H3324">
            <v>0</v>
          </cell>
          <cell r="I3324">
            <v>0</v>
          </cell>
          <cell r="J3324">
            <v>0</v>
          </cell>
          <cell r="K3324">
            <v>0</v>
          </cell>
          <cell r="L3324">
            <v>0</v>
          </cell>
          <cell r="M3324">
            <v>0</v>
          </cell>
          <cell r="N3324">
            <v>0</v>
          </cell>
          <cell r="O3324">
            <v>0</v>
          </cell>
          <cell r="P3324">
            <v>0</v>
          </cell>
          <cell r="Q3324">
            <v>0</v>
          </cell>
          <cell r="R3324">
            <v>573231.01</v>
          </cell>
          <cell r="S3324">
            <v>1745288.43</v>
          </cell>
          <cell r="T3324">
            <v>4127886.26</v>
          </cell>
          <cell r="U3324">
            <v>5388069.9000000004</v>
          </cell>
          <cell r="V3324">
            <v>6066603.5300000003</v>
          </cell>
          <cell r="W3324">
            <v>6146956.6100000003</v>
          </cell>
          <cell r="X3324">
            <v>6226381.7599999998</v>
          </cell>
          <cell r="Y3324">
            <v>6305886.3200000003</v>
          </cell>
          <cell r="Z3324">
            <v>6389191.79</v>
          </cell>
          <cell r="AA3324">
            <v>6482465.1100000003</v>
          </cell>
          <cell r="AB3324">
            <v>6568214.9500000002</v>
          </cell>
          <cell r="AC3324">
            <v>6654117.0800000001</v>
          </cell>
          <cell r="AD3324">
            <v>6743128.8899999997</v>
          </cell>
          <cell r="AE3324">
            <v>6833331.4100000001</v>
          </cell>
          <cell r="AF3324">
            <v>6924740.5700000003</v>
          </cell>
          <cell r="AG3324">
            <v>7017372.5</v>
          </cell>
          <cell r="AH3324">
            <v>7111243.5700000003</v>
          </cell>
          <cell r="AI3324">
            <v>7206370.3399999999</v>
          </cell>
          <cell r="AJ3324">
            <v>7302769.6200000001</v>
          </cell>
          <cell r="AK3324">
            <v>7400458.4299999997</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row>
        <row r="3325">
          <cell r="A3325" t="str">
            <v>WAResidentialTime-Of-UseProgram Annual CostsLow Participation Case0</v>
          </cell>
          <cell r="B3325" t="str">
            <v>WA</v>
          </cell>
          <cell r="C3325" t="str">
            <v>Residential</v>
          </cell>
          <cell r="D3325" t="str">
            <v>Time-Of-Use</v>
          </cell>
          <cell r="E3325" t="str">
            <v>Program Annual Costs</v>
          </cell>
          <cell r="F3325" t="str">
            <v>Low Participation Case</v>
          </cell>
          <cell r="G3325">
            <v>0</v>
          </cell>
          <cell r="H3325">
            <v>0</v>
          </cell>
          <cell r="I3325">
            <v>0</v>
          </cell>
          <cell r="J3325">
            <v>0</v>
          </cell>
          <cell r="K3325">
            <v>0</v>
          </cell>
          <cell r="L3325">
            <v>0</v>
          </cell>
          <cell r="M3325">
            <v>0</v>
          </cell>
          <cell r="N3325">
            <v>0</v>
          </cell>
          <cell r="O3325">
            <v>0</v>
          </cell>
          <cell r="P3325">
            <v>0</v>
          </cell>
          <cell r="Q3325">
            <v>0</v>
          </cell>
          <cell r="R3325">
            <v>5834317.1500000004</v>
          </cell>
          <cell r="S3325">
            <v>12509121.98</v>
          </cell>
          <cell r="T3325">
            <v>26286343.199999999</v>
          </cell>
          <cell r="U3325">
            <v>16130618.27</v>
          </cell>
          <cell r="V3325">
            <v>10911310.720000001</v>
          </cell>
          <cell r="W3325">
            <v>4823091.07</v>
          </cell>
          <cell r="X3325">
            <v>4899046.41</v>
          </cell>
          <cell r="Y3325">
            <v>4974249.76</v>
          </cell>
          <cell r="Z3325">
            <v>5049879.66</v>
          </cell>
          <cell r="AA3325">
            <v>5126289.05</v>
          </cell>
          <cell r="AB3325">
            <v>5203203.5</v>
          </cell>
          <cell r="AC3325">
            <v>5283869.59</v>
          </cell>
          <cell r="AD3325">
            <v>5405233.1200000001</v>
          </cell>
          <cell r="AE3325">
            <v>5502775.29</v>
          </cell>
          <cell r="AF3325">
            <v>5602414.6799999997</v>
          </cell>
          <cell r="AG3325">
            <v>5704204.7300000004</v>
          </cell>
          <cell r="AH3325">
            <v>5808200.4400000004</v>
          </cell>
          <cell r="AI3325">
            <v>5914458.3899999997</v>
          </cell>
          <cell r="AJ3325">
            <v>6023036.7800000003</v>
          </cell>
          <cell r="AK3325">
            <v>6133995.5099999998</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row>
        <row r="3326">
          <cell r="A3326" t="str">
            <v>WAResidentialTime-Of-UseNon-Incentive CostsLow Participation Case0</v>
          </cell>
          <cell r="B3326" t="str">
            <v>WA</v>
          </cell>
          <cell r="C3326" t="str">
            <v>Residential</v>
          </cell>
          <cell r="D3326" t="str">
            <v>Time-Of-Use</v>
          </cell>
          <cell r="E3326" t="str">
            <v>Non-Incentive Costs</v>
          </cell>
          <cell r="F3326" t="str">
            <v>Low Participation Case</v>
          </cell>
          <cell r="G3326">
            <v>0</v>
          </cell>
          <cell r="H3326">
            <v>0</v>
          </cell>
          <cell r="I3326">
            <v>0</v>
          </cell>
          <cell r="J3326">
            <v>0</v>
          </cell>
          <cell r="K3326">
            <v>0</v>
          </cell>
          <cell r="L3326">
            <v>0</v>
          </cell>
          <cell r="M3326">
            <v>0</v>
          </cell>
          <cell r="N3326">
            <v>0</v>
          </cell>
          <cell r="O3326">
            <v>0</v>
          </cell>
          <cell r="P3326">
            <v>0</v>
          </cell>
          <cell r="Q3326">
            <v>0</v>
          </cell>
          <cell r="R3326">
            <v>5482636.7300000004</v>
          </cell>
          <cell r="S3326">
            <v>11437731.27</v>
          </cell>
          <cell r="T3326">
            <v>23748445.530000001</v>
          </cell>
          <cell r="U3326">
            <v>12818922.52</v>
          </cell>
          <cell r="V3326">
            <v>7177502.6100000003</v>
          </cell>
          <cell r="W3326">
            <v>1035039.42</v>
          </cell>
          <cell r="X3326">
            <v>1056694.75</v>
          </cell>
          <cell r="Y3326">
            <v>1077608.81</v>
          </cell>
          <cell r="Z3326">
            <v>1098962.6200000001</v>
          </cell>
          <cell r="AA3326">
            <v>1121099.71</v>
          </cell>
          <cell r="AB3326">
            <v>1143734.93</v>
          </cell>
          <cell r="AC3326">
            <v>1169950.97</v>
          </cell>
          <cell r="AD3326">
            <v>1234739.83</v>
          </cell>
          <cell r="AE3326">
            <v>1274929.31</v>
          </cell>
          <cell r="AF3326">
            <v>1316427.29</v>
          </cell>
          <cell r="AG3326">
            <v>1359276.37</v>
          </cell>
          <cell r="AH3326">
            <v>1403520.56</v>
          </cell>
          <cell r="AI3326">
            <v>1449205.28</v>
          </cell>
          <cell r="AJ3326">
            <v>1496377.44</v>
          </cell>
          <cell r="AK3326">
            <v>1545085.48</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row>
        <row r="3327">
          <cell r="A3327" t="str">
            <v>WAResidentialTime-Of-UseSummer Peak Reduction @Meter  (MW)Low Participation Case0</v>
          </cell>
          <cell r="B3327" t="str">
            <v>WA</v>
          </cell>
          <cell r="C3327" t="str">
            <v>Residential</v>
          </cell>
          <cell r="D3327" t="str">
            <v>Time-Of-Use</v>
          </cell>
          <cell r="E3327" t="str">
            <v>Summer Peak Reduction @Meter  (MW)</v>
          </cell>
          <cell r="F3327" t="str">
            <v>Low Participation Case</v>
          </cell>
          <cell r="G3327">
            <v>0</v>
          </cell>
          <cell r="H3327">
            <v>0</v>
          </cell>
          <cell r="I3327">
            <v>0</v>
          </cell>
          <cell r="J3327">
            <v>0</v>
          </cell>
          <cell r="K3327">
            <v>0</v>
          </cell>
          <cell r="L3327">
            <v>0</v>
          </cell>
          <cell r="M3327">
            <v>0</v>
          </cell>
          <cell r="N3327">
            <v>0</v>
          </cell>
          <cell r="O3327">
            <v>0</v>
          </cell>
          <cell r="P3327">
            <v>0</v>
          </cell>
          <cell r="Q3327">
            <v>0</v>
          </cell>
          <cell r="R3327">
            <v>5.1061481672101516</v>
          </cell>
          <cell r="S3327">
            <v>15.546439584201273</v>
          </cell>
          <cell r="T3327">
            <v>36.769815927493447</v>
          </cell>
          <cell r="U3327">
            <v>47.99510590524666</v>
          </cell>
          <cell r="V3327">
            <v>54.039254216657497</v>
          </cell>
          <cell r="W3327">
            <v>54.75501228123791</v>
          </cell>
          <cell r="X3327">
            <v>55.462504704051796</v>
          </cell>
          <cell r="Y3327">
            <v>56.170704503007471</v>
          </cell>
          <cell r="Z3327">
            <v>56.91276145592839</v>
          </cell>
          <cell r="AA3327">
            <v>57.74360864977195</v>
          </cell>
          <cell r="AB3327">
            <v>58.507439221742665</v>
          </cell>
          <cell r="AC3327">
            <v>59.27262640549219</v>
          </cell>
          <cell r="AD3327">
            <v>60.065513565673378</v>
          </cell>
          <cell r="AE3327">
            <v>60.869007140432515</v>
          </cell>
          <cell r="AF3327">
            <v>61.683249011282939</v>
          </cell>
          <cell r="AG3327">
            <v>62.508382957680382</v>
          </cell>
          <cell r="AH3327">
            <v>63.344554682411669</v>
          </cell>
          <cell r="AI3327">
            <v>64.191911837323005</v>
          </cell>
          <cell r="AJ3327">
            <v>65.050604049392433</v>
          </cell>
          <cell r="AK3327">
            <v>65.920782947151125</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row>
        <row r="3328">
          <cell r="A3328" t="str">
            <v>WAResidentialTime-Of-UseSummer Peak Reduction @Generation (MW)Low Participation Case0</v>
          </cell>
          <cell r="B3328" t="str">
            <v>WA</v>
          </cell>
          <cell r="C3328" t="str">
            <v>Residential</v>
          </cell>
          <cell r="D3328" t="str">
            <v>Time-Of-Use</v>
          </cell>
          <cell r="E3328" t="str">
            <v>Summer Peak Reduction @Generation (MW)</v>
          </cell>
          <cell r="F3328" t="str">
            <v>Low Participation Case</v>
          </cell>
          <cell r="G3328">
            <v>0</v>
          </cell>
          <cell r="H3328">
            <v>0</v>
          </cell>
          <cell r="I3328">
            <v>0</v>
          </cell>
          <cell r="J3328">
            <v>0</v>
          </cell>
          <cell r="K3328">
            <v>0</v>
          </cell>
          <cell r="L3328">
            <v>0</v>
          </cell>
          <cell r="M3328">
            <v>0</v>
          </cell>
          <cell r="N3328">
            <v>0</v>
          </cell>
          <cell r="O3328">
            <v>0</v>
          </cell>
          <cell r="P3328">
            <v>0</v>
          </cell>
          <cell r="Q3328">
            <v>0</v>
          </cell>
          <cell r="R3328">
            <v>5.6309529854545115</v>
          </cell>
          <cell r="S3328">
            <v>17.1442871462299</v>
          </cell>
          <cell r="T3328">
            <v>40.548980952242438</v>
          </cell>
          <cell r="U3328">
            <v>52.92799504328039</v>
          </cell>
          <cell r="V3328">
            <v>59.593354892652727</v>
          </cell>
          <cell r="W3328">
            <v>60.382677857562754</v>
          </cell>
          <cell r="X3328">
            <v>61.162885646285609</v>
          </cell>
          <cell r="Y3328">
            <v>61.94387351456492</v>
          </cell>
          <cell r="Z3328">
            <v>62.762198341341403</v>
          </cell>
          <cell r="AA3328">
            <v>63.678439181486489</v>
          </cell>
          <cell r="AB3328">
            <v>64.520775498172327</v>
          </cell>
          <cell r="AC3328">
            <v>65.364607857843168</v>
          </cell>
          <cell r="AD3328">
            <v>66.238987169908881</v>
          </cell>
          <cell r="AE3328">
            <v>67.125063013269198</v>
          </cell>
          <cell r="AF3328">
            <v>68.022991851877961</v>
          </cell>
          <cell r="AG3328">
            <v>68.932932242700019</v>
          </cell>
          <cell r="AH3328">
            <v>69.855044863709381</v>
          </cell>
          <cell r="AI3328">
            <v>70.789492542261797</v>
          </cell>
          <cell r="AJ3328">
            <v>71.73644028384696</v>
          </cell>
          <cell r="AK3328">
            <v>72.696055301225314</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row>
        <row r="3329">
          <cell r="A3329" t="str">
            <v>WAResidentialTime-Of-UseWinter Peak Reduction @Meter  (MW)Low Participation Case0</v>
          </cell>
          <cell r="B3329" t="str">
            <v>WA</v>
          </cell>
          <cell r="C3329" t="str">
            <v>Residential</v>
          </cell>
          <cell r="D3329" t="str">
            <v>Time-Of-Use</v>
          </cell>
          <cell r="E3329" t="str">
            <v>Winter Peak Reduction @Meter  (MW)</v>
          </cell>
          <cell r="F3329" t="str">
            <v>Low Participation Case</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row>
        <row r="3330">
          <cell r="A3330" t="str">
            <v>WAResidentialTime-Of-UseWinter Peak Reduction @Generation (MW)Low Participation Case0</v>
          </cell>
          <cell r="B3330" t="str">
            <v>WA</v>
          </cell>
          <cell r="C3330" t="str">
            <v>Residential</v>
          </cell>
          <cell r="D3330" t="str">
            <v>Time-Of-Use</v>
          </cell>
          <cell r="E3330" t="str">
            <v>Winter Peak Reduction @Generation (MW)</v>
          </cell>
          <cell r="F3330" t="str">
            <v>Low Participation Case</v>
          </cell>
          <cell r="G3330">
            <v>0</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row>
        <row r="3331">
          <cell r="A3331" t="str">
            <v>WAResidentialTime-Of-UseProgram Annual BenefitsLow Participation Case0</v>
          </cell>
          <cell r="B3331" t="str">
            <v>WA</v>
          </cell>
          <cell r="C3331" t="str">
            <v>Residential</v>
          </cell>
          <cell r="D3331" t="str">
            <v>Time-Of-Use</v>
          </cell>
          <cell r="E3331" t="str">
            <v>Program Annual Benefits</v>
          </cell>
          <cell r="F3331" t="str">
            <v>Low Participation Case</v>
          </cell>
          <cell r="G3331">
            <v>0</v>
          </cell>
        </row>
        <row r="3332">
          <cell r="A3332" t="str">
            <v>WAResidentialTime-Of-UseNew ParticipantsLow Participation Case0</v>
          </cell>
          <cell r="B3332" t="str">
            <v>WA</v>
          </cell>
          <cell r="C3332" t="str">
            <v>Residential</v>
          </cell>
          <cell r="D3332" t="str">
            <v>Time-Of-Use</v>
          </cell>
          <cell r="E3332" t="str">
            <v>New Participants</v>
          </cell>
          <cell r="F3332" t="str">
            <v>Low Participation Case</v>
          </cell>
          <cell r="G3332">
            <v>0</v>
          </cell>
          <cell r="H3332">
            <v>0</v>
          </cell>
          <cell r="I3332">
            <v>0</v>
          </cell>
          <cell r="J3332">
            <v>0</v>
          </cell>
          <cell r="K3332">
            <v>0</v>
          </cell>
          <cell r="L3332">
            <v>0</v>
          </cell>
          <cell r="M3332">
            <v>0</v>
          </cell>
          <cell r="N3332">
            <v>0</v>
          </cell>
          <cell r="O3332">
            <v>0</v>
          </cell>
          <cell r="P3332">
            <v>0</v>
          </cell>
          <cell r="Q3332">
            <v>0</v>
          </cell>
          <cell r="R3332">
            <v>16746.686550000006</v>
          </cell>
          <cell r="S3332">
            <v>34271.919000000009</v>
          </cell>
          <cell r="T3332">
            <v>69833.664450000011</v>
          </cell>
          <cell r="U3332">
            <v>36847.527750000037</v>
          </cell>
          <cell r="V3332">
            <v>20100.588749999937</v>
          </cell>
          <cell r="W3332">
            <v>2583.0255000000179</v>
          </cell>
          <cell r="X3332">
            <v>2585.7149999999965</v>
          </cell>
          <cell r="Y3332">
            <v>2585.2035000000324</v>
          </cell>
          <cell r="Z3332">
            <v>2584.5764999999665</v>
          </cell>
          <cell r="AA3332">
            <v>2584.3950000000186</v>
          </cell>
          <cell r="AB3332">
            <v>2584.7249999999767</v>
          </cell>
          <cell r="AC3332">
            <v>2592.8595000000205</v>
          </cell>
          <cell r="AD3332">
            <v>2694.0321599718882</v>
          </cell>
          <cell r="AE3332">
            <v>2731.0805338135397</v>
          </cell>
          <cell r="AF3332">
            <v>2768.6383974915661</v>
          </cell>
          <cell r="AG3332">
            <v>2806.7127575183695</v>
          </cell>
          <cell r="AH3332">
            <v>2845.3107167601411</v>
          </cell>
          <cell r="AI3332">
            <v>2884.4394757617847</v>
          </cell>
          <cell r="AJ3332">
            <v>2924.1063340901455</v>
          </cell>
          <cell r="AK3332">
            <v>2964.3186916958948</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row>
        <row r="3333">
          <cell r="A3333" t="str">
            <v>WAResidentialTime-Of-UseIncentive CostsLow Participation Case0</v>
          </cell>
          <cell r="B3333" t="str">
            <v>WA</v>
          </cell>
          <cell r="C3333" t="str">
            <v>Residential</v>
          </cell>
          <cell r="D3333" t="str">
            <v>Time-Of-Use</v>
          </cell>
          <cell r="E3333" t="str">
            <v>Incentive Costs</v>
          </cell>
          <cell r="F3333" t="str">
            <v>Low Participation Case</v>
          </cell>
          <cell r="G3333">
            <v>0</v>
          </cell>
          <cell r="H3333">
            <v>0</v>
          </cell>
          <cell r="I3333">
            <v>0</v>
          </cell>
          <cell r="J3333">
            <v>0</v>
          </cell>
          <cell r="K3333">
            <v>0</v>
          </cell>
          <cell r="L3333">
            <v>0</v>
          </cell>
          <cell r="M3333">
            <v>0</v>
          </cell>
          <cell r="N3333">
            <v>0</v>
          </cell>
          <cell r="O3333">
            <v>0</v>
          </cell>
          <cell r="P3333">
            <v>0</v>
          </cell>
          <cell r="Q3333">
            <v>0</v>
          </cell>
          <cell r="R3333">
            <v>351680.42</v>
          </cell>
          <cell r="S3333">
            <v>1071390.72</v>
          </cell>
          <cell r="T3333">
            <v>2537897.67</v>
          </cell>
          <cell r="U3333">
            <v>3311695.75</v>
          </cell>
          <cell r="V3333">
            <v>3733808.12</v>
          </cell>
          <cell r="W3333">
            <v>3788051.65</v>
          </cell>
          <cell r="X3333">
            <v>3842351.67</v>
          </cell>
          <cell r="Y3333">
            <v>3896640.94</v>
          </cell>
          <cell r="Z3333">
            <v>3950917.05</v>
          </cell>
          <cell r="AA3333">
            <v>4005189.34</v>
          </cell>
          <cell r="AB3333">
            <v>4059468.57</v>
          </cell>
          <cell r="AC3333">
            <v>4113918.62</v>
          </cell>
          <cell r="AD3333">
            <v>4170493.29</v>
          </cell>
          <cell r="AE3333">
            <v>4227845.9800000004</v>
          </cell>
          <cell r="AF3333">
            <v>4285987.3899999997</v>
          </cell>
          <cell r="AG3333">
            <v>4344928.3600000003</v>
          </cell>
          <cell r="AH3333">
            <v>4404679.88</v>
          </cell>
          <cell r="AI3333">
            <v>4465253.1100000003</v>
          </cell>
          <cell r="AJ3333">
            <v>4526659.34</v>
          </cell>
          <cell r="AK3333">
            <v>4588910.04</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row>
        <row r="3334">
          <cell r="A3334" t="str">
            <v>WAResidentialTime-Of-UseParticipantsLow Participation Case0</v>
          </cell>
          <cell r="B3334" t="str">
            <v>WA</v>
          </cell>
          <cell r="C3334" t="str">
            <v>Residential</v>
          </cell>
          <cell r="D3334" t="str">
            <v>Time-Of-Use</v>
          </cell>
          <cell r="E3334" t="str">
            <v>Participants</v>
          </cell>
          <cell r="F3334" t="str">
            <v>Low Participation Case</v>
          </cell>
          <cell r="G3334">
            <v>0</v>
          </cell>
          <cell r="H3334">
            <v>0</v>
          </cell>
          <cell r="I3334">
            <v>0</v>
          </cell>
          <cell r="J3334">
            <v>0</v>
          </cell>
          <cell r="K3334">
            <v>0</v>
          </cell>
          <cell r="L3334">
            <v>0</v>
          </cell>
          <cell r="M3334">
            <v>0</v>
          </cell>
          <cell r="N3334">
            <v>0</v>
          </cell>
          <cell r="O3334">
            <v>0</v>
          </cell>
          <cell r="P3334">
            <v>0</v>
          </cell>
          <cell r="Q3334">
            <v>0</v>
          </cell>
          <cell r="R3334">
            <v>16746.686550000006</v>
          </cell>
          <cell r="S3334">
            <v>51018.605550000015</v>
          </cell>
          <cell r="T3334">
            <v>120852.27000000002</v>
          </cell>
          <cell r="U3334">
            <v>157699.79775000006</v>
          </cell>
          <cell r="V3334">
            <v>177800.38649999999</v>
          </cell>
          <cell r="W3334">
            <v>180383.41200000001</v>
          </cell>
          <cell r="X3334">
            <v>182969.12700000001</v>
          </cell>
          <cell r="Y3334">
            <v>185554.33050000004</v>
          </cell>
          <cell r="Z3334">
            <v>188138.90700000001</v>
          </cell>
          <cell r="AA3334">
            <v>190723.30200000003</v>
          </cell>
          <cell r="AB3334">
            <v>193308.027</v>
          </cell>
          <cell r="AC3334">
            <v>195900.88650000002</v>
          </cell>
          <cell r="AD3334">
            <v>198594.91865997191</v>
          </cell>
          <cell r="AE3334">
            <v>201325.99919378545</v>
          </cell>
          <cell r="AF3334">
            <v>204094.63759127702</v>
          </cell>
          <cell r="AG3334">
            <v>206901.35034879539</v>
          </cell>
          <cell r="AH3334">
            <v>209746.66106555553</v>
          </cell>
          <cell r="AI3334">
            <v>212631.10054131731</v>
          </cell>
          <cell r="AJ3334">
            <v>215555.20687540746</v>
          </cell>
          <cell r="AK3334">
            <v>218519.52556710335</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row>
        <row r="3335">
          <cell r="A3335" t="str">
            <v>WASmall C&amp;ITime-Of-UseProgram Annual BenefitsLow Participation Case0</v>
          </cell>
          <cell r="B3335" t="str">
            <v>WA</v>
          </cell>
          <cell r="C3335" t="str">
            <v>Small C&amp;I</v>
          </cell>
          <cell r="D3335" t="str">
            <v>Time-Of-Use</v>
          </cell>
          <cell r="E3335" t="str">
            <v>Program Annual Benefits</v>
          </cell>
          <cell r="F3335" t="str">
            <v>Low Participation Case</v>
          </cell>
          <cell r="G3335">
            <v>0</v>
          </cell>
          <cell r="H3335">
            <v>0</v>
          </cell>
          <cell r="I3335">
            <v>0</v>
          </cell>
          <cell r="J3335">
            <v>0</v>
          </cell>
          <cell r="K3335">
            <v>0</v>
          </cell>
          <cell r="L3335">
            <v>0</v>
          </cell>
          <cell r="M3335">
            <v>0</v>
          </cell>
          <cell r="N3335">
            <v>0</v>
          </cell>
          <cell r="O3335">
            <v>0</v>
          </cell>
          <cell r="P3335">
            <v>0</v>
          </cell>
          <cell r="Q3335">
            <v>0</v>
          </cell>
          <cell r="R3335">
            <v>573231.01</v>
          </cell>
          <cell r="S3335">
            <v>1745288.43</v>
          </cell>
          <cell r="T3335">
            <v>4127886.26</v>
          </cell>
          <cell r="U3335">
            <v>5388069.9000000004</v>
          </cell>
          <cell r="V3335">
            <v>6066603.5300000003</v>
          </cell>
          <cell r="W3335">
            <v>6146956.6100000003</v>
          </cell>
          <cell r="X3335">
            <v>6226381.7599999998</v>
          </cell>
          <cell r="Y3335">
            <v>6305886.3200000003</v>
          </cell>
          <cell r="Z3335">
            <v>6389191.79</v>
          </cell>
          <cell r="AA3335">
            <v>6482465.1100000003</v>
          </cell>
          <cell r="AB3335">
            <v>6568214.9500000002</v>
          </cell>
          <cell r="AC3335">
            <v>6654117.0800000001</v>
          </cell>
          <cell r="AD3335">
            <v>6743128.8899999997</v>
          </cell>
          <cell r="AE3335">
            <v>6833331.4100000001</v>
          </cell>
          <cell r="AF3335">
            <v>6924740.5700000003</v>
          </cell>
          <cell r="AG3335">
            <v>7017372.5</v>
          </cell>
          <cell r="AH3335">
            <v>7111243.5700000003</v>
          </cell>
          <cell r="AI3335">
            <v>7206370.3399999999</v>
          </cell>
          <cell r="AJ3335">
            <v>7302769.6200000001</v>
          </cell>
          <cell r="AK3335">
            <v>7400458.4299999997</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row>
        <row r="3336">
          <cell r="A3336" t="str">
            <v>WASmall C&amp;ITime-Of-UseProgram Annual CostsLow Participation Case0</v>
          </cell>
          <cell r="B3336" t="str">
            <v>WA</v>
          </cell>
          <cell r="C3336" t="str">
            <v>Small C&amp;I</v>
          </cell>
          <cell r="D3336" t="str">
            <v>Time-Of-Use</v>
          </cell>
          <cell r="E3336" t="str">
            <v>Program Annual Costs</v>
          </cell>
          <cell r="F3336" t="str">
            <v>Low Participation Case</v>
          </cell>
          <cell r="G3336">
            <v>0</v>
          </cell>
          <cell r="H3336">
            <v>0</v>
          </cell>
          <cell r="I3336">
            <v>0</v>
          </cell>
          <cell r="J3336">
            <v>0</v>
          </cell>
          <cell r="K3336">
            <v>0</v>
          </cell>
          <cell r="L3336">
            <v>0</v>
          </cell>
          <cell r="M3336">
            <v>0</v>
          </cell>
          <cell r="N3336">
            <v>0</v>
          </cell>
          <cell r="O3336">
            <v>0</v>
          </cell>
          <cell r="P3336">
            <v>0</v>
          </cell>
          <cell r="Q3336">
            <v>0</v>
          </cell>
          <cell r="R3336">
            <v>5834317.1500000004</v>
          </cell>
          <cell r="S3336">
            <v>12509121.98</v>
          </cell>
          <cell r="T3336">
            <v>26286343.199999999</v>
          </cell>
          <cell r="U3336">
            <v>16130618.27</v>
          </cell>
          <cell r="V3336">
            <v>10911310.720000001</v>
          </cell>
          <cell r="W3336">
            <v>4823091.07</v>
          </cell>
          <cell r="X3336">
            <v>4899046.41</v>
          </cell>
          <cell r="Y3336">
            <v>4974249.76</v>
          </cell>
          <cell r="Z3336">
            <v>5049879.66</v>
          </cell>
          <cell r="AA3336">
            <v>5126289.05</v>
          </cell>
          <cell r="AB3336">
            <v>5203203.5</v>
          </cell>
          <cell r="AC3336">
            <v>5283869.59</v>
          </cell>
          <cell r="AD3336">
            <v>5405233.1200000001</v>
          </cell>
          <cell r="AE3336">
            <v>5502775.29</v>
          </cell>
          <cell r="AF3336">
            <v>5602414.6799999997</v>
          </cell>
          <cell r="AG3336">
            <v>5704204.7300000004</v>
          </cell>
          <cell r="AH3336">
            <v>5808200.4400000004</v>
          </cell>
          <cell r="AI3336">
            <v>5914458.3899999997</v>
          </cell>
          <cell r="AJ3336">
            <v>6023036.7800000003</v>
          </cell>
          <cell r="AK3336">
            <v>6133995.5099999998</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row>
        <row r="3337">
          <cell r="A3337" t="str">
            <v>WASmall C&amp;ITime-Of-UseNon-Incentive CostsLow Participation Case0</v>
          </cell>
          <cell r="B3337" t="str">
            <v>WA</v>
          </cell>
          <cell r="C3337" t="str">
            <v>Small C&amp;I</v>
          </cell>
          <cell r="D3337" t="str">
            <v>Time-Of-Use</v>
          </cell>
          <cell r="E3337" t="str">
            <v>Non-Incentive Costs</v>
          </cell>
          <cell r="F3337" t="str">
            <v>Low Participation Case</v>
          </cell>
          <cell r="G3337">
            <v>0</v>
          </cell>
          <cell r="H3337">
            <v>0</v>
          </cell>
          <cell r="I3337">
            <v>0</v>
          </cell>
          <cell r="J3337">
            <v>0</v>
          </cell>
          <cell r="K3337">
            <v>0</v>
          </cell>
          <cell r="L3337">
            <v>0</v>
          </cell>
          <cell r="M3337">
            <v>0</v>
          </cell>
          <cell r="N3337">
            <v>0</v>
          </cell>
          <cell r="O3337">
            <v>0</v>
          </cell>
          <cell r="P3337">
            <v>0</v>
          </cell>
          <cell r="Q3337">
            <v>0</v>
          </cell>
          <cell r="R3337">
            <v>5482636.7300000004</v>
          </cell>
          <cell r="S3337">
            <v>11437731.27</v>
          </cell>
          <cell r="T3337">
            <v>23748445.530000001</v>
          </cell>
          <cell r="U3337">
            <v>12818922.52</v>
          </cell>
          <cell r="V3337">
            <v>7177502.6100000003</v>
          </cell>
          <cell r="W3337">
            <v>1035039.42</v>
          </cell>
          <cell r="X3337">
            <v>1056694.75</v>
          </cell>
          <cell r="Y3337">
            <v>1077608.81</v>
          </cell>
          <cell r="Z3337">
            <v>1098962.6200000001</v>
          </cell>
          <cell r="AA3337">
            <v>1121099.71</v>
          </cell>
          <cell r="AB3337">
            <v>1143734.93</v>
          </cell>
          <cell r="AC3337">
            <v>1169950.97</v>
          </cell>
          <cell r="AD3337">
            <v>1234739.83</v>
          </cell>
          <cell r="AE3337">
            <v>1274929.31</v>
          </cell>
          <cell r="AF3337">
            <v>1316427.29</v>
          </cell>
          <cell r="AG3337">
            <v>1359276.37</v>
          </cell>
          <cell r="AH3337">
            <v>1403520.56</v>
          </cell>
          <cell r="AI3337">
            <v>1449205.28</v>
          </cell>
          <cell r="AJ3337">
            <v>1496377.44</v>
          </cell>
          <cell r="AK3337">
            <v>1545085.48</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row>
        <row r="3338">
          <cell r="A3338" t="str">
            <v>WASmall C&amp;ITime-Of-UseSummer Peak Reduction @Meter  (MW)Low Participation Case0</v>
          </cell>
          <cell r="B3338" t="str">
            <v>WA</v>
          </cell>
          <cell r="C3338" t="str">
            <v>Small C&amp;I</v>
          </cell>
          <cell r="D3338" t="str">
            <v>Time-Of-Use</v>
          </cell>
          <cell r="E3338" t="str">
            <v>Summer Peak Reduction @Meter  (MW)</v>
          </cell>
          <cell r="F3338" t="str">
            <v>Low Participation Case</v>
          </cell>
          <cell r="G3338">
            <v>0</v>
          </cell>
          <cell r="H3338">
            <v>0</v>
          </cell>
          <cell r="I3338">
            <v>0</v>
          </cell>
          <cell r="J3338">
            <v>0</v>
          </cell>
          <cell r="K3338">
            <v>0</v>
          </cell>
          <cell r="L3338">
            <v>0</v>
          </cell>
          <cell r="M3338">
            <v>0</v>
          </cell>
          <cell r="N3338">
            <v>0</v>
          </cell>
          <cell r="O3338">
            <v>0</v>
          </cell>
          <cell r="P3338">
            <v>0</v>
          </cell>
          <cell r="Q3338">
            <v>0</v>
          </cell>
          <cell r="R3338">
            <v>5.1061481672101516</v>
          </cell>
          <cell r="S3338">
            <v>15.546439584201273</v>
          </cell>
          <cell r="T3338">
            <v>36.769815927493447</v>
          </cell>
          <cell r="U3338">
            <v>47.99510590524666</v>
          </cell>
          <cell r="V3338">
            <v>54.039254216657497</v>
          </cell>
          <cell r="W3338">
            <v>54.75501228123791</v>
          </cell>
          <cell r="X3338">
            <v>55.462504704051796</v>
          </cell>
          <cell r="Y3338">
            <v>56.170704503007471</v>
          </cell>
          <cell r="Z3338">
            <v>56.91276145592839</v>
          </cell>
          <cell r="AA3338">
            <v>57.74360864977195</v>
          </cell>
          <cell r="AB3338">
            <v>58.507439221742665</v>
          </cell>
          <cell r="AC3338">
            <v>59.27262640549219</v>
          </cell>
          <cell r="AD3338">
            <v>60.065513565673378</v>
          </cell>
          <cell r="AE3338">
            <v>60.869007140432515</v>
          </cell>
          <cell r="AF3338">
            <v>61.683249011282939</v>
          </cell>
          <cell r="AG3338">
            <v>62.508382957680382</v>
          </cell>
          <cell r="AH3338">
            <v>63.344554682411669</v>
          </cell>
          <cell r="AI3338">
            <v>64.191911837323005</v>
          </cell>
          <cell r="AJ3338">
            <v>65.050604049392433</v>
          </cell>
          <cell r="AK3338">
            <v>65.920782947151125</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row>
        <row r="3339">
          <cell r="A3339" t="str">
            <v>WASmall C&amp;ITime-Of-UseSummer Peak Reduction @Generation (MW)Low Participation Case0</v>
          </cell>
          <cell r="B3339" t="str">
            <v>WA</v>
          </cell>
          <cell r="C3339" t="str">
            <v>Small C&amp;I</v>
          </cell>
          <cell r="D3339" t="str">
            <v>Time-Of-Use</v>
          </cell>
          <cell r="E3339" t="str">
            <v>Summer Peak Reduction @Generation (MW)</v>
          </cell>
          <cell r="F3339" t="str">
            <v>Low Participation Case</v>
          </cell>
          <cell r="G3339">
            <v>0</v>
          </cell>
          <cell r="H3339">
            <v>0</v>
          </cell>
          <cell r="I3339">
            <v>0</v>
          </cell>
          <cell r="J3339">
            <v>0</v>
          </cell>
          <cell r="K3339">
            <v>0</v>
          </cell>
          <cell r="L3339">
            <v>0</v>
          </cell>
          <cell r="M3339">
            <v>0</v>
          </cell>
          <cell r="N3339">
            <v>0</v>
          </cell>
          <cell r="O3339">
            <v>0</v>
          </cell>
          <cell r="P3339">
            <v>0</v>
          </cell>
          <cell r="Q3339">
            <v>0</v>
          </cell>
          <cell r="R3339">
            <v>5.6309529854545115</v>
          </cell>
          <cell r="S3339">
            <v>17.1442871462299</v>
          </cell>
          <cell r="T3339">
            <v>40.548980952242438</v>
          </cell>
          <cell r="U3339">
            <v>52.92799504328039</v>
          </cell>
          <cell r="V3339">
            <v>59.593354892652727</v>
          </cell>
          <cell r="W3339">
            <v>60.382677857562754</v>
          </cell>
          <cell r="X3339">
            <v>61.162885646285609</v>
          </cell>
          <cell r="Y3339">
            <v>61.94387351456492</v>
          </cell>
          <cell r="Z3339">
            <v>62.762198341341403</v>
          </cell>
          <cell r="AA3339">
            <v>63.678439181486489</v>
          </cell>
          <cell r="AB3339">
            <v>64.520775498172327</v>
          </cell>
          <cell r="AC3339">
            <v>65.364607857843168</v>
          </cell>
          <cell r="AD3339">
            <v>66.238987169908881</v>
          </cell>
          <cell r="AE3339">
            <v>67.125063013269198</v>
          </cell>
          <cell r="AF3339">
            <v>68.022991851877961</v>
          </cell>
          <cell r="AG3339">
            <v>68.932932242700019</v>
          </cell>
          <cell r="AH3339">
            <v>69.855044863709381</v>
          </cell>
          <cell r="AI3339">
            <v>70.789492542261797</v>
          </cell>
          <cell r="AJ3339">
            <v>71.73644028384696</v>
          </cell>
          <cell r="AK3339">
            <v>72.696055301225314</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row>
        <row r="3340">
          <cell r="A3340" t="str">
            <v>WASmall C&amp;ITime-Of-UseWinter Peak Reduction @Meter  (MW)Low Participation Case0</v>
          </cell>
          <cell r="B3340" t="str">
            <v>WA</v>
          </cell>
          <cell r="C3340" t="str">
            <v>Small C&amp;I</v>
          </cell>
          <cell r="D3340" t="str">
            <v>Time-Of-Use</v>
          </cell>
          <cell r="E3340" t="str">
            <v>Winter Peak Reduction @Meter  (MW)</v>
          </cell>
          <cell r="F3340" t="str">
            <v>Low Participation Case</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row>
        <row r="3341">
          <cell r="A3341" t="str">
            <v>WASmall C&amp;ITime-Of-UseWinter Peak Reduction @Generation (MW)Low Participation Case0</v>
          </cell>
          <cell r="B3341" t="str">
            <v>WA</v>
          </cell>
          <cell r="C3341" t="str">
            <v>Small C&amp;I</v>
          </cell>
          <cell r="D3341" t="str">
            <v>Time-Of-Use</v>
          </cell>
          <cell r="E3341" t="str">
            <v>Winter Peak Reduction @Generation (MW)</v>
          </cell>
          <cell r="F3341" t="str">
            <v>Low Participation Case</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row>
        <row r="3342">
          <cell r="A3342" t="str">
            <v>WASmall C&amp;ITime-Of-UseProgram Annual BenefitsLow Participation Case0</v>
          </cell>
          <cell r="B3342" t="str">
            <v>WA</v>
          </cell>
          <cell r="C3342" t="str">
            <v>Small C&amp;I</v>
          </cell>
          <cell r="D3342" t="str">
            <v>Time-Of-Use</v>
          </cell>
          <cell r="E3342" t="str">
            <v>Program Annual Benefits</v>
          </cell>
          <cell r="F3342" t="str">
            <v>Low Participation Case</v>
          </cell>
          <cell r="G3342">
            <v>0</v>
          </cell>
        </row>
        <row r="3343">
          <cell r="A3343" t="str">
            <v>WASmall C&amp;ITime-Of-UseNew ParticipantsLow Participation Case0</v>
          </cell>
          <cell r="B3343" t="str">
            <v>WA</v>
          </cell>
          <cell r="C3343" t="str">
            <v>Small C&amp;I</v>
          </cell>
          <cell r="D3343" t="str">
            <v>Time-Of-Use</v>
          </cell>
          <cell r="E3343" t="str">
            <v>New Participants</v>
          </cell>
          <cell r="F3343" t="str">
            <v>Low Participation Case</v>
          </cell>
          <cell r="G3343">
            <v>0</v>
          </cell>
          <cell r="H3343">
            <v>0</v>
          </cell>
          <cell r="I3343">
            <v>0</v>
          </cell>
          <cell r="J3343">
            <v>0</v>
          </cell>
          <cell r="K3343">
            <v>0</v>
          </cell>
          <cell r="L3343">
            <v>0</v>
          </cell>
          <cell r="M3343">
            <v>0</v>
          </cell>
          <cell r="N3343">
            <v>0</v>
          </cell>
          <cell r="O3343">
            <v>0</v>
          </cell>
          <cell r="P3343">
            <v>0</v>
          </cell>
          <cell r="Q3343">
            <v>0</v>
          </cell>
          <cell r="R3343">
            <v>16746.686550000006</v>
          </cell>
          <cell r="S3343">
            <v>34271.919000000009</v>
          </cell>
          <cell r="T3343">
            <v>69833.664450000011</v>
          </cell>
          <cell r="U3343">
            <v>36847.527750000037</v>
          </cell>
          <cell r="V3343">
            <v>20100.588749999937</v>
          </cell>
          <cell r="W3343">
            <v>2583.0255000000179</v>
          </cell>
          <cell r="X3343">
            <v>2585.7149999999965</v>
          </cell>
          <cell r="Y3343">
            <v>2585.2035000000324</v>
          </cell>
          <cell r="Z3343">
            <v>2584.5764999999665</v>
          </cell>
          <cell r="AA3343">
            <v>2584.3950000000186</v>
          </cell>
          <cell r="AB3343">
            <v>2584.7249999999767</v>
          </cell>
          <cell r="AC3343">
            <v>2592.8595000000205</v>
          </cell>
          <cell r="AD3343">
            <v>2694.0321599718882</v>
          </cell>
          <cell r="AE3343">
            <v>2731.0805338135397</v>
          </cell>
          <cell r="AF3343">
            <v>2768.6383974915661</v>
          </cell>
          <cell r="AG3343">
            <v>2806.7127575183695</v>
          </cell>
          <cell r="AH3343">
            <v>2845.3107167601411</v>
          </cell>
          <cell r="AI3343">
            <v>2884.4394757617847</v>
          </cell>
          <cell r="AJ3343">
            <v>2924.1063340901455</v>
          </cell>
          <cell r="AK3343">
            <v>2964.3186916958948</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row>
        <row r="3344">
          <cell r="A3344" t="str">
            <v>WASmall C&amp;ITime-Of-UseIncentive CostsLow Participation Case0</v>
          </cell>
          <cell r="B3344" t="str">
            <v>WA</v>
          </cell>
          <cell r="C3344" t="str">
            <v>Small C&amp;I</v>
          </cell>
          <cell r="D3344" t="str">
            <v>Time-Of-Use</v>
          </cell>
          <cell r="E3344" t="str">
            <v>Incentive Costs</v>
          </cell>
          <cell r="F3344" t="str">
            <v>Low Participation Case</v>
          </cell>
          <cell r="G3344">
            <v>0</v>
          </cell>
          <cell r="H3344">
            <v>0</v>
          </cell>
          <cell r="I3344">
            <v>0</v>
          </cell>
          <cell r="J3344">
            <v>0</v>
          </cell>
          <cell r="K3344">
            <v>0</v>
          </cell>
          <cell r="L3344">
            <v>0</v>
          </cell>
          <cell r="M3344">
            <v>0</v>
          </cell>
          <cell r="N3344">
            <v>0</v>
          </cell>
          <cell r="O3344">
            <v>0</v>
          </cell>
          <cell r="P3344">
            <v>0</v>
          </cell>
          <cell r="Q3344">
            <v>0</v>
          </cell>
          <cell r="R3344">
            <v>351680.42</v>
          </cell>
          <cell r="S3344">
            <v>1071390.72</v>
          </cell>
          <cell r="T3344">
            <v>2537897.67</v>
          </cell>
          <cell r="U3344">
            <v>3311695.75</v>
          </cell>
          <cell r="V3344">
            <v>3733808.12</v>
          </cell>
          <cell r="W3344">
            <v>3788051.65</v>
          </cell>
          <cell r="X3344">
            <v>3842351.67</v>
          </cell>
          <cell r="Y3344">
            <v>3896640.94</v>
          </cell>
          <cell r="Z3344">
            <v>3950917.05</v>
          </cell>
          <cell r="AA3344">
            <v>4005189.34</v>
          </cell>
          <cell r="AB3344">
            <v>4059468.57</v>
          </cell>
          <cell r="AC3344">
            <v>4113918.62</v>
          </cell>
          <cell r="AD3344">
            <v>4170493.29</v>
          </cell>
          <cell r="AE3344">
            <v>4227845.9800000004</v>
          </cell>
          <cell r="AF3344">
            <v>4285987.3899999997</v>
          </cell>
          <cell r="AG3344">
            <v>4344928.3600000003</v>
          </cell>
          <cell r="AH3344">
            <v>4404679.88</v>
          </cell>
          <cell r="AI3344">
            <v>4465253.1100000003</v>
          </cell>
          <cell r="AJ3344">
            <v>4526659.34</v>
          </cell>
          <cell r="AK3344">
            <v>4588910.04</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row>
        <row r="3345">
          <cell r="A3345" t="str">
            <v>WASmall C&amp;ITime-Of-UseParticipantsLow Participation Case0</v>
          </cell>
          <cell r="B3345" t="str">
            <v>WA</v>
          </cell>
          <cell r="C3345" t="str">
            <v>Small C&amp;I</v>
          </cell>
          <cell r="D3345" t="str">
            <v>Time-Of-Use</v>
          </cell>
          <cell r="E3345" t="str">
            <v>Participants</v>
          </cell>
          <cell r="F3345" t="str">
            <v>Low Participation Case</v>
          </cell>
          <cell r="G3345">
            <v>0</v>
          </cell>
          <cell r="H3345">
            <v>0</v>
          </cell>
          <cell r="I3345">
            <v>0</v>
          </cell>
          <cell r="J3345">
            <v>0</v>
          </cell>
          <cell r="K3345">
            <v>0</v>
          </cell>
          <cell r="L3345">
            <v>0</v>
          </cell>
          <cell r="M3345">
            <v>0</v>
          </cell>
          <cell r="N3345">
            <v>0</v>
          </cell>
          <cell r="O3345">
            <v>0</v>
          </cell>
          <cell r="P3345">
            <v>0</v>
          </cell>
          <cell r="Q3345">
            <v>0</v>
          </cell>
          <cell r="R3345">
            <v>16746.686550000006</v>
          </cell>
          <cell r="S3345">
            <v>51018.605550000015</v>
          </cell>
          <cell r="T3345">
            <v>120852.27000000002</v>
          </cell>
          <cell r="U3345">
            <v>157699.79775000006</v>
          </cell>
          <cell r="V3345">
            <v>177800.38649999999</v>
          </cell>
          <cell r="W3345">
            <v>180383.41200000001</v>
          </cell>
          <cell r="X3345">
            <v>182969.12700000001</v>
          </cell>
          <cell r="Y3345">
            <v>185554.33050000004</v>
          </cell>
          <cell r="Z3345">
            <v>188138.90700000001</v>
          </cell>
          <cell r="AA3345">
            <v>190723.30200000003</v>
          </cell>
          <cell r="AB3345">
            <v>193308.027</v>
          </cell>
          <cell r="AC3345">
            <v>195900.88650000002</v>
          </cell>
          <cell r="AD3345">
            <v>198594.91865997191</v>
          </cell>
          <cell r="AE3345">
            <v>201325.99919378545</v>
          </cell>
          <cell r="AF3345">
            <v>204094.63759127702</v>
          </cell>
          <cell r="AG3345">
            <v>206901.35034879539</v>
          </cell>
          <cell r="AH3345">
            <v>209746.66106555553</v>
          </cell>
          <cell r="AI3345">
            <v>212631.10054131731</v>
          </cell>
          <cell r="AJ3345">
            <v>215555.20687540746</v>
          </cell>
          <cell r="AK3345">
            <v>218519.52556710335</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row>
        <row r="3346">
          <cell r="A3346" t="str">
            <v>WAResidentialDemand ChargeProgram Annual BenefitsLow Participation Case0</v>
          </cell>
          <cell r="B3346" t="str">
            <v>WA</v>
          </cell>
          <cell r="C3346" t="str">
            <v>Residential</v>
          </cell>
          <cell r="D3346" t="str">
            <v>Demand Charge</v>
          </cell>
          <cell r="E3346" t="str">
            <v>Program Annual Benefits</v>
          </cell>
          <cell r="F3346" t="str">
            <v>Low Participation Case</v>
          </cell>
          <cell r="G3346">
            <v>0</v>
          </cell>
          <cell r="H3346">
            <v>0</v>
          </cell>
          <cell r="I3346">
            <v>0</v>
          </cell>
          <cell r="J3346">
            <v>0</v>
          </cell>
          <cell r="K3346">
            <v>0</v>
          </cell>
          <cell r="L3346">
            <v>0</v>
          </cell>
          <cell r="M3346">
            <v>0</v>
          </cell>
          <cell r="N3346">
            <v>0</v>
          </cell>
          <cell r="O3346">
            <v>0</v>
          </cell>
          <cell r="P3346">
            <v>0</v>
          </cell>
          <cell r="Q3346">
            <v>0</v>
          </cell>
          <cell r="R3346">
            <v>573231.01</v>
          </cell>
          <cell r="S3346">
            <v>1745288.43</v>
          </cell>
          <cell r="T3346">
            <v>4127886.26</v>
          </cell>
          <cell r="U3346">
            <v>5388069.9000000004</v>
          </cell>
          <cell r="V3346">
            <v>6066603.5300000003</v>
          </cell>
          <cell r="W3346">
            <v>6146956.6100000003</v>
          </cell>
          <cell r="X3346">
            <v>6226381.7599999998</v>
          </cell>
          <cell r="Y3346">
            <v>6305886.3200000003</v>
          </cell>
          <cell r="Z3346">
            <v>6389191.79</v>
          </cell>
          <cell r="AA3346">
            <v>6482465.1100000003</v>
          </cell>
          <cell r="AB3346">
            <v>6568214.9500000002</v>
          </cell>
          <cell r="AC3346">
            <v>6654117.0800000001</v>
          </cell>
          <cell r="AD3346">
            <v>6743128.8899999997</v>
          </cell>
          <cell r="AE3346">
            <v>6833331.4100000001</v>
          </cell>
          <cell r="AF3346">
            <v>6924740.5700000003</v>
          </cell>
          <cell r="AG3346">
            <v>7017372.5</v>
          </cell>
          <cell r="AH3346">
            <v>7111243.5700000003</v>
          </cell>
          <cell r="AI3346">
            <v>7206370.3399999999</v>
          </cell>
          <cell r="AJ3346">
            <v>7302769.6200000001</v>
          </cell>
          <cell r="AK3346">
            <v>7400458.4299999997</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row>
        <row r="3347">
          <cell r="A3347" t="str">
            <v>WAResidentialDemand ChargeProgram Annual CostsLow Participation Case0</v>
          </cell>
          <cell r="B3347" t="str">
            <v>WA</v>
          </cell>
          <cell r="C3347" t="str">
            <v>Residential</v>
          </cell>
          <cell r="D3347" t="str">
            <v>Demand Charge</v>
          </cell>
          <cell r="E3347" t="str">
            <v>Program Annual Costs</v>
          </cell>
          <cell r="F3347" t="str">
            <v>Low Participation Case</v>
          </cell>
          <cell r="G3347">
            <v>0</v>
          </cell>
          <cell r="H3347">
            <v>0</v>
          </cell>
          <cell r="I3347">
            <v>0</v>
          </cell>
          <cell r="J3347">
            <v>0</v>
          </cell>
          <cell r="K3347">
            <v>0</v>
          </cell>
          <cell r="L3347">
            <v>0</v>
          </cell>
          <cell r="M3347">
            <v>0</v>
          </cell>
          <cell r="N3347">
            <v>0</v>
          </cell>
          <cell r="O3347">
            <v>0</v>
          </cell>
          <cell r="P3347">
            <v>0</v>
          </cell>
          <cell r="Q3347">
            <v>0</v>
          </cell>
          <cell r="R3347">
            <v>5834317.1500000004</v>
          </cell>
          <cell r="S3347">
            <v>12509121.98</v>
          </cell>
          <cell r="T3347">
            <v>26286343.199999999</v>
          </cell>
          <cell r="U3347">
            <v>16130618.27</v>
          </cell>
          <cell r="V3347">
            <v>10911310.720000001</v>
          </cell>
          <cell r="W3347">
            <v>4823091.07</v>
          </cell>
          <cell r="X3347">
            <v>4899046.41</v>
          </cell>
          <cell r="Y3347">
            <v>4974249.76</v>
          </cell>
          <cell r="Z3347">
            <v>5049879.66</v>
          </cell>
          <cell r="AA3347">
            <v>5126289.05</v>
          </cell>
          <cell r="AB3347">
            <v>5203203.5</v>
          </cell>
          <cell r="AC3347">
            <v>5283869.59</v>
          </cell>
          <cell r="AD3347">
            <v>5405233.1200000001</v>
          </cell>
          <cell r="AE3347">
            <v>5502775.29</v>
          </cell>
          <cell r="AF3347">
            <v>5602414.6799999997</v>
          </cell>
          <cell r="AG3347">
            <v>5704204.7300000004</v>
          </cell>
          <cell r="AH3347">
            <v>5808200.4400000004</v>
          </cell>
          <cell r="AI3347">
            <v>5914458.3899999997</v>
          </cell>
          <cell r="AJ3347">
            <v>6023036.7800000003</v>
          </cell>
          <cell r="AK3347">
            <v>6133995.5099999998</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row>
        <row r="3348">
          <cell r="A3348" t="str">
            <v>WAResidentialDemand ChargeNon-Incentive CostsLow Participation Case0</v>
          </cell>
          <cell r="B3348" t="str">
            <v>WA</v>
          </cell>
          <cell r="C3348" t="str">
            <v>Residential</v>
          </cell>
          <cell r="D3348" t="str">
            <v>Demand Charge</v>
          </cell>
          <cell r="E3348" t="str">
            <v>Non-Incentive Costs</v>
          </cell>
          <cell r="F3348" t="str">
            <v>Low Participation Case</v>
          </cell>
          <cell r="G3348">
            <v>0</v>
          </cell>
          <cell r="H3348">
            <v>0</v>
          </cell>
          <cell r="I3348">
            <v>0</v>
          </cell>
          <cell r="J3348">
            <v>0</v>
          </cell>
          <cell r="K3348">
            <v>0</v>
          </cell>
          <cell r="L3348">
            <v>0</v>
          </cell>
          <cell r="M3348">
            <v>0</v>
          </cell>
          <cell r="N3348">
            <v>0</v>
          </cell>
          <cell r="O3348">
            <v>0</v>
          </cell>
          <cell r="P3348">
            <v>0</v>
          </cell>
          <cell r="Q3348">
            <v>0</v>
          </cell>
          <cell r="R3348">
            <v>5482636.7300000004</v>
          </cell>
          <cell r="S3348">
            <v>11437731.27</v>
          </cell>
          <cell r="T3348">
            <v>23748445.530000001</v>
          </cell>
          <cell r="U3348">
            <v>12818922.52</v>
          </cell>
          <cell r="V3348">
            <v>7177502.6100000003</v>
          </cell>
          <cell r="W3348">
            <v>1035039.42</v>
          </cell>
          <cell r="X3348">
            <v>1056694.75</v>
          </cell>
          <cell r="Y3348">
            <v>1077608.81</v>
          </cell>
          <cell r="Z3348">
            <v>1098962.6200000001</v>
          </cell>
          <cell r="AA3348">
            <v>1121099.71</v>
          </cell>
          <cell r="AB3348">
            <v>1143734.93</v>
          </cell>
          <cell r="AC3348">
            <v>1169950.97</v>
          </cell>
          <cell r="AD3348">
            <v>1234739.83</v>
          </cell>
          <cell r="AE3348">
            <v>1274929.31</v>
          </cell>
          <cell r="AF3348">
            <v>1316427.29</v>
          </cell>
          <cell r="AG3348">
            <v>1359276.37</v>
          </cell>
          <cell r="AH3348">
            <v>1403520.56</v>
          </cell>
          <cell r="AI3348">
            <v>1449205.28</v>
          </cell>
          <cell r="AJ3348">
            <v>1496377.44</v>
          </cell>
          <cell r="AK3348">
            <v>1545085.48</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row>
        <row r="3349">
          <cell r="A3349" t="str">
            <v>WAResidentialDemand ChargeSummer Peak Reduction @Meter  (MW)Low Participation Case0</v>
          </cell>
          <cell r="B3349" t="str">
            <v>WA</v>
          </cell>
          <cell r="C3349" t="str">
            <v>Residential</v>
          </cell>
          <cell r="D3349" t="str">
            <v>Demand Charge</v>
          </cell>
          <cell r="E3349" t="str">
            <v>Summer Peak Reduction @Meter  (MW)</v>
          </cell>
          <cell r="F3349" t="str">
            <v>Low Participation Case</v>
          </cell>
          <cell r="G3349">
            <v>0</v>
          </cell>
          <cell r="H3349">
            <v>0</v>
          </cell>
          <cell r="I3349">
            <v>0</v>
          </cell>
          <cell r="J3349">
            <v>0</v>
          </cell>
          <cell r="K3349">
            <v>0</v>
          </cell>
          <cell r="L3349">
            <v>0</v>
          </cell>
          <cell r="M3349">
            <v>0</v>
          </cell>
          <cell r="N3349">
            <v>0</v>
          </cell>
          <cell r="O3349">
            <v>0</v>
          </cell>
          <cell r="P3349">
            <v>0</v>
          </cell>
          <cell r="Q3349">
            <v>0</v>
          </cell>
          <cell r="R3349">
            <v>5.1061481672101516</v>
          </cell>
          <cell r="S3349">
            <v>15.546439584201273</v>
          </cell>
          <cell r="T3349">
            <v>36.769815927493447</v>
          </cell>
          <cell r="U3349">
            <v>47.99510590524666</v>
          </cell>
          <cell r="V3349">
            <v>54.039254216657497</v>
          </cell>
          <cell r="W3349">
            <v>54.75501228123791</v>
          </cell>
          <cell r="X3349">
            <v>55.462504704051796</v>
          </cell>
          <cell r="Y3349">
            <v>56.170704503007471</v>
          </cell>
          <cell r="Z3349">
            <v>56.91276145592839</v>
          </cell>
          <cell r="AA3349">
            <v>57.74360864977195</v>
          </cell>
          <cell r="AB3349">
            <v>58.507439221742665</v>
          </cell>
          <cell r="AC3349">
            <v>59.27262640549219</v>
          </cell>
          <cell r="AD3349">
            <v>60.065513565673378</v>
          </cell>
          <cell r="AE3349">
            <v>60.869007140432515</v>
          </cell>
          <cell r="AF3349">
            <v>61.683249011282939</v>
          </cell>
          <cell r="AG3349">
            <v>62.508382957680382</v>
          </cell>
          <cell r="AH3349">
            <v>63.344554682411669</v>
          </cell>
          <cell r="AI3349">
            <v>64.191911837323005</v>
          </cell>
          <cell r="AJ3349">
            <v>65.050604049392433</v>
          </cell>
          <cell r="AK3349">
            <v>65.920782947151125</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row>
        <row r="3350">
          <cell r="A3350" t="str">
            <v>WAResidentialDemand ChargeSummer Peak Reduction @Generation (MW)Low Participation Case0</v>
          </cell>
          <cell r="B3350" t="str">
            <v>WA</v>
          </cell>
          <cell r="C3350" t="str">
            <v>Residential</v>
          </cell>
          <cell r="D3350" t="str">
            <v>Demand Charge</v>
          </cell>
          <cell r="E3350" t="str">
            <v>Summer Peak Reduction @Generation (MW)</v>
          </cell>
          <cell r="F3350" t="str">
            <v>Low Participation Case</v>
          </cell>
          <cell r="G3350">
            <v>0</v>
          </cell>
          <cell r="H3350">
            <v>0</v>
          </cell>
          <cell r="I3350">
            <v>0</v>
          </cell>
          <cell r="J3350">
            <v>0</v>
          </cell>
          <cell r="K3350">
            <v>0</v>
          </cell>
          <cell r="L3350">
            <v>0</v>
          </cell>
          <cell r="M3350">
            <v>0</v>
          </cell>
          <cell r="N3350">
            <v>0</v>
          </cell>
          <cell r="O3350">
            <v>0</v>
          </cell>
          <cell r="P3350">
            <v>0</v>
          </cell>
          <cell r="Q3350">
            <v>0</v>
          </cell>
          <cell r="R3350">
            <v>5.6309529854545115</v>
          </cell>
          <cell r="S3350">
            <v>17.1442871462299</v>
          </cell>
          <cell r="T3350">
            <v>40.548980952242438</v>
          </cell>
          <cell r="U3350">
            <v>52.92799504328039</v>
          </cell>
          <cell r="V3350">
            <v>59.593354892652727</v>
          </cell>
          <cell r="W3350">
            <v>60.382677857562754</v>
          </cell>
          <cell r="X3350">
            <v>61.162885646285609</v>
          </cell>
          <cell r="Y3350">
            <v>61.94387351456492</v>
          </cell>
          <cell r="Z3350">
            <v>62.762198341341403</v>
          </cell>
          <cell r="AA3350">
            <v>63.678439181486489</v>
          </cell>
          <cell r="AB3350">
            <v>64.520775498172327</v>
          </cell>
          <cell r="AC3350">
            <v>65.364607857843168</v>
          </cell>
          <cell r="AD3350">
            <v>66.238987169908881</v>
          </cell>
          <cell r="AE3350">
            <v>67.125063013269198</v>
          </cell>
          <cell r="AF3350">
            <v>68.022991851877961</v>
          </cell>
          <cell r="AG3350">
            <v>68.932932242700019</v>
          </cell>
          <cell r="AH3350">
            <v>69.855044863709381</v>
          </cell>
          <cell r="AI3350">
            <v>70.789492542261797</v>
          </cell>
          <cell r="AJ3350">
            <v>71.73644028384696</v>
          </cell>
          <cell r="AK3350">
            <v>72.696055301225314</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row>
        <row r="3351">
          <cell r="A3351" t="str">
            <v>WAResidentialDemand ChargeWinter Peak Reduction @Meter  (MW)Low Participation Case0</v>
          </cell>
          <cell r="B3351" t="str">
            <v>WA</v>
          </cell>
          <cell r="C3351" t="str">
            <v>Residential</v>
          </cell>
          <cell r="D3351" t="str">
            <v>Demand Charge</v>
          </cell>
          <cell r="E3351" t="str">
            <v>Winter Peak Reduction @Meter  (MW)</v>
          </cell>
          <cell r="F3351" t="str">
            <v>Low Participation Case</v>
          </cell>
          <cell r="G3351">
            <v>0</v>
          </cell>
          <cell r="H3351">
            <v>0</v>
          </cell>
          <cell r="I3351">
            <v>0</v>
          </cell>
          <cell r="J3351">
            <v>0</v>
          </cell>
          <cell r="K3351">
            <v>0</v>
          </cell>
          <cell r="L3351">
            <v>0</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row>
        <row r="3352">
          <cell r="A3352" t="str">
            <v>WAResidentialDemand ChargeWinter Peak Reduction @Generation (MW)Low Participation Case0</v>
          </cell>
          <cell r="B3352" t="str">
            <v>WA</v>
          </cell>
          <cell r="C3352" t="str">
            <v>Residential</v>
          </cell>
          <cell r="D3352" t="str">
            <v>Demand Charge</v>
          </cell>
          <cell r="E3352" t="str">
            <v>Winter Peak Reduction @Generation (MW)</v>
          </cell>
          <cell r="F3352" t="str">
            <v>Low Participation Case</v>
          </cell>
          <cell r="G3352">
            <v>0</v>
          </cell>
          <cell r="H3352">
            <v>0</v>
          </cell>
          <cell r="I3352">
            <v>0</v>
          </cell>
          <cell r="J3352">
            <v>0</v>
          </cell>
          <cell r="K3352">
            <v>0</v>
          </cell>
          <cell r="L3352">
            <v>0</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row>
        <row r="3353">
          <cell r="A3353" t="str">
            <v>WAResidentialDemand ChargeProgram Annual BenefitsLow Participation Case0</v>
          </cell>
          <cell r="B3353" t="str">
            <v>WA</v>
          </cell>
          <cell r="C3353" t="str">
            <v>Residential</v>
          </cell>
          <cell r="D3353" t="str">
            <v>Demand Charge</v>
          </cell>
          <cell r="E3353" t="str">
            <v>Program Annual Benefits</v>
          </cell>
          <cell r="F3353" t="str">
            <v>Low Participation Case</v>
          </cell>
          <cell r="G3353">
            <v>0</v>
          </cell>
        </row>
        <row r="3354">
          <cell r="A3354" t="str">
            <v>WAResidentialDemand ChargeNew ParticipantsLow Participation Case0</v>
          </cell>
          <cell r="B3354" t="str">
            <v>WA</v>
          </cell>
          <cell r="C3354" t="str">
            <v>Residential</v>
          </cell>
          <cell r="D3354" t="str">
            <v>Demand Charge</v>
          </cell>
          <cell r="E3354" t="str">
            <v>New Participants</v>
          </cell>
          <cell r="F3354" t="str">
            <v>Low Participation Case</v>
          </cell>
          <cell r="G3354">
            <v>0</v>
          </cell>
          <cell r="H3354">
            <v>0</v>
          </cell>
          <cell r="I3354">
            <v>0</v>
          </cell>
          <cell r="J3354">
            <v>0</v>
          </cell>
          <cell r="K3354">
            <v>0</v>
          </cell>
          <cell r="L3354">
            <v>0</v>
          </cell>
          <cell r="M3354">
            <v>0</v>
          </cell>
          <cell r="N3354">
            <v>0</v>
          </cell>
          <cell r="O3354">
            <v>0</v>
          </cell>
          <cell r="P3354">
            <v>0</v>
          </cell>
          <cell r="Q3354">
            <v>0</v>
          </cell>
          <cell r="R3354">
            <v>16746.686550000006</v>
          </cell>
          <cell r="S3354">
            <v>34271.919000000009</v>
          </cell>
          <cell r="T3354">
            <v>69833.664450000011</v>
          </cell>
          <cell r="U3354">
            <v>36847.527750000037</v>
          </cell>
          <cell r="V3354">
            <v>20100.588749999937</v>
          </cell>
          <cell r="W3354">
            <v>2583.0255000000179</v>
          </cell>
          <cell r="X3354">
            <v>2585.7149999999965</v>
          </cell>
          <cell r="Y3354">
            <v>2585.2035000000324</v>
          </cell>
          <cell r="Z3354">
            <v>2584.5764999999665</v>
          </cell>
          <cell r="AA3354">
            <v>2584.3950000000186</v>
          </cell>
          <cell r="AB3354">
            <v>2584.7249999999767</v>
          </cell>
          <cell r="AC3354">
            <v>2592.8595000000205</v>
          </cell>
          <cell r="AD3354">
            <v>2694.0321599718882</v>
          </cell>
          <cell r="AE3354">
            <v>2731.0805338135397</v>
          </cell>
          <cell r="AF3354">
            <v>2768.6383974915661</v>
          </cell>
          <cell r="AG3354">
            <v>2806.7127575183695</v>
          </cell>
          <cell r="AH3354">
            <v>2845.3107167601411</v>
          </cell>
          <cell r="AI3354">
            <v>2884.4394757617847</v>
          </cell>
          <cell r="AJ3354">
            <v>2924.1063340901455</v>
          </cell>
          <cell r="AK3354">
            <v>2964.3186916958948</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row>
        <row r="3355">
          <cell r="A3355" t="str">
            <v>WAResidentialDemand ChargeIncentive CostsLow Participation Case0</v>
          </cell>
          <cell r="B3355" t="str">
            <v>WA</v>
          </cell>
          <cell r="C3355" t="str">
            <v>Residential</v>
          </cell>
          <cell r="D3355" t="str">
            <v>Demand Charge</v>
          </cell>
          <cell r="E3355" t="str">
            <v>Incentive Costs</v>
          </cell>
          <cell r="F3355" t="str">
            <v>Low Participation Case</v>
          </cell>
          <cell r="G3355">
            <v>0</v>
          </cell>
          <cell r="H3355">
            <v>0</v>
          </cell>
          <cell r="I3355">
            <v>0</v>
          </cell>
          <cell r="J3355">
            <v>0</v>
          </cell>
          <cell r="K3355">
            <v>0</v>
          </cell>
          <cell r="L3355">
            <v>0</v>
          </cell>
          <cell r="M3355">
            <v>0</v>
          </cell>
          <cell r="N3355">
            <v>0</v>
          </cell>
          <cell r="O3355">
            <v>0</v>
          </cell>
          <cell r="P3355">
            <v>0</v>
          </cell>
          <cell r="Q3355">
            <v>0</v>
          </cell>
          <cell r="R3355">
            <v>351680.42</v>
          </cell>
          <cell r="S3355">
            <v>1071390.72</v>
          </cell>
          <cell r="T3355">
            <v>2537897.67</v>
          </cell>
          <cell r="U3355">
            <v>3311695.75</v>
          </cell>
          <cell r="V3355">
            <v>3733808.12</v>
          </cell>
          <cell r="W3355">
            <v>3788051.65</v>
          </cell>
          <cell r="X3355">
            <v>3842351.67</v>
          </cell>
          <cell r="Y3355">
            <v>3896640.94</v>
          </cell>
          <cell r="Z3355">
            <v>3950917.05</v>
          </cell>
          <cell r="AA3355">
            <v>4005189.34</v>
          </cell>
          <cell r="AB3355">
            <v>4059468.57</v>
          </cell>
          <cell r="AC3355">
            <v>4113918.62</v>
          </cell>
          <cell r="AD3355">
            <v>4170493.29</v>
          </cell>
          <cell r="AE3355">
            <v>4227845.9800000004</v>
          </cell>
          <cell r="AF3355">
            <v>4285987.3899999997</v>
          </cell>
          <cell r="AG3355">
            <v>4344928.3600000003</v>
          </cell>
          <cell r="AH3355">
            <v>4404679.88</v>
          </cell>
          <cell r="AI3355">
            <v>4465253.1100000003</v>
          </cell>
          <cell r="AJ3355">
            <v>4526659.34</v>
          </cell>
          <cell r="AK3355">
            <v>4588910.04</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row>
        <row r="3356">
          <cell r="A3356" t="str">
            <v>WAResidentialDemand ChargeParticipantsLow Participation Case0</v>
          </cell>
          <cell r="B3356" t="str">
            <v>WA</v>
          </cell>
          <cell r="C3356" t="str">
            <v>Residential</v>
          </cell>
          <cell r="D3356" t="str">
            <v>Demand Charge</v>
          </cell>
          <cell r="E3356" t="str">
            <v>Participants</v>
          </cell>
          <cell r="F3356" t="str">
            <v>Low Participation Case</v>
          </cell>
          <cell r="G3356">
            <v>0</v>
          </cell>
          <cell r="H3356">
            <v>0</v>
          </cell>
          <cell r="I3356">
            <v>0</v>
          </cell>
          <cell r="J3356">
            <v>0</v>
          </cell>
          <cell r="K3356">
            <v>0</v>
          </cell>
          <cell r="L3356">
            <v>0</v>
          </cell>
          <cell r="M3356">
            <v>0</v>
          </cell>
          <cell r="N3356">
            <v>0</v>
          </cell>
          <cell r="O3356">
            <v>0</v>
          </cell>
          <cell r="P3356">
            <v>0</v>
          </cell>
          <cell r="Q3356">
            <v>0</v>
          </cell>
          <cell r="R3356">
            <v>16746.686550000006</v>
          </cell>
          <cell r="S3356">
            <v>51018.605550000015</v>
          </cell>
          <cell r="T3356">
            <v>120852.27000000002</v>
          </cell>
          <cell r="U3356">
            <v>157699.79775000006</v>
          </cell>
          <cell r="V3356">
            <v>177800.38649999999</v>
          </cell>
          <cell r="W3356">
            <v>180383.41200000001</v>
          </cell>
          <cell r="X3356">
            <v>182969.12700000001</v>
          </cell>
          <cell r="Y3356">
            <v>185554.33050000004</v>
          </cell>
          <cell r="Z3356">
            <v>188138.90700000001</v>
          </cell>
          <cell r="AA3356">
            <v>190723.30200000003</v>
          </cell>
          <cell r="AB3356">
            <v>193308.027</v>
          </cell>
          <cell r="AC3356">
            <v>195900.88650000002</v>
          </cell>
          <cell r="AD3356">
            <v>198594.91865997191</v>
          </cell>
          <cell r="AE3356">
            <v>201325.99919378545</v>
          </cell>
          <cell r="AF3356">
            <v>204094.63759127702</v>
          </cell>
          <cell r="AG3356">
            <v>206901.35034879539</v>
          </cell>
          <cell r="AH3356">
            <v>209746.66106555553</v>
          </cell>
          <cell r="AI3356">
            <v>212631.10054131731</v>
          </cell>
          <cell r="AJ3356">
            <v>215555.20687540746</v>
          </cell>
          <cell r="AK3356">
            <v>218519.52556710335</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row>
        <row r="3357">
          <cell r="A3357" t="str">
            <v>WAResidentialTime-Of-Use EV ChargingProgram Annual BenefitsLow Participation Case0</v>
          </cell>
          <cell r="B3357" t="str">
            <v>WA</v>
          </cell>
          <cell r="C3357" t="str">
            <v>Residential</v>
          </cell>
          <cell r="D3357" t="str">
            <v>Time-Of-Use EV Charging</v>
          </cell>
          <cell r="E3357" t="str">
            <v>Program Annual Benefits</v>
          </cell>
          <cell r="F3357" t="str">
            <v>Low Participation Case</v>
          </cell>
          <cell r="G3357">
            <v>0</v>
          </cell>
          <cell r="H3357">
            <v>0</v>
          </cell>
          <cell r="I3357">
            <v>0</v>
          </cell>
          <cell r="J3357">
            <v>0</v>
          </cell>
          <cell r="K3357">
            <v>0</v>
          </cell>
          <cell r="L3357">
            <v>0</v>
          </cell>
          <cell r="M3357">
            <v>0</v>
          </cell>
          <cell r="N3357">
            <v>0</v>
          </cell>
          <cell r="O3357">
            <v>0</v>
          </cell>
          <cell r="P3357">
            <v>0</v>
          </cell>
          <cell r="Q3357">
            <v>0</v>
          </cell>
          <cell r="R3357">
            <v>573231.01</v>
          </cell>
          <cell r="S3357">
            <v>1745288.43</v>
          </cell>
          <cell r="T3357">
            <v>4127886.26</v>
          </cell>
          <cell r="U3357">
            <v>5388069.9000000004</v>
          </cell>
          <cell r="V3357">
            <v>6066603.5300000003</v>
          </cell>
          <cell r="W3357">
            <v>6146956.6100000003</v>
          </cell>
          <cell r="X3357">
            <v>6226381.7599999998</v>
          </cell>
          <cell r="Y3357">
            <v>6305886.3200000003</v>
          </cell>
          <cell r="Z3357">
            <v>6389191.79</v>
          </cell>
          <cell r="AA3357">
            <v>6482465.1100000003</v>
          </cell>
          <cell r="AB3357">
            <v>6568214.9500000002</v>
          </cell>
          <cell r="AC3357">
            <v>6654117.0800000001</v>
          </cell>
          <cell r="AD3357">
            <v>6743128.8899999997</v>
          </cell>
          <cell r="AE3357">
            <v>6833331.4100000001</v>
          </cell>
          <cell r="AF3357">
            <v>6924740.5700000003</v>
          </cell>
          <cell r="AG3357">
            <v>7017372.5</v>
          </cell>
          <cell r="AH3357">
            <v>7111243.5700000003</v>
          </cell>
          <cell r="AI3357">
            <v>7206370.3399999999</v>
          </cell>
          <cell r="AJ3357">
            <v>7302769.6200000001</v>
          </cell>
          <cell r="AK3357">
            <v>7400458.4299999997</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row>
        <row r="3358">
          <cell r="A3358" t="str">
            <v>WAResidentialTime-Of-Use EV ChargingProgram Annual CostsLow Participation Case0</v>
          </cell>
          <cell r="B3358" t="str">
            <v>WA</v>
          </cell>
          <cell r="C3358" t="str">
            <v>Residential</v>
          </cell>
          <cell r="D3358" t="str">
            <v>Time-Of-Use EV Charging</v>
          </cell>
          <cell r="E3358" t="str">
            <v>Program Annual Costs</v>
          </cell>
          <cell r="F3358" t="str">
            <v>Low Participation Case</v>
          </cell>
          <cell r="G3358">
            <v>0</v>
          </cell>
          <cell r="H3358">
            <v>0</v>
          </cell>
          <cell r="I3358">
            <v>0</v>
          </cell>
          <cell r="J3358">
            <v>0</v>
          </cell>
          <cell r="K3358">
            <v>0</v>
          </cell>
          <cell r="L3358">
            <v>0</v>
          </cell>
          <cell r="M3358">
            <v>0</v>
          </cell>
          <cell r="N3358">
            <v>0</v>
          </cell>
          <cell r="O3358">
            <v>0</v>
          </cell>
          <cell r="P3358">
            <v>0</v>
          </cell>
          <cell r="Q3358">
            <v>0</v>
          </cell>
          <cell r="R3358">
            <v>5834317.1500000004</v>
          </cell>
          <cell r="S3358">
            <v>12509121.98</v>
          </cell>
          <cell r="T3358">
            <v>26286343.199999999</v>
          </cell>
          <cell r="U3358">
            <v>16130618.27</v>
          </cell>
          <cell r="V3358">
            <v>10911310.720000001</v>
          </cell>
          <cell r="W3358">
            <v>4823091.07</v>
          </cell>
          <cell r="X3358">
            <v>4899046.41</v>
          </cell>
          <cell r="Y3358">
            <v>4974249.76</v>
          </cell>
          <cell r="Z3358">
            <v>5049879.66</v>
          </cell>
          <cell r="AA3358">
            <v>5126289.05</v>
          </cell>
          <cell r="AB3358">
            <v>5203203.5</v>
          </cell>
          <cell r="AC3358">
            <v>5283869.59</v>
          </cell>
          <cell r="AD3358">
            <v>5405233.1200000001</v>
          </cell>
          <cell r="AE3358">
            <v>5502775.29</v>
          </cell>
          <cell r="AF3358">
            <v>5602414.6799999997</v>
          </cell>
          <cell r="AG3358">
            <v>5704204.7300000004</v>
          </cell>
          <cell r="AH3358">
            <v>5808200.4400000004</v>
          </cell>
          <cell r="AI3358">
            <v>5914458.3899999997</v>
          </cell>
          <cell r="AJ3358">
            <v>6023036.7800000003</v>
          </cell>
          <cell r="AK3358">
            <v>6133995.5099999998</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row>
        <row r="3359">
          <cell r="A3359" t="str">
            <v>WAResidentialTime-Of-Use EV ChargingNon-Incentive CostsLow Participation Case0</v>
          </cell>
          <cell r="B3359" t="str">
            <v>WA</v>
          </cell>
          <cell r="C3359" t="str">
            <v>Residential</v>
          </cell>
          <cell r="D3359" t="str">
            <v>Time-Of-Use EV Charging</v>
          </cell>
          <cell r="E3359" t="str">
            <v>Non-Incentive Costs</v>
          </cell>
          <cell r="F3359" t="str">
            <v>Low Participation Case</v>
          </cell>
          <cell r="G3359">
            <v>0</v>
          </cell>
          <cell r="H3359">
            <v>0</v>
          </cell>
          <cell r="I3359">
            <v>0</v>
          </cell>
          <cell r="J3359">
            <v>0</v>
          </cell>
          <cell r="K3359">
            <v>0</v>
          </cell>
          <cell r="L3359">
            <v>0</v>
          </cell>
          <cell r="M3359">
            <v>0</v>
          </cell>
          <cell r="N3359">
            <v>0</v>
          </cell>
          <cell r="O3359">
            <v>0</v>
          </cell>
          <cell r="P3359">
            <v>0</v>
          </cell>
          <cell r="Q3359">
            <v>0</v>
          </cell>
          <cell r="R3359">
            <v>5482636.7300000004</v>
          </cell>
          <cell r="S3359">
            <v>11437731.27</v>
          </cell>
          <cell r="T3359">
            <v>23748445.530000001</v>
          </cell>
          <cell r="U3359">
            <v>12818922.52</v>
          </cell>
          <cell r="V3359">
            <v>7177502.6100000003</v>
          </cell>
          <cell r="W3359">
            <v>1035039.42</v>
          </cell>
          <cell r="X3359">
            <v>1056694.75</v>
          </cell>
          <cell r="Y3359">
            <v>1077608.81</v>
          </cell>
          <cell r="Z3359">
            <v>1098962.6200000001</v>
          </cell>
          <cell r="AA3359">
            <v>1121099.71</v>
          </cell>
          <cell r="AB3359">
            <v>1143734.93</v>
          </cell>
          <cell r="AC3359">
            <v>1169950.97</v>
          </cell>
          <cell r="AD3359">
            <v>1234739.83</v>
          </cell>
          <cell r="AE3359">
            <v>1274929.31</v>
          </cell>
          <cell r="AF3359">
            <v>1316427.29</v>
          </cell>
          <cell r="AG3359">
            <v>1359276.37</v>
          </cell>
          <cell r="AH3359">
            <v>1403520.56</v>
          </cell>
          <cell r="AI3359">
            <v>1449205.28</v>
          </cell>
          <cell r="AJ3359">
            <v>1496377.44</v>
          </cell>
          <cell r="AK3359">
            <v>1545085.48</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row>
        <row r="3360">
          <cell r="A3360" t="str">
            <v>WAResidentialTime-Of-Use EV ChargingSummer Peak Reduction @Meter  (MW)Low Participation Case0</v>
          </cell>
          <cell r="B3360" t="str">
            <v>WA</v>
          </cell>
          <cell r="C3360" t="str">
            <v>Residential</v>
          </cell>
          <cell r="D3360" t="str">
            <v>Time-Of-Use EV Charging</v>
          </cell>
          <cell r="E3360" t="str">
            <v>Summer Peak Reduction @Meter  (MW)</v>
          </cell>
          <cell r="F3360" t="str">
            <v>Low Participation Case</v>
          </cell>
          <cell r="G3360">
            <v>0</v>
          </cell>
          <cell r="H3360">
            <v>0</v>
          </cell>
          <cell r="I3360">
            <v>0</v>
          </cell>
          <cell r="J3360">
            <v>0</v>
          </cell>
          <cell r="K3360">
            <v>0</v>
          </cell>
          <cell r="L3360">
            <v>0</v>
          </cell>
          <cell r="M3360">
            <v>0</v>
          </cell>
          <cell r="N3360">
            <v>0</v>
          </cell>
          <cell r="O3360">
            <v>0</v>
          </cell>
          <cell r="P3360">
            <v>0</v>
          </cell>
          <cell r="Q3360">
            <v>0</v>
          </cell>
          <cell r="R3360">
            <v>5.1061481672101516</v>
          </cell>
          <cell r="S3360">
            <v>15.546439584201273</v>
          </cell>
          <cell r="T3360">
            <v>36.769815927493447</v>
          </cell>
          <cell r="U3360">
            <v>47.99510590524666</v>
          </cell>
          <cell r="V3360">
            <v>54.039254216657497</v>
          </cell>
          <cell r="W3360">
            <v>54.75501228123791</v>
          </cell>
          <cell r="X3360">
            <v>55.462504704051796</v>
          </cell>
          <cell r="Y3360">
            <v>56.170704503007471</v>
          </cell>
          <cell r="Z3360">
            <v>56.91276145592839</v>
          </cell>
          <cell r="AA3360">
            <v>57.74360864977195</v>
          </cell>
          <cell r="AB3360">
            <v>58.507439221742665</v>
          </cell>
          <cell r="AC3360">
            <v>59.27262640549219</v>
          </cell>
          <cell r="AD3360">
            <v>60.065513565673378</v>
          </cell>
          <cell r="AE3360">
            <v>60.869007140432515</v>
          </cell>
          <cell r="AF3360">
            <v>61.683249011282939</v>
          </cell>
          <cell r="AG3360">
            <v>62.508382957680382</v>
          </cell>
          <cell r="AH3360">
            <v>63.344554682411669</v>
          </cell>
          <cell r="AI3360">
            <v>64.191911837323005</v>
          </cell>
          <cell r="AJ3360">
            <v>65.050604049392433</v>
          </cell>
          <cell r="AK3360">
            <v>65.920782947151125</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row>
        <row r="3361">
          <cell r="A3361" t="str">
            <v>WAResidentialTime-Of-Use EV ChargingSummer Peak Reduction @Generation (MW)Low Participation Case0</v>
          </cell>
          <cell r="B3361" t="str">
            <v>WA</v>
          </cell>
          <cell r="C3361" t="str">
            <v>Residential</v>
          </cell>
          <cell r="D3361" t="str">
            <v>Time-Of-Use EV Charging</v>
          </cell>
          <cell r="E3361" t="str">
            <v>Summer Peak Reduction @Generation (MW)</v>
          </cell>
          <cell r="F3361" t="str">
            <v>Low Participation Case</v>
          </cell>
          <cell r="G3361">
            <v>0</v>
          </cell>
          <cell r="H3361">
            <v>0</v>
          </cell>
          <cell r="I3361">
            <v>0</v>
          </cell>
          <cell r="J3361">
            <v>0</v>
          </cell>
          <cell r="K3361">
            <v>0</v>
          </cell>
          <cell r="L3361">
            <v>0</v>
          </cell>
          <cell r="M3361">
            <v>0</v>
          </cell>
          <cell r="N3361">
            <v>0</v>
          </cell>
          <cell r="O3361">
            <v>0</v>
          </cell>
          <cell r="P3361">
            <v>0</v>
          </cell>
          <cell r="Q3361">
            <v>0</v>
          </cell>
          <cell r="R3361">
            <v>5.6309529854545115</v>
          </cell>
          <cell r="S3361">
            <v>17.1442871462299</v>
          </cell>
          <cell r="T3361">
            <v>40.548980952242438</v>
          </cell>
          <cell r="U3361">
            <v>52.92799504328039</v>
          </cell>
          <cell r="V3361">
            <v>59.593354892652727</v>
          </cell>
          <cell r="W3361">
            <v>60.382677857562754</v>
          </cell>
          <cell r="X3361">
            <v>61.162885646285609</v>
          </cell>
          <cell r="Y3361">
            <v>61.94387351456492</v>
          </cell>
          <cell r="Z3361">
            <v>62.762198341341403</v>
          </cell>
          <cell r="AA3361">
            <v>63.678439181486489</v>
          </cell>
          <cell r="AB3361">
            <v>64.520775498172327</v>
          </cell>
          <cell r="AC3361">
            <v>65.364607857843168</v>
          </cell>
          <cell r="AD3361">
            <v>66.238987169908881</v>
          </cell>
          <cell r="AE3361">
            <v>67.125063013269198</v>
          </cell>
          <cell r="AF3361">
            <v>68.022991851877961</v>
          </cell>
          <cell r="AG3361">
            <v>68.932932242700019</v>
          </cell>
          <cell r="AH3361">
            <v>69.855044863709381</v>
          </cell>
          <cell r="AI3361">
            <v>70.789492542261797</v>
          </cell>
          <cell r="AJ3361">
            <v>71.73644028384696</v>
          </cell>
          <cell r="AK3361">
            <v>72.696055301225314</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row>
        <row r="3362">
          <cell r="A3362" t="str">
            <v>WAResidentialTime-Of-Use EV ChargingWinter Peak Reduction @Meter  (MW)Low Participation Case0</v>
          </cell>
          <cell r="B3362" t="str">
            <v>WA</v>
          </cell>
          <cell r="C3362" t="str">
            <v>Residential</v>
          </cell>
          <cell r="D3362" t="str">
            <v>Time-Of-Use EV Charging</v>
          </cell>
          <cell r="E3362" t="str">
            <v>Winter Peak Reduction @Meter  (MW)</v>
          </cell>
          <cell r="F3362" t="str">
            <v>Low Participation Case</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row>
        <row r="3363">
          <cell r="A3363" t="str">
            <v>WAResidentialTime-Of-Use EV ChargingWinter Peak Reduction @Generation (MW)Low Participation Case0</v>
          </cell>
          <cell r="B3363" t="str">
            <v>WA</v>
          </cell>
          <cell r="C3363" t="str">
            <v>Residential</v>
          </cell>
          <cell r="D3363" t="str">
            <v>Time-Of-Use EV Charging</v>
          </cell>
          <cell r="E3363" t="str">
            <v>Winter Peak Reduction @Generation (MW)</v>
          </cell>
          <cell r="F3363" t="str">
            <v>Low Participation Case</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row>
        <row r="3364">
          <cell r="A3364" t="str">
            <v>WAResidentialTime-Of-Use EV ChargingProgram Annual BenefitsLow Participation Case0</v>
          </cell>
          <cell r="B3364" t="str">
            <v>WA</v>
          </cell>
          <cell r="C3364" t="str">
            <v>Residential</v>
          </cell>
          <cell r="D3364" t="str">
            <v>Time-Of-Use EV Charging</v>
          </cell>
          <cell r="E3364" t="str">
            <v>Program Annual Benefits</v>
          </cell>
          <cell r="F3364" t="str">
            <v>Low Participation Case</v>
          </cell>
          <cell r="G3364">
            <v>0</v>
          </cell>
        </row>
        <row r="3365">
          <cell r="A3365" t="str">
            <v>WAResidentialTime-Of-Use EV ChargingNew ParticipantsLow Participation Case0</v>
          </cell>
          <cell r="B3365" t="str">
            <v>WA</v>
          </cell>
          <cell r="C3365" t="str">
            <v>Residential</v>
          </cell>
          <cell r="D3365" t="str">
            <v>Time-Of-Use EV Charging</v>
          </cell>
          <cell r="E3365" t="str">
            <v>New Participants</v>
          </cell>
          <cell r="F3365" t="str">
            <v>Low Participation Case</v>
          </cell>
          <cell r="G3365">
            <v>0</v>
          </cell>
          <cell r="H3365">
            <v>0</v>
          </cell>
          <cell r="I3365">
            <v>0</v>
          </cell>
          <cell r="J3365">
            <v>0</v>
          </cell>
          <cell r="K3365">
            <v>0</v>
          </cell>
          <cell r="L3365">
            <v>0</v>
          </cell>
          <cell r="M3365">
            <v>0</v>
          </cell>
          <cell r="N3365">
            <v>0</v>
          </cell>
          <cell r="O3365">
            <v>0</v>
          </cell>
          <cell r="P3365">
            <v>0</v>
          </cell>
          <cell r="Q3365">
            <v>0</v>
          </cell>
          <cell r="R3365">
            <v>16746.686550000006</v>
          </cell>
          <cell r="S3365">
            <v>34271.919000000009</v>
          </cell>
          <cell r="T3365">
            <v>69833.664450000011</v>
          </cell>
          <cell r="U3365">
            <v>36847.527750000037</v>
          </cell>
          <cell r="V3365">
            <v>20100.588749999937</v>
          </cell>
          <cell r="W3365">
            <v>2583.0255000000179</v>
          </cell>
          <cell r="X3365">
            <v>2585.7149999999965</v>
          </cell>
          <cell r="Y3365">
            <v>2585.2035000000324</v>
          </cell>
          <cell r="Z3365">
            <v>2584.5764999999665</v>
          </cell>
          <cell r="AA3365">
            <v>2584.3950000000186</v>
          </cell>
          <cell r="AB3365">
            <v>2584.7249999999767</v>
          </cell>
          <cell r="AC3365">
            <v>2592.8595000000205</v>
          </cell>
          <cell r="AD3365">
            <v>2694.0321599718882</v>
          </cell>
          <cell r="AE3365">
            <v>2731.0805338135397</v>
          </cell>
          <cell r="AF3365">
            <v>2768.6383974915661</v>
          </cell>
          <cell r="AG3365">
            <v>2806.7127575183695</v>
          </cell>
          <cell r="AH3365">
            <v>2845.3107167601411</v>
          </cell>
          <cell r="AI3365">
            <v>2884.4394757617847</v>
          </cell>
          <cell r="AJ3365">
            <v>2924.1063340901455</v>
          </cell>
          <cell r="AK3365">
            <v>2964.3186916958948</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row>
        <row r="3366">
          <cell r="A3366" t="str">
            <v>WAResidentialTime-Of-Use EV ChargingIncentive CostsLow Participation Case0</v>
          </cell>
          <cell r="B3366" t="str">
            <v>WA</v>
          </cell>
          <cell r="C3366" t="str">
            <v>Residential</v>
          </cell>
          <cell r="D3366" t="str">
            <v>Time-Of-Use EV Charging</v>
          </cell>
          <cell r="E3366" t="str">
            <v>Incentive Costs</v>
          </cell>
          <cell r="F3366" t="str">
            <v>Low Participation Case</v>
          </cell>
          <cell r="G3366">
            <v>0</v>
          </cell>
          <cell r="H3366">
            <v>0</v>
          </cell>
          <cell r="I3366">
            <v>0</v>
          </cell>
          <cell r="J3366">
            <v>0</v>
          </cell>
          <cell r="K3366">
            <v>0</v>
          </cell>
          <cell r="L3366">
            <v>0</v>
          </cell>
          <cell r="M3366">
            <v>0</v>
          </cell>
          <cell r="N3366">
            <v>0</v>
          </cell>
          <cell r="O3366">
            <v>0</v>
          </cell>
          <cell r="P3366">
            <v>0</v>
          </cell>
          <cell r="Q3366">
            <v>0</v>
          </cell>
          <cell r="R3366">
            <v>351680.42</v>
          </cell>
          <cell r="S3366">
            <v>1071390.72</v>
          </cell>
          <cell r="T3366">
            <v>2537897.67</v>
          </cell>
          <cell r="U3366">
            <v>3311695.75</v>
          </cell>
          <cell r="V3366">
            <v>3733808.12</v>
          </cell>
          <cell r="W3366">
            <v>3788051.65</v>
          </cell>
          <cell r="X3366">
            <v>3842351.67</v>
          </cell>
          <cell r="Y3366">
            <v>3896640.94</v>
          </cell>
          <cell r="Z3366">
            <v>3950917.05</v>
          </cell>
          <cell r="AA3366">
            <v>4005189.34</v>
          </cell>
          <cell r="AB3366">
            <v>4059468.57</v>
          </cell>
          <cell r="AC3366">
            <v>4113918.62</v>
          </cell>
          <cell r="AD3366">
            <v>4170493.29</v>
          </cell>
          <cell r="AE3366">
            <v>4227845.9800000004</v>
          </cell>
          <cell r="AF3366">
            <v>4285987.3899999997</v>
          </cell>
          <cell r="AG3366">
            <v>4344928.3600000003</v>
          </cell>
          <cell r="AH3366">
            <v>4404679.88</v>
          </cell>
          <cell r="AI3366">
            <v>4465253.1100000003</v>
          </cell>
          <cell r="AJ3366">
            <v>4526659.34</v>
          </cell>
          <cell r="AK3366">
            <v>4588910.04</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row>
        <row r="3367">
          <cell r="A3367" t="str">
            <v>WAResidentialTime-Of-Use EV ChargingParticipantsLow Participation Case0</v>
          </cell>
          <cell r="B3367" t="str">
            <v>WA</v>
          </cell>
          <cell r="C3367" t="str">
            <v>Residential</v>
          </cell>
          <cell r="D3367" t="str">
            <v>Time-Of-Use EV Charging</v>
          </cell>
          <cell r="E3367" t="str">
            <v>Participants</v>
          </cell>
          <cell r="F3367" t="str">
            <v>Low Participation Case</v>
          </cell>
          <cell r="G3367">
            <v>0</v>
          </cell>
          <cell r="H3367">
            <v>0</v>
          </cell>
          <cell r="I3367">
            <v>0</v>
          </cell>
          <cell r="J3367">
            <v>0</v>
          </cell>
          <cell r="K3367">
            <v>0</v>
          </cell>
          <cell r="L3367">
            <v>0</v>
          </cell>
          <cell r="M3367">
            <v>0</v>
          </cell>
          <cell r="N3367">
            <v>0</v>
          </cell>
          <cell r="O3367">
            <v>0</v>
          </cell>
          <cell r="P3367">
            <v>0</v>
          </cell>
          <cell r="Q3367">
            <v>0</v>
          </cell>
          <cell r="R3367">
            <v>16746.686550000006</v>
          </cell>
          <cell r="S3367">
            <v>51018.605550000015</v>
          </cell>
          <cell r="T3367">
            <v>120852.27000000002</v>
          </cell>
          <cell r="U3367">
            <v>157699.79775000006</v>
          </cell>
          <cell r="V3367">
            <v>177800.38649999999</v>
          </cell>
          <cell r="W3367">
            <v>180383.41200000001</v>
          </cell>
          <cell r="X3367">
            <v>182969.12700000001</v>
          </cell>
          <cell r="Y3367">
            <v>185554.33050000004</v>
          </cell>
          <cell r="Z3367">
            <v>188138.90700000001</v>
          </cell>
          <cell r="AA3367">
            <v>190723.30200000003</v>
          </cell>
          <cell r="AB3367">
            <v>193308.027</v>
          </cell>
          <cell r="AC3367">
            <v>195900.88650000002</v>
          </cell>
          <cell r="AD3367">
            <v>198594.91865997191</v>
          </cell>
          <cell r="AE3367">
            <v>201325.99919378545</v>
          </cell>
          <cell r="AF3367">
            <v>204094.63759127702</v>
          </cell>
          <cell r="AG3367">
            <v>206901.35034879539</v>
          </cell>
          <cell r="AH3367">
            <v>209746.66106555553</v>
          </cell>
          <cell r="AI3367">
            <v>212631.10054131731</v>
          </cell>
          <cell r="AJ3367">
            <v>215555.20687540746</v>
          </cell>
          <cell r="AK3367">
            <v>218519.52556710335</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row>
        <row r="3368">
          <cell r="A3368" t="str">
            <v>WAExtra Large C&amp;ICritical Peak PricingProgram Annual BenefitsHigh Participation Case0</v>
          </cell>
          <cell r="B3368" t="str">
            <v>WA</v>
          </cell>
          <cell r="C3368" t="str">
            <v>Extra Large C&amp;I</v>
          </cell>
          <cell r="D3368" t="str">
            <v>Critical Peak Pricing</v>
          </cell>
          <cell r="E3368" t="str">
            <v>Program Annual Benefits</v>
          </cell>
          <cell r="F3368" t="str">
            <v>High Participation Case</v>
          </cell>
          <cell r="G3368">
            <v>0</v>
          </cell>
          <cell r="H3368">
            <v>0</v>
          </cell>
          <cell r="I3368">
            <v>0</v>
          </cell>
          <cell r="J3368">
            <v>0</v>
          </cell>
          <cell r="K3368">
            <v>0</v>
          </cell>
          <cell r="L3368">
            <v>0</v>
          </cell>
          <cell r="M3368">
            <v>0</v>
          </cell>
          <cell r="N3368">
            <v>0</v>
          </cell>
          <cell r="O3368">
            <v>0</v>
          </cell>
          <cell r="P3368">
            <v>0</v>
          </cell>
          <cell r="Q3368">
            <v>0</v>
          </cell>
          <cell r="R3368">
            <v>573231.01</v>
          </cell>
          <cell r="S3368">
            <v>1745288.43</v>
          </cell>
          <cell r="T3368">
            <v>4127886.26</v>
          </cell>
          <cell r="U3368">
            <v>5388069.9000000004</v>
          </cell>
          <cell r="V3368">
            <v>6066603.5300000003</v>
          </cell>
          <cell r="W3368">
            <v>6146956.6100000003</v>
          </cell>
          <cell r="X3368">
            <v>6226381.7599999998</v>
          </cell>
          <cell r="Y3368">
            <v>6305886.3200000003</v>
          </cell>
          <cell r="Z3368">
            <v>6389191.79</v>
          </cell>
          <cell r="AA3368">
            <v>6482465.1100000003</v>
          </cell>
          <cell r="AB3368">
            <v>6568214.9500000002</v>
          </cell>
          <cell r="AC3368">
            <v>6654117.0800000001</v>
          </cell>
          <cell r="AD3368">
            <v>6743128.8899999997</v>
          </cell>
          <cell r="AE3368">
            <v>6833331.4100000001</v>
          </cell>
          <cell r="AF3368">
            <v>6924740.5700000003</v>
          </cell>
          <cell r="AG3368">
            <v>7017372.5</v>
          </cell>
          <cell r="AH3368">
            <v>7111243.5700000003</v>
          </cell>
          <cell r="AI3368">
            <v>7206370.3399999999</v>
          </cell>
          <cell r="AJ3368">
            <v>7302769.6200000001</v>
          </cell>
          <cell r="AK3368">
            <v>7400458.4299999997</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row>
        <row r="3369">
          <cell r="A3369" t="str">
            <v>WAExtra Large C&amp;ICritical Peak PricingProgram Annual CostsHigh Participation Case0</v>
          </cell>
          <cell r="B3369" t="str">
            <v>WA</v>
          </cell>
          <cell r="C3369" t="str">
            <v>Extra Large C&amp;I</v>
          </cell>
          <cell r="D3369" t="str">
            <v>Critical Peak Pricing</v>
          </cell>
          <cell r="E3369" t="str">
            <v>Program Annual Costs</v>
          </cell>
          <cell r="F3369" t="str">
            <v>High Participation Case</v>
          </cell>
          <cell r="G3369">
            <v>0</v>
          </cell>
          <cell r="H3369">
            <v>0</v>
          </cell>
          <cell r="I3369">
            <v>0</v>
          </cell>
          <cell r="J3369">
            <v>0</v>
          </cell>
          <cell r="K3369">
            <v>0</v>
          </cell>
          <cell r="L3369">
            <v>0</v>
          </cell>
          <cell r="M3369">
            <v>0</v>
          </cell>
          <cell r="N3369">
            <v>0</v>
          </cell>
          <cell r="O3369">
            <v>0</v>
          </cell>
          <cell r="P3369">
            <v>0</v>
          </cell>
          <cell r="Q3369">
            <v>0</v>
          </cell>
          <cell r="R3369">
            <v>5834317.1500000004</v>
          </cell>
          <cell r="S3369">
            <v>12509121.98</v>
          </cell>
          <cell r="T3369">
            <v>26286343.199999999</v>
          </cell>
          <cell r="U3369">
            <v>16130618.27</v>
          </cell>
          <cell r="V3369">
            <v>10911310.720000001</v>
          </cell>
          <cell r="W3369">
            <v>4823091.07</v>
          </cell>
          <cell r="X3369">
            <v>4899046.41</v>
          </cell>
          <cell r="Y3369">
            <v>4974249.76</v>
          </cell>
          <cell r="Z3369">
            <v>5049879.66</v>
          </cell>
          <cell r="AA3369">
            <v>5126289.05</v>
          </cell>
          <cell r="AB3369">
            <v>5203203.5</v>
          </cell>
          <cell r="AC3369">
            <v>5283869.59</v>
          </cell>
          <cell r="AD3369">
            <v>5405233.1200000001</v>
          </cell>
          <cell r="AE3369">
            <v>5502775.29</v>
          </cell>
          <cell r="AF3369">
            <v>5602414.6799999997</v>
          </cell>
          <cell r="AG3369">
            <v>5704204.7300000004</v>
          </cell>
          <cell r="AH3369">
            <v>5808200.4400000004</v>
          </cell>
          <cell r="AI3369">
            <v>5914458.3899999997</v>
          </cell>
          <cell r="AJ3369">
            <v>6023036.7800000003</v>
          </cell>
          <cell r="AK3369">
            <v>6133995.5099999998</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row>
        <row r="3370">
          <cell r="A3370" t="str">
            <v>WAExtra Large C&amp;ICritical Peak PricingNon-Incentive CostsHigh Participation Case0</v>
          </cell>
          <cell r="B3370" t="str">
            <v>WA</v>
          </cell>
          <cell r="C3370" t="str">
            <v>Extra Large C&amp;I</v>
          </cell>
          <cell r="D3370" t="str">
            <v>Critical Peak Pricing</v>
          </cell>
          <cell r="E3370" t="str">
            <v>Non-Incentive Costs</v>
          </cell>
          <cell r="F3370" t="str">
            <v>High Participation Case</v>
          </cell>
          <cell r="G3370">
            <v>0</v>
          </cell>
          <cell r="H3370">
            <v>0</v>
          </cell>
          <cell r="I3370">
            <v>0</v>
          </cell>
          <cell r="J3370">
            <v>0</v>
          </cell>
          <cell r="K3370">
            <v>0</v>
          </cell>
          <cell r="L3370">
            <v>0</v>
          </cell>
          <cell r="M3370">
            <v>0</v>
          </cell>
          <cell r="N3370">
            <v>0</v>
          </cell>
          <cell r="O3370">
            <v>0</v>
          </cell>
          <cell r="P3370">
            <v>0</v>
          </cell>
          <cell r="Q3370">
            <v>0</v>
          </cell>
          <cell r="R3370">
            <v>5482636.7300000004</v>
          </cell>
          <cell r="S3370">
            <v>11437731.27</v>
          </cell>
          <cell r="T3370">
            <v>23748445.530000001</v>
          </cell>
          <cell r="U3370">
            <v>12818922.52</v>
          </cell>
          <cell r="V3370">
            <v>7177502.6100000003</v>
          </cell>
          <cell r="W3370">
            <v>1035039.42</v>
          </cell>
          <cell r="X3370">
            <v>1056694.75</v>
          </cell>
          <cell r="Y3370">
            <v>1077608.81</v>
          </cell>
          <cell r="Z3370">
            <v>1098962.6200000001</v>
          </cell>
          <cell r="AA3370">
            <v>1121099.71</v>
          </cell>
          <cell r="AB3370">
            <v>1143734.93</v>
          </cell>
          <cell r="AC3370">
            <v>1169950.97</v>
          </cell>
          <cell r="AD3370">
            <v>1234739.83</v>
          </cell>
          <cell r="AE3370">
            <v>1274929.31</v>
          </cell>
          <cell r="AF3370">
            <v>1316427.29</v>
          </cell>
          <cell r="AG3370">
            <v>1359276.37</v>
          </cell>
          <cell r="AH3370">
            <v>1403520.56</v>
          </cell>
          <cell r="AI3370">
            <v>1449205.28</v>
          </cell>
          <cell r="AJ3370">
            <v>1496377.44</v>
          </cell>
          <cell r="AK3370">
            <v>1545085.48</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row>
        <row r="3371">
          <cell r="A3371" t="str">
            <v>WAExtra Large C&amp;ICritical Peak PricingSummer Peak Reduction @Meter  (MW)High Participation Case0</v>
          </cell>
          <cell r="B3371" t="str">
            <v>WA</v>
          </cell>
          <cell r="C3371" t="str">
            <v>Extra Large C&amp;I</v>
          </cell>
          <cell r="D3371" t="str">
            <v>Critical Peak Pricing</v>
          </cell>
          <cell r="E3371" t="str">
            <v>Summer Peak Reduction @Meter  (MW)</v>
          </cell>
          <cell r="F3371" t="str">
            <v>High Participation Case</v>
          </cell>
          <cell r="G3371">
            <v>0</v>
          </cell>
          <cell r="H3371">
            <v>0</v>
          </cell>
          <cell r="I3371">
            <v>0</v>
          </cell>
          <cell r="J3371">
            <v>0</v>
          </cell>
          <cell r="K3371">
            <v>0</v>
          </cell>
          <cell r="L3371">
            <v>0</v>
          </cell>
          <cell r="M3371">
            <v>0</v>
          </cell>
          <cell r="N3371">
            <v>0</v>
          </cell>
          <cell r="O3371">
            <v>0</v>
          </cell>
          <cell r="P3371">
            <v>0</v>
          </cell>
          <cell r="Q3371">
            <v>0</v>
          </cell>
          <cell r="R3371">
            <v>5.1061481672101516</v>
          </cell>
          <cell r="S3371">
            <v>15.546439584201273</v>
          </cell>
          <cell r="T3371">
            <v>36.769815927493447</v>
          </cell>
          <cell r="U3371">
            <v>47.99510590524666</v>
          </cell>
          <cell r="V3371">
            <v>54.039254216657497</v>
          </cell>
          <cell r="W3371">
            <v>54.75501228123791</v>
          </cell>
          <cell r="X3371">
            <v>55.462504704051796</v>
          </cell>
          <cell r="Y3371">
            <v>56.170704503007471</v>
          </cell>
          <cell r="Z3371">
            <v>56.91276145592839</v>
          </cell>
          <cell r="AA3371">
            <v>57.74360864977195</v>
          </cell>
          <cell r="AB3371">
            <v>58.507439221742665</v>
          </cell>
          <cell r="AC3371">
            <v>59.27262640549219</v>
          </cell>
          <cell r="AD3371">
            <v>60.065513565673378</v>
          </cell>
          <cell r="AE3371">
            <v>60.869007140432515</v>
          </cell>
          <cell r="AF3371">
            <v>61.683249011282939</v>
          </cell>
          <cell r="AG3371">
            <v>62.508382957680382</v>
          </cell>
          <cell r="AH3371">
            <v>63.344554682411669</v>
          </cell>
          <cell r="AI3371">
            <v>64.191911837323005</v>
          </cell>
          <cell r="AJ3371">
            <v>65.050604049392433</v>
          </cell>
          <cell r="AK3371">
            <v>65.920782947151125</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row>
        <row r="3372">
          <cell r="A3372" t="str">
            <v>WAExtra Large C&amp;ICritical Peak PricingSummer Peak Reduction @Generation (MW)High Participation Case0</v>
          </cell>
          <cell r="B3372" t="str">
            <v>WA</v>
          </cell>
          <cell r="C3372" t="str">
            <v>Extra Large C&amp;I</v>
          </cell>
          <cell r="D3372" t="str">
            <v>Critical Peak Pricing</v>
          </cell>
          <cell r="E3372" t="str">
            <v>Summer Peak Reduction @Generation (MW)</v>
          </cell>
          <cell r="F3372" t="str">
            <v>High Participation Case</v>
          </cell>
          <cell r="G3372">
            <v>0</v>
          </cell>
          <cell r="H3372">
            <v>0</v>
          </cell>
          <cell r="I3372">
            <v>0</v>
          </cell>
          <cell r="J3372">
            <v>0</v>
          </cell>
          <cell r="K3372">
            <v>0</v>
          </cell>
          <cell r="L3372">
            <v>0</v>
          </cell>
          <cell r="M3372">
            <v>0</v>
          </cell>
          <cell r="N3372">
            <v>0</v>
          </cell>
          <cell r="O3372">
            <v>0</v>
          </cell>
          <cell r="P3372">
            <v>0</v>
          </cell>
          <cell r="Q3372">
            <v>0</v>
          </cell>
          <cell r="R3372">
            <v>5.6309529854545115</v>
          </cell>
          <cell r="S3372">
            <v>17.1442871462299</v>
          </cell>
          <cell r="T3372">
            <v>40.548980952242438</v>
          </cell>
          <cell r="U3372">
            <v>52.92799504328039</v>
          </cell>
          <cell r="V3372">
            <v>59.593354892652727</v>
          </cell>
          <cell r="W3372">
            <v>60.382677857562754</v>
          </cell>
          <cell r="X3372">
            <v>61.162885646285609</v>
          </cell>
          <cell r="Y3372">
            <v>61.94387351456492</v>
          </cell>
          <cell r="Z3372">
            <v>62.762198341341403</v>
          </cell>
          <cell r="AA3372">
            <v>63.678439181486489</v>
          </cell>
          <cell r="AB3372">
            <v>64.520775498172327</v>
          </cell>
          <cell r="AC3372">
            <v>65.364607857843168</v>
          </cell>
          <cell r="AD3372">
            <v>66.238987169908881</v>
          </cell>
          <cell r="AE3372">
            <v>67.125063013269198</v>
          </cell>
          <cell r="AF3372">
            <v>68.022991851877961</v>
          </cell>
          <cell r="AG3372">
            <v>68.932932242700019</v>
          </cell>
          <cell r="AH3372">
            <v>69.855044863709381</v>
          </cell>
          <cell r="AI3372">
            <v>70.789492542261797</v>
          </cell>
          <cell r="AJ3372">
            <v>71.73644028384696</v>
          </cell>
          <cell r="AK3372">
            <v>72.696055301225314</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row>
        <row r="3373">
          <cell r="A3373" t="str">
            <v>WAExtra Large C&amp;ICritical Peak PricingWinter Peak Reduction @Meter  (MW)High Participation Case0</v>
          </cell>
          <cell r="B3373" t="str">
            <v>WA</v>
          </cell>
          <cell r="C3373" t="str">
            <v>Extra Large C&amp;I</v>
          </cell>
          <cell r="D3373" t="str">
            <v>Critical Peak Pricing</v>
          </cell>
          <cell r="E3373" t="str">
            <v>Winter Peak Reduction @Meter  (MW)</v>
          </cell>
          <cell r="F3373" t="str">
            <v>High Participation Case</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row>
        <row r="3374">
          <cell r="A3374" t="str">
            <v>WAExtra Large C&amp;ICritical Peak PricingWinter Peak Reduction @Generation (MW)High Participation Case0</v>
          </cell>
          <cell r="B3374" t="str">
            <v>WA</v>
          </cell>
          <cell r="C3374" t="str">
            <v>Extra Large C&amp;I</v>
          </cell>
          <cell r="D3374" t="str">
            <v>Critical Peak Pricing</v>
          </cell>
          <cell r="E3374" t="str">
            <v>Winter Peak Reduction @Generation (MW)</v>
          </cell>
          <cell r="F3374" t="str">
            <v>High Participation Case</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row>
        <row r="3375">
          <cell r="A3375" t="str">
            <v>WAExtra Large C&amp;ICritical Peak PricingProgram Annual BenefitsHigh Participation Case0</v>
          </cell>
          <cell r="B3375" t="str">
            <v>WA</v>
          </cell>
          <cell r="C3375" t="str">
            <v>Extra Large C&amp;I</v>
          </cell>
          <cell r="D3375" t="str">
            <v>Critical Peak Pricing</v>
          </cell>
          <cell r="E3375" t="str">
            <v>Program Annual Benefits</v>
          </cell>
          <cell r="F3375" t="str">
            <v>High Participation Case</v>
          </cell>
          <cell r="G3375">
            <v>0</v>
          </cell>
        </row>
        <row r="3376">
          <cell r="A3376" t="str">
            <v>WAExtra Large C&amp;ICritical Peak PricingNew ParticipantsHigh Participation Case0</v>
          </cell>
          <cell r="B3376" t="str">
            <v>WA</v>
          </cell>
          <cell r="C3376" t="str">
            <v>Extra Large C&amp;I</v>
          </cell>
          <cell r="D3376" t="str">
            <v>Critical Peak Pricing</v>
          </cell>
          <cell r="E3376" t="str">
            <v>New Participants</v>
          </cell>
          <cell r="F3376" t="str">
            <v>High Participation Case</v>
          </cell>
          <cell r="G3376">
            <v>0</v>
          </cell>
          <cell r="H3376">
            <v>0</v>
          </cell>
          <cell r="I3376">
            <v>0</v>
          </cell>
          <cell r="J3376">
            <v>0</v>
          </cell>
          <cell r="K3376">
            <v>0</v>
          </cell>
          <cell r="L3376">
            <v>0</v>
          </cell>
          <cell r="M3376">
            <v>0</v>
          </cell>
          <cell r="N3376">
            <v>0</v>
          </cell>
          <cell r="O3376">
            <v>0</v>
          </cell>
          <cell r="P3376">
            <v>0</v>
          </cell>
          <cell r="Q3376">
            <v>0</v>
          </cell>
          <cell r="R3376">
            <v>16746.686550000006</v>
          </cell>
          <cell r="S3376">
            <v>34271.919000000009</v>
          </cell>
          <cell r="T3376">
            <v>69833.664450000011</v>
          </cell>
          <cell r="U3376">
            <v>36847.527750000037</v>
          </cell>
          <cell r="V3376">
            <v>20100.588749999937</v>
          </cell>
          <cell r="W3376">
            <v>2583.0255000000179</v>
          </cell>
          <cell r="X3376">
            <v>2585.7149999999965</v>
          </cell>
          <cell r="Y3376">
            <v>2585.2035000000324</v>
          </cell>
          <cell r="Z3376">
            <v>2584.5764999999665</v>
          </cell>
          <cell r="AA3376">
            <v>2584.3950000000186</v>
          </cell>
          <cell r="AB3376">
            <v>2584.7249999999767</v>
          </cell>
          <cell r="AC3376">
            <v>2592.8595000000205</v>
          </cell>
          <cell r="AD3376">
            <v>2694.0321599718882</v>
          </cell>
          <cell r="AE3376">
            <v>2731.0805338135397</v>
          </cell>
          <cell r="AF3376">
            <v>2768.6383974915661</v>
          </cell>
          <cell r="AG3376">
            <v>2806.7127575183695</v>
          </cell>
          <cell r="AH3376">
            <v>2845.3107167601411</v>
          </cell>
          <cell r="AI3376">
            <v>2884.4394757617847</v>
          </cell>
          <cell r="AJ3376">
            <v>2924.1063340901455</v>
          </cell>
          <cell r="AK3376">
            <v>2964.3186916958948</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row>
        <row r="3377">
          <cell r="A3377" t="str">
            <v>WAExtra Large C&amp;ICritical Peak PricingIncentive CostsHigh Participation Case0</v>
          </cell>
          <cell r="B3377" t="str">
            <v>WA</v>
          </cell>
          <cell r="C3377" t="str">
            <v>Extra Large C&amp;I</v>
          </cell>
          <cell r="D3377" t="str">
            <v>Critical Peak Pricing</v>
          </cell>
          <cell r="E3377" t="str">
            <v>Incentive Costs</v>
          </cell>
          <cell r="F3377" t="str">
            <v>High Participation Case</v>
          </cell>
          <cell r="G3377">
            <v>0</v>
          </cell>
          <cell r="H3377">
            <v>0</v>
          </cell>
          <cell r="I3377">
            <v>0</v>
          </cell>
          <cell r="J3377">
            <v>0</v>
          </cell>
          <cell r="K3377">
            <v>0</v>
          </cell>
          <cell r="L3377">
            <v>0</v>
          </cell>
          <cell r="M3377">
            <v>0</v>
          </cell>
          <cell r="N3377">
            <v>0</v>
          </cell>
          <cell r="O3377">
            <v>0</v>
          </cell>
          <cell r="P3377">
            <v>0</v>
          </cell>
          <cell r="Q3377">
            <v>0</v>
          </cell>
          <cell r="R3377">
            <v>351680.42</v>
          </cell>
          <cell r="S3377">
            <v>1071390.72</v>
          </cell>
          <cell r="T3377">
            <v>2537897.67</v>
          </cell>
          <cell r="U3377">
            <v>3311695.75</v>
          </cell>
          <cell r="V3377">
            <v>3733808.12</v>
          </cell>
          <cell r="W3377">
            <v>3788051.65</v>
          </cell>
          <cell r="X3377">
            <v>3842351.67</v>
          </cell>
          <cell r="Y3377">
            <v>3896640.94</v>
          </cell>
          <cell r="Z3377">
            <v>3950917.05</v>
          </cell>
          <cell r="AA3377">
            <v>4005189.34</v>
          </cell>
          <cell r="AB3377">
            <v>4059468.57</v>
          </cell>
          <cell r="AC3377">
            <v>4113918.62</v>
          </cell>
          <cell r="AD3377">
            <v>4170493.29</v>
          </cell>
          <cell r="AE3377">
            <v>4227845.9800000004</v>
          </cell>
          <cell r="AF3377">
            <v>4285987.3899999997</v>
          </cell>
          <cell r="AG3377">
            <v>4344928.3600000003</v>
          </cell>
          <cell r="AH3377">
            <v>4404679.88</v>
          </cell>
          <cell r="AI3377">
            <v>4465253.1100000003</v>
          </cell>
          <cell r="AJ3377">
            <v>4526659.34</v>
          </cell>
          <cell r="AK3377">
            <v>4588910.04</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row>
        <row r="3378">
          <cell r="A3378" t="str">
            <v>WAExtra Large C&amp;ICritical Peak PricingParticipantsHigh Participation Case0</v>
          </cell>
          <cell r="B3378" t="str">
            <v>WA</v>
          </cell>
          <cell r="C3378" t="str">
            <v>Extra Large C&amp;I</v>
          </cell>
          <cell r="D3378" t="str">
            <v>Critical Peak Pricing</v>
          </cell>
          <cell r="E3378" t="str">
            <v>Participants</v>
          </cell>
          <cell r="F3378" t="str">
            <v>High Participation Case</v>
          </cell>
          <cell r="G3378">
            <v>0</v>
          </cell>
          <cell r="H3378">
            <v>0</v>
          </cell>
          <cell r="I3378">
            <v>0</v>
          </cell>
          <cell r="J3378">
            <v>0</v>
          </cell>
          <cell r="K3378">
            <v>0</v>
          </cell>
          <cell r="L3378">
            <v>0</v>
          </cell>
          <cell r="M3378">
            <v>0</v>
          </cell>
          <cell r="N3378">
            <v>0</v>
          </cell>
          <cell r="O3378">
            <v>0</v>
          </cell>
          <cell r="P3378">
            <v>0</v>
          </cell>
          <cell r="Q3378">
            <v>0</v>
          </cell>
          <cell r="R3378">
            <v>16746.686550000006</v>
          </cell>
          <cell r="S3378">
            <v>51018.605550000015</v>
          </cell>
          <cell r="T3378">
            <v>120852.27000000002</v>
          </cell>
          <cell r="U3378">
            <v>157699.79775000006</v>
          </cell>
          <cell r="V3378">
            <v>177800.38649999999</v>
          </cell>
          <cell r="W3378">
            <v>180383.41200000001</v>
          </cell>
          <cell r="X3378">
            <v>182969.12700000001</v>
          </cell>
          <cell r="Y3378">
            <v>185554.33050000004</v>
          </cell>
          <cell r="Z3378">
            <v>188138.90700000001</v>
          </cell>
          <cell r="AA3378">
            <v>190723.30200000003</v>
          </cell>
          <cell r="AB3378">
            <v>193308.027</v>
          </cell>
          <cell r="AC3378">
            <v>195900.88650000002</v>
          </cell>
          <cell r="AD3378">
            <v>198594.91865997191</v>
          </cell>
          <cell r="AE3378">
            <v>201325.99919378545</v>
          </cell>
          <cell r="AF3378">
            <v>204094.63759127702</v>
          </cell>
          <cell r="AG3378">
            <v>206901.35034879539</v>
          </cell>
          <cell r="AH3378">
            <v>209746.66106555553</v>
          </cell>
          <cell r="AI3378">
            <v>212631.10054131731</v>
          </cell>
          <cell r="AJ3378">
            <v>215555.20687540746</v>
          </cell>
          <cell r="AK3378">
            <v>218519.52556710335</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row>
        <row r="3379">
          <cell r="A3379" t="str">
            <v>WAIrrigationCritical Peak PricingProgram Annual BenefitsHigh Participation Case0</v>
          </cell>
          <cell r="B3379" t="str">
            <v>WA</v>
          </cell>
          <cell r="C3379" t="str">
            <v>Irrigation</v>
          </cell>
          <cell r="D3379" t="str">
            <v>Critical Peak Pricing</v>
          </cell>
          <cell r="E3379" t="str">
            <v>Program Annual Benefits</v>
          </cell>
          <cell r="F3379" t="str">
            <v>High Participation Case</v>
          </cell>
          <cell r="G3379">
            <v>0</v>
          </cell>
          <cell r="H3379">
            <v>0</v>
          </cell>
          <cell r="I3379">
            <v>0</v>
          </cell>
          <cell r="J3379">
            <v>0</v>
          </cell>
          <cell r="K3379">
            <v>0</v>
          </cell>
          <cell r="L3379">
            <v>0</v>
          </cell>
          <cell r="M3379">
            <v>0</v>
          </cell>
          <cell r="N3379">
            <v>0</v>
          </cell>
          <cell r="O3379">
            <v>0</v>
          </cell>
          <cell r="P3379">
            <v>0</v>
          </cell>
          <cell r="Q3379">
            <v>0</v>
          </cell>
          <cell r="R3379">
            <v>573231.01</v>
          </cell>
          <cell r="S3379">
            <v>1745288.43</v>
          </cell>
          <cell r="T3379">
            <v>4127886.26</v>
          </cell>
          <cell r="U3379">
            <v>5388069.9000000004</v>
          </cell>
          <cell r="V3379">
            <v>6066603.5300000003</v>
          </cell>
          <cell r="W3379">
            <v>6146956.6100000003</v>
          </cell>
          <cell r="X3379">
            <v>6226381.7599999998</v>
          </cell>
          <cell r="Y3379">
            <v>6305886.3200000003</v>
          </cell>
          <cell r="Z3379">
            <v>6389191.79</v>
          </cell>
          <cell r="AA3379">
            <v>6482465.1100000003</v>
          </cell>
          <cell r="AB3379">
            <v>6568214.9500000002</v>
          </cell>
          <cell r="AC3379">
            <v>6654117.0800000001</v>
          </cell>
          <cell r="AD3379">
            <v>6743128.8899999997</v>
          </cell>
          <cell r="AE3379">
            <v>6833331.4100000001</v>
          </cell>
          <cell r="AF3379">
            <v>6924740.5700000003</v>
          </cell>
          <cell r="AG3379">
            <v>7017372.5</v>
          </cell>
          <cell r="AH3379">
            <v>7111243.5700000003</v>
          </cell>
          <cell r="AI3379">
            <v>7206370.3399999999</v>
          </cell>
          <cell r="AJ3379">
            <v>7302769.6200000001</v>
          </cell>
          <cell r="AK3379">
            <v>7400458.4299999997</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row>
        <row r="3380">
          <cell r="A3380" t="str">
            <v>WAIrrigationCritical Peak PricingProgram Annual CostsHigh Participation Case0</v>
          </cell>
          <cell r="B3380" t="str">
            <v>WA</v>
          </cell>
          <cell r="C3380" t="str">
            <v>Irrigation</v>
          </cell>
          <cell r="D3380" t="str">
            <v>Critical Peak Pricing</v>
          </cell>
          <cell r="E3380" t="str">
            <v>Program Annual Costs</v>
          </cell>
          <cell r="F3380" t="str">
            <v>High Participation Case</v>
          </cell>
          <cell r="G3380">
            <v>0</v>
          </cell>
          <cell r="H3380">
            <v>0</v>
          </cell>
          <cell r="I3380">
            <v>0</v>
          </cell>
          <cell r="J3380">
            <v>0</v>
          </cell>
          <cell r="K3380">
            <v>0</v>
          </cell>
          <cell r="L3380">
            <v>0</v>
          </cell>
          <cell r="M3380">
            <v>0</v>
          </cell>
          <cell r="N3380">
            <v>0</v>
          </cell>
          <cell r="O3380">
            <v>0</v>
          </cell>
          <cell r="P3380">
            <v>0</v>
          </cell>
          <cell r="Q3380">
            <v>0</v>
          </cell>
          <cell r="R3380">
            <v>5834317.1500000004</v>
          </cell>
          <cell r="S3380">
            <v>12509121.98</v>
          </cell>
          <cell r="T3380">
            <v>26286343.199999999</v>
          </cell>
          <cell r="U3380">
            <v>16130618.27</v>
          </cell>
          <cell r="V3380">
            <v>10911310.720000001</v>
          </cell>
          <cell r="W3380">
            <v>4823091.07</v>
          </cell>
          <cell r="X3380">
            <v>4899046.41</v>
          </cell>
          <cell r="Y3380">
            <v>4974249.76</v>
          </cell>
          <cell r="Z3380">
            <v>5049879.66</v>
          </cell>
          <cell r="AA3380">
            <v>5126289.05</v>
          </cell>
          <cell r="AB3380">
            <v>5203203.5</v>
          </cell>
          <cell r="AC3380">
            <v>5283869.59</v>
          </cell>
          <cell r="AD3380">
            <v>5405233.1200000001</v>
          </cell>
          <cell r="AE3380">
            <v>5502775.29</v>
          </cell>
          <cell r="AF3380">
            <v>5602414.6799999997</v>
          </cell>
          <cell r="AG3380">
            <v>5704204.7300000004</v>
          </cell>
          <cell r="AH3380">
            <v>5808200.4400000004</v>
          </cell>
          <cell r="AI3380">
            <v>5914458.3899999997</v>
          </cell>
          <cell r="AJ3380">
            <v>6023036.7800000003</v>
          </cell>
          <cell r="AK3380">
            <v>6133995.5099999998</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row>
        <row r="3381">
          <cell r="A3381" t="str">
            <v>WAIrrigationCritical Peak PricingNon-Incentive CostsHigh Participation Case0</v>
          </cell>
          <cell r="B3381" t="str">
            <v>WA</v>
          </cell>
          <cell r="C3381" t="str">
            <v>Irrigation</v>
          </cell>
          <cell r="D3381" t="str">
            <v>Critical Peak Pricing</v>
          </cell>
          <cell r="E3381" t="str">
            <v>Non-Incentive Costs</v>
          </cell>
          <cell r="F3381" t="str">
            <v>High Participation Case</v>
          </cell>
          <cell r="G3381">
            <v>0</v>
          </cell>
          <cell r="H3381">
            <v>0</v>
          </cell>
          <cell r="I3381">
            <v>0</v>
          </cell>
          <cell r="J3381">
            <v>0</v>
          </cell>
          <cell r="K3381">
            <v>0</v>
          </cell>
          <cell r="L3381">
            <v>0</v>
          </cell>
          <cell r="M3381">
            <v>0</v>
          </cell>
          <cell r="N3381">
            <v>0</v>
          </cell>
          <cell r="O3381">
            <v>0</v>
          </cell>
          <cell r="P3381">
            <v>0</v>
          </cell>
          <cell r="Q3381">
            <v>0</v>
          </cell>
          <cell r="R3381">
            <v>5482636.7300000004</v>
          </cell>
          <cell r="S3381">
            <v>11437731.27</v>
          </cell>
          <cell r="T3381">
            <v>23748445.530000001</v>
          </cell>
          <cell r="U3381">
            <v>12818922.52</v>
          </cell>
          <cell r="V3381">
            <v>7177502.6100000003</v>
          </cell>
          <cell r="W3381">
            <v>1035039.42</v>
          </cell>
          <cell r="X3381">
            <v>1056694.75</v>
          </cell>
          <cell r="Y3381">
            <v>1077608.81</v>
          </cell>
          <cell r="Z3381">
            <v>1098962.6200000001</v>
          </cell>
          <cell r="AA3381">
            <v>1121099.71</v>
          </cell>
          <cell r="AB3381">
            <v>1143734.93</v>
          </cell>
          <cell r="AC3381">
            <v>1169950.97</v>
          </cell>
          <cell r="AD3381">
            <v>1234739.83</v>
          </cell>
          <cell r="AE3381">
            <v>1274929.31</v>
          </cell>
          <cell r="AF3381">
            <v>1316427.29</v>
          </cell>
          <cell r="AG3381">
            <v>1359276.37</v>
          </cell>
          <cell r="AH3381">
            <v>1403520.56</v>
          </cell>
          <cell r="AI3381">
            <v>1449205.28</v>
          </cell>
          <cell r="AJ3381">
            <v>1496377.44</v>
          </cell>
          <cell r="AK3381">
            <v>1545085.48</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row>
        <row r="3382">
          <cell r="A3382" t="str">
            <v>WAIrrigationCritical Peak PricingSummer Peak Reduction @Meter  (MW)High Participation Case0</v>
          </cell>
          <cell r="B3382" t="str">
            <v>WA</v>
          </cell>
          <cell r="C3382" t="str">
            <v>Irrigation</v>
          </cell>
          <cell r="D3382" t="str">
            <v>Critical Peak Pricing</v>
          </cell>
          <cell r="E3382" t="str">
            <v>Summer Peak Reduction @Meter  (MW)</v>
          </cell>
          <cell r="F3382" t="str">
            <v>High Participation Case</v>
          </cell>
          <cell r="G3382">
            <v>0</v>
          </cell>
          <cell r="H3382">
            <v>0</v>
          </cell>
          <cell r="I3382">
            <v>0</v>
          </cell>
          <cell r="J3382">
            <v>0</v>
          </cell>
          <cell r="K3382">
            <v>0</v>
          </cell>
          <cell r="L3382">
            <v>0</v>
          </cell>
          <cell r="M3382">
            <v>0</v>
          </cell>
          <cell r="N3382">
            <v>0</v>
          </cell>
          <cell r="O3382">
            <v>0</v>
          </cell>
          <cell r="P3382">
            <v>0</v>
          </cell>
          <cell r="Q3382">
            <v>0</v>
          </cell>
          <cell r="R3382">
            <v>5.1061481672101516</v>
          </cell>
          <cell r="S3382">
            <v>15.546439584201273</v>
          </cell>
          <cell r="T3382">
            <v>36.769815927493447</v>
          </cell>
          <cell r="U3382">
            <v>47.99510590524666</v>
          </cell>
          <cell r="V3382">
            <v>54.039254216657497</v>
          </cell>
          <cell r="W3382">
            <v>54.75501228123791</v>
          </cell>
          <cell r="X3382">
            <v>55.462504704051796</v>
          </cell>
          <cell r="Y3382">
            <v>56.170704503007471</v>
          </cell>
          <cell r="Z3382">
            <v>56.91276145592839</v>
          </cell>
          <cell r="AA3382">
            <v>57.74360864977195</v>
          </cell>
          <cell r="AB3382">
            <v>58.507439221742665</v>
          </cell>
          <cell r="AC3382">
            <v>59.27262640549219</v>
          </cell>
          <cell r="AD3382">
            <v>60.065513565673378</v>
          </cell>
          <cell r="AE3382">
            <v>60.869007140432515</v>
          </cell>
          <cell r="AF3382">
            <v>61.683249011282939</v>
          </cell>
          <cell r="AG3382">
            <v>62.508382957680382</v>
          </cell>
          <cell r="AH3382">
            <v>63.344554682411669</v>
          </cell>
          <cell r="AI3382">
            <v>64.191911837323005</v>
          </cell>
          <cell r="AJ3382">
            <v>65.050604049392433</v>
          </cell>
          <cell r="AK3382">
            <v>65.920782947151125</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row>
        <row r="3383">
          <cell r="A3383" t="str">
            <v>WAIrrigationCritical Peak PricingSummer Peak Reduction @Generation (MW)High Participation Case0</v>
          </cell>
          <cell r="B3383" t="str">
            <v>WA</v>
          </cell>
          <cell r="C3383" t="str">
            <v>Irrigation</v>
          </cell>
          <cell r="D3383" t="str">
            <v>Critical Peak Pricing</v>
          </cell>
          <cell r="E3383" t="str">
            <v>Summer Peak Reduction @Generation (MW)</v>
          </cell>
          <cell r="F3383" t="str">
            <v>High Participation Case</v>
          </cell>
          <cell r="G3383">
            <v>0</v>
          </cell>
          <cell r="H3383">
            <v>0</v>
          </cell>
          <cell r="I3383">
            <v>0</v>
          </cell>
          <cell r="J3383">
            <v>0</v>
          </cell>
          <cell r="K3383">
            <v>0</v>
          </cell>
          <cell r="L3383">
            <v>0</v>
          </cell>
          <cell r="M3383">
            <v>0</v>
          </cell>
          <cell r="N3383">
            <v>0</v>
          </cell>
          <cell r="O3383">
            <v>0</v>
          </cell>
          <cell r="P3383">
            <v>0</v>
          </cell>
          <cell r="Q3383">
            <v>0</v>
          </cell>
          <cell r="R3383">
            <v>5.6309529854545115</v>
          </cell>
          <cell r="S3383">
            <v>17.1442871462299</v>
          </cell>
          <cell r="T3383">
            <v>40.548980952242438</v>
          </cell>
          <cell r="U3383">
            <v>52.92799504328039</v>
          </cell>
          <cell r="V3383">
            <v>59.593354892652727</v>
          </cell>
          <cell r="W3383">
            <v>60.382677857562754</v>
          </cell>
          <cell r="X3383">
            <v>61.162885646285609</v>
          </cell>
          <cell r="Y3383">
            <v>61.94387351456492</v>
          </cell>
          <cell r="Z3383">
            <v>62.762198341341403</v>
          </cell>
          <cell r="AA3383">
            <v>63.678439181486489</v>
          </cell>
          <cell r="AB3383">
            <v>64.520775498172327</v>
          </cell>
          <cell r="AC3383">
            <v>65.364607857843168</v>
          </cell>
          <cell r="AD3383">
            <v>66.238987169908881</v>
          </cell>
          <cell r="AE3383">
            <v>67.125063013269198</v>
          </cell>
          <cell r="AF3383">
            <v>68.022991851877961</v>
          </cell>
          <cell r="AG3383">
            <v>68.932932242700019</v>
          </cell>
          <cell r="AH3383">
            <v>69.855044863709381</v>
          </cell>
          <cell r="AI3383">
            <v>70.789492542261797</v>
          </cell>
          <cell r="AJ3383">
            <v>71.73644028384696</v>
          </cell>
          <cell r="AK3383">
            <v>72.696055301225314</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row>
        <row r="3384">
          <cell r="A3384" t="str">
            <v>WAIrrigationCritical Peak PricingWinter Peak Reduction @Meter  (MW)High Participation Case0</v>
          </cell>
          <cell r="B3384" t="str">
            <v>WA</v>
          </cell>
          <cell r="C3384" t="str">
            <v>Irrigation</v>
          </cell>
          <cell r="D3384" t="str">
            <v>Critical Peak Pricing</v>
          </cell>
          <cell r="E3384" t="str">
            <v>Winter Peak Reduction @Meter  (MW)</v>
          </cell>
          <cell r="F3384" t="str">
            <v>High Participation Case</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row>
        <row r="3385">
          <cell r="A3385" t="str">
            <v>WAIrrigationCritical Peak PricingWinter Peak Reduction @Generation (MW)High Participation Case0</v>
          </cell>
          <cell r="B3385" t="str">
            <v>WA</v>
          </cell>
          <cell r="C3385" t="str">
            <v>Irrigation</v>
          </cell>
          <cell r="D3385" t="str">
            <v>Critical Peak Pricing</v>
          </cell>
          <cell r="E3385" t="str">
            <v>Winter Peak Reduction @Generation (MW)</v>
          </cell>
          <cell r="F3385" t="str">
            <v>High Participation Case</v>
          </cell>
          <cell r="G3385">
            <v>0</v>
          </cell>
          <cell r="H3385">
            <v>0</v>
          </cell>
          <cell r="I3385">
            <v>0</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row>
        <row r="3386">
          <cell r="A3386" t="str">
            <v>WAIrrigationCritical Peak PricingProgram Annual BenefitsHigh Participation Case0</v>
          </cell>
          <cell r="B3386" t="str">
            <v>WA</v>
          </cell>
          <cell r="C3386" t="str">
            <v>Irrigation</v>
          </cell>
          <cell r="D3386" t="str">
            <v>Critical Peak Pricing</v>
          </cell>
          <cell r="E3386" t="str">
            <v>Program Annual Benefits</v>
          </cell>
          <cell r="F3386" t="str">
            <v>High Participation Case</v>
          </cell>
          <cell r="G3386">
            <v>0</v>
          </cell>
        </row>
        <row r="3387">
          <cell r="A3387" t="str">
            <v>WAIrrigationCritical Peak PricingNew ParticipantsHigh Participation Case0</v>
          </cell>
          <cell r="B3387" t="str">
            <v>WA</v>
          </cell>
          <cell r="C3387" t="str">
            <v>Irrigation</v>
          </cell>
          <cell r="D3387" t="str">
            <v>Critical Peak Pricing</v>
          </cell>
          <cell r="E3387" t="str">
            <v>New Participants</v>
          </cell>
          <cell r="F3387" t="str">
            <v>High Participation Case</v>
          </cell>
          <cell r="G3387">
            <v>0</v>
          </cell>
          <cell r="H3387">
            <v>0</v>
          </cell>
          <cell r="I3387">
            <v>0</v>
          </cell>
          <cell r="J3387">
            <v>0</v>
          </cell>
          <cell r="K3387">
            <v>0</v>
          </cell>
          <cell r="L3387">
            <v>0</v>
          </cell>
          <cell r="M3387">
            <v>0</v>
          </cell>
          <cell r="N3387">
            <v>0</v>
          </cell>
          <cell r="O3387">
            <v>0</v>
          </cell>
          <cell r="P3387">
            <v>0</v>
          </cell>
          <cell r="Q3387">
            <v>0</v>
          </cell>
          <cell r="R3387">
            <v>16746.686550000006</v>
          </cell>
          <cell r="S3387">
            <v>34271.919000000009</v>
          </cell>
          <cell r="T3387">
            <v>69833.664450000011</v>
          </cell>
          <cell r="U3387">
            <v>36847.527750000037</v>
          </cell>
          <cell r="V3387">
            <v>20100.588749999937</v>
          </cell>
          <cell r="W3387">
            <v>2583.0255000000179</v>
          </cell>
          <cell r="X3387">
            <v>2585.7149999999965</v>
          </cell>
          <cell r="Y3387">
            <v>2585.2035000000324</v>
          </cell>
          <cell r="Z3387">
            <v>2584.5764999999665</v>
          </cell>
          <cell r="AA3387">
            <v>2584.3950000000186</v>
          </cell>
          <cell r="AB3387">
            <v>2584.7249999999767</v>
          </cell>
          <cell r="AC3387">
            <v>2592.8595000000205</v>
          </cell>
          <cell r="AD3387">
            <v>2694.0321599718882</v>
          </cell>
          <cell r="AE3387">
            <v>2731.0805338135397</v>
          </cell>
          <cell r="AF3387">
            <v>2768.6383974915661</v>
          </cell>
          <cell r="AG3387">
            <v>2806.7127575183695</v>
          </cell>
          <cell r="AH3387">
            <v>2845.3107167601411</v>
          </cell>
          <cell r="AI3387">
            <v>2884.4394757617847</v>
          </cell>
          <cell r="AJ3387">
            <v>2924.1063340901455</v>
          </cell>
          <cell r="AK3387">
            <v>2964.3186916958948</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row>
        <row r="3388">
          <cell r="A3388" t="str">
            <v>WAIrrigationCritical Peak PricingIncentive CostsHigh Participation Case0</v>
          </cell>
          <cell r="B3388" t="str">
            <v>WA</v>
          </cell>
          <cell r="C3388" t="str">
            <v>Irrigation</v>
          </cell>
          <cell r="D3388" t="str">
            <v>Critical Peak Pricing</v>
          </cell>
          <cell r="E3388" t="str">
            <v>Incentive Costs</v>
          </cell>
          <cell r="F3388" t="str">
            <v>High Participation Case</v>
          </cell>
          <cell r="G3388">
            <v>0</v>
          </cell>
          <cell r="H3388">
            <v>0</v>
          </cell>
          <cell r="I3388">
            <v>0</v>
          </cell>
          <cell r="J3388">
            <v>0</v>
          </cell>
          <cell r="K3388">
            <v>0</v>
          </cell>
          <cell r="L3388">
            <v>0</v>
          </cell>
          <cell r="M3388">
            <v>0</v>
          </cell>
          <cell r="N3388">
            <v>0</v>
          </cell>
          <cell r="O3388">
            <v>0</v>
          </cell>
          <cell r="P3388">
            <v>0</v>
          </cell>
          <cell r="Q3388">
            <v>0</v>
          </cell>
          <cell r="R3388">
            <v>351680.42</v>
          </cell>
          <cell r="S3388">
            <v>1071390.72</v>
          </cell>
          <cell r="T3388">
            <v>2537897.67</v>
          </cell>
          <cell r="U3388">
            <v>3311695.75</v>
          </cell>
          <cell r="V3388">
            <v>3733808.12</v>
          </cell>
          <cell r="W3388">
            <v>3788051.65</v>
          </cell>
          <cell r="X3388">
            <v>3842351.67</v>
          </cell>
          <cell r="Y3388">
            <v>3896640.94</v>
          </cell>
          <cell r="Z3388">
            <v>3950917.05</v>
          </cell>
          <cell r="AA3388">
            <v>4005189.34</v>
          </cell>
          <cell r="AB3388">
            <v>4059468.57</v>
          </cell>
          <cell r="AC3388">
            <v>4113918.62</v>
          </cell>
          <cell r="AD3388">
            <v>4170493.29</v>
          </cell>
          <cell r="AE3388">
            <v>4227845.9800000004</v>
          </cell>
          <cell r="AF3388">
            <v>4285987.3899999997</v>
          </cell>
          <cell r="AG3388">
            <v>4344928.3600000003</v>
          </cell>
          <cell r="AH3388">
            <v>4404679.88</v>
          </cell>
          <cell r="AI3388">
            <v>4465253.1100000003</v>
          </cell>
          <cell r="AJ3388">
            <v>4526659.34</v>
          </cell>
          <cell r="AK3388">
            <v>4588910.04</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row>
        <row r="3389">
          <cell r="A3389" t="str">
            <v>WAIrrigationCritical Peak PricingParticipantsHigh Participation Case0</v>
          </cell>
          <cell r="B3389" t="str">
            <v>WA</v>
          </cell>
          <cell r="C3389" t="str">
            <v>Irrigation</v>
          </cell>
          <cell r="D3389" t="str">
            <v>Critical Peak Pricing</v>
          </cell>
          <cell r="E3389" t="str">
            <v>Participants</v>
          </cell>
          <cell r="F3389" t="str">
            <v>High Participation Case</v>
          </cell>
          <cell r="G3389">
            <v>0</v>
          </cell>
          <cell r="H3389">
            <v>0</v>
          </cell>
          <cell r="I3389">
            <v>0</v>
          </cell>
          <cell r="J3389">
            <v>0</v>
          </cell>
          <cell r="K3389">
            <v>0</v>
          </cell>
          <cell r="L3389">
            <v>0</v>
          </cell>
          <cell r="M3389">
            <v>0</v>
          </cell>
          <cell r="N3389">
            <v>0</v>
          </cell>
          <cell r="O3389">
            <v>0</v>
          </cell>
          <cell r="P3389">
            <v>0</v>
          </cell>
          <cell r="Q3389">
            <v>0</v>
          </cell>
          <cell r="R3389">
            <v>16746.686550000006</v>
          </cell>
          <cell r="S3389">
            <v>51018.605550000015</v>
          </cell>
          <cell r="T3389">
            <v>120852.27000000002</v>
          </cell>
          <cell r="U3389">
            <v>157699.79775000006</v>
          </cell>
          <cell r="V3389">
            <v>177800.38649999999</v>
          </cell>
          <cell r="W3389">
            <v>180383.41200000001</v>
          </cell>
          <cell r="X3389">
            <v>182969.12700000001</v>
          </cell>
          <cell r="Y3389">
            <v>185554.33050000004</v>
          </cell>
          <cell r="Z3389">
            <v>188138.90700000001</v>
          </cell>
          <cell r="AA3389">
            <v>190723.30200000003</v>
          </cell>
          <cell r="AB3389">
            <v>193308.027</v>
          </cell>
          <cell r="AC3389">
            <v>195900.88650000002</v>
          </cell>
          <cell r="AD3389">
            <v>198594.91865997191</v>
          </cell>
          <cell r="AE3389">
            <v>201325.99919378545</v>
          </cell>
          <cell r="AF3389">
            <v>204094.63759127702</v>
          </cell>
          <cell r="AG3389">
            <v>206901.35034879539</v>
          </cell>
          <cell r="AH3389">
            <v>209746.66106555553</v>
          </cell>
          <cell r="AI3389">
            <v>212631.10054131731</v>
          </cell>
          <cell r="AJ3389">
            <v>215555.20687540746</v>
          </cell>
          <cell r="AK3389">
            <v>218519.52556710335</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row>
        <row r="3390">
          <cell r="A3390" t="str">
            <v>WALarge C&amp;ICritical Peak PricingProgram Annual BenefitsHigh Participation Case0</v>
          </cell>
          <cell r="B3390" t="str">
            <v>WA</v>
          </cell>
          <cell r="C3390" t="str">
            <v>Large C&amp;I</v>
          </cell>
          <cell r="D3390" t="str">
            <v>Critical Peak Pricing</v>
          </cell>
          <cell r="E3390" t="str">
            <v>Program Annual Benefits</v>
          </cell>
          <cell r="F3390" t="str">
            <v>High Participation Case</v>
          </cell>
          <cell r="G3390">
            <v>0</v>
          </cell>
          <cell r="H3390">
            <v>0</v>
          </cell>
          <cell r="I3390">
            <v>0</v>
          </cell>
          <cell r="J3390">
            <v>0</v>
          </cell>
          <cell r="K3390">
            <v>0</v>
          </cell>
          <cell r="L3390">
            <v>0</v>
          </cell>
          <cell r="M3390">
            <v>0</v>
          </cell>
          <cell r="N3390">
            <v>0</v>
          </cell>
          <cell r="O3390">
            <v>0</v>
          </cell>
          <cell r="P3390">
            <v>0</v>
          </cell>
          <cell r="Q3390">
            <v>0</v>
          </cell>
          <cell r="R3390">
            <v>573231.01</v>
          </cell>
          <cell r="S3390">
            <v>1745288.43</v>
          </cell>
          <cell r="T3390">
            <v>4127886.26</v>
          </cell>
          <cell r="U3390">
            <v>5388069.9000000004</v>
          </cell>
          <cell r="V3390">
            <v>6066603.5300000003</v>
          </cell>
          <cell r="W3390">
            <v>6146956.6100000003</v>
          </cell>
          <cell r="X3390">
            <v>6226381.7599999998</v>
          </cell>
          <cell r="Y3390">
            <v>6305886.3200000003</v>
          </cell>
          <cell r="Z3390">
            <v>6389191.79</v>
          </cell>
          <cell r="AA3390">
            <v>6482465.1100000003</v>
          </cell>
          <cell r="AB3390">
            <v>6568214.9500000002</v>
          </cell>
          <cell r="AC3390">
            <v>6654117.0800000001</v>
          </cell>
          <cell r="AD3390">
            <v>6743128.8899999997</v>
          </cell>
          <cell r="AE3390">
            <v>6833331.4100000001</v>
          </cell>
          <cell r="AF3390">
            <v>6924740.5700000003</v>
          </cell>
          <cell r="AG3390">
            <v>7017372.5</v>
          </cell>
          <cell r="AH3390">
            <v>7111243.5700000003</v>
          </cell>
          <cell r="AI3390">
            <v>7206370.3399999999</v>
          </cell>
          <cell r="AJ3390">
            <v>7302769.6200000001</v>
          </cell>
          <cell r="AK3390">
            <v>7400458.4299999997</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row>
        <row r="3391">
          <cell r="A3391" t="str">
            <v>WALarge C&amp;ICritical Peak PricingProgram Annual CostsHigh Participation Case0</v>
          </cell>
          <cell r="B3391" t="str">
            <v>WA</v>
          </cell>
          <cell r="C3391" t="str">
            <v>Large C&amp;I</v>
          </cell>
          <cell r="D3391" t="str">
            <v>Critical Peak Pricing</v>
          </cell>
          <cell r="E3391" t="str">
            <v>Program Annual Costs</v>
          </cell>
          <cell r="F3391" t="str">
            <v>High Participation Case</v>
          </cell>
          <cell r="G3391">
            <v>0</v>
          </cell>
          <cell r="H3391">
            <v>0</v>
          </cell>
          <cell r="I3391">
            <v>0</v>
          </cell>
          <cell r="J3391">
            <v>0</v>
          </cell>
          <cell r="K3391">
            <v>0</v>
          </cell>
          <cell r="L3391">
            <v>0</v>
          </cell>
          <cell r="M3391">
            <v>0</v>
          </cell>
          <cell r="N3391">
            <v>0</v>
          </cell>
          <cell r="O3391">
            <v>0</v>
          </cell>
          <cell r="P3391">
            <v>0</v>
          </cell>
          <cell r="Q3391">
            <v>0</v>
          </cell>
          <cell r="R3391">
            <v>5834317.1500000004</v>
          </cell>
          <cell r="S3391">
            <v>12509121.98</v>
          </cell>
          <cell r="T3391">
            <v>26286343.199999999</v>
          </cell>
          <cell r="U3391">
            <v>16130618.27</v>
          </cell>
          <cell r="V3391">
            <v>10911310.720000001</v>
          </cell>
          <cell r="W3391">
            <v>4823091.07</v>
          </cell>
          <cell r="X3391">
            <v>4899046.41</v>
          </cell>
          <cell r="Y3391">
            <v>4974249.76</v>
          </cell>
          <cell r="Z3391">
            <v>5049879.66</v>
          </cell>
          <cell r="AA3391">
            <v>5126289.05</v>
          </cell>
          <cell r="AB3391">
            <v>5203203.5</v>
          </cell>
          <cell r="AC3391">
            <v>5283869.59</v>
          </cell>
          <cell r="AD3391">
            <v>5405233.1200000001</v>
          </cell>
          <cell r="AE3391">
            <v>5502775.29</v>
          </cell>
          <cell r="AF3391">
            <v>5602414.6799999997</v>
          </cell>
          <cell r="AG3391">
            <v>5704204.7300000004</v>
          </cell>
          <cell r="AH3391">
            <v>5808200.4400000004</v>
          </cell>
          <cell r="AI3391">
            <v>5914458.3899999997</v>
          </cell>
          <cell r="AJ3391">
            <v>6023036.7800000003</v>
          </cell>
          <cell r="AK3391">
            <v>6133995.5099999998</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row>
        <row r="3392">
          <cell r="A3392" t="str">
            <v>WALarge C&amp;ICritical Peak PricingNon-Incentive CostsHigh Participation Case0</v>
          </cell>
          <cell r="B3392" t="str">
            <v>WA</v>
          </cell>
          <cell r="C3392" t="str">
            <v>Large C&amp;I</v>
          </cell>
          <cell r="D3392" t="str">
            <v>Critical Peak Pricing</v>
          </cell>
          <cell r="E3392" t="str">
            <v>Non-Incentive Costs</v>
          </cell>
          <cell r="F3392" t="str">
            <v>High Participation Case</v>
          </cell>
          <cell r="G3392">
            <v>0</v>
          </cell>
          <cell r="H3392">
            <v>0</v>
          </cell>
          <cell r="I3392">
            <v>0</v>
          </cell>
          <cell r="J3392">
            <v>0</v>
          </cell>
          <cell r="K3392">
            <v>0</v>
          </cell>
          <cell r="L3392">
            <v>0</v>
          </cell>
          <cell r="M3392">
            <v>0</v>
          </cell>
          <cell r="N3392">
            <v>0</v>
          </cell>
          <cell r="O3392">
            <v>0</v>
          </cell>
          <cell r="P3392">
            <v>0</v>
          </cell>
          <cell r="Q3392">
            <v>0</v>
          </cell>
          <cell r="R3392">
            <v>5482636.7300000004</v>
          </cell>
          <cell r="S3392">
            <v>11437731.27</v>
          </cell>
          <cell r="T3392">
            <v>23748445.530000001</v>
          </cell>
          <cell r="U3392">
            <v>12818922.52</v>
          </cell>
          <cell r="V3392">
            <v>7177502.6100000003</v>
          </cell>
          <cell r="W3392">
            <v>1035039.42</v>
          </cell>
          <cell r="X3392">
            <v>1056694.75</v>
          </cell>
          <cell r="Y3392">
            <v>1077608.81</v>
          </cell>
          <cell r="Z3392">
            <v>1098962.6200000001</v>
          </cell>
          <cell r="AA3392">
            <v>1121099.71</v>
          </cell>
          <cell r="AB3392">
            <v>1143734.93</v>
          </cell>
          <cell r="AC3392">
            <v>1169950.97</v>
          </cell>
          <cell r="AD3392">
            <v>1234739.83</v>
          </cell>
          <cell r="AE3392">
            <v>1274929.31</v>
          </cell>
          <cell r="AF3392">
            <v>1316427.29</v>
          </cell>
          <cell r="AG3392">
            <v>1359276.37</v>
          </cell>
          <cell r="AH3392">
            <v>1403520.56</v>
          </cell>
          <cell r="AI3392">
            <v>1449205.28</v>
          </cell>
          <cell r="AJ3392">
            <v>1496377.44</v>
          </cell>
          <cell r="AK3392">
            <v>1545085.48</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row>
        <row r="3393">
          <cell r="A3393" t="str">
            <v>WALarge C&amp;ICritical Peak PricingSummer Peak Reduction @Meter  (MW)High Participation Case0</v>
          </cell>
          <cell r="B3393" t="str">
            <v>WA</v>
          </cell>
          <cell r="C3393" t="str">
            <v>Large C&amp;I</v>
          </cell>
          <cell r="D3393" t="str">
            <v>Critical Peak Pricing</v>
          </cell>
          <cell r="E3393" t="str">
            <v>Summer Peak Reduction @Meter  (MW)</v>
          </cell>
          <cell r="F3393" t="str">
            <v>High Participation Case</v>
          </cell>
          <cell r="G3393">
            <v>0</v>
          </cell>
          <cell r="H3393">
            <v>0</v>
          </cell>
          <cell r="I3393">
            <v>0</v>
          </cell>
          <cell r="J3393">
            <v>0</v>
          </cell>
          <cell r="K3393">
            <v>0</v>
          </cell>
          <cell r="L3393">
            <v>0</v>
          </cell>
          <cell r="M3393">
            <v>0</v>
          </cell>
          <cell r="N3393">
            <v>0</v>
          </cell>
          <cell r="O3393">
            <v>0</v>
          </cell>
          <cell r="P3393">
            <v>0</v>
          </cell>
          <cell r="Q3393">
            <v>0</v>
          </cell>
          <cell r="R3393">
            <v>5.1061481672101516</v>
          </cell>
          <cell r="S3393">
            <v>15.546439584201273</v>
          </cell>
          <cell r="T3393">
            <v>36.769815927493447</v>
          </cell>
          <cell r="U3393">
            <v>47.99510590524666</v>
          </cell>
          <cell r="V3393">
            <v>54.039254216657497</v>
          </cell>
          <cell r="W3393">
            <v>54.75501228123791</v>
          </cell>
          <cell r="X3393">
            <v>55.462504704051796</v>
          </cell>
          <cell r="Y3393">
            <v>56.170704503007471</v>
          </cell>
          <cell r="Z3393">
            <v>56.91276145592839</v>
          </cell>
          <cell r="AA3393">
            <v>57.74360864977195</v>
          </cell>
          <cell r="AB3393">
            <v>58.507439221742665</v>
          </cell>
          <cell r="AC3393">
            <v>59.27262640549219</v>
          </cell>
          <cell r="AD3393">
            <v>60.065513565673378</v>
          </cell>
          <cell r="AE3393">
            <v>60.869007140432515</v>
          </cell>
          <cell r="AF3393">
            <v>61.683249011282939</v>
          </cell>
          <cell r="AG3393">
            <v>62.508382957680382</v>
          </cell>
          <cell r="AH3393">
            <v>63.344554682411669</v>
          </cell>
          <cell r="AI3393">
            <v>64.191911837323005</v>
          </cell>
          <cell r="AJ3393">
            <v>65.050604049392433</v>
          </cell>
          <cell r="AK3393">
            <v>65.920782947151125</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row>
        <row r="3394">
          <cell r="A3394" t="str">
            <v>WALarge C&amp;ICritical Peak PricingSummer Peak Reduction @Generation (MW)High Participation Case0</v>
          </cell>
          <cell r="B3394" t="str">
            <v>WA</v>
          </cell>
          <cell r="C3394" t="str">
            <v>Large C&amp;I</v>
          </cell>
          <cell r="D3394" t="str">
            <v>Critical Peak Pricing</v>
          </cell>
          <cell r="E3394" t="str">
            <v>Summer Peak Reduction @Generation (MW)</v>
          </cell>
          <cell r="F3394" t="str">
            <v>High Participation Case</v>
          </cell>
          <cell r="G3394">
            <v>0</v>
          </cell>
          <cell r="H3394">
            <v>0</v>
          </cell>
          <cell r="I3394">
            <v>0</v>
          </cell>
          <cell r="J3394">
            <v>0</v>
          </cell>
          <cell r="K3394">
            <v>0</v>
          </cell>
          <cell r="L3394">
            <v>0</v>
          </cell>
          <cell r="M3394">
            <v>0</v>
          </cell>
          <cell r="N3394">
            <v>0</v>
          </cell>
          <cell r="O3394">
            <v>0</v>
          </cell>
          <cell r="P3394">
            <v>0</v>
          </cell>
          <cell r="Q3394">
            <v>0</v>
          </cell>
          <cell r="R3394">
            <v>5.6309529854545115</v>
          </cell>
          <cell r="S3394">
            <v>17.1442871462299</v>
          </cell>
          <cell r="T3394">
            <v>40.548980952242438</v>
          </cell>
          <cell r="U3394">
            <v>52.92799504328039</v>
          </cell>
          <cell r="V3394">
            <v>59.593354892652727</v>
          </cell>
          <cell r="W3394">
            <v>60.382677857562754</v>
          </cell>
          <cell r="X3394">
            <v>61.162885646285609</v>
          </cell>
          <cell r="Y3394">
            <v>61.94387351456492</v>
          </cell>
          <cell r="Z3394">
            <v>62.762198341341403</v>
          </cell>
          <cell r="AA3394">
            <v>63.678439181486489</v>
          </cell>
          <cell r="AB3394">
            <v>64.520775498172327</v>
          </cell>
          <cell r="AC3394">
            <v>65.364607857843168</v>
          </cell>
          <cell r="AD3394">
            <v>66.238987169908881</v>
          </cell>
          <cell r="AE3394">
            <v>67.125063013269198</v>
          </cell>
          <cell r="AF3394">
            <v>68.022991851877961</v>
          </cell>
          <cell r="AG3394">
            <v>68.932932242700019</v>
          </cell>
          <cell r="AH3394">
            <v>69.855044863709381</v>
          </cell>
          <cell r="AI3394">
            <v>70.789492542261797</v>
          </cell>
          <cell r="AJ3394">
            <v>71.73644028384696</v>
          </cell>
          <cell r="AK3394">
            <v>72.696055301225314</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row>
        <row r="3395">
          <cell r="A3395" t="str">
            <v>WALarge C&amp;ICritical Peak PricingWinter Peak Reduction @Meter  (MW)High Participation Case0</v>
          </cell>
          <cell r="B3395" t="str">
            <v>WA</v>
          </cell>
          <cell r="C3395" t="str">
            <v>Large C&amp;I</v>
          </cell>
          <cell r="D3395" t="str">
            <v>Critical Peak Pricing</v>
          </cell>
          <cell r="E3395" t="str">
            <v>Winter Peak Reduction @Meter  (MW)</v>
          </cell>
          <cell r="F3395" t="str">
            <v>High Participation Case</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row>
        <row r="3396">
          <cell r="A3396" t="str">
            <v>WALarge C&amp;ICritical Peak PricingWinter Peak Reduction @Generation (MW)High Participation Case0</v>
          </cell>
          <cell r="B3396" t="str">
            <v>WA</v>
          </cell>
          <cell r="C3396" t="str">
            <v>Large C&amp;I</v>
          </cell>
          <cell r="D3396" t="str">
            <v>Critical Peak Pricing</v>
          </cell>
          <cell r="E3396" t="str">
            <v>Winter Peak Reduction @Generation (MW)</v>
          </cell>
          <cell r="F3396" t="str">
            <v>High Participation Case</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row>
        <row r="3397">
          <cell r="A3397" t="str">
            <v>WALarge C&amp;ICritical Peak PricingProgram Annual BenefitsHigh Participation Case0</v>
          </cell>
          <cell r="B3397" t="str">
            <v>WA</v>
          </cell>
          <cell r="C3397" t="str">
            <v>Large C&amp;I</v>
          </cell>
          <cell r="D3397" t="str">
            <v>Critical Peak Pricing</v>
          </cell>
          <cell r="E3397" t="str">
            <v>Program Annual Benefits</v>
          </cell>
          <cell r="F3397" t="str">
            <v>High Participation Case</v>
          </cell>
          <cell r="G3397">
            <v>0</v>
          </cell>
        </row>
        <row r="3398">
          <cell r="A3398" t="str">
            <v>WALarge C&amp;ICritical Peak PricingNew ParticipantsHigh Participation Case0</v>
          </cell>
          <cell r="B3398" t="str">
            <v>WA</v>
          </cell>
          <cell r="C3398" t="str">
            <v>Large C&amp;I</v>
          </cell>
          <cell r="D3398" t="str">
            <v>Critical Peak Pricing</v>
          </cell>
          <cell r="E3398" t="str">
            <v>New Participants</v>
          </cell>
          <cell r="F3398" t="str">
            <v>High Participation Case</v>
          </cell>
          <cell r="G3398">
            <v>0</v>
          </cell>
          <cell r="H3398">
            <v>0</v>
          </cell>
          <cell r="I3398">
            <v>0</v>
          </cell>
          <cell r="J3398">
            <v>0</v>
          </cell>
          <cell r="K3398">
            <v>0</v>
          </cell>
          <cell r="L3398">
            <v>0</v>
          </cell>
          <cell r="M3398">
            <v>0</v>
          </cell>
          <cell r="N3398">
            <v>0</v>
          </cell>
          <cell r="O3398">
            <v>0</v>
          </cell>
          <cell r="P3398">
            <v>0</v>
          </cell>
          <cell r="Q3398">
            <v>0</v>
          </cell>
          <cell r="R3398">
            <v>16746.686550000006</v>
          </cell>
          <cell r="S3398">
            <v>34271.919000000009</v>
          </cell>
          <cell r="T3398">
            <v>69833.664450000011</v>
          </cell>
          <cell r="U3398">
            <v>36847.527750000037</v>
          </cell>
          <cell r="V3398">
            <v>20100.588749999937</v>
          </cell>
          <cell r="W3398">
            <v>2583.0255000000179</v>
          </cell>
          <cell r="X3398">
            <v>2585.7149999999965</v>
          </cell>
          <cell r="Y3398">
            <v>2585.2035000000324</v>
          </cell>
          <cell r="Z3398">
            <v>2584.5764999999665</v>
          </cell>
          <cell r="AA3398">
            <v>2584.3950000000186</v>
          </cell>
          <cell r="AB3398">
            <v>2584.7249999999767</v>
          </cell>
          <cell r="AC3398">
            <v>2592.8595000000205</v>
          </cell>
          <cell r="AD3398">
            <v>2694.0321599718882</v>
          </cell>
          <cell r="AE3398">
            <v>2731.0805338135397</v>
          </cell>
          <cell r="AF3398">
            <v>2768.6383974915661</v>
          </cell>
          <cell r="AG3398">
            <v>2806.7127575183695</v>
          </cell>
          <cell r="AH3398">
            <v>2845.3107167601411</v>
          </cell>
          <cell r="AI3398">
            <v>2884.4394757617847</v>
          </cell>
          <cell r="AJ3398">
            <v>2924.1063340901455</v>
          </cell>
          <cell r="AK3398">
            <v>2964.3186916958948</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row>
        <row r="3399">
          <cell r="A3399" t="str">
            <v>WALarge C&amp;ICritical Peak PricingIncentive CostsHigh Participation Case0</v>
          </cell>
          <cell r="B3399" t="str">
            <v>WA</v>
          </cell>
          <cell r="C3399" t="str">
            <v>Large C&amp;I</v>
          </cell>
          <cell r="D3399" t="str">
            <v>Critical Peak Pricing</v>
          </cell>
          <cell r="E3399" t="str">
            <v>Incentive Costs</v>
          </cell>
          <cell r="F3399" t="str">
            <v>High Participation Case</v>
          </cell>
          <cell r="G3399">
            <v>0</v>
          </cell>
          <cell r="H3399">
            <v>0</v>
          </cell>
          <cell r="I3399">
            <v>0</v>
          </cell>
          <cell r="J3399">
            <v>0</v>
          </cell>
          <cell r="K3399">
            <v>0</v>
          </cell>
          <cell r="L3399">
            <v>0</v>
          </cell>
          <cell r="M3399">
            <v>0</v>
          </cell>
          <cell r="N3399">
            <v>0</v>
          </cell>
          <cell r="O3399">
            <v>0</v>
          </cell>
          <cell r="P3399">
            <v>0</v>
          </cell>
          <cell r="Q3399">
            <v>0</v>
          </cell>
          <cell r="R3399">
            <v>351680.42</v>
          </cell>
          <cell r="S3399">
            <v>1071390.72</v>
          </cell>
          <cell r="T3399">
            <v>2537897.67</v>
          </cell>
          <cell r="U3399">
            <v>3311695.75</v>
          </cell>
          <cell r="V3399">
            <v>3733808.12</v>
          </cell>
          <cell r="W3399">
            <v>3788051.65</v>
          </cell>
          <cell r="X3399">
            <v>3842351.67</v>
          </cell>
          <cell r="Y3399">
            <v>3896640.94</v>
          </cell>
          <cell r="Z3399">
            <v>3950917.05</v>
          </cell>
          <cell r="AA3399">
            <v>4005189.34</v>
          </cell>
          <cell r="AB3399">
            <v>4059468.57</v>
          </cell>
          <cell r="AC3399">
            <v>4113918.62</v>
          </cell>
          <cell r="AD3399">
            <v>4170493.29</v>
          </cell>
          <cell r="AE3399">
            <v>4227845.9800000004</v>
          </cell>
          <cell r="AF3399">
            <v>4285987.3899999997</v>
          </cell>
          <cell r="AG3399">
            <v>4344928.3600000003</v>
          </cell>
          <cell r="AH3399">
            <v>4404679.88</v>
          </cell>
          <cell r="AI3399">
            <v>4465253.1100000003</v>
          </cell>
          <cell r="AJ3399">
            <v>4526659.34</v>
          </cell>
          <cell r="AK3399">
            <v>4588910.04</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row>
        <row r="3400">
          <cell r="A3400" t="str">
            <v>WALarge C&amp;ICritical Peak PricingParticipantsHigh Participation Case0</v>
          </cell>
          <cell r="B3400" t="str">
            <v>WA</v>
          </cell>
          <cell r="C3400" t="str">
            <v>Large C&amp;I</v>
          </cell>
          <cell r="D3400" t="str">
            <v>Critical Peak Pricing</v>
          </cell>
          <cell r="E3400" t="str">
            <v>Participants</v>
          </cell>
          <cell r="F3400" t="str">
            <v>High Participation Case</v>
          </cell>
          <cell r="G3400">
            <v>0</v>
          </cell>
          <cell r="H3400">
            <v>0</v>
          </cell>
          <cell r="I3400">
            <v>0</v>
          </cell>
          <cell r="J3400">
            <v>0</v>
          </cell>
          <cell r="K3400">
            <v>0</v>
          </cell>
          <cell r="L3400">
            <v>0</v>
          </cell>
          <cell r="M3400">
            <v>0</v>
          </cell>
          <cell r="N3400">
            <v>0</v>
          </cell>
          <cell r="O3400">
            <v>0</v>
          </cell>
          <cell r="P3400">
            <v>0</v>
          </cell>
          <cell r="Q3400">
            <v>0</v>
          </cell>
          <cell r="R3400">
            <v>16746.686550000006</v>
          </cell>
          <cell r="S3400">
            <v>51018.605550000015</v>
          </cell>
          <cell r="T3400">
            <v>120852.27000000002</v>
          </cell>
          <cell r="U3400">
            <v>157699.79775000006</v>
          </cell>
          <cell r="V3400">
            <v>177800.38649999999</v>
          </cell>
          <cell r="W3400">
            <v>180383.41200000001</v>
          </cell>
          <cell r="X3400">
            <v>182969.12700000001</v>
          </cell>
          <cell r="Y3400">
            <v>185554.33050000004</v>
          </cell>
          <cell r="Z3400">
            <v>188138.90700000001</v>
          </cell>
          <cell r="AA3400">
            <v>190723.30200000003</v>
          </cell>
          <cell r="AB3400">
            <v>193308.027</v>
          </cell>
          <cell r="AC3400">
            <v>195900.88650000002</v>
          </cell>
          <cell r="AD3400">
            <v>198594.91865997191</v>
          </cell>
          <cell r="AE3400">
            <v>201325.99919378545</v>
          </cell>
          <cell r="AF3400">
            <v>204094.63759127702</v>
          </cell>
          <cell r="AG3400">
            <v>206901.35034879539</v>
          </cell>
          <cell r="AH3400">
            <v>209746.66106555553</v>
          </cell>
          <cell r="AI3400">
            <v>212631.10054131731</v>
          </cell>
          <cell r="AJ3400">
            <v>215555.20687540746</v>
          </cell>
          <cell r="AK3400">
            <v>218519.52556710335</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row>
        <row r="3401">
          <cell r="A3401" t="str">
            <v>WAMedium C&amp;ICritical Peak PricingProgram Annual BenefitsHigh Participation Case0</v>
          </cell>
          <cell r="B3401" t="str">
            <v>WA</v>
          </cell>
          <cell r="C3401" t="str">
            <v>Medium C&amp;I</v>
          </cell>
          <cell r="D3401" t="str">
            <v>Critical Peak Pricing</v>
          </cell>
          <cell r="E3401" t="str">
            <v>Program Annual Benefits</v>
          </cell>
          <cell r="F3401" t="str">
            <v>High Participation Case</v>
          </cell>
          <cell r="G3401">
            <v>0</v>
          </cell>
          <cell r="H3401">
            <v>0</v>
          </cell>
          <cell r="I3401">
            <v>0</v>
          </cell>
          <cell r="J3401">
            <v>0</v>
          </cell>
          <cell r="K3401">
            <v>0</v>
          </cell>
          <cell r="L3401">
            <v>0</v>
          </cell>
          <cell r="M3401">
            <v>0</v>
          </cell>
          <cell r="N3401">
            <v>0</v>
          </cell>
          <cell r="O3401">
            <v>0</v>
          </cell>
          <cell r="P3401">
            <v>0</v>
          </cell>
          <cell r="Q3401">
            <v>0</v>
          </cell>
          <cell r="R3401">
            <v>573231.01</v>
          </cell>
          <cell r="S3401">
            <v>1745288.43</v>
          </cell>
          <cell r="T3401">
            <v>4127886.26</v>
          </cell>
          <cell r="U3401">
            <v>5388069.9000000004</v>
          </cell>
          <cell r="V3401">
            <v>6066603.5300000003</v>
          </cell>
          <cell r="W3401">
            <v>6146956.6100000003</v>
          </cell>
          <cell r="X3401">
            <v>6226381.7599999998</v>
          </cell>
          <cell r="Y3401">
            <v>6305886.3200000003</v>
          </cell>
          <cell r="Z3401">
            <v>6389191.79</v>
          </cell>
          <cell r="AA3401">
            <v>6482465.1100000003</v>
          </cell>
          <cell r="AB3401">
            <v>6568214.9500000002</v>
          </cell>
          <cell r="AC3401">
            <v>6654117.0800000001</v>
          </cell>
          <cell r="AD3401">
            <v>6743128.8899999997</v>
          </cell>
          <cell r="AE3401">
            <v>6833331.4100000001</v>
          </cell>
          <cell r="AF3401">
            <v>6924740.5700000003</v>
          </cell>
          <cell r="AG3401">
            <v>7017372.5</v>
          </cell>
          <cell r="AH3401">
            <v>7111243.5700000003</v>
          </cell>
          <cell r="AI3401">
            <v>7206370.3399999999</v>
          </cell>
          <cell r="AJ3401">
            <v>7302769.6200000001</v>
          </cell>
          <cell r="AK3401">
            <v>7400458.4299999997</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row>
        <row r="3402">
          <cell r="A3402" t="str">
            <v>WAMedium C&amp;ICritical Peak PricingProgram Annual CostsHigh Participation Case0</v>
          </cell>
          <cell r="B3402" t="str">
            <v>WA</v>
          </cell>
          <cell r="C3402" t="str">
            <v>Medium C&amp;I</v>
          </cell>
          <cell r="D3402" t="str">
            <v>Critical Peak Pricing</v>
          </cell>
          <cell r="E3402" t="str">
            <v>Program Annual Costs</v>
          </cell>
          <cell r="F3402" t="str">
            <v>High Participation Case</v>
          </cell>
          <cell r="G3402">
            <v>0</v>
          </cell>
          <cell r="H3402">
            <v>0</v>
          </cell>
          <cell r="I3402">
            <v>0</v>
          </cell>
          <cell r="J3402">
            <v>0</v>
          </cell>
          <cell r="K3402">
            <v>0</v>
          </cell>
          <cell r="L3402">
            <v>0</v>
          </cell>
          <cell r="M3402">
            <v>0</v>
          </cell>
          <cell r="N3402">
            <v>0</v>
          </cell>
          <cell r="O3402">
            <v>0</v>
          </cell>
          <cell r="P3402">
            <v>0</v>
          </cell>
          <cell r="Q3402">
            <v>0</v>
          </cell>
          <cell r="R3402">
            <v>5834317.1500000004</v>
          </cell>
          <cell r="S3402">
            <v>12509121.98</v>
          </cell>
          <cell r="T3402">
            <v>26286343.199999999</v>
          </cell>
          <cell r="U3402">
            <v>16130618.27</v>
          </cell>
          <cell r="V3402">
            <v>10911310.720000001</v>
          </cell>
          <cell r="W3402">
            <v>4823091.07</v>
          </cell>
          <cell r="X3402">
            <v>4899046.41</v>
          </cell>
          <cell r="Y3402">
            <v>4974249.76</v>
          </cell>
          <cell r="Z3402">
            <v>5049879.66</v>
          </cell>
          <cell r="AA3402">
            <v>5126289.05</v>
          </cell>
          <cell r="AB3402">
            <v>5203203.5</v>
          </cell>
          <cell r="AC3402">
            <v>5283869.59</v>
          </cell>
          <cell r="AD3402">
            <v>5405233.1200000001</v>
          </cell>
          <cell r="AE3402">
            <v>5502775.29</v>
          </cell>
          <cell r="AF3402">
            <v>5602414.6799999997</v>
          </cell>
          <cell r="AG3402">
            <v>5704204.7300000004</v>
          </cell>
          <cell r="AH3402">
            <v>5808200.4400000004</v>
          </cell>
          <cell r="AI3402">
            <v>5914458.3899999997</v>
          </cell>
          <cell r="AJ3402">
            <v>6023036.7800000003</v>
          </cell>
          <cell r="AK3402">
            <v>6133995.5099999998</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row>
        <row r="3403">
          <cell r="A3403" t="str">
            <v>WAMedium C&amp;ICritical Peak PricingNon-Incentive CostsHigh Participation Case0</v>
          </cell>
          <cell r="B3403" t="str">
            <v>WA</v>
          </cell>
          <cell r="C3403" t="str">
            <v>Medium C&amp;I</v>
          </cell>
          <cell r="D3403" t="str">
            <v>Critical Peak Pricing</v>
          </cell>
          <cell r="E3403" t="str">
            <v>Non-Incentive Costs</v>
          </cell>
          <cell r="F3403" t="str">
            <v>High Participation Case</v>
          </cell>
          <cell r="G3403">
            <v>0</v>
          </cell>
          <cell r="H3403">
            <v>0</v>
          </cell>
          <cell r="I3403">
            <v>0</v>
          </cell>
          <cell r="J3403">
            <v>0</v>
          </cell>
          <cell r="K3403">
            <v>0</v>
          </cell>
          <cell r="L3403">
            <v>0</v>
          </cell>
          <cell r="M3403">
            <v>0</v>
          </cell>
          <cell r="N3403">
            <v>0</v>
          </cell>
          <cell r="O3403">
            <v>0</v>
          </cell>
          <cell r="P3403">
            <v>0</v>
          </cell>
          <cell r="Q3403">
            <v>0</v>
          </cell>
          <cell r="R3403">
            <v>5482636.7300000004</v>
          </cell>
          <cell r="S3403">
            <v>11437731.27</v>
          </cell>
          <cell r="T3403">
            <v>23748445.530000001</v>
          </cell>
          <cell r="U3403">
            <v>12818922.52</v>
          </cell>
          <cell r="V3403">
            <v>7177502.6100000003</v>
          </cell>
          <cell r="W3403">
            <v>1035039.42</v>
          </cell>
          <cell r="X3403">
            <v>1056694.75</v>
          </cell>
          <cell r="Y3403">
            <v>1077608.81</v>
          </cell>
          <cell r="Z3403">
            <v>1098962.6200000001</v>
          </cell>
          <cell r="AA3403">
            <v>1121099.71</v>
          </cell>
          <cell r="AB3403">
            <v>1143734.93</v>
          </cell>
          <cell r="AC3403">
            <v>1169950.97</v>
          </cell>
          <cell r="AD3403">
            <v>1234739.83</v>
          </cell>
          <cell r="AE3403">
            <v>1274929.31</v>
          </cell>
          <cell r="AF3403">
            <v>1316427.29</v>
          </cell>
          <cell r="AG3403">
            <v>1359276.37</v>
          </cell>
          <cell r="AH3403">
            <v>1403520.56</v>
          </cell>
          <cell r="AI3403">
            <v>1449205.28</v>
          </cell>
          <cell r="AJ3403">
            <v>1496377.44</v>
          </cell>
          <cell r="AK3403">
            <v>1545085.48</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row>
        <row r="3404">
          <cell r="A3404" t="str">
            <v>WAMedium C&amp;ICritical Peak PricingSummer Peak Reduction @Meter  (MW)High Participation Case0</v>
          </cell>
          <cell r="B3404" t="str">
            <v>WA</v>
          </cell>
          <cell r="C3404" t="str">
            <v>Medium C&amp;I</v>
          </cell>
          <cell r="D3404" t="str">
            <v>Critical Peak Pricing</v>
          </cell>
          <cell r="E3404" t="str">
            <v>Summer Peak Reduction @Meter  (MW)</v>
          </cell>
          <cell r="F3404" t="str">
            <v>High Participation Case</v>
          </cell>
          <cell r="G3404">
            <v>0</v>
          </cell>
          <cell r="H3404">
            <v>0</v>
          </cell>
          <cell r="I3404">
            <v>0</v>
          </cell>
          <cell r="J3404">
            <v>0</v>
          </cell>
          <cell r="K3404">
            <v>0</v>
          </cell>
          <cell r="L3404">
            <v>0</v>
          </cell>
          <cell r="M3404">
            <v>0</v>
          </cell>
          <cell r="N3404">
            <v>0</v>
          </cell>
          <cell r="O3404">
            <v>0</v>
          </cell>
          <cell r="P3404">
            <v>0</v>
          </cell>
          <cell r="Q3404">
            <v>0</v>
          </cell>
          <cell r="R3404">
            <v>5.1061481672101516</v>
          </cell>
          <cell r="S3404">
            <v>15.546439584201273</v>
          </cell>
          <cell r="T3404">
            <v>36.769815927493447</v>
          </cell>
          <cell r="U3404">
            <v>47.99510590524666</v>
          </cell>
          <cell r="V3404">
            <v>54.039254216657497</v>
          </cell>
          <cell r="W3404">
            <v>54.75501228123791</v>
          </cell>
          <cell r="X3404">
            <v>55.462504704051796</v>
          </cell>
          <cell r="Y3404">
            <v>56.170704503007471</v>
          </cell>
          <cell r="Z3404">
            <v>56.91276145592839</v>
          </cell>
          <cell r="AA3404">
            <v>57.74360864977195</v>
          </cell>
          <cell r="AB3404">
            <v>58.507439221742665</v>
          </cell>
          <cell r="AC3404">
            <v>59.27262640549219</v>
          </cell>
          <cell r="AD3404">
            <v>60.065513565673378</v>
          </cell>
          <cell r="AE3404">
            <v>60.869007140432515</v>
          </cell>
          <cell r="AF3404">
            <v>61.683249011282939</v>
          </cell>
          <cell r="AG3404">
            <v>62.508382957680382</v>
          </cell>
          <cell r="AH3404">
            <v>63.344554682411669</v>
          </cell>
          <cell r="AI3404">
            <v>64.191911837323005</v>
          </cell>
          <cell r="AJ3404">
            <v>65.050604049392433</v>
          </cell>
          <cell r="AK3404">
            <v>65.920782947151125</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row>
        <row r="3405">
          <cell r="A3405" t="str">
            <v>WAMedium C&amp;ICritical Peak PricingSummer Peak Reduction @Generation (MW)High Participation Case0</v>
          </cell>
          <cell r="B3405" t="str">
            <v>WA</v>
          </cell>
          <cell r="C3405" t="str">
            <v>Medium C&amp;I</v>
          </cell>
          <cell r="D3405" t="str">
            <v>Critical Peak Pricing</v>
          </cell>
          <cell r="E3405" t="str">
            <v>Summer Peak Reduction @Generation (MW)</v>
          </cell>
          <cell r="F3405" t="str">
            <v>High Participation Case</v>
          </cell>
          <cell r="G3405">
            <v>0</v>
          </cell>
          <cell r="H3405">
            <v>0</v>
          </cell>
          <cell r="I3405">
            <v>0</v>
          </cell>
          <cell r="J3405">
            <v>0</v>
          </cell>
          <cell r="K3405">
            <v>0</v>
          </cell>
          <cell r="L3405">
            <v>0</v>
          </cell>
          <cell r="M3405">
            <v>0</v>
          </cell>
          <cell r="N3405">
            <v>0</v>
          </cell>
          <cell r="O3405">
            <v>0</v>
          </cell>
          <cell r="P3405">
            <v>0</v>
          </cell>
          <cell r="Q3405">
            <v>0</v>
          </cell>
          <cell r="R3405">
            <v>5.6309529854545115</v>
          </cell>
          <cell r="S3405">
            <v>17.1442871462299</v>
          </cell>
          <cell r="T3405">
            <v>40.548980952242438</v>
          </cell>
          <cell r="U3405">
            <v>52.92799504328039</v>
          </cell>
          <cell r="V3405">
            <v>59.593354892652727</v>
          </cell>
          <cell r="W3405">
            <v>60.382677857562754</v>
          </cell>
          <cell r="X3405">
            <v>61.162885646285609</v>
          </cell>
          <cell r="Y3405">
            <v>61.94387351456492</v>
          </cell>
          <cell r="Z3405">
            <v>62.762198341341403</v>
          </cell>
          <cell r="AA3405">
            <v>63.678439181486489</v>
          </cell>
          <cell r="AB3405">
            <v>64.520775498172327</v>
          </cell>
          <cell r="AC3405">
            <v>65.364607857843168</v>
          </cell>
          <cell r="AD3405">
            <v>66.238987169908881</v>
          </cell>
          <cell r="AE3405">
            <v>67.125063013269198</v>
          </cell>
          <cell r="AF3405">
            <v>68.022991851877961</v>
          </cell>
          <cell r="AG3405">
            <v>68.932932242700019</v>
          </cell>
          <cell r="AH3405">
            <v>69.855044863709381</v>
          </cell>
          <cell r="AI3405">
            <v>70.789492542261797</v>
          </cell>
          <cell r="AJ3405">
            <v>71.73644028384696</v>
          </cell>
          <cell r="AK3405">
            <v>72.696055301225314</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row>
        <row r="3406">
          <cell r="A3406" t="str">
            <v>WAMedium C&amp;ICritical Peak PricingWinter Peak Reduction @Meter  (MW)High Participation Case0</v>
          </cell>
          <cell r="B3406" t="str">
            <v>WA</v>
          </cell>
          <cell r="C3406" t="str">
            <v>Medium C&amp;I</v>
          </cell>
          <cell r="D3406" t="str">
            <v>Critical Peak Pricing</v>
          </cell>
          <cell r="E3406" t="str">
            <v>Winter Peak Reduction @Meter  (MW)</v>
          </cell>
          <cell r="F3406" t="str">
            <v>High Participation Case</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row>
        <row r="3407">
          <cell r="A3407" t="str">
            <v>WAMedium C&amp;ICritical Peak PricingWinter Peak Reduction @Generation (MW)High Participation Case0</v>
          </cell>
          <cell r="B3407" t="str">
            <v>WA</v>
          </cell>
          <cell r="C3407" t="str">
            <v>Medium C&amp;I</v>
          </cell>
          <cell r="D3407" t="str">
            <v>Critical Peak Pricing</v>
          </cell>
          <cell r="E3407" t="str">
            <v>Winter Peak Reduction @Generation (MW)</v>
          </cell>
          <cell r="F3407" t="str">
            <v>High Participation Case</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row>
        <row r="3408">
          <cell r="A3408" t="str">
            <v>WAMedium C&amp;ICritical Peak PricingProgram Annual BenefitsHigh Participation Case0</v>
          </cell>
          <cell r="B3408" t="str">
            <v>WA</v>
          </cell>
          <cell r="C3408" t="str">
            <v>Medium C&amp;I</v>
          </cell>
          <cell r="D3408" t="str">
            <v>Critical Peak Pricing</v>
          </cell>
          <cell r="E3408" t="str">
            <v>Program Annual Benefits</v>
          </cell>
          <cell r="F3408" t="str">
            <v>High Participation Case</v>
          </cell>
          <cell r="G3408">
            <v>0</v>
          </cell>
        </row>
        <row r="3409">
          <cell r="A3409" t="str">
            <v>WAMedium C&amp;ICritical Peak PricingNew ParticipantsHigh Participation Case0</v>
          </cell>
          <cell r="B3409" t="str">
            <v>WA</v>
          </cell>
          <cell r="C3409" t="str">
            <v>Medium C&amp;I</v>
          </cell>
          <cell r="D3409" t="str">
            <v>Critical Peak Pricing</v>
          </cell>
          <cell r="E3409" t="str">
            <v>New Participants</v>
          </cell>
          <cell r="F3409" t="str">
            <v>High Participation Case</v>
          </cell>
          <cell r="G3409">
            <v>0</v>
          </cell>
          <cell r="H3409">
            <v>0</v>
          </cell>
          <cell r="I3409">
            <v>0</v>
          </cell>
          <cell r="J3409">
            <v>0</v>
          </cell>
          <cell r="K3409">
            <v>0</v>
          </cell>
          <cell r="L3409">
            <v>0</v>
          </cell>
          <cell r="M3409">
            <v>0</v>
          </cell>
          <cell r="N3409">
            <v>0</v>
          </cell>
          <cell r="O3409">
            <v>0</v>
          </cell>
          <cell r="P3409">
            <v>0</v>
          </cell>
          <cell r="Q3409">
            <v>0</v>
          </cell>
          <cell r="R3409">
            <v>16746.686550000006</v>
          </cell>
          <cell r="S3409">
            <v>34271.919000000009</v>
          </cell>
          <cell r="T3409">
            <v>69833.664450000011</v>
          </cell>
          <cell r="U3409">
            <v>36847.527750000037</v>
          </cell>
          <cell r="V3409">
            <v>20100.588749999937</v>
          </cell>
          <cell r="W3409">
            <v>2583.0255000000179</v>
          </cell>
          <cell r="X3409">
            <v>2585.7149999999965</v>
          </cell>
          <cell r="Y3409">
            <v>2585.2035000000324</v>
          </cell>
          <cell r="Z3409">
            <v>2584.5764999999665</v>
          </cell>
          <cell r="AA3409">
            <v>2584.3950000000186</v>
          </cell>
          <cell r="AB3409">
            <v>2584.7249999999767</v>
          </cell>
          <cell r="AC3409">
            <v>2592.8595000000205</v>
          </cell>
          <cell r="AD3409">
            <v>2694.0321599718882</v>
          </cell>
          <cell r="AE3409">
            <v>2731.0805338135397</v>
          </cell>
          <cell r="AF3409">
            <v>2768.6383974915661</v>
          </cell>
          <cell r="AG3409">
            <v>2806.7127575183695</v>
          </cell>
          <cell r="AH3409">
            <v>2845.3107167601411</v>
          </cell>
          <cell r="AI3409">
            <v>2884.4394757617847</v>
          </cell>
          <cell r="AJ3409">
            <v>2924.1063340901455</v>
          </cell>
          <cell r="AK3409">
            <v>2964.3186916958948</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row>
        <row r="3410">
          <cell r="A3410" t="str">
            <v>WAMedium C&amp;ICritical Peak PricingIncentive CostsHigh Participation Case0</v>
          </cell>
          <cell r="B3410" t="str">
            <v>WA</v>
          </cell>
          <cell r="C3410" t="str">
            <v>Medium C&amp;I</v>
          </cell>
          <cell r="D3410" t="str">
            <v>Critical Peak Pricing</v>
          </cell>
          <cell r="E3410" t="str">
            <v>Incentive Costs</v>
          </cell>
          <cell r="F3410" t="str">
            <v>High Participation Case</v>
          </cell>
          <cell r="G3410">
            <v>0</v>
          </cell>
          <cell r="H3410">
            <v>0</v>
          </cell>
          <cell r="I3410">
            <v>0</v>
          </cell>
          <cell r="J3410">
            <v>0</v>
          </cell>
          <cell r="K3410">
            <v>0</v>
          </cell>
          <cell r="L3410">
            <v>0</v>
          </cell>
          <cell r="M3410">
            <v>0</v>
          </cell>
          <cell r="N3410">
            <v>0</v>
          </cell>
          <cell r="O3410">
            <v>0</v>
          </cell>
          <cell r="P3410">
            <v>0</v>
          </cell>
          <cell r="Q3410">
            <v>0</v>
          </cell>
          <cell r="R3410">
            <v>351680.42</v>
          </cell>
          <cell r="S3410">
            <v>1071390.72</v>
          </cell>
          <cell r="T3410">
            <v>2537897.67</v>
          </cell>
          <cell r="U3410">
            <v>3311695.75</v>
          </cell>
          <cell r="V3410">
            <v>3733808.12</v>
          </cell>
          <cell r="W3410">
            <v>3788051.65</v>
          </cell>
          <cell r="X3410">
            <v>3842351.67</v>
          </cell>
          <cell r="Y3410">
            <v>3896640.94</v>
          </cell>
          <cell r="Z3410">
            <v>3950917.05</v>
          </cell>
          <cell r="AA3410">
            <v>4005189.34</v>
          </cell>
          <cell r="AB3410">
            <v>4059468.57</v>
          </cell>
          <cell r="AC3410">
            <v>4113918.62</v>
          </cell>
          <cell r="AD3410">
            <v>4170493.29</v>
          </cell>
          <cell r="AE3410">
            <v>4227845.9800000004</v>
          </cell>
          <cell r="AF3410">
            <v>4285987.3899999997</v>
          </cell>
          <cell r="AG3410">
            <v>4344928.3600000003</v>
          </cell>
          <cell r="AH3410">
            <v>4404679.88</v>
          </cell>
          <cell r="AI3410">
            <v>4465253.1100000003</v>
          </cell>
          <cell r="AJ3410">
            <v>4526659.34</v>
          </cell>
          <cell r="AK3410">
            <v>4588910.04</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row>
        <row r="3411">
          <cell r="A3411" t="str">
            <v>WAMedium C&amp;ICritical Peak PricingParticipantsHigh Participation Case0</v>
          </cell>
          <cell r="B3411" t="str">
            <v>WA</v>
          </cell>
          <cell r="C3411" t="str">
            <v>Medium C&amp;I</v>
          </cell>
          <cell r="D3411" t="str">
            <v>Critical Peak Pricing</v>
          </cell>
          <cell r="E3411" t="str">
            <v>Participants</v>
          </cell>
          <cell r="F3411" t="str">
            <v>High Participation Case</v>
          </cell>
          <cell r="G3411">
            <v>0</v>
          </cell>
          <cell r="H3411">
            <v>0</v>
          </cell>
          <cell r="I3411">
            <v>0</v>
          </cell>
          <cell r="J3411">
            <v>0</v>
          </cell>
          <cell r="K3411">
            <v>0</v>
          </cell>
          <cell r="L3411">
            <v>0</v>
          </cell>
          <cell r="M3411">
            <v>0</v>
          </cell>
          <cell r="N3411">
            <v>0</v>
          </cell>
          <cell r="O3411">
            <v>0</v>
          </cell>
          <cell r="P3411">
            <v>0</v>
          </cell>
          <cell r="Q3411">
            <v>0</v>
          </cell>
          <cell r="R3411">
            <v>16746.686550000006</v>
          </cell>
          <cell r="S3411">
            <v>51018.605550000015</v>
          </cell>
          <cell r="T3411">
            <v>120852.27000000002</v>
          </cell>
          <cell r="U3411">
            <v>157699.79775000006</v>
          </cell>
          <cell r="V3411">
            <v>177800.38649999999</v>
          </cell>
          <cell r="W3411">
            <v>180383.41200000001</v>
          </cell>
          <cell r="X3411">
            <v>182969.12700000001</v>
          </cell>
          <cell r="Y3411">
            <v>185554.33050000004</v>
          </cell>
          <cell r="Z3411">
            <v>188138.90700000001</v>
          </cell>
          <cell r="AA3411">
            <v>190723.30200000003</v>
          </cell>
          <cell r="AB3411">
            <v>193308.027</v>
          </cell>
          <cell r="AC3411">
            <v>195900.88650000002</v>
          </cell>
          <cell r="AD3411">
            <v>198594.91865997191</v>
          </cell>
          <cell r="AE3411">
            <v>201325.99919378545</v>
          </cell>
          <cell r="AF3411">
            <v>204094.63759127702</v>
          </cell>
          <cell r="AG3411">
            <v>206901.35034879539</v>
          </cell>
          <cell r="AH3411">
            <v>209746.66106555553</v>
          </cell>
          <cell r="AI3411">
            <v>212631.10054131731</v>
          </cell>
          <cell r="AJ3411">
            <v>215555.20687540746</v>
          </cell>
          <cell r="AK3411">
            <v>218519.52556710335</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row>
        <row r="3412">
          <cell r="A3412" t="str">
            <v>WAResidentialCritical Peak PricingProgram Annual BenefitsHigh Participation Case0</v>
          </cell>
          <cell r="B3412" t="str">
            <v>WA</v>
          </cell>
          <cell r="C3412" t="str">
            <v>Residential</v>
          </cell>
          <cell r="D3412" t="str">
            <v>Critical Peak Pricing</v>
          </cell>
          <cell r="E3412" t="str">
            <v>Program Annual Benefits</v>
          </cell>
          <cell r="F3412" t="str">
            <v>High Participation Case</v>
          </cell>
          <cell r="G3412">
            <v>0</v>
          </cell>
          <cell r="H3412">
            <v>0</v>
          </cell>
          <cell r="I3412">
            <v>0</v>
          </cell>
          <cell r="J3412">
            <v>0</v>
          </cell>
          <cell r="K3412">
            <v>0</v>
          </cell>
          <cell r="L3412">
            <v>0</v>
          </cell>
          <cell r="M3412">
            <v>0</v>
          </cell>
          <cell r="N3412">
            <v>0</v>
          </cell>
          <cell r="O3412">
            <v>0</v>
          </cell>
          <cell r="P3412">
            <v>0</v>
          </cell>
          <cell r="Q3412">
            <v>0</v>
          </cell>
          <cell r="R3412">
            <v>573231.01</v>
          </cell>
          <cell r="S3412">
            <v>1745288.43</v>
          </cell>
          <cell r="T3412">
            <v>4127886.26</v>
          </cell>
          <cell r="U3412">
            <v>5388069.9000000004</v>
          </cell>
          <cell r="V3412">
            <v>6066603.5300000003</v>
          </cell>
          <cell r="W3412">
            <v>6146956.6100000003</v>
          </cell>
          <cell r="X3412">
            <v>6226381.7599999998</v>
          </cell>
          <cell r="Y3412">
            <v>6305886.3200000003</v>
          </cell>
          <cell r="Z3412">
            <v>6389191.79</v>
          </cell>
          <cell r="AA3412">
            <v>6482465.1100000003</v>
          </cell>
          <cell r="AB3412">
            <v>6568214.9500000002</v>
          </cell>
          <cell r="AC3412">
            <v>6654117.0800000001</v>
          </cell>
          <cell r="AD3412">
            <v>6743128.8899999997</v>
          </cell>
          <cell r="AE3412">
            <v>6833331.4100000001</v>
          </cell>
          <cell r="AF3412">
            <v>6924740.5700000003</v>
          </cell>
          <cell r="AG3412">
            <v>7017372.5</v>
          </cell>
          <cell r="AH3412">
            <v>7111243.5700000003</v>
          </cell>
          <cell r="AI3412">
            <v>7206370.3399999999</v>
          </cell>
          <cell r="AJ3412">
            <v>7302769.6200000001</v>
          </cell>
          <cell r="AK3412">
            <v>7400458.4299999997</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row>
        <row r="3413">
          <cell r="A3413" t="str">
            <v>WAResidentialCritical Peak PricingProgram Annual CostsHigh Participation Case0</v>
          </cell>
          <cell r="B3413" t="str">
            <v>WA</v>
          </cell>
          <cell r="C3413" t="str">
            <v>Residential</v>
          </cell>
          <cell r="D3413" t="str">
            <v>Critical Peak Pricing</v>
          </cell>
          <cell r="E3413" t="str">
            <v>Program Annual Costs</v>
          </cell>
          <cell r="F3413" t="str">
            <v>High Participation Case</v>
          </cell>
          <cell r="G3413">
            <v>0</v>
          </cell>
          <cell r="H3413">
            <v>0</v>
          </cell>
          <cell r="I3413">
            <v>0</v>
          </cell>
          <cell r="J3413">
            <v>0</v>
          </cell>
          <cell r="K3413">
            <v>0</v>
          </cell>
          <cell r="L3413">
            <v>0</v>
          </cell>
          <cell r="M3413">
            <v>0</v>
          </cell>
          <cell r="N3413">
            <v>0</v>
          </cell>
          <cell r="O3413">
            <v>0</v>
          </cell>
          <cell r="P3413">
            <v>0</v>
          </cell>
          <cell r="Q3413">
            <v>0</v>
          </cell>
          <cell r="R3413">
            <v>5834317.1500000004</v>
          </cell>
          <cell r="S3413">
            <v>12509121.98</v>
          </cell>
          <cell r="T3413">
            <v>26286343.199999999</v>
          </cell>
          <cell r="U3413">
            <v>16130618.27</v>
          </cell>
          <cell r="V3413">
            <v>10911310.720000001</v>
          </cell>
          <cell r="W3413">
            <v>4823091.07</v>
          </cell>
          <cell r="X3413">
            <v>4899046.41</v>
          </cell>
          <cell r="Y3413">
            <v>4974249.76</v>
          </cell>
          <cell r="Z3413">
            <v>5049879.66</v>
          </cell>
          <cell r="AA3413">
            <v>5126289.05</v>
          </cell>
          <cell r="AB3413">
            <v>5203203.5</v>
          </cell>
          <cell r="AC3413">
            <v>5283869.59</v>
          </cell>
          <cell r="AD3413">
            <v>5405233.1200000001</v>
          </cell>
          <cell r="AE3413">
            <v>5502775.29</v>
          </cell>
          <cell r="AF3413">
            <v>5602414.6799999997</v>
          </cell>
          <cell r="AG3413">
            <v>5704204.7300000004</v>
          </cell>
          <cell r="AH3413">
            <v>5808200.4400000004</v>
          </cell>
          <cell r="AI3413">
            <v>5914458.3899999997</v>
          </cell>
          <cell r="AJ3413">
            <v>6023036.7800000003</v>
          </cell>
          <cell r="AK3413">
            <v>6133995.5099999998</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row>
        <row r="3414">
          <cell r="A3414" t="str">
            <v>WAResidentialCritical Peak PricingNon-Incentive CostsHigh Participation Case0</v>
          </cell>
          <cell r="B3414" t="str">
            <v>WA</v>
          </cell>
          <cell r="C3414" t="str">
            <v>Residential</v>
          </cell>
          <cell r="D3414" t="str">
            <v>Critical Peak Pricing</v>
          </cell>
          <cell r="E3414" t="str">
            <v>Non-Incentive Costs</v>
          </cell>
          <cell r="F3414" t="str">
            <v>High Participation Case</v>
          </cell>
          <cell r="G3414">
            <v>0</v>
          </cell>
          <cell r="H3414">
            <v>0</v>
          </cell>
          <cell r="I3414">
            <v>0</v>
          </cell>
          <cell r="J3414">
            <v>0</v>
          </cell>
          <cell r="K3414">
            <v>0</v>
          </cell>
          <cell r="L3414">
            <v>0</v>
          </cell>
          <cell r="M3414">
            <v>0</v>
          </cell>
          <cell r="N3414">
            <v>0</v>
          </cell>
          <cell r="O3414">
            <v>0</v>
          </cell>
          <cell r="P3414">
            <v>0</v>
          </cell>
          <cell r="Q3414">
            <v>0</v>
          </cell>
          <cell r="R3414">
            <v>5482636.7300000004</v>
          </cell>
          <cell r="S3414">
            <v>11437731.27</v>
          </cell>
          <cell r="T3414">
            <v>23748445.530000001</v>
          </cell>
          <cell r="U3414">
            <v>12818922.52</v>
          </cell>
          <cell r="V3414">
            <v>7177502.6100000003</v>
          </cell>
          <cell r="W3414">
            <v>1035039.42</v>
          </cell>
          <cell r="X3414">
            <v>1056694.75</v>
          </cell>
          <cell r="Y3414">
            <v>1077608.81</v>
          </cell>
          <cell r="Z3414">
            <v>1098962.6200000001</v>
          </cell>
          <cell r="AA3414">
            <v>1121099.71</v>
          </cell>
          <cell r="AB3414">
            <v>1143734.93</v>
          </cell>
          <cell r="AC3414">
            <v>1169950.97</v>
          </cell>
          <cell r="AD3414">
            <v>1234739.83</v>
          </cell>
          <cell r="AE3414">
            <v>1274929.31</v>
          </cell>
          <cell r="AF3414">
            <v>1316427.29</v>
          </cell>
          <cell r="AG3414">
            <v>1359276.37</v>
          </cell>
          <cell r="AH3414">
            <v>1403520.56</v>
          </cell>
          <cell r="AI3414">
            <v>1449205.28</v>
          </cell>
          <cell r="AJ3414">
            <v>1496377.44</v>
          </cell>
          <cell r="AK3414">
            <v>1545085.48</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row>
        <row r="3415">
          <cell r="A3415" t="str">
            <v>WAResidentialCritical Peak PricingSummer Peak Reduction @Meter  (MW)High Participation Case0</v>
          </cell>
          <cell r="B3415" t="str">
            <v>WA</v>
          </cell>
          <cell r="C3415" t="str">
            <v>Residential</v>
          </cell>
          <cell r="D3415" t="str">
            <v>Critical Peak Pricing</v>
          </cell>
          <cell r="E3415" t="str">
            <v>Summer Peak Reduction @Meter  (MW)</v>
          </cell>
          <cell r="F3415" t="str">
            <v>High Participation Case</v>
          </cell>
          <cell r="G3415">
            <v>0</v>
          </cell>
          <cell r="H3415">
            <v>0</v>
          </cell>
          <cell r="I3415">
            <v>0</v>
          </cell>
          <cell r="J3415">
            <v>0</v>
          </cell>
          <cell r="K3415">
            <v>0</v>
          </cell>
          <cell r="L3415">
            <v>0</v>
          </cell>
          <cell r="M3415">
            <v>0</v>
          </cell>
          <cell r="N3415">
            <v>0</v>
          </cell>
          <cell r="O3415">
            <v>0</v>
          </cell>
          <cell r="P3415">
            <v>0</v>
          </cell>
          <cell r="Q3415">
            <v>0</v>
          </cell>
          <cell r="R3415">
            <v>5.1061481672101516</v>
          </cell>
          <cell r="S3415">
            <v>15.546439584201273</v>
          </cell>
          <cell r="T3415">
            <v>36.769815927493447</v>
          </cell>
          <cell r="U3415">
            <v>47.99510590524666</v>
          </cell>
          <cell r="V3415">
            <v>54.039254216657497</v>
          </cell>
          <cell r="W3415">
            <v>54.75501228123791</v>
          </cell>
          <cell r="X3415">
            <v>55.462504704051796</v>
          </cell>
          <cell r="Y3415">
            <v>56.170704503007471</v>
          </cell>
          <cell r="Z3415">
            <v>56.91276145592839</v>
          </cell>
          <cell r="AA3415">
            <v>57.74360864977195</v>
          </cell>
          <cell r="AB3415">
            <v>58.507439221742665</v>
          </cell>
          <cell r="AC3415">
            <v>59.27262640549219</v>
          </cell>
          <cell r="AD3415">
            <v>60.065513565673378</v>
          </cell>
          <cell r="AE3415">
            <v>60.869007140432515</v>
          </cell>
          <cell r="AF3415">
            <v>61.683249011282939</v>
          </cell>
          <cell r="AG3415">
            <v>62.508382957680382</v>
          </cell>
          <cell r="AH3415">
            <v>63.344554682411669</v>
          </cell>
          <cell r="AI3415">
            <v>64.191911837323005</v>
          </cell>
          <cell r="AJ3415">
            <v>65.050604049392433</v>
          </cell>
          <cell r="AK3415">
            <v>65.920782947151125</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row>
        <row r="3416">
          <cell r="A3416" t="str">
            <v>WAResidentialCritical Peak PricingSummer Peak Reduction @Generation (MW)High Participation Case0</v>
          </cell>
          <cell r="B3416" t="str">
            <v>WA</v>
          </cell>
          <cell r="C3416" t="str">
            <v>Residential</v>
          </cell>
          <cell r="D3416" t="str">
            <v>Critical Peak Pricing</v>
          </cell>
          <cell r="E3416" t="str">
            <v>Summer Peak Reduction @Generation (MW)</v>
          </cell>
          <cell r="F3416" t="str">
            <v>High Participation Case</v>
          </cell>
          <cell r="G3416">
            <v>0</v>
          </cell>
          <cell r="H3416">
            <v>0</v>
          </cell>
          <cell r="I3416">
            <v>0</v>
          </cell>
          <cell r="J3416">
            <v>0</v>
          </cell>
          <cell r="K3416">
            <v>0</v>
          </cell>
          <cell r="L3416">
            <v>0</v>
          </cell>
          <cell r="M3416">
            <v>0</v>
          </cell>
          <cell r="N3416">
            <v>0</v>
          </cell>
          <cell r="O3416">
            <v>0</v>
          </cell>
          <cell r="P3416">
            <v>0</v>
          </cell>
          <cell r="Q3416">
            <v>0</v>
          </cell>
          <cell r="R3416">
            <v>5.6309529854545115</v>
          </cell>
          <cell r="S3416">
            <v>17.1442871462299</v>
          </cell>
          <cell r="T3416">
            <v>40.548980952242438</v>
          </cell>
          <cell r="U3416">
            <v>52.92799504328039</v>
          </cell>
          <cell r="V3416">
            <v>59.593354892652727</v>
          </cell>
          <cell r="W3416">
            <v>60.382677857562754</v>
          </cell>
          <cell r="X3416">
            <v>61.162885646285609</v>
          </cell>
          <cell r="Y3416">
            <v>61.94387351456492</v>
          </cell>
          <cell r="Z3416">
            <v>62.762198341341403</v>
          </cell>
          <cell r="AA3416">
            <v>63.678439181486489</v>
          </cell>
          <cell r="AB3416">
            <v>64.520775498172327</v>
          </cell>
          <cell r="AC3416">
            <v>65.364607857843168</v>
          </cell>
          <cell r="AD3416">
            <v>66.238987169908881</v>
          </cell>
          <cell r="AE3416">
            <v>67.125063013269198</v>
          </cell>
          <cell r="AF3416">
            <v>68.022991851877961</v>
          </cell>
          <cell r="AG3416">
            <v>68.932932242700019</v>
          </cell>
          <cell r="AH3416">
            <v>69.855044863709381</v>
          </cell>
          <cell r="AI3416">
            <v>70.789492542261797</v>
          </cell>
          <cell r="AJ3416">
            <v>71.73644028384696</v>
          </cell>
          <cell r="AK3416">
            <v>72.696055301225314</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row>
        <row r="3417">
          <cell r="A3417" t="str">
            <v>WAResidentialCritical Peak PricingWinter Peak Reduction @Meter  (MW)High Participation Case0</v>
          </cell>
          <cell r="B3417" t="str">
            <v>WA</v>
          </cell>
          <cell r="C3417" t="str">
            <v>Residential</v>
          </cell>
          <cell r="D3417" t="str">
            <v>Critical Peak Pricing</v>
          </cell>
          <cell r="E3417" t="str">
            <v>Winter Peak Reduction @Meter  (MW)</v>
          </cell>
          <cell r="F3417" t="str">
            <v>High Participation Case</v>
          </cell>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row>
        <row r="3418">
          <cell r="A3418" t="str">
            <v>WAResidentialCritical Peak PricingWinter Peak Reduction @Generation (MW)High Participation Case0</v>
          </cell>
          <cell r="B3418" t="str">
            <v>WA</v>
          </cell>
          <cell r="C3418" t="str">
            <v>Residential</v>
          </cell>
          <cell r="D3418" t="str">
            <v>Critical Peak Pricing</v>
          </cell>
          <cell r="E3418" t="str">
            <v>Winter Peak Reduction @Generation (MW)</v>
          </cell>
          <cell r="F3418" t="str">
            <v>High Participation Case</v>
          </cell>
          <cell r="G3418">
            <v>0</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row>
        <row r="3419">
          <cell r="A3419" t="str">
            <v>WAResidentialCritical Peak PricingProgram Annual BenefitsHigh Participation Case0</v>
          </cell>
          <cell r="B3419" t="str">
            <v>WA</v>
          </cell>
          <cell r="C3419" t="str">
            <v>Residential</v>
          </cell>
          <cell r="D3419" t="str">
            <v>Critical Peak Pricing</v>
          </cell>
          <cell r="E3419" t="str">
            <v>Program Annual Benefits</v>
          </cell>
          <cell r="F3419" t="str">
            <v>High Participation Case</v>
          </cell>
          <cell r="G3419">
            <v>0</v>
          </cell>
        </row>
        <row r="3420">
          <cell r="A3420" t="str">
            <v>WAResidentialCritical Peak PricingNew ParticipantsHigh Participation Case0</v>
          </cell>
          <cell r="B3420" t="str">
            <v>WA</v>
          </cell>
          <cell r="C3420" t="str">
            <v>Residential</v>
          </cell>
          <cell r="D3420" t="str">
            <v>Critical Peak Pricing</v>
          </cell>
          <cell r="E3420" t="str">
            <v>New Participants</v>
          </cell>
          <cell r="F3420" t="str">
            <v>High Participation Case</v>
          </cell>
          <cell r="G3420">
            <v>0</v>
          </cell>
          <cell r="H3420">
            <v>0</v>
          </cell>
          <cell r="I3420">
            <v>0</v>
          </cell>
          <cell r="J3420">
            <v>0</v>
          </cell>
          <cell r="K3420">
            <v>0</v>
          </cell>
          <cell r="L3420">
            <v>0</v>
          </cell>
          <cell r="M3420">
            <v>0</v>
          </cell>
          <cell r="N3420">
            <v>0</v>
          </cell>
          <cell r="O3420">
            <v>0</v>
          </cell>
          <cell r="P3420">
            <v>0</v>
          </cell>
          <cell r="Q3420">
            <v>0</v>
          </cell>
          <cell r="R3420">
            <v>16746.686550000006</v>
          </cell>
          <cell r="S3420">
            <v>34271.919000000009</v>
          </cell>
          <cell r="T3420">
            <v>69833.664450000011</v>
          </cell>
          <cell r="U3420">
            <v>36847.527750000037</v>
          </cell>
          <cell r="V3420">
            <v>20100.588749999937</v>
          </cell>
          <cell r="W3420">
            <v>2583.0255000000179</v>
          </cell>
          <cell r="X3420">
            <v>2585.7149999999965</v>
          </cell>
          <cell r="Y3420">
            <v>2585.2035000000324</v>
          </cell>
          <cell r="Z3420">
            <v>2584.5764999999665</v>
          </cell>
          <cell r="AA3420">
            <v>2584.3950000000186</v>
          </cell>
          <cell r="AB3420">
            <v>2584.7249999999767</v>
          </cell>
          <cell r="AC3420">
            <v>2592.8595000000205</v>
          </cell>
          <cell r="AD3420">
            <v>2694.0321599718882</v>
          </cell>
          <cell r="AE3420">
            <v>2731.0805338135397</v>
          </cell>
          <cell r="AF3420">
            <v>2768.6383974915661</v>
          </cell>
          <cell r="AG3420">
            <v>2806.7127575183695</v>
          </cell>
          <cell r="AH3420">
            <v>2845.3107167601411</v>
          </cell>
          <cell r="AI3420">
            <v>2884.4394757617847</v>
          </cell>
          <cell r="AJ3420">
            <v>2924.1063340901455</v>
          </cell>
          <cell r="AK3420">
            <v>2964.3186916958948</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row>
        <row r="3421">
          <cell r="A3421" t="str">
            <v>WAResidentialCritical Peak PricingIncentive CostsHigh Participation Case0</v>
          </cell>
          <cell r="B3421" t="str">
            <v>WA</v>
          </cell>
          <cell r="C3421" t="str">
            <v>Residential</v>
          </cell>
          <cell r="D3421" t="str">
            <v>Critical Peak Pricing</v>
          </cell>
          <cell r="E3421" t="str">
            <v>Incentive Costs</v>
          </cell>
          <cell r="F3421" t="str">
            <v>High Participation Case</v>
          </cell>
          <cell r="G3421">
            <v>0</v>
          </cell>
          <cell r="H3421">
            <v>0</v>
          </cell>
          <cell r="I3421">
            <v>0</v>
          </cell>
          <cell r="J3421">
            <v>0</v>
          </cell>
          <cell r="K3421">
            <v>0</v>
          </cell>
          <cell r="L3421">
            <v>0</v>
          </cell>
          <cell r="M3421">
            <v>0</v>
          </cell>
          <cell r="N3421">
            <v>0</v>
          </cell>
          <cell r="O3421">
            <v>0</v>
          </cell>
          <cell r="P3421">
            <v>0</v>
          </cell>
          <cell r="Q3421">
            <v>0</v>
          </cell>
          <cell r="R3421">
            <v>351680.42</v>
          </cell>
          <cell r="S3421">
            <v>1071390.72</v>
          </cell>
          <cell r="T3421">
            <v>2537897.67</v>
          </cell>
          <cell r="U3421">
            <v>3311695.75</v>
          </cell>
          <cell r="V3421">
            <v>3733808.12</v>
          </cell>
          <cell r="W3421">
            <v>3788051.65</v>
          </cell>
          <cell r="X3421">
            <v>3842351.67</v>
          </cell>
          <cell r="Y3421">
            <v>3896640.94</v>
          </cell>
          <cell r="Z3421">
            <v>3950917.05</v>
          </cell>
          <cell r="AA3421">
            <v>4005189.34</v>
          </cell>
          <cell r="AB3421">
            <v>4059468.57</v>
          </cell>
          <cell r="AC3421">
            <v>4113918.62</v>
          </cell>
          <cell r="AD3421">
            <v>4170493.29</v>
          </cell>
          <cell r="AE3421">
            <v>4227845.9800000004</v>
          </cell>
          <cell r="AF3421">
            <v>4285987.3899999997</v>
          </cell>
          <cell r="AG3421">
            <v>4344928.3600000003</v>
          </cell>
          <cell r="AH3421">
            <v>4404679.88</v>
          </cell>
          <cell r="AI3421">
            <v>4465253.1100000003</v>
          </cell>
          <cell r="AJ3421">
            <v>4526659.34</v>
          </cell>
          <cell r="AK3421">
            <v>4588910.04</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row>
        <row r="3422">
          <cell r="A3422" t="str">
            <v>WAResidentialCritical Peak PricingParticipantsHigh Participation Case0</v>
          </cell>
          <cell r="B3422" t="str">
            <v>WA</v>
          </cell>
          <cell r="C3422" t="str">
            <v>Residential</v>
          </cell>
          <cell r="D3422" t="str">
            <v>Critical Peak Pricing</v>
          </cell>
          <cell r="E3422" t="str">
            <v>Participants</v>
          </cell>
          <cell r="F3422" t="str">
            <v>High Participation Case</v>
          </cell>
          <cell r="G3422">
            <v>0</v>
          </cell>
          <cell r="H3422">
            <v>0</v>
          </cell>
          <cell r="I3422">
            <v>0</v>
          </cell>
          <cell r="J3422">
            <v>0</v>
          </cell>
          <cell r="K3422">
            <v>0</v>
          </cell>
          <cell r="L3422">
            <v>0</v>
          </cell>
          <cell r="M3422">
            <v>0</v>
          </cell>
          <cell r="N3422">
            <v>0</v>
          </cell>
          <cell r="O3422">
            <v>0</v>
          </cell>
          <cell r="P3422">
            <v>0</v>
          </cell>
          <cell r="Q3422">
            <v>0</v>
          </cell>
          <cell r="R3422">
            <v>16746.686550000006</v>
          </cell>
          <cell r="S3422">
            <v>51018.605550000015</v>
          </cell>
          <cell r="T3422">
            <v>120852.27000000002</v>
          </cell>
          <cell r="U3422">
            <v>157699.79775000006</v>
          </cell>
          <cell r="V3422">
            <v>177800.38649999999</v>
          </cell>
          <cell r="W3422">
            <v>180383.41200000001</v>
          </cell>
          <cell r="X3422">
            <v>182969.12700000001</v>
          </cell>
          <cell r="Y3422">
            <v>185554.33050000004</v>
          </cell>
          <cell r="Z3422">
            <v>188138.90700000001</v>
          </cell>
          <cell r="AA3422">
            <v>190723.30200000003</v>
          </cell>
          <cell r="AB3422">
            <v>193308.027</v>
          </cell>
          <cell r="AC3422">
            <v>195900.88650000002</v>
          </cell>
          <cell r="AD3422">
            <v>198594.91865997191</v>
          </cell>
          <cell r="AE3422">
            <v>201325.99919378545</v>
          </cell>
          <cell r="AF3422">
            <v>204094.63759127702</v>
          </cell>
          <cell r="AG3422">
            <v>206901.35034879539</v>
          </cell>
          <cell r="AH3422">
            <v>209746.66106555553</v>
          </cell>
          <cell r="AI3422">
            <v>212631.10054131731</v>
          </cell>
          <cell r="AJ3422">
            <v>215555.20687540746</v>
          </cell>
          <cell r="AK3422">
            <v>218519.52556710335</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row>
        <row r="3423">
          <cell r="A3423" t="str">
            <v>WASmall C&amp;ICritical Peak PricingProgram Annual BenefitsHigh Participation Case0</v>
          </cell>
          <cell r="B3423" t="str">
            <v>WA</v>
          </cell>
          <cell r="C3423" t="str">
            <v>Small C&amp;I</v>
          </cell>
          <cell r="D3423" t="str">
            <v>Critical Peak Pricing</v>
          </cell>
          <cell r="E3423" t="str">
            <v>Program Annual Benefits</v>
          </cell>
          <cell r="F3423" t="str">
            <v>High Participation Case</v>
          </cell>
          <cell r="G3423">
            <v>0</v>
          </cell>
          <cell r="H3423">
            <v>0</v>
          </cell>
          <cell r="I3423">
            <v>0</v>
          </cell>
          <cell r="J3423">
            <v>0</v>
          </cell>
          <cell r="K3423">
            <v>0</v>
          </cell>
          <cell r="L3423">
            <v>0</v>
          </cell>
          <cell r="M3423">
            <v>0</v>
          </cell>
          <cell r="N3423">
            <v>0</v>
          </cell>
          <cell r="O3423">
            <v>0</v>
          </cell>
          <cell r="P3423">
            <v>0</v>
          </cell>
          <cell r="Q3423">
            <v>0</v>
          </cell>
          <cell r="R3423">
            <v>573231.01</v>
          </cell>
          <cell r="S3423">
            <v>1745288.43</v>
          </cell>
          <cell r="T3423">
            <v>4127886.26</v>
          </cell>
          <cell r="U3423">
            <v>5388069.9000000004</v>
          </cell>
          <cell r="V3423">
            <v>6066603.5300000003</v>
          </cell>
          <cell r="W3423">
            <v>6146956.6100000003</v>
          </cell>
          <cell r="X3423">
            <v>6226381.7599999998</v>
          </cell>
          <cell r="Y3423">
            <v>6305886.3200000003</v>
          </cell>
          <cell r="Z3423">
            <v>6389191.79</v>
          </cell>
          <cell r="AA3423">
            <v>6482465.1100000003</v>
          </cell>
          <cell r="AB3423">
            <v>6568214.9500000002</v>
          </cell>
          <cell r="AC3423">
            <v>6654117.0800000001</v>
          </cell>
          <cell r="AD3423">
            <v>6743128.8899999997</v>
          </cell>
          <cell r="AE3423">
            <v>6833331.4100000001</v>
          </cell>
          <cell r="AF3423">
            <v>6924740.5700000003</v>
          </cell>
          <cell r="AG3423">
            <v>7017372.5</v>
          </cell>
          <cell r="AH3423">
            <v>7111243.5700000003</v>
          </cell>
          <cell r="AI3423">
            <v>7206370.3399999999</v>
          </cell>
          <cell r="AJ3423">
            <v>7302769.6200000001</v>
          </cell>
          <cell r="AK3423">
            <v>7400458.4299999997</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row>
        <row r="3424">
          <cell r="A3424" t="str">
            <v>WASmall C&amp;ICritical Peak PricingProgram Annual CostsHigh Participation Case0</v>
          </cell>
          <cell r="B3424" t="str">
            <v>WA</v>
          </cell>
          <cell r="C3424" t="str">
            <v>Small C&amp;I</v>
          </cell>
          <cell r="D3424" t="str">
            <v>Critical Peak Pricing</v>
          </cell>
          <cell r="E3424" t="str">
            <v>Program Annual Costs</v>
          </cell>
          <cell r="F3424" t="str">
            <v>High Participation Case</v>
          </cell>
          <cell r="G3424">
            <v>0</v>
          </cell>
          <cell r="H3424">
            <v>0</v>
          </cell>
          <cell r="I3424">
            <v>0</v>
          </cell>
          <cell r="J3424">
            <v>0</v>
          </cell>
          <cell r="K3424">
            <v>0</v>
          </cell>
          <cell r="L3424">
            <v>0</v>
          </cell>
          <cell r="M3424">
            <v>0</v>
          </cell>
          <cell r="N3424">
            <v>0</v>
          </cell>
          <cell r="O3424">
            <v>0</v>
          </cell>
          <cell r="P3424">
            <v>0</v>
          </cell>
          <cell r="Q3424">
            <v>0</v>
          </cell>
          <cell r="R3424">
            <v>5834317.1500000004</v>
          </cell>
          <cell r="S3424">
            <v>12509121.98</v>
          </cell>
          <cell r="T3424">
            <v>26286343.199999999</v>
          </cell>
          <cell r="U3424">
            <v>16130618.27</v>
          </cell>
          <cell r="V3424">
            <v>10911310.720000001</v>
          </cell>
          <cell r="W3424">
            <v>4823091.07</v>
          </cell>
          <cell r="X3424">
            <v>4899046.41</v>
          </cell>
          <cell r="Y3424">
            <v>4974249.76</v>
          </cell>
          <cell r="Z3424">
            <v>5049879.66</v>
          </cell>
          <cell r="AA3424">
            <v>5126289.05</v>
          </cell>
          <cell r="AB3424">
            <v>5203203.5</v>
          </cell>
          <cell r="AC3424">
            <v>5283869.59</v>
          </cell>
          <cell r="AD3424">
            <v>5405233.1200000001</v>
          </cell>
          <cell r="AE3424">
            <v>5502775.29</v>
          </cell>
          <cell r="AF3424">
            <v>5602414.6799999997</v>
          </cell>
          <cell r="AG3424">
            <v>5704204.7300000004</v>
          </cell>
          <cell r="AH3424">
            <v>5808200.4400000004</v>
          </cell>
          <cell r="AI3424">
            <v>5914458.3899999997</v>
          </cell>
          <cell r="AJ3424">
            <v>6023036.7800000003</v>
          </cell>
          <cell r="AK3424">
            <v>6133995.5099999998</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row>
        <row r="3425">
          <cell r="A3425" t="str">
            <v>WASmall C&amp;ICritical Peak PricingNon-Incentive CostsHigh Participation Case0</v>
          </cell>
          <cell r="B3425" t="str">
            <v>WA</v>
          </cell>
          <cell r="C3425" t="str">
            <v>Small C&amp;I</v>
          </cell>
          <cell r="D3425" t="str">
            <v>Critical Peak Pricing</v>
          </cell>
          <cell r="E3425" t="str">
            <v>Non-Incentive Costs</v>
          </cell>
          <cell r="F3425" t="str">
            <v>High Participation Case</v>
          </cell>
          <cell r="G3425">
            <v>0</v>
          </cell>
          <cell r="H3425">
            <v>0</v>
          </cell>
          <cell r="I3425">
            <v>0</v>
          </cell>
          <cell r="J3425">
            <v>0</v>
          </cell>
          <cell r="K3425">
            <v>0</v>
          </cell>
          <cell r="L3425">
            <v>0</v>
          </cell>
          <cell r="M3425">
            <v>0</v>
          </cell>
          <cell r="N3425">
            <v>0</v>
          </cell>
          <cell r="O3425">
            <v>0</v>
          </cell>
          <cell r="P3425">
            <v>0</v>
          </cell>
          <cell r="Q3425">
            <v>0</v>
          </cell>
          <cell r="R3425">
            <v>5482636.7300000004</v>
          </cell>
          <cell r="S3425">
            <v>11437731.27</v>
          </cell>
          <cell r="T3425">
            <v>23748445.530000001</v>
          </cell>
          <cell r="U3425">
            <v>12818922.52</v>
          </cell>
          <cell r="V3425">
            <v>7177502.6100000003</v>
          </cell>
          <cell r="W3425">
            <v>1035039.42</v>
          </cell>
          <cell r="X3425">
            <v>1056694.75</v>
          </cell>
          <cell r="Y3425">
            <v>1077608.81</v>
          </cell>
          <cell r="Z3425">
            <v>1098962.6200000001</v>
          </cell>
          <cell r="AA3425">
            <v>1121099.71</v>
          </cell>
          <cell r="AB3425">
            <v>1143734.93</v>
          </cell>
          <cell r="AC3425">
            <v>1169950.97</v>
          </cell>
          <cell r="AD3425">
            <v>1234739.83</v>
          </cell>
          <cell r="AE3425">
            <v>1274929.31</v>
          </cell>
          <cell r="AF3425">
            <v>1316427.29</v>
          </cell>
          <cell r="AG3425">
            <v>1359276.37</v>
          </cell>
          <cell r="AH3425">
            <v>1403520.56</v>
          </cell>
          <cell r="AI3425">
            <v>1449205.28</v>
          </cell>
          <cell r="AJ3425">
            <v>1496377.44</v>
          </cell>
          <cell r="AK3425">
            <v>1545085.48</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row>
        <row r="3426">
          <cell r="A3426" t="str">
            <v>WASmall C&amp;ICritical Peak PricingSummer Peak Reduction @Meter  (MW)High Participation Case0</v>
          </cell>
          <cell r="B3426" t="str">
            <v>WA</v>
          </cell>
          <cell r="C3426" t="str">
            <v>Small C&amp;I</v>
          </cell>
          <cell r="D3426" t="str">
            <v>Critical Peak Pricing</v>
          </cell>
          <cell r="E3426" t="str">
            <v>Summer Peak Reduction @Meter  (MW)</v>
          </cell>
          <cell r="F3426" t="str">
            <v>High Participation Case</v>
          </cell>
          <cell r="G3426">
            <v>0</v>
          </cell>
          <cell r="H3426">
            <v>0</v>
          </cell>
          <cell r="I3426">
            <v>0</v>
          </cell>
          <cell r="J3426">
            <v>0</v>
          </cell>
          <cell r="K3426">
            <v>0</v>
          </cell>
          <cell r="L3426">
            <v>0</v>
          </cell>
          <cell r="M3426">
            <v>0</v>
          </cell>
          <cell r="N3426">
            <v>0</v>
          </cell>
          <cell r="O3426">
            <v>0</v>
          </cell>
          <cell r="P3426">
            <v>0</v>
          </cell>
          <cell r="Q3426">
            <v>0</v>
          </cell>
          <cell r="R3426">
            <v>5.1061481672101516</v>
          </cell>
          <cell r="S3426">
            <v>15.546439584201273</v>
          </cell>
          <cell r="T3426">
            <v>36.769815927493447</v>
          </cell>
          <cell r="U3426">
            <v>47.99510590524666</v>
          </cell>
          <cell r="V3426">
            <v>54.039254216657497</v>
          </cell>
          <cell r="W3426">
            <v>54.75501228123791</v>
          </cell>
          <cell r="X3426">
            <v>55.462504704051796</v>
          </cell>
          <cell r="Y3426">
            <v>56.170704503007471</v>
          </cell>
          <cell r="Z3426">
            <v>56.91276145592839</v>
          </cell>
          <cell r="AA3426">
            <v>57.74360864977195</v>
          </cell>
          <cell r="AB3426">
            <v>58.507439221742665</v>
          </cell>
          <cell r="AC3426">
            <v>59.27262640549219</v>
          </cell>
          <cell r="AD3426">
            <v>60.065513565673378</v>
          </cell>
          <cell r="AE3426">
            <v>60.869007140432515</v>
          </cell>
          <cell r="AF3426">
            <v>61.683249011282939</v>
          </cell>
          <cell r="AG3426">
            <v>62.508382957680382</v>
          </cell>
          <cell r="AH3426">
            <v>63.344554682411669</v>
          </cell>
          <cell r="AI3426">
            <v>64.191911837323005</v>
          </cell>
          <cell r="AJ3426">
            <v>65.050604049392433</v>
          </cell>
          <cell r="AK3426">
            <v>65.920782947151125</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row>
        <row r="3427">
          <cell r="A3427" t="str">
            <v>WASmall C&amp;ICritical Peak PricingSummer Peak Reduction @Generation (MW)High Participation Case0</v>
          </cell>
          <cell r="B3427" t="str">
            <v>WA</v>
          </cell>
          <cell r="C3427" t="str">
            <v>Small C&amp;I</v>
          </cell>
          <cell r="D3427" t="str">
            <v>Critical Peak Pricing</v>
          </cell>
          <cell r="E3427" t="str">
            <v>Summer Peak Reduction @Generation (MW)</v>
          </cell>
          <cell r="F3427" t="str">
            <v>High Participation Case</v>
          </cell>
          <cell r="G3427">
            <v>0</v>
          </cell>
          <cell r="H3427">
            <v>0</v>
          </cell>
          <cell r="I3427">
            <v>0</v>
          </cell>
          <cell r="J3427">
            <v>0</v>
          </cell>
          <cell r="K3427">
            <v>0</v>
          </cell>
          <cell r="L3427">
            <v>0</v>
          </cell>
          <cell r="M3427">
            <v>0</v>
          </cell>
          <cell r="N3427">
            <v>0</v>
          </cell>
          <cell r="O3427">
            <v>0</v>
          </cell>
          <cell r="P3427">
            <v>0</v>
          </cell>
          <cell r="Q3427">
            <v>0</v>
          </cell>
          <cell r="R3427">
            <v>5.6309529854545115</v>
          </cell>
          <cell r="S3427">
            <v>17.1442871462299</v>
          </cell>
          <cell r="T3427">
            <v>40.548980952242438</v>
          </cell>
          <cell r="U3427">
            <v>52.92799504328039</v>
          </cell>
          <cell r="V3427">
            <v>59.593354892652727</v>
          </cell>
          <cell r="W3427">
            <v>60.382677857562754</v>
          </cell>
          <cell r="X3427">
            <v>61.162885646285609</v>
          </cell>
          <cell r="Y3427">
            <v>61.94387351456492</v>
          </cell>
          <cell r="Z3427">
            <v>62.762198341341403</v>
          </cell>
          <cell r="AA3427">
            <v>63.678439181486489</v>
          </cell>
          <cell r="AB3427">
            <v>64.520775498172327</v>
          </cell>
          <cell r="AC3427">
            <v>65.364607857843168</v>
          </cell>
          <cell r="AD3427">
            <v>66.238987169908881</v>
          </cell>
          <cell r="AE3427">
            <v>67.125063013269198</v>
          </cell>
          <cell r="AF3427">
            <v>68.022991851877961</v>
          </cell>
          <cell r="AG3427">
            <v>68.932932242700019</v>
          </cell>
          <cell r="AH3427">
            <v>69.855044863709381</v>
          </cell>
          <cell r="AI3427">
            <v>70.789492542261797</v>
          </cell>
          <cell r="AJ3427">
            <v>71.73644028384696</v>
          </cell>
          <cell r="AK3427">
            <v>72.696055301225314</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row>
        <row r="3428">
          <cell r="A3428" t="str">
            <v>WASmall C&amp;ICritical Peak PricingWinter Peak Reduction @Meter  (MW)High Participation Case0</v>
          </cell>
          <cell r="B3428" t="str">
            <v>WA</v>
          </cell>
          <cell r="C3428" t="str">
            <v>Small C&amp;I</v>
          </cell>
          <cell r="D3428" t="str">
            <v>Critical Peak Pricing</v>
          </cell>
          <cell r="E3428" t="str">
            <v>Winter Peak Reduction @Meter  (MW)</v>
          </cell>
          <cell r="F3428" t="str">
            <v>High Participation Case</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row>
        <row r="3429">
          <cell r="A3429" t="str">
            <v>WASmall C&amp;ICritical Peak PricingWinter Peak Reduction @Generation (MW)High Participation Case0</v>
          </cell>
          <cell r="B3429" t="str">
            <v>WA</v>
          </cell>
          <cell r="C3429" t="str">
            <v>Small C&amp;I</v>
          </cell>
          <cell r="D3429" t="str">
            <v>Critical Peak Pricing</v>
          </cell>
          <cell r="E3429" t="str">
            <v>Winter Peak Reduction @Generation (MW)</v>
          </cell>
          <cell r="F3429" t="str">
            <v>High Participation Case</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row>
        <row r="3430">
          <cell r="A3430" t="str">
            <v>WASmall C&amp;ICritical Peak PricingProgram Annual BenefitsHigh Participation Case0</v>
          </cell>
          <cell r="B3430" t="str">
            <v>WA</v>
          </cell>
          <cell r="C3430" t="str">
            <v>Small C&amp;I</v>
          </cell>
          <cell r="D3430" t="str">
            <v>Critical Peak Pricing</v>
          </cell>
          <cell r="E3430" t="str">
            <v>Program Annual Benefits</v>
          </cell>
          <cell r="F3430" t="str">
            <v>High Participation Case</v>
          </cell>
          <cell r="G3430">
            <v>0</v>
          </cell>
        </row>
        <row r="3431">
          <cell r="A3431" t="str">
            <v>WASmall C&amp;ICritical Peak PricingNew ParticipantsHigh Participation Case0</v>
          </cell>
          <cell r="B3431" t="str">
            <v>WA</v>
          </cell>
          <cell r="C3431" t="str">
            <v>Small C&amp;I</v>
          </cell>
          <cell r="D3431" t="str">
            <v>Critical Peak Pricing</v>
          </cell>
          <cell r="E3431" t="str">
            <v>New Participants</v>
          </cell>
          <cell r="F3431" t="str">
            <v>High Participation Case</v>
          </cell>
          <cell r="G3431">
            <v>0</v>
          </cell>
          <cell r="H3431">
            <v>0</v>
          </cell>
          <cell r="I3431">
            <v>0</v>
          </cell>
          <cell r="J3431">
            <v>0</v>
          </cell>
          <cell r="K3431">
            <v>0</v>
          </cell>
          <cell r="L3431">
            <v>0</v>
          </cell>
          <cell r="M3431">
            <v>0</v>
          </cell>
          <cell r="N3431">
            <v>0</v>
          </cell>
          <cell r="O3431">
            <v>0</v>
          </cell>
          <cell r="P3431">
            <v>0</v>
          </cell>
          <cell r="Q3431">
            <v>0</v>
          </cell>
          <cell r="R3431">
            <v>16746.686550000006</v>
          </cell>
          <cell r="S3431">
            <v>34271.919000000009</v>
          </cell>
          <cell r="T3431">
            <v>69833.664450000011</v>
          </cell>
          <cell r="U3431">
            <v>36847.527750000037</v>
          </cell>
          <cell r="V3431">
            <v>20100.588749999937</v>
          </cell>
          <cell r="W3431">
            <v>2583.0255000000179</v>
          </cell>
          <cell r="X3431">
            <v>2585.7149999999965</v>
          </cell>
          <cell r="Y3431">
            <v>2585.2035000000324</v>
          </cell>
          <cell r="Z3431">
            <v>2584.5764999999665</v>
          </cell>
          <cell r="AA3431">
            <v>2584.3950000000186</v>
          </cell>
          <cell r="AB3431">
            <v>2584.7249999999767</v>
          </cell>
          <cell r="AC3431">
            <v>2592.8595000000205</v>
          </cell>
          <cell r="AD3431">
            <v>2694.0321599718882</v>
          </cell>
          <cell r="AE3431">
            <v>2731.0805338135397</v>
          </cell>
          <cell r="AF3431">
            <v>2768.6383974915661</v>
          </cell>
          <cell r="AG3431">
            <v>2806.7127575183695</v>
          </cell>
          <cell r="AH3431">
            <v>2845.3107167601411</v>
          </cell>
          <cell r="AI3431">
            <v>2884.4394757617847</v>
          </cell>
          <cell r="AJ3431">
            <v>2924.1063340901455</v>
          </cell>
          <cell r="AK3431">
            <v>2964.3186916958948</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row>
        <row r="3432">
          <cell r="A3432" t="str">
            <v>WASmall C&amp;ICritical Peak PricingIncentive CostsHigh Participation Case0</v>
          </cell>
          <cell r="B3432" t="str">
            <v>WA</v>
          </cell>
          <cell r="C3432" t="str">
            <v>Small C&amp;I</v>
          </cell>
          <cell r="D3432" t="str">
            <v>Critical Peak Pricing</v>
          </cell>
          <cell r="E3432" t="str">
            <v>Incentive Costs</v>
          </cell>
          <cell r="F3432" t="str">
            <v>High Participation Case</v>
          </cell>
          <cell r="G3432">
            <v>0</v>
          </cell>
          <cell r="H3432">
            <v>0</v>
          </cell>
          <cell r="I3432">
            <v>0</v>
          </cell>
          <cell r="J3432">
            <v>0</v>
          </cell>
          <cell r="K3432">
            <v>0</v>
          </cell>
          <cell r="L3432">
            <v>0</v>
          </cell>
          <cell r="M3432">
            <v>0</v>
          </cell>
          <cell r="N3432">
            <v>0</v>
          </cell>
          <cell r="O3432">
            <v>0</v>
          </cell>
          <cell r="P3432">
            <v>0</v>
          </cell>
          <cell r="Q3432">
            <v>0</v>
          </cell>
          <cell r="R3432">
            <v>351680.42</v>
          </cell>
          <cell r="S3432">
            <v>1071390.72</v>
          </cell>
          <cell r="T3432">
            <v>2537897.67</v>
          </cell>
          <cell r="U3432">
            <v>3311695.75</v>
          </cell>
          <cell r="V3432">
            <v>3733808.12</v>
          </cell>
          <cell r="W3432">
            <v>3788051.65</v>
          </cell>
          <cell r="X3432">
            <v>3842351.67</v>
          </cell>
          <cell r="Y3432">
            <v>3896640.94</v>
          </cell>
          <cell r="Z3432">
            <v>3950917.05</v>
          </cell>
          <cell r="AA3432">
            <v>4005189.34</v>
          </cell>
          <cell r="AB3432">
            <v>4059468.57</v>
          </cell>
          <cell r="AC3432">
            <v>4113918.62</v>
          </cell>
          <cell r="AD3432">
            <v>4170493.29</v>
          </cell>
          <cell r="AE3432">
            <v>4227845.9800000004</v>
          </cell>
          <cell r="AF3432">
            <v>4285987.3899999997</v>
          </cell>
          <cell r="AG3432">
            <v>4344928.3600000003</v>
          </cell>
          <cell r="AH3432">
            <v>4404679.88</v>
          </cell>
          <cell r="AI3432">
            <v>4465253.1100000003</v>
          </cell>
          <cell r="AJ3432">
            <v>4526659.34</v>
          </cell>
          <cell r="AK3432">
            <v>4588910.04</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row>
        <row r="3433">
          <cell r="A3433" t="str">
            <v>WASmall C&amp;ICritical Peak PricingParticipantsHigh Participation Case0</v>
          </cell>
          <cell r="B3433" t="str">
            <v>WA</v>
          </cell>
          <cell r="C3433" t="str">
            <v>Small C&amp;I</v>
          </cell>
          <cell r="D3433" t="str">
            <v>Critical Peak Pricing</v>
          </cell>
          <cell r="E3433" t="str">
            <v>Participants</v>
          </cell>
          <cell r="F3433" t="str">
            <v>High Participation Case</v>
          </cell>
          <cell r="G3433">
            <v>0</v>
          </cell>
          <cell r="H3433">
            <v>0</v>
          </cell>
          <cell r="I3433">
            <v>0</v>
          </cell>
          <cell r="J3433">
            <v>0</v>
          </cell>
          <cell r="K3433">
            <v>0</v>
          </cell>
          <cell r="L3433">
            <v>0</v>
          </cell>
          <cell r="M3433">
            <v>0</v>
          </cell>
          <cell r="N3433">
            <v>0</v>
          </cell>
          <cell r="O3433">
            <v>0</v>
          </cell>
          <cell r="P3433">
            <v>0</v>
          </cell>
          <cell r="Q3433">
            <v>0</v>
          </cell>
          <cell r="R3433">
            <v>16746.686550000006</v>
          </cell>
          <cell r="S3433">
            <v>51018.605550000015</v>
          </cell>
          <cell r="T3433">
            <v>120852.27000000002</v>
          </cell>
          <cell r="U3433">
            <v>157699.79775000006</v>
          </cell>
          <cell r="V3433">
            <v>177800.38649999999</v>
          </cell>
          <cell r="W3433">
            <v>180383.41200000001</v>
          </cell>
          <cell r="X3433">
            <v>182969.12700000001</v>
          </cell>
          <cell r="Y3433">
            <v>185554.33050000004</v>
          </cell>
          <cell r="Z3433">
            <v>188138.90700000001</v>
          </cell>
          <cell r="AA3433">
            <v>190723.30200000003</v>
          </cell>
          <cell r="AB3433">
            <v>193308.027</v>
          </cell>
          <cell r="AC3433">
            <v>195900.88650000002</v>
          </cell>
          <cell r="AD3433">
            <v>198594.91865997191</v>
          </cell>
          <cell r="AE3433">
            <v>201325.99919378545</v>
          </cell>
          <cell r="AF3433">
            <v>204094.63759127702</v>
          </cell>
          <cell r="AG3433">
            <v>206901.35034879539</v>
          </cell>
          <cell r="AH3433">
            <v>209746.66106555553</v>
          </cell>
          <cell r="AI3433">
            <v>212631.10054131731</v>
          </cell>
          <cell r="AJ3433">
            <v>215555.20687540746</v>
          </cell>
          <cell r="AK3433">
            <v>218519.52556710335</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row>
        <row r="3434">
          <cell r="A3434" t="str">
            <v>WAExtra Large C&amp;ICurtail AgreementsProgram Annual BenefitsHigh Participation Case0</v>
          </cell>
          <cell r="B3434" t="str">
            <v>WA</v>
          </cell>
          <cell r="C3434" t="str">
            <v>Extra Large C&amp;I</v>
          </cell>
          <cell r="D3434" t="str">
            <v>Curtail Agreements</v>
          </cell>
          <cell r="E3434" t="str">
            <v>Program Annual Benefits</v>
          </cell>
          <cell r="F3434" t="str">
            <v>High Participation Case</v>
          </cell>
          <cell r="G3434">
            <v>0</v>
          </cell>
          <cell r="H3434">
            <v>0</v>
          </cell>
          <cell r="I3434">
            <v>0</v>
          </cell>
          <cell r="J3434">
            <v>0</v>
          </cell>
          <cell r="K3434">
            <v>0</v>
          </cell>
          <cell r="L3434">
            <v>0</v>
          </cell>
          <cell r="M3434">
            <v>0</v>
          </cell>
          <cell r="N3434">
            <v>0</v>
          </cell>
          <cell r="O3434">
            <v>0</v>
          </cell>
          <cell r="P3434">
            <v>0</v>
          </cell>
          <cell r="Q3434">
            <v>0</v>
          </cell>
          <cell r="R3434">
            <v>573231.01</v>
          </cell>
          <cell r="S3434">
            <v>1745288.43</v>
          </cell>
          <cell r="T3434">
            <v>4127886.26</v>
          </cell>
          <cell r="U3434">
            <v>5388069.9000000004</v>
          </cell>
          <cell r="V3434">
            <v>6066603.5300000003</v>
          </cell>
          <cell r="W3434">
            <v>6146956.6100000003</v>
          </cell>
          <cell r="X3434">
            <v>6226381.7599999998</v>
          </cell>
          <cell r="Y3434">
            <v>6305886.3200000003</v>
          </cell>
          <cell r="Z3434">
            <v>6389191.79</v>
          </cell>
          <cell r="AA3434">
            <v>6482465.1100000003</v>
          </cell>
          <cell r="AB3434">
            <v>6568214.9500000002</v>
          </cell>
          <cell r="AC3434">
            <v>6654117.0800000001</v>
          </cell>
          <cell r="AD3434">
            <v>6743128.8899999997</v>
          </cell>
          <cell r="AE3434">
            <v>6833331.4100000001</v>
          </cell>
          <cell r="AF3434">
            <v>6924740.5700000003</v>
          </cell>
          <cell r="AG3434">
            <v>7017372.5</v>
          </cell>
          <cell r="AH3434">
            <v>7111243.5700000003</v>
          </cell>
          <cell r="AI3434">
            <v>7206370.3399999999</v>
          </cell>
          <cell r="AJ3434">
            <v>7302769.6200000001</v>
          </cell>
          <cell r="AK3434">
            <v>7400458.4299999997</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row>
        <row r="3435">
          <cell r="A3435" t="str">
            <v>WAExtra Large C&amp;ICurtail AgreementsProgram Annual CostsHigh Participation Case0</v>
          </cell>
          <cell r="B3435" t="str">
            <v>WA</v>
          </cell>
          <cell r="C3435" t="str">
            <v>Extra Large C&amp;I</v>
          </cell>
          <cell r="D3435" t="str">
            <v>Curtail Agreements</v>
          </cell>
          <cell r="E3435" t="str">
            <v>Program Annual Costs</v>
          </cell>
          <cell r="F3435" t="str">
            <v>High Participation Case</v>
          </cell>
          <cell r="G3435">
            <v>0</v>
          </cell>
          <cell r="H3435">
            <v>0</v>
          </cell>
          <cell r="I3435">
            <v>0</v>
          </cell>
          <cell r="J3435">
            <v>0</v>
          </cell>
          <cell r="K3435">
            <v>0</v>
          </cell>
          <cell r="L3435">
            <v>0</v>
          </cell>
          <cell r="M3435">
            <v>0</v>
          </cell>
          <cell r="N3435">
            <v>0</v>
          </cell>
          <cell r="O3435">
            <v>0</v>
          </cell>
          <cell r="P3435">
            <v>0</v>
          </cell>
          <cell r="Q3435">
            <v>0</v>
          </cell>
          <cell r="R3435">
            <v>5834317.1500000004</v>
          </cell>
          <cell r="S3435">
            <v>12509121.98</v>
          </cell>
          <cell r="T3435">
            <v>26286343.199999999</v>
          </cell>
          <cell r="U3435">
            <v>16130618.27</v>
          </cell>
          <cell r="V3435">
            <v>10911310.720000001</v>
          </cell>
          <cell r="W3435">
            <v>4823091.07</v>
          </cell>
          <cell r="X3435">
            <v>4899046.41</v>
          </cell>
          <cell r="Y3435">
            <v>4974249.76</v>
          </cell>
          <cell r="Z3435">
            <v>5049879.66</v>
          </cell>
          <cell r="AA3435">
            <v>5126289.05</v>
          </cell>
          <cell r="AB3435">
            <v>5203203.5</v>
          </cell>
          <cell r="AC3435">
            <v>5283869.59</v>
          </cell>
          <cell r="AD3435">
            <v>5405233.1200000001</v>
          </cell>
          <cell r="AE3435">
            <v>5502775.29</v>
          </cell>
          <cell r="AF3435">
            <v>5602414.6799999997</v>
          </cell>
          <cell r="AG3435">
            <v>5704204.7300000004</v>
          </cell>
          <cell r="AH3435">
            <v>5808200.4400000004</v>
          </cell>
          <cell r="AI3435">
            <v>5914458.3899999997</v>
          </cell>
          <cell r="AJ3435">
            <v>6023036.7800000003</v>
          </cell>
          <cell r="AK3435">
            <v>6133995.5099999998</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row>
        <row r="3436">
          <cell r="A3436" t="str">
            <v>WAExtra Large C&amp;ICurtail AgreementsNon-Incentive CostsHigh Participation Case0</v>
          </cell>
          <cell r="B3436" t="str">
            <v>WA</v>
          </cell>
          <cell r="C3436" t="str">
            <v>Extra Large C&amp;I</v>
          </cell>
          <cell r="D3436" t="str">
            <v>Curtail Agreements</v>
          </cell>
          <cell r="E3436" t="str">
            <v>Non-Incentive Costs</v>
          </cell>
          <cell r="F3436" t="str">
            <v>High Participation Case</v>
          </cell>
          <cell r="G3436">
            <v>0</v>
          </cell>
          <cell r="H3436">
            <v>0</v>
          </cell>
          <cell r="I3436">
            <v>0</v>
          </cell>
          <cell r="J3436">
            <v>0</v>
          </cell>
          <cell r="K3436">
            <v>0</v>
          </cell>
          <cell r="L3436">
            <v>0</v>
          </cell>
          <cell r="M3436">
            <v>0</v>
          </cell>
          <cell r="N3436">
            <v>0</v>
          </cell>
          <cell r="O3436">
            <v>0</v>
          </cell>
          <cell r="P3436">
            <v>0</v>
          </cell>
          <cell r="Q3436">
            <v>0</v>
          </cell>
          <cell r="R3436">
            <v>5482636.7300000004</v>
          </cell>
          <cell r="S3436">
            <v>11437731.27</v>
          </cell>
          <cell r="T3436">
            <v>23748445.530000001</v>
          </cell>
          <cell r="U3436">
            <v>12818922.52</v>
          </cell>
          <cell r="V3436">
            <v>7177502.6100000003</v>
          </cell>
          <cell r="W3436">
            <v>1035039.42</v>
          </cell>
          <cell r="X3436">
            <v>1056694.75</v>
          </cell>
          <cell r="Y3436">
            <v>1077608.81</v>
          </cell>
          <cell r="Z3436">
            <v>1098962.6200000001</v>
          </cell>
          <cell r="AA3436">
            <v>1121099.71</v>
          </cell>
          <cell r="AB3436">
            <v>1143734.93</v>
          </cell>
          <cell r="AC3436">
            <v>1169950.97</v>
          </cell>
          <cell r="AD3436">
            <v>1234739.83</v>
          </cell>
          <cell r="AE3436">
            <v>1274929.31</v>
          </cell>
          <cell r="AF3436">
            <v>1316427.29</v>
          </cell>
          <cell r="AG3436">
            <v>1359276.37</v>
          </cell>
          <cell r="AH3436">
            <v>1403520.56</v>
          </cell>
          <cell r="AI3436">
            <v>1449205.28</v>
          </cell>
          <cell r="AJ3436">
            <v>1496377.44</v>
          </cell>
          <cell r="AK3436">
            <v>1545085.48</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row>
        <row r="3437">
          <cell r="A3437" t="str">
            <v>WAExtra Large C&amp;ICurtail AgreementsSummer Peak Reduction @Meter  (MW)High Participation Case0</v>
          </cell>
          <cell r="B3437" t="str">
            <v>WA</v>
          </cell>
          <cell r="C3437" t="str">
            <v>Extra Large C&amp;I</v>
          </cell>
          <cell r="D3437" t="str">
            <v>Curtail Agreements</v>
          </cell>
          <cell r="E3437" t="str">
            <v>Summer Peak Reduction @Meter  (MW)</v>
          </cell>
          <cell r="F3437" t="str">
            <v>High Participation Case</v>
          </cell>
          <cell r="G3437">
            <v>0</v>
          </cell>
          <cell r="H3437">
            <v>0</v>
          </cell>
          <cell r="I3437">
            <v>0</v>
          </cell>
          <cell r="J3437">
            <v>0</v>
          </cell>
          <cell r="K3437">
            <v>0</v>
          </cell>
          <cell r="L3437">
            <v>0</v>
          </cell>
          <cell r="M3437">
            <v>0</v>
          </cell>
          <cell r="N3437">
            <v>0</v>
          </cell>
          <cell r="O3437">
            <v>0</v>
          </cell>
          <cell r="P3437">
            <v>0</v>
          </cell>
          <cell r="Q3437">
            <v>0</v>
          </cell>
          <cell r="R3437">
            <v>5.1061481672101516</v>
          </cell>
          <cell r="S3437">
            <v>15.546439584201273</v>
          </cell>
          <cell r="T3437">
            <v>36.769815927493447</v>
          </cell>
          <cell r="U3437">
            <v>47.99510590524666</v>
          </cell>
          <cell r="V3437">
            <v>54.039254216657497</v>
          </cell>
          <cell r="W3437">
            <v>54.75501228123791</v>
          </cell>
          <cell r="X3437">
            <v>55.462504704051796</v>
          </cell>
          <cell r="Y3437">
            <v>56.170704503007471</v>
          </cell>
          <cell r="Z3437">
            <v>56.91276145592839</v>
          </cell>
          <cell r="AA3437">
            <v>57.74360864977195</v>
          </cell>
          <cell r="AB3437">
            <v>58.507439221742665</v>
          </cell>
          <cell r="AC3437">
            <v>59.27262640549219</v>
          </cell>
          <cell r="AD3437">
            <v>60.065513565673378</v>
          </cell>
          <cell r="AE3437">
            <v>60.869007140432515</v>
          </cell>
          <cell r="AF3437">
            <v>61.683249011282939</v>
          </cell>
          <cell r="AG3437">
            <v>62.508382957680382</v>
          </cell>
          <cell r="AH3437">
            <v>63.344554682411669</v>
          </cell>
          <cell r="AI3437">
            <v>64.191911837323005</v>
          </cell>
          <cell r="AJ3437">
            <v>65.050604049392433</v>
          </cell>
          <cell r="AK3437">
            <v>65.920782947151125</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row>
        <row r="3438">
          <cell r="A3438" t="str">
            <v>WAExtra Large C&amp;ICurtail AgreementsSummer Peak Reduction @Generation (MW)High Participation Case0</v>
          </cell>
          <cell r="B3438" t="str">
            <v>WA</v>
          </cell>
          <cell r="C3438" t="str">
            <v>Extra Large C&amp;I</v>
          </cell>
          <cell r="D3438" t="str">
            <v>Curtail Agreements</v>
          </cell>
          <cell r="E3438" t="str">
            <v>Summer Peak Reduction @Generation (MW)</v>
          </cell>
          <cell r="F3438" t="str">
            <v>High Participation Case</v>
          </cell>
          <cell r="G3438">
            <v>0</v>
          </cell>
          <cell r="H3438">
            <v>0</v>
          </cell>
          <cell r="I3438">
            <v>0</v>
          </cell>
          <cell r="J3438">
            <v>0</v>
          </cell>
          <cell r="K3438">
            <v>0</v>
          </cell>
          <cell r="L3438">
            <v>0</v>
          </cell>
          <cell r="M3438">
            <v>0</v>
          </cell>
          <cell r="N3438">
            <v>0</v>
          </cell>
          <cell r="O3438">
            <v>0</v>
          </cell>
          <cell r="P3438">
            <v>0</v>
          </cell>
          <cell r="Q3438">
            <v>0</v>
          </cell>
          <cell r="R3438">
            <v>5.6309529854545115</v>
          </cell>
          <cell r="S3438">
            <v>17.1442871462299</v>
          </cell>
          <cell r="T3438">
            <v>40.548980952242438</v>
          </cell>
          <cell r="U3438">
            <v>52.92799504328039</v>
          </cell>
          <cell r="V3438">
            <v>59.593354892652727</v>
          </cell>
          <cell r="W3438">
            <v>60.382677857562754</v>
          </cell>
          <cell r="X3438">
            <v>61.162885646285609</v>
          </cell>
          <cell r="Y3438">
            <v>61.94387351456492</v>
          </cell>
          <cell r="Z3438">
            <v>62.762198341341403</v>
          </cell>
          <cell r="AA3438">
            <v>63.678439181486489</v>
          </cell>
          <cell r="AB3438">
            <v>64.520775498172327</v>
          </cell>
          <cell r="AC3438">
            <v>65.364607857843168</v>
          </cell>
          <cell r="AD3438">
            <v>66.238987169908881</v>
          </cell>
          <cell r="AE3438">
            <v>67.125063013269198</v>
          </cell>
          <cell r="AF3438">
            <v>68.022991851877961</v>
          </cell>
          <cell r="AG3438">
            <v>68.932932242700019</v>
          </cell>
          <cell r="AH3438">
            <v>69.855044863709381</v>
          </cell>
          <cell r="AI3438">
            <v>70.789492542261797</v>
          </cell>
          <cell r="AJ3438">
            <v>71.73644028384696</v>
          </cell>
          <cell r="AK3438">
            <v>72.696055301225314</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row>
        <row r="3439">
          <cell r="A3439" t="str">
            <v>WAExtra Large C&amp;ICurtail AgreementsWinter Peak Reduction @Meter  (MW)High Participation Case0</v>
          </cell>
          <cell r="B3439" t="str">
            <v>WA</v>
          </cell>
          <cell r="C3439" t="str">
            <v>Extra Large C&amp;I</v>
          </cell>
          <cell r="D3439" t="str">
            <v>Curtail Agreements</v>
          </cell>
          <cell r="E3439" t="str">
            <v>Winter Peak Reduction @Meter  (MW)</v>
          </cell>
          <cell r="F3439" t="str">
            <v>High Participation Case</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row>
        <row r="3440">
          <cell r="A3440" t="str">
            <v>WAExtra Large C&amp;ICurtail AgreementsWinter Peak Reduction @Generation (MW)High Participation Case0</v>
          </cell>
          <cell r="B3440" t="str">
            <v>WA</v>
          </cell>
          <cell r="C3440" t="str">
            <v>Extra Large C&amp;I</v>
          </cell>
          <cell r="D3440" t="str">
            <v>Curtail Agreements</v>
          </cell>
          <cell r="E3440" t="str">
            <v>Winter Peak Reduction @Generation (MW)</v>
          </cell>
          <cell r="F3440" t="str">
            <v>High Participation Case</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row>
        <row r="3441">
          <cell r="A3441" t="str">
            <v>WAExtra Large C&amp;ICurtail AgreementsProgram Annual BenefitsHigh Participation Case0</v>
          </cell>
          <cell r="B3441" t="str">
            <v>WA</v>
          </cell>
          <cell r="C3441" t="str">
            <v>Extra Large C&amp;I</v>
          </cell>
          <cell r="D3441" t="str">
            <v>Curtail Agreements</v>
          </cell>
          <cell r="E3441" t="str">
            <v>Program Annual Benefits</v>
          </cell>
          <cell r="F3441" t="str">
            <v>High Participation Case</v>
          </cell>
          <cell r="G3441">
            <v>0</v>
          </cell>
        </row>
        <row r="3442">
          <cell r="A3442" t="str">
            <v>WAExtra Large C&amp;ICurtail AgreementsNew ParticipantsHigh Participation Case0</v>
          </cell>
          <cell r="B3442" t="str">
            <v>WA</v>
          </cell>
          <cell r="C3442" t="str">
            <v>Extra Large C&amp;I</v>
          </cell>
          <cell r="D3442" t="str">
            <v>Curtail Agreements</v>
          </cell>
          <cell r="E3442" t="str">
            <v>New Participants</v>
          </cell>
          <cell r="F3442" t="str">
            <v>High Participation Case</v>
          </cell>
          <cell r="G3442">
            <v>0</v>
          </cell>
          <cell r="H3442">
            <v>0</v>
          </cell>
          <cell r="I3442">
            <v>0</v>
          </cell>
          <cell r="J3442">
            <v>0</v>
          </cell>
          <cell r="K3442">
            <v>0</v>
          </cell>
          <cell r="L3442">
            <v>0</v>
          </cell>
          <cell r="M3442">
            <v>0</v>
          </cell>
          <cell r="N3442">
            <v>0</v>
          </cell>
          <cell r="O3442">
            <v>0</v>
          </cell>
          <cell r="P3442">
            <v>0</v>
          </cell>
          <cell r="Q3442">
            <v>0</v>
          </cell>
          <cell r="R3442">
            <v>16746.686550000006</v>
          </cell>
          <cell r="S3442">
            <v>34271.919000000009</v>
          </cell>
          <cell r="T3442">
            <v>69833.664450000011</v>
          </cell>
          <cell r="U3442">
            <v>36847.527750000037</v>
          </cell>
          <cell r="V3442">
            <v>20100.588749999937</v>
          </cell>
          <cell r="W3442">
            <v>2583.0255000000179</v>
          </cell>
          <cell r="X3442">
            <v>2585.7149999999965</v>
          </cell>
          <cell r="Y3442">
            <v>2585.2035000000324</v>
          </cell>
          <cell r="Z3442">
            <v>2584.5764999999665</v>
          </cell>
          <cell r="AA3442">
            <v>2584.3950000000186</v>
          </cell>
          <cell r="AB3442">
            <v>2584.7249999999767</v>
          </cell>
          <cell r="AC3442">
            <v>2592.8595000000205</v>
          </cell>
          <cell r="AD3442">
            <v>2694.0321599718882</v>
          </cell>
          <cell r="AE3442">
            <v>2731.0805338135397</v>
          </cell>
          <cell r="AF3442">
            <v>2768.6383974915661</v>
          </cell>
          <cell r="AG3442">
            <v>2806.7127575183695</v>
          </cell>
          <cell r="AH3442">
            <v>2845.3107167601411</v>
          </cell>
          <cell r="AI3442">
            <v>2884.4394757617847</v>
          </cell>
          <cell r="AJ3442">
            <v>2924.1063340901455</v>
          </cell>
          <cell r="AK3442">
            <v>2964.3186916958948</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row>
        <row r="3443">
          <cell r="A3443" t="str">
            <v>WAExtra Large C&amp;ICurtail AgreementsIncentive CostsHigh Participation Case0</v>
          </cell>
          <cell r="B3443" t="str">
            <v>WA</v>
          </cell>
          <cell r="C3443" t="str">
            <v>Extra Large C&amp;I</v>
          </cell>
          <cell r="D3443" t="str">
            <v>Curtail Agreements</v>
          </cell>
          <cell r="E3443" t="str">
            <v>Incentive Costs</v>
          </cell>
          <cell r="F3443" t="str">
            <v>High Participation Case</v>
          </cell>
          <cell r="G3443">
            <v>0</v>
          </cell>
          <cell r="H3443">
            <v>0</v>
          </cell>
          <cell r="I3443">
            <v>0</v>
          </cell>
          <cell r="J3443">
            <v>0</v>
          </cell>
          <cell r="K3443">
            <v>0</v>
          </cell>
          <cell r="L3443">
            <v>0</v>
          </cell>
          <cell r="M3443">
            <v>0</v>
          </cell>
          <cell r="N3443">
            <v>0</v>
          </cell>
          <cell r="O3443">
            <v>0</v>
          </cell>
          <cell r="P3443">
            <v>0</v>
          </cell>
          <cell r="Q3443">
            <v>0</v>
          </cell>
          <cell r="R3443">
            <v>351680.42</v>
          </cell>
          <cell r="S3443">
            <v>1071390.72</v>
          </cell>
          <cell r="T3443">
            <v>2537897.67</v>
          </cell>
          <cell r="U3443">
            <v>3311695.75</v>
          </cell>
          <cell r="V3443">
            <v>3733808.12</v>
          </cell>
          <cell r="W3443">
            <v>3788051.65</v>
          </cell>
          <cell r="X3443">
            <v>3842351.67</v>
          </cell>
          <cell r="Y3443">
            <v>3896640.94</v>
          </cell>
          <cell r="Z3443">
            <v>3950917.05</v>
          </cell>
          <cell r="AA3443">
            <v>4005189.34</v>
          </cell>
          <cell r="AB3443">
            <v>4059468.57</v>
          </cell>
          <cell r="AC3443">
            <v>4113918.62</v>
          </cell>
          <cell r="AD3443">
            <v>4170493.29</v>
          </cell>
          <cell r="AE3443">
            <v>4227845.9800000004</v>
          </cell>
          <cell r="AF3443">
            <v>4285987.3899999997</v>
          </cell>
          <cell r="AG3443">
            <v>4344928.3600000003</v>
          </cell>
          <cell r="AH3443">
            <v>4404679.88</v>
          </cell>
          <cell r="AI3443">
            <v>4465253.1100000003</v>
          </cell>
          <cell r="AJ3443">
            <v>4526659.34</v>
          </cell>
          <cell r="AK3443">
            <v>4588910.04</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row>
        <row r="3444">
          <cell r="A3444" t="str">
            <v>WAExtra Large C&amp;ICurtail AgreementsParticipantsHigh Participation Case0</v>
          </cell>
          <cell r="B3444" t="str">
            <v>WA</v>
          </cell>
          <cell r="C3444" t="str">
            <v>Extra Large C&amp;I</v>
          </cell>
          <cell r="D3444" t="str">
            <v>Curtail Agreements</v>
          </cell>
          <cell r="E3444" t="str">
            <v>Participants</v>
          </cell>
          <cell r="F3444" t="str">
            <v>High Participation Case</v>
          </cell>
          <cell r="G3444">
            <v>0</v>
          </cell>
          <cell r="H3444">
            <v>0</v>
          </cell>
          <cell r="I3444">
            <v>0</v>
          </cell>
          <cell r="J3444">
            <v>0</v>
          </cell>
          <cell r="K3444">
            <v>0</v>
          </cell>
          <cell r="L3444">
            <v>0</v>
          </cell>
          <cell r="M3444">
            <v>0</v>
          </cell>
          <cell r="N3444">
            <v>0</v>
          </cell>
          <cell r="O3444">
            <v>0</v>
          </cell>
          <cell r="P3444">
            <v>0</v>
          </cell>
          <cell r="Q3444">
            <v>0</v>
          </cell>
          <cell r="R3444">
            <v>16746.686550000006</v>
          </cell>
          <cell r="S3444">
            <v>51018.605550000015</v>
          </cell>
          <cell r="T3444">
            <v>120852.27000000002</v>
          </cell>
          <cell r="U3444">
            <v>157699.79775000006</v>
          </cell>
          <cell r="V3444">
            <v>177800.38649999999</v>
          </cell>
          <cell r="W3444">
            <v>180383.41200000001</v>
          </cell>
          <cell r="X3444">
            <v>182969.12700000001</v>
          </cell>
          <cell r="Y3444">
            <v>185554.33050000004</v>
          </cell>
          <cell r="Z3444">
            <v>188138.90700000001</v>
          </cell>
          <cell r="AA3444">
            <v>190723.30200000003</v>
          </cell>
          <cell r="AB3444">
            <v>193308.027</v>
          </cell>
          <cell r="AC3444">
            <v>195900.88650000002</v>
          </cell>
          <cell r="AD3444">
            <v>198594.91865997191</v>
          </cell>
          <cell r="AE3444">
            <v>201325.99919378545</v>
          </cell>
          <cell r="AF3444">
            <v>204094.63759127702</v>
          </cell>
          <cell r="AG3444">
            <v>206901.35034879539</v>
          </cell>
          <cell r="AH3444">
            <v>209746.66106555553</v>
          </cell>
          <cell r="AI3444">
            <v>212631.10054131731</v>
          </cell>
          <cell r="AJ3444">
            <v>215555.20687540746</v>
          </cell>
          <cell r="AK3444">
            <v>218519.52556710335</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row>
        <row r="3445">
          <cell r="A3445" t="str">
            <v>WALarge C&amp;ICurtail AgreementsProgram Annual BenefitsHigh Participation Case0</v>
          </cell>
          <cell r="B3445" t="str">
            <v>WA</v>
          </cell>
          <cell r="C3445" t="str">
            <v>Large C&amp;I</v>
          </cell>
          <cell r="D3445" t="str">
            <v>Curtail Agreements</v>
          </cell>
          <cell r="E3445" t="str">
            <v>Program Annual Benefits</v>
          </cell>
          <cell r="F3445" t="str">
            <v>High Participation Case</v>
          </cell>
          <cell r="G3445">
            <v>0</v>
          </cell>
          <cell r="H3445">
            <v>0</v>
          </cell>
          <cell r="I3445">
            <v>0</v>
          </cell>
          <cell r="J3445">
            <v>0</v>
          </cell>
          <cell r="K3445">
            <v>0</v>
          </cell>
          <cell r="L3445">
            <v>0</v>
          </cell>
          <cell r="M3445">
            <v>0</v>
          </cell>
          <cell r="N3445">
            <v>0</v>
          </cell>
          <cell r="O3445">
            <v>0</v>
          </cell>
          <cell r="P3445">
            <v>0</v>
          </cell>
          <cell r="Q3445">
            <v>0</v>
          </cell>
          <cell r="R3445">
            <v>573231.01</v>
          </cell>
          <cell r="S3445">
            <v>1745288.43</v>
          </cell>
          <cell r="T3445">
            <v>4127886.26</v>
          </cell>
          <cell r="U3445">
            <v>5388069.9000000004</v>
          </cell>
          <cell r="V3445">
            <v>6066603.5300000003</v>
          </cell>
          <cell r="W3445">
            <v>6146956.6100000003</v>
          </cell>
          <cell r="X3445">
            <v>6226381.7599999998</v>
          </cell>
          <cell r="Y3445">
            <v>6305886.3200000003</v>
          </cell>
          <cell r="Z3445">
            <v>6389191.79</v>
          </cell>
          <cell r="AA3445">
            <v>6482465.1100000003</v>
          </cell>
          <cell r="AB3445">
            <v>6568214.9500000002</v>
          </cell>
          <cell r="AC3445">
            <v>6654117.0800000001</v>
          </cell>
          <cell r="AD3445">
            <v>6743128.8899999997</v>
          </cell>
          <cell r="AE3445">
            <v>6833331.4100000001</v>
          </cell>
          <cell r="AF3445">
            <v>6924740.5700000003</v>
          </cell>
          <cell r="AG3445">
            <v>7017372.5</v>
          </cell>
          <cell r="AH3445">
            <v>7111243.5700000003</v>
          </cell>
          <cell r="AI3445">
            <v>7206370.3399999999</v>
          </cell>
          <cell r="AJ3445">
            <v>7302769.6200000001</v>
          </cell>
          <cell r="AK3445">
            <v>7400458.4299999997</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row>
        <row r="3446">
          <cell r="A3446" t="str">
            <v>WALarge C&amp;ICurtail AgreementsProgram Annual CostsHigh Participation Case0</v>
          </cell>
          <cell r="B3446" t="str">
            <v>WA</v>
          </cell>
          <cell r="C3446" t="str">
            <v>Large C&amp;I</v>
          </cell>
          <cell r="D3446" t="str">
            <v>Curtail Agreements</v>
          </cell>
          <cell r="E3446" t="str">
            <v>Program Annual Costs</v>
          </cell>
          <cell r="F3446" t="str">
            <v>High Participation Case</v>
          </cell>
          <cell r="G3446">
            <v>0</v>
          </cell>
          <cell r="H3446">
            <v>0</v>
          </cell>
          <cell r="I3446">
            <v>0</v>
          </cell>
          <cell r="J3446">
            <v>0</v>
          </cell>
          <cell r="K3446">
            <v>0</v>
          </cell>
          <cell r="L3446">
            <v>0</v>
          </cell>
          <cell r="M3446">
            <v>0</v>
          </cell>
          <cell r="N3446">
            <v>0</v>
          </cell>
          <cell r="O3446">
            <v>0</v>
          </cell>
          <cell r="P3446">
            <v>0</v>
          </cell>
          <cell r="Q3446">
            <v>0</v>
          </cell>
          <cell r="R3446">
            <v>5834317.1500000004</v>
          </cell>
          <cell r="S3446">
            <v>12509121.98</v>
          </cell>
          <cell r="T3446">
            <v>26286343.199999999</v>
          </cell>
          <cell r="U3446">
            <v>16130618.27</v>
          </cell>
          <cell r="V3446">
            <v>10911310.720000001</v>
          </cell>
          <cell r="W3446">
            <v>4823091.07</v>
          </cell>
          <cell r="X3446">
            <v>4899046.41</v>
          </cell>
          <cell r="Y3446">
            <v>4974249.76</v>
          </cell>
          <cell r="Z3446">
            <v>5049879.66</v>
          </cell>
          <cell r="AA3446">
            <v>5126289.05</v>
          </cell>
          <cell r="AB3446">
            <v>5203203.5</v>
          </cell>
          <cell r="AC3446">
            <v>5283869.59</v>
          </cell>
          <cell r="AD3446">
            <v>5405233.1200000001</v>
          </cell>
          <cell r="AE3446">
            <v>5502775.29</v>
          </cell>
          <cell r="AF3446">
            <v>5602414.6799999997</v>
          </cell>
          <cell r="AG3446">
            <v>5704204.7300000004</v>
          </cell>
          <cell r="AH3446">
            <v>5808200.4400000004</v>
          </cell>
          <cell r="AI3446">
            <v>5914458.3899999997</v>
          </cell>
          <cell r="AJ3446">
            <v>6023036.7800000003</v>
          </cell>
          <cell r="AK3446">
            <v>6133995.5099999998</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row>
        <row r="3447">
          <cell r="A3447" t="str">
            <v>WALarge C&amp;ICurtail AgreementsNon-Incentive CostsHigh Participation Case0</v>
          </cell>
          <cell r="B3447" t="str">
            <v>WA</v>
          </cell>
          <cell r="C3447" t="str">
            <v>Large C&amp;I</v>
          </cell>
          <cell r="D3447" t="str">
            <v>Curtail Agreements</v>
          </cell>
          <cell r="E3447" t="str">
            <v>Non-Incentive Costs</v>
          </cell>
          <cell r="F3447" t="str">
            <v>High Participation Case</v>
          </cell>
          <cell r="G3447">
            <v>0</v>
          </cell>
          <cell r="H3447">
            <v>0</v>
          </cell>
          <cell r="I3447">
            <v>0</v>
          </cell>
          <cell r="J3447">
            <v>0</v>
          </cell>
          <cell r="K3447">
            <v>0</v>
          </cell>
          <cell r="L3447">
            <v>0</v>
          </cell>
          <cell r="M3447">
            <v>0</v>
          </cell>
          <cell r="N3447">
            <v>0</v>
          </cell>
          <cell r="O3447">
            <v>0</v>
          </cell>
          <cell r="P3447">
            <v>0</v>
          </cell>
          <cell r="Q3447">
            <v>0</v>
          </cell>
          <cell r="R3447">
            <v>5482636.7300000004</v>
          </cell>
          <cell r="S3447">
            <v>11437731.27</v>
          </cell>
          <cell r="T3447">
            <v>23748445.530000001</v>
          </cell>
          <cell r="U3447">
            <v>12818922.52</v>
          </cell>
          <cell r="V3447">
            <v>7177502.6100000003</v>
          </cell>
          <cell r="W3447">
            <v>1035039.42</v>
          </cell>
          <cell r="X3447">
            <v>1056694.75</v>
          </cell>
          <cell r="Y3447">
            <v>1077608.81</v>
          </cell>
          <cell r="Z3447">
            <v>1098962.6200000001</v>
          </cell>
          <cell r="AA3447">
            <v>1121099.71</v>
          </cell>
          <cell r="AB3447">
            <v>1143734.93</v>
          </cell>
          <cell r="AC3447">
            <v>1169950.97</v>
          </cell>
          <cell r="AD3447">
            <v>1234739.83</v>
          </cell>
          <cell r="AE3447">
            <v>1274929.31</v>
          </cell>
          <cell r="AF3447">
            <v>1316427.29</v>
          </cell>
          <cell r="AG3447">
            <v>1359276.37</v>
          </cell>
          <cell r="AH3447">
            <v>1403520.56</v>
          </cell>
          <cell r="AI3447">
            <v>1449205.28</v>
          </cell>
          <cell r="AJ3447">
            <v>1496377.44</v>
          </cell>
          <cell r="AK3447">
            <v>1545085.48</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row>
        <row r="3448">
          <cell r="A3448" t="str">
            <v>WALarge C&amp;ICurtail AgreementsSummer Peak Reduction @Meter  (MW)High Participation Case0</v>
          </cell>
          <cell r="B3448" t="str">
            <v>WA</v>
          </cell>
          <cell r="C3448" t="str">
            <v>Large C&amp;I</v>
          </cell>
          <cell r="D3448" t="str">
            <v>Curtail Agreements</v>
          </cell>
          <cell r="E3448" t="str">
            <v>Summer Peak Reduction @Meter  (MW)</v>
          </cell>
          <cell r="F3448" t="str">
            <v>High Participation Case</v>
          </cell>
          <cell r="G3448">
            <v>0</v>
          </cell>
          <cell r="H3448">
            <v>0</v>
          </cell>
          <cell r="I3448">
            <v>0</v>
          </cell>
          <cell r="J3448">
            <v>0</v>
          </cell>
          <cell r="K3448">
            <v>0</v>
          </cell>
          <cell r="L3448">
            <v>0</v>
          </cell>
          <cell r="M3448">
            <v>0</v>
          </cell>
          <cell r="N3448">
            <v>0</v>
          </cell>
          <cell r="O3448">
            <v>0</v>
          </cell>
          <cell r="P3448">
            <v>0</v>
          </cell>
          <cell r="Q3448">
            <v>0</v>
          </cell>
          <cell r="R3448">
            <v>5.1061481672101516</v>
          </cell>
          <cell r="S3448">
            <v>15.546439584201273</v>
          </cell>
          <cell r="T3448">
            <v>36.769815927493447</v>
          </cell>
          <cell r="U3448">
            <v>47.99510590524666</v>
          </cell>
          <cell r="V3448">
            <v>54.039254216657497</v>
          </cell>
          <cell r="W3448">
            <v>54.75501228123791</v>
          </cell>
          <cell r="X3448">
            <v>55.462504704051796</v>
          </cell>
          <cell r="Y3448">
            <v>56.170704503007471</v>
          </cell>
          <cell r="Z3448">
            <v>56.91276145592839</v>
          </cell>
          <cell r="AA3448">
            <v>57.74360864977195</v>
          </cell>
          <cell r="AB3448">
            <v>58.507439221742665</v>
          </cell>
          <cell r="AC3448">
            <v>59.27262640549219</v>
          </cell>
          <cell r="AD3448">
            <v>60.065513565673378</v>
          </cell>
          <cell r="AE3448">
            <v>60.869007140432515</v>
          </cell>
          <cell r="AF3448">
            <v>61.683249011282939</v>
          </cell>
          <cell r="AG3448">
            <v>62.508382957680382</v>
          </cell>
          <cell r="AH3448">
            <v>63.344554682411669</v>
          </cell>
          <cell r="AI3448">
            <v>64.191911837323005</v>
          </cell>
          <cell r="AJ3448">
            <v>65.050604049392433</v>
          </cell>
          <cell r="AK3448">
            <v>65.920782947151125</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row>
        <row r="3449">
          <cell r="A3449" t="str">
            <v>WALarge C&amp;ICurtail AgreementsSummer Peak Reduction @Generation (MW)High Participation Case0</v>
          </cell>
          <cell r="B3449" t="str">
            <v>WA</v>
          </cell>
          <cell r="C3449" t="str">
            <v>Large C&amp;I</v>
          </cell>
          <cell r="D3449" t="str">
            <v>Curtail Agreements</v>
          </cell>
          <cell r="E3449" t="str">
            <v>Summer Peak Reduction @Generation (MW)</v>
          </cell>
          <cell r="F3449" t="str">
            <v>High Participation Case</v>
          </cell>
          <cell r="G3449">
            <v>0</v>
          </cell>
          <cell r="H3449">
            <v>0</v>
          </cell>
          <cell r="I3449">
            <v>0</v>
          </cell>
          <cell r="J3449">
            <v>0</v>
          </cell>
          <cell r="K3449">
            <v>0</v>
          </cell>
          <cell r="L3449">
            <v>0</v>
          </cell>
          <cell r="M3449">
            <v>0</v>
          </cell>
          <cell r="N3449">
            <v>0</v>
          </cell>
          <cell r="O3449">
            <v>0</v>
          </cell>
          <cell r="P3449">
            <v>0</v>
          </cell>
          <cell r="Q3449">
            <v>0</v>
          </cell>
          <cell r="R3449">
            <v>5.6309529854545115</v>
          </cell>
          <cell r="S3449">
            <v>17.1442871462299</v>
          </cell>
          <cell r="T3449">
            <v>40.548980952242438</v>
          </cell>
          <cell r="U3449">
            <v>52.92799504328039</v>
          </cell>
          <cell r="V3449">
            <v>59.593354892652727</v>
          </cell>
          <cell r="W3449">
            <v>60.382677857562754</v>
          </cell>
          <cell r="X3449">
            <v>61.162885646285609</v>
          </cell>
          <cell r="Y3449">
            <v>61.94387351456492</v>
          </cell>
          <cell r="Z3449">
            <v>62.762198341341403</v>
          </cell>
          <cell r="AA3449">
            <v>63.678439181486489</v>
          </cell>
          <cell r="AB3449">
            <v>64.520775498172327</v>
          </cell>
          <cell r="AC3449">
            <v>65.364607857843168</v>
          </cell>
          <cell r="AD3449">
            <v>66.238987169908881</v>
          </cell>
          <cell r="AE3449">
            <v>67.125063013269198</v>
          </cell>
          <cell r="AF3449">
            <v>68.022991851877961</v>
          </cell>
          <cell r="AG3449">
            <v>68.932932242700019</v>
          </cell>
          <cell r="AH3449">
            <v>69.855044863709381</v>
          </cell>
          <cell r="AI3449">
            <v>70.789492542261797</v>
          </cell>
          <cell r="AJ3449">
            <v>71.73644028384696</v>
          </cell>
          <cell r="AK3449">
            <v>72.696055301225314</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row>
        <row r="3450">
          <cell r="A3450" t="str">
            <v>WALarge C&amp;ICurtail AgreementsWinter Peak Reduction @Meter  (MW)High Participation Case0</v>
          </cell>
          <cell r="B3450" t="str">
            <v>WA</v>
          </cell>
          <cell r="C3450" t="str">
            <v>Large C&amp;I</v>
          </cell>
          <cell r="D3450" t="str">
            <v>Curtail Agreements</v>
          </cell>
          <cell r="E3450" t="str">
            <v>Winter Peak Reduction @Meter  (MW)</v>
          </cell>
          <cell r="F3450" t="str">
            <v>High Participation Case</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row>
        <row r="3451">
          <cell r="A3451" t="str">
            <v>WALarge C&amp;ICurtail AgreementsWinter Peak Reduction @Generation (MW)High Participation Case0</v>
          </cell>
          <cell r="B3451" t="str">
            <v>WA</v>
          </cell>
          <cell r="C3451" t="str">
            <v>Large C&amp;I</v>
          </cell>
          <cell r="D3451" t="str">
            <v>Curtail Agreements</v>
          </cell>
          <cell r="E3451" t="str">
            <v>Winter Peak Reduction @Generation (MW)</v>
          </cell>
          <cell r="F3451" t="str">
            <v>High Participation Case</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row>
        <row r="3452">
          <cell r="A3452" t="str">
            <v>WALarge C&amp;ICurtail AgreementsProgram Annual BenefitsHigh Participation Case0</v>
          </cell>
          <cell r="B3452" t="str">
            <v>WA</v>
          </cell>
          <cell r="C3452" t="str">
            <v>Large C&amp;I</v>
          </cell>
          <cell r="D3452" t="str">
            <v>Curtail Agreements</v>
          </cell>
          <cell r="E3452" t="str">
            <v>Program Annual Benefits</v>
          </cell>
          <cell r="F3452" t="str">
            <v>High Participation Case</v>
          </cell>
          <cell r="G3452">
            <v>0</v>
          </cell>
        </row>
        <row r="3453">
          <cell r="A3453" t="str">
            <v>WALarge C&amp;ICurtail AgreementsNew ParticipantsHigh Participation Case0</v>
          </cell>
          <cell r="B3453" t="str">
            <v>WA</v>
          </cell>
          <cell r="C3453" t="str">
            <v>Large C&amp;I</v>
          </cell>
          <cell r="D3453" t="str">
            <v>Curtail Agreements</v>
          </cell>
          <cell r="E3453" t="str">
            <v>New Participants</v>
          </cell>
          <cell r="F3453" t="str">
            <v>High Participation Case</v>
          </cell>
          <cell r="G3453">
            <v>0</v>
          </cell>
          <cell r="H3453">
            <v>0</v>
          </cell>
          <cell r="I3453">
            <v>0</v>
          </cell>
          <cell r="J3453">
            <v>0</v>
          </cell>
          <cell r="K3453">
            <v>0</v>
          </cell>
          <cell r="L3453">
            <v>0</v>
          </cell>
          <cell r="M3453">
            <v>0</v>
          </cell>
          <cell r="N3453">
            <v>0</v>
          </cell>
          <cell r="O3453">
            <v>0</v>
          </cell>
          <cell r="P3453">
            <v>0</v>
          </cell>
          <cell r="Q3453">
            <v>0</v>
          </cell>
          <cell r="R3453">
            <v>16746.686550000006</v>
          </cell>
          <cell r="S3453">
            <v>34271.919000000009</v>
          </cell>
          <cell r="T3453">
            <v>69833.664450000011</v>
          </cell>
          <cell r="U3453">
            <v>36847.527750000037</v>
          </cell>
          <cell r="V3453">
            <v>20100.588749999937</v>
          </cell>
          <cell r="W3453">
            <v>2583.0255000000179</v>
          </cell>
          <cell r="X3453">
            <v>2585.7149999999965</v>
          </cell>
          <cell r="Y3453">
            <v>2585.2035000000324</v>
          </cell>
          <cell r="Z3453">
            <v>2584.5764999999665</v>
          </cell>
          <cell r="AA3453">
            <v>2584.3950000000186</v>
          </cell>
          <cell r="AB3453">
            <v>2584.7249999999767</v>
          </cell>
          <cell r="AC3453">
            <v>2592.8595000000205</v>
          </cell>
          <cell r="AD3453">
            <v>2694.0321599718882</v>
          </cell>
          <cell r="AE3453">
            <v>2731.0805338135397</v>
          </cell>
          <cell r="AF3453">
            <v>2768.6383974915661</v>
          </cell>
          <cell r="AG3453">
            <v>2806.7127575183695</v>
          </cell>
          <cell r="AH3453">
            <v>2845.3107167601411</v>
          </cell>
          <cell r="AI3453">
            <v>2884.4394757617847</v>
          </cell>
          <cell r="AJ3453">
            <v>2924.1063340901455</v>
          </cell>
          <cell r="AK3453">
            <v>2964.3186916958948</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row>
        <row r="3454">
          <cell r="A3454" t="str">
            <v>WALarge C&amp;ICurtail AgreementsIncentive CostsHigh Participation Case0</v>
          </cell>
          <cell r="B3454" t="str">
            <v>WA</v>
          </cell>
          <cell r="C3454" t="str">
            <v>Large C&amp;I</v>
          </cell>
          <cell r="D3454" t="str">
            <v>Curtail Agreements</v>
          </cell>
          <cell r="E3454" t="str">
            <v>Incentive Costs</v>
          </cell>
          <cell r="F3454" t="str">
            <v>High Participation Case</v>
          </cell>
          <cell r="G3454">
            <v>0</v>
          </cell>
          <cell r="H3454">
            <v>0</v>
          </cell>
          <cell r="I3454">
            <v>0</v>
          </cell>
          <cell r="J3454">
            <v>0</v>
          </cell>
          <cell r="K3454">
            <v>0</v>
          </cell>
          <cell r="L3454">
            <v>0</v>
          </cell>
          <cell r="M3454">
            <v>0</v>
          </cell>
          <cell r="N3454">
            <v>0</v>
          </cell>
          <cell r="O3454">
            <v>0</v>
          </cell>
          <cell r="P3454">
            <v>0</v>
          </cell>
          <cell r="Q3454">
            <v>0</v>
          </cell>
          <cell r="R3454">
            <v>351680.42</v>
          </cell>
          <cell r="S3454">
            <v>1071390.72</v>
          </cell>
          <cell r="T3454">
            <v>2537897.67</v>
          </cell>
          <cell r="U3454">
            <v>3311695.75</v>
          </cell>
          <cell r="V3454">
            <v>3733808.12</v>
          </cell>
          <cell r="W3454">
            <v>3788051.65</v>
          </cell>
          <cell r="X3454">
            <v>3842351.67</v>
          </cell>
          <cell r="Y3454">
            <v>3896640.94</v>
          </cell>
          <cell r="Z3454">
            <v>3950917.05</v>
          </cell>
          <cell r="AA3454">
            <v>4005189.34</v>
          </cell>
          <cell r="AB3454">
            <v>4059468.57</v>
          </cell>
          <cell r="AC3454">
            <v>4113918.62</v>
          </cell>
          <cell r="AD3454">
            <v>4170493.29</v>
          </cell>
          <cell r="AE3454">
            <v>4227845.9800000004</v>
          </cell>
          <cell r="AF3454">
            <v>4285987.3899999997</v>
          </cell>
          <cell r="AG3454">
            <v>4344928.3600000003</v>
          </cell>
          <cell r="AH3454">
            <v>4404679.88</v>
          </cell>
          <cell r="AI3454">
            <v>4465253.1100000003</v>
          </cell>
          <cell r="AJ3454">
            <v>4526659.34</v>
          </cell>
          <cell r="AK3454">
            <v>4588910.04</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row>
        <row r="3455">
          <cell r="A3455" t="str">
            <v>WALarge C&amp;ICurtail AgreementsParticipantsHigh Participation Case0</v>
          </cell>
          <cell r="B3455" t="str">
            <v>WA</v>
          </cell>
          <cell r="C3455" t="str">
            <v>Large C&amp;I</v>
          </cell>
          <cell r="D3455" t="str">
            <v>Curtail Agreements</v>
          </cell>
          <cell r="E3455" t="str">
            <v>Participants</v>
          </cell>
          <cell r="F3455" t="str">
            <v>High Participation Case</v>
          </cell>
          <cell r="G3455">
            <v>0</v>
          </cell>
          <cell r="H3455">
            <v>0</v>
          </cell>
          <cell r="I3455">
            <v>0</v>
          </cell>
          <cell r="J3455">
            <v>0</v>
          </cell>
          <cell r="K3455">
            <v>0</v>
          </cell>
          <cell r="L3455">
            <v>0</v>
          </cell>
          <cell r="M3455">
            <v>0</v>
          </cell>
          <cell r="N3455">
            <v>0</v>
          </cell>
          <cell r="O3455">
            <v>0</v>
          </cell>
          <cell r="P3455">
            <v>0</v>
          </cell>
          <cell r="Q3455">
            <v>0</v>
          </cell>
          <cell r="R3455">
            <v>16746.686550000006</v>
          </cell>
          <cell r="S3455">
            <v>51018.605550000015</v>
          </cell>
          <cell r="T3455">
            <v>120852.27000000002</v>
          </cell>
          <cell r="U3455">
            <v>157699.79775000006</v>
          </cell>
          <cell r="V3455">
            <v>177800.38649999999</v>
          </cell>
          <cell r="W3455">
            <v>180383.41200000001</v>
          </cell>
          <cell r="X3455">
            <v>182969.12700000001</v>
          </cell>
          <cell r="Y3455">
            <v>185554.33050000004</v>
          </cell>
          <cell r="Z3455">
            <v>188138.90700000001</v>
          </cell>
          <cell r="AA3455">
            <v>190723.30200000003</v>
          </cell>
          <cell r="AB3455">
            <v>193308.027</v>
          </cell>
          <cell r="AC3455">
            <v>195900.88650000002</v>
          </cell>
          <cell r="AD3455">
            <v>198594.91865997191</v>
          </cell>
          <cell r="AE3455">
            <v>201325.99919378545</v>
          </cell>
          <cell r="AF3455">
            <v>204094.63759127702</v>
          </cell>
          <cell r="AG3455">
            <v>206901.35034879539</v>
          </cell>
          <cell r="AH3455">
            <v>209746.66106555553</v>
          </cell>
          <cell r="AI3455">
            <v>212631.10054131731</v>
          </cell>
          <cell r="AJ3455">
            <v>215555.20687540746</v>
          </cell>
          <cell r="AK3455">
            <v>218519.52556710335</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row>
        <row r="3456">
          <cell r="A3456" t="str">
            <v>WAExtra Large C&amp;ICurtail Agreements - Non-FirmProgram Annual BenefitsHigh Participation Case0</v>
          </cell>
          <cell r="B3456" t="str">
            <v>WA</v>
          </cell>
          <cell r="C3456" t="str">
            <v>Extra Large C&amp;I</v>
          </cell>
          <cell r="D3456" t="str">
            <v>Curtail Agreements - Non-Firm</v>
          </cell>
          <cell r="E3456" t="str">
            <v>Program Annual Benefits</v>
          </cell>
          <cell r="F3456" t="str">
            <v>High Participation Case</v>
          </cell>
          <cell r="G3456">
            <v>0</v>
          </cell>
          <cell r="H3456">
            <v>0</v>
          </cell>
          <cell r="I3456">
            <v>0</v>
          </cell>
          <cell r="J3456">
            <v>0</v>
          </cell>
          <cell r="K3456">
            <v>0</v>
          </cell>
          <cell r="L3456">
            <v>0</v>
          </cell>
          <cell r="M3456">
            <v>0</v>
          </cell>
          <cell r="N3456">
            <v>0</v>
          </cell>
          <cell r="O3456">
            <v>0</v>
          </cell>
          <cell r="P3456">
            <v>0</v>
          </cell>
          <cell r="Q3456">
            <v>0</v>
          </cell>
          <cell r="R3456">
            <v>573231.01</v>
          </cell>
          <cell r="S3456">
            <v>1745288.43</v>
          </cell>
          <cell r="T3456">
            <v>4127886.26</v>
          </cell>
          <cell r="U3456">
            <v>5388069.9000000004</v>
          </cell>
          <cell r="V3456">
            <v>6066603.5300000003</v>
          </cell>
          <cell r="W3456">
            <v>6146956.6100000003</v>
          </cell>
          <cell r="X3456">
            <v>6226381.7599999998</v>
          </cell>
          <cell r="Y3456">
            <v>6305886.3200000003</v>
          </cell>
          <cell r="Z3456">
            <v>6389191.79</v>
          </cell>
          <cell r="AA3456">
            <v>6482465.1100000003</v>
          </cell>
          <cell r="AB3456">
            <v>6568214.9500000002</v>
          </cell>
          <cell r="AC3456">
            <v>6654117.0800000001</v>
          </cell>
          <cell r="AD3456">
            <v>6743128.8899999997</v>
          </cell>
          <cell r="AE3456">
            <v>6833331.4100000001</v>
          </cell>
          <cell r="AF3456">
            <v>6924740.5700000003</v>
          </cell>
          <cell r="AG3456">
            <v>7017372.5</v>
          </cell>
          <cell r="AH3456">
            <v>7111243.5700000003</v>
          </cell>
          <cell r="AI3456">
            <v>7206370.3399999999</v>
          </cell>
          <cell r="AJ3456">
            <v>7302769.6200000001</v>
          </cell>
          <cell r="AK3456">
            <v>7400458.4299999997</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row>
        <row r="3457">
          <cell r="A3457" t="str">
            <v>WAExtra Large C&amp;ICurtail Agreements - Non-FirmProgram Annual CostsHigh Participation Case0</v>
          </cell>
          <cell r="B3457" t="str">
            <v>WA</v>
          </cell>
          <cell r="C3457" t="str">
            <v>Extra Large C&amp;I</v>
          </cell>
          <cell r="D3457" t="str">
            <v>Curtail Agreements - Non-Firm</v>
          </cell>
          <cell r="E3457" t="str">
            <v>Program Annual Costs</v>
          </cell>
          <cell r="F3457" t="str">
            <v>High Participation Case</v>
          </cell>
          <cell r="G3457">
            <v>0</v>
          </cell>
          <cell r="H3457">
            <v>0</v>
          </cell>
          <cell r="I3457">
            <v>0</v>
          </cell>
          <cell r="J3457">
            <v>0</v>
          </cell>
          <cell r="K3457">
            <v>0</v>
          </cell>
          <cell r="L3457">
            <v>0</v>
          </cell>
          <cell r="M3457">
            <v>0</v>
          </cell>
          <cell r="N3457">
            <v>0</v>
          </cell>
          <cell r="O3457">
            <v>0</v>
          </cell>
          <cell r="P3457">
            <v>0</v>
          </cell>
          <cell r="Q3457">
            <v>0</v>
          </cell>
          <cell r="R3457">
            <v>5834317.1500000004</v>
          </cell>
          <cell r="S3457">
            <v>12509121.98</v>
          </cell>
          <cell r="T3457">
            <v>26286343.199999999</v>
          </cell>
          <cell r="U3457">
            <v>16130618.27</v>
          </cell>
          <cell r="V3457">
            <v>10911310.720000001</v>
          </cell>
          <cell r="W3457">
            <v>4823091.07</v>
          </cell>
          <cell r="X3457">
            <v>4899046.41</v>
          </cell>
          <cell r="Y3457">
            <v>4974249.76</v>
          </cell>
          <cell r="Z3457">
            <v>5049879.66</v>
          </cell>
          <cell r="AA3457">
            <v>5126289.05</v>
          </cell>
          <cell r="AB3457">
            <v>5203203.5</v>
          </cell>
          <cell r="AC3457">
            <v>5283869.59</v>
          </cell>
          <cell r="AD3457">
            <v>5405233.1200000001</v>
          </cell>
          <cell r="AE3457">
            <v>5502775.29</v>
          </cell>
          <cell r="AF3457">
            <v>5602414.6799999997</v>
          </cell>
          <cell r="AG3457">
            <v>5704204.7300000004</v>
          </cell>
          <cell r="AH3457">
            <v>5808200.4400000004</v>
          </cell>
          <cell r="AI3457">
            <v>5914458.3899999997</v>
          </cell>
          <cell r="AJ3457">
            <v>6023036.7800000003</v>
          </cell>
          <cell r="AK3457">
            <v>6133995.5099999998</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row>
        <row r="3458">
          <cell r="A3458" t="str">
            <v>WAExtra Large C&amp;ICurtail Agreements - Non-FirmNon-Incentive CostsHigh Participation Case0</v>
          </cell>
          <cell r="B3458" t="str">
            <v>WA</v>
          </cell>
          <cell r="C3458" t="str">
            <v>Extra Large C&amp;I</v>
          </cell>
          <cell r="D3458" t="str">
            <v>Curtail Agreements - Non-Firm</v>
          </cell>
          <cell r="E3458" t="str">
            <v>Non-Incentive Costs</v>
          </cell>
          <cell r="F3458" t="str">
            <v>High Participation Case</v>
          </cell>
          <cell r="G3458">
            <v>0</v>
          </cell>
          <cell r="H3458">
            <v>0</v>
          </cell>
          <cell r="I3458">
            <v>0</v>
          </cell>
          <cell r="J3458">
            <v>0</v>
          </cell>
          <cell r="K3458">
            <v>0</v>
          </cell>
          <cell r="L3458">
            <v>0</v>
          </cell>
          <cell r="M3458">
            <v>0</v>
          </cell>
          <cell r="N3458">
            <v>0</v>
          </cell>
          <cell r="O3458">
            <v>0</v>
          </cell>
          <cell r="P3458">
            <v>0</v>
          </cell>
          <cell r="Q3458">
            <v>0</v>
          </cell>
          <cell r="R3458">
            <v>5482636.7300000004</v>
          </cell>
          <cell r="S3458">
            <v>11437731.27</v>
          </cell>
          <cell r="T3458">
            <v>23748445.530000001</v>
          </cell>
          <cell r="U3458">
            <v>12818922.52</v>
          </cell>
          <cell r="V3458">
            <v>7177502.6100000003</v>
          </cell>
          <cell r="W3458">
            <v>1035039.42</v>
          </cell>
          <cell r="X3458">
            <v>1056694.75</v>
          </cell>
          <cell r="Y3458">
            <v>1077608.81</v>
          </cell>
          <cell r="Z3458">
            <v>1098962.6200000001</v>
          </cell>
          <cell r="AA3458">
            <v>1121099.71</v>
          </cell>
          <cell r="AB3458">
            <v>1143734.93</v>
          </cell>
          <cell r="AC3458">
            <v>1169950.97</v>
          </cell>
          <cell r="AD3458">
            <v>1234739.83</v>
          </cell>
          <cell r="AE3458">
            <v>1274929.31</v>
          </cell>
          <cell r="AF3458">
            <v>1316427.29</v>
          </cell>
          <cell r="AG3458">
            <v>1359276.37</v>
          </cell>
          <cell r="AH3458">
            <v>1403520.56</v>
          </cell>
          <cell r="AI3458">
            <v>1449205.28</v>
          </cell>
          <cell r="AJ3458">
            <v>1496377.44</v>
          </cell>
          <cell r="AK3458">
            <v>1545085.48</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row>
        <row r="3459">
          <cell r="A3459" t="str">
            <v>WAExtra Large C&amp;ICurtail Agreements - Non-FirmSummer Peak Reduction @Meter  (MW)High Participation Case0</v>
          </cell>
          <cell r="B3459" t="str">
            <v>WA</v>
          </cell>
          <cell r="C3459" t="str">
            <v>Extra Large C&amp;I</v>
          </cell>
          <cell r="D3459" t="str">
            <v>Curtail Agreements - Non-Firm</v>
          </cell>
          <cell r="E3459" t="str">
            <v>Summer Peak Reduction @Meter  (MW)</v>
          </cell>
          <cell r="F3459" t="str">
            <v>High Participation Case</v>
          </cell>
          <cell r="G3459">
            <v>0</v>
          </cell>
          <cell r="H3459">
            <v>0</v>
          </cell>
          <cell r="I3459">
            <v>0</v>
          </cell>
          <cell r="J3459">
            <v>0</v>
          </cell>
          <cell r="K3459">
            <v>0</v>
          </cell>
          <cell r="L3459">
            <v>0</v>
          </cell>
          <cell r="M3459">
            <v>0</v>
          </cell>
          <cell r="N3459">
            <v>0</v>
          </cell>
          <cell r="O3459">
            <v>0</v>
          </cell>
          <cell r="P3459">
            <v>0</v>
          </cell>
          <cell r="Q3459">
            <v>0</v>
          </cell>
          <cell r="R3459">
            <v>5.1061481672101516</v>
          </cell>
          <cell r="S3459">
            <v>15.546439584201273</v>
          </cell>
          <cell r="T3459">
            <v>36.769815927493447</v>
          </cell>
          <cell r="U3459">
            <v>47.99510590524666</v>
          </cell>
          <cell r="V3459">
            <v>54.039254216657497</v>
          </cell>
          <cell r="W3459">
            <v>54.75501228123791</v>
          </cell>
          <cell r="X3459">
            <v>55.462504704051796</v>
          </cell>
          <cell r="Y3459">
            <v>56.170704503007471</v>
          </cell>
          <cell r="Z3459">
            <v>56.91276145592839</v>
          </cell>
          <cell r="AA3459">
            <v>57.74360864977195</v>
          </cell>
          <cell r="AB3459">
            <v>58.507439221742665</v>
          </cell>
          <cell r="AC3459">
            <v>59.27262640549219</v>
          </cell>
          <cell r="AD3459">
            <v>60.065513565673378</v>
          </cell>
          <cell r="AE3459">
            <v>60.869007140432515</v>
          </cell>
          <cell r="AF3459">
            <v>61.683249011282939</v>
          </cell>
          <cell r="AG3459">
            <v>62.508382957680382</v>
          </cell>
          <cell r="AH3459">
            <v>63.344554682411669</v>
          </cell>
          <cell r="AI3459">
            <v>64.191911837323005</v>
          </cell>
          <cell r="AJ3459">
            <v>65.050604049392433</v>
          </cell>
          <cell r="AK3459">
            <v>65.920782947151125</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row>
        <row r="3460">
          <cell r="A3460" t="str">
            <v>WAExtra Large C&amp;ICurtail Agreements - Non-FirmSummer Peak Reduction @Generation (MW)High Participation Case0</v>
          </cell>
          <cell r="B3460" t="str">
            <v>WA</v>
          </cell>
          <cell r="C3460" t="str">
            <v>Extra Large C&amp;I</v>
          </cell>
          <cell r="D3460" t="str">
            <v>Curtail Agreements - Non-Firm</v>
          </cell>
          <cell r="E3460" t="str">
            <v>Summer Peak Reduction @Generation (MW)</v>
          </cell>
          <cell r="F3460" t="str">
            <v>High Participation Case</v>
          </cell>
          <cell r="G3460">
            <v>0</v>
          </cell>
          <cell r="H3460">
            <v>0</v>
          </cell>
          <cell r="I3460">
            <v>0</v>
          </cell>
          <cell r="J3460">
            <v>0</v>
          </cell>
          <cell r="K3460">
            <v>0</v>
          </cell>
          <cell r="L3460">
            <v>0</v>
          </cell>
          <cell r="M3460">
            <v>0</v>
          </cell>
          <cell r="N3460">
            <v>0</v>
          </cell>
          <cell r="O3460">
            <v>0</v>
          </cell>
          <cell r="P3460">
            <v>0</v>
          </cell>
          <cell r="Q3460">
            <v>0</v>
          </cell>
          <cell r="R3460">
            <v>5.6309529854545115</v>
          </cell>
          <cell r="S3460">
            <v>17.1442871462299</v>
          </cell>
          <cell r="T3460">
            <v>40.548980952242438</v>
          </cell>
          <cell r="U3460">
            <v>52.92799504328039</v>
          </cell>
          <cell r="V3460">
            <v>59.593354892652727</v>
          </cell>
          <cell r="W3460">
            <v>60.382677857562754</v>
          </cell>
          <cell r="X3460">
            <v>61.162885646285609</v>
          </cell>
          <cell r="Y3460">
            <v>61.94387351456492</v>
          </cell>
          <cell r="Z3460">
            <v>62.762198341341403</v>
          </cell>
          <cell r="AA3460">
            <v>63.678439181486489</v>
          </cell>
          <cell r="AB3460">
            <v>64.520775498172327</v>
          </cell>
          <cell r="AC3460">
            <v>65.364607857843168</v>
          </cell>
          <cell r="AD3460">
            <v>66.238987169908881</v>
          </cell>
          <cell r="AE3460">
            <v>67.125063013269198</v>
          </cell>
          <cell r="AF3460">
            <v>68.022991851877961</v>
          </cell>
          <cell r="AG3460">
            <v>68.932932242700019</v>
          </cell>
          <cell r="AH3460">
            <v>69.855044863709381</v>
          </cell>
          <cell r="AI3460">
            <v>70.789492542261797</v>
          </cell>
          <cell r="AJ3460">
            <v>71.73644028384696</v>
          </cell>
          <cell r="AK3460">
            <v>72.696055301225314</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row>
        <row r="3461">
          <cell r="A3461" t="str">
            <v>WAExtra Large C&amp;ICurtail Agreements - Non-FirmWinter Peak Reduction @Meter  (MW)High Participation Case0</v>
          </cell>
          <cell r="B3461" t="str">
            <v>WA</v>
          </cell>
          <cell r="C3461" t="str">
            <v>Extra Large C&amp;I</v>
          </cell>
          <cell r="D3461" t="str">
            <v>Curtail Agreements - Non-Firm</v>
          </cell>
          <cell r="E3461" t="str">
            <v>Winter Peak Reduction @Meter  (MW)</v>
          </cell>
          <cell r="F3461" t="str">
            <v>High Participation Case</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row>
        <row r="3462">
          <cell r="A3462" t="str">
            <v>WAExtra Large C&amp;ICurtail Agreements - Non-FirmWinter Peak Reduction @Generation (MW)High Participation Case0</v>
          </cell>
          <cell r="B3462" t="str">
            <v>WA</v>
          </cell>
          <cell r="C3462" t="str">
            <v>Extra Large C&amp;I</v>
          </cell>
          <cell r="D3462" t="str">
            <v>Curtail Agreements - Non-Firm</v>
          </cell>
          <cell r="E3462" t="str">
            <v>Winter Peak Reduction @Generation (MW)</v>
          </cell>
          <cell r="F3462" t="str">
            <v>High Participation Case</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row>
        <row r="3463">
          <cell r="A3463" t="str">
            <v>WAExtra Large C&amp;ICurtail Agreements - Non-FirmProgram Annual BenefitsHigh Participation Case0</v>
          </cell>
          <cell r="B3463" t="str">
            <v>WA</v>
          </cell>
          <cell r="C3463" t="str">
            <v>Extra Large C&amp;I</v>
          </cell>
          <cell r="D3463" t="str">
            <v>Curtail Agreements - Non-Firm</v>
          </cell>
          <cell r="E3463" t="str">
            <v>Program Annual Benefits</v>
          </cell>
          <cell r="F3463" t="str">
            <v>High Participation Case</v>
          </cell>
          <cell r="G3463">
            <v>0</v>
          </cell>
        </row>
        <row r="3464">
          <cell r="A3464" t="str">
            <v>WAExtra Large C&amp;ICurtail Agreements - Non-FirmNew ParticipantsHigh Participation Case0</v>
          </cell>
          <cell r="B3464" t="str">
            <v>WA</v>
          </cell>
          <cell r="C3464" t="str">
            <v>Extra Large C&amp;I</v>
          </cell>
          <cell r="D3464" t="str">
            <v>Curtail Agreements - Non-Firm</v>
          </cell>
          <cell r="E3464" t="str">
            <v>New Participants</v>
          </cell>
          <cell r="F3464" t="str">
            <v>High Participation Case</v>
          </cell>
          <cell r="G3464">
            <v>0</v>
          </cell>
          <cell r="H3464">
            <v>0</v>
          </cell>
          <cell r="I3464">
            <v>0</v>
          </cell>
          <cell r="J3464">
            <v>0</v>
          </cell>
          <cell r="K3464">
            <v>0</v>
          </cell>
          <cell r="L3464">
            <v>0</v>
          </cell>
          <cell r="M3464">
            <v>0</v>
          </cell>
          <cell r="N3464">
            <v>0</v>
          </cell>
          <cell r="O3464">
            <v>0</v>
          </cell>
          <cell r="P3464">
            <v>0</v>
          </cell>
          <cell r="Q3464">
            <v>0</v>
          </cell>
          <cell r="R3464">
            <v>16746.686550000006</v>
          </cell>
          <cell r="S3464">
            <v>34271.919000000009</v>
          </cell>
          <cell r="T3464">
            <v>69833.664450000011</v>
          </cell>
          <cell r="U3464">
            <v>36847.527750000037</v>
          </cell>
          <cell r="V3464">
            <v>20100.588749999937</v>
          </cell>
          <cell r="W3464">
            <v>2583.0255000000179</v>
          </cell>
          <cell r="X3464">
            <v>2585.7149999999965</v>
          </cell>
          <cell r="Y3464">
            <v>2585.2035000000324</v>
          </cell>
          <cell r="Z3464">
            <v>2584.5764999999665</v>
          </cell>
          <cell r="AA3464">
            <v>2584.3950000000186</v>
          </cell>
          <cell r="AB3464">
            <v>2584.7249999999767</v>
          </cell>
          <cell r="AC3464">
            <v>2592.8595000000205</v>
          </cell>
          <cell r="AD3464">
            <v>2694.0321599718882</v>
          </cell>
          <cell r="AE3464">
            <v>2731.0805338135397</v>
          </cell>
          <cell r="AF3464">
            <v>2768.6383974915661</v>
          </cell>
          <cell r="AG3464">
            <v>2806.7127575183695</v>
          </cell>
          <cell r="AH3464">
            <v>2845.3107167601411</v>
          </cell>
          <cell r="AI3464">
            <v>2884.4394757617847</v>
          </cell>
          <cell r="AJ3464">
            <v>2924.1063340901455</v>
          </cell>
          <cell r="AK3464">
            <v>2964.3186916958948</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row>
        <row r="3465">
          <cell r="A3465" t="str">
            <v>WAExtra Large C&amp;ICurtail Agreements - Non-FirmIncentive CostsHigh Participation Case0</v>
          </cell>
          <cell r="B3465" t="str">
            <v>WA</v>
          </cell>
          <cell r="C3465" t="str">
            <v>Extra Large C&amp;I</v>
          </cell>
          <cell r="D3465" t="str">
            <v>Curtail Agreements - Non-Firm</v>
          </cell>
          <cell r="E3465" t="str">
            <v>Incentive Costs</v>
          </cell>
          <cell r="F3465" t="str">
            <v>High Participation Case</v>
          </cell>
          <cell r="G3465">
            <v>0</v>
          </cell>
          <cell r="H3465">
            <v>0</v>
          </cell>
          <cell r="I3465">
            <v>0</v>
          </cell>
          <cell r="J3465">
            <v>0</v>
          </cell>
          <cell r="K3465">
            <v>0</v>
          </cell>
          <cell r="L3465">
            <v>0</v>
          </cell>
          <cell r="M3465">
            <v>0</v>
          </cell>
          <cell r="N3465">
            <v>0</v>
          </cell>
          <cell r="O3465">
            <v>0</v>
          </cell>
          <cell r="P3465">
            <v>0</v>
          </cell>
          <cell r="Q3465">
            <v>0</v>
          </cell>
          <cell r="R3465">
            <v>351680.42</v>
          </cell>
          <cell r="S3465">
            <v>1071390.72</v>
          </cell>
          <cell r="T3465">
            <v>2537897.67</v>
          </cell>
          <cell r="U3465">
            <v>3311695.75</v>
          </cell>
          <cell r="V3465">
            <v>3733808.12</v>
          </cell>
          <cell r="W3465">
            <v>3788051.65</v>
          </cell>
          <cell r="X3465">
            <v>3842351.67</v>
          </cell>
          <cell r="Y3465">
            <v>3896640.94</v>
          </cell>
          <cell r="Z3465">
            <v>3950917.05</v>
          </cell>
          <cell r="AA3465">
            <v>4005189.34</v>
          </cell>
          <cell r="AB3465">
            <v>4059468.57</v>
          </cell>
          <cell r="AC3465">
            <v>4113918.62</v>
          </cell>
          <cell r="AD3465">
            <v>4170493.29</v>
          </cell>
          <cell r="AE3465">
            <v>4227845.9800000004</v>
          </cell>
          <cell r="AF3465">
            <v>4285987.3899999997</v>
          </cell>
          <cell r="AG3465">
            <v>4344928.3600000003</v>
          </cell>
          <cell r="AH3465">
            <v>4404679.88</v>
          </cell>
          <cell r="AI3465">
            <v>4465253.1100000003</v>
          </cell>
          <cell r="AJ3465">
            <v>4526659.34</v>
          </cell>
          <cell r="AK3465">
            <v>4588910.04</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row>
        <row r="3466">
          <cell r="A3466" t="str">
            <v>WAExtra Large C&amp;ICurtail Agreements - Non-FirmParticipantsHigh Participation Case0</v>
          </cell>
          <cell r="B3466" t="str">
            <v>WA</v>
          </cell>
          <cell r="C3466" t="str">
            <v>Extra Large C&amp;I</v>
          </cell>
          <cell r="D3466" t="str">
            <v>Curtail Agreements - Non-Firm</v>
          </cell>
          <cell r="E3466" t="str">
            <v>Participants</v>
          </cell>
          <cell r="F3466" t="str">
            <v>High Participation Case</v>
          </cell>
          <cell r="G3466">
            <v>0</v>
          </cell>
          <cell r="H3466">
            <v>0</v>
          </cell>
          <cell r="I3466">
            <v>0</v>
          </cell>
          <cell r="J3466">
            <v>0</v>
          </cell>
          <cell r="K3466">
            <v>0</v>
          </cell>
          <cell r="L3466">
            <v>0</v>
          </cell>
          <cell r="M3466">
            <v>0</v>
          </cell>
          <cell r="N3466">
            <v>0</v>
          </cell>
          <cell r="O3466">
            <v>0</v>
          </cell>
          <cell r="P3466">
            <v>0</v>
          </cell>
          <cell r="Q3466">
            <v>0</v>
          </cell>
          <cell r="R3466">
            <v>16746.686550000006</v>
          </cell>
          <cell r="S3466">
            <v>51018.605550000015</v>
          </cell>
          <cell r="T3466">
            <v>120852.27000000002</v>
          </cell>
          <cell r="U3466">
            <v>157699.79775000006</v>
          </cell>
          <cell r="V3466">
            <v>177800.38649999999</v>
          </cell>
          <cell r="W3466">
            <v>180383.41200000001</v>
          </cell>
          <cell r="X3466">
            <v>182969.12700000001</v>
          </cell>
          <cell r="Y3466">
            <v>185554.33050000004</v>
          </cell>
          <cell r="Z3466">
            <v>188138.90700000001</v>
          </cell>
          <cell r="AA3466">
            <v>190723.30200000003</v>
          </cell>
          <cell r="AB3466">
            <v>193308.027</v>
          </cell>
          <cell r="AC3466">
            <v>195900.88650000002</v>
          </cell>
          <cell r="AD3466">
            <v>198594.91865997191</v>
          </cell>
          <cell r="AE3466">
            <v>201325.99919378545</v>
          </cell>
          <cell r="AF3466">
            <v>204094.63759127702</v>
          </cell>
          <cell r="AG3466">
            <v>206901.35034879539</v>
          </cell>
          <cell r="AH3466">
            <v>209746.66106555553</v>
          </cell>
          <cell r="AI3466">
            <v>212631.10054131731</v>
          </cell>
          <cell r="AJ3466">
            <v>215555.20687540746</v>
          </cell>
          <cell r="AK3466">
            <v>218519.52556710335</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row>
        <row r="3467">
          <cell r="A3467" t="str">
            <v>WALarge C&amp;ICurtail Agreements - Non-FirmProgram Annual BenefitsHigh Participation Case0</v>
          </cell>
          <cell r="B3467" t="str">
            <v>WA</v>
          </cell>
          <cell r="C3467" t="str">
            <v>Large C&amp;I</v>
          </cell>
          <cell r="D3467" t="str">
            <v>Curtail Agreements - Non-Firm</v>
          </cell>
          <cell r="E3467" t="str">
            <v>Program Annual Benefits</v>
          </cell>
          <cell r="F3467" t="str">
            <v>High Participation Case</v>
          </cell>
          <cell r="G3467">
            <v>0</v>
          </cell>
          <cell r="H3467">
            <v>0</v>
          </cell>
          <cell r="I3467">
            <v>0</v>
          </cell>
          <cell r="J3467">
            <v>0</v>
          </cell>
          <cell r="K3467">
            <v>0</v>
          </cell>
          <cell r="L3467">
            <v>0</v>
          </cell>
          <cell r="M3467">
            <v>0</v>
          </cell>
          <cell r="N3467">
            <v>0</v>
          </cell>
          <cell r="O3467">
            <v>0</v>
          </cell>
          <cell r="P3467">
            <v>0</v>
          </cell>
          <cell r="Q3467">
            <v>0</v>
          </cell>
          <cell r="R3467">
            <v>573231.01</v>
          </cell>
          <cell r="S3467">
            <v>1745288.43</v>
          </cell>
          <cell r="T3467">
            <v>4127886.26</v>
          </cell>
          <cell r="U3467">
            <v>5388069.9000000004</v>
          </cell>
          <cell r="V3467">
            <v>6066603.5300000003</v>
          </cell>
          <cell r="W3467">
            <v>6146956.6100000003</v>
          </cell>
          <cell r="X3467">
            <v>6226381.7599999998</v>
          </cell>
          <cell r="Y3467">
            <v>6305886.3200000003</v>
          </cell>
          <cell r="Z3467">
            <v>6389191.79</v>
          </cell>
          <cell r="AA3467">
            <v>6482465.1100000003</v>
          </cell>
          <cell r="AB3467">
            <v>6568214.9500000002</v>
          </cell>
          <cell r="AC3467">
            <v>6654117.0800000001</v>
          </cell>
          <cell r="AD3467">
            <v>6743128.8899999997</v>
          </cell>
          <cell r="AE3467">
            <v>6833331.4100000001</v>
          </cell>
          <cell r="AF3467">
            <v>6924740.5700000003</v>
          </cell>
          <cell r="AG3467">
            <v>7017372.5</v>
          </cell>
          <cell r="AH3467">
            <v>7111243.5700000003</v>
          </cell>
          <cell r="AI3467">
            <v>7206370.3399999999</v>
          </cell>
          <cell r="AJ3467">
            <v>7302769.6200000001</v>
          </cell>
          <cell r="AK3467">
            <v>7400458.4299999997</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row>
        <row r="3468">
          <cell r="A3468" t="str">
            <v>WALarge C&amp;ICurtail Agreements - Non-FirmProgram Annual CostsHigh Participation Case0</v>
          </cell>
          <cell r="B3468" t="str">
            <v>WA</v>
          </cell>
          <cell r="C3468" t="str">
            <v>Large C&amp;I</v>
          </cell>
          <cell r="D3468" t="str">
            <v>Curtail Agreements - Non-Firm</v>
          </cell>
          <cell r="E3468" t="str">
            <v>Program Annual Costs</v>
          </cell>
          <cell r="F3468" t="str">
            <v>High Participation Case</v>
          </cell>
          <cell r="G3468">
            <v>0</v>
          </cell>
          <cell r="H3468">
            <v>0</v>
          </cell>
          <cell r="I3468">
            <v>0</v>
          </cell>
          <cell r="J3468">
            <v>0</v>
          </cell>
          <cell r="K3468">
            <v>0</v>
          </cell>
          <cell r="L3468">
            <v>0</v>
          </cell>
          <cell r="M3468">
            <v>0</v>
          </cell>
          <cell r="N3468">
            <v>0</v>
          </cell>
          <cell r="O3468">
            <v>0</v>
          </cell>
          <cell r="P3468">
            <v>0</v>
          </cell>
          <cell r="Q3468">
            <v>0</v>
          </cell>
          <cell r="R3468">
            <v>5834317.1500000004</v>
          </cell>
          <cell r="S3468">
            <v>12509121.98</v>
          </cell>
          <cell r="T3468">
            <v>26286343.199999999</v>
          </cell>
          <cell r="U3468">
            <v>16130618.27</v>
          </cell>
          <cell r="V3468">
            <v>10911310.720000001</v>
          </cell>
          <cell r="W3468">
            <v>4823091.07</v>
          </cell>
          <cell r="X3468">
            <v>4899046.41</v>
          </cell>
          <cell r="Y3468">
            <v>4974249.76</v>
          </cell>
          <cell r="Z3468">
            <v>5049879.66</v>
          </cell>
          <cell r="AA3468">
            <v>5126289.05</v>
          </cell>
          <cell r="AB3468">
            <v>5203203.5</v>
          </cell>
          <cell r="AC3468">
            <v>5283869.59</v>
          </cell>
          <cell r="AD3468">
            <v>5405233.1200000001</v>
          </cell>
          <cell r="AE3468">
            <v>5502775.29</v>
          </cell>
          <cell r="AF3468">
            <v>5602414.6799999997</v>
          </cell>
          <cell r="AG3468">
            <v>5704204.7300000004</v>
          </cell>
          <cell r="AH3468">
            <v>5808200.4400000004</v>
          </cell>
          <cell r="AI3468">
            <v>5914458.3899999997</v>
          </cell>
          <cell r="AJ3468">
            <v>6023036.7800000003</v>
          </cell>
          <cell r="AK3468">
            <v>6133995.5099999998</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row>
        <row r="3469">
          <cell r="A3469" t="str">
            <v>WALarge C&amp;ICurtail Agreements - Non-FirmNon-Incentive CostsHigh Participation Case0</v>
          </cell>
          <cell r="B3469" t="str">
            <v>WA</v>
          </cell>
          <cell r="C3469" t="str">
            <v>Large C&amp;I</v>
          </cell>
          <cell r="D3469" t="str">
            <v>Curtail Agreements - Non-Firm</v>
          </cell>
          <cell r="E3469" t="str">
            <v>Non-Incentive Costs</v>
          </cell>
          <cell r="F3469" t="str">
            <v>High Participation Case</v>
          </cell>
          <cell r="G3469">
            <v>0</v>
          </cell>
          <cell r="H3469">
            <v>0</v>
          </cell>
          <cell r="I3469">
            <v>0</v>
          </cell>
          <cell r="J3469">
            <v>0</v>
          </cell>
          <cell r="K3469">
            <v>0</v>
          </cell>
          <cell r="L3469">
            <v>0</v>
          </cell>
          <cell r="M3469">
            <v>0</v>
          </cell>
          <cell r="N3469">
            <v>0</v>
          </cell>
          <cell r="O3469">
            <v>0</v>
          </cell>
          <cell r="P3469">
            <v>0</v>
          </cell>
          <cell r="Q3469">
            <v>0</v>
          </cell>
          <cell r="R3469">
            <v>5482636.7300000004</v>
          </cell>
          <cell r="S3469">
            <v>11437731.27</v>
          </cell>
          <cell r="T3469">
            <v>23748445.530000001</v>
          </cell>
          <cell r="U3469">
            <v>12818922.52</v>
          </cell>
          <cell r="V3469">
            <v>7177502.6100000003</v>
          </cell>
          <cell r="W3469">
            <v>1035039.42</v>
          </cell>
          <cell r="X3469">
            <v>1056694.75</v>
          </cell>
          <cell r="Y3469">
            <v>1077608.81</v>
          </cell>
          <cell r="Z3469">
            <v>1098962.6200000001</v>
          </cell>
          <cell r="AA3469">
            <v>1121099.71</v>
          </cell>
          <cell r="AB3469">
            <v>1143734.93</v>
          </cell>
          <cell r="AC3469">
            <v>1169950.97</v>
          </cell>
          <cell r="AD3469">
            <v>1234739.83</v>
          </cell>
          <cell r="AE3469">
            <v>1274929.31</v>
          </cell>
          <cell r="AF3469">
            <v>1316427.29</v>
          </cell>
          <cell r="AG3469">
            <v>1359276.37</v>
          </cell>
          <cell r="AH3469">
            <v>1403520.56</v>
          </cell>
          <cell r="AI3469">
            <v>1449205.28</v>
          </cell>
          <cell r="AJ3469">
            <v>1496377.44</v>
          </cell>
          <cell r="AK3469">
            <v>1545085.48</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row>
        <row r="3470">
          <cell r="A3470" t="str">
            <v>WALarge C&amp;ICurtail Agreements - Non-FirmSummer Peak Reduction @Meter  (MW)High Participation Case0</v>
          </cell>
          <cell r="B3470" t="str">
            <v>WA</v>
          </cell>
          <cell r="C3470" t="str">
            <v>Large C&amp;I</v>
          </cell>
          <cell r="D3470" t="str">
            <v>Curtail Agreements - Non-Firm</v>
          </cell>
          <cell r="E3470" t="str">
            <v>Summer Peak Reduction @Meter  (MW)</v>
          </cell>
          <cell r="F3470" t="str">
            <v>High Participation Case</v>
          </cell>
          <cell r="G3470">
            <v>0</v>
          </cell>
          <cell r="H3470">
            <v>0</v>
          </cell>
          <cell r="I3470">
            <v>0</v>
          </cell>
          <cell r="J3470">
            <v>0</v>
          </cell>
          <cell r="K3470">
            <v>0</v>
          </cell>
          <cell r="L3470">
            <v>0</v>
          </cell>
          <cell r="M3470">
            <v>0</v>
          </cell>
          <cell r="N3470">
            <v>0</v>
          </cell>
          <cell r="O3470">
            <v>0</v>
          </cell>
          <cell r="P3470">
            <v>0</v>
          </cell>
          <cell r="Q3470">
            <v>0</v>
          </cell>
          <cell r="R3470">
            <v>5.1061481672101516</v>
          </cell>
          <cell r="S3470">
            <v>15.546439584201273</v>
          </cell>
          <cell r="T3470">
            <v>36.769815927493447</v>
          </cell>
          <cell r="U3470">
            <v>47.99510590524666</v>
          </cell>
          <cell r="V3470">
            <v>54.039254216657497</v>
          </cell>
          <cell r="W3470">
            <v>54.75501228123791</v>
          </cell>
          <cell r="X3470">
            <v>55.462504704051796</v>
          </cell>
          <cell r="Y3470">
            <v>56.170704503007471</v>
          </cell>
          <cell r="Z3470">
            <v>56.91276145592839</v>
          </cell>
          <cell r="AA3470">
            <v>57.74360864977195</v>
          </cell>
          <cell r="AB3470">
            <v>58.507439221742665</v>
          </cell>
          <cell r="AC3470">
            <v>59.27262640549219</v>
          </cell>
          <cell r="AD3470">
            <v>60.065513565673378</v>
          </cell>
          <cell r="AE3470">
            <v>60.869007140432515</v>
          </cell>
          <cell r="AF3470">
            <v>61.683249011282939</v>
          </cell>
          <cell r="AG3470">
            <v>62.508382957680382</v>
          </cell>
          <cell r="AH3470">
            <v>63.344554682411669</v>
          </cell>
          <cell r="AI3470">
            <v>64.191911837323005</v>
          </cell>
          <cell r="AJ3470">
            <v>65.050604049392433</v>
          </cell>
          <cell r="AK3470">
            <v>65.920782947151125</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row>
        <row r="3471">
          <cell r="A3471" t="str">
            <v>WALarge C&amp;ICurtail Agreements - Non-FirmSummer Peak Reduction @Generation (MW)High Participation Case0</v>
          </cell>
          <cell r="B3471" t="str">
            <v>WA</v>
          </cell>
          <cell r="C3471" t="str">
            <v>Large C&amp;I</v>
          </cell>
          <cell r="D3471" t="str">
            <v>Curtail Agreements - Non-Firm</v>
          </cell>
          <cell r="E3471" t="str">
            <v>Summer Peak Reduction @Generation (MW)</v>
          </cell>
          <cell r="F3471" t="str">
            <v>High Participation Case</v>
          </cell>
          <cell r="G3471">
            <v>0</v>
          </cell>
          <cell r="H3471">
            <v>0</v>
          </cell>
          <cell r="I3471">
            <v>0</v>
          </cell>
          <cell r="J3471">
            <v>0</v>
          </cell>
          <cell r="K3471">
            <v>0</v>
          </cell>
          <cell r="L3471">
            <v>0</v>
          </cell>
          <cell r="M3471">
            <v>0</v>
          </cell>
          <cell r="N3471">
            <v>0</v>
          </cell>
          <cell r="O3471">
            <v>0</v>
          </cell>
          <cell r="P3471">
            <v>0</v>
          </cell>
          <cell r="Q3471">
            <v>0</v>
          </cell>
          <cell r="R3471">
            <v>5.6309529854545115</v>
          </cell>
          <cell r="S3471">
            <v>17.1442871462299</v>
          </cell>
          <cell r="T3471">
            <v>40.548980952242438</v>
          </cell>
          <cell r="U3471">
            <v>52.92799504328039</v>
          </cell>
          <cell r="V3471">
            <v>59.593354892652727</v>
          </cell>
          <cell r="W3471">
            <v>60.382677857562754</v>
          </cell>
          <cell r="X3471">
            <v>61.162885646285609</v>
          </cell>
          <cell r="Y3471">
            <v>61.94387351456492</v>
          </cell>
          <cell r="Z3471">
            <v>62.762198341341403</v>
          </cell>
          <cell r="AA3471">
            <v>63.678439181486489</v>
          </cell>
          <cell r="AB3471">
            <v>64.520775498172327</v>
          </cell>
          <cell r="AC3471">
            <v>65.364607857843168</v>
          </cell>
          <cell r="AD3471">
            <v>66.238987169908881</v>
          </cell>
          <cell r="AE3471">
            <v>67.125063013269198</v>
          </cell>
          <cell r="AF3471">
            <v>68.022991851877961</v>
          </cell>
          <cell r="AG3471">
            <v>68.932932242700019</v>
          </cell>
          <cell r="AH3471">
            <v>69.855044863709381</v>
          </cell>
          <cell r="AI3471">
            <v>70.789492542261797</v>
          </cell>
          <cell r="AJ3471">
            <v>71.73644028384696</v>
          </cell>
          <cell r="AK3471">
            <v>72.696055301225314</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row>
        <row r="3472">
          <cell r="A3472" t="str">
            <v>WALarge C&amp;ICurtail Agreements - Non-FirmWinter Peak Reduction @Meter  (MW)High Participation Case0</v>
          </cell>
          <cell r="B3472" t="str">
            <v>WA</v>
          </cell>
          <cell r="C3472" t="str">
            <v>Large C&amp;I</v>
          </cell>
          <cell r="D3472" t="str">
            <v>Curtail Agreements - Non-Firm</v>
          </cell>
          <cell r="E3472" t="str">
            <v>Winter Peak Reduction @Meter  (MW)</v>
          </cell>
          <cell r="F3472" t="str">
            <v>High Participation Case</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row>
        <row r="3473">
          <cell r="A3473" t="str">
            <v>WALarge C&amp;ICurtail Agreements - Non-FirmWinter Peak Reduction @Generation (MW)High Participation Case0</v>
          </cell>
          <cell r="B3473" t="str">
            <v>WA</v>
          </cell>
          <cell r="C3473" t="str">
            <v>Large C&amp;I</v>
          </cell>
          <cell r="D3473" t="str">
            <v>Curtail Agreements - Non-Firm</v>
          </cell>
          <cell r="E3473" t="str">
            <v>Winter Peak Reduction @Generation (MW)</v>
          </cell>
          <cell r="F3473" t="str">
            <v>High Participation Case</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row>
        <row r="3474">
          <cell r="A3474" t="str">
            <v>WALarge C&amp;ICurtail Agreements - Non-FirmProgram Annual BenefitsHigh Participation Case0</v>
          </cell>
          <cell r="B3474" t="str">
            <v>WA</v>
          </cell>
          <cell r="C3474" t="str">
            <v>Large C&amp;I</v>
          </cell>
          <cell r="D3474" t="str">
            <v>Curtail Agreements - Non-Firm</v>
          </cell>
          <cell r="E3474" t="str">
            <v>Program Annual Benefits</v>
          </cell>
          <cell r="F3474" t="str">
            <v>High Participation Case</v>
          </cell>
          <cell r="G3474">
            <v>0</v>
          </cell>
        </row>
        <row r="3475">
          <cell r="A3475" t="str">
            <v>WALarge C&amp;ICurtail Agreements - Non-FirmNew ParticipantsHigh Participation Case0</v>
          </cell>
          <cell r="B3475" t="str">
            <v>WA</v>
          </cell>
          <cell r="C3475" t="str">
            <v>Large C&amp;I</v>
          </cell>
          <cell r="D3475" t="str">
            <v>Curtail Agreements - Non-Firm</v>
          </cell>
          <cell r="E3475" t="str">
            <v>New Participants</v>
          </cell>
          <cell r="F3475" t="str">
            <v>High Participation Case</v>
          </cell>
          <cell r="G3475">
            <v>0</v>
          </cell>
          <cell r="H3475">
            <v>0</v>
          </cell>
          <cell r="I3475">
            <v>0</v>
          </cell>
          <cell r="J3475">
            <v>0</v>
          </cell>
          <cell r="K3475">
            <v>0</v>
          </cell>
          <cell r="L3475">
            <v>0</v>
          </cell>
          <cell r="M3475">
            <v>0</v>
          </cell>
          <cell r="N3475">
            <v>0</v>
          </cell>
          <cell r="O3475">
            <v>0</v>
          </cell>
          <cell r="P3475">
            <v>0</v>
          </cell>
          <cell r="Q3475">
            <v>0</v>
          </cell>
          <cell r="R3475">
            <v>16746.686550000006</v>
          </cell>
          <cell r="S3475">
            <v>34271.919000000009</v>
          </cell>
          <cell r="T3475">
            <v>69833.664450000011</v>
          </cell>
          <cell r="U3475">
            <v>36847.527750000037</v>
          </cell>
          <cell r="V3475">
            <v>20100.588749999937</v>
          </cell>
          <cell r="W3475">
            <v>2583.0255000000179</v>
          </cell>
          <cell r="X3475">
            <v>2585.7149999999965</v>
          </cell>
          <cell r="Y3475">
            <v>2585.2035000000324</v>
          </cell>
          <cell r="Z3475">
            <v>2584.5764999999665</v>
          </cell>
          <cell r="AA3475">
            <v>2584.3950000000186</v>
          </cell>
          <cell r="AB3475">
            <v>2584.7249999999767</v>
          </cell>
          <cell r="AC3475">
            <v>2592.8595000000205</v>
          </cell>
          <cell r="AD3475">
            <v>2694.0321599718882</v>
          </cell>
          <cell r="AE3475">
            <v>2731.0805338135397</v>
          </cell>
          <cell r="AF3475">
            <v>2768.6383974915661</v>
          </cell>
          <cell r="AG3475">
            <v>2806.7127575183695</v>
          </cell>
          <cell r="AH3475">
            <v>2845.3107167601411</v>
          </cell>
          <cell r="AI3475">
            <v>2884.4394757617847</v>
          </cell>
          <cell r="AJ3475">
            <v>2924.1063340901455</v>
          </cell>
          <cell r="AK3475">
            <v>2964.3186916958948</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row>
        <row r="3476">
          <cell r="A3476" t="str">
            <v>WALarge C&amp;ICurtail Agreements - Non-FirmIncentive CostsHigh Participation Case0</v>
          </cell>
          <cell r="B3476" t="str">
            <v>WA</v>
          </cell>
          <cell r="C3476" t="str">
            <v>Large C&amp;I</v>
          </cell>
          <cell r="D3476" t="str">
            <v>Curtail Agreements - Non-Firm</v>
          </cell>
          <cell r="E3476" t="str">
            <v>Incentive Costs</v>
          </cell>
          <cell r="F3476" t="str">
            <v>High Participation Case</v>
          </cell>
          <cell r="G3476">
            <v>0</v>
          </cell>
          <cell r="H3476">
            <v>0</v>
          </cell>
          <cell r="I3476">
            <v>0</v>
          </cell>
          <cell r="J3476">
            <v>0</v>
          </cell>
          <cell r="K3476">
            <v>0</v>
          </cell>
          <cell r="L3476">
            <v>0</v>
          </cell>
          <cell r="M3476">
            <v>0</v>
          </cell>
          <cell r="N3476">
            <v>0</v>
          </cell>
          <cell r="O3476">
            <v>0</v>
          </cell>
          <cell r="P3476">
            <v>0</v>
          </cell>
          <cell r="Q3476">
            <v>0</v>
          </cell>
          <cell r="R3476">
            <v>351680.42</v>
          </cell>
          <cell r="S3476">
            <v>1071390.72</v>
          </cell>
          <cell r="T3476">
            <v>2537897.67</v>
          </cell>
          <cell r="U3476">
            <v>3311695.75</v>
          </cell>
          <cell r="V3476">
            <v>3733808.12</v>
          </cell>
          <cell r="W3476">
            <v>3788051.65</v>
          </cell>
          <cell r="X3476">
            <v>3842351.67</v>
          </cell>
          <cell r="Y3476">
            <v>3896640.94</v>
          </cell>
          <cell r="Z3476">
            <v>3950917.05</v>
          </cell>
          <cell r="AA3476">
            <v>4005189.34</v>
          </cell>
          <cell r="AB3476">
            <v>4059468.57</v>
          </cell>
          <cell r="AC3476">
            <v>4113918.62</v>
          </cell>
          <cell r="AD3476">
            <v>4170493.29</v>
          </cell>
          <cell r="AE3476">
            <v>4227845.9800000004</v>
          </cell>
          <cell r="AF3476">
            <v>4285987.3899999997</v>
          </cell>
          <cell r="AG3476">
            <v>4344928.3600000003</v>
          </cell>
          <cell r="AH3476">
            <v>4404679.88</v>
          </cell>
          <cell r="AI3476">
            <v>4465253.1100000003</v>
          </cell>
          <cell r="AJ3476">
            <v>4526659.34</v>
          </cell>
          <cell r="AK3476">
            <v>4588910.04</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row>
        <row r="3477">
          <cell r="A3477" t="str">
            <v>WALarge C&amp;ICurtail Agreements - Non-FirmParticipantsHigh Participation Case0</v>
          </cell>
          <cell r="B3477" t="str">
            <v>WA</v>
          </cell>
          <cell r="C3477" t="str">
            <v>Large C&amp;I</v>
          </cell>
          <cell r="D3477" t="str">
            <v>Curtail Agreements - Non-Firm</v>
          </cell>
          <cell r="E3477" t="str">
            <v>Participants</v>
          </cell>
          <cell r="F3477" t="str">
            <v>High Participation Case</v>
          </cell>
          <cell r="G3477">
            <v>0</v>
          </cell>
          <cell r="H3477">
            <v>0</v>
          </cell>
          <cell r="I3477">
            <v>0</v>
          </cell>
          <cell r="J3477">
            <v>0</v>
          </cell>
          <cell r="K3477">
            <v>0</v>
          </cell>
          <cell r="L3477">
            <v>0</v>
          </cell>
          <cell r="M3477">
            <v>0</v>
          </cell>
          <cell r="N3477">
            <v>0</v>
          </cell>
          <cell r="O3477">
            <v>0</v>
          </cell>
          <cell r="P3477">
            <v>0</v>
          </cell>
          <cell r="Q3477">
            <v>0</v>
          </cell>
          <cell r="R3477">
            <v>16746.686550000006</v>
          </cell>
          <cell r="S3477">
            <v>51018.605550000015</v>
          </cell>
          <cell r="T3477">
            <v>120852.27000000002</v>
          </cell>
          <cell r="U3477">
            <v>157699.79775000006</v>
          </cell>
          <cell r="V3477">
            <v>177800.38649999999</v>
          </cell>
          <cell r="W3477">
            <v>180383.41200000001</v>
          </cell>
          <cell r="X3477">
            <v>182969.12700000001</v>
          </cell>
          <cell r="Y3477">
            <v>185554.33050000004</v>
          </cell>
          <cell r="Z3477">
            <v>188138.90700000001</v>
          </cell>
          <cell r="AA3477">
            <v>190723.30200000003</v>
          </cell>
          <cell r="AB3477">
            <v>193308.027</v>
          </cell>
          <cell r="AC3477">
            <v>195900.88650000002</v>
          </cell>
          <cell r="AD3477">
            <v>198594.91865997191</v>
          </cell>
          <cell r="AE3477">
            <v>201325.99919378545</v>
          </cell>
          <cell r="AF3477">
            <v>204094.63759127702</v>
          </cell>
          <cell r="AG3477">
            <v>206901.35034879539</v>
          </cell>
          <cell r="AH3477">
            <v>209746.66106555553</v>
          </cell>
          <cell r="AI3477">
            <v>212631.10054131731</v>
          </cell>
          <cell r="AJ3477">
            <v>215555.20687540746</v>
          </cell>
          <cell r="AK3477">
            <v>218519.52556710335</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row>
        <row r="3478">
          <cell r="A3478" t="str">
            <v>WAMedium C&amp;IDLC Central ACProgram Annual BenefitsHigh Participation Case0</v>
          </cell>
          <cell r="B3478" t="str">
            <v>WA</v>
          </cell>
          <cell r="C3478" t="str">
            <v>Medium C&amp;I</v>
          </cell>
          <cell r="D3478" t="str">
            <v>DLC Central AC</v>
          </cell>
          <cell r="E3478" t="str">
            <v>Program Annual Benefits</v>
          </cell>
          <cell r="F3478" t="str">
            <v>High Participation Case</v>
          </cell>
          <cell r="G3478">
            <v>0</v>
          </cell>
          <cell r="H3478">
            <v>0</v>
          </cell>
          <cell r="I3478">
            <v>0</v>
          </cell>
          <cell r="J3478">
            <v>0</v>
          </cell>
          <cell r="K3478">
            <v>0</v>
          </cell>
          <cell r="L3478">
            <v>0</v>
          </cell>
          <cell r="M3478">
            <v>0</v>
          </cell>
          <cell r="N3478">
            <v>0</v>
          </cell>
          <cell r="O3478">
            <v>0</v>
          </cell>
          <cell r="P3478">
            <v>0</v>
          </cell>
          <cell r="Q3478">
            <v>0</v>
          </cell>
          <cell r="R3478">
            <v>573231.01</v>
          </cell>
          <cell r="S3478">
            <v>1745288.43</v>
          </cell>
          <cell r="T3478">
            <v>4127886.26</v>
          </cell>
          <cell r="U3478">
            <v>5388069.9000000004</v>
          </cell>
          <cell r="V3478">
            <v>6066603.5300000003</v>
          </cell>
          <cell r="W3478">
            <v>6146956.6100000003</v>
          </cell>
          <cell r="X3478">
            <v>6226381.7599999998</v>
          </cell>
          <cell r="Y3478">
            <v>6305886.3200000003</v>
          </cell>
          <cell r="Z3478">
            <v>6389191.79</v>
          </cell>
          <cell r="AA3478">
            <v>6482465.1100000003</v>
          </cell>
          <cell r="AB3478">
            <v>6568214.9500000002</v>
          </cell>
          <cell r="AC3478">
            <v>6654117.0800000001</v>
          </cell>
          <cell r="AD3478">
            <v>6743128.8899999997</v>
          </cell>
          <cell r="AE3478">
            <v>6833331.4100000001</v>
          </cell>
          <cell r="AF3478">
            <v>6924740.5700000003</v>
          </cell>
          <cell r="AG3478">
            <v>7017372.5</v>
          </cell>
          <cell r="AH3478">
            <v>7111243.5700000003</v>
          </cell>
          <cell r="AI3478">
            <v>7206370.3399999999</v>
          </cell>
          <cell r="AJ3478">
            <v>7302769.6200000001</v>
          </cell>
          <cell r="AK3478">
            <v>7400458.4299999997</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row>
        <row r="3479">
          <cell r="A3479" t="str">
            <v>WAMedium C&amp;IDLC Central ACProgram Annual CostsHigh Participation Case0</v>
          </cell>
          <cell r="B3479" t="str">
            <v>WA</v>
          </cell>
          <cell r="C3479" t="str">
            <v>Medium C&amp;I</v>
          </cell>
          <cell r="D3479" t="str">
            <v>DLC Central AC</v>
          </cell>
          <cell r="E3479" t="str">
            <v>Program Annual Costs</v>
          </cell>
          <cell r="F3479" t="str">
            <v>High Participation Case</v>
          </cell>
          <cell r="G3479">
            <v>0</v>
          </cell>
          <cell r="H3479">
            <v>0</v>
          </cell>
          <cell r="I3479">
            <v>0</v>
          </cell>
          <cell r="J3479">
            <v>0</v>
          </cell>
          <cell r="K3479">
            <v>0</v>
          </cell>
          <cell r="L3479">
            <v>0</v>
          </cell>
          <cell r="M3479">
            <v>0</v>
          </cell>
          <cell r="N3479">
            <v>0</v>
          </cell>
          <cell r="O3479">
            <v>0</v>
          </cell>
          <cell r="P3479">
            <v>0</v>
          </cell>
          <cell r="Q3479">
            <v>0</v>
          </cell>
          <cell r="R3479">
            <v>5834317.1500000004</v>
          </cell>
          <cell r="S3479">
            <v>12509121.98</v>
          </cell>
          <cell r="T3479">
            <v>26286343.199999999</v>
          </cell>
          <cell r="U3479">
            <v>16130618.27</v>
          </cell>
          <cell r="V3479">
            <v>10911310.720000001</v>
          </cell>
          <cell r="W3479">
            <v>4823091.07</v>
          </cell>
          <cell r="X3479">
            <v>4899046.41</v>
          </cell>
          <cell r="Y3479">
            <v>4974249.76</v>
          </cell>
          <cell r="Z3479">
            <v>5049879.66</v>
          </cell>
          <cell r="AA3479">
            <v>5126289.05</v>
          </cell>
          <cell r="AB3479">
            <v>5203203.5</v>
          </cell>
          <cell r="AC3479">
            <v>5283869.59</v>
          </cell>
          <cell r="AD3479">
            <v>5405233.1200000001</v>
          </cell>
          <cell r="AE3479">
            <v>5502775.29</v>
          </cell>
          <cell r="AF3479">
            <v>5602414.6799999997</v>
          </cell>
          <cell r="AG3479">
            <v>5704204.7300000004</v>
          </cell>
          <cell r="AH3479">
            <v>5808200.4400000004</v>
          </cell>
          <cell r="AI3479">
            <v>5914458.3899999997</v>
          </cell>
          <cell r="AJ3479">
            <v>6023036.7800000003</v>
          </cell>
          <cell r="AK3479">
            <v>6133995.5099999998</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row>
        <row r="3480">
          <cell r="A3480" t="str">
            <v>WAMedium C&amp;IDLC Central ACNon-Incentive CostsHigh Participation Case0</v>
          </cell>
          <cell r="B3480" t="str">
            <v>WA</v>
          </cell>
          <cell r="C3480" t="str">
            <v>Medium C&amp;I</v>
          </cell>
          <cell r="D3480" t="str">
            <v>DLC Central AC</v>
          </cell>
          <cell r="E3480" t="str">
            <v>Non-Incentive Costs</v>
          </cell>
          <cell r="F3480" t="str">
            <v>High Participation Case</v>
          </cell>
          <cell r="G3480">
            <v>0</v>
          </cell>
          <cell r="H3480">
            <v>0</v>
          </cell>
          <cell r="I3480">
            <v>0</v>
          </cell>
          <cell r="J3480">
            <v>0</v>
          </cell>
          <cell r="K3480">
            <v>0</v>
          </cell>
          <cell r="L3480">
            <v>0</v>
          </cell>
          <cell r="M3480">
            <v>0</v>
          </cell>
          <cell r="N3480">
            <v>0</v>
          </cell>
          <cell r="O3480">
            <v>0</v>
          </cell>
          <cell r="P3480">
            <v>0</v>
          </cell>
          <cell r="Q3480">
            <v>0</v>
          </cell>
          <cell r="R3480">
            <v>5482636.7300000004</v>
          </cell>
          <cell r="S3480">
            <v>11437731.27</v>
          </cell>
          <cell r="T3480">
            <v>23748445.530000001</v>
          </cell>
          <cell r="U3480">
            <v>12818922.52</v>
          </cell>
          <cell r="V3480">
            <v>7177502.6100000003</v>
          </cell>
          <cell r="W3480">
            <v>1035039.42</v>
          </cell>
          <cell r="X3480">
            <v>1056694.75</v>
          </cell>
          <cell r="Y3480">
            <v>1077608.81</v>
          </cell>
          <cell r="Z3480">
            <v>1098962.6200000001</v>
          </cell>
          <cell r="AA3480">
            <v>1121099.71</v>
          </cell>
          <cell r="AB3480">
            <v>1143734.93</v>
          </cell>
          <cell r="AC3480">
            <v>1169950.97</v>
          </cell>
          <cell r="AD3480">
            <v>1234739.83</v>
          </cell>
          <cell r="AE3480">
            <v>1274929.31</v>
          </cell>
          <cell r="AF3480">
            <v>1316427.29</v>
          </cell>
          <cell r="AG3480">
            <v>1359276.37</v>
          </cell>
          <cell r="AH3480">
            <v>1403520.56</v>
          </cell>
          <cell r="AI3480">
            <v>1449205.28</v>
          </cell>
          <cell r="AJ3480">
            <v>1496377.44</v>
          </cell>
          <cell r="AK3480">
            <v>1545085.48</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row>
        <row r="3481">
          <cell r="A3481" t="str">
            <v>WAMedium C&amp;IDLC Central ACSummer Peak Reduction @Meter  (MW)High Participation Case0</v>
          </cell>
          <cell r="B3481" t="str">
            <v>WA</v>
          </cell>
          <cell r="C3481" t="str">
            <v>Medium C&amp;I</v>
          </cell>
          <cell r="D3481" t="str">
            <v>DLC Central AC</v>
          </cell>
          <cell r="E3481" t="str">
            <v>Summer Peak Reduction @Meter  (MW)</v>
          </cell>
          <cell r="F3481" t="str">
            <v>High Participation Case</v>
          </cell>
          <cell r="G3481">
            <v>0</v>
          </cell>
          <cell r="H3481">
            <v>0</v>
          </cell>
          <cell r="I3481">
            <v>0</v>
          </cell>
          <cell r="J3481">
            <v>0</v>
          </cell>
          <cell r="K3481">
            <v>0</v>
          </cell>
          <cell r="L3481">
            <v>0</v>
          </cell>
          <cell r="M3481">
            <v>0</v>
          </cell>
          <cell r="N3481">
            <v>0</v>
          </cell>
          <cell r="O3481">
            <v>0</v>
          </cell>
          <cell r="P3481">
            <v>0</v>
          </cell>
          <cell r="Q3481">
            <v>0</v>
          </cell>
          <cell r="R3481">
            <v>5.1061481672101516</v>
          </cell>
          <cell r="S3481">
            <v>15.546439584201273</v>
          </cell>
          <cell r="T3481">
            <v>36.769815927493447</v>
          </cell>
          <cell r="U3481">
            <v>47.99510590524666</v>
          </cell>
          <cell r="V3481">
            <v>54.039254216657497</v>
          </cell>
          <cell r="W3481">
            <v>54.75501228123791</v>
          </cell>
          <cell r="X3481">
            <v>55.462504704051796</v>
          </cell>
          <cell r="Y3481">
            <v>56.170704503007471</v>
          </cell>
          <cell r="Z3481">
            <v>56.91276145592839</v>
          </cell>
          <cell r="AA3481">
            <v>57.74360864977195</v>
          </cell>
          <cell r="AB3481">
            <v>58.507439221742665</v>
          </cell>
          <cell r="AC3481">
            <v>59.27262640549219</v>
          </cell>
          <cell r="AD3481">
            <v>60.065513565673378</v>
          </cell>
          <cell r="AE3481">
            <v>60.869007140432515</v>
          </cell>
          <cell r="AF3481">
            <v>61.683249011282939</v>
          </cell>
          <cell r="AG3481">
            <v>62.508382957680382</v>
          </cell>
          <cell r="AH3481">
            <v>63.344554682411669</v>
          </cell>
          <cell r="AI3481">
            <v>64.191911837323005</v>
          </cell>
          <cell r="AJ3481">
            <v>65.050604049392433</v>
          </cell>
          <cell r="AK3481">
            <v>65.920782947151125</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row>
        <row r="3482">
          <cell r="A3482" t="str">
            <v>WAMedium C&amp;IDLC Central ACSummer Peak Reduction @Generation (MW)High Participation Case0</v>
          </cell>
          <cell r="B3482" t="str">
            <v>WA</v>
          </cell>
          <cell r="C3482" t="str">
            <v>Medium C&amp;I</v>
          </cell>
          <cell r="D3482" t="str">
            <v>DLC Central AC</v>
          </cell>
          <cell r="E3482" t="str">
            <v>Summer Peak Reduction @Generation (MW)</v>
          </cell>
          <cell r="F3482" t="str">
            <v>High Participation Case</v>
          </cell>
          <cell r="G3482">
            <v>0</v>
          </cell>
          <cell r="H3482">
            <v>0</v>
          </cell>
          <cell r="I3482">
            <v>0</v>
          </cell>
          <cell r="J3482">
            <v>0</v>
          </cell>
          <cell r="K3482">
            <v>0</v>
          </cell>
          <cell r="L3482">
            <v>0</v>
          </cell>
          <cell r="M3482">
            <v>0</v>
          </cell>
          <cell r="N3482">
            <v>0</v>
          </cell>
          <cell r="O3482">
            <v>0</v>
          </cell>
          <cell r="P3482">
            <v>0</v>
          </cell>
          <cell r="Q3482">
            <v>0</v>
          </cell>
          <cell r="R3482">
            <v>5.6309529854545115</v>
          </cell>
          <cell r="S3482">
            <v>17.1442871462299</v>
          </cell>
          <cell r="T3482">
            <v>40.548980952242438</v>
          </cell>
          <cell r="U3482">
            <v>52.92799504328039</v>
          </cell>
          <cell r="V3482">
            <v>59.593354892652727</v>
          </cell>
          <cell r="W3482">
            <v>60.382677857562754</v>
          </cell>
          <cell r="X3482">
            <v>61.162885646285609</v>
          </cell>
          <cell r="Y3482">
            <v>61.94387351456492</v>
          </cell>
          <cell r="Z3482">
            <v>62.762198341341403</v>
          </cell>
          <cell r="AA3482">
            <v>63.678439181486489</v>
          </cell>
          <cell r="AB3482">
            <v>64.520775498172327</v>
          </cell>
          <cell r="AC3482">
            <v>65.364607857843168</v>
          </cell>
          <cell r="AD3482">
            <v>66.238987169908881</v>
          </cell>
          <cell r="AE3482">
            <v>67.125063013269198</v>
          </cell>
          <cell r="AF3482">
            <v>68.022991851877961</v>
          </cell>
          <cell r="AG3482">
            <v>68.932932242700019</v>
          </cell>
          <cell r="AH3482">
            <v>69.855044863709381</v>
          </cell>
          <cell r="AI3482">
            <v>70.789492542261797</v>
          </cell>
          <cell r="AJ3482">
            <v>71.73644028384696</v>
          </cell>
          <cell r="AK3482">
            <v>72.696055301225314</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row>
        <row r="3483">
          <cell r="A3483" t="str">
            <v>WAMedium C&amp;IDLC Central ACWinter Peak Reduction @Meter  (MW)High Participation Case0</v>
          </cell>
          <cell r="B3483" t="str">
            <v>WA</v>
          </cell>
          <cell r="C3483" t="str">
            <v>Medium C&amp;I</v>
          </cell>
          <cell r="D3483" t="str">
            <v>DLC Central AC</v>
          </cell>
          <cell r="E3483" t="str">
            <v>Winter Peak Reduction @Meter  (MW)</v>
          </cell>
          <cell r="F3483" t="str">
            <v>High Participation Case</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row>
        <row r="3484">
          <cell r="A3484" t="str">
            <v>WAMedium C&amp;IDLC Central ACWinter Peak Reduction @Generation (MW)High Participation Case0</v>
          </cell>
          <cell r="B3484" t="str">
            <v>WA</v>
          </cell>
          <cell r="C3484" t="str">
            <v>Medium C&amp;I</v>
          </cell>
          <cell r="D3484" t="str">
            <v>DLC Central AC</v>
          </cell>
          <cell r="E3484" t="str">
            <v>Winter Peak Reduction @Generation (MW)</v>
          </cell>
          <cell r="F3484" t="str">
            <v>High Participation Case</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row>
        <row r="3485">
          <cell r="A3485" t="str">
            <v>WAMedium C&amp;IDLC Central ACProgram Annual BenefitsHigh Participation Case0</v>
          </cell>
          <cell r="B3485" t="str">
            <v>WA</v>
          </cell>
          <cell r="C3485" t="str">
            <v>Medium C&amp;I</v>
          </cell>
          <cell r="D3485" t="str">
            <v>DLC Central AC</v>
          </cell>
          <cell r="E3485" t="str">
            <v>Program Annual Benefits</v>
          </cell>
          <cell r="F3485" t="str">
            <v>High Participation Case</v>
          </cell>
          <cell r="G3485">
            <v>0</v>
          </cell>
        </row>
        <row r="3486">
          <cell r="A3486" t="str">
            <v>WAMedium C&amp;IDLC Central ACNew ParticipantsHigh Participation Case0</v>
          </cell>
          <cell r="B3486" t="str">
            <v>WA</v>
          </cell>
          <cell r="C3486" t="str">
            <v>Medium C&amp;I</v>
          </cell>
          <cell r="D3486" t="str">
            <v>DLC Central AC</v>
          </cell>
          <cell r="E3486" t="str">
            <v>New Participants</v>
          </cell>
          <cell r="F3486" t="str">
            <v>High Participation Case</v>
          </cell>
          <cell r="G3486">
            <v>0</v>
          </cell>
          <cell r="H3486">
            <v>0</v>
          </cell>
          <cell r="I3486">
            <v>0</v>
          </cell>
          <cell r="J3486">
            <v>0</v>
          </cell>
          <cell r="K3486">
            <v>0</v>
          </cell>
          <cell r="L3486">
            <v>0</v>
          </cell>
          <cell r="M3486">
            <v>0</v>
          </cell>
          <cell r="N3486">
            <v>0</v>
          </cell>
          <cell r="O3486">
            <v>0</v>
          </cell>
          <cell r="P3486">
            <v>0</v>
          </cell>
          <cell r="Q3486">
            <v>0</v>
          </cell>
          <cell r="R3486">
            <v>16746.686550000006</v>
          </cell>
          <cell r="S3486">
            <v>34271.919000000009</v>
          </cell>
          <cell r="T3486">
            <v>69833.664450000011</v>
          </cell>
          <cell r="U3486">
            <v>36847.527750000037</v>
          </cell>
          <cell r="V3486">
            <v>20100.588749999937</v>
          </cell>
          <cell r="W3486">
            <v>2583.0255000000179</v>
          </cell>
          <cell r="X3486">
            <v>2585.7149999999965</v>
          </cell>
          <cell r="Y3486">
            <v>2585.2035000000324</v>
          </cell>
          <cell r="Z3486">
            <v>2584.5764999999665</v>
          </cell>
          <cell r="AA3486">
            <v>2584.3950000000186</v>
          </cell>
          <cell r="AB3486">
            <v>2584.7249999999767</v>
          </cell>
          <cell r="AC3486">
            <v>2592.8595000000205</v>
          </cell>
          <cell r="AD3486">
            <v>2694.0321599718882</v>
          </cell>
          <cell r="AE3486">
            <v>2731.0805338135397</v>
          </cell>
          <cell r="AF3486">
            <v>2768.6383974915661</v>
          </cell>
          <cell r="AG3486">
            <v>2806.7127575183695</v>
          </cell>
          <cell r="AH3486">
            <v>2845.3107167601411</v>
          </cell>
          <cell r="AI3486">
            <v>2884.4394757617847</v>
          </cell>
          <cell r="AJ3486">
            <v>2924.1063340901455</v>
          </cell>
          <cell r="AK3486">
            <v>2964.3186916958948</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row>
        <row r="3487">
          <cell r="A3487" t="str">
            <v>WAMedium C&amp;IDLC Central ACIncentive CostsHigh Participation Case0</v>
          </cell>
          <cell r="B3487" t="str">
            <v>WA</v>
          </cell>
          <cell r="C3487" t="str">
            <v>Medium C&amp;I</v>
          </cell>
          <cell r="D3487" t="str">
            <v>DLC Central AC</v>
          </cell>
          <cell r="E3487" t="str">
            <v>Incentive Costs</v>
          </cell>
          <cell r="F3487" t="str">
            <v>High Participation Case</v>
          </cell>
          <cell r="G3487">
            <v>0</v>
          </cell>
          <cell r="H3487">
            <v>0</v>
          </cell>
          <cell r="I3487">
            <v>0</v>
          </cell>
          <cell r="J3487">
            <v>0</v>
          </cell>
          <cell r="K3487">
            <v>0</v>
          </cell>
          <cell r="L3487">
            <v>0</v>
          </cell>
          <cell r="M3487">
            <v>0</v>
          </cell>
          <cell r="N3487">
            <v>0</v>
          </cell>
          <cell r="O3487">
            <v>0</v>
          </cell>
          <cell r="P3487">
            <v>0</v>
          </cell>
          <cell r="Q3487">
            <v>0</v>
          </cell>
          <cell r="R3487">
            <v>351680.42</v>
          </cell>
          <cell r="S3487">
            <v>1071390.72</v>
          </cell>
          <cell r="T3487">
            <v>2537897.67</v>
          </cell>
          <cell r="U3487">
            <v>3311695.75</v>
          </cell>
          <cell r="V3487">
            <v>3733808.12</v>
          </cell>
          <cell r="W3487">
            <v>3788051.65</v>
          </cell>
          <cell r="X3487">
            <v>3842351.67</v>
          </cell>
          <cell r="Y3487">
            <v>3896640.94</v>
          </cell>
          <cell r="Z3487">
            <v>3950917.05</v>
          </cell>
          <cell r="AA3487">
            <v>4005189.34</v>
          </cell>
          <cell r="AB3487">
            <v>4059468.57</v>
          </cell>
          <cell r="AC3487">
            <v>4113918.62</v>
          </cell>
          <cell r="AD3487">
            <v>4170493.29</v>
          </cell>
          <cell r="AE3487">
            <v>4227845.9800000004</v>
          </cell>
          <cell r="AF3487">
            <v>4285987.3899999997</v>
          </cell>
          <cell r="AG3487">
            <v>4344928.3600000003</v>
          </cell>
          <cell r="AH3487">
            <v>4404679.88</v>
          </cell>
          <cell r="AI3487">
            <v>4465253.1100000003</v>
          </cell>
          <cell r="AJ3487">
            <v>4526659.34</v>
          </cell>
          <cell r="AK3487">
            <v>4588910.04</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row>
        <row r="3488">
          <cell r="A3488" t="str">
            <v>WAMedium C&amp;IDLC Central ACParticipantsHigh Participation Case0</v>
          </cell>
          <cell r="B3488" t="str">
            <v>WA</v>
          </cell>
          <cell r="C3488" t="str">
            <v>Medium C&amp;I</v>
          </cell>
          <cell r="D3488" t="str">
            <v>DLC Central AC</v>
          </cell>
          <cell r="E3488" t="str">
            <v>Participants</v>
          </cell>
          <cell r="F3488" t="str">
            <v>High Participation Case</v>
          </cell>
          <cell r="G3488">
            <v>0</v>
          </cell>
          <cell r="H3488">
            <v>0</v>
          </cell>
          <cell r="I3488">
            <v>0</v>
          </cell>
          <cell r="J3488">
            <v>0</v>
          </cell>
          <cell r="K3488">
            <v>0</v>
          </cell>
          <cell r="L3488">
            <v>0</v>
          </cell>
          <cell r="M3488">
            <v>0</v>
          </cell>
          <cell r="N3488">
            <v>0</v>
          </cell>
          <cell r="O3488">
            <v>0</v>
          </cell>
          <cell r="P3488">
            <v>0</v>
          </cell>
          <cell r="Q3488">
            <v>0</v>
          </cell>
          <cell r="R3488">
            <v>16746.686550000006</v>
          </cell>
          <cell r="S3488">
            <v>51018.605550000015</v>
          </cell>
          <cell r="T3488">
            <v>120852.27000000002</v>
          </cell>
          <cell r="U3488">
            <v>157699.79775000006</v>
          </cell>
          <cell r="V3488">
            <v>177800.38649999999</v>
          </cell>
          <cell r="W3488">
            <v>180383.41200000001</v>
          </cell>
          <cell r="X3488">
            <v>182969.12700000001</v>
          </cell>
          <cell r="Y3488">
            <v>185554.33050000004</v>
          </cell>
          <cell r="Z3488">
            <v>188138.90700000001</v>
          </cell>
          <cell r="AA3488">
            <v>190723.30200000003</v>
          </cell>
          <cell r="AB3488">
            <v>193308.027</v>
          </cell>
          <cell r="AC3488">
            <v>195900.88650000002</v>
          </cell>
          <cell r="AD3488">
            <v>198594.91865997191</v>
          </cell>
          <cell r="AE3488">
            <v>201325.99919378545</v>
          </cell>
          <cell r="AF3488">
            <v>204094.63759127702</v>
          </cell>
          <cell r="AG3488">
            <v>206901.35034879539</v>
          </cell>
          <cell r="AH3488">
            <v>209746.66106555553</v>
          </cell>
          <cell r="AI3488">
            <v>212631.10054131731</v>
          </cell>
          <cell r="AJ3488">
            <v>215555.20687540746</v>
          </cell>
          <cell r="AK3488">
            <v>218519.52556710335</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row>
        <row r="3489">
          <cell r="A3489" t="str">
            <v>WAResidentialDLC Central ACProgram Annual BenefitsHigh Participation Case0</v>
          </cell>
          <cell r="B3489" t="str">
            <v>WA</v>
          </cell>
          <cell r="C3489" t="str">
            <v>Residential</v>
          </cell>
          <cell r="D3489" t="str">
            <v>DLC Central AC</v>
          </cell>
          <cell r="E3489" t="str">
            <v>Program Annual Benefits</v>
          </cell>
          <cell r="F3489" t="str">
            <v>High Participation Case</v>
          </cell>
          <cell r="G3489">
            <v>0</v>
          </cell>
          <cell r="H3489">
            <v>0</v>
          </cell>
          <cell r="I3489">
            <v>0</v>
          </cell>
          <cell r="J3489">
            <v>0</v>
          </cell>
          <cell r="K3489">
            <v>0</v>
          </cell>
          <cell r="L3489">
            <v>0</v>
          </cell>
          <cell r="M3489">
            <v>0</v>
          </cell>
          <cell r="N3489">
            <v>0</v>
          </cell>
          <cell r="O3489">
            <v>0</v>
          </cell>
          <cell r="P3489">
            <v>0</v>
          </cell>
          <cell r="Q3489">
            <v>0</v>
          </cell>
          <cell r="R3489">
            <v>573231.01</v>
          </cell>
          <cell r="S3489">
            <v>1745288.43</v>
          </cell>
          <cell r="T3489">
            <v>4127886.26</v>
          </cell>
          <cell r="U3489">
            <v>5388069.9000000004</v>
          </cell>
          <cell r="V3489">
            <v>6066603.5300000003</v>
          </cell>
          <cell r="W3489">
            <v>6146956.6100000003</v>
          </cell>
          <cell r="X3489">
            <v>6226381.7599999998</v>
          </cell>
          <cell r="Y3489">
            <v>6305886.3200000003</v>
          </cell>
          <cell r="Z3489">
            <v>6389191.79</v>
          </cell>
          <cell r="AA3489">
            <v>6482465.1100000003</v>
          </cell>
          <cell r="AB3489">
            <v>6568214.9500000002</v>
          </cell>
          <cell r="AC3489">
            <v>6654117.0800000001</v>
          </cell>
          <cell r="AD3489">
            <v>6743128.8899999997</v>
          </cell>
          <cell r="AE3489">
            <v>6833331.4100000001</v>
          </cell>
          <cell r="AF3489">
            <v>6924740.5700000003</v>
          </cell>
          <cell r="AG3489">
            <v>7017372.5</v>
          </cell>
          <cell r="AH3489">
            <v>7111243.5700000003</v>
          </cell>
          <cell r="AI3489">
            <v>7206370.3399999999</v>
          </cell>
          <cell r="AJ3489">
            <v>7302769.6200000001</v>
          </cell>
          <cell r="AK3489">
            <v>7400458.4299999997</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row>
        <row r="3490">
          <cell r="A3490" t="str">
            <v>WAResidentialDLC Central ACProgram Annual CostsHigh Participation Case0</v>
          </cell>
          <cell r="B3490" t="str">
            <v>WA</v>
          </cell>
          <cell r="C3490" t="str">
            <v>Residential</v>
          </cell>
          <cell r="D3490" t="str">
            <v>DLC Central AC</v>
          </cell>
          <cell r="E3490" t="str">
            <v>Program Annual Costs</v>
          </cell>
          <cell r="F3490" t="str">
            <v>High Participation Case</v>
          </cell>
          <cell r="G3490">
            <v>0</v>
          </cell>
          <cell r="H3490">
            <v>0</v>
          </cell>
          <cell r="I3490">
            <v>0</v>
          </cell>
          <cell r="J3490">
            <v>0</v>
          </cell>
          <cell r="K3490">
            <v>0</v>
          </cell>
          <cell r="L3490">
            <v>0</v>
          </cell>
          <cell r="M3490">
            <v>0</v>
          </cell>
          <cell r="N3490">
            <v>0</v>
          </cell>
          <cell r="O3490">
            <v>0</v>
          </cell>
          <cell r="P3490">
            <v>0</v>
          </cell>
          <cell r="Q3490">
            <v>0</v>
          </cell>
          <cell r="R3490">
            <v>5834317.1500000004</v>
          </cell>
          <cell r="S3490">
            <v>12509121.98</v>
          </cell>
          <cell r="T3490">
            <v>26286343.199999999</v>
          </cell>
          <cell r="U3490">
            <v>16130618.27</v>
          </cell>
          <cell r="V3490">
            <v>10911310.720000001</v>
          </cell>
          <cell r="W3490">
            <v>4823091.07</v>
          </cell>
          <cell r="X3490">
            <v>4899046.41</v>
          </cell>
          <cell r="Y3490">
            <v>4974249.76</v>
          </cell>
          <cell r="Z3490">
            <v>5049879.66</v>
          </cell>
          <cell r="AA3490">
            <v>5126289.05</v>
          </cell>
          <cell r="AB3490">
            <v>5203203.5</v>
          </cell>
          <cell r="AC3490">
            <v>5283869.59</v>
          </cell>
          <cell r="AD3490">
            <v>5405233.1200000001</v>
          </cell>
          <cell r="AE3490">
            <v>5502775.29</v>
          </cell>
          <cell r="AF3490">
            <v>5602414.6799999997</v>
          </cell>
          <cell r="AG3490">
            <v>5704204.7300000004</v>
          </cell>
          <cell r="AH3490">
            <v>5808200.4400000004</v>
          </cell>
          <cell r="AI3490">
            <v>5914458.3899999997</v>
          </cell>
          <cell r="AJ3490">
            <v>6023036.7800000003</v>
          </cell>
          <cell r="AK3490">
            <v>6133995.5099999998</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row>
        <row r="3491">
          <cell r="A3491" t="str">
            <v>WAResidentialDLC Central ACNon-Incentive CostsHigh Participation Case0</v>
          </cell>
          <cell r="B3491" t="str">
            <v>WA</v>
          </cell>
          <cell r="C3491" t="str">
            <v>Residential</v>
          </cell>
          <cell r="D3491" t="str">
            <v>DLC Central AC</v>
          </cell>
          <cell r="E3491" t="str">
            <v>Non-Incentive Costs</v>
          </cell>
          <cell r="F3491" t="str">
            <v>High Participation Case</v>
          </cell>
          <cell r="G3491">
            <v>0</v>
          </cell>
          <cell r="H3491">
            <v>0</v>
          </cell>
          <cell r="I3491">
            <v>0</v>
          </cell>
          <cell r="J3491">
            <v>0</v>
          </cell>
          <cell r="K3491">
            <v>0</v>
          </cell>
          <cell r="L3491">
            <v>0</v>
          </cell>
          <cell r="M3491">
            <v>0</v>
          </cell>
          <cell r="N3491">
            <v>0</v>
          </cell>
          <cell r="O3491">
            <v>0</v>
          </cell>
          <cell r="P3491">
            <v>0</v>
          </cell>
          <cell r="Q3491">
            <v>0</v>
          </cell>
          <cell r="R3491">
            <v>5482636.7300000004</v>
          </cell>
          <cell r="S3491">
            <v>11437731.27</v>
          </cell>
          <cell r="T3491">
            <v>23748445.530000001</v>
          </cell>
          <cell r="U3491">
            <v>12818922.52</v>
          </cell>
          <cell r="V3491">
            <v>7177502.6100000003</v>
          </cell>
          <cell r="W3491">
            <v>1035039.42</v>
          </cell>
          <cell r="X3491">
            <v>1056694.75</v>
          </cell>
          <cell r="Y3491">
            <v>1077608.81</v>
          </cell>
          <cell r="Z3491">
            <v>1098962.6200000001</v>
          </cell>
          <cell r="AA3491">
            <v>1121099.71</v>
          </cell>
          <cell r="AB3491">
            <v>1143734.93</v>
          </cell>
          <cell r="AC3491">
            <v>1169950.97</v>
          </cell>
          <cell r="AD3491">
            <v>1234739.83</v>
          </cell>
          <cell r="AE3491">
            <v>1274929.31</v>
          </cell>
          <cell r="AF3491">
            <v>1316427.29</v>
          </cell>
          <cell r="AG3491">
            <v>1359276.37</v>
          </cell>
          <cell r="AH3491">
            <v>1403520.56</v>
          </cell>
          <cell r="AI3491">
            <v>1449205.28</v>
          </cell>
          <cell r="AJ3491">
            <v>1496377.44</v>
          </cell>
          <cell r="AK3491">
            <v>1545085.48</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row>
        <row r="3492">
          <cell r="A3492" t="str">
            <v>WAResidentialDLC Central ACSummer Peak Reduction @Meter  (MW)High Participation Case0</v>
          </cell>
          <cell r="B3492" t="str">
            <v>WA</v>
          </cell>
          <cell r="C3492" t="str">
            <v>Residential</v>
          </cell>
          <cell r="D3492" t="str">
            <v>DLC Central AC</v>
          </cell>
          <cell r="E3492" t="str">
            <v>Summer Peak Reduction @Meter  (MW)</v>
          </cell>
          <cell r="F3492" t="str">
            <v>High Participation Case</v>
          </cell>
          <cell r="G3492">
            <v>0</v>
          </cell>
          <cell r="H3492">
            <v>0</v>
          </cell>
          <cell r="I3492">
            <v>0</v>
          </cell>
          <cell r="J3492">
            <v>0</v>
          </cell>
          <cell r="K3492">
            <v>0</v>
          </cell>
          <cell r="L3492">
            <v>0</v>
          </cell>
          <cell r="M3492">
            <v>0</v>
          </cell>
          <cell r="N3492">
            <v>0</v>
          </cell>
          <cell r="O3492">
            <v>0</v>
          </cell>
          <cell r="P3492">
            <v>0</v>
          </cell>
          <cell r="Q3492">
            <v>0</v>
          </cell>
          <cell r="R3492">
            <v>5.1061481672101516</v>
          </cell>
          <cell r="S3492">
            <v>15.546439584201273</v>
          </cell>
          <cell r="T3492">
            <v>36.769815927493447</v>
          </cell>
          <cell r="U3492">
            <v>47.99510590524666</v>
          </cell>
          <cell r="V3492">
            <v>54.039254216657497</v>
          </cell>
          <cell r="W3492">
            <v>54.75501228123791</v>
          </cell>
          <cell r="X3492">
            <v>55.462504704051796</v>
          </cell>
          <cell r="Y3492">
            <v>56.170704503007471</v>
          </cell>
          <cell r="Z3492">
            <v>56.91276145592839</v>
          </cell>
          <cell r="AA3492">
            <v>57.74360864977195</v>
          </cell>
          <cell r="AB3492">
            <v>58.507439221742665</v>
          </cell>
          <cell r="AC3492">
            <v>59.27262640549219</v>
          </cell>
          <cell r="AD3492">
            <v>60.065513565673378</v>
          </cell>
          <cell r="AE3492">
            <v>60.869007140432515</v>
          </cell>
          <cell r="AF3492">
            <v>61.683249011282939</v>
          </cell>
          <cell r="AG3492">
            <v>62.508382957680382</v>
          </cell>
          <cell r="AH3492">
            <v>63.344554682411669</v>
          </cell>
          <cell r="AI3492">
            <v>64.191911837323005</v>
          </cell>
          <cell r="AJ3492">
            <v>65.050604049392433</v>
          </cell>
          <cell r="AK3492">
            <v>65.920782947151125</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row>
        <row r="3493">
          <cell r="A3493" t="str">
            <v>WAResidentialDLC Central ACSummer Peak Reduction @Generation (MW)High Participation Case0</v>
          </cell>
          <cell r="B3493" t="str">
            <v>WA</v>
          </cell>
          <cell r="C3493" t="str">
            <v>Residential</v>
          </cell>
          <cell r="D3493" t="str">
            <v>DLC Central AC</v>
          </cell>
          <cell r="E3493" t="str">
            <v>Summer Peak Reduction @Generation (MW)</v>
          </cell>
          <cell r="F3493" t="str">
            <v>High Participation Case</v>
          </cell>
          <cell r="G3493">
            <v>0</v>
          </cell>
          <cell r="H3493">
            <v>0</v>
          </cell>
          <cell r="I3493">
            <v>0</v>
          </cell>
          <cell r="J3493">
            <v>0</v>
          </cell>
          <cell r="K3493">
            <v>0</v>
          </cell>
          <cell r="L3493">
            <v>0</v>
          </cell>
          <cell r="M3493">
            <v>0</v>
          </cell>
          <cell r="N3493">
            <v>0</v>
          </cell>
          <cell r="O3493">
            <v>0</v>
          </cell>
          <cell r="P3493">
            <v>0</v>
          </cell>
          <cell r="Q3493">
            <v>0</v>
          </cell>
          <cell r="R3493">
            <v>5.6309529854545115</v>
          </cell>
          <cell r="S3493">
            <v>17.1442871462299</v>
          </cell>
          <cell r="T3493">
            <v>40.548980952242438</v>
          </cell>
          <cell r="U3493">
            <v>52.92799504328039</v>
          </cell>
          <cell r="V3493">
            <v>59.593354892652727</v>
          </cell>
          <cell r="W3493">
            <v>60.382677857562754</v>
          </cell>
          <cell r="X3493">
            <v>61.162885646285609</v>
          </cell>
          <cell r="Y3493">
            <v>61.94387351456492</v>
          </cell>
          <cell r="Z3493">
            <v>62.762198341341403</v>
          </cell>
          <cell r="AA3493">
            <v>63.678439181486489</v>
          </cell>
          <cell r="AB3493">
            <v>64.520775498172327</v>
          </cell>
          <cell r="AC3493">
            <v>65.364607857843168</v>
          </cell>
          <cell r="AD3493">
            <v>66.238987169908881</v>
          </cell>
          <cell r="AE3493">
            <v>67.125063013269198</v>
          </cell>
          <cell r="AF3493">
            <v>68.022991851877961</v>
          </cell>
          <cell r="AG3493">
            <v>68.932932242700019</v>
          </cell>
          <cell r="AH3493">
            <v>69.855044863709381</v>
          </cell>
          <cell r="AI3493">
            <v>70.789492542261797</v>
          </cell>
          <cell r="AJ3493">
            <v>71.73644028384696</v>
          </cell>
          <cell r="AK3493">
            <v>72.696055301225314</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row>
        <row r="3494">
          <cell r="A3494" t="str">
            <v>WAResidentialDLC Central ACWinter Peak Reduction @Meter  (MW)High Participation Case0</v>
          </cell>
          <cell r="B3494" t="str">
            <v>WA</v>
          </cell>
          <cell r="C3494" t="str">
            <v>Residential</v>
          </cell>
          <cell r="D3494" t="str">
            <v>DLC Central AC</v>
          </cell>
          <cell r="E3494" t="str">
            <v>Winter Peak Reduction @Meter  (MW)</v>
          </cell>
          <cell r="F3494" t="str">
            <v>High Participation Case</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row>
        <row r="3495">
          <cell r="A3495" t="str">
            <v>WAResidentialDLC Central ACWinter Peak Reduction @Generation (MW)High Participation Case0</v>
          </cell>
          <cell r="B3495" t="str">
            <v>WA</v>
          </cell>
          <cell r="C3495" t="str">
            <v>Residential</v>
          </cell>
          <cell r="D3495" t="str">
            <v>DLC Central AC</v>
          </cell>
          <cell r="E3495" t="str">
            <v>Winter Peak Reduction @Generation (MW)</v>
          </cell>
          <cell r="F3495" t="str">
            <v>High Participation Case</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row>
        <row r="3496">
          <cell r="A3496" t="str">
            <v>WAResidentialDLC Central ACProgram Annual BenefitsHigh Participation Case0</v>
          </cell>
          <cell r="B3496" t="str">
            <v>WA</v>
          </cell>
          <cell r="C3496" t="str">
            <v>Residential</v>
          </cell>
          <cell r="D3496" t="str">
            <v>DLC Central AC</v>
          </cell>
          <cell r="E3496" t="str">
            <v>Program Annual Benefits</v>
          </cell>
          <cell r="F3496" t="str">
            <v>High Participation Case</v>
          </cell>
          <cell r="G3496">
            <v>0</v>
          </cell>
        </row>
        <row r="3497">
          <cell r="A3497" t="str">
            <v>WAResidentialDLC Central ACNew ParticipantsHigh Participation Case0</v>
          </cell>
          <cell r="B3497" t="str">
            <v>WA</v>
          </cell>
          <cell r="C3497" t="str">
            <v>Residential</v>
          </cell>
          <cell r="D3497" t="str">
            <v>DLC Central AC</v>
          </cell>
          <cell r="E3497" t="str">
            <v>New Participants</v>
          </cell>
          <cell r="F3497" t="str">
            <v>High Participation Case</v>
          </cell>
          <cell r="G3497">
            <v>0</v>
          </cell>
          <cell r="H3497">
            <v>0</v>
          </cell>
          <cell r="I3497">
            <v>0</v>
          </cell>
          <cell r="J3497">
            <v>0</v>
          </cell>
          <cell r="K3497">
            <v>0</v>
          </cell>
          <cell r="L3497">
            <v>0</v>
          </cell>
          <cell r="M3497">
            <v>0</v>
          </cell>
          <cell r="N3497">
            <v>0</v>
          </cell>
          <cell r="O3497">
            <v>0</v>
          </cell>
          <cell r="P3497">
            <v>0</v>
          </cell>
          <cell r="Q3497">
            <v>0</v>
          </cell>
          <cell r="R3497">
            <v>16746.686550000006</v>
          </cell>
          <cell r="S3497">
            <v>34271.919000000009</v>
          </cell>
          <cell r="T3497">
            <v>69833.664450000011</v>
          </cell>
          <cell r="U3497">
            <v>36847.527750000037</v>
          </cell>
          <cell r="V3497">
            <v>20100.588749999937</v>
          </cell>
          <cell r="W3497">
            <v>2583.0255000000179</v>
          </cell>
          <cell r="X3497">
            <v>2585.7149999999965</v>
          </cell>
          <cell r="Y3497">
            <v>2585.2035000000324</v>
          </cell>
          <cell r="Z3497">
            <v>2584.5764999999665</v>
          </cell>
          <cell r="AA3497">
            <v>2584.3950000000186</v>
          </cell>
          <cell r="AB3497">
            <v>2584.7249999999767</v>
          </cell>
          <cell r="AC3497">
            <v>2592.8595000000205</v>
          </cell>
          <cell r="AD3497">
            <v>2694.0321599718882</v>
          </cell>
          <cell r="AE3497">
            <v>2731.0805338135397</v>
          </cell>
          <cell r="AF3497">
            <v>2768.6383974915661</v>
          </cell>
          <cell r="AG3497">
            <v>2806.7127575183695</v>
          </cell>
          <cell r="AH3497">
            <v>2845.3107167601411</v>
          </cell>
          <cell r="AI3497">
            <v>2884.4394757617847</v>
          </cell>
          <cell r="AJ3497">
            <v>2924.1063340901455</v>
          </cell>
          <cell r="AK3497">
            <v>2964.3186916958948</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row>
        <row r="3498">
          <cell r="A3498" t="str">
            <v>WAResidentialDLC Central ACIncentive CostsHigh Participation Case0</v>
          </cell>
          <cell r="B3498" t="str">
            <v>WA</v>
          </cell>
          <cell r="C3498" t="str">
            <v>Residential</v>
          </cell>
          <cell r="D3498" t="str">
            <v>DLC Central AC</v>
          </cell>
          <cell r="E3498" t="str">
            <v>Incentive Costs</v>
          </cell>
          <cell r="F3498" t="str">
            <v>High Participation Case</v>
          </cell>
          <cell r="G3498">
            <v>0</v>
          </cell>
          <cell r="H3498">
            <v>0</v>
          </cell>
          <cell r="I3498">
            <v>0</v>
          </cell>
          <cell r="J3498">
            <v>0</v>
          </cell>
          <cell r="K3498">
            <v>0</v>
          </cell>
          <cell r="L3498">
            <v>0</v>
          </cell>
          <cell r="M3498">
            <v>0</v>
          </cell>
          <cell r="N3498">
            <v>0</v>
          </cell>
          <cell r="O3498">
            <v>0</v>
          </cell>
          <cell r="P3498">
            <v>0</v>
          </cell>
          <cell r="Q3498">
            <v>0</v>
          </cell>
          <cell r="R3498">
            <v>351680.42</v>
          </cell>
          <cell r="S3498">
            <v>1071390.72</v>
          </cell>
          <cell r="T3498">
            <v>2537897.67</v>
          </cell>
          <cell r="U3498">
            <v>3311695.75</v>
          </cell>
          <cell r="V3498">
            <v>3733808.12</v>
          </cell>
          <cell r="W3498">
            <v>3788051.65</v>
          </cell>
          <cell r="X3498">
            <v>3842351.67</v>
          </cell>
          <cell r="Y3498">
            <v>3896640.94</v>
          </cell>
          <cell r="Z3498">
            <v>3950917.05</v>
          </cell>
          <cell r="AA3498">
            <v>4005189.34</v>
          </cell>
          <cell r="AB3498">
            <v>4059468.57</v>
          </cell>
          <cell r="AC3498">
            <v>4113918.62</v>
          </cell>
          <cell r="AD3498">
            <v>4170493.29</v>
          </cell>
          <cell r="AE3498">
            <v>4227845.9800000004</v>
          </cell>
          <cell r="AF3498">
            <v>4285987.3899999997</v>
          </cell>
          <cell r="AG3498">
            <v>4344928.3600000003</v>
          </cell>
          <cell r="AH3498">
            <v>4404679.88</v>
          </cell>
          <cell r="AI3498">
            <v>4465253.1100000003</v>
          </cell>
          <cell r="AJ3498">
            <v>4526659.34</v>
          </cell>
          <cell r="AK3498">
            <v>4588910.04</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row>
        <row r="3499">
          <cell r="A3499" t="str">
            <v>WAResidentialDLC Central ACParticipantsHigh Participation Case0</v>
          </cell>
          <cell r="B3499" t="str">
            <v>WA</v>
          </cell>
          <cell r="C3499" t="str">
            <v>Residential</v>
          </cell>
          <cell r="D3499" t="str">
            <v>DLC Central AC</v>
          </cell>
          <cell r="E3499" t="str">
            <v>Participants</v>
          </cell>
          <cell r="F3499" t="str">
            <v>High Participation Case</v>
          </cell>
          <cell r="G3499">
            <v>0</v>
          </cell>
          <cell r="H3499">
            <v>0</v>
          </cell>
          <cell r="I3499">
            <v>0</v>
          </cell>
          <cell r="J3499">
            <v>0</v>
          </cell>
          <cell r="K3499">
            <v>0</v>
          </cell>
          <cell r="L3499">
            <v>0</v>
          </cell>
          <cell r="M3499">
            <v>0</v>
          </cell>
          <cell r="N3499">
            <v>0</v>
          </cell>
          <cell r="O3499">
            <v>0</v>
          </cell>
          <cell r="P3499">
            <v>0</v>
          </cell>
          <cell r="Q3499">
            <v>0</v>
          </cell>
          <cell r="R3499">
            <v>16746.686550000006</v>
          </cell>
          <cell r="S3499">
            <v>51018.605550000015</v>
          </cell>
          <cell r="T3499">
            <v>120852.27000000002</v>
          </cell>
          <cell r="U3499">
            <v>157699.79775000006</v>
          </cell>
          <cell r="V3499">
            <v>177800.38649999999</v>
          </cell>
          <cell r="W3499">
            <v>180383.41200000001</v>
          </cell>
          <cell r="X3499">
            <v>182969.12700000001</v>
          </cell>
          <cell r="Y3499">
            <v>185554.33050000004</v>
          </cell>
          <cell r="Z3499">
            <v>188138.90700000001</v>
          </cell>
          <cell r="AA3499">
            <v>190723.30200000003</v>
          </cell>
          <cell r="AB3499">
            <v>193308.027</v>
          </cell>
          <cell r="AC3499">
            <v>195900.88650000002</v>
          </cell>
          <cell r="AD3499">
            <v>198594.91865997191</v>
          </cell>
          <cell r="AE3499">
            <v>201325.99919378545</v>
          </cell>
          <cell r="AF3499">
            <v>204094.63759127702</v>
          </cell>
          <cell r="AG3499">
            <v>206901.35034879539</v>
          </cell>
          <cell r="AH3499">
            <v>209746.66106555553</v>
          </cell>
          <cell r="AI3499">
            <v>212631.10054131731</v>
          </cell>
          <cell r="AJ3499">
            <v>215555.20687540746</v>
          </cell>
          <cell r="AK3499">
            <v>218519.52556710335</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row>
        <row r="3500">
          <cell r="A3500" t="str">
            <v>WASmall C&amp;IDLC Central ACProgram Annual BenefitsHigh Participation Case0</v>
          </cell>
          <cell r="B3500" t="str">
            <v>WA</v>
          </cell>
          <cell r="C3500" t="str">
            <v>Small C&amp;I</v>
          </cell>
          <cell r="D3500" t="str">
            <v>DLC Central AC</v>
          </cell>
          <cell r="E3500" t="str">
            <v>Program Annual Benefits</v>
          </cell>
          <cell r="F3500" t="str">
            <v>High Participation Case</v>
          </cell>
          <cell r="G3500">
            <v>0</v>
          </cell>
          <cell r="H3500">
            <v>0</v>
          </cell>
          <cell r="I3500">
            <v>0</v>
          </cell>
          <cell r="J3500">
            <v>0</v>
          </cell>
          <cell r="K3500">
            <v>0</v>
          </cell>
          <cell r="L3500">
            <v>0</v>
          </cell>
          <cell r="M3500">
            <v>0</v>
          </cell>
          <cell r="N3500">
            <v>0</v>
          </cell>
          <cell r="O3500">
            <v>0</v>
          </cell>
          <cell r="P3500">
            <v>0</v>
          </cell>
          <cell r="Q3500">
            <v>0</v>
          </cell>
          <cell r="R3500">
            <v>573231.01</v>
          </cell>
          <cell r="S3500">
            <v>1745288.43</v>
          </cell>
          <cell r="T3500">
            <v>4127886.26</v>
          </cell>
          <cell r="U3500">
            <v>5388069.9000000004</v>
          </cell>
          <cell r="V3500">
            <v>6066603.5300000003</v>
          </cell>
          <cell r="W3500">
            <v>6146956.6100000003</v>
          </cell>
          <cell r="X3500">
            <v>6226381.7599999998</v>
          </cell>
          <cell r="Y3500">
            <v>6305886.3200000003</v>
          </cell>
          <cell r="Z3500">
            <v>6389191.79</v>
          </cell>
          <cell r="AA3500">
            <v>6482465.1100000003</v>
          </cell>
          <cell r="AB3500">
            <v>6568214.9500000002</v>
          </cell>
          <cell r="AC3500">
            <v>6654117.0800000001</v>
          </cell>
          <cell r="AD3500">
            <v>6743128.8899999997</v>
          </cell>
          <cell r="AE3500">
            <v>6833331.4100000001</v>
          </cell>
          <cell r="AF3500">
            <v>6924740.5700000003</v>
          </cell>
          <cell r="AG3500">
            <v>7017372.5</v>
          </cell>
          <cell r="AH3500">
            <v>7111243.5700000003</v>
          </cell>
          <cell r="AI3500">
            <v>7206370.3399999999</v>
          </cell>
          <cell r="AJ3500">
            <v>7302769.6200000001</v>
          </cell>
          <cell r="AK3500">
            <v>7400458.4299999997</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row>
        <row r="3501">
          <cell r="A3501" t="str">
            <v>WASmall C&amp;IDLC Central ACProgram Annual CostsHigh Participation Case0</v>
          </cell>
          <cell r="B3501" t="str">
            <v>WA</v>
          </cell>
          <cell r="C3501" t="str">
            <v>Small C&amp;I</v>
          </cell>
          <cell r="D3501" t="str">
            <v>DLC Central AC</v>
          </cell>
          <cell r="E3501" t="str">
            <v>Program Annual Costs</v>
          </cell>
          <cell r="F3501" t="str">
            <v>High Participation Case</v>
          </cell>
          <cell r="G3501">
            <v>0</v>
          </cell>
          <cell r="H3501">
            <v>0</v>
          </cell>
          <cell r="I3501">
            <v>0</v>
          </cell>
          <cell r="J3501">
            <v>0</v>
          </cell>
          <cell r="K3501">
            <v>0</v>
          </cell>
          <cell r="L3501">
            <v>0</v>
          </cell>
          <cell r="M3501">
            <v>0</v>
          </cell>
          <cell r="N3501">
            <v>0</v>
          </cell>
          <cell r="O3501">
            <v>0</v>
          </cell>
          <cell r="P3501">
            <v>0</v>
          </cell>
          <cell r="Q3501">
            <v>0</v>
          </cell>
          <cell r="R3501">
            <v>5834317.1500000004</v>
          </cell>
          <cell r="S3501">
            <v>12509121.98</v>
          </cell>
          <cell r="T3501">
            <v>26286343.199999999</v>
          </cell>
          <cell r="U3501">
            <v>16130618.27</v>
          </cell>
          <cell r="V3501">
            <v>10911310.720000001</v>
          </cell>
          <cell r="W3501">
            <v>4823091.07</v>
          </cell>
          <cell r="X3501">
            <v>4899046.41</v>
          </cell>
          <cell r="Y3501">
            <v>4974249.76</v>
          </cell>
          <cell r="Z3501">
            <v>5049879.66</v>
          </cell>
          <cell r="AA3501">
            <v>5126289.05</v>
          </cell>
          <cell r="AB3501">
            <v>5203203.5</v>
          </cell>
          <cell r="AC3501">
            <v>5283869.59</v>
          </cell>
          <cell r="AD3501">
            <v>5405233.1200000001</v>
          </cell>
          <cell r="AE3501">
            <v>5502775.29</v>
          </cell>
          <cell r="AF3501">
            <v>5602414.6799999997</v>
          </cell>
          <cell r="AG3501">
            <v>5704204.7300000004</v>
          </cell>
          <cell r="AH3501">
            <v>5808200.4400000004</v>
          </cell>
          <cell r="AI3501">
            <v>5914458.3899999997</v>
          </cell>
          <cell r="AJ3501">
            <v>6023036.7800000003</v>
          </cell>
          <cell r="AK3501">
            <v>6133995.5099999998</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row>
        <row r="3502">
          <cell r="A3502" t="str">
            <v>WASmall C&amp;IDLC Central ACNon-Incentive CostsHigh Participation Case0</v>
          </cell>
          <cell r="B3502" t="str">
            <v>WA</v>
          </cell>
          <cell r="C3502" t="str">
            <v>Small C&amp;I</v>
          </cell>
          <cell r="D3502" t="str">
            <v>DLC Central AC</v>
          </cell>
          <cell r="E3502" t="str">
            <v>Non-Incentive Costs</v>
          </cell>
          <cell r="F3502" t="str">
            <v>High Participation Case</v>
          </cell>
          <cell r="G3502">
            <v>0</v>
          </cell>
          <cell r="H3502">
            <v>0</v>
          </cell>
          <cell r="I3502">
            <v>0</v>
          </cell>
          <cell r="J3502">
            <v>0</v>
          </cell>
          <cell r="K3502">
            <v>0</v>
          </cell>
          <cell r="L3502">
            <v>0</v>
          </cell>
          <cell r="M3502">
            <v>0</v>
          </cell>
          <cell r="N3502">
            <v>0</v>
          </cell>
          <cell r="O3502">
            <v>0</v>
          </cell>
          <cell r="P3502">
            <v>0</v>
          </cell>
          <cell r="Q3502">
            <v>0</v>
          </cell>
          <cell r="R3502">
            <v>5482636.7300000004</v>
          </cell>
          <cell r="S3502">
            <v>11437731.27</v>
          </cell>
          <cell r="T3502">
            <v>23748445.530000001</v>
          </cell>
          <cell r="U3502">
            <v>12818922.52</v>
          </cell>
          <cell r="V3502">
            <v>7177502.6100000003</v>
          </cell>
          <cell r="W3502">
            <v>1035039.42</v>
          </cell>
          <cell r="X3502">
            <v>1056694.75</v>
          </cell>
          <cell r="Y3502">
            <v>1077608.81</v>
          </cell>
          <cell r="Z3502">
            <v>1098962.6200000001</v>
          </cell>
          <cell r="AA3502">
            <v>1121099.71</v>
          </cell>
          <cell r="AB3502">
            <v>1143734.93</v>
          </cell>
          <cell r="AC3502">
            <v>1169950.97</v>
          </cell>
          <cell r="AD3502">
            <v>1234739.83</v>
          </cell>
          <cell r="AE3502">
            <v>1274929.31</v>
          </cell>
          <cell r="AF3502">
            <v>1316427.29</v>
          </cell>
          <cell r="AG3502">
            <v>1359276.37</v>
          </cell>
          <cell r="AH3502">
            <v>1403520.56</v>
          </cell>
          <cell r="AI3502">
            <v>1449205.28</v>
          </cell>
          <cell r="AJ3502">
            <v>1496377.44</v>
          </cell>
          <cell r="AK3502">
            <v>1545085.48</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row>
        <row r="3503">
          <cell r="A3503" t="str">
            <v>WASmall C&amp;IDLC Central ACSummer Peak Reduction @Meter  (MW)High Participation Case0</v>
          </cell>
          <cell r="B3503" t="str">
            <v>WA</v>
          </cell>
          <cell r="C3503" t="str">
            <v>Small C&amp;I</v>
          </cell>
          <cell r="D3503" t="str">
            <v>DLC Central AC</v>
          </cell>
          <cell r="E3503" t="str">
            <v>Summer Peak Reduction @Meter  (MW)</v>
          </cell>
          <cell r="F3503" t="str">
            <v>High Participation Case</v>
          </cell>
          <cell r="G3503">
            <v>0</v>
          </cell>
          <cell r="H3503">
            <v>0</v>
          </cell>
          <cell r="I3503">
            <v>0</v>
          </cell>
          <cell r="J3503">
            <v>0</v>
          </cell>
          <cell r="K3503">
            <v>0</v>
          </cell>
          <cell r="L3503">
            <v>0</v>
          </cell>
          <cell r="M3503">
            <v>0</v>
          </cell>
          <cell r="N3503">
            <v>0</v>
          </cell>
          <cell r="O3503">
            <v>0</v>
          </cell>
          <cell r="P3503">
            <v>0</v>
          </cell>
          <cell r="Q3503">
            <v>0</v>
          </cell>
          <cell r="R3503">
            <v>5.1061481672101516</v>
          </cell>
          <cell r="S3503">
            <v>15.546439584201273</v>
          </cell>
          <cell r="T3503">
            <v>36.769815927493447</v>
          </cell>
          <cell r="U3503">
            <v>47.99510590524666</v>
          </cell>
          <cell r="V3503">
            <v>54.039254216657497</v>
          </cell>
          <cell r="W3503">
            <v>54.75501228123791</v>
          </cell>
          <cell r="X3503">
            <v>55.462504704051796</v>
          </cell>
          <cell r="Y3503">
            <v>56.170704503007471</v>
          </cell>
          <cell r="Z3503">
            <v>56.91276145592839</v>
          </cell>
          <cell r="AA3503">
            <v>57.74360864977195</v>
          </cell>
          <cell r="AB3503">
            <v>58.507439221742665</v>
          </cell>
          <cell r="AC3503">
            <v>59.27262640549219</v>
          </cell>
          <cell r="AD3503">
            <v>60.065513565673378</v>
          </cell>
          <cell r="AE3503">
            <v>60.869007140432515</v>
          </cell>
          <cell r="AF3503">
            <v>61.683249011282939</v>
          </cell>
          <cell r="AG3503">
            <v>62.508382957680382</v>
          </cell>
          <cell r="AH3503">
            <v>63.344554682411669</v>
          </cell>
          <cell r="AI3503">
            <v>64.191911837323005</v>
          </cell>
          <cell r="AJ3503">
            <v>65.050604049392433</v>
          </cell>
          <cell r="AK3503">
            <v>65.920782947151125</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row>
        <row r="3504">
          <cell r="A3504" t="str">
            <v>WASmall C&amp;IDLC Central ACSummer Peak Reduction @Generation (MW)High Participation Case0</v>
          </cell>
          <cell r="B3504" t="str">
            <v>WA</v>
          </cell>
          <cell r="C3504" t="str">
            <v>Small C&amp;I</v>
          </cell>
          <cell r="D3504" t="str">
            <v>DLC Central AC</v>
          </cell>
          <cell r="E3504" t="str">
            <v>Summer Peak Reduction @Generation (MW)</v>
          </cell>
          <cell r="F3504" t="str">
            <v>High Participation Case</v>
          </cell>
          <cell r="G3504">
            <v>0</v>
          </cell>
          <cell r="H3504">
            <v>0</v>
          </cell>
          <cell r="I3504">
            <v>0</v>
          </cell>
          <cell r="J3504">
            <v>0</v>
          </cell>
          <cell r="K3504">
            <v>0</v>
          </cell>
          <cell r="L3504">
            <v>0</v>
          </cell>
          <cell r="M3504">
            <v>0</v>
          </cell>
          <cell r="N3504">
            <v>0</v>
          </cell>
          <cell r="O3504">
            <v>0</v>
          </cell>
          <cell r="P3504">
            <v>0</v>
          </cell>
          <cell r="Q3504">
            <v>0</v>
          </cell>
          <cell r="R3504">
            <v>5.6309529854545115</v>
          </cell>
          <cell r="S3504">
            <v>17.1442871462299</v>
          </cell>
          <cell r="T3504">
            <v>40.548980952242438</v>
          </cell>
          <cell r="U3504">
            <v>52.92799504328039</v>
          </cell>
          <cell r="V3504">
            <v>59.593354892652727</v>
          </cell>
          <cell r="W3504">
            <v>60.382677857562754</v>
          </cell>
          <cell r="X3504">
            <v>61.162885646285609</v>
          </cell>
          <cell r="Y3504">
            <v>61.94387351456492</v>
          </cell>
          <cell r="Z3504">
            <v>62.762198341341403</v>
          </cell>
          <cell r="AA3504">
            <v>63.678439181486489</v>
          </cell>
          <cell r="AB3504">
            <v>64.520775498172327</v>
          </cell>
          <cell r="AC3504">
            <v>65.364607857843168</v>
          </cell>
          <cell r="AD3504">
            <v>66.238987169908881</v>
          </cell>
          <cell r="AE3504">
            <v>67.125063013269198</v>
          </cell>
          <cell r="AF3504">
            <v>68.022991851877961</v>
          </cell>
          <cell r="AG3504">
            <v>68.932932242700019</v>
          </cell>
          <cell r="AH3504">
            <v>69.855044863709381</v>
          </cell>
          <cell r="AI3504">
            <v>70.789492542261797</v>
          </cell>
          <cell r="AJ3504">
            <v>71.73644028384696</v>
          </cell>
          <cell r="AK3504">
            <v>72.696055301225314</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row>
        <row r="3505">
          <cell r="A3505" t="str">
            <v>WASmall C&amp;IDLC Central ACWinter Peak Reduction @Meter  (MW)High Participation Case0</v>
          </cell>
          <cell r="B3505" t="str">
            <v>WA</v>
          </cell>
          <cell r="C3505" t="str">
            <v>Small C&amp;I</v>
          </cell>
          <cell r="D3505" t="str">
            <v>DLC Central AC</v>
          </cell>
          <cell r="E3505" t="str">
            <v>Winter Peak Reduction @Meter  (MW)</v>
          </cell>
          <cell r="F3505" t="str">
            <v>High Participation Case</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row>
        <row r="3506">
          <cell r="A3506" t="str">
            <v>WASmall C&amp;IDLC Central ACWinter Peak Reduction @Generation (MW)High Participation Case0</v>
          </cell>
          <cell r="B3506" t="str">
            <v>WA</v>
          </cell>
          <cell r="C3506" t="str">
            <v>Small C&amp;I</v>
          </cell>
          <cell r="D3506" t="str">
            <v>DLC Central AC</v>
          </cell>
          <cell r="E3506" t="str">
            <v>Winter Peak Reduction @Generation (MW)</v>
          </cell>
          <cell r="F3506" t="str">
            <v>High Participation Case</v>
          </cell>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row>
        <row r="3507">
          <cell r="A3507" t="str">
            <v>WASmall C&amp;IDLC Central ACProgram Annual BenefitsHigh Participation Case0</v>
          </cell>
          <cell r="B3507" t="str">
            <v>WA</v>
          </cell>
          <cell r="C3507" t="str">
            <v>Small C&amp;I</v>
          </cell>
          <cell r="D3507" t="str">
            <v>DLC Central AC</v>
          </cell>
          <cell r="E3507" t="str">
            <v>Program Annual Benefits</v>
          </cell>
          <cell r="F3507" t="str">
            <v>High Participation Case</v>
          </cell>
          <cell r="G3507">
            <v>0</v>
          </cell>
        </row>
        <row r="3508">
          <cell r="A3508" t="str">
            <v>WASmall C&amp;IDLC Central ACNew ParticipantsHigh Participation Case0</v>
          </cell>
          <cell r="B3508" t="str">
            <v>WA</v>
          </cell>
          <cell r="C3508" t="str">
            <v>Small C&amp;I</v>
          </cell>
          <cell r="D3508" t="str">
            <v>DLC Central AC</v>
          </cell>
          <cell r="E3508" t="str">
            <v>New Participants</v>
          </cell>
          <cell r="F3508" t="str">
            <v>High Participation Case</v>
          </cell>
          <cell r="G3508">
            <v>0</v>
          </cell>
          <cell r="H3508">
            <v>0</v>
          </cell>
          <cell r="I3508">
            <v>0</v>
          </cell>
          <cell r="J3508">
            <v>0</v>
          </cell>
          <cell r="K3508">
            <v>0</v>
          </cell>
          <cell r="L3508">
            <v>0</v>
          </cell>
          <cell r="M3508">
            <v>0</v>
          </cell>
          <cell r="N3508">
            <v>0</v>
          </cell>
          <cell r="O3508">
            <v>0</v>
          </cell>
          <cell r="P3508">
            <v>0</v>
          </cell>
          <cell r="Q3508">
            <v>0</v>
          </cell>
          <cell r="R3508">
            <v>16746.686550000006</v>
          </cell>
          <cell r="S3508">
            <v>34271.919000000009</v>
          </cell>
          <cell r="T3508">
            <v>69833.664450000011</v>
          </cell>
          <cell r="U3508">
            <v>36847.527750000037</v>
          </cell>
          <cell r="V3508">
            <v>20100.588749999937</v>
          </cell>
          <cell r="W3508">
            <v>2583.0255000000179</v>
          </cell>
          <cell r="X3508">
            <v>2585.7149999999965</v>
          </cell>
          <cell r="Y3508">
            <v>2585.2035000000324</v>
          </cell>
          <cell r="Z3508">
            <v>2584.5764999999665</v>
          </cell>
          <cell r="AA3508">
            <v>2584.3950000000186</v>
          </cell>
          <cell r="AB3508">
            <v>2584.7249999999767</v>
          </cell>
          <cell r="AC3508">
            <v>2592.8595000000205</v>
          </cell>
          <cell r="AD3508">
            <v>2694.0321599718882</v>
          </cell>
          <cell r="AE3508">
            <v>2731.0805338135397</v>
          </cell>
          <cell r="AF3508">
            <v>2768.6383974915661</v>
          </cell>
          <cell r="AG3508">
            <v>2806.7127575183695</v>
          </cell>
          <cell r="AH3508">
            <v>2845.3107167601411</v>
          </cell>
          <cell r="AI3508">
            <v>2884.4394757617847</v>
          </cell>
          <cell r="AJ3508">
            <v>2924.1063340901455</v>
          </cell>
          <cell r="AK3508">
            <v>2964.3186916958948</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row>
        <row r="3509">
          <cell r="A3509" t="str">
            <v>WASmall C&amp;IDLC Central ACIncentive CostsHigh Participation Case0</v>
          </cell>
          <cell r="B3509" t="str">
            <v>WA</v>
          </cell>
          <cell r="C3509" t="str">
            <v>Small C&amp;I</v>
          </cell>
          <cell r="D3509" t="str">
            <v>DLC Central AC</v>
          </cell>
          <cell r="E3509" t="str">
            <v>Incentive Costs</v>
          </cell>
          <cell r="F3509" t="str">
            <v>High Participation Case</v>
          </cell>
          <cell r="G3509">
            <v>0</v>
          </cell>
          <cell r="H3509">
            <v>0</v>
          </cell>
          <cell r="I3509">
            <v>0</v>
          </cell>
          <cell r="J3509">
            <v>0</v>
          </cell>
          <cell r="K3509">
            <v>0</v>
          </cell>
          <cell r="L3509">
            <v>0</v>
          </cell>
          <cell r="M3509">
            <v>0</v>
          </cell>
          <cell r="N3509">
            <v>0</v>
          </cell>
          <cell r="O3509">
            <v>0</v>
          </cell>
          <cell r="P3509">
            <v>0</v>
          </cell>
          <cell r="Q3509">
            <v>0</v>
          </cell>
          <cell r="R3509">
            <v>351680.42</v>
          </cell>
          <cell r="S3509">
            <v>1071390.72</v>
          </cell>
          <cell r="T3509">
            <v>2537897.67</v>
          </cell>
          <cell r="U3509">
            <v>3311695.75</v>
          </cell>
          <cell r="V3509">
            <v>3733808.12</v>
          </cell>
          <cell r="W3509">
            <v>3788051.65</v>
          </cell>
          <cell r="X3509">
            <v>3842351.67</v>
          </cell>
          <cell r="Y3509">
            <v>3896640.94</v>
          </cell>
          <cell r="Z3509">
            <v>3950917.05</v>
          </cell>
          <cell r="AA3509">
            <v>4005189.34</v>
          </cell>
          <cell r="AB3509">
            <v>4059468.57</v>
          </cell>
          <cell r="AC3509">
            <v>4113918.62</v>
          </cell>
          <cell r="AD3509">
            <v>4170493.29</v>
          </cell>
          <cell r="AE3509">
            <v>4227845.9800000004</v>
          </cell>
          <cell r="AF3509">
            <v>4285987.3899999997</v>
          </cell>
          <cell r="AG3509">
            <v>4344928.3600000003</v>
          </cell>
          <cell r="AH3509">
            <v>4404679.88</v>
          </cell>
          <cell r="AI3509">
            <v>4465253.1100000003</v>
          </cell>
          <cell r="AJ3509">
            <v>4526659.34</v>
          </cell>
          <cell r="AK3509">
            <v>4588910.04</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row>
        <row r="3510">
          <cell r="A3510" t="str">
            <v>WASmall C&amp;IDLC Central ACParticipantsHigh Participation Case0</v>
          </cell>
          <cell r="B3510" t="str">
            <v>WA</v>
          </cell>
          <cell r="C3510" t="str">
            <v>Small C&amp;I</v>
          </cell>
          <cell r="D3510" t="str">
            <v>DLC Central AC</v>
          </cell>
          <cell r="E3510" t="str">
            <v>Participants</v>
          </cell>
          <cell r="F3510" t="str">
            <v>High Participation Case</v>
          </cell>
          <cell r="G3510">
            <v>0</v>
          </cell>
          <cell r="H3510">
            <v>0</v>
          </cell>
          <cell r="I3510">
            <v>0</v>
          </cell>
          <cell r="J3510">
            <v>0</v>
          </cell>
          <cell r="K3510">
            <v>0</v>
          </cell>
          <cell r="L3510">
            <v>0</v>
          </cell>
          <cell r="M3510">
            <v>0</v>
          </cell>
          <cell r="N3510">
            <v>0</v>
          </cell>
          <cell r="O3510">
            <v>0</v>
          </cell>
          <cell r="P3510">
            <v>0</v>
          </cell>
          <cell r="Q3510">
            <v>0</v>
          </cell>
          <cell r="R3510">
            <v>16746.686550000006</v>
          </cell>
          <cell r="S3510">
            <v>51018.605550000015</v>
          </cell>
          <cell r="T3510">
            <v>120852.27000000002</v>
          </cell>
          <cell r="U3510">
            <v>157699.79775000006</v>
          </cell>
          <cell r="V3510">
            <v>177800.38649999999</v>
          </cell>
          <cell r="W3510">
            <v>180383.41200000001</v>
          </cell>
          <cell r="X3510">
            <v>182969.12700000001</v>
          </cell>
          <cell r="Y3510">
            <v>185554.33050000004</v>
          </cell>
          <cell r="Z3510">
            <v>188138.90700000001</v>
          </cell>
          <cell r="AA3510">
            <v>190723.30200000003</v>
          </cell>
          <cell r="AB3510">
            <v>193308.027</v>
          </cell>
          <cell r="AC3510">
            <v>195900.88650000002</v>
          </cell>
          <cell r="AD3510">
            <v>198594.91865997191</v>
          </cell>
          <cell r="AE3510">
            <v>201325.99919378545</v>
          </cell>
          <cell r="AF3510">
            <v>204094.63759127702</v>
          </cell>
          <cell r="AG3510">
            <v>206901.35034879539</v>
          </cell>
          <cell r="AH3510">
            <v>209746.66106555553</v>
          </cell>
          <cell r="AI3510">
            <v>212631.10054131731</v>
          </cell>
          <cell r="AJ3510">
            <v>215555.20687540746</v>
          </cell>
          <cell r="AK3510">
            <v>218519.52556710335</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row>
        <row r="3511">
          <cell r="A3511" t="str">
            <v>WAResidentialDLC Elec Vehicle ChargingProgram Annual BenefitsHigh Participation Case0</v>
          </cell>
          <cell r="B3511" t="str">
            <v>WA</v>
          </cell>
          <cell r="C3511" t="str">
            <v>Residential</v>
          </cell>
          <cell r="D3511" t="str">
            <v>DLC Elec Vehicle Charging</v>
          </cell>
          <cell r="E3511" t="str">
            <v>Program Annual Benefits</v>
          </cell>
          <cell r="F3511" t="str">
            <v>High Participation Case</v>
          </cell>
          <cell r="G3511">
            <v>0</v>
          </cell>
          <cell r="H3511">
            <v>0</v>
          </cell>
          <cell r="I3511">
            <v>0</v>
          </cell>
          <cell r="J3511">
            <v>0</v>
          </cell>
          <cell r="K3511">
            <v>0</v>
          </cell>
          <cell r="L3511">
            <v>0</v>
          </cell>
          <cell r="M3511">
            <v>0</v>
          </cell>
          <cell r="N3511">
            <v>0</v>
          </cell>
          <cell r="O3511">
            <v>0</v>
          </cell>
          <cell r="P3511">
            <v>0</v>
          </cell>
          <cell r="Q3511">
            <v>0</v>
          </cell>
          <cell r="R3511">
            <v>573231.01</v>
          </cell>
          <cell r="S3511">
            <v>1745288.43</v>
          </cell>
          <cell r="T3511">
            <v>4127886.26</v>
          </cell>
          <cell r="U3511">
            <v>5388069.9000000004</v>
          </cell>
          <cell r="V3511">
            <v>6066603.5300000003</v>
          </cell>
          <cell r="W3511">
            <v>6146956.6100000003</v>
          </cell>
          <cell r="X3511">
            <v>6226381.7599999998</v>
          </cell>
          <cell r="Y3511">
            <v>6305886.3200000003</v>
          </cell>
          <cell r="Z3511">
            <v>6389191.79</v>
          </cell>
          <cell r="AA3511">
            <v>6482465.1100000003</v>
          </cell>
          <cell r="AB3511">
            <v>6568214.9500000002</v>
          </cell>
          <cell r="AC3511">
            <v>6654117.0800000001</v>
          </cell>
          <cell r="AD3511">
            <v>6743128.8899999997</v>
          </cell>
          <cell r="AE3511">
            <v>6833331.4100000001</v>
          </cell>
          <cell r="AF3511">
            <v>6924740.5700000003</v>
          </cell>
          <cell r="AG3511">
            <v>7017372.5</v>
          </cell>
          <cell r="AH3511">
            <v>7111243.5700000003</v>
          </cell>
          <cell r="AI3511">
            <v>7206370.3399999999</v>
          </cell>
          <cell r="AJ3511">
            <v>7302769.6200000001</v>
          </cell>
          <cell r="AK3511">
            <v>7400458.4299999997</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row>
        <row r="3512">
          <cell r="A3512" t="str">
            <v>WAResidentialDLC Elec Vehicle ChargingProgram Annual CostsHigh Participation Case0</v>
          </cell>
          <cell r="B3512" t="str">
            <v>WA</v>
          </cell>
          <cell r="C3512" t="str">
            <v>Residential</v>
          </cell>
          <cell r="D3512" t="str">
            <v>DLC Elec Vehicle Charging</v>
          </cell>
          <cell r="E3512" t="str">
            <v>Program Annual Costs</v>
          </cell>
          <cell r="F3512" t="str">
            <v>High Participation Case</v>
          </cell>
          <cell r="G3512">
            <v>0</v>
          </cell>
          <cell r="H3512">
            <v>0</v>
          </cell>
          <cell r="I3512">
            <v>0</v>
          </cell>
          <cell r="J3512">
            <v>0</v>
          </cell>
          <cell r="K3512">
            <v>0</v>
          </cell>
          <cell r="L3512">
            <v>0</v>
          </cell>
          <cell r="M3512">
            <v>0</v>
          </cell>
          <cell r="N3512">
            <v>0</v>
          </cell>
          <cell r="O3512">
            <v>0</v>
          </cell>
          <cell r="P3512">
            <v>0</v>
          </cell>
          <cell r="Q3512">
            <v>0</v>
          </cell>
          <cell r="R3512">
            <v>5834317.1500000004</v>
          </cell>
          <cell r="S3512">
            <v>12509121.98</v>
          </cell>
          <cell r="T3512">
            <v>26286343.199999999</v>
          </cell>
          <cell r="U3512">
            <v>16130618.27</v>
          </cell>
          <cell r="V3512">
            <v>10911310.720000001</v>
          </cell>
          <cell r="W3512">
            <v>4823091.07</v>
          </cell>
          <cell r="X3512">
            <v>4899046.41</v>
          </cell>
          <cell r="Y3512">
            <v>4974249.76</v>
          </cell>
          <cell r="Z3512">
            <v>5049879.66</v>
          </cell>
          <cell r="AA3512">
            <v>5126289.05</v>
          </cell>
          <cell r="AB3512">
            <v>5203203.5</v>
          </cell>
          <cell r="AC3512">
            <v>5283869.59</v>
          </cell>
          <cell r="AD3512">
            <v>5405233.1200000001</v>
          </cell>
          <cell r="AE3512">
            <v>5502775.29</v>
          </cell>
          <cell r="AF3512">
            <v>5602414.6799999997</v>
          </cell>
          <cell r="AG3512">
            <v>5704204.7300000004</v>
          </cell>
          <cell r="AH3512">
            <v>5808200.4400000004</v>
          </cell>
          <cell r="AI3512">
            <v>5914458.3899999997</v>
          </cell>
          <cell r="AJ3512">
            <v>6023036.7800000003</v>
          </cell>
          <cell r="AK3512">
            <v>6133995.5099999998</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row>
        <row r="3513">
          <cell r="A3513" t="str">
            <v>WAResidentialDLC Elec Vehicle ChargingNon-Incentive CostsHigh Participation Case0</v>
          </cell>
          <cell r="B3513" t="str">
            <v>WA</v>
          </cell>
          <cell r="C3513" t="str">
            <v>Residential</v>
          </cell>
          <cell r="D3513" t="str">
            <v>DLC Elec Vehicle Charging</v>
          </cell>
          <cell r="E3513" t="str">
            <v>Non-Incentive Costs</v>
          </cell>
          <cell r="F3513" t="str">
            <v>High Participation Case</v>
          </cell>
          <cell r="G3513">
            <v>0</v>
          </cell>
          <cell r="H3513">
            <v>0</v>
          </cell>
          <cell r="I3513">
            <v>0</v>
          </cell>
          <cell r="J3513">
            <v>0</v>
          </cell>
          <cell r="K3513">
            <v>0</v>
          </cell>
          <cell r="L3513">
            <v>0</v>
          </cell>
          <cell r="M3513">
            <v>0</v>
          </cell>
          <cell r="N3513">
            <v>0</v>
          </cell>
          <cell r="O3513">
            <v>0</v>
          </cell>
          <cell r="P3513">
            <v>0</v>
          </cell>
          <cell r="Q3513">
            <v>0</v>
          </cell>
          <cell r="R3513">
            <v>5482636.7300000004</v>
          </cell>
          <cell r="S3513">
            <v>11437731.27</v>
          </cell>
          <cell r="T3513">
            <v>23748445.530000001</v>
          </cell>
          <cell r="U3513">
            <v>12818922.52</v>
          </cell>
          <cell r="V3513">
            <v>7177502.6100000003</v>
          </cell>
          <cell r="W3513">
            <v>1035039.42</v>
          </cell>
          <cell r="X3513">
            <v>1056694.75</v>
          </cell>
          <cell r="Y3513">
            <v>1077608.81</v>
          </cell>
          <cell r="Z3513">
            <v>1098962.6200000001</v>
          </cell>
          <cell r="AA3513">
            <v>1121099.71</v>
          </cell>
          <cell r="AB3513">
            <v>1143734.93</v>
          </cell>
          <cell r="AC3513">
            <v>1169950.97</v>
          </cell>
          <cell r="AD3513">
            <v>1234739.83</v>
          </cell>
          <cell r="AE3513">
            <v>1274929.31</v>
          </cell>
          <cell r="AF3513">
            <v>1316427.29</v>
          </cell>
          <cell r="AG3513">
            <v>1359276.37</v>
          </cell>
          <cell r="AH3513">
            <v>1403520.56</v>
          </cell>
          <cell r="AI3513">
            <v>1449205.28</v>
          </cell>
          <cell r="AJ3513">
            <v>1496377.44</v>
          </cell>
          <cell r="AK3513">
            <v>1545085.48</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row>
        <row r="3514">
          <cell r="A3514" t="str">
            <v>WAResidentialDLC Elec Vehicle ChargingSummer Peak Reduction @Meter  (MW)High Participation Case0</v>
          </cell>
          <cell r="B3514" t="str">
            <v>WA</v>
          </cell>
          <cell r="C3514" t="str">
            <v>Residential</v>
          </cell>
          <cell r="D3514" t="str">
            <v>DLC Elec Vehicle Charging</v>
          </cell>
          <cell r="E3514" t="str">
            <v>Summer Peak Reduction @Meter  (MW)</v>
          </cell>
          <cell r="F3514" t="str">
            <v>High Participation Case</v>
          </cell>
          <cell r="G3514">
            <v>0</v>
          </cell>
          <cell r="H3514">
            <v>0</v>
          </cell>
          <cell r="I3514">
            <v>0</v>
          </cell>
          <cell r="J3514">
            <v>0</v>
          </cell>
          <cell r="K3514">
            <v>0</v>
          </cell>
          <cell r="L3514">
            <v>0</v>
          </cell>
          <cell r="M3514">
            <v>0</v>
          </cell>
          <cell r="N3514">
            <v>0</v>
          </cell>
          <cell r="O3514">
            <v>0</v>
          </cell>
          <cell r="P3514">
            <v>0</v>
          </cell>
          <cell r="Q3514">
            <v>0</v>
          </cell>
          <cell r="R3514">
            <v>5.1061481672101516</v>
          </cell>
          <cell r="S3514">
            <v>15.546439584201273</v>
          </cell>
          <cell r="T3514">
            <v>36.769815927493447</v>
          </cell>
          <cell r="U3514">
            <v>47.99510590524666</v>
          </cell>
          <cell r="V3514">
            <v>54.039254216657497</v>
          </cell>
          <cell r="W3514">
            <v>54.75501228123791</v>
          </cell>
          <cell r="X3514">
            <v>55.462504704051796</v>
          </cell>
          <cell r="Y3514">
            <v>56.170704503007471</v>
          </cell>
          <cell r="Z3514">
            <v>56.91276145592839</v>
          </cell>
          <cell r="AA3514">
            <v>57.74360864977195</v>
          </cell>
          <cell r="AB3514">
            <v>58.507439221742665</v>
          </cell>
          <cell r="AC3514">
            <v>59.27262640549219</v>
          </cell>
          <cell r="AD3514">
            <v>60.065513565673378</v>
          </cell>
          <cell r="AE3514">
            <v>60.869007140432515</v>
          </cell>
          <cell r="AF3514">
            <v>61.683249011282939</v>
          </cell>
          <cell r="AG3514">
            <v>62.508382957680382</v>
          </cell>
          <cell r="AH3514">
            <v>63.344554682411669</v>
          </cell>
          <cell r="AI3514">
            <v>64.191911837323005</v>
          </cell>
          <cell r="AJ3514">
            <v>65.050604049392433</v>
          </cell>
          <cell r="AK3514">
            <v>65.920782947151125</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row>
        <row r="3515">
          <cell r="A3515" t="str">
            <v>WAResidentialDLC Elec Vehicle ChargingSummer Peak Reduction @Generation (MW)High Participation Case0</v>
          </cell>
          <cell r="B3515" t="str">
            <v>WA</v>
          </cell>
          <cell r="C3515" t="str">
            <v>Residential</v>
          </cell>
          <cell r="D3515" t="str">
            <v>DLC Elec Vehicle Charging</v>
          </cell>
          <cell r="E3515" t="str">
            <v>Summer Peak Reduction @Generation (MW)</v>
          </cell>
          <cell r="F3515" t="str">
            <v>High Participation Case</v>
          </cell>
          <cell r="G3515">
            <v>0</v>
          </cell>
          <cell r="H3515">
            <v>0</v>
          </cell>
          <cell r="I3515">
            <v>0</v>
          </cell>
          <cell r="J3515">
            <v>0</v>
          </cell>
          <cell r="K3515">
            <v>0</v>
          </cell>
          <cell r="L3515">
            <v>0</v>
          </cell>
          <cell r="M3515">
            <v>0</v>
          </cell>
          <cell r="N3515">
            <v>0</v>
          </cell>
          <cell r="O3515">
            <v>0</v>
          </cell>
          <cell r="P3515">
            <v>0</v>
          </cell>
          <cell r="Q3515">
            <v>0</v>
          </cell>
          <cell r="R3515">
            <v>5.6309529854545115</v>
          </cell>
          <cell r="S3515">
            <v>17.1442871462299</v>
          </cell>
          <cell r="T3515">
            <v>40.548980952242438</v>
          </cell>
          <cell r="U3515">
            <v>52.92799504328039</v>
          </cell>
          <cell r="V3515">
            <v>59.593354892652727</v>
          </cell>
          <cell r="W3515">
            <v>60.382677857562754</v>
          </cell>
          <cell r="X3515">
            <v>61.162885646285609</v>
          </cell>
          <cell r="Y3515">
            <v>61.94387351456492</v>
          </cell>
          <cell r="Z3515">
            <v>62.762198341341403</v>
          </cell>
          <cell r="AA3515">
            <v>63.678439181486489</v>
          </cell>
          <cell r="AB3515">
            <v>64.520775498172327</v>
          </cell>
          <cell r="AC3515">
            <v>65.364607857843168</v>
          </cell>
          <cell r="AD3515">
            <v>66.238987169908881</v>
          </cell>
          <cell r="AE3515">
            <v>67.125063013269198</v>
          </cell>
          <cell r="AF3515">
            <v>68.022991851877961</v>
          </cell>
          <cell r="AG3515">
            <v>68.932932242700019</v>
          </cell>
          <cell r="AH3515">
            <v>69.855044863709381</v>
          </cell>
          <cell r="AI3515">
            <v>70.789492542261797</v>
          </cell>
          <cell r="AJ3515">
            <v>71.73644028384696</v>
          </cell>
          <cell r="AK3515">
            <v>72.696055301225314</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row>
        <row r="3516">
          <cell r="A3516" t="str">
            <v>WAResidentialDLC Elec Vehicle ChargingWinter Peak Reduction @Meter  (MW)High Participation Case0</v>
          </cell>
          <cell r="B3516" t="str">
            <v>WA</v>
          </cell>
          <cell r="C3516" t="str">
            <v>Residential</v>
          </cell>
          <cell r="D3516" t="str">
            <v>DLC Elec Vehicle Charging</v>
          </cell>
          <cell r="E3516" t="str">
            <v>Winter Peak Reduction @Meter  (MW)</v>
          </cell>
          <cell r="F3516" t="str">
            <v>High Participation Case</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row>
        <row r="3517">
          <cell r="A3517" t="str">
            <v>WAResidentialDLC Elec Vehicle ChargingWinter Peak Reduction @Generation (MW)High Participation Case0</v>
          </cell>
          <cell r="B3517" t="str">
            <v>WA</v>
          </cell>
          <cell r="C3517" t="str">
            <v>Residential</v>
          </cell>
          <cell r="D3517" t="str">
            <v>DLC Elec Vehicle Charging</v>
          </cell>
          <cell r="E3517" t="str">
            <v>Winter Peak Reduction @Generation (MW)</v>
          </cell>
          <cell r="F3517" t="str">
            <v>High Participation Case</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row>
        <row r="3518">
          <cell r="A3518" t="str">
            <v>WAResidentialDLC Elec Vehicle ChargingProgram Annual BenefitsHigh Participation Case0</v>
          </cell>
          <cell r="B3518" t="str">
            <v>WA</v>
          </cell>
          <cell r="C3518" t="str">
            <v>Residential</v>
          </cell>
          <cell r="D3518" t="str">
            <v>DLC Elec Vehicle Charging</v>
          </cell>
          <cell r="E3518" t="str">
            <v>Program Annual Benefits</v>
          </cell>
          <cell r="F3518" t="str">
            <v>High Participation Case</v>
          </cell>
          <cell r="G3518">
            <v>0</v>
          </cell>
        </row>
        <row r="3519">
          <cell r="A3519" t="str">
            <v>WAResidentialDLC Elec Vehicle ChargingNew ParticipantsHigh Participation Case0</v>
          </cell>
          <cell r="B3519" t="str">
            <v>WA</v>
          </cell>
          <cell r="C3519" t="str">
            <v>Residential</v>
          </cell>
          <cell r="D3519" t="str">
            <v>DLC Elec Vehicle Charging</v>
          </cell>
          <cell r="E3519" t="str">
            <v>New Participants</v>
          </cell>
          <cell r="F3519" t="str">
            <v>High Participation Case</v>
          </cell>
          <cell r="G3519">
            <v>0</v>
          </cell>
          <cell r="H3519">
            <v>0</v>
          </cell>
          <cell r="I3519">
            <v>0</v>
          </cell>
          <cell r="J3519">
            <v>0</v>
          </cell>
          <cell r="K3519">
            <v>0</v>
          </cell>
          <cell r="L3519">
            <v>0</v>
          </cell>
          <cell r="M3519">
            <v>0</v>
          </cell>
          <cell r="N3519">
            <v>0</v>
          </cell>
          <cell r="O3519">
            <v>0</v>
          </cell>
          <cell r="P3519">
            <v>0</v>
          </cell>
          <cell r="Q3519">
            <v>0</v>
          </cell>
          <cell r="R3519">
            <v>16746.686550000006</v>
          </cell>
          <cell r="S3519">
            <v>34271.919000000009</v>
          </cell>
          <cell r="T3519">
            <v>69833.664450000011</v>
          </cell>
          <cell r="U3519">
            <v>36847.527750000037</v>
          </cell>
          <cell r="V3519">
            <v>20100.588749999937</v>
          </cell>
          <cell r="W3519">
            <v>2583.0255000000179</v>
          </cell>
          <cell r="X3519">
            <v>2585.7149999999965</v>
          </cell>
          <cell r="Y3519">
            <v>2585.2035000000324</v>
          </cell>
          <cell r="Z3519">
            <v>2584.5764999999665</v>
          </cell>
          <cell r="AA3519">
            <v>2584.3950000000186</v>
          </cell>
          <cell r="AB3519">
            <v>2584.7249999999767</v>
          </cell>
          <cell r="AC3519">
            <v>2592.8595000000205</v>
          </cell>
          <cell r="AD3519">
            <v>2694.0321599718882</v>
          </cell>
          <cell r="AE3519">
            <v>2731.0805338135397</v>
          </cell>
          <cell r="AF3519">
            <v>2768.6383974915661</v>
          </cell>
          <cell r="AG3519">
            <v>2806.7127575183695</v>
          </cell>
          <cell r="AH3519">
            <v>2845.3107167601411</v>
          </cell>
          <cell r="AI3519">
            <v>2884.4394757617847</v>
          </cell>
          <cell r="AJ3519">
            <v>2924.1063340901455</v>
          </cell>
          <cell r="AK3519">
            <v>2964.3186916958948</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row>
        <row r="3520">
          <cell r="A3520" t="str">
            <v>WAResidentialDLC Elec Vehicle ChargingIncentive CostsHigh Participation Case0</v>
          </cell>
          <cell r="B3520" t="str">
            <v>WA</v>
          </cell>
          <cell r="C3520" t="str">
            <v>Residential</v>
          </cell>
          <cell r="D3520" t="str">
            <v>DLC Elec Vehicle Charging</v>
          </cell>
          <cell r="E3520" t="str">
            <v>Incentive Costs</v>
          </cell>
          <cell r="F3520" t="str">
            <v>High Participation Case</v>
          </cell>
          <cell r="G3520">
            <v>0</v>
          </cell>
          <cell r="H3520">
            <v>0</v>
          </cell>
          <cell r="I3520">
            <v>0</v>
          </cell>
          <cell r="J3520">
            <v>0</v>
          </cell>
          <cell r="K3520">
            <v>0</v>
          </cell>
          <cell r="L3520">
            <v>0</v>
          </cell>
          <cell r="M3520">
            <v>0</v>
          </cell>
          <cell r="N3520">
            <v>0</v>
          </cell>
          <cell r="O3520">
            <v>0</v>
          </cell>
          <cell r="P3520">
            <v>0</v>
          </cell>
          <cell r="Q3520">
            <v>0</v>
          </cell>
          <cell r="R3520">
            <v>351680.42</v>
          </cell>
          <cell r="S3520">
            <v>1071390.72</v>
          </cell>
          <cell r="T3520">
            <v>2537897.67</v>
          </cell>
          <cell r="U3520">
            <v>3311695.75</v>
          </cell>
          <cell r="V3520">
            <v>3733808.12</v>
          </cell>
          <cell r="W3520">
            <v>3788051.65</v>
          </cell>
          <cell r="X3520">
            <v>3842351.67</v>
          </cell>
          <cell r="Y3520">
            <v>3896640.94</v>
          </cell>
          <cell r="Z3520">
            <v>3950917.05</v>
          </cell>
          <cell r="AA3520">
            <v>4005189.34</v>
          </cell>
          <cell r="AB3520">
            <v>4059468.57</v>
          </cell>
          <cell r="AC3520">
            <v>4113918.62</v>
          </cell>
          <cell r="AD3520">
            <v>4170493.29</v>
          </cell>
          <cell r="AE3520">
            <v>4227845.9800000004</v>
          </cell>
          <cell r="AF3520">
            <v>4285987.3899999997</v>
          </cell>
          <cell r="AG3520">
            <v>4344928.3600000003</v>
          </cell>
          <cell r="AH3520">
            <v>4404679.88</v>
          </cell>
          <cell r="AI3520">
            <v>4465253.1100000003</v>
          </cell>
          <cell r="AJ3520">
            <v>4526659.34</v>
          </cell>
          <cell r="AK3520">
            <v>4588910.04</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row>
        <row r="3521">
          <cell r="A3521" t="str">
            <v>WAResidentialDLC Elec Vehicle ChargingParticipantsHigh Participation Case0</v>
          </cell>
          <cell r="B3521" t="str">
            <v>WA</v>
          </cell>
          <cell r="C3521" t="str">
            <v>Residential</v>
          </cell>
          <cell r="D3521" t="str">
            <v>DLC Elec Vehicle Charging</v>
          </cell>
          <cell r="E3521" t="str">
            <v>Participants</v>
          </cell>
          <cell r="F3521" t="str">
            <v>High Participation Case</v>
          </cell>
          <cell r="G3521">
            <v>0</v>
          </cell>
          <cell r="H3521">
            <v>0</v>
          </cell>
          <cell r="I3521">
            <v>0</v>
          </cell>
          <cell r="J3521">
            <v>0</v>
          </cell>
          <cell r="K3521">
            <v>0</v>
          </cell>
          <cell r="L3521">
            <v>0</v>
          </cell>
          <cell r="M3521">
            <v>0</v>
          </cell>
          <cell r="N3521">
            <v>0</v>
          </cell>
          <cell r="O3521">
            <v>0</v>
          </cell>
          <cell r="P3521">
            <v>0</v>
          </cell>
          <cell r="Q3521">
            <v>0</v>
          </cell>
          <cell r="R3521">
            <v>16746.686550000006</v>
          </cell>
          <cell r="S3521">
            <v>51018.605550000015</v>
          </cell>
          <cell r="T3521">
            <v>120852.27000000002</v>
          </cell>
          <cell r="U3521">
            <v>157699.79775000006</v>
          </cell>
          <cell r="V3521">
            <v>177800.38649999999</v>
          </cell>
          <cell r="W3521">
            <v>180383.41200000001</v>
          </cell>
          <cell r="X3521">
            <v>182969.12700000001</v>
          </cell>
          <cell r="Y3521">
            <v>185554.33050000004</v>
          </cell>
          <cell r="Z3521">
            <v>188138.90700000001</v>
          </cell>
          <cell r="AA3521">
            <v>190723.30200000003</v>
          </cell>
          <cell r="AB3521">
            <v>193308.027</v>
          </cell>
          <cell r="AC3521">
            <v>195900.88650000002</v>
          </cell>
          <cell r="AD3521">
            <v>198594.91865997191</v>
          </cell>
          <cell r="AE3521">
            <v>201325.99919378545</v>
          </cell>
          <cell r="AF3521">
            <v>204094.63759127702</v>
          </cell>
          <cell r="AG3521">
            <v>206901.35034879539</v>
          </cell>
          <cell r="AH3521">
            <v>209746.66106555553</v>
          </cell>
          <cell r="AI3521">
            <v>212631.10054131731</v>
          </cell>
          <cell r="AJ3521">
            <v>215555.20687540746</v>
          </cell>
          <cell r="AK3521">
            <v>218519.52556710335</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row>
        <row r="3522">
          <cell r="A3522" t="str">
            <v>WAIrrigationDLC IrrigationProgram Annual BenefitsHigh Participation Case0</v>
          </cell>
          <cell r="B3522" t="str">
            <v>WA</v>
          </cell>
          <cell r="C3522" t="str">
            <v>Irrigation</v>
          </cell>
          <cell r="D3522" t="str">
            <v>DLC Irrigation</v>
          </cell>
          <cell r="E3522" t="str">
            <v>Program Annual Benefits</v>
          </cell>
          <cell r="F3522" t="str">
            <v>High Participation Case</v>
          </cell>
          <cell r="G3522">
            <v>0</v>
          </cell>
          <cell r="H3522">
            <v>0</v>
          </cell>
          <cell r="I3522">
            <v>0</v>
          </cell>
          <cell r="J3522">
            <v>0</v>
          </cell>
          <cell r="K3522">
            <v>0</v>
          </cell>
          <cell r="L3522">
            <v>0</v>
          </cell>
          <cell r="M3522">
            <v>0</v>
          </cell>
          <cell r="N3522">
            <v>0</v>
          </cell>
          <cell r="O3522">
            <v>0</v>
          </cell>
          <cell r="P3522">
            <v>0</v>
          </cell>
          <cell r="Q3522">
            <v>0</v>
          </cell>
          <cell r="R3522">
            <v>573231.01</v>
          </cell>
          <cell r="S3522">
            <v>1745288.43</v>
          </cell>
          <cell r="T3522">
            <v>4127886.26</v>
          </cell>
          <cell r="U3522">
            <v>5388069.9000000004</v>
          </cell>
          <cell r="V3522">
            <v>6066603.5300000003</v>
          </cell>
          <cell r="W3522">
            <v>6146956.6100000003</v>
          </cell>
          <cell r="X3522">
            <v>6226381.7599999998</v>
          </cell>
          <cell r="Y3522">
            <v>6305886.3200000003</v>
          </cell>
          <cell r="Z3522">
            <v>6389191.79</v>
          </cell>
          <cell r="AA3522">
            <v>6482465.1100000003</v>
          </cell>
          <cell r="AB3522">
            <v>6568214.9500000002</v>
          </cell>
          <cell r="AC3522">
            <v>6654117.0800000001</v>
          </cell>
          <cell r="AD3522">
            <v>6743128.8899999997</v>
          </cell>
          <cell r="AE3522">
            <v>6833331.4100000001</v>
          </cell>
          <cell r="AF3522">
            <v>6924740.5700000003</v>
          </cell>
          <cell r="AG3522">
            <v>7017372.5</v>
          </cell>
          <cell r="AH3522">
            <v>7111243.5700000003</v>
          </cell>
          <cell r="AI3522">
            <v>7206370.3399999999</v>
          </cell>
          <cell r="AJ3522">
            <v>7302769.6200000001</v>
          </cell>
          <cell r="AK3522">
            <v>7400458.4299999997</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row>
        <row r="3523">
          <cell r="A3523" t="str">
            <v>WAIrrigationDLC IrrigationProgram Annual CostsHigh Participation Case0</v>
          </cell>
          <cell r="B3523" t="str">
            <v>WA</v>
          </cell>
          <cell r="C3523" t="str">
            <v>Irrigation</v>
          </cell>
          <cell r="D3523" t="str">
            <v>DLC Irrigation</v>
          </cell>
          <cell r="E3523" t="str">
            <v>Program Annual Costs</v>
          </cell>
          <cell r="F3523" t="str">
            <v>High Participation Case</v>
          </cell>
          <cell r="G3523">
            <v>0</v>
          </cell>
          <cell r="H3523">
            <v>0</v>
          </cell>
          <cell r="I3523">
            <v>0</v>
          </cell>
          <cell r="J3523">
            <v>0</v>
          </cell>
          <cell r="K3523">
            <v>0</v>
          </cell>
          <cell r="L3523">
            <v>0</v>
          </cell>
          <cell r="M3523">
            <v>0</v>
          </cell>
          <cell r="N3523">
            <v>0</v>
          </cell>
          <cell r="O3523">
            <v>0</v>
          </cell>
          <cell r="P3523">
            <v>0</v>
          </cell>
          <cell r="Q3523">
            <v>0</v>
          </cell>
          <cell r="R3523">
            <v>5834317.1500000004</v>
          </cell>
          <cell r="S3523">
            <v>12509121.98</v>
          </cell>
          <cell r="T3523">
            <v>26286343.199999999</v>
          </cell>
          <cell r="U3523">
            <v>16130618.27</v>
          </cell>
          <cell r="V3523">
            <v>10911310.720000001</v>
          </cell>
          <cell r="W3523">
            <v>4823091.07</v>
          </cell>
          <cell r="X3523">
            <v>4899046.41</v>
          </cell>
          <cell r="Y3523">
            <v>4974249.76</v>
          </cell>
          <cell r="Z3523">
            <v>5049879.66</v>
          </cell>
          <cell r="AA3523">
            <v>5126289.05</v>
          </cell>
          <cell r="AB3523">
            <v>5203203.5</v>
          </cell>
          <cell r="AC3523">
            <v>5283869.59</v>
          </cell>
          <cell r="AD3523">
            <v>5405233.1200000001</v>
          </cell>
          <cell r="AE3523">
            <v>5502775.29</v>
          </cell>
          <cell r="AF3523">
            <v>5602414.6799999997</v>
          </cell>
          <cell r="AG3523">
            <v>5704204.7300000004</v>
          </cell>
          <cell r="AH3523">
            <v>5808200.4400000004</v>
          </cell>
          <cell r="AI3523">
            <v>5914458.3899999997</v>
          </cell>
          <cell r="AJ3523">
            <v>6023036.7800000003</v>
          </cell>
          <cell r="AK3523">
            <v>6133995.5099999998</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row>
        <row r="3524">
          <cell r="A3524" t="str">
            <v>WAIrrigationDLC IrrigationNon-Incentive CostsHigh Participation Case0</v>
          </cell>
          <cell r="B3524" t="str">
            <v>WA</v>
          </cell>
          <cell r="C3524" t="str">
            <v>Irrigation</v>
          </cell>
          <cell r="D3524" t="str">
            <v>DLC Irrigation</v>
          </cell>
          <cell r="E3524" t="str">
            <v>Non-Incentive Costs</v>
          </cell>
          <cell r="F3524" t="str">
            <v>High Participation Case</v>
          </cell>
          <cell r="G3524">
            <v>0</v>
          </cell>
          <cell r="H3524">
            <v>0</v>
          </cell>
          <cell r="I3524">
            <v>0</v>
          </cell>
          <cell r="J3524">
            <v>0</v>
          </cell>
          <cell r="K3524">
            <v>0</v>
          </cell>
          <cell r="L3524">
            <v>0</v>
          </cell>
          <cell r="M3524">
            <v>0</v>
          </cell>
          <cell r="N3524">
            <v>0</v>
          </cell>
          <cell r="O3524">
            <v>0</v>
          </cell>
          <cell r="P3524">
            <v>0</v>
          </cell>
          <cell r="Q3524">
            <v>0</v>
          </cell>
          <cell r="R3524">
            <v>5482636.7300000004</v>
          </cell>
          <cell r="S3524">
            <v>11437731.27</v>
          </cell>
          <cell r="T3524">
            <v>23748445.530000001</v>
          </cell>
          <cell r="U3524">
            <v>12818922.52</v>
          </cell>
          <cell r="V3524">
            <v>7177502.6100000003</v>
          </cell>
          <cell r="W3524">
            <v>1035039.42</v>
          </cell>
          <cell r="X3524">
            <v>1056694.75</v>
          </cell>
          <cell r="Y3524">
            <v>1077608.81</v>
          </cell>
          <cell r="Z3524">
            <v>1098962.6200000001</v>
          </cell>
          <cell r="AA3524">
            <v>1121099.71</v>
          </cell>
          <cell r="AB3524">
            <v>1143734.93</v>
          </cell>
          <cell r="AC3524">
            <v>1169950.97</v>
          </cell>
          <cell r="AD3524">
            <v>1234739.83</v>
          </cell>
          <cell r="AE3524">
            <v>1274929.31</v>
          </cell>
          <cell r="AF3524">
            <v>1316427.29</v>
          </cell>
          <cell r="AG3524">
            <v>1359276.37</v>
          </cell>
          <cell r="AH3524">
            <v>1403520.56</v>
          </cell>
          <cell r="AI3524">
            <v>1449205.28</v>
          </cell>
          <cell r="AJ3524">
            <v>1496377.44</v>
          </cell>
          <cell r="AK3524">
            <v>1545085.48</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row>
        <row r="3525">
          <cell r="A3525" t="str">
            <v>WAIrrigationDLC IrrigationSummer Peak Reduction @Meter  (MW)High Participation Case0</v>
          </cell>
          <cell r="B3525" t="str">
            <v>WA</v>
          </cell>
          <cell r="C3525" t="str">
            <v>Irrigation</v>
          </cell>
          <cell r="D3525" t="str">
            <v>DLC Irrigation</v>
          </cell>
          <cell r="E3525" t="str">
            <v>Summer Peak Reduction @Meter  (MW)</v>
          </cell>
          <cell r="F3525" t="str">
            <v>High Participation Case</v>
          </cell>
          <cell r="G3525">
            <v>0</v>
          </cell>
          <cell r="H3525">
            <v>0</v>
          </cell>
          <cell r="I3525">
            <v>0</v>
          </cell>
          <cell r="J3525">
            <v>0</v>
          </cell>
          <cell r="K3525">
            <v>0</v>
          </cell>
          <cell r="L3525">
            <v>0</v>
          </cell>
          <cell r="M3525">
            <v>0</v>
          </cell>
          <cell r="N3525">
            <v>0</v>
          </cell>
          <cell r="O3525">
            <v>0</v>
          </cell>
          <cell r="P3525">
            <v>0</v>
          </cell>
          <cell r="Q3525">
            <v>0</v>
          </cell>
          <cell r="R3525">
            <v>5.1061481672101516</v>
          </cell>
          <cell r="S3525">
            <v>15.546439584201273</v>
          </cell>
          <cell r="T3525">
            <v>36.769815927493447</v>
          </cell>
          <cell r="U3525">
            <v>47.99510590524666</v>
          </cell>
          <cell r="V3525">
            <v>54.039254216657497</v>
          </cell>
          <cell r="W3525">
            <v>54.75501228123791</v>
          </cell>
          <cell r="X3525">
            <v>55.462504704051796</v>
          </cell>
          <cell r="Y3525">
            <v>56.170704503007471</v>
          </cell>
          <cell r="Z3525">
            <v>56.91276145592839</v>
          </cell>
          <cell r="AA3525">
            <v>57.74360864977195</v>
          </cell>
          <cell r="AB3525">
            <v>58.507439221742665</v>
          </cell>
          <cell r="AC3525">
            <v>59.27262640549219</v>
          </cell>
          <cell r="AD3525">
            <v>60.065513565673378</v>
          </cell>
          <cell r="AE3525">
            <v>60.869007140432515</v>
          </cell>
          <cell r="AF3525">
            <v>61.683249011282939</v>
          </cell>
          <cell r="AG3525">
            <v>62.508382957680382</v>
          </cell>
          <cell r="AH3525">
            <v>63.344554682411669</v>
          </cell>
          <cell r="AI3525">
            <v>64.191911837323005</v>
          </cell>
          <cell r="AJ3525">
            <v>65.050604049392433</v>
          </cell>
          <cell r="AK3525">
            <v>65.920782947151125</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row>
        <row r="3526">
          <cell r="A3526" t="str">
            <v>WAIrrigationDLC IrrigationSummer Peak Reduction @Generation (MW)High Participation Case0</v>
          </cell>
          <cell r="B3526" t="str">
            <v>WA</v>
          </cell>
          <cell r="C3526" t="str">
            <v>Irrigation</v>
          </cell>
          <cell r="D3526" t="str">
            <v>DLC Irrigation</v>
          </cell>
          <cell r="E3526" t="str">
            <v>Summer Peak Reduction @Generation (MW)</v>
          </cell>
          <cell r="F3526" t="str">
            <v>High Participation Case</v>
          </cell>
          <cell r="G3526">
            <v>0</v>
          </cell>
          <cell r="H3526">
            <v>0</v>
          </cell>
          <cell r="I3526">
            <v>0</v>
          </cell>
          <cell r="J3526">
            <v>0</v>
          </cell>
          <cell r="K3526">
            <v>0</v>
          </cell>
          <cell r="L3526">
            <v>0</v>
          </cell>
          <cell r="M3526">
            <v>0</v>
          </cell>
          <cell r="N3526">
            <v>0</v>
          </cell>
          <cell r="O3526">
            <v>0</v>
          </cell>
          <cell r="P3526">
            <v>0</v>
          </cell>
          <cell r="Q3526">
            <v>0</v>
          </cell>
          <cell r="R3526">
            <v>5.6309529854545115</v>
          </cell>
          <cell r="S3526">
            <v>17.1442871462299</v>
          </cell>
          <cell r="T3526">
            <v>40.548980952242438</v>
          </cell>
          <cell r="U3526">
            <v>52.92799504328039</v>
          </cell>
          <cell r="V3526">
            <v>59.593354892652727</v>
          </cell>
          <cell r="W3526">
            <v>60.382677857562754</v>
          </cell>
          <cell r="X3526">
            <v>61.162885646285609</v>
          </cell>
          <cell r="Y3526">
            <v>61.94387351456492</v>
          </cell>
          <cell r="Z3526">
            <v>62.762198341341403</v>
          </cell>
          <cell r="AA3526">
            <v>63.678439181486489</v>
          </cell>
          <cell r="AB3526">
            <v>64.520775498172327</v>
          </cell>
          <cell r="AC3526">
            <v>65.364607857843168</v>
          </cell>
          <cell r="AD3526">
            <v>66.238987169908881</v>
          </cell>
          <cell r="AE3526">
            <v>67.125063013269198</v>
          </cell>
          <cell r="AF3526">
            <v>68.022991851877961</v>
          </cell>
          <cell r="AG3526">
            <v>68.932932242700019</v>
          </cell>
          <cell r="AH3526">
            <v>69.855044863709381</v>
          </cell>
          <cell r="AI3526">
            <v>70.789492542261797</v>
          </cell>
          <cell r="AJ3526">
            <v>71.73644028384696</v>
          </cell>
          <cell r="AK3526">
            <v>72.696055301225314</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row>
        <row r="3527">
          <cell r="A3527" t="str">
            <v>WAIrrigationDLC IrrigationWinter Peak Reduction @Meter  (MW)High Participation Case0</v>
          </cell>
          <cell r="B3527" t="str">
            <v>WA</v>
          </cell>
          <cell r="C3527" t="str">
            <v>Irrigation</v>
          </cell>
          <cell r="D3527" t="str">
            <v>DLC Irrigation</v>
          </cell>
          <cell r="E3527" t="str">
            <v>Winter Peak Reduction @Meter  (MW)</v>
          </cell>
          <cell r="F3527" t="str">
            <v>High Participation Case</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row>
        <row r="3528">
          <cell r="A3528" t="str">
            <v>WAIrrigationDLC IrrigationWinter Peak Reduction @Generation (MW)High Participation Case0</v>
          </cell>
          <cell r="B3528" t="str">
            <v>WA</v>
          </cell>
          <cell r="C3528" t="str">
            <v>Irrigation</v>
          </cell>
          <cell r="D3528" t="str">
            <v>DLC Irrigation</v>
          </cell>
          <cell r="E3528" t="str">
            <v>Winter Peak Reduction @Generation (MW)</v>
          </cell>
          <cell r="F3528" t="str">
            <v>High Participation Case</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row>
        <row r="3529">
          <cell r="A3529" t="str">
            <v>WAIrrigationDLC IrrigationProgram Annual BenefitsHigh Participation Case0</v>
          </cell>
          <cell r="B3529" t="str">
            <v>WA</v>
          </cell>
          <cell r="C3529" t="str">
            <v>Irrigation</v>
          </cell>
          <cell r="D3529" t="str">
            <v>DLC Irrigation</v>
          </cell>
          <cell r="E3529" t="str">
            <v>Program Annual Benefits</v>
          </cell>
          <cell r="F3529" t="str">
            <v>High Participation Case</v>
          </cell>
          <cell r="G3529">
            <v>0</v>
          </cell>
        </row>
        <row r="3530">
          <cell r="A3530" t="str">
            <v>WAIrrigationDLC IrrigationNew ParticipantsHigh Participation Case0</v>
          </cell>
          <cell r="B3530" t="str">
            <v>WA</v>
          </cell>
          <cell r="C3530" t="str">
            <v>Irrigation</v>
          </cell>
          <cell r="D3530" t="str">
            <v>DLC Irrigation</v>
          </cell>
          <cell r="E3530" t="str">
            <v>New Participants</v>
          </cell>
          <cell r="F3530" t="str">
            <v>High Participation Case</v>
          </cell>
          <cell r="G3530">
            <v>0</v>
          </cell>
          <cell r="H3530">
            <v>0</v>
          </cell>
          <cell r="I3530">
            <v>0</v>
          </cell>
          <cell r="J3530">
            <v>0</v>
          </cell>
          <cell r="K3530">
            <v>0</v>
          </cell>
          <cell r="L3530">
            <v>0</v>
          </cell>
          <cell r="M3530">
            <v>0</v>
          </cell>
          <cell r="N3530">
            <v>0</v>
          </cell>
          <cell r="O3530">
            <v>0</v>
          </cell>
          <cell r="P3530">
            <v>0</v>
          </cell>
          <cell r="Q3530">
            <v>0</v>
          </cell>
          <cell r="R3530">
            <v>16746.686550000006</v>
          </cell>
          <cell r="S3530">
            <v>34271.919000000009</v>
          </cell>
          <cell r="T3530">
            <v>69833.664450000011</v>
          </cell>
          <cell r="U3530">
            <v>36847.527750000037</v>
          </cell>
          <cell r="V3530">
            <v>20100.588749999937</v>
          </cell>
          <cell r="W3530">
            <v>2583.0255000000179</v>
          </cell>
          <cell r="X3530">
            <v>2585.7149999999965</v>
          </cell>
          <cell r="Y3530">
            <v>2585.2035000000324</v>
          </cell>
          <cell r="Z3530">
            <v>2584.5764999999665</v>
          </cell>
          <cell r="AA3530">
            <v>2584.3950000000186</v>
          </cell>
          <cell r="AB3530">
            <v>2584.7249999999767</v>
          </cell>
          <cell r="AC3530">
            <v>2592.8595000000205</v>
          </cell>
          <cell r="AD3530">
            <v>2694.0321599718882</v>
          </cell>
          <cell r="AE3530">
            <v>2731.0805338135397</v>
          </cell>
          <cell r="AF3530">
            <v>2768.6383974915661</v>
          </cell>
          <cell r="AG3530">
            <v>2806.7127575183695</v>
          </cell>
          <cell r="AH3530">
            <v>2845.3107167601411</v>
          </cell>
          <cell r="AI3530">
            <v>2884.4394757617847</v>
          </cell>
          <cell r="AJ3530">
            <v>2924.1063340901455</v>
          </cell>
          <cell r="AK3530">
            <v>2964.3186916958948</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row>
        <row r="3531">
          <cell r="A3531" t="str">
            <v>WAIrrigationDLC IrrigationIncentive CostsHigh Participation Case0</v>
          </cell>
          <cell r="B3531" t="str">
            <v>WA</v>
          </cell>
          <cell r="C3531" t="str">
            <v>Irrigation</v>
          </cell>
          <cell r="D3531" t="str">
            <v>DLC Irrigation</v>
          </cell>
          <cell r="E3531" t="str">
            <v>Incentive Costs</v>
          </cell>
          <cell r="F3531" t="str">
            <v>High Participation Case</v>
          </cell>
          <cell r="G3531">
            <v>0</v>
          </cell>
          <cell r="H3531">
            <v>0</v>
          </cell>
          <cell r="I3531">
            <v>0</v>
          </cell>
          <cell r="J3531">
            <v>0</v>
          </cell>
          <cell r="K3531">
            <v>0</v>
          </cell>
          <cell r="L3531">
            <v>0</v>
          </cell>
          <cell r="M3531">
            <v>0</v>
          </cell>
          <cell r="N3531">
            <v>0</v>
          </cell>
          <cell r="O3531">
            <v>0</v>
          </cell>
          <cell r="P3531">
            <v>0</v>
          </cell>
          <cell r="Q3531">
            <v>0</v>
          </cell>
          <cell r="R3531">
            <v>351680.42</v>
          </cell>
          <cell r="S3531">
            <v>1071390.72</v>
          </cell>
          <cell r="T3531">
            <v>2537897.67</v>
          </cell>
          <cell r="U3531">
            <v>3311695.75</v>
          </cell>
          <cell r="V3531">
            <v>3733808.12</v>
          </cell>
          <cell r="W3531">
            <v>3788051.65</v>
          </cell>
          <cell r="X3531">
            <v>3842351.67</v>
          </cell>
          <cell r="Y3531">
            <v>3896640.94</v>
          </cell>
          <cell r="Z3531">
            <v>3950917.05</v>
          </cell>
          <cell r="AA3531">
            <v>4005189.34</v>
          </cell>
          <cell r="AB3531">
            <v>4059468.57</v>
          </cell>
          <cell r="AC3531">
            <v>4113918.62</v>
          </cell>
          <cell r="AD3531">
            <v>4170493.29</v>
          </cell>
          <cell r="AE3531">
            <v>4227845.9800000004</v>
          </cell>
          <cell r="AF3531">
            <v>4285987.3899999997</v>
          </cell>
          <cell r="AG3531">
            <v>4344928.3600000003</v>
          </cell>
          <cell r="AH3531">
            <v>4404679.88</v>
          </cell>
          <cell r="AI3531">
            <v>4465253.1100000003</v>
          </cell>
          <cell r="AJ3531">
            <v>4526659.34</v>
          </cell>
          <cell r="AK3531">
            <v>4588910.04</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row>
        <row r="3532">
          <cell r="A3532" t="str">
            <v>WAIrrigationDLC IrrigationParticipantsHigh Participation Case0</v>
          </cell>
          <cell r="B3532" t="str">
            <v>WA</v>
          </cell>
          <cell r="C3532" t="str">
            <v>Irrigation</v>
          </cell>
          <cell r="D3532" t="str">
            <v>DLC Irrigation</v>
          </cell>
          <cell r="E3532" t="str">
            <v>Participants</v>
          </cell>
          <cell r="F3532" t="str">
            <v>High Participation Case</v>
          </cell>
          <cell r="G3532">
            <v>0</v>
          </cell>
          <cell r="H3532">
            <v>0</v>
          </cell>
          <cell r="I3532">
            <v>0</v>
          </cell>
          <cell r="J3532">
            <v>0</v>
          </cell>
          <cell r="K3532">
            <v>0</v>
          </cell>
          <cell r="L3532">
            <v>0</v>
          </cell>
          <cell r="M3532">
            <v>0</v>
          </cell>
          <cell r="N3532">
            <v>0</v>
          </cell>
          <cell r="O3532">
            <v>0</v>
          </cell>
          <cell r="P3532">
            <v>0</v>
          </cell>
          <cell r="Q3532">
            <v>0</v>
          </cell>
          <cell r="R3532">
            <v>16746.686550000006</v>
          </cell>
          <cell r="S3532">
            <v>51018.605550000015</v>
          </cell>
          <cell r="T3532">
            <v>120852.27000000002</v>
          </cell>
          <cell r="U3532">
            <v>157699.79775000006</v>
          </cell>
          <cell r="V3532">
            <v>177800.38649999999</v>
          </cell>
          <cell r="W3532">
            <v>180383.41200000001</v>
          </cell>
          <cell r="X3532">
            <v>182969.12700000001</v>
          </cell>
          <cell r="Y3532">
            <v>185554.33050000004</v>
          </cell>
          <cell r="Z3532">
            <v>188138.90700000001</v>
          </cell>
          <cell r="AA3532">
            <v>190723.30200000003</v>
          </cell>
          <cell r="AB3532">
            <v>193308.027</v>
          </cell>
          <cell r="AC3532">
            <v>195900.88650000002</v>
          </cell>
          <cell r="AD3532">
            <v>198594.91865997191</v>
          </cell>
          <cell r="AE3532">
            <v>201325.99919378545</v>
          </cell>
          <cell r="AF3532">
            <v>204094.63759127702</v>
          </cell>
          <cell r="AG3532">
            <v>206901.35034879539</v>
          </cell>
          <cell r="AH3532">
            <v>209746.66106555553</v>
          </cell>
          <cell r="AI3532">
            <v>212631.10054131731</v>
          </cell>
          <cell r="AJ3532">
            <v>215555.20687540746</v>
          </cell>
          <cell r="AK3532">
            <v>218519.52556710335</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row>
        <row r="3533">
          <cell r="A3533" t="str">
            <v>WAResidentialDLC Room ACProgram Annual BenefitsHigh Participation Case0</v>
          </cell>
          <cell r="B3533" t="str">
            <v>WA</v>
          </cell>
          <cell r="C3533" t="str">
            <v>Residential</v>
          </cell>
          <cell r="D3533" t="str">
            <v>DLC Room AC</v>
          </cell>
          <cell r="E3533" t="str">
            <v>Program Annual Benefits</v>
          </cell>
          <cell r="F3533" t="str">
            <v>High Participation Case</v>
          </cell>
          <cell r="G3533">
            <v>0</v>
          </cell>
          <cell r="H3533">
            <v>0</v>
          </cell>
          <cell r="I3533">
            <v>0</v>
          </cell>
          <cell r="J3533">
            <v>0</v>
          </cell>
          <cell r="K3533">
            <v>0</v>
          </cell>
          <cell r="L3533">
            <v>0</v>
          </cell>
          <cell r="M3533">
            <v>0</v>
          </cell>
          <cell r="N3533">
            <v>0</v>
          </cell>
          <cell r="O3533">
            <v>0</v>
          </cell>
          <cell r="P3533">
            <v>0</v>
          </cell>
          <cell r="Q3533">
            <v>0</v>
          </cell>
          <cell r="R3533">
            <v>573231.01</v>
          </cell>
          <cell r="S3533">
            <v>1745288.43</v>
          </cell>
          <cell r="T3533">
            <v>4127886.26</v>
          </cell>
          <cell r="U3533">
            <v>5388069.9000000004</v>
          </cell>
          <cell r="V3533">
            <v>6066603.5300000003</v>
          </cell>
          <cell r="W3533">
            <v>6146956.6100000003</v>
          </cell>
          <cell r="X3533">
            <v>6226381.7599999998</v>
          </cell>
          <cell r="Y3533">
            <v>6305886.3200000003</v>
          </cell>
          <cell r="Z3533">
            <v>6389191.79</v>
          </cell>
          <cell r="AA3533">
            <v>6482465.1100000003</v>
          </cell>
          <cell r="AB3533">
            <v>6568214.9500000002</v>
          </cell>
          <cell r="AC3533">
            <v>6654117.0800000001</v>
          </cell>
          <cell r="AD3533">
            <v>6743128.8899999997</v>
          </cell>
          <cell r="AE3533">
            <v>6833331.4100000001</v>
          </cell>
          <cell r="AF3533">
            <v>6924740.5700000003</v>
          </cell>
          <cell r="AG3533">
            <v>7017372.5</v>
          </cell>
          <cell r="AH3533">
            <v>7111243.5700000003</v>
          </cell>
          <cell r="AI3533">
            <v>7206370.3399999999</v>
          </cell>
          <cell r="AJ3533">
            <v>7302769.6200000001</v>
          </cell>
          <cell r="AK3533">
            <v>7400458.4299999997</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row>
        <row r="3534">
          <cell r="A3534" t="str">
            <v>WAResidentialDLC Room ACProgram Annual CostsHigh Participation Case0</v>
          </cell>
          <cell r="B3534" t="str">
            <v>WA</v>
          </cell>
          <cell r="C3534" t="str">
            <v>Residential</v>
          </cell>
          <cell r="D3534" t="str">
            <v>DLC Room AC</v>
          </cell>
          <cell r="E3534" t="str">
            <v>Program Annual Costs</v>
          </cell>
          <cell r="F3534" t="str">
            <v>High Participation Case</v>
          </cell>
          <cell r="G3534">
            <v>0</v>
          </cell>
          <cell r="H3534">
            <v>0</v>
          </cell>
          <cell r="I3534">
            <v>0</v>
          </cell>
          <cell r="J3534">
            <v>0</v>
          </cell>
          <cell r="K3534">
            <v>0</v>
          </cell>
          <cell r="L3534">
            <v>0</v>
          </cell>
          <cell r="M3534">
            <v>0</v>
          </cell>
          <cell r="N3534">
            <v>0</v>
          </cell>
          <cell r="O3534">
            <v>0</v>
          </cell>
          <cell r="P3534">
            <v>0</v>
          </cell>
          <cell r="Q3534">
            <v>0</v>
          </cell>
          <cell r="R3534">
            <v>5834317.1500000004</v>
          </cell>
          <cell r="S3534">
            <v>12509121.98</v>
          </cell>
          <cell r="T3534">
            <v>26286343.199999999</v>
          </cell>
          <cell r="U3534">
            <v>16130618.27</v>
          </cell>
          <cell r="V3534">
            <v>10911310.720000001</v>
          </cell>
          <cell r="W3534">
            <v>4823091.07</v>
          </cell>
          <cell r="X3534">
            <v>4899046.41</v>
          </cell>
          <cell r="Y3534">
            <v>4974249.76</v>
          </cell>
          <cell r="Z3534">
            <v>5049879.66</v>
          </cell>
          <cell r="AA3534">
            <v>5126289.05</v>
          </cell>
          <cell r="AB3534">
            <v>5203203.5</v>
          </cell>
          <cell r="AC3534">
            <v>5283869.59</v>
          </cell>
          <cell r="AD3534">
            <v>5405233.1200000001</v>
          </cell>
          <cell r="AE3534">
            <v>5502775.29</v>
          </cell>
          <cell r="AF3534">
            <v>5602414.6799999997</v>
          </cell>
          <cell r="AG3534">
            <v>5704204.7300000004</v>
          </cell>
          <cell r="AH3534">
            <v>5808200.4400000004</v>
          </cell>
          <cell r="AI3534">
            <v>5914458.3899999997</v>
          </cell>
          <cell r="AJ3534">
            <v>6023036.7800000003</v>
          </cell>
          <cell r="AK3534">
            <v>6133995.5099999998</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row>
        <row r="3535">
          <cell r="A3535" t="str">
            <v>WAResidentialDLC Room ACNon-Incentive CostsHigh Participation Case0</v>
          </cell>
          <cell r="B3535" t="str">
            <v>WA</v>
          </cell>
          <cell r="C3535" t="str">
            <v>Residential</v>
          </cell>
          <cell r="D3535" t="str">
            <v>DLC Room AC</v>
          </cell>
          <cell r="E3535" t="str">
            <v>Non-Incentive Costs</v>
          </cell>
          <cell r="F3535" t="str">
            <v>High Participation Case</v>
          </cell>
          <cell r="G3535">
            <v>0</v>
          </cell>
          <cell r="H3535">
            <v>0</v>
          </cell>
          <cell r="I3535">
            <v>0</v>
          </cell>
          <cell r="J3535">
            <v>0</v>
          </cell>
          <cell r="K3535">
            <v>0</v>
          </cell>
          <cell r="L3535">
            <v>0</v>
          </cell>
          <cell r="M3535">
            <v>0</v>
          </cell>
          <cell r="N3535">
            <v>0</v>
          </cell>
          <cell r="O3535">
            <v>0</v>
          </cell>
          <cell r="P3535">
            <v>0</v>
          </cell>
          <cell r="Q3535">
            <v>0</v>
          </cell>
          <cell r="R3535">
            <v>5482636.7300000004</v>
          </cell>
          <cell r="S3535">
            <v>11437731.27</v>
          </cell>
          <cell r="T3535">
            <v>23748445.530000001</v>
          </cell>
          <cell r="U3535">
            <v>12818922.52</v>
          </cell>
          <cell r="V3535">
            <v>7177502.6100000003</v>
          </cell>
          <cell r="W3535">
            <v>1035039.42</v>
          </cell>
          <cell r="X3535">
            <v>1056694.75</v>
          </cell>
          <cell r="Y3535">
            <v>1077608.81</v>
          </cell>
          <cell r="Z3535">
            <v>1098962.6200000001</v>
          </cell>
          <cell r="AA3535">
            <v>1121099.71</v>
          </cell>
          <cell r="AB3535">
            <v>1143734.93</v>
          </cell>
          <cell r="AC3535">
            <v>1169950.97</v>
          </cell>
          <cell r="AD3535">
            <v>1234739.83</v>
          </cell>
          <cell r="AE3535">
            <v>1274929.31</v>
          </cell>
          <cell r="AF3535">
            <v>1316427.29</v>
          </cell>
          <cell r="AG3535">
            <v>1359276.37</v>
          </cell>
          <cell r="AH3535">
            <v>1403520.56</v>
          </cell>
          <cell r="AI3535">
            <v>1449205.28</v>
          </cell>
          <cell r="AJ3535">
            <v>1496377.44</v>
          </cell>
          <cell r="AK3535">
            <v>1545085.48</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row>
        <row r="3536">
          <cell r="A3536" t="str">
            <v>WAResidentialDLC Room ACSummer Peak Reduction @Meter  (MW)High Participation Case0</v>
          </cell>
          <cell r="B3536" t="str">
            <v>WA</v>
          </cell>
          <cell r="C3536" t="str">
            <v>Residential</v>
          </cell>
          <cell r="D3536" t="str">
            <v>DLC Room AC</v>
          </cell>
          <cell r="E3536" t="str">
            <v>Summer Peak Reduction @Meter  (MW)</v>
          </cell>
          <cell r="F3536" t="str">
            <v>High Participation Case</v>
          </cell>
          <cell r="G3536">
            <v>0</v>
          </cell>
          <cell r="H3536">
            <v>0</v>
          </cell>
          <cell r="I3536">
            <v>0</v>
          </cell>
          <cell r="J3536">
            <v>0</v>
          </cell>
          <cell r="K3536">
            <v>0</v>
          </cell>
          <cell r="L3536">
            <v>0</v>
          </cell>
          <cell r="M3536">
            <v>0</v>
          </cell>
          <cell r="N3536">
            <v>0</v>
          </cell>
          <cell r="O3536">
            <v>0</v>
          </cell>
          <cell r="P3536">
            <v>0</v>
          </cell>
          <cell r="Q3536">
            <v>0</v>
          </cell>
          <cell r="R3536">
            <v>5.1061481672101516</v>
          </cell>
          <cell r="S3536">
            <v>15.546439584201273</v>
          </cell>
          <cell r="T3536">
            <v>36.769815927493447</v>
          </cell>
          <cell r="U3536">
            <v>47.99510590524666</v>
          </cell>
          <cell r="V3536">
            <v>54.039254216657497</v>
          </cell>
          <cell r="W3536">
            <v>54.75501228123791</v>
          </cell>
          <cell r="X3536">
            <v>55.462504704051796</v>
          </cell>
          <cell r="Y3536">
            <v>56.170704503007471</v>
          </cell>
          <cell r="Z3536">
            <v>56.91276145592839</v>
          </cell>
          <cell r="AA3536">
            <v>57.74360864977195</v>
          </cell>
          <cell r="AB3536">
            <v>58.507439221742665</v>
          </cell>
          <cell r="AC3536">
            <v>59.27262640549219</v>
          </cell>
          <cell r="AD3536">
            <v>60.065513565673378</v>
          </cell>
          <cell r="AE3536">
            <v>60.869007140432515</v>
          </cell>
          <cell r="AF3536">
            <v>61.683249011282939</v>
          </cell>
          <cell r="AG3536">
            <v>62.508382957680382</v>
          </cell>
          <cell r="AH3536">
            <v>63.344554682411669</v>
          </cell>
          <cell r="AI3536">
            <v>64.191911837323005</v>
          </cell>
          <cell r="AJ3536">
            <v>65.050604049392433</v>
          </cell>
          <cell r="AK3536">
            <v>65.920782947151125</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row>
        <row r="3537">
          <cell r="A3537" t="str">
            <v>WAResidentialDLC Room ACSummer Peak Reduction @Generation (MW)High Participation Case0</v>
          </cell>
          <cell r="B3537" t="str">
            <v>WA</v>
          </cell>
          <cell r="C3537" t="str">
            <v>Residential</v>
          </cell>
          <cell r="D3537" t="str">
            <v>DLC Room AC</v>
          </cell>
          <cell r="E3537" t="str">
            <v>Summer Peak Reduction @Generation (MW)</v>
          </cell>
          <cell r="F3537" t="str">
            <v>High Participation Case</v>
          </cell>
          <cell r="G3537">
            <v>0</v>
          </cell>
          <cell r="H3537">
            <v>0</v>
          </cell>
          <cell r="I3537">
            <v>0</v>
          </cell>
          <cell r="J3537">
            <v>0</v>
          </cell>
          <cell r="K3537">
            <v>0</v>
          </cell>
          <cell r="L3537">
            <v>0</v>
          </cell>
          <cell r="M3537">
            <v>0</v>
          </cell>
          <cell r="N3537">
            <v>0</v>
          </cell>
          <cell r="O3537">
            <v>0</v>
          </cell>
          <cell r="P3537">
            <v>0</v>
          </cell>
          <cell r="Q3537">
            <v>0</v>
          </cell>
          <cell r="R3537">
            <v>5.6309529854545115</v>
          </cell>
          <cell r="S3537">
            <v>17.1442871462299</v>
          </cell>
          <cell r="T3537">
            <v>40.548980952242438</v>
          </cell>
          <cell r="U3537">
            <v>52.92799504328039</v>
          </cell>
          <cell r="V3537">
            <v>59.593354892652727</v>
          </cell>
          <cell r="W3537">
            <v>60.382677857562754</v>
          </cell>
          <cell r="X3537">
            <v>61.162885646285609</v>
          </cell>
          <cell r="Y3537">
            <v>61.94387351456492</v>
          </cell>
          <cell r="Z3537">
            <v>62.762198341341403</v>
          </cell>
          <cell r="AA3537">
            <v>63.678439181486489</v>
          </cell>
          <cell r="AB3537">
            <v>64.520775498172327</v>
          </cell>
          <cell r="AC3537">
            <v>65.364607857843168</v>
          </cell>
          <cell r="AD3537">
            <v>66.238987169908881</v>
          </cell>
          <cell r="AE3537">
            <v>67.125063013269198</v>
          </cell>
          <cell r="AF3537">
            <v>68.022991851877961</v>
          </cell>
          <cell r="AG3537">
            <v>68.932932242700019</v>
          </cell>
          <cell r="AH3537">
            <v>69.855044863709381</v>
          </cell>
          <cell r="AI3537">
            <v>70.789492542261797</v>
          </cell>
          <cell r="AJ3537">
            <v>71.73644028384696</v>
          </cell>
          <cell r="AK3537">
            <v>72.696055301225314</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row>
        <row r="3538">
          <cell r="A3538" t="str">
            <v>WAResidentialDLC Room ACWinter Peak Reduction @Meter  (MW)High Participation Case0</v>
          </cell>
          <cell r="B3538" t="str">
            <v>WA</v>
          </cell>
          <cell r="C3538" t="str">
            <v>Residential</v>
          </cell>
          <cell r="D3538" t="str">
            <v>DLC Room AC</v>
          </cell>
          <cell r="E3538" t="str">
            <v>Winter Peak Reduction @Meter  (MW)</v>
          </cell>
          <cell r="F3538" t="str">
            <v>High Participation Case</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row>
        <row r="3539">
          <cell r="A3539" t="str">
            <v>WAResidentialDLC Room ACWinter Peak Reduction @Generation (MW)High Participation Case0</v>
          </cell>
          <cell r="B3539" t="str">
            <v>WA</v>
          </cell>
          <cell r="C3539" t="str">
            <v>Residential</v>
          </cell>
          <cell r="D3539" t="str">
            <v>DLC Room AC</v>
          </cell>
          <cell r="E3539" t="str">
            <v>Winter Peak Reduction @Generation (MW)</v>
          </cell>
          <cell r="F3539" t="str">
            <v>High Participation Case</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row>
        <row r="3540">
          <cell r="A3540" t="str">
            <v>WAResidentialDLC Room ACProgram Annual BenefitsHigh Participation Case0</v>
          </cell>
          <cell r="B3540" t="str">
            <v>WA</v>
          </cell>
          <cell r="C3540" t="str">
            <v>Residential</v>
          </cell>
          <cell r="D3540" t="str">
            <v>DLC Room AC</v>
          </cell>
          <cell r="E3540" t="str">
            <v>Program Annual Benefits</v>
          </cell>
          <cell r="F3540" t="str">
            <v>High Participation Case</v>
          </cell>
          <cell r="G3540">
            <v>0</v>
          </cell>
        </row>
        <row r="3541">
          <cell r="A3541" t="str">
            <v>WAResidentialDLC Room ACNew ParticipantsHigh Participation Case0</v>
          </cell>
          <cell r="B3541" t="str">
            <v>WA</v>
          </cell>
          <cell r="C3541" t="str">
            <v>Residential</v>
          </cell>
          <cell r="D3541" t="str">
            <v>DLC Room AC</v>
          </cell>
          <cell r="E3541" t="str">
            <v>New Participants</v>
          </cell>
          <cell r="F3541" t="str">
            <v>High Participation Case</v>
          </cell>
          <cell r="G3541">
            <v>0</v>
          </cell>
          <cell r="H3541">
            <v>0</v>
          </cell>
          <cell r="I3541">
            <v>0</v>
          </cell>
          <cell r="J3541">
            <v>0</v>
          </cell>
          <cell r="K3541">
            <v>0</v>
          </cell>
          <cell r="L3541">
            <v>0</v>
          </cell>
          <cell r="M3541">
            <v>0</v>
          </cell>
          <cell r="N3541">
            <v>0</v>
          </cell>
          <cell r="O3541">
            <v>0</v>
          </cell>
          <cell r="P3541">
            <v>0</v>
          </cell>
          <cell r="Q3541">
            <v>0</v>
          </cell>
          <cell r="R3541">
            <v>16746.686550000006</v>
          </cell>
          <cell r="S3541">
            <v>34271.919000000009</v>
          </cell>
          <cell r="T3541">
            <v>69833.664450000011</v>
          </cell>
          <cell r="U3541">
            <v>36847.527750000037</v>
          </cell>
          <cell r="V3541">
            <v>20100.588749999937</v>
          </cell>
          <cell r="W3541">
            <v>2583.0255000000179</v>
          </cell>
          <cell r="X3541">
            <v>2585.7149999999965</v>
          </cell>
          <cell r="Y3541">
            <v>2585.2035000000324</v>
          </cell>
          <cell r="Z3541">
            <v>2584.5764999999665</v>
          </cell>
          <cell r="AA3541">
            <v>2584.3950000000186</v>
          </cell>
          <cell r="AB3541">
            <v>2584.7249999999767</v>
          </cell>
          <cell r="AC3541">
            <v>2592.8595000000205</v>
          </cell>
          <cell r="AD3541">
            <v>2694.0321599718882</v>
          </cell>
          <cell r="AE3541">
            <v>2731.0805338135397</v>
          </cell>
          <cell r="AF3541">
            <v>2768.6383974915661</v>
          </cell>
          <cell r="AG3541">
            <v>2806.7127575183695</v>
          </cell>
          <cell r="AH3541">
            <v>2845.3107167601411</v>
          </cell>
          <cell r="AI3541">
            <v>2884.4394757617847</v>
          </cell>
          <cell r="AJ3541">
            <v>2924.1063340901455</v>
          </cell>
          <cell r="AK3541">
            <v>2964.3186916958948</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row>
        <row r="3542">
          <cell r="A3542" t="str">
            <v>WAResidentialDLC Room ACIncentive CostsHigh Participation Case0</v>
          </cell>
          <cell r="B3542" t="str">
            <v>WA</v>
          </cell>
          <cell r="C3542" t="str">
            <v>Residential</v>
          </cell>
          <cell r="D3542" t="str">
            <v>DLC Room AC</v>
          </cell>
          <cell r="E3542" t="str">
            <v>Incentive Costs</v>
          </cell>
          <cell r="F3542" t="str">
            <v>High Participation Case</v>
          </cell>
          <cell r="G3542">
            <v>0</v>
          </cell>
          <cell r="H3542">
            <v>0</v>
          </cell>
          <cell r="I3542">
            <v>0</v>
          </cell>
          <cell r="J3542">
            <v>0</v>
          </cell>
          <cell r="K3542">
            <v>0</v>
          </cell>
          <cell r="L3542">
            <v>0</v>
          </cell>
          <cell r="M3542">
            <v>0</v>
          </cell>
          <cell r="N3542">
            <v>0</v>
          </cell>
          <cell r="O3542">
            <v>0</v>
          </cell>
          <cell r="P3542">
            <v>0</v>
          </cell>
          <cell r="Q3542">
            <v>0</v>
          </cell>
          <cell r="R3542">
            <v>351680.42</v>
          </cell>
          <cell r="S3542">
            <v>1071390.72</v>
          </cell>
          <cell r="T3542">
            <v>2537897.67</v>
          </cell>
          <cell r="U3542">
            <v>3311695.75</v>
          </cell>
          <cell r="V3542">
            <v>3733808.12</v>
          </cell>
          <cell r="W3542">
            <v>3788051.65</v>
          </cell>
          <cell r="X3542">
            <v>3842351.67</v>
          </cell>
          <cell r="Y3542">
            <v>3896640.94</v>
          </cell>
          <cell r="Z3542">
            <v>3950917.05</v>
          </cell>
          <cell r="AA3542">
            <v>4005189.34</v>
          </cell>
          <cell r="AB3542">
            <v>4059468.57</v>
          </cell>
          <cell r="AC3542">
            <v>4113918.62</v>
          </cell>
          <cell r="AD3542">
            <v>4170493.29</v>
          </cell>
          <cell r="AE3542">
            <v>4227845.9800000004</v>
          </cell>
          <cell r="AF3542">
            <v>4285987.3899999997</v>
          </cell>
          <cell r="AG3542">
            <v>4344928.3600000003</v>
          </cell>
          <cell r="AH3542">
            <v>4404679.88</v>
          </cell>
          <cell r="AI3542">
            <v>4465253.1100000003</v>
          </cell>
          <cell r="AJ3542">
            <v>4526659.34</v>
          </cell>
          <cell r="AK3542">
            <v>4588910.04</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row>
        <row r="3543">
          <cell r="A3543" t="str">
            <v>WAResidentialDLC Room ACParticipantsHigh Participation Case0</v>
          </cell>
          <cell r="B3543" t="str">
            <v>WA</v>
          </cell>
          <cell r="C3543" t="str">
            <v>Residential</v>
          </cell>
          <cell r="D3543" t="str">
            <v>DLC Room AC</v>
          </cell>
          <cell r="E3543" t="str">
            <v>Participants</v>
          </cell>
          <cell r="F3543" t="str">
            <v>High Participation Case</v>
          </cell>
          <cell r="G3543">
            <v>0</v>
          </cell>
          <cell r="H3543">
            <v>0</v>
          </cell>
          <cell r="I3543">
            <v>0</v>
          </cell>
          <cell r="J3543">
            <v>0</v>
          </cell>
          <cell r="K3543">
            <v>0</v>
          </cell>
          <cell r="L3543">
            <v>0</v>
          </cell>
          <cell r="M3543">
            <v>0</v>
          </cell>
          <cell r="N3543">
            <v>0</v>
          </cell>
          <cell r="O3543">
            <v>0</v>
          </cell>
          <cell r="P3543">
            <v>0</v>
          </cell>
          <cell r="Q3543">
            <v>0</v>
          </cell>
          <cell r="R3543">
            <v>16746.686550000006</v>
          </cell>
          <cell r="S3543">
            <v>51018.605550000015</v>
          </cell>
          <cell r="T3543">
            <v>120852.27000000002</v>
          </cell>
          <cell r="U3543">
            <v>157699.79775000006</v>
          </cell>
          <cell r="V3543">
            <v>177800.38649999999</v>
          </cell>
          <cell r="W3543">
            <v>180383.41200000001</v>
          </cell>
          <cell r="X3543">
            <v>182969.12700000001</v>
          </cell>
          <cell r="Y3543">
            <v>185554.33050000004</v>
          </cell>
          <cell r="Z3543">
            <v>188138.90700000001</v>
          </cell>
          <cell r="AA3543">
            <v>190723.30200000003</v>
          </cell>
          <cell r="AB3543">
            <v>193308.027</v>
          </cell>
          <cell r="AC3543">
            <v>195900.88650000002</v>
          </cell>
          <cell r="AD3543">
            <v>198594.91865997191</v>
          </cell>
          <cell r="AE3543">
            <v>201325.99919378545</v>
          </cell>
          <cell r="AF3543">
            <v>204094.63759127702</v>
          </cell>
          <cell r="AG3543">
            <v>206901.35034879539</v>
          </cell>
          <cell r="AH3543">
            <v>209746.66106555553</v>
          </cell>
          <cell r="AI3543">
            <v>212631.10054131731</v>
          </cell>
          <cell r="AJ3543">
            <v>215555.20687540746</v>
          </cell>
          <cell r="AK3543">
            <v>218519.52556710335</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row>
        <row r="3544">
          <cell r="A3544" t="str">
            <v>WAResidentialDLC Smart AppliancesProgram Annual BenefitsHigh Participation Case0</v>
          </cell>
          <cell r="B3544" t="str">
            <v>WA</v>
          </cell>
          <cell r="C3544" t="str">
            <v>Residential</v>
          </cell>
          <cell r="D3544" t="str">
            <v>DLC Smart Appliances</v>
          </cell>
          <cell r="E3544" t="str">
            <v>Program Annual Benefits</v>
          </cell>
          <cell r="F3544" t="str">
            <v>High Participation Case</v>
          </cell>
          <cell r="G3544">
            <v>0</v>
          </cell>
          <cell r="H3544">
            <v>0</v>
          </cell>
          <cell r="I3544">
            <v>0</v>
          </cell>
          <cell r="J3544">
            <v>0</v>
          </cell>
          <cell r="K3544">
            <v>0</v>
          </cell>
          <cell r="L3544">
            <v>0</v>
          </cell>
          <cell r="M3544">
            <v>0</v>
          </cell>
          <cell r="N3544">
            <v>0</v>
          </cell>
          <cell r="O3544">
            <v>0</v>
          </cell>
          <cell r="P3544">
            <v>0</v>
          </cell>
          <cell r="Q3544">
            <v>0</v>
          </cell>
          <cell r="R3544">
            <v>573231.01</v>
          </cell>
          <cell r="S3544">
            <v>1745288.43</v>
          </cell>
          <cell r="T3544">
            <v>4127886.26</v>
          </cell>
          <cell r="U3544">
            <v>5388069.9000000004</v>
          </cell>
          <cell r="V3544">
            <v>6066603.5300000003</v>
          </cell>
          <cell r="W3544">
            <v>6146956.6100000003</v>
          </cell>
          <cell r="X3544">
            <v>6226381.7599999998</v>
          </cell>
          <cell r="Y3544">
            <v>6305886.3200000003</v>
          </cell>
          <cell r="Z3544">
            <v>6389191.79</v>
          </cell>
          <cell r="AA3544">
            <v>6482465.1100000003</v>
          </cell>
          <cell r="AB3544">
            <v>6568214.9500000002</v>
          </cell>
          <cell r="AC3544">
            <v>6654117.0800000001</v>
          </cell>
          <cell r="AD3544">
            <v>6743128.8899999997</v>
          </cell>
          <cell r="AE3544">
            <v>6833331.4100000001</v>
          </cell>
          <cell r="AF3544">
            <v>6924740.5700000003</v>
          </cell>
          <cell r="AG3544">
            <v>7017372.5</v>
          </cell>
          <cell r="AH3544">
            <v>7111243.5700000003</v>
          </cell>
          <cell r="AI3544">
            <v>7206370.3399999999</v>
          </cell>
          <cell r="AJ3544">
            <v>7302769.6200000001</v>
          </cell>
          <cell r="AK3544">
            <v>7400458.4299999997</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row>
        <row r="3545">
          <cell r="A3545" t="str">
            <v>WAResidentialDLC Smart AppliancesProgram Annual CostsHigh Participation Case0</v>
          </cell>
          <cell r="B3545" t="str">
            <v>WA</v>
          </cell>
          <cell r="C3545" t="str">
            <v>Residential</v>
          </cell>
          <cell r="D3545" t="str">
            <v>DLC Smart Appliances</v>
          </cell>
          <cell r="E3545" t="str">
            <v>Program Annual Costs</v>
          </cell>
          <cell r="F3545" t="str">
            <v>High Participation Case</v>
          </cell>
          <cell r="G3545">
            <v>0</v>
          </cell>
          <cell r="H3545">
            <v>0</v>
          </cell>
          <cell r="I3545">
            <v>0</v>
          </cell>
          <cell r="J3545">
            <v>0</v>
          </cell>
          <cell r="K3545">
            <v>0</v>
          </cell>
          <cell r="L3545">
            <v>0</v>
          </cell>
          <cell r="M3545">
            <v>0</v>
          </cell>
          <cell r="N3545">
            <v>0</v>
          </cell>
          <cell r="O3545">
            <v>0</v>
          </cell>
          <cell r="P3545">
            <v>0</v>
          </cell>
          <cell r="Q3545">
            <v>0</v>
          </cell>
          <cell r="R3545">
            <v>5834317.1500000004</v>
          </cell>
          <cell r="S3545">
            <v>12509121.98</v>
          </cell>
          <cell r="T3545">
            <v>26286343.199999999</v>
          </cell>
          <cell r="U3545">
            <v>16130618.27</v>
          </cell>
          <cell r="V3545">
            <v>10911310.720000001</v>
          </cell>
          <cell r="W3545">
            <v>4823091.07</v>
          </cell>
          <cell r="X3545">
            <v>4899046.41</v>
          </cell>
          <cell r="Y3545">
            <v>4974249.76</v>
          </cell>
          <cell r="Z3545">
            <v>5049879.66</v>
          </cell>
          <cell r="AA3545">
            <v>5126289.05</v>
          </cell>
          <cell r="AB3545">
            <v>5203203.5</v>
          </cell>
          <cell r="AC3545">
            <v>5283869.59</v>
          </cell>
          <cell r="AD3545">
            <v>5405233.1200000001</v>
          </cell>
          <cell r="AE3545">
            <v>5502775.29</v>
          </cell>
          <cell r="AF3545">
            <v>5602414.6799999997</v>
          </cell>
          <cell r="AG3545">
            <v>5704204.7300000004</v>
          </cell>
          <cell r="AH3545">
            <v>5808200.4400000004</v>
          </cell>
          <cell r="AI3545">
            <v>5914458.3899999997</v>
          </cell>
          <cell r="AJ3545">
            <v>6023036.7800000003</v>
          </cell>
          <cell r="AK3545">
            <v>6133995.5099999998</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row>
        <row r="3546">
          <cell r="A3546" t="str">
            <v>WAResidentialDLC Smart AppliancesNon-Incentive CostsHigh Participation Case0</v>
          </cell>
          <cell r="B3546" t="str">
            <v>WA</v>
          </cell>
          <cell r="C3546" t="str">
            <v>Residential</v>
          </cell>
          <cell r="D3546" t="str">
            <v>DLC Smart Appliances</v>
          </cell>
          <cell r="E3546" t="str">
            <v>Non-Incentive Costs</v>
          </cell>
          <cell r="F3546" t="str">
            <v>High Participation Case</v>
          </cell>
          <cell r="G3546">
            <v>0</v>
          </cell>
          <cell r="H3546">
            <v>0</v>
          </cell>
          <cell r="I3546">
            <v>0</v>
          </cell>
          <cell r="J3546">
            <v>0</v>
          </cell>
          <cell r="K3546">
            <v>0</v>
          </cell>
          <cell r="L3546">
            <v>0</v>
          </cell>
          <cell r="M3546">
            <v>0</v>
          </cell>
          <cell r="N3546">
            <v>0</v>
          </cell>
          <cell r="O3546">
            <v>0</v>
          </cell>
          <cell r="P3546">
            <v>0</v>
          </cell>
          <cell r="Q3546">
            <v>0</v>
          </cell>
          <cell r="R3546">
            <v>5482636.7300000004</v>
          </cell>
          <cell r="S3546">
            <v>11437731.27</v>
          </cell>
          <cell r="T3546">
            <v>23748445.530000001</v>
          </cell>
          <cell r="U3546">
            <v>12818922.52</v>
          </cell>
          <cell r="V3546">
            <v>7177502.6100000003</v>
          </cell>
          <cell r="W3546">
            <v>1035039.42</v>
          </cell>
          <cell r="X3546">
            <v>1056694.75</v>
          </cell>
          <cell r="Y3546">
            <v>1077608.81</v>
          </cell>
          <cell r="Z3546">
            <v>1098962.6200000001</v>
          </cell>
          <cell r="AA3546">
            <v>1121099.71</v>
          </cell>
          <cell r="AB3546">
            <v>1143734.93</v>
          </cell>
          <cell r="AC3546">
            <v>1169950.97</v>
          </cell>
          <cell r="AD3546">
            <v>1234739.83</v>
          </cell>
          <cell r="AE3546">
            <v>1274929.31</v>
          </cell>
          <cell r="AF3546">
            <v>1316427.29</v>
          </cell>
          <cell r="AG3546">
            <v>1359276.37</v>
          </cell>
          <cell r="AH3546">
            <v>1403520.56</v>
          </cell>
          <cell r="AI3546">
            <v>1449205.28</v>
          </cell>
          <cell r="AJ3546">
            <v>1496377.44</v>
          </cell>
          <cell r="AK3546">
            <v>1545085.48</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row>
        <row r="3547">
          <cell r="A3547" t="str">
            <v>WAResidentialDLC Smart AppliancesSummer Peak Reduction @Meter  (MW)High Participation Case0</v>
          </cell>
          <cell r="B3547" t="str">
            <v>WA</v>
          </cell>
          <cell r="C3547" t="str">
            <v>Residential</v>
          </cell>
          <cell r="D3547" t="str">
            <v>DLC Smart Appliances</v>
          </cell>
          <cell r="E3547" t="str">
            <v>Summer Peak Reduction @Meter  (MW)</v>
          </cell>
          <cell r="F3547" t="str">
            <v>High Participation Case</v>
          </cell>
          <cell r="G3547">
            <v>0</v>
          </cell>
          <cell r="H3547">
            <v>0</v>
          </cell>
          <cell r="I3547">
            <v>0</v>
          </cell>
          <cell r="J3547">
            <v>0</v>
          </cell>
          <cell r="K3547">
            <v>0</v>
          </cell>
          <cell r="L3547">
            <v>0</v>
          </cell>
          <cell r="M3547">
            <v>0</v>
          </cell>
          <cell r="N3547">
            <v>0</v>
          </cell>
          <cell r="O3547">
            <v>0</v>
          </cell>
          <cell r="P3547">
            <v>0</v>
          </cell>
          <cell r="Q3547">
            <v>0</v>
          </cell>
          <cell r="R3547">
            <v>5.1061481672101516</v>
          </cell>
          <cell r="S3547">
            <v>15.546439584201273</v>
          </cell>
          <cell r="T3547">
            <v>36.769815927493447</v>
          </cell>
          <cell r="U3547">
            <v>47.99510590524666</v>
          </cell>
          <cell r="V3547">
            <v>54.039254216657497</v>
          </cell>
          <cell r="W3547">
            <v>54.75501228123791</v>
          </cell>
          <cell r="X3547">
            <v>55.462504704051796</v>
          </cell>
          <cell r="Y3547">
            <v>56.170704503007471</v>
          </cell>
          <cell r="Z3547">
            <v>56.91276145592839</v>
          </cell>
          <cell r="AA3547">
            <v>57.74360864977195</v>
          </cell>
          <cell r="AB3547">
            <v>58.507439221742665</v>
          </cell>
          <cell r="AC3547">
            <v>59.27262640549219</v>
          </cell>
          <cell r="AD3547">
            <v>60.065513565673378</v>
          </cell>
          <cell r="AE3547">
            <v>60.869007140432515</v>
          </cell>
          <cell r="AF3547">
            <v>61.683249011282939</v>
          </cell>
          <cell r="AG3547">
            <v>62.508382957680382</v>
          </cell>
          <cell r="AH3547">
            <v>63.344554682411669</v>
          </cell>
          <cell r="AI3547">
            <v>64.191911837323005</v>
          </cell>
          <cell r="AJ3547">
            <v>65.050604049392433</v>
          </cell>
          <cell r="AK3547">
            <v>65.920782947151125</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row>
        <row r="3548">
          <cell r="A3548" t="str">
            <v>WAResidentialDLC Smart AppliancesSummer Peak Reduction @Generation (MW)High Participation Case0</v>
          </cell>
          <cell r="B3548" t="str">
            <v>WA</v>
          </cell>
          <cell r="C3548" t="str">
            <v>Residential</v>
          </cell>
          <cell r="D3548" t="str">
            <v>DLC Smart Appliances</v>
          </cell>
          <cell r="E3548" t="str">
            <v>Summer Peak Reduction @Generation (MW)</v>
          </cell>
          <cell r="F3548" t="str">
            <v>High Participation Case</v>
          </cell>
          <cell r="G3548">
            <v>0</v>
          </cell>
          <cell r="H3548">
            <v>0</v>
          </cell>
          <cell r="I3548">
            <v>0</v>
          </cell>
          <cell r="J3548">
            <v>0</v>
          </cell>
          <cell r="K3548">
            <v>0</v>
          </cell>
          <cell r="L3548">
            <v>0</v>
          </cell>
          <cell r="M3548">
            <v>0</v>
          </cell>
          <cell r="N3548">
            <v>0</v>
          </cell>
          <cell r="O3548">
            <v>0</v>
          </cell>
          <cell r="P3548">
            <v>0</v>
          </cell>
          <cell r="Q3548">
            <v>0</v>
          </cell>
          <cell r="R3548">
            <v>5.6309529854545115</v>
          </cell>
          <cell r="S3548">
            <v>17.1442871462299</v>
          </cell>
          <cell r="T3548">
            <v>40.548980952242438</v>
          </cell>
          <cell r="U3548">
            <v>52.92799504328039</v>
          </cell>
          <cell r="V3548">
            <v>59.593354892652727</v>
          </cell>
          <cell r="W3548">
            <v>60.382677857562754</v>
          </cell>
          <cell r="X3548">
            <v>61.162885646285609</v>
          </cell>
          <cell r="Y3548">
            <v>61.94387351456492</v>
          </cell>
          <cell r="Z3548">
            <v>62.762198341341403</v>
          </cell>
          <cell r="AA3548">
            <v>63.678439181486489</v>
          </cell>
          <cell r="AB3548">
            <v>64.520775498172327</v>
          </cell>
          <cell r="AC3548">
            <v>65.364607857843168</v>
          </cell>
          <cell r="AD3548">
            <v>66.238987169908881</v>
          </cell>
          <cell r="AE3548">
            <v>67.125063013269198</v>
          </cell>
          <cell r="AF3548">
            <v>68.022991851877961</v>
          </cell>
          <cell r="AG3548">
            <v>68.932932242700019</v>
          </cell>
          <cell r="AH3548">
            <v>69.855044863709381</v>
          </cell>
          <cell r="AI3548">
            <v>70.789492542261797</v>
          </cell>
          <cell r="AJ3548">
            <v>71.73644028384696</v>
          </cell>
          <cell r="AK3548">
            <v>72.696055301225314</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row>
        <row r="3549">
          <cell r="A3549" t="str">
            <v>WAResidentialDLC Smart AppliancesWinter Peak Reduction @Meter  (MW)High Participation Case0</v>
          </cell>
          <cell r="B3549" t="str">
            <v>WA</v>
          </cell>
          <cell r="C3549" t="str">
            <v>Residential</v>
          </cell>
          <cell r="D3549" t="str">
            <v>DLC Smart Appliances</v>
          </cell>
          <cell r="E3549" t="str">
            <v>Winter Peak Reduction @Meter  (MW)</v>
          </cell>
          <cell r="F3549" t="str">
            <v>High Participation Case</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row>
        <row r="3550">
          <cell r="A3550" t="str">
            <v>WAResidentialDLC Smart AppliancesWinter Peak Reduction @Generation (MW)High Participation Case0</v>
          </cell>
          <cell r="B3550" t="str">
            <v>WA</v>
          </cell>
          <cell r="C3550" t="str">
            <v>Residential</v>
          </cell>
          <cell r="D3550" t="str">
            <v>DLC Smart Appliances</v>
          </cell>
          <cell r="E3550" t="str">
            <v>Winter Peak Reduction @Generation (MW)</v>
          </cell>
          <cell r="F3550" t="str">
            <v>High Participation Case</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row>
        <row r="3551">
          <cell r="A3551" t="str">
            <v>WAResidentialDLC Smart AppliancesProgram Annual BenefitsHigh Participation Case0</v>
          </cell>
          <cell r="B3551" t="str">
            <v>WA</v>
          </cell>
          <cell r="C3551" t="str">
            <v>Residential</v>
          </cell>
          <cell r="D3551" t="str">
            <v>DLC Smart Appliances</v>
          </cell>
          <cell r="E3551" t="str">
            <v>Program Annual Benefits</v>
          </cell>
          <cell r="F3551" t="str">
            <v>High Participation Case</v>
          </cell>
          <cell r="G3551">
            <v>0</v>
          </cell>
        </row>
        <row r="3552">
          <cell r="A3552" t="str">
            <v>WAResidentialDLC Smart AppliancesNew ParticipantsHigh Participation Case0</v>
          </cell>
          <cell r="B3552" t="str">
            <v>WA</v>
          </cell>
          <cell r="C3552" t="str">
            <v>Residential</v>
          </cell>
          <cell r="D3552" t="str">
            <v>DLC Smart Appliances</v>
          </cell>
          <cell r="E3552" t="str">
            <v>New Participants</v>
          </cell>
          <cell r="F3552" t="str">
            <v>High Participation Case</v>
          </cell>
          <cell r="G3552">
            <v>0</v>
          </cell>
          <cell r="H3552">
            <v>0</v>
          </cell>
          <cell r="I3552">
            <v>0</v>
          </cell>
          <cell r="J3552">
            <v>0</v>
          </cell>
          <cell r="K3552">
            <v>0</v>
          </cell>
          <cell r="L3552">
            <v>0</v>
          </cell>
          <cell r="M3552">
            <v>0</v>
          </cell>
          <cell r="N3552">
            <v>0</v>
          </cell>
          <cell r="O3552">
            <v>0</v>
          </cell>
          <cell r="P3552">
            <v>0</v>
          </cell>
          <cell r="Q3552">
            <v>0</v>
          </cell>
          <cell r="R3552">
            <v>16746.686550000006</v>
          </cell>
          <cell r="S3552">
            <v>34271.919000000009</v>
          </cell>
          <cell r="T3552">
            <v>69833.664450000011</v>
          </cell>
          <cell r="U3552">
            <v>36847.527750000037</v>
          </cell>
          <cell r="V3552">
            <v>20100.588749999937</v>
          </cell>
          <cell r="W3552">
            <v>2583.0255000000179</v>
          </cell>
          <cell r="X3552">
            <v>2585.7149999999965</v>
          </cell>
          <cell r="Y3552">
            <v>2585.2035000000324</v>
          </cell>
          <cell r="Z3552">
            <v>2584.5764999999665</v>
          </cell>
          <cell r="AA3552">
            <v>2584.3950000000186</v>
          </cell>
          <cell r="AB3552">
            <v>2584.7249999999767</v>
          </cell>
          <cell r="AC3552">
            <v>2592.8595000000205</v>
          </cell>
          <cell r="AD3552">
            <v>2694.0321599718882</v>
          </cell>
          <cell r="AE3552">
            <v>2731.0805338135397</v>
          </cell>
          <cell r="AF3552">
            <v>2768.6383974915661</v>
          </cell>
          <cell r="AG3552">
            <v>2806.7127575183695</v>
          </cell>
          <cell r="AH3552">
            <v>2845.3107167601411</v>
          </cell>
          <cell r="AI3552">
            <v>2884.4394757617847</v>
          </cell>
          <cell r="AJ3552">
            <v>2924.1063340901455</v>
          </cell>
          <cell r="AK3552">
            <v>2964.3186916958948</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row>
        <row r="3553">
          <cell r="A3553" t="str">
            <v>WAResidentialDLC Smart AppliancesIncentive CostsHigh Participation Case0</v>
          </cell>
          <cell r="B3553" t="str">
            <v>WA</v>
          </cell>
          <cell r="C3553" t="str">
            <v>Residential</v>
          </cell>
          <cell r="D3553" t="str">
            <v>DLC Smart Appliances</v>
          </cell>
          <cell r="E3553" t="str">
            <v>Incentive Costs</v>
          </cell>
          <cell r="F3553" t="str">
            <v>High Participation Case</v>
          </cell>
          <cell r="G3553">
            <v>0</v>
          </cell>
          <cell r="H3553">
            <v>0</v>
          </cell>
          <cell r="I3553">
            <v>0</v>
          </cell>
          <cell r="J3553">
            <v>0</v>
          </cell>
          <cell r="K3553">
            <v>0</v>
          </cell>
          <cell r="L3553">
            <v>0</v>
          </cell>
          <cell r="M3553">
            <v>0</v>
          </cell>
          <cell r="N3553">
            <v>0</v>
          </cell>
          <cell r="O3553">
            <v>0</v>
          </cell>
          <cell r="P3553">
            <v>0</v>
          </cell>
          <cell r="Q3553">
            <v>0</v>
          </cell>
          <cell r="R3553">
            <v>351680.42</v>
          </cell>
          <cell r="S3553">
            <v>1071390.72</v>
          </cell>
          <cell r="T3553">
            <v>2537897.67</v>
          </cell>
          <cell r="U3553">
            <v>3311695.75</v>
          </cell>
          <cell r="V3553">
            <v>3733808.12</v>
          </cell>
          <cell r="W3553">
            <v>3788051.65</v>
          </cell>
          <cell r="X3553">
            <v>3842351.67</v>
          </cell>
          <cell r="Y3553">
            <v>3896640.94</v>
          </cell>
          <cell r="Z3553">
            <v>3950917.05</v>
          </cell>
          <cell r="AA3553">
            <v>4005189.34</v>
          </cell>
          <cell r="AB3553">
            <v>4059468.57</v>
          </cell>
          <cell r="AC3553">
            <v>4113918.62</v>
          </cell>
          <cell r="AD3553">
            <v>4170493.29</v>
          </cell>
          <cell r="AE3553">
            <v>4227845.9800000004</v>
          </cell>
          <cell r="AF3553">
            <v>4285987.3899999997</v>
          </cell>
          <cell r="AG3553">
            <v>4344928.3600000003</v>
          </cell>
          <cell r="AH3553">
            <v>4404679.88</v>
          </cell>
          <cell r="AI3553">
            <v>4465253.1100000003</v>
          </cell>
          <cell r="AJ3553">
            <v>4526659.34</v>
          </cell>
          <cell r="AK3553">
            <v>4588910.04</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row>
        <row r="3554">
          <cell r="A3554" t="str">
            <v>WAResidentialDLC Smart AppliancesParticipantsHigh Participation Case0</v>
          </cell>
          <cell r="B3554" t="str">
            <v>WA</v>
          </cell>
          <cell r="C3554" t="str">
            <v>Residential</v>
          </cell>
          <cell r="D3554" t="str">
            <v>DLC Smart Appliances</v>
          </cell>
          <cell r="E3554" t="str">
            <v>Participants</v>
          </cell>
          <cell r="F3554" t="str">
            <v>High Participation Case</v>
          </cell>
          <cell r="G3554">
            <v>0</v>
          </cell>
          <cell r="H3554">
            <v>0</v>
          </cell>
          <cell r="I3554">
            <v>0</v>
          </cell>
          <cell r="J3554">
            <v>0</v>
          </cell>
          <cell r="K3554">
            <v>0</v>
          </cell>
          <cell r="L3554">
            <v>0</v>
          </cell>
          <cell r="M3554">
            <v>0</v>
          </cell>
          <cell r="N3554">
            <v>0</v>
          </cell>
          <cell r="O3554">
            <v>0</v>
          </cell>
          <cell r="P3554">
            <v>0</v>
          </cell>
          <cell r="Q3554">
            <v>0</v>
          </cell>
          <cell r="R3554">
            <v>16746.686550000006</v>
          </cell>
          <cell r="S3554">
            <v>51018.605550000015</v>
          </cell>
          <cell r="T3554">
            <v>120852.27000000002</v>
          </cell>
          <cell r="U3554">
            <v>157699.79775000006</v>
          </cell>
          <cell r="V3554">
            <v>177800.38649999999</v>
          </cell>
          <cell r="W3554">
            <v>180383.41200000001</v>
          </cell>
          <cell r="X3554">
            <v>182969.12700000001</v>
          </cell>
          <cell r="Y3554">
            <v>185554.33050000004</v>
          </cell>
          <cell r="Z3554">
            <v>188138.90700000001</v>
          </cell>
          <cell r="AA3554">
            <v>190723.30200000003</v>
          </cell>
          <cell r="AB3554">
            <v>193308.027</v>
          </cell>
          <cell r="AC3554">
            <v>195900.88650000002</v>
          </cell>
          <cell r="AD3554">
            <v>198594.91865997191</v>
          </cell>
          <cell r="AE3554">
            <v>201325.99919378545</v>
          </cell>
          <cell r="AF3554">
            <v>204094.63759127702</v>
          </cell>
          <cell r="AG3554">
            <v>206901.35034879539</v>
          </cell>
          <cell r="AH3554">
            <v>209746.66106555553</v>
          </cell>
          <cell r="AI3554">
            <v>212631.10054131731</v>
          </cell>
          <cell r="AJ3554">
            <v>215555.20687540746</v>
          </cell>
          <cell r="AK3554">
            <v>218519.52556710335</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row>
        <row r="3555">
          <cell r="A3555" t="str">
            <v>WAResidentialDLC Smart ThermostatsProgram Annual BenefitsHigh Participation Case0</v>
          </cell>
          <cell r="B3555" t="str">
            <v>WA</v>
          </cell>
          <cell r="C3555" t="str">
            <v>Residential</v>
          </cell>
          <cell r="D3555" t="str">
            <v>DLC Smart Thermostats</v>
          </cell>
          <cell r="E3555" t="str">
            <v>Program Annual Benefits</v>
          </cell>
          <cell r="F3555" t="str">
            <v>High Participation Case</v>
          </cell>
          <cell r="G3555">
            <v>0</v>
          </cell>
          <cell r="H3555">
            <v>0</v>
          </cell>
          <cell r="I3555">
            <v>0</v>
          </cell>
          <cell r="J3555">
            <v>0</v>
          </cell>
          <cell r="K3555">
            <v>0</v>
          </cell>
          <cell r="L3555">
            <v>0</v>
          </cell>
          <cell r="M3555">
            <v>0</v>
          </cell>
          <cell r="N3555">
            <v>0</v>
          </cell>
          <cell r="O3555">
            <v>0</v>
          </cell>
          <cell r="P3555">
            <v>0</v>
          </cell>
          <cell r="Q3555">
            <v>0</v>
          </cell>
          <cell r="R3555">
            <v>573231.01</v>
          </cell>
          <cell r="S3555">
            <v>1745288.43</v>
          </cell>
          <cell r="T3555">
            <v>4127886.26</v>
          </cell>
          <cell r="U3555">
            <v>5388069.9000000004</v>
          </cell>
          <cell r="V3555">
            <v>6066603.5300000003</v>
          </cell>
          <cell r="W3555">
            <v>6146956.6100000003</v>
          </cell>
          <cell r="X3555">
            <v>6226381.7599999998</v>
          </cell>
          <cell r="Y3555">
            <v>6305886.3200000003</v>
          </cell>
          <cell r="Z3555">
            <v>6389191.79</v>
          </cell>
          <cell r="AA3555">
            <v>6482465.1100000003</v>
          </cell>
          <cell r="AB3555">
            <v>6568214.9500000002</v>
          </cell>
          <cell r="AC3555">
            <v>6654117.0800000001</v>
          </cell>
          <cell r="AD3555">
            <v>6743128.8899999997</v>
          </cell>
          <cell r="AE3555">
            <v>6833331.4100000001</v>
          </cell>
          <cell r="AF3555">
            <v>6924740.5700000003</v>
          </cell>
          <cell r="AG3555">
            <v>7017372.5</v>
          </cell>
          <cell r="AH3555">
            <v>7111243.5700000003</v>
          </cell>
          <cell r="AI3555">
            <v>7206370.3399999999</v>
          </cell>
          <cell r="AJ3555">
            <v>7302769.6200000001</v>
          </cell>
          <cell r="AK3555">
            <v>7400458.4299999997</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row>
        <row r="3556">
          <cell r="A3556" t="str">
            <v>WAResidentialDLC Smart ThermostatsProgram Annual CostsHigh Participation Case0</v>
          </cell>
          <cell r="B3556" t="str">
            <v>WA</v>
          </cell>
          <cell r="C3556" t="str">
            <v>Residential</v>
          </cell>
          <cell r="D3556" t="str">
            <v>DLC Smart Thermostats</v>
          </cell>
          <cell r="E3556" t="str">
            <v>Program Annual Costs</v>
          </cell>
          <cell r="F3556" t="str">
            <v>High Participation Case</v>
          </cell>
          <cell r="G3556">
            <v>0</v>
          </cell>
          <cell r="H3556">
            <v>0</v>
          </cell>
          <cell r="I3556">
            <v>0</v>
          </cell>
          <cell r="J3556">
            <v>0</v>
          </cell>
          <cell r="K3556">
            <v>0</v>
          </cell>
          <cell r="L3556">
            <v>0</v>
          </cell>
          <cell r="M3556">
            <v>0</v>
          </cell>
          <cell r="N3556">
            <v>0</v>
          </cell>
          <cell r="O3556">
            <v>0</v>
          </cell>
          <cell r="P3556">
            <v>0</v>
          </cell>
          <cell r="Q3556">
            <v>0</v>
          </cell>
          <cell r="R3556">
            <v>5834317.1500000004</v>
          </cell>
          <cell r="S3556">
            <v>12509121.98</v>
          </cell>
          <cell r="T3556">
            <v>26286343.199999999</v>
          </cell>
          <cell r="U3556">
            <v>16130618.27</v>
          </cell>
          <cell r="V3556">
            <v>10911310.720000001</v>
          </cell>
          <cell r="W3556">
            <v>4823091.07</v>
          </cell>
          <cell r="X3556">
            <v>4899046.41</v>
          </cell>
          <cell r="Y3556">
            <v>4974249.76</v>
          </cell>
          <cell r="Z3556">
            <v>5049879.66</v>
          </cell>
          <cell r="AA3556">
            <v>5126289.05</v>
          </cell>
          <cell r="AB3556">
            <v>5203203.5</v>
          </cell>
          <cell r="AC3556">
            <v>5283869.59</v>
          </cell>
          <cell r="AD3556">
            <v>5405233.1200000001</v>
          </cell>
          <cell r="AE3556">
            <v>5502775.29</v>
          </cell>
          <cell r="AF3556">
            <v>5602414.6799999997</v>
          </cell>
          <cell r="AG3556">
            <v>5704204.7300000004</v>
          </cell>
          <cell r="AH3556">
            <v>5808200.4400000004</v>
          </cell>
          <cell r="AI3556">
            <v>5914458.3899999997</v>
          </cell>
          <cell r="AJ3556">
            <v>6023036.7800000003</v>
          </cell>
          <cell r="AK3556">
            <v>6133995.5099999998</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row>
        <row r="3557">
          <cell r="A3557" t="str">
            <v>WAResidentialDLC Smart ThermostatsNon-Incentive CostsHigh Participation Case0</v>
          </cell>
          <cell r="B3557" t="str">
            <v>WA</v>
          </cell>
          <cell r="C3557" t="str">
            <v>Residential</v>
          </cell>
          <cell r="D3557" t="str">
            <v>DLC Smart Thermostats</v>
          </cell>
          <cell r="E3557" t="str">
            <v>Non-Incentive Costs</v>
          </cell>
          <cell r="F3557" t="str">
            <v>High Participation Case</v>
          </cell>
          <cell r="G3557">
            <v>0</v>
          </cell>
          <cell r="H3557">
            <v>0</v>
          </cell>
          <cell r="I3557">
            <v>0</v>
          </cell>
          <cell r="J3557">
            <v>0</v>
          </cell>
          <cell r="K3557">
            <v>0</v>
          </cell>
          <cell r="L3557">
            <v>0</v>
          </cell>
          <cell r="M3557">
            <v>0</v>
          </cell>
          <cell r="N3557">
            <v>0</v>
          </cell>
          <cell r="O3557">
            <v>0</v>
          </cell>
          <cell r="P3557">
            <v>0</v>
          </cell>
          <cell r="Q3557">
            <v>0</v>
          </cell>
          <cell r="R3557">
            <v>5482636.7300000004</v>
          </cell>
          <cell r="S3557">
            <v>11437731.27</v>
          </cell>
          <cell r="T3557">
            <v>23748445.530000001</v>
          </cell>
          <cell r="U3557">
            <v>12818922.52</v>
          </cell>
          <cell r="V3557">
            <v>7177502.6100000003</v>
          </cell>
          <cell r="W3557">
            <v>1035039.42</v>
          </cell>
          <cell r="X3557">
            <v>1056694.75</v>
          </cell>
          <cell r="Y3557">
            <v>1077608.81</v>
          </cell>
          <cell r="Z3557">
            <v>1098962.6200000001</v>
          </cell>
          <cell r="AA3557">
            <v>1121099.71</v>
          </cell>
          <cell r="AB3557">
            <v>1143734.93</v>
          </cell>
          <cell r="AC3557">
            <v>1169950.97</v>
          </cell>
          <cell r="AD3557">
            <v>1234739.83</v>
          </cell>
          <cell r="AE3557">
            <v>1274929.31</v>
          </cell>
          <cell r="AF3557">
            <v>1316427.29</v>
          </cell>
          <cell r="AG3557">
            <v>1359276.37</v>
          </cell>
          <cell r="AH3557">
            <v>1403520.56</v>
          </cell>
          <cell r="AI3557">
            <v>1449205.28</v>
          </cell>
          <cell r="AJ3557">
            <v>1496377.44</v>
          </cell>
          <cell r="AK3557">
            <v>1545085.48</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row>
        <row r="3558">
          <cell r="A3558" t="str">
            <v>WAResidentialDLC Smart ThermostatsSummer Peak Reduction @Meter  (MW)High Participation Case0</v>
          </cell>
          <cell r="B3558" t="str">
            <v>WA</v>
          </cell>
          <cell r="C3558" t="str">
            <v>Residential</v>
          </cell>
          <cell r="D3558" t="str">
            <v>DLC Smart Thermostats</v>
          </cell>
          <cell r="E3558" t="str">
            <v>Summer Peak Reduction @Meter  (MW)</v>
          </cell>
          <cell r="F3558" t="str">
            <v>High Participation Case</v>
          </cell>
          <cell r="G3558">
            <v>0</v>
          </cell>
          <cell r="H3558">
            <v>0</v>
          </cell>
          <cell r="I3558">
            <v>0</v>
          </cell>
          <cell r="J3558">
            <v>0</v>
          </cell>
          <cell r="K3558">
            <v>0</v>
          </cell>
          <cell r="L3558">
            <v>0</v>
          </cell>
          <cell r="M3558">
            <v>0</v>
          </cell>
          <cell r="N3558">
            <v>0</v>
          </cell>
          <cell r="O3558">
            <v>0</v>
          </cell>
          <cell r="P3558">
            <v>0</v>
          </cell>
          <cell r="Q3558">
            <v>0</v>
          </cell>
          <cell r="R3558">
            <v>5.1061481672101516</v>
          </cell>
          <cell r="S3558">
            <v>15.546439584201273</v>
          </cell>
          <cell r="T3558">
            <v>36.769815927493447</v>
          </cell>
          <cell r="U3558">
            <v>47.99510590524666</v>
          </cell>
          <cell r="V3558">
            <v>54.039254216657497</v>
          </cell>
          <cell r="W3558">
            <v>54.75501228123791</v>
          </cell>
          <cell r="X3558">
            <v>55.462504704051796</v>
          </cell>
          <cell r="Y3558">
            <v>56.170704503007471</v>
          </cell>
          <cell r="Z3558">
            <v>56.91276145592839</v>
          </cell>
          <cell r="AA3558">
            <v>57.74360864977195</v>
          </cell>
          <cell r="AB3558">
            <v>58.507439221742665</v>
          </cell>
          <cell r="AC3558">
            <v>59.27262640549219</v>
          </cell>
          <cell r="AD3558">
            <v>60.065513565673378</v>
          </cell>
          <cell r="AE3558">
            <v>60.869007140432515</v>
          </cell>
          <cell r="AF3558">
            <v>61.683249011282939</v>
          </cell>
          <cell r="AG3558">
            <v>62.508382957680382</v>
          </cell>
          <cell r="AH3558">
            <v>63.344554682411669</v>
          </cell>
          <cell r="AI3558">
            <v>64.191911837323005</v>
          </cell>
          <cell r="AJ3558">
            <v>65.050604049392433</v>
          </cell>
          <cell r="AK3558">
            <v>65.920782947151125</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row>
        <row r="3559">
          <cell r="A3559" t="str">
            <v>WAResidentialDLC Smart ThermostatsSummer Peak Reduction @Generation (MW)High Participation Case0</v>
          </cell>
          <cell r="B3559" t="str">
            <v>WA</v>
          </cell>
          <cell r="C3559" t="str">
            <v>Residential</v>
          </cell>
          <cell r="D3559" t="str">
            <v>DLC Smart Thermostats</v>
          </cell>
          <cell r="E3559" t="str">
            <v>Summer Peak Reduction @Generation (MW)</v>
          </cell>
          <cell r="F3559" t="str">
            <v>High Participation Case</v>
          </cell>
          <cell r="G3559">
            <v>0</v>
          </cell>
          <cell r="H3559">
            <v>0</v>
          </cell>
          <cell r="I3559">
            <v>0</v>
          </cell>
          <cell r="J3559">
            <v>0</v>
          </cell>
          <cell r="K3559">
            <v>0</v>
          </cell>
          <cell r="L3559">
            <v>0</v>
          </cell>
          <cell r="M3559">
            <v>0</v>
          </cell>
          <cell r="N3559">
            <v>0</v>
          </cell>
          <cell r="O3559">
            <v>0</v>
          </cell>
          <cell r="P3559">
            <v>0</v>
          </cell>
          <cell r="Q3559">
            <v>0</v>
          </cell>
          <cell r="R3559">
            <v>5.6309529854545115</v>
          </cell>
          <cell r="S3559">
            <v>17.1442871462299</v>
          </cell>
          <cell r="T3559">
            <v>40.548980952242438</v>
          </cell>
          <cell r="U3559">
            <v>52.92799504328039</v>
          </cell>
          <cell r="V3559">
            <v>59.593354892652727</v>
          </cell>
          <cell r="W3559">
            <v>60.382677857562754</v>
          </cell>
          <cell r="X3559">
            <v>61.162885646285609</v>
          </cell>
          <cell r="Y3559">
            <v>61.94387351456492</v>
          </cell>
          <cell r="Z3559">
            <v>62.762198341341403</v>
          </cell>
          <cell r="AA3559">
            <v>63.678439181486489</v>
          </cell>
          <cell r="AB3559">
            <v>64.520775498172327</v>
          </cell>
          <cell r="AC3559">
            <v>65.364607857843168</v>
          </cell>
          <cell r="AD3559">
            <v>66.238987169908881</v>
          </cell>
          <cell r="AE3559">
            <v>67.125063013269198</v>
          </cell>
          <cell r="AF3559">
            <v>68.022991851877961</v>
          </cell>
          <cell r="AG3559">
            <v>68.932932242700019</v>
          </cell>
          <cell r="AH3559">
            <v>69.855044863709381</v>
          </cell>
          <cell r="AI3559">
            <v>70.789492542261797</v>
          </cell>
          <cell r="AJ3559">
            <v>71.73644028384696</v>
          </cell>
          <cell r="AK3559">
            <v>72.696055301225314</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row>
        <row r="3560">
          <cell r="A3560" t="str">
            <v>WAResidentialDLC Smart ThermostatsWinter Peak Reduction @Meter  (MW)High Participation Case0</v>
          </cell>
          <cell r="B3560" t="str">
            <v>WA</v>
          </cell>
          <cell r="C3560" t="str">
            <v>Residential</v>
          </cell>
          <cell r="D3560" t="str">
            <v>DLC Smart Thermostats</v>
          </cell>
          <cell r="E3560" t="str">
            <v>Winter Peak Reduction @Meter  (MW)</v>
          </cell>
          <cell r="F3560" t="str">
            <v>High Participation Case</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row>
        <row r="3561">
          <cell r="A3561" t="str">
            <v>WAResidentialDLC Smart ThermostatsWinter Peak Reduction @Generation (MW)High Participation Case0</v>
          </cell>
          <cell r="B3561" t="str">
            <v>WA</v>
          </cell>
          <cell r="C3561" t="str">
            <v>Residential</v>
          </cell>
          <cell r="D3561" t="str">
            <v>DLC Smart Thermostats</v>
          </cell>
          <cell r="E3561" t="str">
            <v>Winter Peak Reduction @Generation (MW)</v>
          </cell>
          <cell r="F3561" t="str">
            <v>High Participation Case</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row>
        <row r="3562">
          <cell r="A3562" t="str">
            <v>WAResidentialDLC Smart ThermostatsProgram Annual BenefitsHigh Participation Case0</v>
          </cell>
          <cell r="B3562" t="str">
            <v>WA</v>
          </cell>
          <cell r="C3562" t="str">
            <v>Residential</v>
          </cell>
          <cell r="D3562" t="str">
            <v>DLC Smart Thermostats</v>
          </cell>
          <cell r="E3562" t="str">
            <v>Program Annual Benefits</v>
          </cell>
          <cell r="F3562" t="str">
            <v>High Participation Case</v>
          </cell>
          <cell r="G3562">
            <v>0</v>
          </cell>
        </row>
        <row r="3563">
          <cell r="A3563" t="str">
            <v>WAResidentialDLC Smart ThermostatsNew ParticipantsHigh Participation Case0</v>
          </cell>
          <cell r="B3563" t="str">
            <v>WA</v>
          </cell>
          <cell r="C3563" t="str">
            <v>Residential</v>
          </cell>
          <cell r="D3563" t="str">
            <v>DLC Smart Thermostats</v>
          </cell>
          <cell r="E3563" t="str">
            <v>New Participants</v>
          </cell>
          <cell r="F3563" t="str">
            <v>High Participation Case</v>
          </cell>
          <cell r="G3563">
            <v>0</v>
          </cell>
          <cell r="H3563">
            <v>0</v>
          </cell>
          <cell r="I3563">
            <v>0</v>
          </cell>
          <cell r="J3563">
            <v>0</v>
          </cell>
          <cell r="K3563">
            <v>0</v>
          </cell>
          <cell r="L3563">
            <v>0</v>
          </cell>
          <cell r="M3563">
            <v>0</v>
          </cell>
          <cell r="N3563">
            <v>0</v>
          </cell>
          <cell r="O3563">
            <v>0</v>
          </cell>
          <cell r="P3563">
            <v>0</v>
          </cell>
          <cell r="Q3563">
            <v>0</v>
          </cell>
          <cell r="R3563">
            <v>16746.686550000006</v>
          </cell>
          <cell r="S3563">
            <v>34271.919000000009</v>
          </cell>
          <cell r="T3563">
            <v>69833.664450000011</v>
          </cell>
          <cell r="U3563">
            <v>36847.527750000037</v>
          </cell>
          <cell r="V3563">
            <v>20100.588749999937</v>
          </cell>
          <cell r="W3563">
            <v>2583.0255000000179</v>
          </cell>
          <cell r="X3563">
            <v>2585.7149999999965</v>
          </cell>
          <cell r="Y3563">
            <v>2585.2035000000324</v>
          </cell>
          <cell r="Z3563">
            <v>2584.5764999999665</v>
          </cell>
          <cell r="AA3563">
            <v>2584.3950000000186</v>
          </cell>
          <cell r="AB3563">
            <v>2584.7249999999767</v>
          </cell>
          <cell r="AC3563">
            <v>2592.8595000000205</v>
          </cell>
          <cell r="AD3563">
            <v>2694.0321599718882</v>
          </cell>
          <cell r="AE3563">
            <v>2731.0805338135397</v>
          </cell>
          <cell r="AF3563">
            <v>2768.6383974915661</v>
          </cell>
          <cell r="AG3563">
            <v>2806.7127575183695</v>
          </cell>
          <cell r="AH3563">
            <v>2845.3107167601411</v>
          </cell>
          <cell r="AI3563">
            <v>2884.4394757617847</v>
          </cell>
          <cell r="AJ3563">
            <v>2924.1063340901455</v>
          </cell>
          <cell r="AK3563">
            <v>2964.3186916958948</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row>
        <row r="3564">
          <cell r="A3564" t="str">
            <v>WAResidentialDLC Smart ThermostatsIncentive CostsHigh Participation Case0</v>
          </cell>
          <cell r="B3564" t="str">
            <v>WA</v>
          </cell>
          <cell r="C3564" t="str">
            <v>Residential</v>
          </cell>
          <cell r="D3564" t="str">
            <v>DLC Smart Thermostats</v>
          </cell>
          <cell r="E3564" t="str">
            <v>Incentive Costs</v>
          </cell>
          <cell r="F3564" t="str">
            <v>High Participation Case</v>
          </cell>
          <cell r="G3564">
            <v>0</v>
          </cell>
          <cell r="H3564">
            <v>0</v>
          </cell>
          <cell r="I3564">
            <v>0</v>
          </cell>
          <cell r="J3564">
            <v>0</v>
          </cell>
          <cell r="K3564">
            <v>0</v>
          </cell>
          <cell r="L3564">
            <v>0</v>
          </cell>
          <cell r="M3564">
            <v>0</v>
          </cell>
          <cell r="N3564">
            <v>0</v>
          </cell>
          <cell r="O3564">
            <v>0</v>
          </cell>
          <cell r="P3564">
            <v>0</v>
          </cell>
          <cell r="Q3564">
            <v>0</v>
          </cell>
          <cell r="R3564">
            <v>351680.42</v>
          </cell>
          <cell r="S3564">
            <v>1071390.72</v>
          </cell>
          <cell r="T3564">
            <v>2537897.67</v>
          </cell>
          <cell r="U3564">
            <v>3311695.75</v>
          </cell>
          <cell r="V3564">
            <v>3733808.12</v>
          </cell>
          <cell r="W3564">
            <v>3788051.65</v>
          </cell>
          <cell r="X3564">
            <v>3842351.67</v>
          </cell>
          <cell r="Y3564">
            <v>3896640.94</v>
          </cell>
          <cell r="Z3564">
            <v>3950917.05</v>
          </cell>
          <cell r="AA3564">
            <v>4005189.34</v>
          </cell>
          <cell r="AB3564">
            <v>4059468.57</v>
          </cell>
          <cell r="AC3564">
            <v>4113918.62</v>
          </cell>
          <cell r="AD3564">
            <v>4170493.29</v>
          </cell>
          <cell r="AE3564">
            <v>4227845.9800000004</v>
          </cell>
          <cell r="AF3564">
            <v>4285987.3899999997</v>
          </cell>
          <cell r="AG3564">
            <v>4344928.3600000003</v>
          </cell>
          <cell r="AH3564">
            <v>4404679.88</v>
          </cell>
          <cell r="AI3564">
            <v>4465253.1100000003</v>
          </cell>
          <cell r="AJ3564">
            <v>4526659.34</v>
          </cell>
          <cell r="AK3564">
            <v>4588910.04</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row>
        <row r="3565">
          <cell r="A3565" t="str">
            <v>WAResidentialDLC Smart ThermostatsParticipantsHigh Participation Case0</v>
          </cell>
          <cell r="B3565" t="str">
            <v>WA</v>
          </cell>
          <cell r="C3565" t="str">
            <v>Residential</v>
          </cell>
          <cell r="D3565" t="str">
            <v>DLC Smart Thermostats</v>
          </cell>
          <cell r="E3565" t="str">
            <v>Participants</v>
          </cell>
          <cell r="F3565" t="str">
            <v>High Participation Case</v>
          </cell>
          <cell r="G3565">
            <v>0</v>
          </cell>
          <cell r="H3565">
            <v>0</v>
          </cell>
          <cell r="I3565">
            <v>0</v>
          </cell>
          <cell r="J3565">
            <v>0</v>
          </cell>
          <cell r="K3565">
            <v>0</v>
          </cell>
          <cell r="L3565">
            <v>0</v>
          </cell>
          <cell r="M3565">
            <v>0</v>
          </cell>
          <cell r="N3565">
            <v>0</v>
          </cell>
          <cell r="O3565">
            <v>0</v>
          </cell>
          <cell r="P3565">
            <v>0</v>
          </cell>
          <cell r="Q3565">
            <v>0</v>
          </cell>
          <cell r="R3565">
            <v>16746.686550000006</v>
          </cell>
          <cell r="S3565">
            <v>51018.605550000015</v>
          </cell>
          <cell r="T3565">
            <v>120852.27000000002</v>
          </cell>
          <cell r="U3565">
            <v>157699.79775000006</v>
          </cell>
          <cell r="V3565">
            <v>177800.38649999999</v>
          </cell>
          <cell r="W3565">
            <v>180383.41200000001</v>
          </cell>
          <cell r="X3565">
            <v>182969.12700000001</v>
          </cell>
          <cell r="Y3565">
            <v>185554.33050000004</v>
          </cell>
          <cell r="Z3565">
            <v>188138.90700000001</v>
          </cell>
          <cell r="AA3565">
            <v>190723.30200000003</v>
          </cell>
          <cell r="AB3565">
            <v>193308.027</v>
          </cell>
          <cell r="AC3565">
            <v>195900.88650000002</v>
          </cell>
          <cell r="AD3565">
            <v>198594.91865997191</v>
          </cell>
          <cell r="AE3565">
            <v>201325.99919378545</v>
          </cell>
          <cell r="AF3565">
            <v>204094.63759127702</v>
          </cell>
          <cell r="AG3565">
            <v>206901.35034879539</v>
          </cell>
          <cell r="AH3565">
            <v>209746.66106555553</v>
          </cell>
          <cell r="AI3565">
            <v>212631.10054131731</v>
          </cell>
          <cell r="AJ3565">
            <v>215555.20687540746</v>
          </cell>
          <cell r="AK3565">
            <v>218519.52556710335</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row>
        <row r="3566">
          <cell r="A3566" t="str">
            <v>WAMedium C&amp;IDLC Space HeatingProgram Annual BenefitsHigh Participation Case0</v>
          </cell>
          <cell r="B3566" t="str">
            <v>WA</v>
          </cell>
          <cell r="C3566" t="str">
            <v>Medium C&amp;I</v>
          </cell>
          <cell r="D3566" t="str">
            <v>DLC Space Heating</v>
          </cell>
          <cell r="E3566" t="str">
            <v>Program Annual Benefits</v>
          </cell>
          <cell r="F3566" t="str">
            <v>High Participation Case</v>
          </cell>
          <cell r="G3566">
            <v>0</v>
          </cell>
          <cell r="H3566">
            <v>0</v>
          </cell>
          <cell r="I3566">
            <v>0</v>
          </cell>
          <cell r="J3566">
            <v>0</v>
          </cell>
          <cell r="K3566">
            <v>0</v>
          </cell>
          <cell r="L3566">
            <v>0</v>
          </cell>
          <cell r="M3566">
            <v>0</v>
          </cell>
          <cell r="N3566">
            <v>0</v>
          </cell>
          <cell r="O3566">
            <v>0</v>
          </cell>
          <cell r="P3566">
            <v>0</v>
          </cell>
          <cell r="Q3566">
            <v>0</v>
          </cell>
          <cell r="R3566">
            <v>573231.01</v>
          </cell>
          <cell r="S3566">
            <v>1745288.43</v>
          </cell>
          <cell r="T3566">
            <v>4127886.26</v>
          </cell>
          <cell r="U3566">
            <v>5388069.9000000004</v>
          </cell>
          <cell r="V3566">
            <v>6066603.5300000003</v>
          </cell>
          <cell r="W3566">
            <v>6146956.6100000003</v>
          </cell>
          <cell r="X3566">
            <v>6226381.7599999998</v>
          </cell>
          <cell r="Y3566">
            <v>6305886.3200000003</v>
          </cell>
          <cell r="Z3566">
            <v>6389191.79</v>
          </cell>
          <cell r="AA3566">
            <v>6482465.1100000003</v>
          </cell>
          <cell r="AB3566">
            <v>6568214.9500000002</v>
          </cell>
          <cell r="AC3566">
            <v>6654117.0800000001</v>
          </cell>
          <cell r="AD3566">
            <v>6743128.8899999997</v>
          </cell>
          <cell r="AE3566">
            <v>6833331.4100000001</v>
          </cell>
          <cell r="AF3566">
            <v>6924740.5700000003</v>
          </cell>
          <cell r="AG3566">
            <v>7017372.5</v>
          </cell>
          <cell r="AH3566">
            <v>7111243.5700000003</v>
          </cell>
          <cell r="AI3566">
            <v>7206370.3399999999</v>
          </cell>
          <cell r="AJ3566">
            <v>7302769.6200000001</v>
          </cell>
          <cell r="AK3566">
            <v>7400458.4299999997</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row>
        <row r="3567">
          <cell r="A3567" t="str">
            <v>WAMedium C&amp;IDLC Space HeatingProgram Annual CostsHigh Participation Case0</v>
          </cell>
          <cell r="B3567" t="str">
            <v>WA</v>
          </cell>
          <cell r="C3567" t="str">
            <v>Medium C&amp;I</v>
          </cell>
          <cell r="D3567" t="str">
            <v>DLC Space Heating</v>
          </cell>
          <cell r="E3567" t="str">
            <v>Program Annual Costs</v>
          </cell>
          <cell r="F3567" t="str">
            <v>High Participation Case</v>
          </cell>
          <cell r="G3567">
            <v>0</v>
          </cell>
          <cell r="H3567">
            <v>0</v>
          </cell>
          <cell r="I3567">
            <v>0</v>
          </cell>
          <cell r="J3567">
            <v>0</v>
          </cell>
          <cell r="K3567">
            <v>0</v>
          </cell>
          <cell r="L3567">
            <v>0</v>
          </cell>
          <cell r="M3567">
            <v>0</v>
          </cell>
          <cell r="N3567">
            <v>0</v>
          </cell>
          <cell r="O3567">
            <v>0</v>
          </cell>
          <cell r="P3567">
            <v>0</v>
          </cell>
          <cell r="Q3567">
            <v>0</v>
          </cell>
          <cell r="R3567">
            <v>5834317.1500000004</v>
          </cell>
          <cell r="S3567">
            <v>12509121.98</v>
          </cell>
          <cell r="T3567">
            <v>26286343.199999999</v>
          </cell>
          <cell r="U3567">
            <v>16130618.27</v>
          </cell>
          <cell r="V3567">
            <v>10911310.720000001</v>
          </cell>
          <cell r="W3567">
            <v>4823091.07</v>
          </cell>
          <cell r="X3567">
            <v>4899046.41</v>
          </cell>
          <cell r="Y3567">
            <v>4974249.76</v>
          </cell>
          <cell r="Z3567">
            <v>5049879.66</v>
          </cell>
          <cell r="AA3567">
            <v>5126289.05</v>
          </cell>
          <cell r="AB3567">
            <v>5203203.5</v>
          </cell>
          <cell r="AC3567">
            <v>5283869.59</v>
          </cell>
          <cell r="AD3567">
            <v>5405233.1200000001</v>
          </cell>
          <cell r="AE3567">
            <v>5502775.29</v>
          </cell>
          <cell r="AF3567">
            <v>5602414.6799999997</v>
          </cell>
          <cell r="AG3567">
            <v>5704204.7300000004</v>
          </cell>
          <cell r="AH3567">
            <v>5808200.4400000004</v>
          </cell>
          <cell r="AI3567">
            <v>5914458.3899999997</v>
          </cell>
          <cell r="AJ3567">
            <v>6023036.7800000003</v>
          </cell>
          <cell r="AK3567">
            <v>6133995.5099999998</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row>
        <row r="3568">
          <cell r="A3568" t="str">
            <v>WAMedium C&amp;IDLC Space HeatingNon-Incentive CostsHigh Participation Case0</v>
          </cell>
          <cell r="B3568" t="str">
            <v>WA</v>
          </cell>
          <cell r="C3568" t="str">
            <v>Medium C&amp;I</v>
          </cell>
          <cell r="D3568" t="str">
            <v>DLC Space Heating</v>
          </cell>
          <cell r="E3568" t="str">
            <v>Non-Incentive Costs</v>
          </cell>
          <cell r="F3568" t="str">
            <v>High Participation Case</v>
          </cell>
          <cell r="G3568">
            <v>0</v>
          </cell>
          <cell r="H3568">
            <v>0</v>
          </cell>
          <cell r="I3568">
            <v>0</v>
          </cell>
          <cell r="J3568">
            <v>0</v>
          </cell>
          <cell r="K3568">
            <v>0</v>
          </cell>
          <cell r="L3568">
            <v>0</v>
          </cell>
          <cell r="M3568">
            <v>0</v>
          </cell>
          <cell r="N3568">
            <v>0</v>
          </cell>
          <cell r="O3568">
            <v>0</v>
          </cell>
          <cell r="P3568">
            <v>0</v>
          </cell>
          <cell r="Q3568">
            <v>0</v>
          </cell>
          <cell r="R3568">
            <v>5482636.7300000004</v>
          </cell>
          <cell r="S3568">
            <v>11437731.27</v>
          </cell>
          <cell r="T3568">
            <v>23748445.530000001</v>
          </cell>
          <cell r="U3568">
            <v>12818922.52</v>
          </cell>
          <cell r="V3568">
            <v>7177502.6100000003</v>
          </cell>
          <cell r="W3568">
            <v>1035039.42</v>
          </cell>
          <cell r="X3568">
            <v>1056694.75</v>
          </cell>
          <cell r="Y3568">
            <v>1077608.81</v>
          </cell>
          <cell r="Z3568">
            <v>1098962.6200000001</v>
          </cell>
          <cell r="AA3568">
            <v>1121099.71</v>
          </cell>
          <cell r="AB3568">
            <v>1143734.93</v>
          </cell>
          <cell r="AC3568">
            <v>1169950.97</v>
          </cell>
          <cell r="AD3568">
            <v>1234739.83</v>
          </cell>
          <cell r="AE3568">
            <v>1274929.31</v>
          </cell>
          <cell r="AF3568">
            <v>1316427.29</v>
          </cell>
          <cell r="AG3568">
            <v>1359276.37</v>
          </cell>
          <cell r="AH3568">
            <v>1403520.56</v>
          </cell>
          <cell r="AI3568">
            <v>1449205.28</v>
          </cell>
          <cell r="AJ3568">
            <v>1496377.44</v>
          </cell>
          <cell r="AK3568">
            <v>1545085.48</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row>
        <row r="3569">
          <cell r="A3569" t="str">
            <v>WAMedium C&amp;IDLC Space HeatingSummer Peak Reduction @Meter  (MW)High Participation Case0</v>
          </cell>
          <cell r="B3569" t="str">
            <v>WA</v>
          </cell>
          <cell r="C3569" t="str">
            <v>Medium C&amp;I</v>
          </cell>
          <cell r="D3569" t="str">
            <v>DLC Space Heating</v>
          </cell>
          <cell r="E3569" t="str">
            <v>Summer Peak Reduction @Meter  (MW)</v>
          </cell>
          <cell r="F3569" t="str">
            <v>High Participation Case</v>
          </cell>
          <cell r="G3569">
            <v>0</v>
          </cell>
          <cell r="H3569">
            <v>0</v>
          </cell>
          <cell r="I3569">
            <v>0</v>
          </cell>
          <cell r="J3569">
            <v>0</v>
          </cell>
          <cell r="K3569">
            <v>0</v>
          </cell>
          <cell r="L3569">
            <v>0</v>
          </cell>
          <cell r="M3569">
            <v>0</v>
          </cell>
          <cell r="N3569">
            <v>0</v>
          </cell>
          <cell r="O3569">
            <v>0</v>
          </cell>
          <cell r="P3569">
            <v>0</v>
          </cell>
          <cell r="Q3569">
            <v>0</v>
          </cell>
          <cell r="R3569">
            <v>5.1061481672101516</v>
          </cell>
          <cell r="S3569">
            <v>15.546439584201273</v>
          </cell>
          <cell r="T3569">
            <v>36.769815927493447</v>
          </cell>
          <cell r="U3569">
            <v>47.99510590524666</v>
          </cell>
          <cell r="V3569">
            <v>54.039254216657497</v>
          </cell>
          <cell r="W3569">
            <v>54.75501228123791</v>
          </cell>
          <cell r="X3569">
            <v>55.462504704051796</v>
          </cell>
          <cell r="Y3569">
            <v>56.170704503007471</v>
          </cell>
          <cell r="Z3569">
            <v>56.91276145592839</v>
          </cell>
          <cell r="AA3569">
            <v>57.74360864977195</v>
          </cell>
          <cell r="AB3569">
            <v>58.507439221742665</v>
          </cell>
          <cell r="AC3569">
            <v>59.27262640549219</v>
          </cell>
          <cell r="AD3569">
            <v>60.065513565673378</v>
          </cell>
          <cell r="AE3569">
            <v>60.869007140432515</v>
          </cell>
          <cell r="AF3569">
            <v>61.683249011282939</v>
          </cell>
          <cell r="AG3569">
            <v>62.508382957680382</v>
          </cell>
          <cell r="AH3569">
            <v>63.344554682411669</v>
          </cell>
          <cell r="AI3569">
            <v>64.191911837323005</v>
          </cell>
          <cell r="AJ3569">
            <v>65.050604049392433</v>
          </cell>
          <cell r="AK3569">
            <v>65.920782947151125</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row>
        <row r="3570">
          <cell r="A3570" t="str">
            <v>WAMedium C&amp;IDLC Space HeatingSummer Peak Reduction @Generation (MW)High Participation Case0</v>
          </cell>
          <cell r="B3570" t="str">
            <v>WA</v>
          </cell>
          <cell r="C3570" t="str">
            <v>Medium C&amp;I</v>
          </cell>
          <cell r="D3570" t="str">
            <v>DLC Space Heating</v>
          </cell>
          <cell r="E3570" t="str">
            <v>Summer Peak Reduction @Generation (MW)</v>
          </cell>
          <cell r="F3570" t="str">
            <v>High Participation Case</v>
          </cell>
          <cell r="G3570">
            <v>0</v>
          </cell>
          <cell r="H3570">
            <v>0</v>
          </cell>
          <cell r="I3570">
            <v>0</v>
          </cell>
          <cell r="J3570">
            <v>0</v>
          </cell>
          <cell r="K3570">
            <v>0</v>
          </cell>
          <cell r="L3570">
            <v>0</v>
          </cell>
          <cell r="M3570">
            <v>0</v>
          </cell>
          <cell r="N3570">
            <v>0</v>
          </cell>
          <cell r="O3570">
            <v>0</v>
          </cell>
          <cell r="P3570">
            <v>0</v>
          </cell>
          <cell r="Q3570">
            <v>0</v>
          </cell>
          <cell r="R3570">
            <v>5.6309529854545115</v>
          </cell>
          <cell r="S3570">
            <v>17.1442871462299</v>
          </cell>
          <cell r="T3570">
            <v>40.548980952242438</v>
          </cell>
          <cell r="U3570">
            <v>52.92799504328039</v>
          </cell>
          <cell r="V3570">
            <v>59.593354892652727</v>
          </cell>
          <cell r="W3570">
            <v>60.382677857562754</v>
          </cell>
          <cell r="X3570">
            <v>61.162885646285609</v>
          </cell>
          <cell r="Y3570">
            <v>61.94387351456492</v>
          </cell>
          <cell r="Z3570">
            <v>62.762198341341403</v>
          </cell>
          <cell r="AA3570">
            <v>63.678439181486489</v>
          </cell>
          <cell r="AB3570">
            <v>64.520775498172327</v>
          </cell>
          <cell r="AC3570">
            <v>65.364607857843168</v>
          </cell>
          <cell r="AD3570">
            <v>66.238987169908881</v>
          </cell>
          <cell r="AE3570">
            <v>67.125063013269198</v>
          </cell>
          <cell r="AF3570">
            <v>68.022991851877961</v>
          </cell>
          <cell r="AG3570">
            <v>68.932932242700019</v>
          </cell>
          <cell r="AH3570">
            <v>69.855044863709381</v>
          </cell>
          <cell r="AI3570">
            <v>70.789492542261797</v>
          </cell>
          <cell r="AJ3570">
            <v>71.73644028384696</v>
          </cell>
          <cell r="AK3570">
            <v>72.696055301225314</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row>
        <row r="3571">
          <cell r="A3571" t="str">
            <v>WAMedium C&amp;IDLC Space HeatingWinter Peak Reduction @Meter  (MW)High Participation Case0</v>
          </cell>
          <cell r="B3571" t="str">
            <v>WA</v>
          </cell>
          <cell r="C3571" t="str">
            <v>Medium C&amp;I</v>
          </cell>
          <cell r="D3571" t="str">
            <v>DLC Space Heating</v>
          </cell>
          <cell r="E3571" t="str">
            <v>Winter Peak Reduction @Meter  (MW)</v>
          </cell>
          <cell r="F3571" t="str">
            <v>High Participation Case</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row>
        <row r="3572">
          <cell r="A3572" t="str">
            <v>WAMedium C&amp;IDLC Space HeatingWinter Peak Reduction @Generation (MW)High Participation Case0</v>
          </cell>
          <cell r="B3572" t="str">
            <v>WA</v>
          </cell>
          <cell r="C3572" t="str">
            <v>Medium C&amp;I</v>
          </cell>
          <cell r="D3572" t="str">
            <v>DLC Space Heating</v>
          </cell>
          <cell r="E3572" t="str">
            <v>Winter Peak Reduction @Generation (MW)</v>
          </cell>
          <cell r="F3572" t="str">
            <v>High Participation Case</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row>
        <row r="3573">
          <cell r="A3573" t="str">
            <v>WAMedium C&amp;IDLC Space HeatingProgram Annual BenefitsHigh Participation Case0</v>
          </cell>
          <cell r="B3573" t="str">
            <v>WA</v>
          </cell>
          <cell r="C3573" t="str">
            <v>Medium C&amp;I</v>
          </cell>
          <cell r="D3573" t="str">
            <v>DLC Space Heating</v>
          </cell>
          <cell r="E3573" t="str">
            <v>Program Annual Benefits</v>
          </cell>
          <cell r="F3573" t="str">
            <v>High Participation Case</v>
          </cell>
          <cell r="G3573">
            <v>0</v>
          </cell>
        </row>
        <row r="3574">
          <cell r="A3574" t="str">
            <v>WAMedium C&amp;IDLC Space HeatingNew ParticipantsHigh Participation Case0</v>
          </cell>
          <cell r="B3574" t="str">
            <v>WA</v>
          </cell>
          <cell r="C3574" t="str">
            <v>Medium C&amp;I</v>
          </cell>
          <cell r="D3574" t="str">
            <v>DLC Space Heating</v>
          </cell>
          <cell r="E3574" t="str">
            <v>New Participants</v>
          </cell>
          <cell r="F3574" t="str">
            <v>High Participation Case</v>
          </cell>
          <cell r="G3574">
            <v>0</v>
          </cell>
          <cell r="H3574">
            <v>0</v>
          </cell>
          <cell r="I3574">
            <v>0</v>
          </cell>
          <cell r="J3574">
            <v>0</v>
          </cell>
          <cell r="K3574">
            <v>0</v>
          </cell>
          <cell r="L3574">
            <v>0</v>
          </cell>
          <cell r="M3574">
            <v>0</v>
          </cell>
          <cell r="N3574">
            <v>0</v>
          </cell>
          <cell r="O3574">
            <v>0</v>
          </cell>
          <cell r="P3574">
            <v>0</v>
          </cell>
          <cell r="Q3574">
            <v>0</v>
          </cell>
          <cell r="R3574">
            <v>16746.686550000006</v>
          </cell>
          <cell r="S3574">
            <v>34271.919000000009</v>
          </cell>
          <cell r="T3574">
            <v>69833.664450000011</v>
          </cell>
          <cell r="U3574">
            <v>36847.527750000037</v>
          </cell>
          <cell r="V3574">
            <v>20100.588749999937</v>
          </cell>
          <cell r="W3574">
            <v>2583.0255000000179</v>
          </cell>
          <cell r="X3574">
            <v>2585.7149999999965</v>
          </cell>
          <cell r="Y3574">
            <v>2585.2035000000324</v>
          </cell>
          <cell r="Z3574">
            <v>2584.5764999999665</v>
          </cell>
          <cell r="AA3574">
            <v>2584.3950000000186</v>
          </cell>
          <cell r="AB3574">
            <v>2584.7249999999767</v>
          </cell>
          <cell r="AC3574">
            <v>2592.8595000000205</v>
          </cell>
          <cell r="AD3574">
            <v>2694.0321599718882</v>
          </cell>
          <cell r="AE3574">
            <v>2731.0805338135397</v>
          </cell>
          <cell r="AF3574">
            <v>2768.6383974915661</v>
          </cell>
          <cell r="AG3574">
            <v>2806.7127575183695</v>
          </cell>
          <cell r="AH3574">
            <v>2845.3107167601411</v>
          </cell>
          <cell r="AI3574">
            <v>2884.4394757617847</v>
          </cell>
          <cell r="AJ3574">
            <v>2924.1063340901455</v>
          </cell>
          <cell r="AK3574">
            <v>2964.3186916958948</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row>
        <row r="3575">
          <cell r="A3575" t="str">
            <v>WAMedium C&amp;IDLC Space HeatingIncentive CostsHigh Participation Case0</v>
          </cell>
          <cell r="B3575" t="str">
            <v>WA</v>
          </cell>
          <cell r="C3575" t="str">
            <v>Medium C&amp;I</v>
          </cell>
          <cell r="D3575" t="str">
            <v>DLC Space Heating</v>
          </cell>
          <cell r="E3575" t="str">
            <v>Incentive Costs</v>
          </cell>
          <cell r="F3575" t="str">
            <v>High Participation Case</v>
          </cell>
          <cell r="G3575">
            <v>0</v>
          </cell>
          <cell r="H3575">
            <v>0</v>
          </cell>
          <cell r="I3575">
            <v>0</v>
          </cell>
          <cell r="J3575">
            <v>0</v>
          </cell>
          <cell r="K3575">
            <v>0</v>
          </cell>
          <cell r="L3575">
            <v>0</v>
          </cell>
          <cell r="M3575">
            <v>0</v>
          </cell>
          <cell r="N3575">
            <v>0</v>
          </cell>
          <cell r="O3575">
            <v>0</v>
          </cell>
          <cell r="P3575">
            <v>0</v>
          </cell>
          <cell r="Q3575">
            <v>0</v>
          </cell>
          <cell r="R3575">
            <v>351680.42</v>
          </cell>
          <cell r="S3575">
            <v>1071390.72</v>
          </cell>
          <cell r="T3575">
            <v>2537897.67</v>
          </cell>
          <cell r="U3575">
            <v>3311695.75</v>
          </cell>
          <cell r="V3575">
            <v>3733808.12</v>
          </cell>
          <cell r="W3575">
            <v>3788051.65</v>
          </cell>
          <cell r="X3575">
            <v>3842351.67</v>
          </cell>
          <cell r="Y3575">
            <v>3896640.94</v>
          </cell>
          <cell r="Z3575">
            <v>3950917.05</v>
          </cell>
          <cell r="AA3575">
            <v>4005189.34</v>
          </cell>
          <cell r="AB3575">
            <v>4059468.57</v>
          </cell>
          <cell r="AC3575">
            <v>4113918.62</v>
          </cell>
          <cell r="AD3575">
            <v>4170493.29</v>
          </cell>
          <cell r="AE3575">
            <v>4227845.9800000004</v>
          </cell>
          <cell r="AF3575">
            <v>4285987.3899999997</v>
          </cell>
          <cell r="AG3575">
            <v>4344928.3600000003</v>
          </cell>
          <cell r="AH3575">
            <v>4404679.88</v>
          </cell>
          <cell r="AI3575">
            <v>4465253.1100000003</v>
          </cell>
          <cell r="AJ3575">
            <v>4526659.34</v>
          </cell>
          <cell r="AK3575">
            <v>4588910.04</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row>
        <row r="3576">
          <cell r="A3576" t="str">
            <v>WAMedium C&amp;IDLC Space HeatingParticipantsHigh Participation Case0</v>
          </cell>
          <cell r="B3576" t="str">
            <v>WA</v>
          </cell>
          <cell r="C3576" t="str">
            <v>Medium C&amp;I</v>
          </cell>
          <cell r="D3576" t="str">
            <v>DLC Space Heating</v>
          </cell>
          <cell r="E3576" t="str">
            <v>Participants</v>
          </cell>
          <cell r="F3576" t="str">
            <v>High Participation Case</v>
          </cell>
          <cell r="G3576">
            <v>0</v>
          </cell>
          <cell r="H3576">
            <v>0</v>
          </cell>
          <cell r="I3576">
            <v>0</v>
          </cell>
          <cell r="J3576">
            <v>0</v>
          </cell>
          <cell r="K3576">
            <v>0</v>
          </cell>
          <cell r="L3576">
            <v>0</v>
          </cell>
          <cell r="M3576">
            <v>0</v>
          </cell>
          <cell r="N3576">
            <v>0</v>
          </cell>
          <cell r="O3576">
            <v>0</v>
          </cell>
          <cell r="P3576">
            <v>0</v>
          </cell>
          <cell r="Q3576">
            <v>0</v>
          </cell>
          <cell r="R3576">
            <v>16746.686550000006</v>
          </cell>
          <cell r="S3576">
            <v>51018.605550000015</v>
          </cell>
          <cell r="T3576">
            <v>120852.27000000002</v>
          </cell>
          <cell r="U3576">
            <v>157699.79775000006</v>
          </cell>
          <cell r="V3576">
            <v>177800.38649999999</v>
          </cell>
          <cell r="W3576">
            <v>180383.41200000001</v>
          </cell>
          <cell r="X3576">
            <v>182969.12700000001</v>
          </cell>
          <cell r="Y3576">
            <v>185554.33050000004</v>
          </cell>
          <cell r="Z3576">
            <v>188138.90700000001</v>
          </cell>
          <cell r="AA3576">
            <v>190723.30200000003</v>
          </cell>
          <cell r="AB3576">
            <v>193308.027</v>
          </cell>
          <cell r="AC3576">
            <v>195900.88650000002</v>
          </cell>
          <cell r="AD3576">
            <v>198594.91865997191</v>
          </cell>
          <cell r="AE3576">
            <v>201325.99919378545</v>
          </cell>
          <cell r="AF3576">
            <v>204094.63759127702</v>
          </cell>
          <cell r="AG3576">
            <v>206901.35034879539</v>
          </cell>
          <cell r="AH3576">
            <v>209746.66106555553</v>
          </cell>
          <cell r="AI3576">
            <v>212631.10054131731</v>
          </cell>
          <cell r="AJ3576">
            <v>215555.20687540746</v>
          </cell>
          <cell r="AK3576">
            <v>218519.52556710335</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row>
        <row r="3577">
          <cell r="A3577" t="str">
            <v>WAResidentialDLC Space HeatingProgram Annual BenefitsHigh Participation Case0</v>
          </cell>
          <cell r="B3577" t="str">
            <v>WA</v>
          </cell>
          <cell r="C3577" t="str">
            <v>Residential</v>
          </cell>
          <cell r="D3577" t="str">
            <v>DLC Space Heating</v>
          </cell>
          <cell r="E3577" t="str">
            <v>Program Annual Benefits</v>
          </cell>
          <cell r="F3577" t="str">
            <v>High Participation Case</v>
          </cell>
          <cell r="G3577">
            <v>0</v>
          </cell>
          <cell r="H3577">
            <v>0</v>
          </cell>
          <cell r="I3577">
            <v>0</v>
          </cell>
          <cell r="J3577">
            <v>0</v>
          </cell>
          <cell r="K3577">
            <v>0</v>
          </cell>
          <cell r="L3577">
            <v>0</v>
          </cell>
          <cell r="M3577">
            <v>0</v>
          </cell>
          <cell r="N3577">
            <v>0</v>
          </cell>
          <cell r="O3577">
            <v>0</v>
          </cell>
          <cell r="P3577">
            <v>0</v>
          </cell>
          <cell r="Q3577">
            <v>0</v>
          </cell>
          <cell r="R3577">
            <v>573231.01</v>
          </cell>
          <cell r="S3577">
            <v>1745288.43</v>
          </cell>
          <cell r="T3577">
            <v>4127886.26</v>
          </cell>
          <cell r="U3577">
            <v>5388069.9000000004</v>
          </cell>
          <cell r="V3577">
            <v>6066603.5300000003</v>
          </cell>
          <cell r="W3577">
            <v>6146956.6100000003</v>
          </cell>
          <cell r="X3577">
            <v>6226381.7599999998</v>
          </cell>
          <cell r="Y3577">
            <v>6305886.3200000003</v>
          </cell>
          <cell r="Z3577">
            <v>6389191.79</v>
          </cell>
          <cell r="AA3577">
            <v>6482465.1100000003</v>
          </cell>
          <cell r="AB3577">
            <v>6568214.9500000002</v>
          </cell>
          <cell r="AC3577">
            <v>6654117.0800000001</v>
          </cell>
          <cell r="AD3577">
            <v>6743128.8899999997</v>
          </cell>
          <cell r="AE3577">
            <v>6833331.4100000001</v>
          </cell>
          <cell r="AF3577">
            <v>6924740.5700000003</v>
          </cell>
          <cell r="AG3577">
            <v>7017372.5</v>
          </cell>
          <cell r="AH3577">
            <v>7111243.5700000003</v>
          </cell>
          <cell r="AI3577">
            <v>7206370.3399999999</v>
          </cell>
          <cell r="AJ3577">
            <v>7302769.6200000001</v>
          </cell>
          <cell r="AK3577">
            <v>7400458.4299999997</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row>
        <row r="3578">
          <cell r="A3578" t="str">
            <v>WAResidentialDLC Space HeatingProgram Annual CostsHigh Participation Case0</v>
          </cell>
          <cell r="B3578" t="str">
            <v>WA</v>
          </cell>
          <cell r="C3578" t="str">
            <v>Residential</v>
          </cell>
          <cell r="D3578" t="str">
            <v>DLC Space Heating</v>
          </cell>
          <cell r="E3578" t="str">
            <v>Program Annual Costs</v>
          </cell>
          <cell r="F3578" t="str">
            <v>High Participation Case</v>
          </cell>
          <cell r="G3578">
            <v>0</v>
          </cell>
          <cell r="H3578">
            <v>0</v>
          </cell>
          <cell r="I3578">
            <v>0</v>
          </cell>
          <cell r="J3578">
            <v>0</v>
          </cell>
          <cell r="K3578">
            <v>0</v>
          </cell>
          <cell r="L3578">
            <v>0</v>
          </cell>
          <cell r="M3578">
            <v>0</v>
          </cell>
          <cell r="N3578">
            <v>0</v>
          </cell>
          <cell r="O3578">
            <v>0</v>
          </cell>
          <cell r="P3578">
            <v>0</v>
          </cell>
          <cell r="Q3578">
            <v>0</v>
          </cell>
          <cell r="R3578">
            <v>5834317.1500000004</v>
          </cell>
          <cell r="S3578">
            <v>12509121.98</v>
          </cell>
          <cell r="T3578">
            <v>26286343.199999999</v>
          </cell>
          <cell r="U3578">
            <v>16130618.27</v>
          </cell>
          <cell r="V3578">
            <v>10911310.720000001</v>
          </cell>
          <cell r="W3578">
            <v>4823091.07</v>
          </cell>
          <cell r="X3578">
            <v>4899046.41</v>
          </cell>
          <cell r="Y3578">
            <v>4974249.76</v>
          </cell>
          <cell r="Z3578">
            <v>5049879.66</v>
          </cell>
          <cell r="AA3578">
            <v>5126289.05</v>
          </cell>
          <cell r="AB3578">
            <v>5203203.5</v>
          </cell>
          <cell r="AC3578">
            <v>5283869.59</v>
          </cell>
          <cell r="AD3578">
            <v>5405233.1200000001</v>
          </cell>
          <cell r="AE3578">
            <v>5502775.29</v>
          </cell>
          <cell r="AF3578">
            <v>5602414.6799999997</v>
          </cell>
          <cell r="AG3578">
            <v>5704204.7300000004</v>
          </cell>
          <cell r="AH3578">
            <v>5808200.4400000004</v>
          </cell>
          <cell r="AI3578">
            <v>5914458.3899999997</v>
          </cell>
          <cell r="AJ3578">
            <v>6023036.7800000003</v>
          </cell>
          <cell r="AK3578">
            <v>6133995.5099999998</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row>
        <row r="3579">
          <cell r="A3579" t="str">
            <v>WAResidentialDLC Space HeatingNon-Incentive CostsHigh Participation Case0</v>
          </cell>
          <cell r="B3579" t="str">
            <v>WA</v>
          </cell>
          <cell r="C3579" t="str">
            <v>Residential</v>
          </cell>
          <cell r="D3579" t="str">
            <v>DLC Space Heating</v>
          </cell>
          <cell r="E3579" t="str">
            <v>Non-Incentive Costs</v>
          </cell>
          <cell r="F3579" t="str">
            <v>High Participation Case</v>
          </cell>
          <cell r="G3579">
            <v>0</v>
          </cell>
          <cell r="H3579">
            <v>0</v>
          </cell>
          <cell r="I3579">
            <v>0</v>
          </cell>
          <cell r="J3579">
            <v>0</v>
          </cell>
          <cell r="K3579">
            <v>0</v>
          </cell>
          <cell r="L3579">
            <v>0</v>
          </cell>
          <cell r="M3579">
            <v>0</v>
          </cell>
          <cell r="N3579">
            <v>0</v>
          </cell>
          <cell r="O3579">
            <v>0</v>
          </cell>
          <cell r="P3579">
            <v>0</v>
          </cell>
          <cell r="Q3579">
            <v>0</v>
          </cell>
          <cell r="R3579">
            <v>5482636.7300000004</v>
          </cell>
          <cell r="S3579">
            <v>11437731.27</v>
          </cell>
          <cell r="T3579">
            <v>23748445.530000001</v>
          </cell>
          <cell r="U3579">
            <v>12818922.52</v>
          </cell>
          <cell r="V3579">
            <v>7177502.6100000003</v>
          </cell>
          <cell r="W3579">
            <v>1035039.42</v>
          </cell>
          <cell r="X3579">
            <v>1056694.75</v>
          </cell>
          <cell r="Y3579">
            <v>1077608.81</v>
          </cell>
          <cell r="Z3579">
            <v>1098962.6200000001</v>
          </cell>
          <cell r="AA3579">
            <v>1121099.71</v>
          </cell>
          <cell r="AB3579">
            <v>1143734.93</v>
          </cell>
          <cell r="AC3579">
            <v>1169950.97</v>
          </cell>
          <cell r="AD3579">
            <v>1234739.83</v>
          </cell>
          <cell r="AE3579">
            <v>1274929.31</v>
          </cell>
          <cell r="AF3579">
            <v>1316427.29</v>
          </cell>
          <cell r="AG3579">
            <v>1359276.37</v>
          </cell>
          <cell r="AH3579">
            <v>1403520.56</v>
          </cell>
          <cell r="AI3579">
            <v>1449205.28</v>
          </cell>
          <cell r="AJ3579">
            <v>1496377.44</v>
          </cell>
          <cell r="AK3579">
            <v>1545085.48</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row>
        <row r="3580">
          <cell r="A3580" t="str">
            <v>WAResidentialDLC Space HeatingSummer Peak Reduction @Meter  (MW)High Participation Case0</v>
          </cell>
          <cell r="B3580" t="str">
            <v>WA</v>
          </cell>
          <cell r="C3580" t="str">
            <v>Residential</v>
          </cell>
          <cell r="D3580" t="str">
            <v>DLC Space Heating</v>
          </cell>
          <cell r="E3580" t="str">
            <v>Summer Peak Reduction @Meter  (MW)</v>
          </cell>
          <cell r="F3580" t="str">
            <v>High Participation Case</v>
          </cell>
          <cell r="G3580">
            <v>0</v>
          </cell>
          <cell r="H3580">
            <v>0</v>
          </cell>
          <cell r="I3580">
            <v>0</v>
          </cell>
          <cell r="J3580">
            <v>0</v>
          </cell>
          <cell r="K3580">
            <v>0</v>
          </cell>
          <cell r="L3580">
            <v>0</v>
          </cell>
          <cell r="M3580">
            <v>0</v>
          </cell>
          <cell r="N3580">
            <v>0</v>
          </cell>
          <cell r="O3580">
            <v>0</v>
          </cell>
          <cell r="P3580">
            <v>0</v>
          </cell>
          <cell r="Q3580">
            <v>0</v>
          </cell>
          <cell r="R3580">
            <v>5.1061481672101516</v>
          </cell>
          <cell r="S3580">
            <v>15.546439584201273</v>
          </cell>
          <cell r="T3580">
            <v>36.769815927493447</v>
          </cell>
          <cell r="U3580">
            <v>47.99510590524666</v>
          </cell>
          <cell r="V3580">
            <v>54.039254216657497</v>
          </cell>
          <cell r="W3580">
            <v>54.75501228123791</v>
          </cell>
          <cell r="X3580">
            <v>55.462504704051796</v>
          </cell>
          <cell r="Y3580">
            <v>56.170704503007471</v>
          </cell>
          <cell r="Z3580">
            <v>56.91276145592839</v>
          </cell>
          <cell r="AA3580">
            <v>57.74360864977195</v>
          </cell>
          <cell r="AB3580">
            <v>58.507439221742665</v>
          </cell>
          <cell r="AC3580">
            <v>59.27262640549219</v>
          </cell>
          <cell r="AD3580">
            <v>60.065513565673378</v>
          </cell>
          <cell r="AE3580">
            <v>60.869007140432515</v>
          </cell>
          <cell r="AF3580">
            <v>61.683249011282939</v>
          </cell>
          <cell r="AG3580">
            <v>62.508382957680382</v>
          </cell>
          <cell r="AH3580">
            <v>63.344554682411669</v>
          </cell>
          <cell r="AI3580">
            <v>64.191911837323005</v>
          </cell>
          <cell r="AJ3580">
            <v>65.050604049392433</v>
          </cell>
          <cell r="AK3580">
            <v>65.920782947151125</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row>
        <row r="3581">
          <cell r="A3581" t="str">
            <v>WAResidentialDLC Space HeatingSummer Peak Reduction @Generation (MW)High Participation Case0</v>
          </cell>
          <cell r="B3581" t="str">
            <v>WA</v>
          </cell>
          <cell r="C3581" t="str">
            <v>Residential</v>
          </cell>
          <cell r="D3581" t="str">
            <v>DLC Space Heating</v>
          </cell>
          <cell r="E3581" t="str">
            <v>Summer Peak Reduction @Generation (MW)</v>
          </cell>
          <cell r="F3581" t="str">
            <v>High Participation Case</v>
          </cell>
          <cell r="G3581">
            <v>0</v>
          </cell>
          <cell r="H3581">
            <v>0</v>
          </cell>
          <cell r="I3581">
            <v>0</v>
          </cell>
          <cell r="J3581">
            <v>0</v>
          </cell>
          <cell r="K3581">
            <v>0</v>
          </cell>
          <cell r="L3581">
            <v>0</v>
          </cell>
          <cell r="M3581">
            <v>0</v>
          </cell>
          <cell r="N3581">
            <v>0</v>
          </cell>
          <cell r="O3581">
            <v>0</v>
          </cell>
          <cell r="P3581">
            <v>0</v>
          </cell>
          <cell r="Q3581">
            <v>0</v>
          </cell>
          <cell r="R3581">
            <v>5.6309529854545115</v>
          </cell>
          <cell r="S3581">
            <v>17.1442871462299</v>
          </cell>
          <cell r="T3581">
            <v>40.548980952242438</v>
          </cell>
          <cell r="U3581">
            <v>52.92799504328039</v>
          </cell>
          <cell r="V3581">
            <v>59.593354892652727</v>
          </cell>
          <cell r="W3581">
            <v>60.382677857562754</v>
          </cell>
          <cell r="X3581">
            <v>61.162885646285609</v>
          </cell>
          <cell r="Y3581">
            <v>61.94387351456492</v>
          </cell>
          <cell r="Z3581">
            <v>62.762198341341403</v>
          </cell>
          <cell r="AA3581">
            <v>63.678439181486489</v>
          </cell>
          <cell r="AB3581">
            <v>64.520775498172327</v>
          </cell>
          <cell r="AC3581">
            <v>65.364607857843168</v>
          </cell>
          <cell r="AD3581">
            <v>66.238987169908881</v>
          </cell>
          <cell r="AE3581">
            <v>67.125063013269198</v>
          </cell>
          <cell r="AF3581">
            <v>68.022991851877961</v>
          </cell>
          <cell r="AG3581">
            <v>68.932932242700019</v>
          </cell>
          <cell r="AH3581">
            <v>69.855044863709381</v>
          </cell>
          <cell r="AI3581">
            <v>70.789492542261797</v>
          </cell>
          <cell r="AJ3581">
            <v>71.73644028384696</v>
          </cell>
          <cell r="AK3581">
            <v>72.696055301225314</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row>
        <row r="3582">
          <cell r="A3582" t="str">
            <v>WAResidentialDLC Space HeatingWinter Peak Reduction @Meter  (MW)High Participation Case0</v>
          </cell>
          <cell r="B3582" t="str">
            <v>WA</v>
          </cell>
          <cell r="C3582" t="str">
            <v>Residential</v>
          </cell>
          <cell r="D3582" t="str">
            <v>DLC Space Heating</v>
          </cell>
          <cell r="E3582" t="str">
            <v>Winter Peak Reduction @Meter  (MW)</v>
          </cell>
          <cell r="F3582" t="str">
            <v>High Participation Case</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row>
        <row r="3583">
          <cell r="A3583" t="str">
            <v>WAResidentialDLC Space HeatingWinter Peak Reduction @Generation (MW)High Participation Case0</v>
          </cell>
          <cell r="B3583" t="str">
            <v>WA</v>
          </cell>
          <cell r="C3583" t="str">
            <v>Residential</v>
          </cell>
          <cell r="D3583" t="str">
            <v>DLC Space Heating</v>
          </cell>
          <cell r="E3583" t="str">
            <v>Winter Peak Reduction @Generation (MW)</v>
          </cell>
          <cell r="F3583" t="str">
            <v>High Participation Case</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row>
        <row r="3584">
          <cell r="A3584" t="str">
            <v>WAResidentialDLC Space HeatingProgram Annual BenefitsHigh Participation Case0</v>
          </cell>
          <cell r="B3584" t="str">
            <v>WA</v>
          </cell>
          <cell r="C3584" t="str">
            <v>Residential</v>
          </cell>
          <cell r="D3584" t="str">
            <v>DLC Space Heating</v>
          </cell>
          <cell r="E3584" t="str">
            <v>Program Annual Benefits</v>
          </cell>
          <cell r="F3584" t="str">
            <v>High Participation Case</v>
          </cell>
          <cell r="G3584">
            <v>0</v>
          </cell>
        </row>
        <row r="3585">
          <cell r="A3585" t="str">
            <v>WAResidentialDLC Space HeatingNew ParticipantsHigh Participation Case0</v>
          </cell>
          <cell r="B3585" t="str">
            <v>WA</v>
          </cell>
          <cell r="C3585" t="str">
            <v>Residential</v>
          </cell>
          <cell r="D3585" t="str">
            <v>DLC Space Heating</v>
          </cell>
          <cell r="E3585" t="str">
            <v>New Participants</v>
          </cell>
          <cell r="F3585" t="str">
            <v>High Participation Case</v>
          </cell>
          <cell r="G3585">
            <v>0</v>
          </cell>
          <cell r="H3585">
            <v>0</v>
          </cell>
          <cell r="I3585">
            <v>0</v>
          </cell>
          <cell r="J3585">
            <v>0</v>
          </cell>
          <cell r="K3585">
            <v>0</v>
          </cell>
          <cell r="L3585">
            <v>0</v>
          </cell>
          <cell r="M3585">
            <v>0</v>
          </cell>
          <cell r="N3585">
            <v>0</v>
          </cell>
          <cell r="O3585">
            <v>0</v>
          </cell>
          <cell r="P3585">
            <v>0</v>
          </cell>
          <cell r="Q3585">
            <v>0</v>
          </cell>
          <cell r="R3585">
            <v>16746.686550000006</v>
          </cell>
          <cell r="S3585">
            <v>34271.919000000009</v>
          </cell>
          <cell r="T3585">
            <v>69833.664450000011</v>
          </cell>
          <cell r="U3585">
            <v>36847.527750000037</v>
          </cell>
          <cell r="V3585">
            <v>20100.588749999937</v>
          </cell>
          <cell r="W3585">
            <v>2583.0255000000179</v>
          </cell>
          <cell r="X3585">
            <v>2585.7149999999965</v>
          </cell>
          <cell r="Y3585">
            <v>2585.2035000000324</v>
          </cell>
          <cell r="Z3585">
            <v>2584.5764999999665</v>
          </cell>
          <cell r="AA3585">
            <v>2584.3950000000186</v>
          </cell>
          <cell r="AB3585">
            <v>2584.7249999999767</v>
          </cell>
          <cell r="AC3585">
            <v>2592.8595000000205</v>
          </cell>
          <cell r="AD3585">
            <v>2694.0321599718882</v>
          </cell>
          <cell r="AE3585">
            <v>2731.0805338135397</v>
          </cell>
          <cell r="AF3585">
            <v>2768.6383974915661</v>
          </cell>
          <cell r="AG3585">
            <v>2806.7127575183695</v>
          </cell>
          <cell r="AH3585">
            <v>2845.3107167601411</v>
          </cell>
          <cell r="AI3585">
            <v>2884.4394757617847</v>
          </cell>
          <cell r="AJ3585">
            <v>2924.1063340901455</v>
          </cell>
          <cell r="AK3585">
            <v>2964.3186916958948</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row>
        <row r="3586">
          <cell r="A3586" t="str">
            <v>WAResidentialDLC Space HeatingIncentive CostsHigh Participation Case0</v>
          </cell>
          <cell r="B3586" t="str">
            <v>WA</v>
          </cell>
          <cell r="C3586" t="str">
            <v>Residential</v>
          </cell>
          <cell r="D3586" t="str">
            <v>DLC Space Heating</v>
          </cell>
          <cell r="E3586" t="str">
            <v>Incentive Costs</v>
          </cell>
          <cell r="F3586" t="str">
            <v>High Participation Case</v>
          </cell>
          <cell r="G3586">
            <v>0</v>
          </cell>
          <cell r="H3586">
            <v>0</v>
          </cell>
          <cell r="I3586">
            <v>0</v>
          </cell>
          <cell r="J3586">
            <v>0</v>
          </cell>
          <cell r="K3586">
            <v>0</v>
          </cell>
          <cell r="L3586">
            <v>0</v>
          </cell>
          <cell r="M3586">
            <v>0</v>
          </cell>
          <cell r="N3586">
            <v>0</v>
          </cell>
          <cell r="O3586">
            <v>0</v>
          </cell>
          <cell r="P3586">
            <v>0</v>
          </cell>
          <cell r="Q3586">
            <v>0</v>
          </cell>
          <cell r="R3586">
            <v>351680.42</v>
          </cell>
          <cell r="S3586">
            <v>1071390.72</v>
          </cell>
          <cell r="T3586">
            <v>2537897.67</v>
          </cell>
          <cell r="U3586">
            <v>3311695.75</v>
          </cell>
          <cell r="V3586">
            <v>3733808.12</v>
          </cell>
          <cell r="W3586">
            <v>3788051.65</v>
          </cell>
          <cell r="X3586">
            <v>3842351.67</v>
          </cell>
          <cell r="Y3586">
            <v>3896640.94</v>
          </cell>
          <cell r="Z3586">
            <v>3950917.05</v>
          </cell>
          <cell r="AA3586">
            <v>4005189.34</v>
          </cell>
          <cell r="AB3586">
            <v>4059468.57</v>
          </cell>
          <cell r="AC3586">
            <v>4113918.62</v>
          </cell>
          <cell r="AD3586">
            <v>4170493.29</v>
          </cell>
          <cell r="AE3586">
            <v>4227845.9800000004</v>
          </cell>
          <cell r="AF3586">
            <v>4285987.3899999997</v>
          </cell>
          <cell r="AG3586">
            <v>4344928.3600000003</v>
          </cell>
          <cell r="AH3586">
            <v>4404679.88</v>
          </cell>
          <cell r="AI3586">
            <v>4465253.1100000003</v>
          </cell>
          <cell r="AJ3586">
            <v>4526659.34</v>
          </cell>
          <cell r="AK3586">
            <v>4588910.04</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row>
        <row r="3587">
          <cell r="A3587" t="str">
            <v>WAResidentialDLC Space HeatingParticipantsHigh Participation Case0</v>
          </cell>
          <cell r="B3587" t="str">
            <v>WA</v>
          </cell>
          <cell r="C3587" t="str">
            <v>Residential</v>
          </cell>
          <cell r="D3587" t="str">
            <v>DLC Space Heating</v>
          </cell>
          <cell r="E3587" t="str">
            <v>Participants</v>
          </cell>
          <cell r="F3587" t="str">
            <v>High Participation Case</v>
          </cell>
          <cell r="G3587">
            <v>0</v>
          </cell>
          <cell r="H3587">
            <v>0</v>
          </cell>
          <cell r="I3587">
            <v>0</v>
          </cell>
          <cell r="J3587">
            <v>0</v>
          </cell>
          <cell r="K3587">
            <v>0</v>
          </cell>
          <cell r="L3587">
            <v>0</v>
          </cell>
          <cell r="M3587">
            <v>0</v>
          </cell>
          <cell r="N3587">
            <v>0</v>
          </cell>
          <cell r="O3587">
            <v>0</v>
          </cell>
          <cell r="P3587">
            <v>0</v>
          </cell>
          <cell r="Q3587">
            <v>0</v>
          </cell>
          <cell r="R3587">
            <v>16746.686550000006</v>
          </cell>
          <cell r="S3587">
            <v>51018.605550000015</v>
          </cell>
          <cell r="T3587">
            <v>120852.27000000002</v>
          </cell>
          <cell r="U3587">
            <v>157699.79775000006</v>
          </cell>
          <cell r="V3587">
            <v>177800.38649999999</v>
          </cell>
          <cell r="W3587">
            <v>180383.41200000001</v>
          </cell>
          <cell r="X3587">
            <v>182969.12700000001</v>
          </cell>
          <cell r="Y3587">
            <v>185554.33050000004</v>
          </cell>
          <cell r="Z3587">
            <v>188138.90700000001</v>
          </cell>
          <cell r="AA3587">
            <v>190723.30200000003</v>
          </cell>
          <cell r="AB3587">
            <v>193308.027</v>
          </cell>
          <cell r="AC3587">
            <v>195900.88650000002</v>
          </cell>
          <cell r="AD3587">
            <v>198594.91865997191</v>
          </cell>
          <cell r="AE3587">
            <v>201325.99919378545</v>
          </cell>
          <cell r="AF3587">
            <v>204094.63759127702</v>
          </cell>
          <cell r="AG3587">
            <v>206901.35034879539</v>
          </cell>
          <cell r="AH3587">
            <v>209746.66106555553</v>
          </cell>
          <cell r="AI3587">
            <v>212631.10054131731</v>
          </cell>
          <cell r="AJ3587">
            <v>215555.20687540746</v>
          </cell>
          <cell r="AK3587">
            <v>218519.52556710335</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row>
        <row r="3588">
          <cell r="A3588" t="str">
            <v>WASmall C&amp;IDLC Space HeatingProgram Annual BenefitsHigh Participation Case0</v>
          </cell>
          <cell r="B3588" t="str">
            <v>WA</v>
          </cell>
          <cell r="C3588" t="str">
            <v>Small C&amp;I</v>
          </cell>
          <cell r="D3588" t="str">
            <v>DLC Space Heating</v>
          </cell>
          <cell r="E3588" t="str">
            <v>Program Annual Benefits</v>
          </cell>
          <cell r="F3588" t="str">
            <v>High Participation Case</v>
          </cell>
          <cell r="G3588">
            <v>0</v>
          </cell>
          <cell r="H3588">
            <v>0</v>
          </cell>
          <cell r="I3588">
            <v>0</v>
          </cell>
          <cell r="J3588">
            <v>0</v>
          </cell>
          <cell r="K3588">
            <v>0</v>
          </cell>
          <cell r="L3588">
            <v>0</v>
          </cell>
          <cell r="M3588">
            <v>0</v>
          </cell>
          <cell r="N3588">
            <v>0</v>
          </cell>
          <cell r="O3588">
            <v>0</v>
          </cell>
          <cell r="P3588">
            <v>0</v>
          </cell>
          <cell r="Q3588">
            <v>0</v>
          </cell>
          <cell r="R3588">
            <v>573231.01</v>
          </cell>
          <cell r="S3588">
            <v>1745288.43</v>
          </cell>
          <cell r="T3588">
            <v>4127886.26</v>
          </cell>
          <cell r="U3588">
            <v>5388069.9000000004</v>
          </cell>
          <cell r="V3588">
            <v>6066603.5300000003</v>
          </cell>
          <cell r="W3588">
            <v>6146956.6100000003</v>
          </cell>
          <cell r="X3588">
            <v>6226381.7599999998</v>
          </cell>
          <cell r="Y3588">
            <v>6305886.3200000003</v>
          </cell>
          <cell r="Z3588">
            <v>6389191.79</v>
          </cell>
          <cell r="AA3588">
            <v>6482465.1100000003</v>
          </cell>
          <cell r="AB3588">
            <v>6568214.9500000002</v>
          </cell>
          <cell r="AC3588">
            <v>6654117.0800000001</v>
          </cell>
          <cell r="AD3588">
            <v>6743128.8899999997</v>
          </cell>
          <cell r="AE3588">
            <v>6833331.4100000001</v>
          </cell>
          <cell r="AF3588">
            <v>6924740.5700000003</v>
          </cell>
          <cell r="AG3588">
            <v>7017372.5</v>
          </cell>
          <cell r="AH3588">
            <v>7111243.5700000003</v>
          </cell>
          <cell r="AI3588">
            <v>7206370.3399999999</v>
          </cell>
          <cell r="AJ3588">
            <v>7302769.6200000001</v>
          </cell>
          <cell r="AK3588">
            <v>7400458.4299999997</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row>
        <row r="3589">
          <cell r="A3589" t="str">
            <v>WASmall C&amp;IDLC Space HeatingProgram Annual CostsHigh Participation Case0</v>
          </cell>
          <cell r="B3589" t="str">
            <v>WA</v>
          </cell>
          <cell r="C3589" t="str">
            <v>Small C&amp;I</v>
          </cell>
          <cell r="D3589" t="str">
            <v>DLC Space Heating</v>
          </cell>
          <cell r="E3589" t="str">
            <v>Program Annual Costs</v>
          </cell>
          <cell r="F3589" t="str">
            <v>High Participation Case</v>
          </cell>
          <cell r="G3589">
            <v>0</v>
          </cell>
          <cell r="H3589">
            <v>0</v>
          </cell>
          <cell r="I3589">
            <v>0</v>
          </cell>
          <cell r="J3589">
            <v>0</v>
          </cell>
          <cell r="K3589">
            <v>0</v>
          </cell>
          <cell r="L3589">
            <v>0</v>
          </cell>
          <cell r="M3589">
            <v>0</v>
          </cell>
          <cell r="N3589">
            <v>0</v>
          </cell>
          <cell r="O3589">
            <v>0</v>
          </cell>
          <cell r="P3589">
            <v>0</v>
          </cell>
          <cell r="Q3589">
            <v>0</v>
          </cell>
          <cell r="R3589">
            <v>5834317.1500000004</v>
          </cell>
          <cell r="S3589">
            <v>12509121.98</v>
          </cell>
          <cell r="T3589">
            <v>26286343.199999999</v>
          </cell>
          <cell r="U3589">
            <v>16130618.27</v>
          </cell>
          <cell r="V3589">
            <v>10911310.720000001</v>
          </cell>
          <cell r="W3589">
            <v>4823091.07</v>
          </cell>
          <cell r="X3589">
            <v>4899046.41</v>
          </cell>
          <cell r="Y3589">
            <v>4974249.76</v>
          </cell>
          <cell r="Z3589">
            <v>5049879.66</v>
          </cell>
          <cell r="AA3589">
            <v>5126289.05</v>
          </cell>
          <cell r="AB3589">
            <v>5203203.5</v>
          </cell>
          <cell r="AC3589">
            <v>5283869.59</v>
          </cell>
          <cell r="AD3589">
            <v>5405233.1200000001</v>
          </cell>
          <cell r="AE3589">
            <v>5502775.29</v>
          </cell>
          <cell r="AF3589">
            <v>5602414.6799999997</v>
          </cell>
          <cell r="AG3589">
            <v>5704204.7300000004</v>
          </cell>
          <cell r="AH3589">
            <v>5808200.4400000004</v>
          </cell>
          <cell r="AI3589">
            <v>5914458.3899999997</v>
          </cell>
          <cell r="AJ3589">
            <v>6023036.7800000003</v>
          </cell>
          <cell r="AK3589">
            <v>6133995.5099999998</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row>
        <row r="3590">
          <cell r="A3590" t="str">
            <v>WASmall C&amp;IDLC Space HeatingNon-Incentive CostsHigh Participation Case0</v>
          </cell>
          <cell r="B3590" t="str">
            <v>WA</v>
          </cell>
          <cell r="C3590" t="str">
            <v>Small C&amp;I</v>
          </cell>
          <cell r="D3590" t="str">
            <v>DLC Space Heating</v>
          </cell>
          <cell r="E3590" t="str">
            <v>Non-Incentive Costs</v>
          </cell>
          <cell r="F3590" t="str">
            <v>High Participation Case</v>
          </cell>
          <cell r="G3590">
            <v>0</v>
          </cell>
          <cell r="H3590">
            <v>0</v>
          </cell>
          <cell r="I3590">
            <v>0</v>
          </cell>
          <cell r="J3590">
            <v>0</v>
          </cell>
          <cell r="K3590">
            <v>0</v>
          </cell>
          <cell r="L3590">
            <v>0</v>
          </cell>
          <cell r="M3590">
            <v>0</v>
          </cell>
          <cell r="N3590">
            <v>0</v>
          </cell>
          <cell r="O3590">
            <v>0</v>
          </cell>
          <cell r="P3590">
            <v>0</v>
          </cell>
          <cell r="Q3590">
            <v>0</v>
          </cell>
          <cell r="R3590">
            <v>5482636.7300000004</v>
          </cell>
          <cell r="S3590">
            <v>11437731.27</v>
          </cell>
          <cell r="T3590">
            <v>23748445.530000001</v>
          </cell>
          <cell r="U3590">
            <v>12818922.52</v>
          </cell>
          <cell r="V3590">
            <v>7177502.6100000003</v>
          </cell>
          <cell r="W3590">
            <v>1035039.42</v>
          </cell>
          <cell r="X3590">
            <v>1056694.75</v>
          </cell>
          <cell r="Y3590">
            <v>1077608.81</v>
          </cell>
          <cell r="Z3590">
            <v>1098962.6200000001</v>
          </cell>
          <cell r="AA3590">
            <v>1121099.71</v>
          </cell>
          <cell r="AB3590">
            <v>1143734.93</v>
          </cell>
          <cell r="AC3590">
            <v>1169950.97</v>
          </cell>
          <cell r="AD3590">
            <v>1234739.83</v>
          </cell>
          <cell r="AE3590">
            <v>1274929.31</v>
          </cell>
          <cell r="AF3590">
            <v>1316427.29</v>
          </cell>
          <cell r="AG3590">
            <v>1359276.37</v>
          </cell>
          <cell r="AH3590">
            <v>1403520.56</v>
          </cell>
          <cell r="AI3590">
            <v>1449205.28</v>
          </cell>
          <cell r="AJ3590">
            <v>1496377.44</v>
          </cell>
          <cell r="AK3590">
            <v>1545085.48</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row>
        <row r="3591">
          <cell r="A3591" t="str">
            <v>WASmall C&amp;IDLC Space HeatingSummer Peak Reduction @Meter  (MW)High Participation Case0</v>
          </cell>
          <cell r="B3591" t="str">
            <v>WA</v>
          </cell>
          <cell r="C3591" t="str">
            <v>Small C&amp;I</v>
          </cell>
          <cell r="D3591" t="str">
            <v>DLC Space Heating</v>
          </cell>
          <cell r="E3591" t="str">
            <v>Summer Peak Reduction @Meter  (MW)</v>
          </cell>
          <cell r="F3591" t="str">
            <v>High Participation Case</v>
          </cell>
          <cell r="G3591">
            <v>0</v>
          </cell>
          <cell r="H3591">
            <v>0</v>
          </cell>
          <cell r="I3591">
            <v>0</v>
          </cell>
          <cell r="J3591">
            <v>0</v>
          </cell>
          <cell r="K3591">
            <v>0</v>
          </cell>
          <cell r="L3591">
            <v>0</v>
          </cell>
          <cell r="M3591">
            <v>0</v>
          </cell>
          <cell r="N3591">
            <v>0</v>
          </cell>
          <cell r="O3591">
            <v>0</v>
          </cell>
          <cell r="P3591">
            <v>0</v>
          </cell>
          <cell r="Q3591">
            <v>0</v>
          </cell>
          <cell r="R3591">
            <v>5.1061481672101516</v>
          </cell>
          <cell r="S3591">
            <v>15.546439584201273</v>
          </cell>
          <cell r="T3591">
            <v>36.769815927493447</v>
          </cell>
          <cell r="U3591">
            <v>47.99510590524666</v>
          </cell>
          <cell r="V3591">
            <v>54.039254216657497</v>
          </cell>
          <cell r="W3591">
            <v>54.75501228123791</v>
          </cell>
          <cell r="X3591">
            <v>55.462504704051796</v>
          </cell>
          <cell r="Y3591">
            <v>56.170704503007471</v>
          </cell>
          <cell r="Z3591">
            <v>56.91276145592839</v>
          </cell>
          <cell r="AA3591">
            <v>57.74360864977195</v>
          </cell>
          <cell r="AB3591">
            <v>58.507439221742665</v>
          </cell>
          <cell r="AC3591">
            <v>59.27262640549219</v>
          </cell>
          <cell r="AD3591">
            <v>60.065513565673378</v>
          </cell>
          <cell r="AE3591">
            <v>60.869007140432515</v>
          </cell>
          <cell r="AF3591">
            <v>61.683249011282939</v>
          </cell>
          <cell r="AG3591">
            <v>62.508382957680382</v>
          </cell>
          <cell r="AH3591">
            <v>63.344554682411669</v>
          </cell>
          <cell r="AI3591">
            <v>64.191911837323005</v>
          </cell>
          <cell r="AJ3591">
            <v>65.050604049392433</v>
          </cell>
          <cell r="AK3591">
            <v>65.920782947151125</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row>
        <row r="3592">
          <cell r="A3592" t="str">
            <v>WASmall C&amp;IDLC Space HeatingSummer Peak Reduction @Generation (MW)High Participation Case0</v>
          </cell>
          <cell r="B3592" t="str">
            <v>WA</v>
          </cell>
          <cell r="C3592" t="str">
            <v>Small C&amp;I</v>
          </cell>
          <cell r="D3592" t="str">
            <v>DLC Space Heating</v>
          </cell>
          <cell r="E3592" t="str">
            <v>Summer Peak Reduction @Generation (MW)</v>
          </cell>
          <cell r="F3592" t="str">
            <v>High Participation Case</v>
          </cell>
          <cell r="G3592">
            <v>0</v>
          </cell>
          <cell r="H3592">
            <v>0</v>
          </cell>
          <cell r="I3592">
            <v>0</v>
          </cell>
          <cell r="J3592">
            <v>0</v>
          </cell>
          <cell r="K3592">
            <v>0</v>
          </cell>
          <cell r="L3592">
            <v>0</v>
          </cell>
          <cell r="M3592">
            <v>0</v>
          </cell>
          <cell r="N3592">
            <v>0</v>
          </cell>
          <cell r="O3592">
            <v>0</v>
          </cell>
          <cell r="P3592">
            <v>0</v>
          </cell>
          <cell r="Q3592">
            <v>0</v>
          </cell>
          <cell r="R3592">
            <v>5.6309529854545115</v>
          </cell>
          <cell r="S3592">
            <v>17.1442871462299</v>
          </cell>
          <cell r="T3592">
            <v>40.548980952242438</v>
          </cell>
          <cell r="U3592">
            <v>52.92799504328039</v>
          </cell>
          <cell r="V3592">
            <v>59.593354892652727</v>
          </cell>
          <cell r="W3592">
            <v>60.382677857562754</v>
          </cell>
          <cell r="X3592">
            <v>61.162885646285609</v>
          </cell>
          <cell r="Y3592">
            <v>61.94387351456492</v>
          </cell>
          <cell r="Z3592">
            <v>62.762198341341403</v>
          </cell>
          <cell r="AA3592">
            <v>63.678439181486489</v>
          </cell>
          <cell r="AB3592">
            <v>64.520775498172327</v>
          </cell>
          <cell r="AC3592">
            <v>65.364607857843168</v>
          </cell>
          <cell r="AD3592">
            <v>66.238987169908881</v>
          </cell>
          <cell r="AE3592">
            <v>67.125063013269198</v>
          </cell>
          <cell r="AF3592">
            <v>68.022991851877961</v>
          </cell>
          <cell r="AG3592">
            <v>68.932932242700019</v>
          </cell>
          <cell r="AH3592">
            <v>69.855044863709381</v>
          </cell>
          <cell r="AI3592">
            <v>70.789492542261797</v>
          </cell>
          <cell r="AJ3592">
            <v>71.73644028384696</v>
          </cell>
          <cell r="AK3592">
            <v>72.696055301225314</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row>
        <row r="3593">
          <cell r="A3593" t="str">
            <v>WASmall C&amp;IDLC Space HeatingWinter Peak Reduction @Meter  (MW)High Participation Case0</v>
          </cell>
          <cell r="B3593" t="str">
            <v>WA</v>
          </cell>
          <cell r="C3593" t="str">
            <v>Small C&amp;I</v>
          </cell>
          <cell r="D3593" t="str">
            <v>DLC Space Heating</v>
          </cell>
          <cell r="E3593" t="str">
            <v>Winter Peak Reduction @Meter  (MW)</v>
          </cell>
          <cell r="F3593" t="str">
            <v>High Participation Case</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row>
        <row r="3594">
          <cell r="A3594" t="str">
            <v>WASmall C&amp;IDLC Space HeatingWinter Peak Reduction @Generation (MW)High Participation Case0</v>
          </cell>
          <cell r="B3594" t="str">
            <v>WA</v>
          </cell>
          <cell r="C3594" t="str">
            <v>Small C&amp;I</v>
          </cell>
          <cell r="D3594" t="str">
            <v>DLC Space Heating</v>
          </cell>
          <cell r="E3594" t="str">
            <v>Winter Peak Reduction @Generation (MW)</v>
          </cell>
          <cell r="F3594" t="str">
            <v>High Participation Case</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row>
        <row r="3595">
          <cell r="A3595" t="str">
            <v>WASmall C&amp;IDLC Space HeatingProgram Annual BenefitsHigh Participation Case0</v>
          </cell>
          <cell r="B3595" t="str">
            <v>WA</v>
          </cell>
          <cell r="C3595" t="str">
            <v>Small C&amp;I</v>
          </cell>
          <cell r="D3595" t="str">
            <v>DLC Space Heating</v>
          </cell>
          <cell r="E3595" t="str">
            <v>Program Annual Benefits</v>
          </cell>
          <cell r="F3595" t="str">
            <v>High Participation Case</v>
          </cell>
          <cell r="G3595">
            <v>0</v>
          </cell>
        </row>
        <row r="3596">
          <cell r="A3596" t="str">
            <v>WASmall C&amp;IDLC Space HeatingNew ParticipantsHigh Participation Case0</v>
          </cell>
          <cell r="B3596" t="str">
            <v>WA</v>
          </cell>
          <cell r="C3596" t="str">
            <v>Small C&amp;I</v>
          </cell>
          <cell r="D3596" t="str">
            <v>DLC Space Heating</v>
          </cell>
          <cell r="E3596" t="str">
            <v>New Participants</v>
          </cell>
          <cell r="F3596" t="str">
            <v>High Participation Case</v>
          </cell>
          <cell r="G3596">
            <v>0</v>
          </cell>
          <cell r="H3596">
            <v>0</v>
          </cell>
          <cell r="I3596">
            <v>0</v>
          </cell>
          <cell r="J3596">
            <v>0</v>
          </cell>
          <cell r="K3596">
            <v>0</v>
          </cell>
          <cell r="L3596">
            <v>0</v>
          </cell>
          <cell r="M3596">
            <v>0</v>
          </cell>
          <cell r="N3596">
            <v>0</v>
          </cell>
          <cell r="O3596">
            <v>0</v>
          </cell>
          <cell r="P3596">
            <v>0</v>
          </cell>
          <cell r="Q3596">
            <v>0</v>
          </cell>
          <cell r="R3596">
            <v>16746.686550000006</v>
          </cell>
          <cell r="S3596">
            <v>34271.919000000009</v>
          </cell>
          <cell r="T3596">
            <v>69833.664450000011</v>
          </cell>
          <cell r="U3596">
            <v>36847.527750000037</v>
          </cell>
          <cell r="V3596">
            <v>20100.588749999937</v>
          </cell>
          <cell r="W3596">
            <v>2583.0255000000179</v>
          </cell>
          <cell r="X3596">
            <v>2585.7149999999965</v>
          </cell>
          <cell r="Y3596">
            <v>2585.2035000000324</v>
          </cell>
          <cell r="Z3596">
            <v>2584.5764999999665</v>
          </cell>
          <cell r="AA3596">
            <v>2584.3950000000186</v>
          </cell>
          <cell r="AB3596">
            <v>2584.7249999999767</v>
          </cell>
          <cell r="AC3596">
            <v>2592.8595000000205</v>
          </cell>
          <cell r="AD3596">
            <v>2694.0321599718882</v>
          </cell>
          <cell r="AE3596">
            <v>2731.0805338135397</v>
          </cell>
          <cell r="AF3596">
            <v>2768.6383974915661</v>
          </cell>
          <cell r="AG3596">
            <v>2806.7127575183695</v>
          </cell>
          <cell r="AH3596">
            <v>2845.3107167601411</v>
          </cell>
          <cell r="AI3596">
            <v>2884.4394757617847</v>
          </cell>
          <cell r="AJ3596">
            <v>2924.1063340901455</v>
          </cell>
          <cell r="AK3596">
            <v>2964.3186916958948</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row>
        <row r="3597">
          <cell r="A3597" t="str">
            <v>WASmall C&amp;IDLC Space HeatingIncentive CostsHigh Participation Case0</v>
          </cell>
          <cell r="B3597" t="str">
            <v>WA</v>
          </cell>
          <cell r="C3597" t="str">
            <v>Small C&amp;I</v>
          </cell>
          <cell r="D3597" t="str">
            <v>DLC Space Heating</v>
          </cell>
          <cell r="E3597" t="str">
            <v>Incentive Costs</v>
          </cell>
          <cell r="F3597" t="str">
            <v>High Participation Case</v>
          </cell>
          <cell r="G3597">
            <v>0</v>
          </cell>
          <cell r="H3597">
            <v>0</v>
          </cell>
          <cell r="I3597">
            <v>0</v>
          </cell>
          <cell r="J3597">
            <v>0</v>
          </cell>
          <cell r="K3597">
            <v>0</v>
          </cell>
          <cell r="L3597">
            <v>0</v>
          </cell>
          <cell r="M3597">
            <v>0</v>
          </cell>
          <cell r="N3597">
            <v>0</v>
          </cell>
          <cell r="O3597">
            <v>0</v>
          </cell>
          <cell r="P3597">
            <v>0</v>
          </cell>
          <cell r="Q3597">
            <v>0</v>
          </cell>
          <cell r="R3597">
            <v>351680.42</v>
          </cell>
          <cell r="S3597">
            <v>1071390.72</v>
          </cell>
          <cell r="T3597">
            <v>2537897.67</v>
          </cell>
          <cell r="U3597">
            <v>3311695.75</v>
          </cell>
          <cell r="V3597">
            <v>3733808.12</v>
          </cell>
          <cell r="W3597">
            <v>3788051.65</v>
          </cell>
          <cell r="X3597">
            <v>3842351.67</v>
          </cell>
          <cell r="Y3597">
            <v>3896640.94</v>
          </cell>
          <cell r="Z3597">
            <v>3950917.05</v>
          </cell>
          <cell r="AA3597">
            <v>4005189.34</v>
          </cell>
          <cell r="AB3597">
            <v>4059468.57</v>
          </cell>
          <cell r="AC3597">
            <v>4113918.62</v>
          </cell>
          <cell r="AD3597">
            <v>4170493.29</v>
          </cell>
          <cell r="AE3597">
            <v>4227845.9800000004</v>
          </cell>
          <cell r="AF3597">
            <v>4285987.3899999997</v>
          </cell>
          <cell r="AG3597">
            <v>4344928.3600000003</v>
          </cell>
          <cell r="AH3597">
            <v>4404679.88</v>
          </cell>
          <cell r="AI3597">
            <v>4465253.1100000003</v>
          </cell>
          <cell r="AJ3597">
            <v>4526659.34</v>
          </cell>
          <cell r="AK3597">
            <v>4588910.04</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row>
        <row r="3598">
          <cell r="A3598" t="str">
            <v>WASmall C&amp;IDLC Space HeatingParticipantsHigh Participation Case0</v>
          </cell>
          <cell r="B3598" t="str">
            <v>WA</v>
          </cell>
          <cell r="C3598" t="str">
            <v>Small C&amp;I</v>
          </cell>
          <cell r="D3598" t="str">
            <v>DLC Space Heating</v>
          </cell>
          <cell r="E3598" t="str">
            <v>Participants</v>
          </cell>
          <cell r="F3598" t="str">
            <v>High Participation Case</v>
          </cell>
          <cell r="G3598">
            <v>0</v>
          </cell>
          <cell r="H3598">
            <v>0</v>
          </cell>
          <cell r="I3598">
            <v>0</v>
          </cell>
          <cell r="J3598">
            <v>0</v>
          </cell>
          <cell r="K3598">
            <v>0</v>
          </cell>
          <cell r="L3598">
            <v>0</v>
          </cell>
          <cell r="M3598">
            <v>0</v>
          </cell>
          <cell r="N3598">
            <v>0</v>
          </cell>
          <cell r="O3598">
            <v>0</v>
          </cell>
          <cell r="P3598">
            <v>0</v>
          </cell>
          <cell r="Q3598">
            <v>0</v>
          </cell>
          <cell r="R3598">
            <v>16746.686550000006</v>
          </cell>
          <cell r="S3598">
            <v>51018.605550000015</v>
          </cell>
          <cell r="T3598">
            <v>120852.27000000002</v>
          </cell>
          <cell r="U3598">
            <v>157699.79775000006</v>
          </cell>
          <cell r="V3598">
            <v>177800.38649999999</v>
          </cell>
          <cell r="W3598">
            <v>180383.41200000001</v>
          </cell>
          <cell r="X3598">
            <v>182969.12700000001</v>
          </cell>
          <cell r="Y3598">
            <v>185554.33050000004</v>
          </cell>
          <cell r="Z3598">
            <v>188138.90700000001</v>
          </cell>
          <cell r="AA3598">
            <v>190723.30200000003</v>
          </cell>
          <cell r="AB3598">
            <v>193308.027</v>
          </cell>
          <cell r="AC3598">
            <v>195900.88650000002</v>
          </cell>
          <cell r="AD3598">
            <v>198594.91865997191</v>
          </cell>
          <cell r="AE3598">
            <v>201325.99919378545</v>
          </cell>
          <cell r="AF3598">
            <v>204094.63759127702</v>
          </cell>
          <cell r="AG3598">
            <v>206901.35034879539</v>
          </cell>
          <cell r="AH3598">
            <v>209746.66106555553</v>
          </cell>
          <cell r="AI3598">
            <v>212631.10054131731</v>
          </cell>
          <cell r="AJ3598">
            <v>215555.20687540746</v>
          </cell>
          <cell r="AK3598">
            <v>218519.52556710335</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row>
        <row r="3599">
          <cell r="A3599" t="str">
            <v>WAMedium C&amp;IDLC Water HeatingProgram Annual BenefitsHigh Participation Case0</v>
          </cell>
          <cell r="B3599" t="str">
            <v>WA</v>
          </cell>
          <cell r="C3599" t="str">
            <v>Medium C&amp;I</v>
          </cell>
          <cell r="D3599" t="str">
            <v>DLC Water Heating</v>
          </cell>
          <cell r="E3599" t="str">
            <v>Program Annual Benefits</v>
          </cell>
          <cell r="F3599" t="str">
            <v>High Participation Case</v>
          </cell>
          <cell r="G3599">
            <v>0</v>
          </cell>
          <cell r="H3599">
            <v>0</v>
          </cell>
          <cell r="I3599">
            <v>0</v>
          </cell>
          <cell r="J3599">
            <v>0</v>
          </cell>
          <cell r="K3599">
            <v>0</v>
          </cell>
          <cell r="L3599">
            <v>0</v>
          </cell>
          <cell r="M3599">
            <v>0</v>
          </cell>
          <cell r="N3599">
            <v>0</v>
          </cell>
          <cell r="O3599">
            <v>0</v>
          </cell>
          <cell r="P3599">
            <v>0</v>
          </cell>
          <cell r="Q3599">
            <v>0</v>
          </cell>
          <cell r="R3599">
            <v>573231.01</v>
          </cell>
          <cell r="S3599">
            <v>1745288.43</v>
          </cell>
          <cell r="T3599">
            <v>4127886.26</v>
          </cell>
          <cell r="U3599">
            <v>5388069.9000000004</v>
          </cell>
          <cell r="V3599">
            <v>6066603.5300000003</v>
          </cell>
          <cell r="W3599">
            <v>6146956.6100000003</v>
          </cell>
          <cell r="X3599">
            <v>6226381.7599999998</v>
          </cell>
          <cell r="Y3599">
            <v>6305886.3200000003</v>
          </cell>
          <cell r="Z3599">
            <v>6389191.79</v>
          </cell>
          <cell r="AA3599">
            <v>6482465.1100000003</v>
          </cell>
          <cell r="AB3599">
            <v>6568214.9500000002</v>
          </cell>
          <cell r="AC3599">
            <v>6654117.0800000001</v>
          </cell>
          <cell r="AD3599">
            <v>6743128.8899999997</v>
          </cell>
          <cell r="AE3599">
            <v>6833331.4100000001</v>
          </cell>
          <cell r="AF3599">
            <v>6924740.5700000003</v>
          </cell>
          <cell r="AG3599">
            <v>7017372.5</v>
          </cell>
          <cell r="AH3599">
            <v>7111243.5700000003</v>
          </cell>
          <cell r="AI3599">
            <v>7206370.3399999999</v>
          </cell>
          <cell r="AJ3599">
            <v>7302769.6200000001</v>
          </cell>
          <cell r="AK3599">
            <v>7400458.4299999997</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row>
        <row r="3600">
          <cell r="A3600" t="str">
            <v>WAMedium C&amp;IDLC Water HeatingProgram Annual CostsHigh Participation Case0</v>
          </cell>
          <cell r="B3600" t="str">
            <v>WA</v>
          </cell>
          <cell r="C3600" t="str">
            <v>Medium C&amp;I</v>
          </cell>
          <cell r="D3600" t="str">
            <v>DLC Water Heating</v>
          </cell>
          <cell r="E3600" t="str">
            <v>Program Annual Costs</v>
          </cell>
          <cell r="F3600" t="str">
            <v>High Participation Case</v>
          </cell>
          <cell r="G3600">
            <v>0</v>
          </cell>
          <cell r="H3600">
            <v>0</v>
          </cell>
          <cell r="I3600">
            <v>0</v>
          </cell>
          <cell r="J3600">
            <v>0</v>
          </cell>
          <cell r="K3600">
            <v>0</v>
          </cell>
          <cell r="L3600">
            <v>0</v>
          </cell>
          <cell r="M3600">
            <v>0</v>
          </cell>
          <cell r="N3600">
            <v>0</v>
          </cell>
          <cell r="O3600">
            <v>0</v>
          </cell>
          <cell r="P3600">
            <v>0</v>
          </cell>
          <cell r="Q3600">
            <v>0</v>
          </cell>
          <cell r="R3600">
            <v>5834317.1500000004</v>
          </cell>
          <cell r="S3600">
            <v>12509121.98</v>
          </cell>
          <cell r="T3600">
            <v>26286343.199999999</v>
          </cell>
          <cell r="U3600">
            <v>16130618.27</v>
          </cell>
          <cell r="V3600">
            <v>10911310.720000001</v>
          </cell>
          <cell r="W3600">
            <v>4823091.07</v>
          </cell>
          <cell r="X3600">
            <v>4899046.41</v>
          </cell>
          <cell r="Y3600">
            <v>4974249.76</v>
          </cell>
          <cell r="Z3600">
            <v>5049879.66</v>
          </cell>
          <cell r="AA3600">
            <v>5126289.05</v>
          </cell>
          <cell r="AB3600">
            <v>5203203.5</v>
          </cell>
          <cell r="AC3600">
            <v>5283869.59</v>
          </cell>
          <cell r="AD3600">
            <v>5405233.1200000001</v>
          </cell>
          <cell r="AE3600">
            <v>5502775.29</v>
          </cell>
          <cell r="AF3600">
            <v>5602414.6799999997</v>
          </cell>
          <cell r="AG3600">
            <v>5704204.7300000004</v>
          </cell>
          <cell r="AH3600">
            <v>5808200.4400000004</v>
          </cell>
          <cell r="AI3600">
            <v>5914458.3899999997</v>
          </cell>
          <cell r="AJ3600">
            <v>6023036.7800000003</v>
          </cell>
          <cell r="AK3600">
            <v>6133995.5099999998</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row>
        <row r="3601">
          <cell r="A3601" t="str">
            <v>WAMedium C&amp;IDLC Water HeatingNon-Incentive CostsHigh Participation Case0</v>
          </cell>
          <cell r="B3601" t="str">
            <v>WA</v>
          </cell>
          <cell r="C3601" t="str">
            <v>Medium C&amp;I</v>
          </cell>
          <cell r="D3601" t="str">
            <v>DLC Water Heating</v>
          </cell>
          <cell r="E3601" t="str">
            <v>Non-Incentive Costs</v>
          </cell>
          <cell r="F3601" t="str">
            <v>High Participation Case</v>
          </cell>
          <cell r="G3601">
            <v>0</v>
          </cell>
          <cell r="H3601">
            <v>0</v>
          </cell>
          <cell r="I3601">
            <v>0</v>
          </cell>
          <cell r="J3601">
            <v>0</v>
          </cell>
          <cell r="K3601">
            <v>0</v>
          </cell>
          <cell r="L3601">
            <v>0</v>
          </cell>
          <cell r="M3601">
            <v>0</v>
          </cell>
          <cell r="N3601">
            <v>0</v>
          </cell>
          <cell r="O3601">
            <v>0</v>
          </cell>
          <cell r="P3601">
            <v>0</v>
          </cell>
          <cell r="Q3601">
            <v>0</v>
          </cell>
          <cell r="R3601">
            <v>5482636.7300000004</v>
          </cell>
          <cell r="S3601">
            <v>11437731.27</v>
          </cell>
          <cell r="T3601">
            <v>23748445.530000001</v>
          </cell>
          <cell r="U3601">
            <v>12818922.52</v>
          </cell>
          <cell r="V3601">
            <v>7177502.6100000003</v>
          </cell>
          <cell r="W3601">
            <v>1035039.42</v>
          </cell>
          <cell r="X3601">
            <v>1056694.75</v>
          </cell>
          <cell r="Y3601">
            <v>1077608.81</v>
          </cell>
          <cell r="Z3601">
            <v>1098962.6200000001</v>
          </cell>
          <cell r="AA3601">
            <v>1121099.71</v>
          </cell>
          <cell r="AB3601">
            <v>1143734.93</v>
          </cell>
          <cell r="AC3601">
            <v>1169950.97</v>
          </cell>
          <cell r="AD3601">
            <v>1234739.83</v>
          </cell>
          <cell r="AE3601">
            <v>1274929.31</v>
          </cell>
          <cell r="AF3601">
            <v>1316427.29</v>
          </cell>
          <cell r="AG3601">
            <v>1359276.37</v>
          </cell>
          <cell r="AH3601">
            <v>1403520.56</v>
          </cell>
          <cell r="AI3601">
            <v>1449205.28</v>
          </cell>
          <cell r="AJ3601">
            <v>1496377.44</v>
          </cell>
          <cell r="AK3601">
            <v>1545085.48</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row>
        <row r="3602">
          <cell r="A3602" t="str">
            <v>WAMedium C&amp;IDLC Water HeatingSummer Peak Reduction @Meter  (MW)High Participation Case0</v>
          </cell>
          <cell r="B3602" t="str">
            <v>WA</v>
          </cell>
          <cell r="C3602" t="str">
            <v>Medium C&amp;I</v>
          </cell>
          <cell r="D3602" t="str">
            <v>DLC Water Heating</v>
          </cell>
          <cell r="E3602" t="str">
            <v>Summer Peak Reduction @Meter  (MW)</v>
          </cell>
          <cell r="F3602" t="str">
            <v>High Participation Case</v>
          </cell>
          <cell r="G3602">
            <v>0</v>
          </cell>
          <cell r="H3602">
            <v>0</v>
          </cell>
          <cell r="I3602">
            <v>0</v>
          </cell>
          <cell r="J3602">
            <v>0</v>
          </cell>
          <cell r="K3602">
            <v>0</v>
          </cell>
          <cell r="L3602">
            <v>0</v>
          </cell>
          <cell r="M3602">
            <v>0</v>
          </cell>
          <cell r="N3602">
            <v>0</v>
          </cell>
          <cell r="O3602">
            <v>0</v>
          </cell>
          <cell r="P3602">
            <v>0</v>
          </cell>
          <cell r="Q3602">
            <v>0</v>
          </cell>
          <cell r="R3602">
            <v>5.1061481672101516</v>
          </cell>
          <cell r="S3602">
            <v>15.546439584201273</v>
          </cell>
          <cell r="T3602">
            <v>36.769815927493447</v>
          </cell>
          <cell r="U3602">
            <v>47.99510590524666</v>
          </cell>
          <cell r="V3602">
            <v>54.039254216657497</v>
          </cell>
          <cell r="W3602">
            <v>54.75501228123791</v>
          </cell>
          <cell r="X3602">
            <v>55.462504704051796</v>
          </cell>
          <cell r="Y3602">
            <v>56.170704503007471</v>
          </cell>
          <cell r="Z3602">
            <v>56.91276145592839</v>
          </cell>
          <cell r="AA3602">
            <v>57.74360864977195</v>
          </cell>
          <cell r="AB3602">
            <v>58.507439221742665</v>
          </cell>
          <cell r="AC3602">
            <v>59.27262640549219</v>
          </cell>
          <cell r="AD3602">
            <v>60.065513565673378</v>
          </cell>
          <cell r="AE3602">
            <v>60.869007140432515</v>
          </cell>
          <cell r="AF3602">
            <v>61.683249011282939</v>
          </cell>
          <cell r="AG3602">
            <v>62.508382957680382</v>
          </cell>
          <cell r="AH3602">
            <v>63.344554682411669</v>
          </cell>
          <cell r="AI3602">
            <v>64.191911837323005</v>
          </cell>
          <cell r="AJ3602">
            <v>65.050604049392433</v>
          </cell>
          <cell r="AK3602">
            <v>65.920782947151125</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row>
        <row r="3603">
          <cell r="A3603" t="str">
            <v>WAMedium C&amp;IDLC Water HeatingSummer Peak Reduction @Generation (MW)High Participation Case0</v>
          </cell>
          <cell r="B3603" t="str">
            <v>WA</v>
          </cell>
          <cell r="C3603" t="str">
            <v>Medium C&amp;I</v>
          </cell>
          <cell r="D3603" t="str">
            <v>DLC Water Heating</v>
          </cell>
          <cell r="E3603" t="str">
            <v>Summer Peak Reduction @Generation (MW)</v>
          </cell>
          <cell r="F3603" t="str">
            <v>High Participation Case</v>
          </cell>
          <cell r="G3603">
            <v>0</v>
          </cell>
          <cell r="H3603">
            <v>0</v>
          </cell>
          <cell r="I3603">
            <v>0</v>
          </cell>
          <cell r="J3603">
            <v>0</v>
          </cell>
          <cell r="K3603">
            <v>0</v>
          </cell>
          <cell r="L3603">
            <v>0</v>
          </cell>
          <cell r="M3603">
            <v>0</v>
          </cell>
          <cell r="N3603">
            <v>0</v>
          </cell>
          <cell r="O3603">
            <v>0</v>
          </cell>
          <cell r="P3603">
            <v>0</v>
          </cell>
          <cell r="Q3603">
            <v>0</v>
          </cell>
          <cell r="R3603">
            <v>5.6309529854545115</v>
          </cell>
          <cell r="S3603">
            <v>17.1442871462299</v>
          </cell>
          <cell r="T3603">
            <v>40.548980952242438</v>
          </cell>
          <cell r="U3603">
            <v>52.92799504328039</v>
          </cell>
          <cell r="V3603">
            <v>59.593354892652727</v>
          </cell>
          <cell r="W3603">
            <v>60.382677857562754</v>
          </cell>
          <cell r="X3603">
            <v>61.162885646285609</v>
          </cell>
          <cell r="Y3603">
            <v>61.94387351456492</v>
          </cell>
          <cell r="Z3603">
            <v>62.762198341341403</v>
          </cell>
          <cell r="AA3603">
            <v>63.678439181486489</v>
          </cell>
          <cell r="AB3603">
            <v>64.520775498172327</v>
          </cell>
          <cell r="AC3603">
            <v>65.364607857843168</v>
          </cell>
          <cell r="AD3603">
            <v>66.238987169908881</v>
          </cell>
          <cell r="AE3603">
            <v>67.125063013269198</v>
          </cell>
          <cell r="AF3603">
            <v>68.022991851877961</v>
          </cell>
          <cell r="AG3603">
            <v>68.932932242700019</v>
          </cell>
          <cell r="AH3603">
            <v>69.855044863709381</v>
          </cell>
          <cell r="AI3603">
            <v>70.789492542261797</v>
          </cell>
          <cell r="AJ3603">
            <v>71.73644028384696</v>
          </cell>
          <cell r="AK3603">
            <v>72.696055301225314</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row>
        <row r="3604">
          <cell r="A3604" t="str">
            <v>WAMedium C&amp;IDLC Water HeatingWinter Peak Reduction @Meter  (MW)High Participation Case0</v>
          </cell>
          <cell r="B3604" t="str">
            <v>WA</v>
          </cell>
          <cell r="C3604" t="str">
            <v>Medium C&amp;I</v>
          </cell>
          <cell r="D3604" t="str">
            <v>DLC Water Heating</v>
          </cell>
          <cell r="E3604" t="str">
            <v>Winter Peak Reduction @Meter  (MW)</v>
          </cell>
          <cell r="F3604" t="str">
            <v>High Participation Case</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row>
        <row r="3605">
          <cell r="A3605" t="str">
            <v>WAMedium C&amp;IDLC Water HeatingWinter Peak Reduction @Generation (MW)High Participation Case0</v>
          </cell>
          <cell r="B3605" t="str">
            <v>WA</v>
          </cell>
          <cell r="C3605" t="str">
            <v>Medium C&amp;I</v>
          </cell>
          <cell r="D3605" t="str">
            <v>DLC Water Heating</v>
          </cell>
          <cell r="E3605" t="str">
            <v>Winter Peak Reduction @Generation (MW)</v>
          </cell>
          <cell r="F3605" t="str">
            <v>High Participation Case</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row>
        <row r="3606">
          <cell r="A3606" t="str">
            <v>WAMedium C&amp;IDLC Water HeatingProgram Annual BenefitsHigh Participation Case0</v>
          </cell>
          <cell r="B3606" t="str">
            <v>WA</v>
          </cell>
          <cell r="C3606" t="str">
            <v>Medium C&amp;I</v>
          </cell>
          <cell r="D3606" t="str">
            <v>DLC Water Heating</v>
          </cell>
          <cell r="E3606" t="str">
            <v>Program Annual Benefits</v>
          </cell>
          <cell r="F3606" t="str">
            <v>High Participation Case</v>
          </cell>
          <cell r="G3606">
            <v>0</v>
          </cell>
        </row>
        <row r="3607">
          <cell r="A3607" t="str">
            <v>WAMedium C&amp;IDLC Water HeatingNew ParticipantsHigh Participation Case0</v>
          </cell>
          <cell r="B3607" t="str">
            <v>WA</v>
          </cell>
          <cell r="C3607" t="str">
            <v>Medium C&amp;I</v>
          </cell>
          <cell r="D3607" t="str">
            <v>DLC Water Heating</v>
          </cell>
          <cell r="E3607" t="str">
            <v>New Participants</v>
          </cell>
          <cell r="F3607" t="str">
            <v>High Participation Case</v>
          </cell>
          <cell r="G3607">
            <v>0</v>
          </cell>
          <cell r="H3607">
            <v>0</v>
          </cell>
          <cell r="I3607">
            <v>0</v>
          </cell>
          <cell r="J3607">
            <v>0</v>
          </cell>
          <cell r="K3607">
            <v>0</v>
          </cell>
          <cell r="L3607">
            <v>0</v>
          </cell>
          <cell r="M3607">
            <v>0</v>
          </cell>
          <cell r="N3607">
            <v>0</v>
          </cell>
          <cell r="O3607">
            <v>0</v>
          </cell>
          <cell r="P3607">
            <v>0</v>
          </cell>
          <cell r="Q3607">
            <v>0</v>
          </cell>
          <cell r="R3607">
            <v>16746.686550000006</v>
          </cell>
          <cell r="S3607">
            <v>34271.919000000009</v>
          </cell>
          <cell r="T3607">
            <v>69833.664450000011</v>
          </cell>
          <cell r="U3607">
            <v>36847.527750000037</v>
          </cell>
          <cell r="V3607">
            <v>20100.588749999937</v>
          </cell>
          <cell r="W3607">
            <v>2583.0255000000179</v>
          </cell>
          <cell r="X3607">
            <v>2585.7149999999965</v>
          </cell>
          <cell r="Y3607">
            <v>2585.2035000000324</v>
          </cell>
          <cell r="Z3607">
            <v>2584.5764999999665</v>
          </cell>
          <cell r="AA3607">
            <v>2584.3950000000186</v>
          </cell>
          <cell r="AB3607">
            <v>2584.7249999999767</v>
          </cell>
          <cell r="AC3607">
            <v>2592.8595000000205</v>
          </cell>
          <cell r="AD3607">
            <v>2694.0321599718882</v>
          </cell>
          <cell r="AE3607">
            <v>2731.0805338135397</v>
          </cell>
          <cell r="AF3607">
            <v>2768.6383974915661</v>
          </cell>
          <cell r="AG3607">
            <v>2806.7127575183695</v>
          </cell>
          <cell r="AH3607">
            <v>2845.3107167601411</v>
          </cell>
          <cell r="AI3607">
            <v>2884.4394757617847</v>
          </cell>
          <cell r="AJ3607">
            <v>2924.1063340901455</v>
          </cell>
          <cell r="AK3607">
            <v>2964.3186916958948</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row>
        <row r="3608">
          <cell r="A3608" t="str">
            <v>WAMedium C&amp;IDLC Water HeatingIncentive CostsHigh Participation Case0</v>
          </cell>
          <cell r="B3608" t="str">
            <v>WA</v>
          </cell>
          <cell r="C3608" t="str">
            <v>Medium C&amp;I</v>
          </cell>
          <cell r="D3608" t="str">
            <v>DLC Water Heating</v>
          </cell>
          <cell r="E3608" t="str">
            <v>Incentive Costs</v>
          </cell>
          <cell r="F3608" t="str">
            <v>High Participation Case</v>
          </cell>
          <cell r="G3608">
            <v>0</v>
          </cell>
          <cell r="H3608">
            <v>0</v>
          </cell>
          <cell r="I3608">
            <v>0</v>
          </cell>
          <cell r="J3608">
            <v>0</v>
          </cell>
          <cell r="K3608">
            <v>0</v>
          </cell>
          <cell r="L3608">
            <v>0</v>
          </cell>
          <cell r="M3608">
            <v>0</v>
          </cell>
          <cell r="N3608">
            <v>0</v>
          </cell>
          <cell r="O3608">
            <v>0</v>
          </cell>
          <cell r="P3608">
            <v>0</v>
          </cell>
          <cell r="Q3608">
            <v>0</v>
          </cell>
          <cell r="R3608">
            <v>351680.42</v>
          </cell>
          <cell r="S3608">
            <v>1071390.72</v>
          </cell>
          <cell r="T3608">
            <v>2537897.67</v>
          </cell>
          <cell r="U3608">
            <v>3311695.75</v>
          </cell>
          <cell r="V3608">
            <v>3733808.12</v>
          </cell>
          <cell r="W3608">
            <v>3788051.65</v>
          </cell>
          <cell r="X3608">
            <v>3842351.67</v>
          </cell>
          <cell r="Y3608">
            <v>3896640.94</v>
          </cell>
          <cell r="Z3608">
            <v>3950917.05</v>
          </cell>
          <cell r="AA3608">
            <v>4005189.34</v>
          </cell>
          <cell r="AB3608">
            <v>4059468.57</v>
          </cell>
          <cell r="AC3608">
            <v>4113918.62</v>
          </cell>
          <cell r="AD3608">
            <v>4170493.29</v>
          </cell>
          <cell r="AE3608">
            <v>4227845.9800000004</v>
          </cell>
          <cell r="AF3608">
            <v>4285987.3899999997</v>
          </cell>
          <cell r="AG3608">
            <v>4344928.3600000003</v>
          </cell>
          <cell r="AH3608">
            <v>4404679.88</v>
          </cell>
          <cell r="AI3608">
            <v>4465253.1100000003</v>
          </cell>
          <cell r="AJ3608">
            <v>4526659.34</v>
          </cell>
          <cell r="AK3608">
            <v>4588910.04</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row>
        <row r="3609">
          <cell r="A3609" t="str">
            <v>WAMedium C&amp;IDLC Water HeatingParticipantsHigh Participation Case0</v>
          </cell>
          <cell r="B3609" t="str">
            <v>WA</v>
          </cell>
          <cell r="C3609" t="str">
            <v>Medium C&amp;I</v>
          </cell>
          <cell r="D3609" t="str">
            <v>DLC Water Heating</v>
          </cell>
          <cell r="E3609" t="str">
            <v>Participants</v>
          </cell>
          <cell r="F3609" t="str">
            <v>High Participation Case</v>
          </cell>
          <cell r="G3609">
            <v>0</v>
          </cell>
          <cell r="H3609">
            <v>0</v>
          </cell>
          <cell r="I3609">
            <v>0</v>
          </cell>
          <cell r="J3609">
            <v>0</v>
          </cell>
          <cell r="K3609">
            <v>0</v>
          </cell>
          <cell r="L3609">
            <v>0</v>
          </cell>
          <cell r="M3609">
            <v>0</v>
          </cell>
          <cell r="N3609">
            <v>0</v>
          </cell>
          <cell r="O3609">
            <v>0</v>
          </cell>
          <cell r="P3609">
            <v>0</v>
          </cell>
          <cell r="Q3609">
            <v>0</v>
          </cell>
          <cell r="R3609">
            <v>16746.686550000006</v>
          </cell>
          <cell r="S3609">
            <v>51018.605550000015</v>
          </cell>
          <cell r="T3609">
            <v>120852.27000000002</v>
          </cell>
          <cell r="U3609">
            <v>157699.79775000006</v>
          </cell>
          <cell r="V3609">
            <v>177800.38649999999</v>
          </cell>
          <cell r="W3609">
            <v>180383.41200000001</v>
          </cell>
          <cell r="X3609">
            <v>182969.12700000001</v>
          </cell>
          <cell r="Y3609">
            <v>185554.33050000004</v>
          </cell>
          <cell r="Z3609">
            <v>188138.90700000001</v>
          </cell>
          <cell r="AA3609">
            <v>190723.30200000003</v>
          </cell>
          <cell r="AB3609">
            <v>193308.027</v>
          </cell>
          <cell r="AC3609">
            <v>195900.88650000002</v>
          </cell>
          <cell r="AD3609">
            <v>198594.91865997191</v>
          </cell>
          <cell r="AE3609">
            <v>201325.99919378545</v>
          </cell>
          <cell r="AF3609">
            <v>204094.63759127702</v>
          </cell>
          <cell r="AG3609">
            <v>206901.35034879539</v>
          </cell>
          <cell r="AH3609">
            <v>209746.66106555553</v>
          </cell>
          <cell r="AI3609">
            <v>212631.10054131731</v>
          </cell>
          <cell r="AJ3609">
            <v>215555.20687540746</v>
          </cell>
          <cell r="AK3609">
            <v>218519.52556710335</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row>
        <row r="3610">
          <cell r="A3610" t="str">
            <v>WAResidentialDLC Water HeatingProgram Annual BenefitsHigh Participation Case0</v>
          </cell>
          <cell r="B3610" t="str">
            <v>WA</v>
          </cell>
          <cell r="C3610" t="str">
            <v>Residential</v>
          </cell>
          <cell r="D3610" t="str">
            <v>DLC Water Heating</v>
          </cell>
          <cell r="E3610" t="str">
            <v>Program Annual Benefits</v>
          </cell>
          <cell r="F3610" t="str">
            <v>High Participation Case</v>
          </cell>
          <cell r="G3610">
            <v>0</v>
          </cell>
          <cell r="H3610">
            <v>0</v>
          </cell>
          <cell r="I3610">
            <v>0</v>
          </cell>
          <cell r="J3610">
            <v>0</v>
          </cell>
          <cell r="K3610">
            <v>0</v>
          </cell>
          <cell r="L3610">
            <v>0</v>
          </cell>
          <cell r="M3610">
            <v>0</v>
          </cell>
          <cell r="N3610">
            <v>0</v>
          </cell>
          <cell r="O3610">
            <v>0</v>
          </cell>
          <cell r="P3610">
            <v>0</v>
          </cell>
          <cell r="Q3610">
            <v>0</v>
          </cell>
          <cell r="R3610">
            <v>573231.01</v>
          </cell>
          <cell r="S3610">
            <v>1745288.43</v>
          </cell>
          <cell r="T3610">
            <v>4127886.26</v>
          </cell>
          <cell r="U3610">
            <v>5388069.9000000004</v>
          </cell>
          <cell r="V3610">
            <v>6066603.5300000003</v>
          </cell>
          <cell r="W3610">
            <v>6146956.6100000003</v>
          </cell>
          <cell r="X3610">
            <v>6226381.7599999998</v>
          </cell>
          <cell r="Y3610">
            <v>6305886.3200000003</v>
          </cell>
          <cell r="Z3610">
            <v>6389191.79</v>
          </cell>
          <cell r="AA3610">
            <v>6482465.1100000003</v>
          </cell>
          <cell r="AB3610">
            <v>6568214.9500000002</v>
          </cell>
          <cell r="AC3610">
            <v>6654117.0800000001</v>
          </cell>
          <cell r="AD3610">
            <v>6743128.8899999997</v>
          </cell>
          <cell r="AE3610">
            <v>6833331.4100000001</v>
          </cell>
          <cell r="AF3610">
            <v>6924740.5700000003</v>
          </cell>
          <cell r="AG3610">
            <v>7017372.5</v>
          </cell>
          <cell r="AH3610">
            <v>7111243.5700000003</v>
          </cell>
          <cell r="AI3610">
            <v>7206370.3399999999</v>
          </cell>
          <cell r="AJ3610">
            <v>7302769.6200000001</v>
          </cell>
          <cell r="AK3610">
            <v>7400458.4299999997</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row>
        <row r="3611">
          <cell r="A3611" t="str">
            <v>WAResidentialDLC Water HeatingProgram Annual CostsHigh Participation Case0</v>
          </cell>
          <cell r="B3611" t="str">
            <v>WA</v>
          </cell>
          <cell r="C3611" t="str">
            <v>Residential</v>
          </cell>
          <cell r="D3611" t="str">
            <v>DLC Water Heating</v>
          </cell>
          <cell r="E3611" t="str">
            <v>Program Annual Costs</v>
          </cell>
          <cell r="F3611" t="str">
            <v>High Participation Case</v>
          </cell>
          <cell r="G3611">
            <v>0</v>
          </cell>
          <cell r="H3611">
            <v>0</v>
          </cell>
          <cell r="I3611">
            <v>0</v>
          </cell>
          <cell r="J3611">
            <v>0</v>
          </cell>
          <cell r="K3611">
            <v>0</v>
          </cell>
          <cell r="L3611">
            <v>0</v>
          </cell>
          <cell r="M3611">
            <v>0</v>
          </cell>
          <cell r="N3611">
            <v>0</v>
          </cell>
          <cell r="O3611">
            <v>0</v>
          </cell>
          <cell r="P3611">
            <v>0</v>
          </cell>
          <cell r="Q3611">
            <v>0</v>
          </cell>
          <cell r="R3611">
            <v>5834317.1500000004</v>
          </cell>
          <cell r="S3611">
            <v>12509121.98</v>
          </cell>
          <cell r="T3611">
            <v>26286343.199999999</v>
          </cell>
          <cell r="U3611">
            <v>16130618.27</v>
          </cell>
          <cell r="V3611">
            <v>10911310.720000001</v>
          </cell>
          <cell r="W3611">
            <v>4823091.07</v>
          </cell>
          <cell r="X3611">
            <v>4899046.41</v>
          </cell>
          <cell r="Y3611">
            <v>4974249.76</v>
          </cell>
          <cell r="Z3611">
            <v>5049879.66</v>
          </cell>
          <cell r="AA3611">
            <v>5126289.05</v>
          </cell>
          <cell r="AB3611">
            <v>5203203.5</v>
          </cell>
          <cell r="AC3611">
            <v>5283869.59</v>
          </cell>
          <cell r="AD3611">
            <v>5405233.1200000001</v>
          </cell>
          <cell r="AE3611">
            <v>5502775.29</v>
          </cell>
          <cell r="AF3611">
            <v>5602414.6799999997</v>
          </cell>
          <cell r="AG3611">
            <v>5704204.7300000004</v>
          </cell>
          <cell r="AH3611">
            <v>5808200.4400000004</v>
          </cell>
          <cell r="AI3611">
            <v>5914458.3899999997</v>
          </cell>
          <cell r="AJ3611">
            <v>6023036.7800000003</v>
          </cell>
          <cell r="AK3611">
            <v>6133995.5099999998</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row>
        <row r="3612">
          <cell r="A3612" t="str">
            <v>WAResidentialDLC Water HeatingNon-Incentive CostsHigh Participation Case0</v>
          </cell>
          <cell r="B3612" t="str">
            <v>WA</v>
          </cell>
          <cell r="C3612" t="str">
            <v>Residential</v>
          </cell>
          <cell r="D3612" t="str">
            <v>DLC Water Heating</v>
          </cell>
          <cell r="E3612" t="str">
            <v>Non-Incentive Costs</v>
          </cell>
          <cell r="F3612" t="str">
            <v>High Participation Case</v>
          </cell>
          <cell r="G3612">
            <v>0</v>
          </cell>
          <cell r="H3612">
            <v>0</v>
          </cell>
          <cell r="I3612">
            <v>0</v>
          </cell>
          <cell r="J3612">
            <v>0</v>
          </cell>
          <cell r="K3612">
            <v>0</v>
          </cell>
          <cell r="L3612">
            <v>0</v>
          </cell>
          <cell r="M3612">
            <v>0</v>
          </cell>
          <cell r="N3612">
            <v>0</v>
          </cell>
          <cell r="O3612">
            <v>0</v>
          </cell>
          <cell r="P3612">
            <v>0</v>
          </cell>
          <cell r="Q3612">
            <v>0</v>
          </cell>
          <cell r="R3612">
            <v>5482636.7300000004</v>
          </cell>
          <cell r="S3612">
            <v>11437731.27</v>
          </cell>
          <cell r="T3612">
            <v>23748445.530000001</v>
          </cell>
          <cell r="U3612">
            <v>12818922.52</v>
          </cell>
          <cell r="V3612">
            <v>7177502.6100000003</v>
          </cell>
          <cell r="W3612">
            <v>1035039.42</v>
          </cell>
          <cell r="X3612">
            <v>1056694.75</v>
          </cell>
          <cell r="Y3612">
            <v>1077608.81</v>
          </cell>
          <cell r="Z3612">
            <v>1098962.6200000001</v>
          </cell>
          <cell r="AA3612">
            <v>1121099.71</v>
          </cell>
          <cell r="AB3612">
            <v>1143734.93</v>
          </cell>
          <cell r="AC3612">
            <v>1169950.97</v>
          </cell>
          <cell r="AD3612">
            <v>1234739.83</v>
          </cell>
          <cell r="AE3612">
            <v>1274929.31</v>
          </cell>
          <cell r="AF3612">
            <v>1316427.29</v>
          </cell>
          <cell r="AG3612">
            <v>1359276.37</v>
          </cell>
          <cell r="AH3612">
            <v>1403520.56</v>
          </cell>
          <cell r="AI3612">
            <v>1449205.28</v>
          </cell>
          <cell r="AJ3612">
            <v>1496377.44</v>
          </cell>
          <cell r="AK3612">
            <v>1545085.48</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row>
        <row r="3613">
          <cell r="A3613" t="str">
            <v>WAResidentialDLC Water HeatingSummer Peak Reduction @Meter  (MW)High Participation Case0</v>
          </cell>
          <cell r="B3613" t="str">
            <v>WA</v>
          </cell>
          <cell r="C3613" t="str">
            <v>Residential</v>
          </cell>
          <cell r="D3613" t="str">
            <v>DLC Water Heating</v>
          </cell>
          <cell r="E3613" t="str">
            <v>Summer Peak Reduction @Meter  (MW)</v>
          </cell>
          <cell r="F3613" t="str">
            <v>High Participation Case</v>
          </cell>
          <cell r="G3613">
            <v>0</v>
          </cell>
          <cell r="H3613">
            <v>0</v>
          </cell>
          <cell r="I3613">
            <v>0</v>
          </cell>
          <cell r="J3613">
            <v>0</v>
          </cell>
          <cell r="K3613">
            <v>0</v>
          </cell>
          <cell r="L3613">
            <v>0</v>
          </cell>
          <cell r="M3613">
            <v>0</v>
          </cell>
          <cell r="N3613">
            <v>0</v>
          </cell>
          <cell r="O3613">
            <v>0</v>
          </cell>
          <cell r="P3613">
            <v>0</v>
          </cell>
          <cell r="Q3613">
            <v>0</v>
          </cell>
          <cell r="R3613">
            <v>5.1061481672101516</v>
          </cell>
          <cell r="S3613">
            <v>15.546439584201273</v>
          </cell>
          <cell r="T3613">
            <v>36.769815927493447</v>
          </cell>
          <cell r="U3613">
            <v>47.99510590524666</v>
          </cell>
          <cell r="V3613">
            <v>54.039254216657497</v>
          </cell>
          <cell r="W3613">
            <v>54.75501228123791</v>
          </cell>
          <cell r="X3613">
            <v>55.462504704051796</v>
          </cell>
          <cell r="Y3613">
            <v>56.170704503007471</v>
          </cell>
          <cell r="Z3613">
            <v>56.91276145592839</v>
          </cell>
          <cell r="AA3613">
            <v>57.74360864977195</v>
          </cell>
          <cell r="AB3613">
            <v>58.507439221742665</v>
          </cell>
          <cell r="AC3613">
            <v>59.27262640549219</v>
          </cell>
          <cell r="AD3613">
            <v>60.065513565673378</v>
          </cell>
          <cell r="AE3613">
            <v>60.869007140432515</v>
          </cell>
          <cell r="AF3613">
            <v>61.683249011282939</v>
          </cell>
          <cell r="AG3613">
            <v>62.508382957680382</v>
          </cell>
          <cell r="AH3613">
            <v>63.344554682411669</v>
          </cell>
          <cell r="AI3613">
            <v>64.191911837323005</v>
          </cell>
          <cell r="AJ3613">
            <v>65.050604049392433</v>
          </cell>
          <cell r="AK3613">
            <v>65.920782947151125</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row>
        <row r="3614">
          <cell r="A3614" t="str">
            <v>WAResidentialDLC Water HeatingSummer Peak Reduction @Generation (MW)High Participation Case0</v>
          </cell>
          <cell r="B3614" t="str">
            <v>WA</v>
          </cell>
          <cell r="C3614" t="str">
            <v>Residential</v>
          </cell>
          <cell r="D3614" t="str">
            <v>DLC Water Heating</v>
          </cell>
          <cell r="E3614" t="str">
            <v>Summer Peak Reduction @Generation (MW)</v>
          </cell>
          <cell r="F3614" t="str">
            <v>High Participation Case</v>
          </cell>
          <cell r="G3614">
            <v>0</v>
          </cell>
          <cell r="H3614">
            <v>0</v>
          </cell>
          <cell r="I3614">
            <v>0</v>
          </cell>
          <cell r="J3614">
            <v>0</v>
          </cell>
          <cell r="K3614">
            <v>0</v>
          </cell>
          <cell r="L3614">
            <v>0</v>
          </cell>
          <cell r="M3614">
            <v>0</v>
          </cell>
          <cell r="N3614">
            <v>0</v>
          </cell>
          <cell r="O3614">
            <v>0</v>
          </cell>
          <cell r="P3614">
            <v>0</v>
          </cell>
          <cell r="Q3614">
            <v>0</v>
          </cell>
          <cell r="R3614">
            <v>5.6309529854545115</v>
          </cell>
          <cell r="S3614">
            <v>17.1442871462299</v>
          </cell>
          <cell r="T3614">
            <v>40.548980952242438</v>
          </cell>
          <cell r="U3614">
            <v>52.92799504328039</v>
          </cell>
          <cell r="V3614">
            <v>59.593354892652727</v>
          </cell>
          <cell r="W3614">
            <v>60.382677857562754</v>
          </cell>
          <cell r="X3614">
            <v>61.162885646285609</v>
          </cell>
          <cell r="Y3614">
            <v>61.94387351456492</v>
          </cell>
          <cell r="Z3614">
            <v>62.762198341341403</v>
          </cell>
          <cell r="AA3614">
            <v>63.678439181486489</v>
          </cell>
          <cell r="AB3614">
            <v>64.520775498172327</v>
          </cell>
          <cell r="AC3614">
            <v>65.364607857843168</v>
          </cell>
          <cell r="AD3614">
            <v>66.238987169908881</v>
          </cell>
          <cell r="AE3614">
            <v>67.125063013269198</v>
          </cell>
          <cell r="AF3614">
            <v>68.022991851877961</v>
          </cell>
          <cell r="AG3614">
            <v>68.932932242700019</v>
          </cell>
          <cell r="AH3614">
            <v>69.855044863709381</v>
          </cell>
          <cell r="AI3614">
            <v>70.789492542261797</v>
          </cell>
          <cell r="AJ3614">
            <v>71.73644028384696</v>
          </cell>
          <cell r="AK3614">
            <v>72.696055301225314</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row>
        <row r="3615">
          <cell r="A3615" t="str">
            <v>WAResidentialDLC Water HeatingWinter Peak Reduction @Meter  (MW)High Participation Case0</v>
          </cell>
          <cell r="B3615" t="str">
            <v>WA</v>
          </cell>
          <cell r="C3615" t="str">
            <v>Residential</v>
          </cell>
          <cell r="D3615" t="str">
            <v>DLC Water Heating</v>
          </cell>
          <cell r="E3615" t="str">
            <v>Winter Peak Reduction @Meter  (MW)</v>
          </cell>
          <cell r="F3615" t="str">
            <v>High Participation Case</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row>
        <row r="3616">
          <cell r="A3616" t="str">
            <v>WAResidentialDLC Water HeatingWinter Peak Reduction @Generation (MW)High Participation Case0</v>
          </cell>
          <cell r="B3616" t="str">
            <v>WA</v>
          </cell>
          <cell r="C3616" t="str">
            <v>Residential</v>
          </cell>
          <cell r="D3616" t="str">
            <v>DLC Water Heating</v>
          </cell>
          <cell r="E3616" t="str">
            <v>Winter Peak Reduction @Generation (MW)</v>
          </cell>
          <cell r="F3616" t="str">
            <v>High Participation Case</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row>
        <row r="3617">
          <cell r="A3617" t="str">
            <v>WAResidentialDLC Water HeatingProgram Annual BenefitsHigh Participation Case0</v>
          </cell>
          <cell r="B3617" t="str">
            <v>WA</v>
          </cell>
          <cell r="C3617" t="str">
            <v>Residential</v>
          </cell>
          <cell r="D3617" t="str">
            <v>DLC Water Heating</v>
          </cell>
          <cell r="E3617" t="str">
            <v>Program Annual Benefits</v>
          </cell>
          <cell r="F3617" t="str">
            <v>High Participation Case</v>
          </cell>
          <cell r="G3617">
            <v>0</v>
          </cell>
        </row>
        <row r="3618">
          <cell r="A3618" t="str">
            <v>WAResidentialDLC Water HeatingNew ParticipantsHigh Participation Case0</v>
          </cell>
          <cell r="B3618" t="str">
            <v>WA</v>
          </cell>
          <cell r="C3618" t="str">
            <v>Residential</v>
          </cell>
          <cell r="D3618" t="str">
            <v>DLC Water Heating</v>
          </cell>
          <cell r="E3618" t="str">
            <v>New Participants</v>
          </cell>
          <cell r="F3618" t="str">
            <v>High Participation Case</v>
          </cell>
          <cell r="G3618">
            <v>0</v>
          </cell>
          <cell r="H3618">
            <v>0</v>
          </cell>
          <cell r="I3618">
            <v>0</v>
          </cell>
          <cell r="J3618">
            <v>0</v>
          </cell>
          <cell r="K3618">
            <v>0</v>
          </cell>
          <cell r="L3618">
            <v>0</v>
          </cell>
          <cell r="M3618">
            <v>0</v>
          </cell>
          <cell r="N3618">
            <v>0</v>
          </cell>
          <cell r="O3618">
            <v>0</v>
          </cell>
          <cell r="P3618">
            <v>0</v>
          </cell>
          <cell r="Q3618">
            <v>0</v>
          </cell>
          <cell r="R3618">
            <v>16746.686550000006</v>
          </cell>
          <cell r="S3618">
            <v>34271.919000000009</v>
          </cell>
          <cell r="T3618">
            <v>69833.664450000011</v>
          </cell>
          <cell r="U3618">
            <v>36847.527750000037</v>
          </cell>
          <cell r="V3618">
            <v>20100.588749999937</v>
          </cell>
          <cell r="W3618">
            <v>2583.0255000000179</v>
          </cell>
          <cell r="X3618">
            <v>2585.7149999999965</v>
          </cell>
          <cell r="Y3618">
            <v>2585.2035000000324</v>
          </cell>
          <cell r="Z3618">
            <v>2584.5764999999665</v>
          </cell>
          <cell r="AA3618">
            <v>2584.3950000000186</v>
          </cell>
          <cell r="AB3618">
            <v>2584.7249999999767</v>
          </cell>
          <cell r="AC3618">
            <v>2592.8595000000205</v>
          </cell>
          <cell r="AD3618">
            <v>2694.0321599718882</v>
          </cell>
          <cell r="AE3618">
            <v>2731.0805338135397</v>
          </cell>
          <cell r="AF3618">
            <v>2768.6383974915661</v>
          </cell>
          <cell r="AG3618">
            <v>2806.7127575183695</v>
          </cell>
          <cell r="AH3618">
            <v>2845.3107167601411</v>
          </cell>
          <cell r="AI3618">
            <v>2884.4394757617847</v>
          </cell>
          <cell r="AJ3618">
            <v>2924.1063340901455</v>
          </cell>
          <cell r="AK3618">
            <v>2964.3186916958948</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row>
        <row r="3619">
          <cell r="A3619" t="str">
            <v>WAResidentialDLC Water HeatingIncentive CostsHigh Participation Case0</v>
          </cell>
          <cell r="B3619" t="str">
            <v>WA</v>
          </cell>
          <cell r="C3619" t="str">
            <v>Residential</v>
          </cell>
          <cell r="D3619" t="str">
            <v>DLC Water Heating</v>
          </cell>
          <cell r="E3619" t="str">
            <v>Incentive Costs</v>
          </cell>
          <cell r="F3619" t="str">
            <v>High Participation Case</v>
          </cell>
          <cell r="G3619">
            <v>0</v>
          </cell>
          <cell r="H3619">
            <v>0</v>
          </cell>
          <cell r="I3619">
            <v>0</v>
          </cell>
          <cell r="J3619">
            <v>0</v>
          </cell>
          <cell r="K3619">
            <v>0</v>
          </cell>
          <cell r="L3619">
            <v>0</v>
          </cell>
          <cell r="M3619">
            <v>0</v>
          </cell>
          <cell r="N3619">
            <v>0</v>
          </cell>
          <cell r="O3619">
            <v>0</v>
          </cell>
          <cell r="P3619">
            <v>0</v>
          </cell>
          <cell r="Q3619">
            <v>0</v>
          </cell>
          <cell r="R3619">
            <v>351680.42</v>
          </cell>
          <cell r="S3619">
            <v>1071390.72</v>
          </cell>
          <cell r="T3619">
            <v>2537897.67</v>
          </cell>
          <cell r="U3619">
            <v>3311695.75</v>
          </cell>
          <cell r="V3619">
            <v>3733808.12</v>
          </cell>
          <cell r="W3619">
            <v>3788051.65</v>
          </cell>
          <cell r="X3619">
            <v>3842351.67</v>
          </cell>
          <cell r="Y3619">
            <v>3896640.94</v>
          </cell>
          <cell r="Z3619">
            <v>3950917.05</v>
          </cell>
          <cell r="AA3619">
            <v>4005189.34</v>
          </cell>
          <cell r="AB3619">
            <v>4059468.57</v>
          </cell>
          <cell r="AC3619">
            <v>4113918.62</v>
          </cell>
          <cell r="AD3619">
            <v>4170493.29</v>
          </cell>
          <cell r="AE3619">
            <v>4227845.9800000004</v>
          </cell>
          <cell r="AF3619">
            <v>4285987.3899999997</v>
          </cell>
          <cell r="AG3619">
            <v>4344928.3600000003</v>
          </cell>
          <cell r="AH3619">
            <v>4404679.88</v>
          </cell>
          <cell r="AI3619">
            <v>4465253.1100000003</v>
          </cell>
          <cell r="AJ3619">
            <v>4526659.34</v>
          </cell>
          <cell r="AK3619">
            <v>4588910.04</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row>
        <row r="3620">
          <cell r="A3620" t="str">
            <v>WAResidentialDLC Water HeatingParticipantsHigh Participation Case0</v>
          </cell>
          <cell r="B3620" t="str">
            <v>WA</v>
          </cell>
          <cell r="C3620" t="str">
            <v>Residential</v>
          </cell>
          <cell r="D3620" t="str">
            <v>DLC Water Heating</v>
          </cell>
          <cell r="E3620" t="str">
            <v>Participants</v>
          </cell>
          <cell r="F3620" t="str">
            <v>High Participation Case</v>
          </cell>
          <cell r="G3620">
            <v>0</v>
          </cell>
          <cell r="H3620">
            <v>0</v>
          </cell>
          <cell r="I3620">
            <v>0</v>
          </cell>
          <cell r="J3620">
            <v>0</v>
          </cell>
          <cell r="K3620">
            <v>0</v>
          </cell>
          <cell r="L3620">
            <v>0</v>
          </cell>
          <cell r="M3620">
            <v>0</v>
          </cell>
          <cell r="N3620">
            <v>0</v>
          </cell>
          <cell r="O3620">
            <v>0</v>
          </cell>
          <cell r="P3620">
            <v>0</v>
          </cell>
          <cell r="Q3620">
            <v>0</v>
          </cell>
          <cell r="R3620">
            <v>16746.686550000006</v>
          </cell>
          <cell r="S3620">
            <v>51018.605550000015</v>
          </cell>
          <cell r="T3620">
            <v>120852.27000000002</v>
          </cell>
          <cell r="U3620">
            <v>157699.79775000006</v>
          </cell>
          <cell r="V3620">
            <v>177800.38649999999</v>
          </cell>
          <cell r="W3620">
            <v>180383.41200000001</v>
          </cell>
          <cell r="X3620">
            <v>182969.12700000001</v>
          </cell>
          <cell r="Y3620">
            <v>185554.33050000004</v>
          </cell>
          <cell r="Z3620">
            <v>188138.90700000001</v>
          </cell>
          <cell r="AA3620">
            <v>190723.30200000003</v>
          </cell>
          <cell r="AB3620">
            <v>193308.027</v>
          </cell>
          <cell r="AC3620">
            <v>195900.88650000002</v>
          </cell>
          <cell r="AD3620">
            <v>198594.91865997191</v>
          </cell>
          <cell r="AE3620">
            <v>201325.99919378545</v>
          </cell>
          <cell r="AF3620">
            <v>204094.63759127702</v>
          </cell>
          <cell r="AG3620">
            <v>206901.35034879539</v>
          </cell>
          <cell r="AH3620">
            <v>209746.66106555553</v>
          </cell>
          <cell r="AI3620">
            <v>212631.10054131731</v>
          </cell>
          <cell r="AJ3620">
            <v>215555.20687540746</v>
          </cell>
          <cell r="AK3620">
            <v>218519.52556710335</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row>
        <row r="3621">
          <cell r="A3621" t="str">
            <v>WASmall C&amp;IDLC Water HeatingProgram Annual BenefitsHigh Participation Case0</v>
          </cell>
          <cell r="B3621" t="str">
            <v>WA</v>
          </cell>
          <cell r="C3621" t="str">
            <v>Small C&amp;I</v>
          </cell>
          <cell r="D3621" t="str">
            <v>DLC Water Heating</v>
          </cell>
          <cell r="E3621" t="str">
            <v>Program Annual Benefits</v>
          </cell>
          <cell r="F3621" t="str">
            <v>High Participation Case</v>
          </cell>
          <cell r="G3621">
            <v>0</v>
          </cell>
          <cell r="H3621">
            <v>0</v>
          </cell>
          <cell r="I3621">
            <v>0</v>
          </cell>
          <cell r="J3621">
            <v>0</v>
          </cell>
          <cell r="K3621">
            <v>0</v>
          </cell>
          <cell r="L3621">
            <v>0</v>
          </cell>
          <cell r="M3621">
            <v>0</v>
          </cell>
          <cell r="N3621">
            <v>0</v>
          </cell>
          <cell r="O3621">
            <v>0</v>
          </cell>
          <cell r="P3621">
            <v>0</v>
          </cell>
          <cell r="Q3621">
            <v>0</v>
          </cell>
          <cell r="R3621">
            <v>573231.01</v>
          </cell>
          <cell r="S3621">
            <v>1745288.43</v>
          </cell>
          <cell r="T3621">
            <v>4127886.26</v>
          </cell>
          <cell r="U3621">
            <v>5388069.9000000004</v>
          </cell>
          <cell r="V3621">
            <v>6066603.5300000003</v>
          </cell>
          <cell r="W3621">
            <v>6146956.6100000003</v>
          </cell>
          <cell r="X3621">
            <v>6226381.7599999998</v>
          </cell>
          <cell r="Y3621">
            <v>6305886.3200000003</v>
          </cell>
          <cell r="Z3621">
            <v>6389191.79</v>
          </cell>
          <cell r="AA3621">
            <v>6482465.1100000003</v>
          </cell>
          <cell r="AB3621">
            <v>6568214.9500000002</v>
          </cell>
          <cell r="AC3621">
            <v>6654117.0800000001</v>
          </cell>
          <cell r="AD3621">
            <v>6743128.8899999997</v>
          </cell>
          <cell r="AE3621">
            <v>6833331.4100000001</v>
          </cell>
          <cell r="AF3621">
            <v>6924740.5700000003</v>
          </cell>
          <cell r="AG3621">
            <v>7017372.5</v>
          </cell>
          <cell r="AH3621">
            <v>7111243.5700000003</v>
          </cell>
          <cell r="AI3621">
            <v>7206370.3399999999</v>
          </cell>
          <cell r="AJ3621">
            <v>7302769.6200000001</v>
          </cell>
          <cell r="AK3621">
            <v>7400458.4299999997</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row>
        <row r="3622">
          <cell r="A3622" t="str">
            <v>WASmall C&amp;IDLC Water HeatingProgram Annual CostsHigh Participation Case0</v>
          </cell>
          <cell r="B3622" t="str">
            <v>WA</v>
          </cell>
          <cell r="C3622" t="str">
            <v>Small C&amp;I</v>
          </cell>
          <cell r="D3622" t="str">
            <v>DLC Water Heating</v>
          </cell>
          <cell r="E3622" t="str">
            <v>Program Annual Costs</v>
          </cell>
          <cell r="F3622" t="str">
            <v>High Participation Case</v>
          </cell>
          <cell r="G3622">
            <v>0</v>
          </cell>
          <cell r="H3622">
            <v>0</v>
          </cell>
          <cell r="I3622">
            <v>0</v>
          </cell>
          <cell r="J3622">
            <v>0</v>
          </cell>
          <cell r="K3622">
            <v>0</v>
          </cell>
          <cell r="L3622">
            <v>0</v>
          </cell>
          <cell r="M3622">
            <v>0</v>
          </cell>
          <cell r="N3622">
            <v>0</v>
          </cell>
          <cell r="O3622">
            <v>0</v>
          </cell>
          <cell r="P3622">
            <v>0</v>
          </cell>
          <cell r="Q3622">
            <v>0</v>
          </cell>
          <cell r="R3622">
            <v>5834317.1500000004</v>
          </cell>
          <cell r="S3622">
            <v>12509121.98</v>
          </cell>
          <cell r="T3622">
            <v>26286343.199999999</v>
          </cell>
          <cell r="U3622">
            <v>16130618.27</v>
          </cell>
          <cell r="V3622">
            <v>10911310.720000001</v>
          </cell>
          <cell r="W3622">
            <v>4823091.07</v>
          </cell>
          <cell r="X3622">
            <v>4899046.41</v>
          </cell>
          <cell r="Y3622">
            <v>4974249.76</v>
          </cell>
          <cell r="Z3622">
            <v>5049879.66</v>
          </cell>
          <cell r="AA3622">
            <v>5126289.05</v>
          </cell>
          <cell r="AB3622">
            <v>5203203.5</v>
          </cell>
          <cell r="AC3622">
            <v>5283869.59</v>
          </cell>
          <cell r="AD3622">
            <v>5405233.1200000001</v>
          </cell>
          <cell r="AE3622">
            <v>5502775.29</v>
          </cell>
          <cell r="AF3622">
            <v>5602414.6799999997</v>
          </cell>
          <cell r="AG3622">
            <v>5704204.7300000004</v>
          </cell>
          <cell r="AH3622">
            <v>5808200.4400000004</v>
          </cell>
          <cell r="AI3622">
            <v>5914458.3899999997</v>
          </cell>
          <cell r="AJ3622">
            <v>6023036.7800000003</v>
          </cell>
          <cell r="AK3622">
            <v>6133995.5099999998</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row>
        <row r="3623">
          <cell r="A3623" t="str">
            <v>WASmall C&amp;IDLC Water HeatingNon-Incentive CostsHigh Participation Case0</v>
          </cell>
          <cell r="B3623" t="str">
            <v>WA</v>
          </cell>
          <cell r="C3623" t="str">
            <v>Small C&amp;I</v>
          </cell>
          <cell r="D3623" t="str">
            <v>DLC Water Heating</v>
          </cell>
          <cell r="E3623" t="str">
            <v>Non-Incentive Costs</v>
          </cell>
          <cell r="F3623" t="str">
            <v>High Participation Case</v>
          </cell>
          <cell r="G3623">
            <v>0</v>
          </cell>
          <cell r="H3623">
            <v>0</v>
          </cell>
          <cell r="I3623">
            <v>0</v>
          </cell>
          <cell r="J3623">
            <v>0</v>
          </cell>
          <cell r="K3623">
            <v>0</v>
          </cell>
          <cell r="L3623">
            <v>0</v>
          </cell>
          <cell r="M3623">
            <v>0</v>
          </cell>
          <cell r="N3623">
            <v>0</v>
          </cell>
          <cell r="O3623">
            <v>0</v>
          </cell>
          <cell r="P3623">
            <v>0</v>
          </cell>
          <cell r="Q3623">
            <v>0</v>
          </cell>
          <cell r="R3623">
            <v>5482636.7300000004</v>
          </cell>
          <cell r="S3623">
            <v>11437731.27</v>
          </cell>
          <cell r="T3623">
            <v>23748445.530000001</v>
          </cell>
          <cell r="U3623">
            <v>12818922.52</v>
          </cell>
          <cell r="V3623">
            <v>7177502.6100000003</v>
          </cell>
          <cell r="W3623">
            <v>1035039.42</v>
          </cell>
          <cell r="X3623">
            <v>1056694.75</v>
          </cell>
          <cell r="Y3623">
            <v>1077608.81</v>
          </cell>
          <cell r="Z3623">
            <v>1098962.6200000001</v>
          </cell>
          <cell r="AA3623">
            <v>1121099.71</v>
          </cell>
          <cell r="AB3623">
            <v>1143734.93</v>
          </cell>
          <cell r="AC3623">
            <v>1169950.97</v>
          </cell>
          <cell r="AD3623">
            <v>1234739.83</v>
          </cell>
          <cell r="AE3623">
            <v>1274929.31</v>
          </cell>
          <cell r="AF3623">
            <v>1316427.29</v>
          </cell>
          <cell r="AG3623">
            <v>1359276.37</v>
          </cell>
          <cell r="AH3623">
            <v>1403520.56</v>
          </cell>
          <cell r="AI3623">
            <v>1449205.28</v>
          </cell>
          <cell r="AJ3623">
            <v>1496377.44</v>
          </cell>
          <cell r="AK3623">
            <v>1545085.48</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row>
        <row r="3624">
          <cell r="A3624" t="str">
            <v>WASmall C&amp;IDLC Water HeatingSummer Peak Reduction @Meter  (MW)High Participation Case0</v>
          </cell>
          <cell r="B3624" t="str">
            <v>WA</v>
          </cell>
          <cell r="C3624" t="str">
            <v>Small C&amp;I</v>
          </cell>
          <cell r="D3624" t="str">
            <v>DLC Water Heating</v>
          </cell>
          <cell r="E3624" t="str">
            <v>Summer Peak Reduction @Meter  (MW)</v>
          </cell>
          <cell r="F3624" t="str">
            <v>High Participation Case</v>
          </cell>
          <cell r="G3624">
            <v>0</v>
          </cell>
          <cell r="H3624">
            <v>0</v>
          </cell>
          <cell r="I3624">
            <v>0</v>
          </cell>
          <cell r="J3624">
            <v>0</v>
          </cell>
          <cell r="K3624">
            <v>0</v>
          </cell>
          <cell r="L3624">
            <v>0</v>
          </cell>
          <cell r="M3624">
            <v>0</v>
          </cell>
          <cell r="N3624">
            <v>0</v>
          </cell>
          <cell r="O3624">
            <v>0</v>
          </cell>
          <cell r="P3624">
            <v>0</v>
          </cell>
          <cell r="Q3624">
            <v>0</v>
          </cell>
          <cell r="R3624">
            <v>5.1061481672101516</v>
          </cell>
          <cell r="S3624">
            <v>15.546439584201273</v>
          </cell>
          <cell r="T3624">
            <v>36.769815927493447</v>
          </cell>
          <cell r="U3624">
            <v>47.99510590524666</v>
          </cell>
          <cell r="V3624">
            <v>54.039254216657497</v>
          </cell>
          <cell r="W3624">
            <v>54.75501228123791</v>
          </cell>
          <cell r="X3624">
            <v>55.462504704051796</v>
          </cell>
          <cell r="Y3624">
            <v>56.170704503007471</v>
          </cell>
          <cell r="Z3624">
            <v>56.91276145592839</v>
          </cell>
          <cell r="AA3624">
            <v>57.74360864977195</v>
          </cell>
          <cell r="AB3624">
            <v>58.507439221742665</v>
          </cell>
          <cell r="AC3624">
            <v>59.27262640549219</v>
          </cell>
          <cell r="AD3624">
            <v>60.065513565673378</v>
          </cell>
          <cell r="AE3624">
            <v>60.869007140432515</v>
          </cell>
          <cell r="AF3624">
            <v>61.683249011282939</v>
          </cell>
          <cell r="AG3624">
            <v>62.508382957680382</v>
          </cell>
          <cell r="AH3624">
            <v>63.344554682411669</v>
          </cell>
          <cell r="AI3624">
            <v>64.191911837323005</v>
          </cell>
          <cell r="AJ3624">
            <v>65.050604049392433</v>
          </cell>
          <cell r="AK3624">
            <v>65.920782947151125</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row>
        <row r="3625">
          <cell r="A3625" t="str">
            <v>WASmall C&amp;IDLC Water HeatingSummer Peak Reduction @Generation (MW)High Participation Case0</v>
          </cell>
          <cell r="B3625" t="str">
            <v>WA</v>
          </cell>
          <cell r="C3625" t="str">
            <v>Small C&amp;I</v>
          </cell>
          <cell r="D3625" t="str">
            <v>DLC Water Heating</v>
          </cell>
          <cell r="E3625" t="str">
            <v>Summer Peak Reduction @Generation (MW)</v>
          </cell>
          <cell r="F3625" t="str">
            <v>High Participation Case</v>
          </cell>
          <cell r="G3625">
            <v>0</v>
          </cell>
          <cell r="H3625">
            <v>0</v>
          </cell>
          <cell r="I3625">
            <v>0</v>
          </cell>
          <cell r="J3625">
            <v>0</v>
          </cell>
          <cell r="K3625">
            <v>0</v>
          </cell>
          <cell r="L3625">
            <v>0</v>
          </cell>
          <cell r="M3625">
            <v>0</v>
          </cell>
          <cell r="N3625">
            <v>0</v>
          </cell>
          <cell r="O3625">
            <v>0</v>
          </cell>
          <cell r="P3625">
            <v>0</v>
          </cell>
          <cell r="Q3625">
            <v>0</v>
          </cell>
          <cell r="R3625">
            <v>5.6309529854545115</v>
          </cell>
          <cell r="S3625">
            <v>17.1442871462299</v>
          </cell>
          <cell r="T3625">
            <v>40.548980952242438</v>
          </cell>
          <cell r="U3625">
            <v>52.92799504328039</v>
          </cell>
          <cell r="V3625">
            <v>59.593354892652727</v>
          </cell>
          <cell r="W3625">
            <v>60.382677857562754</v>
          </cell>
          <cell r="X3625">
            <v>61.162885646285609</v>
          </cell>
          <cell r="Y3625">
            <v>61.94387351456492</v>
          </cell>
          <cell r="Z3625">
            <v>62.762198341341403</v>
          </cell>
          <cell r="AA3625">
            <v>63.678439181486489</v>
          </cell>
          <cell r="AB3625">
            <v>64.520775498172327</v>
          </cell>
          <cell r="AC3625">
            <v>65.364607857843168</v>
          </cell>
          <cell r="AD3625">
            <v>66.238987169908881</v>
          </cell>
          <cell r="AE3625">
            <v>67.125063013269198</v>
          </cell>
          <cell r="AF3625">
            <v>68.022991851877961</v>
          </cell>
          <cell r="AG3625">
            <v>68.932932242700019</v>
          </cell>
          <cell r="AH3625">
            <v>69.855044863709381</v>
          </cell>
          <cell r="AI3625">
            <v>70.789492542261797</v>
          </cell>
          <cell r="AJ3625">
            <v>71.73644028384696</v>
          </cell>
          <cell r="AK3625">
            <v>72.696055301225314</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row>
        <row r="3626">
          <cell r="A3626" t="str">
            <v>WASmall C&amp;IDLC Water HeatingWinter Peak Reduction @Meter  (MW)High Participation Case0</v>
          </cell>
          <cell r="B3626" t="str">
            <v>WA</v>
          </cell>
          <cell r="C3626" t="str">
            <v>Small C&amp;I</v>
          </cell>
          <cell r="D3626" t="str">
            <v>DLC Water Heating</v>
          </cell>
          <cell r="E3626" t="str">
            <v>Winter Peak Reduction @Meter  (MW)</v>
          </cell>
          <cell r="F3626" t="str">
            <v>High Participation Case</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row>
        <row r="3627">
          <cell r="A3627" t="str">
            <v>WASmall C&amp;IDLC Water HeatingWinter Peak Reduction @Generation (MW)High Participation Case0</v>
          </cell>
          <cell r="B3627" t="str">
            <v>WA</v>
          </cell>
          <cell r="C3627" t="str">
            <v>Small C&amp;I</v>
          </cell>
          <cell r="D3627" t="str">
            <v>DLC Water Heating</v>
          </cell>
          <cell r="E3627" t="str">
            <v>Winter Peak Reduction @Generation (MW)</v>
          </cell>
          <cell r="F3627" t="str">
            <v>High Participation Case</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row>
        <row r="3628">
          <cell r="A3628" t="str">
            <v>WASmall C&amp;IDLC Water HeatingProgram Annual BenefitsHigh Participation Case0</v>
          </cell>
          <cell r="B3628" t="str">
            <v>WA</v>
          </cell>
          <cell r="C3628" t="str">
            <v>Small C&amp;I</v>
          </cell>
          <cell r="D3628" t="str">
            <v>DLC Water Heating</v>
          </cell>
          <cell r="E3628" t="str">
            <v>Program Annual Benefits</v>
          </cell>
          <cell r="F3628" t="str">
            <v>High Participation Case</v>
          </cell>
          <cell r="G3628">
            <v>0</v>
          </cell>
        </row>
        <row r="3629">
          <cell r="A3629" t="str">
            <v>WASmall C&amp;IDLC Water HeatingNew ParticipantsHigh Participation Case0</v>
          </cell>
          <cell r="B3629" t="str">
            <v>WA</v>
          </cell>
          <cell r="C3629" t="str">
            <v>Small C&amp;I</v>
          </cell>
          <cell r="D3629" t="str">
            <v>DLC Water Heating</v>
          </cell>
          <cell r="E3629" t="str">
            <v>New Participants</v>
          </cell>
          <cell r="F3629" t="str">
            <v>High Participation Case</v>
          </cell>
          <cell r="G3629">
            <v>0</v>
          </cell>
          <cell r="H3629">
            <v>0</v>
          </cell>
          <cell r="I3629">
            <v>0</v>
          </cell>
          <cell r="J3629">
            <v>0</v>
          </cell>
          <cell r="K3629">
            <v>0</v>
          </cell>
          <cell r="L3629">
            <v>0</v>
          </cell>
          <cell r="M3629">
            <v>0</v>
          </cell>
          <cell r="N3629">
            <v>0</v>
          </cell>
          <cell r="O3629">
            <v>0</v>
          </cell>
          <cell r="P3629">
            <v>0</v>
          </cell>
          <cell r="Q3629">
            <v>0</v>
          </cell>
          <cell r="R3629">
            <v>16746.686550000006</v>
          </cell>
          <cell r="S3629">
            <v>34271.919000000009</v>
          </cell>
          <cell r="T3629">
            <v>69833.664450000011</v>
          </cell>
          <cell r="U3629">
            <v>36847.527750000037</v>
          </cell>
          <cell r="V3629">
            <v>20100.588749999937</v>
          </cell>
          <cell r="W3629">
            <v>2583.0255000000179</v>
          </cell>
          <cell r="X3629">
            <v>2585.7149999999965</v>
          </cell>
          <cell r="Y3629">
            <v>2585.2035000000324</v>
          </cell>
          <cell r="Z3629">
            <v>2584.5764999999665</v>
          </cell>
          <cell r="AA3629">
            <v>2584.3950000000186</v>
          </cell>
          <cell r="AB3629">
            <v>2584.7249999999767</v>
          </cell>
          <cell r="AC3629">
            <v>2592.8595000000205</v>
          </cell>
          <cell r="AD3629">
            <v>2694.0321599718882</v>
          </cell>
          <cell r="AE3629">
            <v>2731.0805338135397</v>
          </cell>
          <cell r="AF3629">
            <v>2768.6383974915661</v>
          </cell>
          <cell r="AG3629">
            <v>2806.7127575183695</v>
          </cell>
          <cell r="AH3629">
            <v>2845.3107167601411</v>
          </cell>
          <cell r="AI3629">
            <v>2884.4394757617847</v>
          </cell>
          <cell r="AJ3629">
            <v>2924.1063340901455</v>
          </cell>
          <cell r="AK3629">
            <v>2964.3186916958948</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row>
        <row r="3630">
          <cell r="A3630" t="str">
            <v>WASmall C&amp;IDLC Water HeatingIncentive CostsHigh Participation Case0</v>
          </cell>
          <cell r="B3630" t="str">
            <v>WA</v>
          </cell>
          <cell r="C3630" t="str">
            <v>Small C&amp;I</v>
          </cell>
          <cell r="D3630" t="str">
            <v>DLC Water Heating</v>
          </cell>
          <cell r="E3630" t="str">
            <v>Incentive Costs</v>
          </cell>
          <cell r="F3630" t="str">
            <v>High Participation Case</v>
          </cell>
          <cell r="G3630">
            <v>0</v>
          </cell>
          <cell r="H3630">
            <v>0</v>
          </cell>
          <cell r="I3630">
            <v>0</v>
          </cell>
          <cell r="J3630">
            <v>0</v>
          </cell>
          <cell r="K3630">
            <v>0</v>
          </cell>
          <cell r="L3630">
            <v>0</v>
          </cell>
          <cell r="M3630">
            <v>0</v>
          </cell>
          <cell r="N3630">
            <v>0</v>
          </cell>
          <cell r="O3630">
            <v>0</v>
          </cell>
          <cell r="P3630">
            <v>0</v>
          </cell>
          <cell r="Q3630">
            <v>0</v>
          </cell>
          <cell r="R3630">
            <v>351680.42</v>
          </cell>
          <cell r="S3630">
            <v>1071390.72</v>
          </cell>
          <cell r="T3630">
            <v>2537897.67</v>
          </cell>
          <cell r="U3630">
            <v>3311695.75</v>
          </cell>
          <cell r="V3630">
            <v>3733808.12</v>
          </cell>
          <cell r="W3630">
            <v>3788051.65</v>
          </cell>
          <cell r="X3630">
            <v>3842351.67</v>
          </cell>
          <cell r="Y3630">
            <v>3896640.94</v>
          </cell>
          <cell r="Z3630">
            <v>3950917.05</v>
          </cell>
          <cell r="AA3630">
            <v>4005189.34</v>
          </cell>
          <cell r="AB3630">
            <v>4059468.57</v>
          </cell>
          <cell r="AC3630">
            <v>4113918.62</v>
          </cell>
          <cell r="AD3630">
            <v>4170493.29</v>
          </cell>
          <cell r="AE3630">
            <v>4227845.9800000004</v>
          </cell>
          <cell r="AF3630">
            <v>4285987.3899999997</v>
          </cell>
          <cell r="AG3630">
            <v>4344928.3600000003</v>
          </cell>
          <cell r="AH3630">
            <v>4404679.88</v>
          </cell>
          <cell r="AI3630">
            <v>4465253.1100000003</v>
          </cell>
          <cell r="AJ3630">
            <v>4526659.34</v>
          </cell>
          <cell r="AK3630">
            <v>4588910.04</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row>
        <row r="3631">
          <cell r="A3631" t="str">
            <v>WASmall C&amp;IDLC Water HeatingParticipantsHigh Participation Case0</v>
          </cell>
          <cell r="B3631" t="str">
            <v>WA</v>
          </cell>
          <cell r="C3631" t="str">
            <v>Small C&amp;I</v>
          </cell>
          <cell r="D3631" t="str">
            <v>DLC Water Heating</v>
          </cell>
          <cell r="E3631" t="str">
            <v>Participants</v>
          </cell>
          <cell r="F3631" t="str">
            <v>High Participation Case</v>
          </cell>
          <cell r="G3631">
            <v>0</v>
          </cell>
          <cell r="H3631">
            <v>0</v>
          </cell>
          <cell r="I3631">
            <v>0</v>
          </cell>
          <cell r="J3631">
            <v>0</v>
          </cell>
          <cell r="K3631">
            <v>0</v>
          </cell>
          <cell r="L3631">
            <v>0</v>
          </cell>
          <cell r="M3631">
            <v>0</v>
          </cell>
          <cell r="N3631">
            <v>0</v>
          </cell>
          <cell r="O3631">
            <v>0</v>
          </cell>
          <cell r="P3631">
            <v>0</v>
          </cell>
          <cell r="Q3631">
            <v>0</v>
          </cell>
          <cell r="R3631">
            <v>16746.686550000006</v>
          </cell>
          <cell r="S3631">
            <v>51018.605550000015</v>
          </cell>
          <cell r="T3631">
            <v>120852.27000000002</v>
          </cell>
          <cell r="U3631">
            <v>157699.79775000006</v>
          </cell>
          <cell r="V3631">
            <v>177800.38649999999</v>
          </cell>
          <cell r="W3631">
            <v>180383.41200000001</v>
          </cell>
          <cell r="X3631">
            <v>182969.12700000001</v>
          </cell>
          <cell r="Y3631">
            <v>185554.33050000004</v>
          </cell>
          <cell r="Z3631">
            <v>188138.90700000001</v>
          </cell>
          <cell r="AA3631">
            <v>190723.30200000003</v>
          </cell>
          <cell r="AB3631">
            <v>193308.027</v>
          </cell>
          <cell r="AC3631">
            <v>195900.88650000002</v>
          </cell>
          <cell r="AD3631">
            <v>198594.91865997191</v>
          </cell>
          <cell r="AE3631">
            <v>201325.99919378545</v>
          </cell>
          <cell r="AF3631">
            <v>204094.63759127702</v>
          </cell>
          <cell r="AG3631">
            <v>206901.35034879539</v>
          </cell>
          <cell r="AH3631">
            <v>209746.66106555553</v>
          </cell>
          <cell r="AI3631">
            <v>212631.10054131731</v>
          </cell>
          <cell r="AJ3631">
            <v>215555.20687540746</v>
          </cell>
          <cell r="AK3631">
            <v>218519.52556710335</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row>
        <row r="3632">
          <cell r="A3632" t="str">
            <v>WAExtra Large C&amp;IReal Time PricingProgram Annual BenefitsHigh Participation Case0</v>
          </cell>
          <cell r="B3632" t="str">
            <v>WA</v>
          </cell>
          <cell r="C3632" t="str">
            <v>Extra Large C&amp;I</v>
          </cell>
          <cell r="D3632" t="str">
            <v>Real Time Pricing</v>
          </cell>
          <cell r="E3632" t="str">
            <v>Program Annual Benefits</v>
          </cell>
          <cell r="F3632" t="str">
            <v>High Participation Case</v>
          </cell>
          <cell r="G3632">
            <v>0</v>
          </cell>
          <cell r="H3632">
            <v>0</v>
          </cell>
          <cell r="I3632">
            <v>0</v>
          </cell>
          <cell r="J3632">
            <v>0</v>
          </cell>
          <cell r="K3632">
            <v>0</v>
          </cell>
          <cell r="L3632">
            <v>0</v>
          </cell>
          <cell r="M3632">
            <v>0</v>
          </cell>
          <cell r="N3632">
            <v>0</v>
          </cell>
          <cell r="O3632">
            <v>0</v>
          </cell>
          <cell r="P3632">
            <v>0</v>
          </cell>
          <cell r="Q3632">
            <v>0</v>
          </cell>
          <cell r="R3632">
            <v>573231.01</v>
          </cell>
          <cell r="S3632">
            <v>1745288.43</v>
          </cell>
          <cell r="T3632">
            <v>4127886.26</v>
          </cell>
          <cell r="U3632">
            <v>5388069.9000000004</v>
          </cell>
          <cell r="V3632">
            <v>6066603.5300000003</v>
          </cell>
          <cell r="W3632">
            <v>6146956.6100000003</v>
          </cell>
          <cell r="X3632">
            <v>6226381.7599999998</v>
          </cell>
          <cell r="Y3632">
            <v>6305886.3200000003</v>
          </cell>
          <cell r="Z3632">
            <v>6389191.79</v>
          </cell>
          <cell r="AA3632">
            <v>6482465.1100000003</v>
          </cell>
          <cell r="AB3632">
            <v>6568214.9500000002</v>
          </cell>
          <cell r="AC3632">
            <v>6654117.0800000001</v>
          </cell>
          <cell r="AD3632">
            <v>6743128.8899999997</v>
          </cell>
          <cell r="AE3632">
            <v>6833331.4100000001</v>
          </cell>
          <cell r="AF3632">
            <v>6924740.5700000003</v>
          </cell>
          <cell r="AG3632">
            <v>7017372.5</v>
          </cell>
          <cell r="AH3632">
            <v>7111243.5700000003</v>
          </cell>
          <cell r="AI3632">
            <v>7206370.3399999999</v>
          </cell>
          <cell r="AJ3632">
            <v>7302769.6200000001</v>
          </cell>
          <cell r="AK3632">
            <v>7400458.4299999997</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row>
        <row r="3633">
          <cell r="A3633" t="str">
            <v>WAExtra Large C&amp;IReal Time PricingProgram Annual CostsHigh Participation Case0</v>
          </cell>
          <cell r="B3633" t="str">
            <v>WA</v>
          </cell>
          <cell r="C3633" t="str">
            <v>Extra Large C&amp;I</v>
          </cell>
          <cell r="D3633" t="str">
            <v>Real Time Pricing</v>
          </cell>
          <cell r="E3633" t="str">
            <v>Program Annual Costs</v>
          </cell>
          <cell r="F3633" t="str">
            <v>High Participation Case</v>
          </cell>
          <cell r="G3633">
            <v>0</v>
          </cell>
          <cell r="H3633">
            <v>0</v>
          </cell>
          <cell r="I3633">
            <v>0</v>
          </cell>
          <cell r="J3633">
            <v>0</v>
          </cell>
          <cell r="K3633">
            <v>0</v>
          </cell>
          <cell r="L3633">
            <v>0</v>
          </cell>
          <cell r="M3633">
            <v>0</v>
          </cell>
          <cell r="N3633">
            <v>0</v>
          </cell>
          <cell r="O3633">
            <v>0</v>
          </cell>
          <cell r="P3633">
            <v>0</v>
          </cell>
          <cell r="Q3633">
            <v>0</v>
          </cell>
          <cell r="R3633">
            <v>5834317.1500000004</v>
          </cell>
          <cell r="S3633">
            <v>12509121.98</v>
          </cell>
          <cell r="T3633">
            <v>26286343.199999999</v>
          </cell>
          <cell r="U3633">
            <v>16130618.27</v>
          </cell>
          <cell r="V3633">
            <v>10911310.720000001</v>
          </cell>
          <cell r="W3633">
            <v>4823091.07</v>
          </cell>
          <cell r="X3633">
            <v>4899046.41</v>
          </cell>
          <cell r="Y3633">
            <v>4974249.76</v>
          </cell>
          <cell r="Z3633">
            <v>5049879.66</v>
          </cell>
          <cell r="AA3633">
            <v>5126289.05</v>
          </cell>
          <cell r="AB3633">
            <v>5203203.5</v>
          </cell>
          <cell r="AC3633">
            <v>5283869.59</v>
          </cell>
          <cell r="AD3633">
            <v>5405233.1200000001</v>
          </cell>
          <cell r="AE3633">
            <v>5502775.29</v>
          </cell>
          <cell r="AF3633">
            <v>5602414.6799999997</v>
          </cell>
          <cell r="AG3633">
            <v>5704204.7300000004</v>
          </cell>
          <cell r="AH3633">
            <v>5808200.4400000004</v>
          </cell>
          <cell r="AI3633">
            <v>5914458.3899999997</v>
          </cell>
          <cell r="AJ3633">
            <v>6023036.7800000003</v>
          </cell>
          <cell r="AK3633">
            <v>6133995.5099999998</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row>
        <row r="3634">
          <cell r="A3634" t="str">
            <v>WAExtra Large C&amp;IReal Time PricingNon-Incentive CostsHigh Participation Case0</v>
          </cell>
          <cell r="B3634" t="str">
            <v>WA</v>
          </cell>
          <cell r="C3634" t="str">
            <v>Extra Large C&amp;I</v>
          </cell>
          <cell r="D3634" t="str">
            <v>Real Time Pricing</v>
          </cell>
          <cell r="E3634" t="str">
            <v>Non-Incentive Costs</v>
          </cell>
          <cell r="F3634" t="str">
            <v>High Participation Case</v>
          </cell>
          <cell r="G3634">
            <v>0</v>
          </cell>
          <cell r="H3634">
            <v>0</v>
          </cell>
          <cell r="I3634">
            <v>0</v>
          </cell>
          <cell r="J3634">
            <v>0</v>
          </cell>
          <cell r="K3634">
            <v>0</v>
          </cell>
          <cell r="L3634">
            <v>0</v>
          </cell>
          <cell r="M3634">
            <v>0</v>
          </cell>
          <cell r="N3634">
            <v>0</v>
          </cell>
          <cell r="O3634">
            <v>0</v>
          </cell>
          <cell r="P3634">
            <v>0</v>
          </cell>
          <cell r="Q3634">
            <v>0</v>
          </cell>
          <cell r="R3634">
            <v>5482636.7300000004</v>
          </cell>
          <cell r="S3634">
            <v>11437731.27</v>
          </cell>
          <cell r="T3634">
            <v>23748445.530000001</v>
          </cell>
          <cell r="U3634">
            <v>12818922.52</v>
          </cell>
          <cell r="V3634">
            <v>7177502.6100000003</v>
          </cell>
          <cell r="W3634">
            <v>1035039.42</v>
          </cell>
          <cell r="X3634">
            <v>1056694.75</v>
          </cell>
          <cell r="Y3634">
            <v>1077608.81</v>
          </cell>
          <cell r="Z3634">
            <v>1098962.6200000001</v>
          </cell>
          <cell r="AA3634">
            <v>1121099.71</v>
          </cell>
          <cell r="AB3634">
            <v>1143734.93</v>
          </cell>
          <cell r="AC3634">
            <v>1169950.97</v>
          </cell>
          <cell r="AD3634">
            <v>1234739.83</v>
          </cell>
          <cell r="AE3634">
            <v>1274929.31</v>
          </cell>
          <cell r="AF3634">
            <v>1316427.29</v>
          </cell>
          <cell r="AG3634">
            <v>1359276.37</v>
          </cell>
          <cell r="AH3634">
            <v>1403520.56</v>
          </cell>
          <cell r="AI3634">
            <v>1449205.28</v>
          </cell>
          <cell r="AJ3634">
            <v>1496377.44</v>
          </cell>
          <cell r="AK3634">
            <v>1545085.48</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row>
        <row r="3635">
          <cell r="A3635" t="str">
            <v>WAExtra Large C&amp;IReal Time PricingSummer Peak Reduction @Meter  (MW)High Participation Case0</v>
          </cell>
          <cell r="B3635" t="str">
            <v>WA</v>
          </cell>
          <cell r="C3635" t="str">
            <v>Extra Large C&amp;I</v>
          </cell>
          <cell r="D3635" t="str">
            <v>Real Time Pricing</v>
          </cell>
          <cell r="E3635" t="str">
            <v>Summer Peak Reduction @Meter  (MW)</v>
          </cell>
          <cell r="F3635" t="str">
            <v>High Participation Case</v>
          </cell>
          <cell r="G3635">
            <v>0</v>
          </cell>
          <cell r="H3635">
            <v>0</v>
          </cell>
          <cell r="I3635">
            <v>0</v>
          </cell>
          <cell r="J3635">
            <v>0</v>
          </cell>
          <cell r="K3635">
            <v>0</v>
          </cell>
          <cell r="L3635">
            <v>0</v>
          </cell>
          <cell r="M3635">
            <v>0</v>
          </cell>
          <cell r="N3635">
            <v>0</v>
          </cell>
          <cell r="O3635">
            <v>0</v>
          </cell>
          <cell r="P3635">
            <v>0</v>
          </cell>
          <cell r="Q3635">
            <v>0</v>
          </cell>
          <cell r="R3635">
            <v>5.1061481672101516</v>
          </cell>
          <cell r="S3635">
            <v>15.546439584201273</v>
          </cell>
          <cell r="T3635">
            <v>36.769815927493447</v>
          </cell>
          <cell r="U3635">
            <v>47.99510590524666</v>
          </cell>
          <cell r="V3635">
            <v>54.039254216657497</v>
          </cell>
          <cell r="W3635">
            <v>54.75501228123791</v>
          </cell>
          <cell r="X3635">
            <v>55.462504704051796</v>
          </cell>
          <cell r="Y3635">
            <v>56.170704503007471</v>
          </cell>
          <cell r="Z3635">
            <v>56.91276145592839</v>
          </cell>
          <cell r="AA3635">
            <v>57.74360864977195</v>
          </cell>
          <cell r="AB3635">
            <v>58.507439221742665</v>
          </cell>
          <cell r="AC3635">
            <v>59.27262640549219</v>
          </cell>
          <cell r="AD3635">
            <v>60.065513565673378</v>
          </cell>
          <cell r="AE3635">
            <v>60.869007140432515</v>
          </cell>
          <cell r="AF3635">
            <v>61.683249011282939</v>
          </cell>
          <cell r="AG3635">
            <v>62.508382957680382</v>
          </cell>
          <cell r="AH3635">
            <v>63.344554682411669</v>
          </cell>
          <cell r="AI3635">
            <v>64.191911837323005</v>
          </cell>
          <cell r="AJ3635">
            <v>65.050604049392433</v>
          </cell>
          <cell r="AK3635">
            <v>65.920782947151125</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row>
        <row r="3636">
          <cell r="A3636" t="str">
            <v>WAExtra Large C&amp;IReal Time PricingSummer Peak Reduction @Generation (MW)High Participation Case0</v>
          </cell>
          <cell r="B3636" t="str">
            <v>WA</v>
          </cell>
          <cell r="C3636" t="str">
            <v>Extra Large C&amp;I</v>
          </cell>
          <cell r="D3636" t="str">
            <v>Real Time Pricing</v>
          </cell>
          <cell r="E3636" t="str">
            <v>Summer Peak Reduction @Generation (MW)</v>
          </cell>
          <cell r="F3636" t="str">
            <v>High Participation Case</v>
          </cell>
          <cell r="G3636">
            <v>0</v>
          </cell>
          <cell r="H3636">
            <v>0</v>
          </cell>
          <cell r="I3636">
            <v>0</v>
          </cell>
          <cell r="J3636">
            <v>0</v>
          </cell>
          <cell r="K3636">
            <v>0</v>
          </cell>
          <cell r="L3636">
            <v>0</v>
          </cell>
          <cell r="M3636">
            <v>0</v>
          </cell>
          <cell r="N3636">
            <v>0</v>
          </cell>
          <cell r="O3636">
            <v>0</v>
          </cell>
          <cell r="P3636">
            <v>0</v>
          </cell>
          <cell r="Q3636">
            <v>0</v>
          </cell>
          <cell r="R3636">
            <v>5.6309529854545115</v>
          </cell>
          <cell r="S3636">
            <v>17.1442871462299</v>
          </cell>
          <cell r="T3636">
            <v>40.548980952242438</v>
          </cell>
          <cell r="U3636">
            <v>52.92799504328039</v>
          </cell>
          <cell r="V3636">
            <v>59.593354892652727</v>
          </cell>
          <cell r="W3636">
            <v>60.382677857562754</v>
          </cell>
          <cell r="X3636">
            <v>61.162885646285609</v>
          </cell>
          <cell r="Y3636">
            <v>61.94387351456492</v>
          </cell>
          <cell r="Z3636">
            <v>62.762198341341403</v>
          </cell>
          <cell r="AA3636">
            <v>63.678439181486489</v>
          </cell>
          <cell r="AB3636">
            <v>64.520775498172327</v>
          </cell>
          <cell r="AC3636">
            <v>65.364607857843168</v>
          </cell>
          <cell r="AD3636">
            <v>66.238987169908881</v>
          </cell>
          <cell r="AE3636">
            <v>67.125063013269198</v>
          </cell>
          <cell r="AF3636">
            <v>68.022991851877961</v>
          </cell>
          <cell r="AG3636">
            <v>68.932932242700019</v>
          </cell>
          <cell r="AH3636">
            <v>69.855044863709381</v>
          </cell>
          <cell r="AI3636">
            <v>70.789492542261797</v>
          </cell>
          <cell r="AJ3636">
            <v>71.73644028384696</v>
          </cell>
          <cell r="AK3636">
            <v>72.696055301225314</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row>
        <row r="3637">
          <cell r="A3637" t="str">
            <v>WAExtra Large C&amp;IReal Time PricingWinter Peak Reduction @Meter  (MW)High Participation Case0</v>
          </cell>
          <cell r="B3637" t="str">
            <v>WA</v>
          </cell>
          <cell r="C3637" t="str">
            <v>Extra Large C&amp;I</v>
          </cell>
          <cell r="D3637" t="str">
            <v>Real Time Pricing</v>
          </cell>
          <cell r="E3637" t="str">
            <v>Winter Peak Reduction @Meter  (MW)</v>
          </cell>
          <cell r="F3637" t="str">
            <v>High Participation Case</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row>
        <row r="3638">
          <cell r="A3638" t="str">
            <v>WAExtra Large C&amp;IReal Time PricingWinter Peak Reduction @Generation (MW)High Participation Case0</v>
          </cell>
          <cell r="B3638" t="str">
            <v>WA</v>
          </cell>
          <cell r="C3638" t="str">
            <v>Extra Large C&amp;I</v>
          </cell>
          <cell r="D3638" t="str">
            <v>Real Time Pricing</v>
          </cell>
          <cell r="E3638" t="str">
            <v>Winter Peak Reduction @Generation (MW)</v>
          </cell>
          <cell r="F3638" t="str">
            <v>High Participation Case</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row>
        <row r="3639">
          <cell r="A3639" t="str">
            <v>WAExtra Large C&amp;IReal Time PricingProgram Annual BenefitsHigh Participation Case0</v>
          </cell>
          <cell r="B3639" t="str">
            <v>WA</v>
          </cell>
          <cell r="C3639" t="str">
            <v>Extra Large C&amp;I</v>
          </cell>
          <cell r="D3639" t="str">
            <v>Real Time Pricing</v>
          </cell>
          <cell r="E3639" t="str">
            <v>Program Annual Benefits</v>
          </cell>
          <cell r="F3639" t="str">
            <v>High Participation Case</v>
          </cell>
          <cell r="G3639">
            <v>0</v>
          </cell>
        </row>
        <row r="3640">
          <cell r="A3640" t="str">
            <v>WAExtra Large C&amp;IReal Time PricingNew ParticipantsHigh Participation Case0</v>
          </cell>
          <cell r="B3640" t="str">
            <v>WA</v>
          </cell>
          <cell r="C3640" t="str">
            <v>Extra Large C&amp;I</v>
          </cell>
          <cell r="D3640" t="str">
            <v>Real Time Pricing</v>
          </cell>
          <cell r="E3640" t="str">
            <v>New Participants</v>
          </cell>
          <cell r="F3640" t="str">
            <v>High Participation Case</v>
          </cell>
          <cell r="G3640">
            <v>0</v>
          </cell>
          <cell r="H3640">
            <v>0</v>
          </cell>
          <cell r="I3640">
            <v>0</v>
          </cell>
          <cell r="J3640">
            <v>0</v>
          </cell>
          <cell r="K3640">
            <v>0</v>
          </cell>
          <cell r="L3640">
            <v>0</v>
          </cell>
          <cell r="M3640">
            <v>0</v>
          </cell>
          <cell r="N3640">
            <v>0</v>
          </cell>
          <cell r="O3640">
            <v>0</v>
          </cell>
          <cell r="P3640">
            <v>0</v>
          </cell>
          <cell r="Q3640">
            <v>0</v>
          </cell>
          <cell r="R3640">
            <v>16746.686550000006</v>
          </cell>
          <cell r="S3640">
            <v>34271.919000000009</v>
          </cell>
          <cell r="T3640">
            <v>69833.664450000011</v>
          </cell>
          <cell r="U3640">
            <v>36847.527750000037</v>
          </cell>
          <cell r="V3640">
            <v>20100.588749999937</v>
          </cell>
          <cell r="W3640">
            <v>2583.0255000000179</v>
          </cell>
          <cell r="X3640">
            <v>2585.7149999999965</v>
          </cell>
          <cell r="Y3640">
            <v>2585.2035000000324</v>
          </cell>
          <cell r="Z3640">
            <v>2584.5764999999665</v>
          </cell>
          <cell r="AA3640">
            <v>2584.3950000000186</v>
          </cell>
          <cell r="AB3640">
            <v>2584.7249999999767</v>
          </cell>
          <cell r="AC3640">
            <v>2592.8595000000205</v>
          </cell>
          <cell r="AD3640">
            <v>2694.0321599718882</v>
          </cell>
          <cell r="AE3640">
            <v>2731.0805338135397</v>
          </cell>
          <cell r="AF3640">
            <v>2768.6383974915661</v>
          </cell>
          <cell r="AG3640">
            <v>2806.7127575183695</v>
          </cell>
          <cell r="AH3640">
            <v>2845.3107167601411</v>
          </cell>
          <cell r="AI3640">
            <v>2884.4394757617847</v>
          </cell>
          <cell r="AJ3640">
            <v>2924.1063340901455</v>
          </cell>
          <cell r="AK3640">
            <v>2964.3186916958948</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row>
        <row r="3641">
          <cell r="A3641" t="str">
            <v>WAExtra Large C&amp;IReal Time PricingIncentive CostsHigh Participation Case0</v>
          </cell>
          <cell r="B3641" t="str">
            <v>WA</v>
          </cell>
          <cell r="C3641" t="str">
            <v>Extra Large C&amp;I</v>
          </cell>
          <cell r="D3641" t="str">
            <v>Real Time Pricing</v>
          </cell>
          <cell r="E3641" t="str">
            <v>Incentive Costs</v>
          </cell>
          <cell r="F3641" t="str">
            <v>High Participation Case</v>
          </cell>
          <cell r="G3641">
            <v>0</v>
          </cell>
          <cell r="H3641">
            <v>0</v>
          </cell>
          <cell r="I3641">
            <v>0</v>
          </cell>
          <cell r="J3641">
            <v>0</v>
          </cell>
          <cell r="K3641">
            <v>0</v>
          </cell>
          <cell r="L3641">
            <v>0</v>
          </cell>
          <cell r="M3641">
            <v>0</v>
          </cell>
          <cell r="N3641">
            <v>0</v>
          </cell>
          <cell r="O3641">
            <v>0</v>
          </cell>
          <cell r="P3641">
            <v>0</v>
          </cell>
          <cell r="Q3641">
            <v>0</v>
          </cell>
          <cell r="R3641">
            <v>351680.42</v>
          </cell>
          <cell r="S3641">
            <v>1071390.72</v>
          </cell>
          <cell r="T3641">
            <v>2537897.67</v>
          </cell>
          <cell r="U3641">
            <v>3311695.75</v>
          </cell>
          <cell r="V3641">
            <v>3733808.12</v>
          </cell>
          <cell r="W3641">
            <v>3788051.65</v>
          </cell>
          <cell r="X3641">
            <v>3842351.67</v>
          </cell>
          <cell r="Y3641">
            <v>3896640.94</v>
          </cell>
          <cell r="Z3641">
            <v>3950917.05</v>
          </cell>
          <cell r="AA3641">
            <v>4005189.34</v>
          </cell>
          <cell r="AB3641">
            <v>4059468.57</v>
          </cell>
          <cell r="AC3641">
            <v>4113918.62</v>
          </cell>
          <cell r="AD3641">
            <v>4170493.29</v>
          </cell>
          <cell r="AE3641">
            <v>4227845.9800000004</v>
          </cell>
          <cell r="AF3641">
            <v>4285987.3899999997</v>
          </cell>
          <cell r="AG3641">
            <v>4344928.3600000003</v>
          </cell>
          <cell r="AH3641">
            <v>4404679.88</v>
          </cell>
          <cell r="AI3641">
            <v>4465253.1100000003</v>
          </cell>
          <cell r="AJ3641">
            <v>4526659.34</v>
          </cell>
          <cell r="AK3641">
            <v>4588910.04</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row>
        <row r="3642">
          <cell r="A3642" t="str">
            <v>WAExtra Large C&amp;IReal Time PricingParticipantsHigh Participation Case0</v>
          </cell>
          <cell r="B3642" t="str">
            <v>WA</v>
          </cell>
          <cell r="C3642" t="str">
            <v>Extra Large C&amp;I</v>
          </cell>
          <cell r="D3642" t="str">
            <v>Real Time Pricing</v>
          </cell>
          <cell r="E3642" t="str">
            <v>Participants</v>
          </cell>
          <cell r="F3642" t="str">
            <v>High Participation Case</v>
          </cell>
          <cell r="G3642">
            <v>0</v>
          </cell>
          <cell r="H3642">
            <v>0</v>
          </cell>
          <cell r="I3642">
            <v>0</v>
          </cell>
          <cell r="J3642">
            <v>0</v>
          </cell>
          <cell r="K3642">
            <v>0</v>
          </cell>
          <cell r="L3642">
            <v>0</v>
          </cell>
          <cell r="M3642">
            <v>0</v>
          </cell>
          <cell r="N3642">
            <v>0</v>
          </cell>
          <cell r="O3642">
            <v>0</v>
          </cell>
          <cell r="P3642">
            <v>0</v>
          </cell>
          <cell r="Q3642">
            <v>0</v>
          </cell>
          <cell r="R3642">
            <v>16746.686550000006</v>
          </cell>
          <cell r="S3642">
            <v>51018.605550000015</v>
          </cell>
          <cell r="T3642">
            <v>120852.27000000002</v>
          </cell>
          <cell r="U3642">
            <v>157699.79775000006</v>
          </cell>
          <cell r="V3642">
            <v>177800.38649999999</v>
          </cell>
          <cell r="W3642">
            <v>180383.41200000001</v>
          </cell>
          <cell r="X3642">
            <v>182969.12700000001</v>
          </cell>
          <cell r="Y3642">
            <v>185554.33050000004</v>
          </cell>
          <cell r="Z3642">
            <v>188138.90700000001</v>
          </cell>
          <cell r="AA3642">
            <v>190723.30200000003</v>
          </cell>
          <cell r="AB3642">
            <v>193308.027</v>
          </cell>
          <cell r="AC3642">
            <v>195900.88650000002</v>
          </cell>
          <cell r="AD3642">
            <v>198594.91865997191</v>
          </cell>
          <cell r="AE3642">
            <v>201325.99919378545</v>
          </cell>
          <cell r="AF3642">
            <v>204094.63759127702</v>
          </cell>
          <cell r="AG3642">
            <v>206901.35034879539</v>
          </cell>
          <cell r="AH3642">
            <v>209746.66106555553</v>
          </cell>
          <cell r="AI3642">
            <v>212631.10054131731</v>
          </cell>
          <cell r="AJ3642">
            <v>215555.20687540746</v>
          </cell>
          <cell r="AK3642">
            <v>218519.52556710335</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row>
        <row r="3643">
          <cell r="A3643" t="str">
            <v>WALarge C&amp;IReal Time PricingProgram Annual BenefitsHigh Participation Case0</v>
          </cell>
          <cell r="B3643" t="str">
            <v>WA</v>
          </cell>
          <cell r="C3643" t="str">
            <v>Large C&amp;I</v>
          </cell>
          <cell r="D3643" t="str">
            <v>Real Time Pricing</v>
          </cell>
          <cell r="E3643" t="str">
            <v>Program Annual Benefits</v>
          </cell>
          <cell r="F3643" t="str">
            <v>High Participation Case</v>
          </cell>
          <cell r="G3643">
            <v>0</v>
          </cell>
          <cell r="H3643">
            <v>0</v>
          </cell>
          <cell r="I3643">
            <v>0</v>
          </cell>
          <cell r="J3643">
            <v>0</v>
          </cell>
          <cell r="K3643">
            <v>0</v>
          </cell>
          <cell r="L3643">
            <v>0</v>
          </cell>
          <cell r="M3643">
            <v>0</v>
          </cell>
          <cell r="N3643">
            <v>0</v>
          </cell>
          <cell r="O3643">
            <v>0</v>
          </cell>
          <cell r="P3643">
            <v>0</v>
          </cell>
          <cell r="Q3643">
            <v>0</v>
          </cell>
          <cell r="R3643">
            <v>573231.01</v>
          </cell>
          <cell r="S3643">
            <v>1745288.43</v>
          </cell>
          <cell r="T3643">
            <v>4127886.26</v>
          </cell>
          <cell r="U3643">
            <v>5388069.9000000004</v>
          </cell>
          <cell r="V3643">
            <v>6066603.5300000003</v>
          </cell>
          <cell r="W3643">
            <v>6146956.6100000003</v>
          </cell>
          <cell r="X3643">
            <v>6226381.7599999998</v>
          </cell>
          <cell r="Y3643">
            <v>6305886.3200000003</v>
          </cell>
          <cell r="Z3643">
            <v>6389191.79</v>
          </cell>
          <cell r="AA3643">
            <v>6482465.1100000003</v>
          </cell>
          <cell r="AB3643">
            <v>6568214.9500000002</v>
          </cell>
          <cell r="AC3643">
            <v>6654117.0800000001</v>
          </cell>
          <cell r="AD3643">
            <v>6743128.8899999997</v>
          </cell>
          <cell r="AE3643">
            <v>6833331.4100000001</v>
          </cell>
          <cell r="AF3643">
            <v>6924740.5700000003</v>
          </cell>
          <cell r="AG3643">
            <v>7017372.5</v>
          </cell>
          <cell r="AH3643">
            <v>7111243.5700000003</v>
          </cell>
          <cell r="AI3643">
            <v>7206370.3399999999</v>
          </cell>
          <cell r="AJ3643">
            <v>7302769.6200000001</v>
          </cell>
          <cell r="AK3643">
            <v>7400458.4299999997</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row>
        <row r="3644">
          <cell r="A3644" t="str">
            <v>WALarge C&amp;IReal Time PricingProgram Annual CostsHigh Participation Case0</v>
          </cell>
          <cell r="B3644" t="str">
            <v>WA</v>
          </cell>
          <cell r="C3644" t="str">
            <v>Large C&amp;I</v>
          </cell>
          <cell r="D3644" t="str">
            <v>Real Time Pricing</v>
          </cell>
          <cell r="E3644" t="str">
            <v>Program Annual Costs</v>
          </cell>
          <cell r="F3644" t="str">
            <v>High Participation Case</v>
          </cell>
          <cell r="G3644">
            <v>0</v>
          </cell>
          <cell r="H3644">
            <v>0</v>
          </cell>
          <cell r="I3644">
            <v>0</v>
          </cell>
          <cell r="J3644">
            <v>0</v>
          </cell>
          <cell r="K3644">
            <v>0</v>
          </cell>
          <cell r="L3644">
            <v>0</v>
          </cell>
          <cell r="M3644">
            <v>0</v>
          </cell>
          <cell r="N3644">
            <v>0</v>
          </cell>
          <cell r="O3644">
            <v>0</v>
          </cell>
          <cell r="P3644">
            <v>0</v>
          </cell>
          <cell r="Q3644">
            <v>0</v>
          </cell>
          <cell r="R3644">
            <v>5834317.1500000004</v>
          </cell>
          <cell r="S3644">
            <v>12509121.98</v>
          </cell>
          <cell r="T3644">
            <v>26286343.199999999</v>
          </cell>
          <cell r="U3644">
            <v>16130618.27</v>
          </cell>
          <cell r="V3644">
            <v>10911310.720000001</v>
          </cell>
          <cell r="W3644">
            <v>4823091.07</v>
          </cell>
          <cell r="X3644">
            <v>4899046.41</v>
          </cell>
          <cell r="Y3644">
            <v>4974249.76</v>
          </cell>
          <cell r="Z3644">
            <v>5049879.66</v>
          </cell>
          <cell r="AA3644">
            <v>5126289.05</v>
          </cell>
          <cell r="AB3644">
            <v>5203203.5</v>
          </cell>
          <cell r="AC3644">
            <v>5283869.59</v>
          </cell>
          <cell r="AD3644">
            <v>5405233.1200000001</v>
          </cell>
          <cell r="AE3644">
            <v>5502775.29</v>
          </cell>
          <cell r="AF3644">
            <v>5602414.6799999997</v>
          </cell>
          <cell r="AG3644">
            <v>5704204.7300000004</v>
          </cell>
          <cell r="AH3644">
            <v>5808200.4400000004</v>
          </cell>
          <cell r="AI3644">
            <v>5914458.3899999997</v>
          </cell>
          <cell r="AJ3644">
            <v>6023036.7800000003</v>
          </cell>
          <cell r="AK3644">
            <v>6133995.5099999998</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row>
        <row r="3645">
          <cell r="A3645" t="str">
            <v>WALarge C&amp;IReal Time PricingNon-Incentive CostsHigh Participation Case0</v>
          </cell>
          <cell r="B3645" t="str">
            <v>WA</v>
          </cell>
          <cell r="C3645" t="str">
            <v>Large C&amp;I</v>
          </cell>
          <cell r="D3645" t="str">
            <v>Real Time Pricing</v>
          </cell>
          <cell r="E3645" t="str">
            <v>Non-Incentive Costs</v>
          </cell>
          <cell r="F3645" t="str">
            <v>High Participation Case</v>
          </cell>
          <cell r="G3645">
            <v>0</v>
          </cell>
          <cell r="H3645">
            <v>0</v>
          </cell>
          <cell r="I3645">
            <v>0</v>
          </cell>
          <cell r="J3645">
            <v>0</v>
          </cell>
          <cell r="K3645">
            <v>0</v>
          </cell>
          <cell r="L3645">
            <v>0</v>
          </cell>
          <cell r="M3645">
            <v>0</v>
          </cell>
          <cell r="N3645">
            <v>0</v>
          </cell>
          <cell r="O3645">
            <v>0</v>
          </cell>
          <cell r="P3645">
            <v>0</v>
          </cell>
          <cell r="Q3645">
            <v>0</v>
          </cell>
          <cell r="R3645">
            <v>5482636.7300000004</v>
          </cell>
          <cell r="S3645">
            <v>11437731.27</v>
          </cell>
          <cell r="T3645">
            <v>23748445.530000001</v>
          </cell>
          <cell r="U3645">
            <v>12818922.52</v>
          </cell>
          <cell r="V3645">
            <v>7177502.6100000003</v>
          </cell>
          <cell r="W3645">
            <v>1035039.42</v>
          </cell>
          <cell r="X3645">
            <v>1056694.75</v>
          </cell>
          <cell r="Y3645">
            <v>1077608.81</v>
          </cell>
          <cell r="Z3645">
            <v>1098962.6200000001</v>
          </cell>
          <cell r="AA3645">
            <v>1121099.71</v>
          </cell>
          <cell r="AB3645">
            <v>1143734.93</v>
          </cell>
          <cell r="AC3645">
            <v>1169950.97</v>
          </cell>
          <cell r="AD3645">
            <v>1234739.83</v>
          </cell>
          <cell r="AE3645">
            <v>1274929.31</v>
          </cell>
          <cell r="AF3645">
            <v>1316427.29</v>
          </cell>
          <cell r="AG3645">
            <v>1359276.37</v>
          </cell>
          <cell r="AH3645">
            <v>1403520.56</v>
          </cell>
          <cell r="AI3645">
            <v>1449205.28</v>
          </cell>
          <cell r="AJ3645">
            <v>1496377.44</v>
          </cell>
          <cell r="AK3645">
            <v>1545085.48</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row>
        <row r="3646">
          <cell r="A3646" t="str">
            <v>WALarge C&amp;IReal Time PricingSummer Peak Reduction @Meter  (MW)High Participation Case0</v>
          </cell>
          <cell r="B3646" t="str">
            <v>WA</v>
          </cell>
          <cell r="C3646" t="str">
            <v>Large C&amp;I</v>
          </cell>
          <cell r="D3646" t="str">
            <v>Real Time Pricing</v>
          </cell>
          <cell r="E3646" t="str">
            <v>Summer Peak Reduction @Meter  (MW)</v>
          </cell>
          <cell r="F3646" t="str">
            <v>High Participation Case</v>
          </cell>
          <cell r="G3646">
            <v>0</v>
          </cell>
          <cell r="H3646">
            <v>0</v>
          </cell>
          <cell r="I3646">
            <v>0</v>
          </cell>
          <cell r="J3646">
            <v>0</v>
          </cell>
          <cell r="K3646">
            <v>0</v>
          </cell>
          <cell r="L3646">
            <v>0</v>
          </cell>
          <cell r="M3646">
            <v>0</v>
          </cell>
          <cell r="N3646">
            <v>0</v>
          </cell>
          <cell r="O3646">
            <v>0</v>
          </cell>
          <cell r="P3646">
            <v>0</v>
          </cell>
          <cell r="Q3646">
            <v>0</v>
          </cell>
          <cell r="R3646">
            <v>5.1061481672101516</v>
          </cell>
          <cell r="S3646">
            <v>15.546439584201273</v>
          </cell>
          <cell r="T3646">
            <v>36.769815927493447</v>
          </cell>
          <cell r="U3646">
            <v>47.99510590524666</v>
          </cell>
          <cell r="V3646">
            <v>54.039254216657497</v>
          </cell>
          <cell r="W3646">
            <v>54.75501228123791</v>
          </cell>
          <cell r="X3646">
            <v>55.462504704051796</v>
          </cell>
          <cell r="Y3646">
            <v>56.170704503007471</v>
          </cell>
          <cell r="Z3646">
            <v>56.91276145592839</v>
          </cell>
          <cell r="AA3646">
            <v>57.74360864977195</v>
          </cell>
          <cell r="AB3646">
            <v>58.507439221742665</v>
          </cell>
          <cell r="AC3646">
            <v>59.27262640549219</v>
          </cell>
          <cell r="AD3646">
            <v>60.065513565673378</v>
          </cell>
          <cell r="AE3646">
            <v>60.869007140432515</v>
          </cell>
          <cell r="AF3646">
            <v>61.683249011282939</v>
          </cell>
          <cell r="AG3646">
            <v>62.508382957680382</v>
          </cell>
          <cell r="AH3646">
            <v>63.344554682411669</v>
          </cell>
          <cell r="AI3646">
            <v>64.191911837323005</v>
          </cell>
          <cell r="AJ3646">
            <v>65.050604049392433</v>
          </cell>
          <cell r="AK3646">
            <v>65.920782947151125</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row>
        <row r="3647">
          <cell r="A3647" t="str">
            <v>WALarge C&amp;IReal Time PricingSummer Peak Reduction @Generation (MW)High Participation Case0</v>
          </cell>
          <cell r="B3647" t="str">
            <v>WA</v>
          </cell>
          <cell r="C3647" t="str">
            <v>Large C&amp;I</v>
          </cell>
          <cell r="D3647" t="str">
            <v>Real Time Pricing</v>
          </cell>
          <cell r="E3647" t="str">
            <v>Summer Peak Reduction @Generation (MW)</v>
          </cell>
          <cell r="F3647" t="str">
            <v>High Participation Case</v>
          </cell>
          <cell r="G3647">
            <v>0</v>
          </cell>
          <cell r="H3647">
            <v>0</v>
          </cell>
          <cell r="I3647">
            <v>0</v>
          </cell>
          <cell r="J3647">
            <v>0</v>
          </cell>
          <cell r="K3647">
            <v>0</v>
          </cell>
          <cell r="L3647">
            <v>0</v>
          </cell>
          <cell r="M3647">
            <v>0</v>
          </cell>
          <cell r="N3647">
            <v>0</v>
          </cell>
          <cell r="O3647">
            <v>0</v>
          </cell>
          <cell r="P3647">
            <v>0</v>
          </cell>
          <cell r="Q3647">
            <v>0</v>
          </cell>
          <cell r="R3647">
            <v>5.6309529854545115</v>
          </cell>
          <cell r="S3647">
            <v>17.1442871462299</v>
          </cell>
          <cell r="T3647">
            <v>40.548980952242438</v>
          </cell>
          <cell r="U3647">
            <v>52.92799504328039</v>
          </cell>
          <cell r="V3647">
            <v>59.593354892652727</v>
          </cell>
          <cell r="W3647">
            <v>60.382677857562754</v>
          </cell>
          <cell r="X3647">
            <v>61.162885646285609</v>
          </cell>
          <cell r="Y3647">
            <v>61.94387351456492</v>
          </cell>
          <cell r="Z3647">
            <v>62.762198341341403</v>
          </cell>
          <cell r="AA3647">
            <v>63.678439181486489</v>
          </cell>
          <cell r="AB3647">
            <v>64.520775498172327</v>
          </cell>
          <cell r="AC3647">
            <v>65.364607857843168</v>
          </cell>
          <cell r="AD3647">
            <v>66.238987169908881</v>
          </cell>
          <cell r="AE3647">
            <v>67.125063013269198</v>
          </cell>
          <cell r="AF3647">
            <v>68.022991851877961</v>
          </cell>
          <cell r="AG3647">
            <v>68.932932242700019</v>
          </cell>
          <cell r="AH3647">
            <v>69.855044863709381</v>
          </cell>
          <cell r="AI3647">
            <v>70.789492542261797</v>
          </cell>
          <cell r="AJ3647">
            <v>71.73644028384696</v>
          </cell>
          <cell r="AK3647">
            <v>72.696055301225314</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row>
        <row r="3648">
          <cell r="A3648" t="str">
            <v>WALarge C&amp;IReal Time PricingWinter Peak Reduction @Meter  (MW)High Participation Case0</v>
          </cell>
          <cell r="B3648" t="str">
            <v>WA</v>
          </cell>
          <cell r="C3648" t="str">
            <v>Large C&amp;I</v>
          </cell>
          <cell r="D3648" t="str">
            <v>Real Time Pricing</v>
          </cell>
          <cell r="E3648" t="str">
            <v>Winter Peak Reduction @Meter  (MW)</v>
          </cell>
          <cell r="F3648" t="str">
            <v>High Participation Case</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row>
        <row r="3649">
          <cell r="A3649" t="str">
            <v>WALarge C&amp;IReal Time PricingWinter Peak Reduction @Generation (MW)High Participation Case0</v>
          </cell>
          <cell r="B3649" t="str">
            <v>WA</v>
          </cell>
          <cell r="C3649" t="str">
            <v>Large C&amp;I</v>
          </cell>
          <cell r="D3649" t="str">
            <v>Real Time Pricing</v>
          </cell>
          <cell r="E3649" t="str">
            <v>Winter Peak Reduction @Generation (MW)</v>
          </cell>
          <cell r="F3649" t="str">
            <v>High Participation Case</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row>
        <row r="3650">
          <cell r="A3650" t="str">
            <v>WALarge C&amp;IReal Time PricingProgram Annual BenefitsHigh Participation Case0</v>
          </cell>
          <cell r="B3650" t="str">
            <v>WA</v>
          </cell>
          <cell r="C3650" t="str">
            <v>Large C&amp;I</v>
          </cell>
          <cell r="D3650" t="str">
            <v>Real Time Pricing</v>
          </cell>
          <cell r="E3650" t="str">
            <v>Program Annual Benefits</v>
          </cell>
          <cell r="F3650" t="str">
            <v>High Participation Case</v>
          </cell>
          <cell r="G3650">
            <v>0</v>
          </cell>
        </row>
        <row r="3651">
          <cell r="A3651" t="str">
            <v>WALarge C&amp;IReal Time PricingNew ParticipantsHigh Participation Case0</v>
          </cell>
          <cell r="B3651" t="str">
            <v>WA</v>
          </cell>
          <cell r="C3651" t="str">
            <v>Large C&amp;I</v>
          </cell>
          <cell r="D3651" t="str">
            <v>Real Time Pricing</v>
          </cell>
          <cell r="E3651" t="str">
            <v>New Participants</v>
          </cell>
          <cell r="F3651" t="str">
            <v>High Participation Case</v>
          </cell>
          <cell r="G3651">
            <v>0</v>
          </cell>
          <cell r="H3651">
            <v>0</v>
          </cell>
          <cell r="I3651">
            <v>0</v>
          </cell>
          <cell r="J3651">
            <v>0</v>
          </cell>
          <cell r="K3651">
            <v>0</v>
          </cell>
          <cell r="L3651">
            <v>0</v>
          </cell>
          <cell r="M3651">
            <v>0</v>
          </cell>
          <cell r="N3651">
            <v>0</v>
          </cell>
          <cell r="O3651">
            <v>0</v>
          </cell>
          <cell r="P3651">
            <v>0</v>
          </cell>
          <cell r="Q3651">
            <v>0</v>
          </cell>
          <cell r="R3651">
            <v>16746.686550000006</v>
          </cell>
          <cell r="S3651">
            <v>34271.919000000009</v>
          </cell>
          <cell r="T3651">
            <v>69833.664450000011</v>
          </cell>
          <cell r="U3651">
            <v>36847.527750000037</v>
          </cell>
          <cell r="V3651">
            <v>20100.588749999937</v>
          </cell>
          <cell r="W3651">
            <v>2583.0255000000179</v>
          </cell>
          <cell r="X3651">
            <v>2585.7149999999965</v>
          </cell>
          <cell r="Y3651">
            <v>2585.2035000000324</v>
          </cell>
          <cell r="Z3651">
            <v>2584.5764999999665</v>
          </cell>
          <cell r="AA3651">
            <v>2584.3950000000186</v>
          </cell>
          <cell r="AB3651">
            <v>2584.7249999999767</v>
          </cell>
          <cell r="AC3651">
            <v>2592.8595000000205</v>
          </cell>
          <cell r="AD3651">
            <v>2694.0321599718882</v>
          </cell>
          <cell r="AE3651">
            <v>2731.0805338135397</v>
          </cell>
          <cell r="AF3651">
            <v>2768.6383974915661</v>
          </cell>
          <cell r="AG3651">
            <v>2806.7127575183695</v>
          </cell>
          <cell r="AH3651">
            <v>2845.3107167601411</v>
          </cell>
          <cell r="AI3651">
            <v>2884.4394757617847</v>
          </cell>
          <cell r="AJ3651">
            <v>2924.1063340901455</v>
          </cell>
          <cell r="AK3651">
            <v>2964.3186916958948</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row>
        <row r="3652">
          <cell r="A3652" t="str">
            <v>WALarge C&amp;IReal Time PricingIncentive CostsHigh Participation Case0</v>
          </cell>
          <cell r="B3652" t="str">
            <v>WA</v>
          </cell>
          <cell r="C3652" t="str">
            <v>Large C&amp;I</v>
          </cell>
          <cell r="D3652" t="str">
            <v>Real Time Pricing</v>
          </cell>
          <cell r="E3652" t="str">
            <v>Incentive Costs</v>
          </cell>
          <cell r="F3652" t="str">
            <v>High Participation Case</v>
          </cell>
          <cell r="G3652">
            <v>0</v>
          </cell>
          <cell r="H3652">
            <v>0</v>
          </cell>
          <cell r="I3652">
            <v>0</v>
          </cell>
          <cell r="J3652">
            <v>0</v>
          </cell>
          <cell r="K3652">
            <v>0</v>
          </cell>
          <cell r="L3652">
            <v>0</v>
          </cell>
          <cell r="M3652">
            <v>0</v>
          </cell>
          <cell r="N3652">
            <v>0</v>
          </cell>
          <cell r="O3652">
            <v>0</v>
          </cell>
          <cell r="P3652">
            <v>0</v>
          </cell>
          <cell r="Q3652">
            <v>0</v>
          </cell>
          <cell r="R3652">
            <v>351680.42</v>
          </cell>
          <cell r="S3652">
            <v>1071390.72</v>
          </cell>
          <cell r="T3652">
            <v>2537897.67</v>
          </cell>
          <cell r="U3652">
            <v>3311695.75</v>
          </cell>
          <cell r="V3652">
            <v>3733808.12</v>
          </cell>
          <cell r="W3652">
            <v>3788051.65</v>
          </cell>
          <cell r="X3652">
            <v>3842351.67</v>
          </cell>
          <cell r="Y3652">
            <v>3896640.94</v>
          </cell>
          <cell r="Z3652">
            <v>3950917.05</v>
          </cell>
          <cell r="AA3652">
            <v>4005189.34</v>
          </cell>
          <cell r="AB3652">
            <v>4059468.57</v>
          </cell>
          <cell r="AC3652">
            <v>4113918.62</v>
          </cell>
          <cell r="AD3652">
            <v>4170493.29</v>
          </cell>
          <cell r="AE3652">
            <v>4227845.9800000004</v>
          </cell>
          <cell r="AF3652">
            <v>4285987.3899999997</v>
          </cell>
          <cell r="AG3652">
            <v>4344928.3600000003</v>
          </cell>
          <cell r="AH3652">
            <v>4404679.88</v>
          </cell>
          <cell r="AI3652">
            <v>4465253.1100000003</v>
          </cell>
          <cell r="AJ3652">
            <v>4526659.34</v>
          </cell>
          <cell r="AK3652">
            <v>4588910.04</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row>
        <row r="3653">
          <cell r="A3653" t="str">
            <v>WALarge C&amp;IReal Time PricingParticipantsHigh Participation Case0</v>
          </cell>
          <cell r="B3653" t="str">
            <v>WA</v>
          </cell>
          <cell r="C3653" t="str">
            <v>Large C&amp;I</v>
          </cell>
          <cell r="D3653" t="str">
            <v>Real Time Pricing</v>
          </cell>
          <cell r="E3653" t="str">
            <v>Participants</v>
          </cell>
          <cell r="F3653" t="str">
            <v>High Participation Case</v>
          </cell>
          <cell r="G3653">
            <v>0</v>
          </cell>
          <cell r="H3653">
            <v>0</v>
          </cell>
          <cell r="I3653">
            <v>0</v>
          </cell>
          <cell r="J3653">
            <v>0</v>
          </cell>
          <cell r="K3653">
            <v>0</v>
          </cell>
          <cell r="L3653">
            <v>0</v>
          </cell>
          <cell r="M3653">
            <v>0</v>
          </cell>
          <cell r="N3653">
            <v>0</v>
          </cell>
          <cell r="O3653">
            <v>0</v>
          </cell>
          <cell r="P3653">
            <v>0</v>
          </cell>
          <cell r="Q3653">
            <v>0</v>
          </cell>
          <cell r="R3653">
            <v>16746.686550000006</v>
          </cell>
          <cell r="S3653">
            <v>51018.605550000015</v>
          </cell>
          <cell r="T3653">
            <v>120852.27000000002</v>
          </cell>
          <cell r="U3653">
            <v>157699.79775000006</v>
          </cell>
          <cell r="V3653">
            <v>177800.38649999999</v>
          </cell>
          <cell r="W3653">
            <v>180383.41200000001</v>
          </cell>
          <cell r="X3653">
            <v>182969.12700000001</v>
          </cell>
          <cell r="Y3653">
            <v>185554.33050000004</v>
          </cell>
          <cell r="Z3653">
            <v>188138.90700000001</v>
          </cell>
          <cell r="AA3653">
            <v>190723.30200000003</v>
          </cell>
          <cell r="AB3653">
            <v>193308.027</v>
          </cell>
          <cell r="AC3653">
            <v>195900.88650000002</v>
          </cell>
          <cell r="AD3653">
            <v>198594.91865997191</v>
          </cell>
          <cell r="AE3653">
            <v>201325.99919378545</v>
          </cell>
          <cell r="AF3653">
            <v>204094.63759127702</v>
          </cell>
          <cell r="AG3653">
            <v>206901.35034879539</v>
          </cell>
          <cell r="AH3653">
            <v>209746.66106555553</v>
          </cell>
          <cell r="AI3653">
            <v>212631.10054131731</v>
          </cell>
          <cell r="AJ3653">
            <v>215555.20687540746</v>
          </cell>
          <cell r="AK3653">
            <v>218519.52556710335</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row>
        <row r="3654">
          <cell r="A3654" t="str">
            <v>WAExtra Large C&amp;ITime-Of-UseProgram Annual BenefitsHigh Participation Case0</v>
          </cell>
          <cell r="B3654" t="str">
            <v>WA</v>
          </cell>
          <cell r="C3654" t="str">
            <v>Extra Large C&amp;I</v>
          </cell>
          <cell r="D3654" t="str">
            <v>Time-Of-Use</v>
          </cell>
          <cell r="E3654" t="str">
            <v>Program Annual Benefits</v>
          </cell>
          <cell r="F3654" t="str">
            <v>High Participation Case</v>
          </cell>
          <cell r="G3654">
            <v>0</v>
          </cell>
          <cell r="H3654">
            <v>0</v>
          </cell>
          <cell r="I3654">
            <v>0</v>
          </cell>
          <cell r="J3654">
            <v>0</v>
          </cell>
          <cell r="K3654">
            <v>0</v>
          </cell>
          <cell r="L3654">
            <v>0</v>
          </cell>
          <cell r="M3654">
            <v>0</v>
          </cell>
          <cell r="N3654">
            <v>0</v>
          </cell>
          <cell r="O3654">
            <v>0</v>
          </cell>
          <cell r="P3654">
            <v>0</v>
          </cell>
          <cell r="Q3654">
            <v>0</v>
          </cell>
          <cell r="R3654">
            <v>573231.01</v>
          </cell>
          <cell r="S3654">
            <v>1745288.43</v>
          </cell>
          <cell r="T3654">
            <v>4127886.26</v>
          </cell>
          <cell r="U3654">
            <v>5388069.9000000004</v>
          </cell>
          <cell r="V3654">
            <v>6066603.5300000003</v>
          </cell>
          <cell r="W3654">
            <v>6146956.6100000003</v>
          </cell>
          <cell r="X3654">
            <v>6226381.7599999998</v>
          </cell>
          <cell r="Y3654">
            <v>6305886.3200000003</v>
          </cell>
          <cell r="Z3654">
            <v>6389191.79</v>
          </cell>
          <cell r="AA3654">
            <v>6482465.1100000003</v>
          </cell>
          <cell r="AB3654">
            <v>6568214.9500000002</v>
          </cell>
          <cell r="AC3654">
            <v>6654117.0800000001</v>
          </cell>
          <cell r="AD3654">
            <v>6743128.8899999997</v>
          </cell>
          <cell r="AE3654">
            <v>6833331.4100000001</v>
          </cell>
          <cell r="AF3654">
            <v>6924740.5700000003</v>
          </cell>
          <cell r="AG3654">
            <v>7017372.5</v>
          </cell>
          <cell r="AH3654">
            <v>7111243.5700000003</v>
          </cell>
          <cell r="AI3654">
            <v>7206370.3399999999</v>
          </cell>
          <cell r="AJ3654">
            <v>7302769.6200000001</v>
          </cell>
          <cell r="AK3654">
            <v>7400458.4299999997</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row>
        <row r="3655">
          <cell r="A3655" t="str">
            <v>WAExtra Large C&amp;ITime-Of-UseProgram Annual CostsHigh Participation Case0</v>
          </cell>
          <cell r="B3655" t="str">
            <v>WA</v>
          </cell>
          <cell r="C3655" t="str">
            <v>Extra Large C&amp;I</v>
          </cell>
          <cell r="D3655" t="str">
            <v>Time-Of-Use</v>
          </cell>
          <cell r="E3655" t="str">
            <v>Program Annual Costs</v>
          </cell>
          <cell r="F3655" t="str">
            <v>High Participation Case</v>
          </cell>
          <cell r="G3655">
            <v>0</v>
          </cell>
          <cell r="H3655">
            <v>0</v>
          </cell>
          <cell r="I3655">
            <v>0</v>
          </cell>
          <cell r="J3655">
            <v>0</v>
          </cell>
          <cell r="K3655">
            <v>0</v>
          </cell>
          <cell r="L3655">
            <v>0</v>
          </cell>
          <cell r="M3655">
            <v>0</v>
          </cell>
          <cell r="N3655">
            <v>0</v>
          </cell>
          <cell r="O3655">
            <v>0</v>
          </cell>
          <cell r="P3655">
            <v>0</v>
          </cell>
          <cell r="Q3655">
            <v>0</v>
          </cell>
          <cell r="R3655">
            <v>5834317.1500000004</v>
          </cell>
          <cell r="S3655">
            <v>12509121.98</v>
          </cell>
          <cell r="T3655">
            <v>26286343.199999999</v>
          </cell>
          <cell r="U3655">
            <v>16130618.27</v>
          </cell>
          <cell r="V3655">
            <v>10911310.720000001</v>
          </cell>
          <cell r="W3655">
            <v>4823091.07</v>
          </cell>
          <cell r="X3655">
            <v>4899046.41</v>
          </cell>
          <cell r="Y3655">
            <v>4974249.76</v>
          </cell>
          <cell r="Z3655">
            <v>5049879.66</v>
          </cell>
          <cell r="AA3655">
            <v>5126289.05</v>
          </cell>
          <cell r="AB3655">
            <v>5203203.5</v>
          </cell>
          <cell r="AC3655">
            <v>5283869.59</v>
          </cell>
          <cell r="AD3655">
            <v>5405233.1200000001</v>
          </cell>
          <cell r="AE3655">
            <v>5502775.29</v>
          </cell>
          <cell r="AF3655">
            <v>5602414.6799999997</v>
          </cell>
          <cell r="AG3655">
            <v>5704204.7300000004</v>
          </cell>
          <cell r="AH3655">
            <v>5808200.4400000004</v>
          </cell>
          <cell r="AI3655">
            <v>5914458.3899999997</v>
          </cell>
          <cell r="AJ3655">
            <v>6023036.7800000003</v>
          </cell>
          <cell r="AK3655">
            <v>6133995.5099999998</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row>
        <row r="3656">
          <cell r="A3656" t="str">
            <v>WAExtra Large C&amp;ITime-Of-UseNon-Incentive CostsHigh Participation Case0</v>
          </cell>
          <cell r="B3656" t="str">
            <v>WA</v>
          </cell>
          <cell r="C3656" t="str">
            <v>Extra Large C&amp;I</v>
          </cell>
          <cell r="D3656" t="str">
            <v>Time-Of-Use</v>
          </cell>
          <cell r="E3656" t="str">
            <v>Non-Incentive Costs</v>
          </cell>
          <cell r="F3656" t="str">
            <v>High Participation Case</v>
          </cell>
          <cell r="G3656">
            <v>0</v>
          </cell>
          <cell r="H3656">
            <v>0</v>
          </cell>
          <cell r="I3656">
            <v>0</v>
          </cell>
          <cell r="J3656">
            <v>0</v>
          </cell>
          <cell r="K3656">
            <v>0</v>
          </cell>
          <cell r="L3656">
            <v>0</v>
          </cell>
          <cell r="M3656">
            <v>0</v>
          </cell>
          <cell r="N3656">
            <v>0</v>
          </cell>
          <cell r="O3656">
            <v>0</v>
          </cell>
          <cell r="P3656">
            <v>0</v>
          </cell>
          <cell r="Q3656">
            <v>0</v>
          </cell>
          <cell r="R3656">
            <v>5482636.7300000004</v>
          </cell>
          <cell r="S3656">
            <v>11437731.27</v>
          </cell>
          <cell r="T3656">
            <v>23748445.530000001</v>
          </cell>
          <cell r="U3656">
            <v>12818922.52</v>
          </cell>
          <cell r="V3656">
            <v>7177502.6100000003</v>
          </cell>
          <cell r="W3656">
            <v>1035039.42</v>
          </cell>
          <cell r="X3656">
            <v>1056694.75</v>
          </cell>
          <cell r="Y3656">
            <v>1077608.81</v>
          </cell>
          <cell r="Z3656">
            <v>1098962.6200000001</v>
          </cell>
          <cell r="AA3656">
            <v>1121099.71</v>
          </cell>
          <cell r="AB3656">
            <v>1143734.93</v>
          </cell>
          <cell r="AC3656">
            <v>1169950.97</v>
          </cell>
          <cell r="AD3656">
            <v>1234739.83</v>
          </cell>
          <cell r="AE3656">
            <v>1274929.31</v>
          </cell>
          <cell r="AF3656">
            <v>1316427.29</v>
          </cell>
          <cell r="AG3656">
            <v>1359276.37</v>
          </cell>
          <cell r="AH3656">
            <v>1403520.56</v>
          </cell>
          <cell r="AI3656">
            <v>1449205.28</v>
          </cell>
          <cell r="AJ3656">
            <v>1496377.44</v>
          </cell>
          <cell r="AK3656">
            <v>1545085.48</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row>
        <row r="3657">
          <cell r="A3657" t="str">
            <v>WAExtra Large C&amp;ITime-Of-UseSummer Peak Reduction @Meter  (MW)High Participation Case0</v>
          </cell>
          <cell r="B3657" t="str">
            <v>WA</v>
          </cell>
          <cell r="C3657" t="str">
            <v>Extra Large C&amp;I</v>
          </cell>
          <cell r="D3657" t="str">
            <v>Time-Of-Use</v>
          </cell>
          <cell r="E3657" t="str">
            <v>Summer Peak Reduction @Meter  (MW)</v>
          </cell>
          <cell r="F3657" t="str">
            <v>High Participation Case</v>
          </cell>
          <cell r="G3657">
            <v>0</v>
          </cell>
          <cell r="H3657">
            <v>0</v>
          </cell>
          <cell r="I3657">
            <v>0</v>
          </cell>
          <cell r="J3657">
            <v>0</v>
          </cell>
          <cell r="K3657">
            <v>0</v>
          </cell>
          <cell r="L3657">
            <v>0</v>
          </cell>
          <cell r="M3657">
            <v>0</v>
          </cell>
          <cell r="N3657">
            <v>0</v>
          </cell>
          <cell r="O3657">
            <v>0</v>
          </cell>
          <cell r="P3657">
            <v>0</v>
          </cell>
          <cell r="Q3657">
            <v>0</v>
          </cell>
          <cell r="R3657">
            <v>5.1061481672101516</v>
          </cell>
          <cell r="S3657">
            <v>15.546439584201273</v>
          </cell>
          <cell r="T3657">
            <v>36.769815927493447</v>
          </cell>
          <cell r="U3657">
            <v>47.99510590524666</v>
          </cell>
          <cell r="V3657">
            <v>54.039254216657497</v>
          </cell>
          <cell r="W3657">
            <v>54.75501228123791</v>
          </cell>
          <cell r="X3657">
            <v>55.462504704051796</v>
          </cell>
          <cell r="Y3657">
            <v>56.170704503007471</v>
          </cell>
          <cell r="Z3657">
            <v>56.91276145592839</v>
          </cell>
          <cell r="AA3657">
            <v>57.74360864977195</v>
          </cell>
          <cell r="AB3657">
            <v>58.507439221742665</v>
          </cell>
          <cell r="AC3657">
            <v>59.27262640549219</v>
          </cell>
          <cell r="AD3657">
            <v>60.065513565673378</v>
          </cell>
          <cell r="AE3657">
            <v>60.869007140432515</v>
          </cell>
          <cell r="AF3657">
            <v>61.683249011282939</v>
          </cell>
          <cell r="AG3657">
            <v>62.508382957680382</v>
          </cell>
          <cell r="AH3657">
            <v>63.344554682411669</v>
          </cell>
          <cell r="AI3657">
            <v>64.191911837323005</v>
          </cell>
          <cell r="AJ3657">
            <v>65.050604049392433</v>
          </cell>
          <cell r="AK3657">
            <v>65.920782947151125</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row>
        <row r="3658">
          <cell r="A3658" t="str">
            <v>WAExtra Large C&amp;ITime-Of-UseSummer Peak Reduction @Generation (MW)High Participation Case0</v>
          </cell>
          <cell r="B3658" t="str">
            <v>WA</v>
          </cell>
          <cell r="C3658" t="str">
            <v>Extra Large C&amp;I</v>
          </cell>
          <cell r="D3658" t="str">
            <v>Time-Of-Use</v>
          </cell>
          <cell r="E3658" t="str">
            <v>Summer Peak Reduction @Generation (MW)</v>
          </cell>
          <cell r="F3658" t="str">
            <v>High Participation Case</v>
          </cell>
          <cell r="G3658">
            <v>0</v>
          </cell>
          <cell r="H3658">
            <v>0</v>
          </cell>
          <cell r="I3658">
            <v>0</v>
          </cell>
          <cell r="J3658">
            <v>0</v>
          </cell>
          <cell r="K3658">
            <v>0</v>
          </cell>
          <cell r="L3658">
            <v>0</v>
          </cell>
          <cell r="M3658">
            <v>0</v>
          </cell>
          <cell r="N3658">
            <v>0</v>
          </cell>
          <cell r="O3658">
            <v>0</v>
          </cell>
          <cell r="P3658">
            <v>0</v>
          </cell>
          <cell r="Q3658">
            <v>0</v>
          </cell>
          <cell r="R3658">
            <v>5.6309529854545115</v>
          </cell>
          <cell r="S3658">
            <v>17.1442871462299</v>
          </cell>
          <cell r="T3658">
            <v>40.548980952242438</v>
          </cell>
          <cell r="U3658">
            <v>52.92799504328039</v>
          </cell>
          <cell r="V3658">
            <v>59.593354892652727</v>
          </cell>
          <cell r="W3658">
            <v>60.382677857562754</v>
          </cell>
          <cell r="X3658">
            <v>61.162885646285609</v>
          </cell>
          <cell r="Y3658">
            <v>61.94387351456492</v>
          </cell>
          <cell r="Z3658">
            <v>62.762198341341403</v>
          </cell>
          <cell r="AA3658">
            <v>63.678439181486489</v>
          </cell>
          <cell r="AB3658">
            <v>64.520775498172327</v>
          </cell>
          <cell r="AC3658">
            <v>65.364607857843168</v>
          </cell>
          <cell r="AD3658">
            <v>66.238987169908881</v>
          </cell>
          <cell r="AE3658">
            <v>67.125063013269198</v>
          </cell>
          <cell r="AF3658">
            <v>68.022991851877961</v>
          </cell>
          <cell r="AG3658">
            <v>68.932932242700019</v>
          </cell>
          <cell r="AH3658">
            <v>69.855044863709381</v>
          </cell>
          <cell r="AI3658">
            <v>70.789492542261797</v>
          </cell>
          <cell r="AJ3658">
            <v>71.73644028384696</v>
          </cell>
          <cell r="AK3658">
            <v>72.696055301225314</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row>
        <row r="3659">
          <cell r="A3659" t="str">
            <v>WAExtra Large C&amp;ITime-Of-UseWinter Peak Reduction @Meter  (MW)High Participation Case0</v>
          </cell>
          <cell r="B3659" t="str">
            <v>WA</v>
          </cell>
          <cell r="C3659" t="str">
            <v>Extra Large C&amp;I</v>
          </cell>
          <cell r="D3659" t="str">
            <v>Time-Of-Use</v>
          </cell>
          <cell r="E3659" t="str">
            <v>Winter Peak Reduction @Meter  (MW)</v>
          </cell>
          <cell r="F3659" t="str">
            <v>High Participation Case</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row>
        <row r="3660">
          <cell r="A3660" t="str">
            <v>WAExtra Large C&amp;ITime-Of-UseWinter Peak Reduction @Generation (MW)High Participation Case0</v>
          </cell>
          <cell r="B3660" t="str">
            <v>WA</v>
          </cell>
          <cell r="C3660" t="str">
            <v>Extra Large C&amp;I</v>
          </cell>
          <cell r="D3660" t="str">
            <v>Time-Of-Use</v>
          </cell>
          <cell r="E3660" t="str">
            <v>Winter Peak Reduction @Generation (MW)</v>
          </cell>
          <cell r="F3660" t="str">
            <v>High Participation Case</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row>
        <row r="3661">
          <cell r="A3661" t="str">
            <v>WAExtra Large C&amp;ITime-Of-UseProgram Annual BenefitsHigh Participation Case0</v>
          </cell>
          <cell r="B3661" t="str">
            <v>WA</v>
          </cell>
          <cell r="C3661" t="str">
            <v>Extra Large C&amp;I</v>
          </cell>
          <cell r="D3661" t="str">
            <v>Time-Of-Use</v>
          </cell>
          <cell r="E3661" t="str">
            <v>Program Annual Benefits</v>
          </cell>
          <cell r="F3661" t="str">
            <v>High Participation Case</v>
          </cell>
          <cell r="G3661">
            <v>0</v>
          </cell>
        </row>
        <row r="3662">
          <cell r="A3662" t="str">
            <v>WAExtra Large C&amp;ITime-Of-UseNew ParticipantsHigh Participation Case0</v>
          </cell>
          <cell r="B3662" t="str">
            <v>WA</v>
          </cell>
          <cell r="C3662" t="str">
            <v>Extra Large C&amp;I</v>
          </cell>
          <cell r="D3662" t="str">
            <v>Time-Of-Use</v>
          </cell>
          <cell r="E3662" t="str">
            <v>New Participants</v>
          </cell>
          <cell r="F3662" t="str">
            <v>High Participation Case</v>
          </cell>
          <cell r="G3662">
            <v>0</v>
          </cell>
          <cell r="H3662">
            <v>0</v>
          </cell>
          <cell r="I3662">
            <v>0</v>
          </cell>
          <cell r="J3662">
            <v>0</v>
          </cell>
          <cell r="K3662">
            <v>0</v>
          </cell>
          <cell r="L3662">
            <v>0</v>
          </cell>
          <cell r="M3662">
            <v>0</v>
          </cell>
          <cell r="N3662">
            <v>0</v>
          </cell>
          <cell r="O3662">
            <v>0</v>
          </cell>
          <cell r="P3662">
            <v>0</v>
          </cell>
          <cell r="Q3662">
            <v>0</v>
          </cell>
          <cell r="R3662">
            <v>16746.686550000006</v>
          </cell>
          <cell r="S3662">
            <v>34271.919000000009</v>
          </cell>
          <cell r="T3662">
            <v>69833.664450000011</v>
          </cell>
          <cell r="U3662">
            <v>36847.527750000037</v>
          </cell>
          <cell r="V3662">
            <v>20100.588749999937</v>
          </cell>
          <cell r="W3662">
            <v>2583.0255000000179</v>
          </cell>
          <cell r="X3662">
            <v>2585.7149999999965</v>
          </cell>
          <cell r="Y3662">
            <v>2585.2035000000324</v>
          </cell>
          <cell r="Z3662">
            <v>2584.5764999999665</v>
          </cell>
          <cell r="AA3662">
            <v>2584.3950000000186</v>
          </cell>
          <cell r="AB3662">
            <v>2584.7249999999767</v>
          </cell>
          <cell r="AC3662">
            <v>2592.8595000000205</v>
          </cell>
          <cell r="AD3662">
            <v>2694.0321599718882</v>
          </cell>
          <cell r="AE3662">
            <v>2731.0805338135397</v>
          </cell>
          <cell r="AF3662">
            <v>2768.6383974915661</v>
          </cell>
          <cell r="AG3662">
            <v>2806.7127575183695</v>
          </cell>
          <cell r="AH3662">
            <v>2845.3107167601411</v>
          </cell>
          <cell r="AI3662">
            <v>2884.4394757617847</v>
          </cell>
          <cell r="AJ3662">
            <v>2924.1063340901455</v>
          </cell>
          <cell r="AK3662">
            <v>2964.3186916958948</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row>
        <row r="3663">
          <cell r="A3663" t="str">
            <v>WAExtra Large C&amp;ITime-Of-UseIncentive CostsHigh Participation Case0</v>
          </cell>
          <cell r="B3663" t="str">
            <v>WA</v>
          </cell>
          <cell r="C3663" t="str">
            <v>Extra Large C&amp;I</v>
          </cell>
          <cell r="D3663" t="str">
            <v>Time-Of-Use</v>
          </cell>
          <cell r="E3663" t="str">
            <v>Incentive Costs</v>
          </cell>
          <cell r="F3663" t="str">
            <v>High Participation Case</v>
          </cell>
          <cell r="G3663">
            <v>0</v>
          </cell>
          <cell r="H3663">
            <v>0</v>
          </cell>
          <cell r="I3663">
            <v>0</v>
          </cell>
          <cell r="J3663">
            <v>0</v>
          </cell>
          <cell r="K3663">
            <v>0</v>
          </cell>
          <cell r="L3663">
            <v>0</v>
          </cell>
          <cell r="M3663">
            <v>0</v>
          </cell>
          <cell r="N3663">
            <v>0</v>
          </cell>
          <cell r="O3663">
            <v>0</v>
          </cell>
          <cell r="P3663">
            <v>0</v>
          </cell>
          <cell r="Q3663">
            <v>0</v>
          </cell>
          <cell r="R3663">
            <v>351680.42</v>
          </cell>
          <cell r="S3663">
            <v>1071390.72</v>
          </cell>
          <cell r="T3663">
            <v>2537897.67</v>
          </cell>
          <cell r="U3663">
            <v>3311695.75</v>
          </cell>
          <cell r="V3663">
            <v>3733808.12</v>
          </cell>
          <cell r="W3663">
            <v>3788051.65</v>
          </cell>
          <cell r="X3663">
            <v>3842351.67</v>
          </cell>
          <cell r="Y3663">
            <v>3896640.94</v>
          </cell>
          <cell r="Z3663">
            <v>3950917.05</v>
          </cell>
          <cell r="AA3663">
            <v>4005189.34</v>
          </cell>
          <cell r="AB3663">
            <v>4059468.57</v>
          </cell>
          <cell r="AC3663">
            <v>4113918.62</v>
          </cell>
          <cell r="AD3663">
            <v>4170493.29</v>
          </cell>
          <cell r="AE3663">
            <v>4227845.9800000004</v>
          </cell>
          <cell r="AF3663">
            <v>4285987.3899999997</v>
          </cell>
          <cell r="AG3663">
            <v>4344928.3600000003</v>
          </cell>
          <cell r="AH3663">
            <v>4404679.88</v>
          </cell>
          <cell r="AI3663">
            <v>4465253.1100000003</v>
          </cell>
          <cell r="AJ3663">
            <v>4526659.34</v>
          </cell>
          <cell r="AK3663">
            <v>4588910.04</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row>
        <row r="3664">
          <cell r="A3664" t="str">
            <v>WAExtra Large C&amp;ITime-Of-UseParticipantsHigh Participation Case0</v>
          </cell>
          <cell r="B3664" t="str">
            <v>WA</v>
          </cell>
          <cell r="C3664" t="str">
            <v>Extra Large C&amp;I</v>
          </cell>
          <cell r="D3664" t="str">
            <v>Time-Of-Use</v>
          </cell>
          <cell r="E3664" t="str">
            <v>Participants</v>
          </cell>
          <cell r="F3664" t="str">
            <v>High Participation Case</v>
          </cell>
          <cell r="G3664">
            <v>0</v>
          </cell>
          <cell r="H3664">
            <v>0</v>
          </cell>
          <cell r="I3664">
            <v>0</v>
          </cell>
          <cell r="J3664">
            <v>0</v>
          </cell>
          <cell r="K3664">
            <v>0</v>
          </cell>
          <cell r="L3664">
            <v>0</v>
          </cell>
          <cell r="M3664">
            <v>0</v>
          </cell>
          <cell r="N3664">
            <v>0</v>
          </cell>
          <cell r="O3664">
            <v>0</v>
          </cell>
          <cell r="P3664">
            <v>0</v>
          </cell>
          <cell r="Q3664">
            <v>0</v>
          </cell>
          <cell r="R3664">
            <v>16746.686550000006</v>
          </cell>
          <cell r="S3664">
            <v>51018.605550000015</v>
          </cell>
          <cell r="T3664">
            <v>120852.27000000002</v>
          </cell>
          <cell r="U3664">
            <v>157699.79775000006</v>
          </cell>
          <cell r="V3664">
            <v>177800.38649999999</v>
          </cell>
          <cell r="W3664">
            <v>180383.41200000001</v>
          </cell>
          <cell r="X3664">
            <v>182969.12700000001</v>
          </cell>
          <cell r="Y3664">
            <v>185554.33050000004</v>
          </cell>
          <cell r="Z3664">
            <v>188138.90700000001</v>
          </cell>
          <cell r="AA3664">
            <v>190723.30200000003</v>
          </cell>
          <cell r="AB3664">
            <v>193308.027</v>
          </cell>
          <cell r="AC3664">
            <v>195900.88650000002</v>
          </cell>
          <cell r="AD3664">
            <v>198594.91865997191</v>
          </cell>
          <cell r="AE3664">
            <v>201325.99919378545</v>
          </cell>
          <cell r="AF3664">
            <v>204094.63759127702</v>
          </cell>
          <cell r="AG3664">
            <v>206901.35034879539</v>
          </cell>
          <cell r="AH3664">
            <v>209746.66106555553</v>
          </cell>
          <cell r="AI3664">
            <v>212631.10054131731</v>
          </cell>
          <cell r="AJ3664">
            <v>215555.20687540746</v>
          </cell>
          <cell r="AK3664">
            <v>218519.52556710335</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row>
        <row r="3665">
          <cell r="A3665" t="str">
            <v>WAIrrigationTime-Of-UseProgram Annual BenefitsHigh Participation Case0</v>
          </cell>
          <cell r="B3665" t="str">
            <v>WA</v>
          </cell>
          <cell r="C3665" t="str">
            <v>Irrigation</v>
          </cell>
          <cell r="D3665" t="str">
            <v>Time-Of-Use</v>
          </cell>
          <cell r="E3665" t="str">
            <v>Program Annual Benefits</v>
          </cell>
          <cell r="F3665" t="str">
            <v>High Participation Case</v>
          </cell>
          <cell r="G3665">
            <v>0</v>
          </cell>
          <cell r="H3665">
            <v>0</v>
          </cell>
          <cell r="I3665">
            <v>0</v>
          </cell>
          <cell r="J3665">
            <v>0</v>
          </cell>
          <cell r="K3665">
            <v>0</v>
          </cell>
          <cell r="L3665">
            <v>0</v>
          </cell>
          <cell r="M3665">
            <v>0</v>
          </cell>
          <cell r="N3665">
            <v>0</v>
          </cell>
          <cell r="O3665">
            <v>0</v>
          </cell>
          <cell r="P3665">
            <v>0</v>
          </cell>
          <cell r="Q3665">
            <v>0</v>
          </cell>
          <cell r="R3665">
            <v>573231.01</v>
          </cell>
          <cell r="S3665">
            <v>1745288.43</v>
          </cell>
          <cell r="T3665">
            <v>4127886.26</v>
          </cell>
          <cell r="U3665">
            <v>5388069.9000000004</v>
          </cell>
          <cell r="V3665">
            <v>6066603.5300000003</v>
          </cell>
          <cell r="W3665">
            <v>6146956.6100000003</v>
          </cell>
          <cell r="X3665">
            <v>6226381.7599999998</v>
          </cell>
          <cell r="Y3665">
            <v>6305886.3200000003</v>
          </cell>
          <cell r="Z3665">
            <v>6389191.79</v>
          </cell>
          <cell r="AA3665">
            <v>6482465.1100000003</v>
          </cell>
          <cell r="AB3665">
            <v>6568214.9500000002</v>
          </cell>
          <cell r="AC3665">
            <v>6654117.0800000001</v>
          </cell>
          <cell r="AD3665">
            <v>6743128.8899999997</v>
          </cell>
          <cell r="AE3665">
            <v>6833331.4100000001</v>
          </cell>
          <cell r="AF3665">
            <v>6924740.5700000003</v>
          </cell>
          <cell r="AG3665">
            <v>7017372.5</v>
          </cell>
          <cell r="AH3665">
            <v>7111243.5700000003</v>
          </cell>
          <cell r="AI3665">
            <v>7206370.3399999999</v>
          </cell>
          <cell r="AJ3665">
            <v>7302769.6200000001</v>
          </cell>
          <cell r="AK3665">
            <v>7400458.4299999997</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row>
        <row r="3666">
          <cell r="A3666" t="str">
            <v>WAIrrigationTime-Of-UseProgram Annual CostsHigh Participation Case0</v>
          </cell>
          <cell r="B3666" t="str">
            <v>WA</v>
          </cell>
          <cell r="C3666" t="str">
            <v>Irrigation</v>
          </cell>
          <cell r="D3666" t="str">
            <v>Time-Of-Use</v>
          </cell>
          <cell r="E3666" t="str">
            <v>Program Annual Costs</v>
          </cell>
          <cell r="F3666" t="str">
            <v>High Participation Case</v>
          </cell>
          <cell r="G3666">
            <v>0</v>
          </cell>
          <cell r="H3666">
            <v>0</v>
          </cell>
          <cell r="I3666">
            <v>0</v>
          </cell>
          <cell r="J3666">
            <v>0</v>
          </cell>
          <cell r="K3666">
            <v>0</v>
          </cell>
          <cell r="L3666">
            <v>0</v>
          </cell>
          <cell r="M3666">
            <v>0</v>
          </cell>
          <cell r="N3666">
            <v>0</v>
          </cell>
          <cell r="O3666">
            <v>0</v>
          </cell>
          <cell r="P3666">
            <v>0</v>
          </cell>
          <cell r="Q3666">
            <v>0</v>
          </cell>
          <cell r="R3666">
            <v>5834317.1500000004</v>
          </cell>
          <cell r="S3666">
            <v>12509121.98</v>
          </cell>
          <cell r="T3666">
            <v>26286343.199999999</v>
          </cell>
          <cell r="U3666">
            <v>16130618.27</v>
          </cell>
          <cell r="V3666">
            <v>10911310.720000001</v>
          </cell>
          <cell r="W3666">
            <v>4823091.07</v>
          </cell>
          <cell r="X3666">
            <v>4899046.41</v>
          </cell>
          <cell r="Y3666">
            <v>4974249.76</v>
          </cell>
          <cell r="Z3666">
            <v>5049879.66</v>
          </cell>
          <cell r="AA3666">
            <v>5126289.05</v>
          </cell>
          <cell r="AB3666">
            <v>5203203.5</v>
          </cell>
          <cell r="AC3666">
            <v>5283869.59</v>
          </cell>
          <cell r="AD3666">
            <v>5405233.1200000001</v>
          </cell>
          <cell r="AE3666">
            <v>5502775.29</v>
          </cell>
          <cell r="AF3666">
            <v>5602414.6799999997</v>
          </cell>
          <cell r="AG3666">
            <v>5704204.7300000004</v>
          </cell>
          <cell r="AH3666">
            <v>5808200.4400000004</v>
          </cell>
          <cell r="AI3666">
            <v>5914458.3899999997</v>
          </cell>
          <cell r="AJ3666">
            <v>6023036.7800000003</v>
          </cell>
          <cell r="AK3666">
            <v>6133995.5099999998</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row>
        <row r="3667">
          <cell r="A3667" t="str">
            <v>WAIrrigationTime-Of-UseNon-Incentive CostsHigh Participation Case0</v>
          </cell>
          <cell r="B3667" t="str">
            <v>WA</v>
          </cell>
          <cell r="C3667" t="str">
            <v>Irrigation</v>
          </cell>
          <cell r="D3667" t="str">
            <v>Time-Of-Use</v>
          </cell>
          <cell r="E3667" t="str">
            <v>Non-Incentive Costs</v>
          </cell>
          <cell r="F3667" t="str">
            <v>High Participation Case</v>
          </cell>
          <cell r="G3667">
            <v>0</v>
          </cell>
          <cell r="H3667">
            <v>0</v>
          </cell>
          <cell r="I3667">
            <v>0</v>
          </cell>
          <cell r="J3667">
            <v>0</v>
          </cell>
          <cell r="K3667">
            <v>0</v>
          </cell>
          <cell r="L3667">
            <v>0</v>
          </cell>
          <cell r="M3667">
            <v>0</v>
          </cell>
          <cell r="N3667">
            <v>0</v>
          </cell>
          <cell r="O3667">
            <v>0</v>
          </cell>
          <cell r="P3667">
            <v>0</v>
          </cell>
          <cell r="Q3667">
            <v>0</v>
          </cell>
          <cell r="R3667">
            <v>5482636.7300000004</v>
          </cell>
          <cell r="S3667">
            <v>11437731.27</v>
          </cell>
          <cell r="T3667">
            <v>23748445.530000001</v>
          </cell>
          <cell r="U3667">
            <v>12818922.52</v>
          </cell>
          <cell r="V3667">
            <v>7177502.6100000003</v>
          </cell>
          <cell r="W3667">
            <v>1035039.42</v>
          </cell>
          <cell r="X3667">
            <v>1056694.75</v>
          </cell>
          <cell r="Y3667">
            <v>1077608.81</v>
          </cell>
          <cell r="Z3667">
            <v>1098962.6200000001</v>
          </cell>
          <cell r="AA3667">
            <v>1121099.71</v>
          </cell>
          <cell r="AB3667">
            <v>1143734.93</v>
          </cell>
          <cell r="AC3667">
            <v>1169950.97</v>
          </cell>
          <cell r="AD3667">
            <v>1234739.83</v>
          </cell>
          <cell r="AE3667">
            <v>1274929.31</v>
          </cell>
          <cell r="AF3667">
            <v>1316427.29</v>
          </cell>
          <cell r="AG3667">
            <v>1359276.37</v>
          </cell>
          <cell r="AH3667">
            <v>1403520.56</v>
          </cell>
          <cell r="AI3667">
            <v>1449205.28</v>
          </cell>
          <cell r="AJ3667">
            <v>1496377.44</v>
          </cell>
          <cell r="AK3667">
            <v>1545085.48</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row>
        <row r="3668">
          <cell r="A3668" t="str">
            <v>WAIrrigationTime-Of-UseSummer Peak Reduction @Meter  (MW)High Participation Case0</v>
          </cell>
          <cell r="B3668" t="str">
            <v>WA</v>
          </cell>
          <cell r="C3668" t="str">
            <v>Irrigation</v>
          </cell>
          <cell r="D3668" t="str">
            <v>Time-Of-Use</v>
          </cell>
          <cell r="E3668" t="str">
            <v>Summer Peak Reduction @Meter  (MW)</v>
          </cell>
          <cell r="F3668" t="str">
            <v>High Participation Case</v>
          </cell>
          <cell r="G3668">
            <v>0</v>
          </cell>
          <cell r="H3668">
            <v>0</v>
          </cell>
          <cell r="I3668">
            <v>0</v>
          </cell>
          <cell r="J3668">
            <v>0</v>
          </cell>
          <cell r="K3668">
            <v>0</v>
          </cell>
          <cell r="L3668">
            <v>0</v>
          </cell>
          <cell r="M3668">
            <v>0</v>
          </cell>
          <cell r="N3668">
            <v>0</v>
          </cell>
          <cell r="O3668">
            <v>0</v>
          </cell>
          <cell r="P3668">
            <v>0</v>
          </cell>
          <cell r="Q3668">
            <v>0</v>
          </cell>
          <cell r="R3668">
            <v>5.1061481672101516</v>
          </cell>
          <cell r="S3668">
            <v>15.546439584201273</v>
          </cell>
          <cell r="T3668">
            <v>36.769815927493447</v>
          </cell>
          <cell r="U3668">
            <v>47.99510590524666</v>
          </cell>
          <cell r="V3668">
            <v>54.039254216657497</v>
          </cell>
          <cell r="W3668">
            <v>54.75501228123791</v>
          </cell>
          <cell r="X3668">
            <v>55.462504704051796</v>
          </cell>
          <cell r="Y3668">
            <v>56.170704503007471</v>
          </cell>
          <cell r="Z3668">
            <v>56.91276145592839</v>
          </cell>
          <cell r="AA3668">
            <v>57.74360864977195</v>
          </cell>
          <cell r="AB3668">
            <v>58.507439221742665</v>
          </cell>
          <cell r="AC3668">
            <v>59.27262640549219</v>
          </cell>
          <cell r="AD3668">
            <v>60.065513565673378</v>
          </cell>
          <cell r="AE3668">
            <v>60.869007140432515</v>
          </cell>
          <cell r="AF3668">
            <v>61.683249011282939</v>
          </cell>
          <cell r="AG3668">
            <v>62.508382957680382</v>
          </cell>
          <cell r="AH3668">
            <v>63.344554682411669</v>
          </cell>
          <cell r="AI3668">
            <v>64.191911837323005</v>
          </cell>
          <cell r="AJ3668">
            <v>65.050604049392433</v>
          </cell>
          <cell r="AK3668">
            <v>65.920782947151125</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row>
        <row r="3669">
          <cell r="A3669" t="str">
            <v>WAIrrigationTime-Of-UseSummer Peak Reduction @Generation (MW)High Participation Case0</v>
          </cell>
          <cell r="B3669" t="str">
            <v>WA</v>
          </cell>
          <cell r="C3669" t="str">
            <v>Irrigation</v>
          </cell>
          <cell r="D3669" t="str">
            <v>Time-Of-Use</v>
          </cell>
          <cell r="E3669" t="str">
            <v>Summer Peak Reduction @Generation (MW)</v>
          </cell>
          <cell r="F3669" t="str">
            <v>High Participation Case</v>
          </cell>
          <cell r="G3669">
            <v>0</v>
          </cell>
          <cell r="H3669">
            <v>0</v>
          </cell>
          <cell r="I3669">
            <v>0</v>
          </cell>
          <cell r="J3669">
            <v>0</v>
          </cell>
          <cell r="K3669">
            <v>0</v>
          </cell>
          <cell r="L3669">
            <v>0</v>
          </cell>
          <cell r="M3669">
            <v>0</v>
          </cell>
          <cell r="N3669">
            <v>0</v>
          </cell>
          <cell r="O3669">
            <v>0</v>
          </cell>
          <cell r="P3669">
            <v>0</v>
          </cell>
          <cell r="Q3669">
            <v>0</v>
          </cell>
          <cell r="R3669">
            <v>5.6309529854545115</v>
          </cell>
          <cell r="S3669">
            <v>17.1442871462299</v>
          </cell>
          <cell r="T3669">
            <v>40.548980952242438</v>
          </cell>
          <cell r="U3669">
            <v>52.92799504328039</v>
          </cell>
          <cell r="V3669">
            <v>59.593354892652727</v>
          </cell>
          <cell r="W3669">
            <v>60.382677857562754</v>
          </cell>
          <cell r="X3669">
            <v>61.162885646285609</v>
          </cell>
          <cell r="Y3669">
            <v>61.94387351456492</v>
          </cell>
          <cell r="Z3669">
            <v>62.762198341341403</v>
          </cell>
          <cell r="AA3669">
            <v>63.678439181486489</v>
          </cell>
          <cell r="AB3669">
            <v>64.520775498172327</v>
          </cell>
          <cell r="AC3669">
            <v>65.364607857843168</v>
          </cell>
          <cell r="AD3669">
            <v>66.238987169908881</v>
          </cell>
          <cell r="AE3669">
            <v>67.125063013269198</v>
          </cell>
          <cell r="AF3669">
            <v>68.022991851877961</v>
          </cell>
          <cell r="AG3669">
            <v>68.932932242700019</v>
          </cell>
          <cell r="AH3669">
            <v>69.855044863709381</v>
          </cell>
          <cell r="AI3669">
            <v>70.789492542261797</v>
          </cell>
          <cell r="AJ3669">
            <v>71.73644028384696</v>
          </cell>
          <cell r="AK3669">
            <v>72.696055301225314</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row>
        <row r="3670">
          <cell r="A3670" t="str">
            <v>WAIrrigationTime-Of-UseWinter Peak Reduction @Meter  (MW)High Participation Case0</v>
          </cell>
          <cell r="B3670" t="str">
            <v>WA</v>
          </cell>
          <cell r="C3670" t="str">
            <v>Irrigation</v>
          </cell>
          <cell r="D3670" t="str">
            <v>Time-Of-Use</v>
          </cell>
          <cell r="E3670" t="str">
            <v>Winter Peak Reduction @Meter  (MW)</v>
          </cell>
          <cell r="F3670" t="str">
            <v>High Participation Case</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row>
        <row r="3671">
          <cell r="A3671" t="str">
            <v>WAIrrigationTime-Of-UseWinter Peak Reduction @Generation (MW)High Participation Case0</v>
          </cell>
          <cell r="B3671" t="str">
            <v>WA</v>
          </cell>
          <cell r="C3671" t="str">
            <v>Irrigation</v>
          </cell>
          <cell r="D3671" t="str">
            <v>Time-Of-Use</v>
          </cell>
          <cell r="E3671" t="str">
            <v>Winter Peak Reduction @Generation (MW)</v>
          </cell>
          <cell r="F3671" t="str">
            <v>High Participation Case</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row>
        <row r="3672">
          <cell r="A3672" t="str">
            <v>WAIrrigationTime-Of-UseProgram Annual BenefitsHigh Participation Case0</v>
          </cell>
          <cell r="B3672" t="str">
            <v>WA</v>
          </cell>
          <cell r="C3672" t="str">
            <v>Irrigation</v>
          </cell>
          <cell r="D3672" t="str">
            <v>Time-Of-Use</v>
          </cell>
          <cell r="E3672" t="str">
            <v>Program Annual Benefits</v>
          </cell>
          <cell r="F3672" t="str">
            <v>High Participation Case</v>
          </cell>
          <cell r="G3672">
            <v>0</v>
          </cell>
        </row>
        <row r="3673">
          <cell r="A3673" t="str">
            <v>WAIrrigationTime-Of-UseNew ParticipantsHigh Participation Case0</v>
          </cell>
          <cell r="B3673" t="str">
            <v>WA</v>
          </cell>
          <cell r="C3673" t="str">
            <v>Irrigation</v>
          </cell>
          <cell r="D3673" t="str">
            <v>Time-Of-Use</v>
          </cell>
          <cell r="E3673" t="str">
            <v>New Participants</v>
          </cell>
          <cell r="F3673" t="str">
            <v>High Participation Case</v>
          </cell>
          <cell r="G3673">
            <v>0</v>
          </cell>
          <cell r="H3673">
            <v>0</v>
          </cell>
          <cell r="I3673">
            <v>0</v>
          </cell>
          <cell r="J3673">
            <v>0</v>
          </cell>
          <cell r="K3673">
            <v>0</v>
          </cell>
          <cell r="L3673">
            <v>0</v>
          </cell>
          <cell r="M3673">
            <v>0</v>
          </cell>
          <cell r="N3673">
            <v>0</v>
          </cell>
          <cell r="O3673">
            <v>0</v>
          </cell>
          <cell r="P3673">
            <v>0</v>
          </cell>
          <cell r="Q3673">
            <v>0</v>
          </cell>
          <cell r="R3673">
            <v>16746.686550000006</v>
          </cell>
          <cell r="S3673">
            <v>34271.919000000009</v>
          </cell>
          <cell r="T3673">
            <v>69833.664450000011</v>
          </cell>
          <cell r="U3673">
            <v>36847.527750000037</v>
          </cell>
          <cell r="V3673">
            <v>20100.588749999937</v>
          </cell>
          <cell r="W3673">
            <v>2583.0255000000179</v>
          </cell>
          <cell r="X3673">
            <v>2585.7149999999965</v>
          </cell>
          <cell r="Y3673">
            <v>2585.2035000000324</v>
          </cell>
          <cell r="Z3673">
            <v>2584.5764999999665</v>
          </cell>
          <cell r="AA3673">
            <v>2584.3950000000186</v>
          </cell>
          <cell r="AB3673">
            <v>2584.7249999999767</v>
          </cell>
          <cell r="AC3673">
            <v>2592.8595000000205</v>
          </cell>
          <cell r="AD3673">
            <v>2694.0321599718882</v>
          </cell>
          <cell r="AE3673">
            <v>2731.0805338135397</v>
          </cell>
          <cell r="AF3673">
            <v>2768.6383974915661</v>
          </cell>
          <cell r="AG3673">
            <v>2806.7127575183695</v>
          </cell>
          <cell r="AH3673">
            <v>2845.3107167601411</v>
          </cell>
          <cell r="AI3673">
            <v>2884.4394757617847</v>
          </cell>
          <cell r="AJ3673">
            <v>2924.1063340901455</v>
          </cell>
          <cell r="AK3673">
            <v>2964.3186916958948</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row>
        <row r="3674">
          <cell r="A3674" t="str">
            <v>WAIrrigationTime-Of-UseIncentive CostsHigh Participation Case0</v>
          </cell>
          <cell r="B3674" t="str">
            <v>WA</v>
          </cell>
          <cell r="C3674" t="str">
            <v>Irrigation</v>
          </cell>
          <cell r="D3674" t="str">
            <v>Time-Of-Use</v>
          </cell>
          <cell r="E3674" t="str">
            <v>Incentive Costs</v>
          </cell>
          <cell r="F3674" t="str">
            <v>High Participation Case</v>
          </cell>
          <cell r="G3674">
            <v>0</v>
          </cell>
          <cell r="H3674">
            <v>0</v>
          </cell>
          <cell r="I3674">
            <v>0</v>
          </cell>
          <cell r="J3674">
            <v>0</v>
          </cell>
          <cell r="K3674">
            <v>0</v>
          </cell>
          <cell r="L3674">
            <v>0</v>
          </cell>
          <cell r="M3674">
            <v>0</v>
          </cell>
          <cell r="N3674">
            <v>0</v>
          </cell>
          <cell r="O3674">
            <v>0</v>
          </cell>
          <cell r="P3674">
            <v>0</v>
          </cell>
          <cell r="Q3674">
            <v>0</v>
          </cell>
          <cell r="R3674">
            <v>351680.42</v>
          </cell>
          <cell r="S3674">
            <v>1071390.72</v>
          </cell>
          <cell r="T3674">
            <v>2537897.67</v>
          </cell>
          <cell r="U3674">
            <v>3311695.75</v>
          </cell>
          <cell r="V3674">
            <v>3733808.12</v>
          </cell>
          <cell r="W3674">
            <v>3788051.65</v>
          </cell>
          <cell r="X3674">
            <v>3842351.67</v>
          </cell>
          <cell r="Y3674">
            <v>3896640.94</v>
          </cell>
          <cell r="Z3674">
            <v>3950917.05</v>
          </cell>
          <cell r="AA3674">
            <v>4005189.34</v>
          </cell>
          <cell r="AB3674">
            <v>4059468.57</v>
          </cell>
          <cell r="AC3674">
            <v>4113918.62</v>
          </cell>
          <cell r="AD3674">
            <v>4170493.29</v>
          </cell>
          <cell r="AE3674">
            <v>4227845.9800000004</v>
          </cell>
          <cell r="AF3674">
            <v>4285987.3899999997</v>
          </cell>
          <cell r="AG3674">
            <v>4344928.3600000003</v>
          </cell>
          <cell r="AH3674">
            <v>4404679.88</v>
          </cell>
          <cell r="AI3674">
            <v>4465253.1100000003</v>
          </cell>
          <cell r="AJ3674">
            <v>4526659.34</v>
          </cell>
          <cell r="AK3674">
            <v>4588910.04</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row>
        <row r="3675">
          <cell r="A3675" t="str">
            <v>WAIrrigationTime-Of-UseParticipantsHigh Participation Case0</v>
          </cell>
          <cell r="B3675" t="str">
            <v>WA</v>
          </cell>
          <cell r="C3675" t="str">
            <v>Irrigation</v>
          </cell>
          <cell r="D3675" t="str">
            <v>Time-Of-Use</v>
          </cell>
          <cell r="E3675" t="str">
            <v>Participants</v>
          </cell>
          <cell r="F3675" t="str">
            <v>High Participation Case</v>
          </cell>
          <cell r="G3675">
            <v>0</v>
          </cell>
          <cell r="H3675">
            <v>0</v>
          </cell>
          <cell r="I3675">
            <v>0</v>
          </cell>
          <cell r="J3675">
            <v>0</v>
          </cell>
          <cell r="K3675">
            <v>0</v>
          </cell>
          <cell r="L3675">
            <v>0</v>
          </cell>
          <cell r="M3675">
            <v>0</v>
          </cell>
          <cell r="N3675">
            <v>0</v>
          </cell>
          <cell r="O3675">
            <v>0</v>
          </cell>
          <cell r="P3675">
            <v>0</v>
          </cell>
          <cell r="Q3675">
            <v>0</v>
          </cell>
          <cell r="R3675">
            <v>16746.686550000006</v>
          </cell>
          <cell r="S3675">
            <v>51018.605550000015</v>
          </cell>
          <cell r="T3675">
            <v>120852.27000000002</v>
          </cell>
          <cell r="U3675">
            <v>157699.79775000006</v>
          </cell>
          <cell r="V3675">
            <v>177800.38649999999</v>
          </cell>
          <cell r="W3675">
            <v>180383.41200000001</v>
          </cell>
          <cell r="X3675">
            <v>182969.12700000001</v>
          </cell>
          <cell r="Y3675">
            <v>185554.33050000004</v>
          </cell>
          <cell r="Z3675">
            <v>188138.90700000001</v>
          </cell>
          <cell r="AA3675">
            <v>190723.30200000003</v>
          </cell>
          <cell r="AB3675">
            <v>193308.027</v>
          </cell>
          <cell r="AC3675">
            <v>195900.88650000002</v>
          </cell>
          <cell r="AD3675">
            <v>198594.91865997191</v>
          </cell>
          <cell r="AE3675">
            <v>201325.99919378545</v>
          </cell>
          <cell r="AF3675">
            <v>204094.63759127702</v>
          </cell>
          <cell r="AG3675">
            <v>206901.35034879539</v>
          </cell>
          <cell r="AH3675">
            <v>209746.66106555553</v>
          </cell>
          <cell r="AI3675">
            <v>212631.10054131731</v>
          </cell>
          <cell r="AJ3675">
            <v>215555.20687540746</v>
          </cell>
          <cell r="AK3675">
            <v>218519.52556710335</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row>
        <row r="3676">
          <cell r="A3676" t="str">
            <v>WALarge C&amp;ITime-Of-UseProgram Annual BenefitsHigh Participation Case0</v>
          </cell>
          <cell r="B3676" t="str">
            <v>WA</v>
          </cell>
          <cell r="C3676" t="str">
            <v>Large C&amp;I</v>
          </cell>
          <cell r="D3676" t="str">
            <v>Time-Of-Use</v>
          </cell>
          <cell r="E3676" t="str">
            <v>Program Annual Benefits</v>
          </cell>
          <cell r="F3676" t="str">
            <v>High Participation Case</v>
          </cell>
          <cell r="G3676">
            <v>0</v>
          </cell>
          <cell r="H3676">
            <v>0</v>
          </cell>
          <cell r="I3676">
            <v>0</v>
          </cell>
          <cell r="J3676">
            <v>0</v>
          </cell>
          <cell r="K3676">
            <v>0</v>
          </cell>
          <cell r="L3676">
            <v>0</v>
          </cell>
          <cell r="M3676">
            <v>0</v>
          </cell>
          <cell r="N3676">
            <v>0</v>
          </cell>
          <cell r="O3676">
            <v>0</v>
          </cell>
          <cell r="P3676">
            <v>0</v>
          </cell>
          <cell r="Q3676">
            <v>0</v>
          </cell>
          <cell r="R3676">
            <v>573231.01</v>
          </cell>
          <cell r="S3676">
            <v>1745288.43</v>
          </cell>
          <cell r="T3676">
            <v>4127886.26</v>
          </cell>
          <cell r="U3676">
            <v>5388069.9000000004</v>
          </cell>
          <cell r="V3676">
            <v>6066603.5300000003</v>
          </cell>
          <cell r="W3676">
            <v>6146956.6100000003</v>
          </cell>
          <cell r="X3676">
            <v>6226381.7599999998</v>
          </cell>
          <cell r="Y3676">
            <v>6305886.3200000003</v>
          </cell>
          <cell r="Z3676">
            <v>6389191.79</v>
          </cell>
          <cell r="AA3676">
            <v>6482465.1100000003</v>
          </cell>
          <cell r="AB3676">
            <v>6568214.9500000002</v>
          </cell>
          <cell r="AC3676">
            <v>6654117.0800000001</v>
          </cell>
          <cell r="AD3676">
            <v>6743128.8899999997</v>
          </cell>
          <cell r="AE3676">
            <v>6833331.4100000001</v>
          </cell>
          <cell r="AF3676">
            <v>6924740.5700000003</v>
          </cell>
          <cell r="AG3676">
            <v>7017372.5</v>
          </cell>
          <cell r="AH3676">
            <v>7111243.5700000003</v>
          </cell>
          <cell r="AI3676">
            <v>7206370.3399999999</v>
          </cell>
          <cell r="AJ3676">
            <v>7302769.6200000001</v>
          </cell>
          <cell r="AK3676">
            <v>7400458.4299999997</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row>
        <row r="3677">
          <cell r="A3677" t="str">
            <v>WALarge C&amp;ITime-Of-UseProgram Annual CostsHigh Participation Case0</v>
          </cell>
          <cell r="B3677" t="str">
            <v>WA</v>
          </cell>
          <cell r="C3677" t="str">
            <v>Large C&amp;I</v>
          </cell>
          <cell r="D3677" t="str">
            <v>Time-Of-Use</v>
          </cell>
          <cell r="E3677" t="str">
            <v>Program Annual Costs</v>
          </cell>
          <cell r="F3677" t="str">
            <v>High Participation Case</v>
          </cell>
          <cell r="G3677">
            <v>0</v>
          </cell>
          <cell r="H3677">
            <v>0</v>
          </cell>
          <cell r="I3677">
            <v>0</v>
          </cell>
          <cell r="J3677">
            <v>0</v>
          </cell>
          <cell r="K3677">
            <v>0</v>
          </cell>
          <cell r="L3677">
            <v>0</v>
          </cell>
          <cell r="M3677">
            <v>0</v>
          </cell>
          <cell r="N3677">
            <v>0</v>
          </cell>
          <cell r="O3677">
            <v>0</v>
          </cell>
          <cell r="P3677">
            <v>0</v>
          </cell>
          <cell r="Q3677">
            <v>0</v>
          </cell>
          <cell r="R3677">
            <v>5834317.1500000004</v>
          </cell>
          <cell r="S3677">
            <v>12509121.98</v>
          </cell>
          <cell r="T3677">
            <v>26286343.199999999</v>
          </cell>
          <cell r="U3677">
            <v>16130618.27</v>
          </cell>
          <cell r="V3677">
            <v>10911310.720000001</v>
          </cell>
          <cell r="W3677">
            <v>4823091.07</v>
          </cell>
          <cell r="X3677">
            <v>4899046.41</v>
          </cell>
          <cell r="Y3677">
            <v>4974249.76</v>
          </cell>
          <cell r="Z3677">
            <v>5049879.66</v>
          </cell>
          <cell r="AA3677">
            <v>5126289.05</v>
          </cell>
          <cell r="AB3677">
            <v>5203203.5</v>
          </cell>
          <cell r="AC3677">
            <v>5283869.59</v>
          </cell>
          <cell r="AD3677">
            <v>5405233.1200000001</v>
          </cell>
          <cell r="AE3677">
            <v>5502775.29</v>
          </cell>
          <cell r="AF3677">
            <v>5602414.6799999997</v>
          </cell>
          <cell r="AG3677">
            <v>5704204.7300000004</v>
          </cell>
          <cell r="AH3677">
            <v>5808200.4400000004</v>
          </cell>
          <cell r="AI3677">
            <v>5914458.3899999997</v>
          </cell>
          <cell r="AJ3677">
            <v>6023036.7800000003</v>
          </cell>
          <cell r="AK3677">
            <v>6133995.5099999998</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row>
        <row r="3678">
          <cell r="A3678" t="str">
            <v>WALarge C&amp;ITime-Of-UseNon-Incentive CostsHigh Participation Case0</v>
          </cell>
          <cell r="B3678" t="str">
            <v>WA</v>
          </cell>
          <cell r="C3678" t="str">
            <v>Large C&amp;I</v>
          </cell>
          <cell r="D3678" t="str">
            <v>Time-Of-Use</v>
          </cell>
          <cell r="E3678" t="str">
            <v>Non-Incentive Costs</v>
          </cell>
          <cell r="F3678" t="str">
            <v>High Participation Case</v>
          </cell>
          <cell r="G3678">
            <v>0</v>
          </cell>
          <cell r="H3678">
            <v>0</v>
          </cell>
          <cell r="I3678">
            <v>0</v>
          </cell>
          <cell r="J3678">
            <v>0</v>
          </cell>
          <cell r="K3678">
            <v>0</v>
          </cell>
          <cell r="L3678">
            <v>0</v>
          </cell>
          <cell r="M3678">
            <v>0</v>
          </cell>
          <cell r="N3678">
            <v>0</v>
          </cell>
          <cell r="O3678">
            <v>0</v>
          </cell>
          <cell r="P3678">
            <v>0</v>
          </cell>
          <cell r="Q3678">
            <v>0</v>
          </cell>
          <cell r="R3678">
            <v>5482636.7300000004</v>
          </cell>
          <cell r="S3678">
            <v>11437731.27</v>
          </cell>
          <cell r="T3678">
            <v>23748445.530000001</v>
          </cell>
          <cell r="U3678">
            <v>12818922.52</v>
          </cell>
          <cell r="V3678">
            <v>7177502.6100000003</v>
          </cell>
          <cell r="W3678">
            <v>1035039.42</v>
          </cell>
          <cell r="X3678">
            <v>1056694.75</v>
          </cell>
          <cell r="Y3678">
            <v>1077608.81</v>
          </cell>
          <cell r="Z3678">
            <v>1098962.6200000001</v>
          </cell>
          <cell r="AA3678">
            <v>1121099.71</v>
          </cell>
          <cell r="AB3678">
            <v>1143734.93</v>
          </cell>
          <cell r="AC3678">
            <v>1169950.97</v>
          </cell>
          <cell r="AD3678">
            <v>1234739.83</v>
          </cell>
          <cell r="AE3678">
            <v>1274929.31</v>
          </cell>
          <cell r="AF3678">
            <v>1316427.29</v>
          </cell>
          <cell r="AG3678">
            <v>1359276.37</v>
          </cell>
          <cell r="AH3678">
            <v>1403520.56</v>
          </cell>
          <cell r="AI3678">
            <v>1449205.28</v>
          </cell>
          <cell r="AJ3678">
            <v>1496377.44</v>
          </cell>
          <cell r="AK3678">
            <v>1545085.48</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row>
        <row r="3679">
          <cell r="A3679" t="str">
            <v>WALarge C&amp;ITime-Of-UseSummer Peak Reduction @Meter  (MW)High Participation Case0</v>
          </cell>
          <cell r="B3679" t="str">
            <v>WA</v>
          </cell>
          <cell r="C3679" t="str">
            <v>Large C&amp;I</v>
          </cell>
          <cell r="D3679" t="str">
            <v>Time-Of-Use</v>
          </cell>
          <cell r="E3679" t="str">
            <v>Summer Peak Reduction @Meter  (MW)</v>
          </cell>
          <cell r="F3679" t="str">
            <v>High Participation Case</v>
          </cell>
          <cell r="G3679">
            <v>0</v>
          </cell>
          <cell r="H3679">
            <v>0</v>
          </cell>
          <cell r="I3679">
            <v>0</v>
          </cell>
          <cell r="J3679">
            <v>0</v>
          </cell>
          <cell r="K3679">
            <v>0</v>
          </cell>
          <cell r="L3679">
            <v>0</v>
          </cell>
          <cell r="M3679">
            <v>0</v>
          </cell>
          <cell r="N3679">
            <v>0</v>
          </cell>
          <cell r="O3679">
            <v>0</v>
          </cell>
          <cell r="P3679">
            <v>0</v>
          </cell>
          <cell r="Q3679">
            <v>0</v>
          </cell>
          <cell r="R3679">
            <v>5.1061481672101516</v>
          </cell>
          <cell r="S3679">
            <v>15.546439584201273</v>
          </cell>
          <cell r="T3679">
            <v>36.769815927493447</v>
          </cell>
          <cell r="U3679">
            <v>47.99510590524666</v>
          </cell>
          <cell r="V3679">
            <v>54.039254216657497</v>
          </cell>
          <cell r="W3679">
            <v>54.75501228123791</v>
          </cell>
          <cell r="X3679">
            <v>55.462504704051796</v>
          </cell>
          <cell r="Y3679">
            <v>56.170704503007471</v>
          </cell>
          <cell r="Z3679">
            <v>56.91276145592839</v>
          </cell>
          <cell r="AA3679">
            <v>57.74360864977195</v>
          </cell>
          <cell r="AB3679">
            <v>58.507439221742665</v>
          </cell>
          <cell r="AC3679">
            <v>59.27262640549219</v>
          </cell>
          <cell r="AD3679">
            <v>60.065513565673378</v>
          </cell>
          <cell r="AE3679">
            <v>60.869007140432515</v>
          </cell>
          <cell r="AF3679">
            <v>61.683249011282939</v>
          </cell>
          <cell r="AG3679">
            <v>62.508382957680382</v>
          </cell>
          <cell r="AH3679">
            <v>63.344554682411669</v>
          </cell>
          <cell r="AI3679">
            <v>64.191911837323005</v>
          </cell>
          <cell r="AJ3679">
            <v>65.050604049392433</v>
          </cell>
          <cell r="AK3679">
            <v>65.920782947151125</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row>
        <row r="3680">
          <cell r="A3680" t="str">
            <v>WALarge C&amp;ITime-Of-UseSummer Peak Reduction @Generation (MW)High Participation Case0</v>
          </cell>
          <cell r="B3680" t="str">
            <v>WA</v>
          </cell>
          <cell r="C3680" t="str">
            <v>Large C&amp;I</v>
          </cell>
          <cell r="D3680" t="str">
            <v>Time-Of-Use</v>
          </cell>
          <cell r="E3680" t="str">
            <v>Summer Peak Reduction @Generation (MW)</v>
          </cell>
          <cell r="F3680" t="str">
            <v>High Participation Case</v>
          </cell>
          <cell r="G3680">
            <v>0</v>
          </cell>
          <cell r="H3680">
            <v>0</v>
          </cell>
          <cell r="I3680">
            <v>0</v>
          </cell>
          <cell r="J3680">
            <v>0</v>
          </cell>
          <cell r="K3680">
            <v>0</v>
          </cell>
          <cell r="L3680">
            <v>0</v>
          </cell>
          <cell r="M3680">
            <v>0</v>
          </cell>
          <cell r="N3680">
            <v>0</v>
          </cell>
          <cell r="O3680">
            <v>0</v>
          </cell>
          <cell r="P3680">
            <v>0</v>
          </cell>
          <cell r="Q3680">
            <v>0</v>
          </cell>
          <cell r="R3680">
            <v>5.6309529854545115</v>
          </cell>
          <cell r="S3680">
            <v>17.1442871462299</v>
          </cell>
          <cell r="T3680">
            <v>40.548980952242438</v>
          </cell>
          <cell r="U3680">
            <v>52.92799504328039</v>
          </cell>
          <cell r="V3680">
            <v>59.593354892652727</v>
          </cell>
          <cell r="W3680">
            <v>60.382677857562754</v>
          </cell>
          <cell r="X3680">
            <v>61.162885646285609</v>
          </cell>
          <cell r="Y3680">
            <v>61.94387351456492</v>
          </cell>
          <cell r="Z3680">
            <v>62.762198341341403</v>
          </cell>
          <cell r="AA3680">
            <v>63.678439181486489</v>
          </cell>
          <cell r="AB3680">
            <v>64.520775498172327</v>
          </cell>
          <cell r="AC3680">
            <v>65.364607857843168</v>
          </cell>
          <cell r="AD3680">
            <v>66.238987169908881</v>
          </cell>
          <cell r="AE3680">
            <v>67.125063013269198</v>
          </cell>
          <cell r="AF3680">
            <v>68.022991851877961</v>
          </cell>
          <cell r="AG3680">
            <v>68.932932242700019</v>
          </cell>
          <cell r="AH3680">
            <v>69.855044863709381</v>
          </cell>
          <cell r="AI3680">
            <v>70.789492542261797</v>
          </cell>
          <cell r="AJ3680">
            <v>71.73644028384696</v>
          </cell>
          <cell r="AK3680">
            <v>72.696055301225314</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row>
        <row r="3681">
          <cell r="A3681" t="str">
            <v>WALarge C&amp;ITime-Of-UseWinter Peak Reduction @Meter  (MW)High Participation Case0</v>
          </cell>
          <cell r="B3681" t="str">
            <v>WA</v>
          </cell>
          <cell r="C3681" t="str">
            <v>Large C&amp;I</v>
          </cell>
          <cell r="D3681" t="str">
            <v>Time-Of-Use</v>
          </cell>
          <cell r="E3681" t="str">
            <v>Winter Peak Reduction @Meter  (MW)</v>
          </cell>
          <cell r="F3681" t="str">
            <v>High Participation Case</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row>
        <row r="3682">
          <cell r="A3682" t="str">
            <v>WALarge C&amp;ITime-Of-UseWinter Peak Reduction @Generation (MW)High Participation Case0</v>
          </cell>
          <cell r="B3682" t="str">
            <v>WA</v>
          </cell>
          <cell r="C3682" t="str">
            <v>Large C&amp;I</v>
          </cell>
          <cell r="D3682" t="str">
            <v>Time-Of-Use</v>
          </cell>
          <cell r="E3682" t="str">
            <v>Winter Peak Reduction @Generation (MW)</v>
          </cell>
          <cell r="F3682" t="str">
            <v>High Participation Case</v>
          </cell>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row>
        <row r="3683">
          <cell r="A3683" t="str">
            <v>WALarge C&amp;ITime-Of-UseProgram Annual BenefitsHigh Participation Case0</v>
          </cell>
          <cell r="B3683" t="str">
            <v>WA</v>
          </cell>
          <cell r="C3683" t="str">
            <v>Large C&amp;I</v>
          </cell>
          <cell r="D3683" t="str">
            <v>Time-Of-Use</v>
          </cell>
          <cell r="E3683" t="str">
            <v>Program Annual Benefits</v>
          </cell>
          <cell r="F3683" t="str">
            <v>High Participation Case</v>
          </cell>
          <cell r="G3683">
            <v>0</v>
          </cell>
        </row>
        <row r="3684">
          <cell r="A3684" t="str">
            <v>WALarge C&amp;ITime-Of-UseNew ParticipantsHigh Participation Case0</v>
          </cell>
          <cell r="B3684" t="str">
            <v>WA</v>
          </cell>
          <cell r="C3684" t="str">
            <v>Large C&amp;I</v>
          </cell>
          <cell r="D3684" t="str">
            <v>Time-Of-Use</v>
          </cell>
          <cell r="E3684" t="str">
            <v>New Participants</v>
          </cell>
          <cell r="F3684" t="str">
            <v>High Participation Case</v>
          </cell>
          <cell r="G3684">
            <v>0</v>
          </cell>
          <cell r="H3684">
            <v>0</v>
          </cell>
          <cell r="I3684">
            <v>0</v>
          </cell>
          <cell r="J3684">
            <v>0</v>
          </cell>
          <cell r="K3684">
            <v>0</v>
          </cell>
          <cell r="L3684">
            <v>0</v>
          </cell>
          <cell r="M3684">
            <v>0</v>
          </cell>
          <cell r="N3684">
            <v>0</v>
          </cell>
          <cell r="O3684">
            <v>0</v>
          </cell>
          <cell r="P3684">
            <v>0</v>
          </cell>
          <cell r="Q3684">
            <v>0</v>
          </cell>
          <cell r="R3684">
            <v>16746.686550000006</v>
          </cell>
          <cell r="S3684">
            <v>34271.919000000009</v>
          </cell>
          <cell r="T3684">
            <v>69833.664450000011</v>
          </cell>
          <cell r="U3684">
            <v>36847.527750000037</v>
          </cell>
          <cell r="V3684">
            <v>20100.588749999937</v>
          </cell>
          <cell r="W3684">
            <v>2583.0255000000179</v>
          </cell>
          <cell r="X3684">
            <v>2585.7149999999965</v>
          </cell>
          <cell r="Y3684">
            <v>2585.2035000000324</v>
          </cell>
          <cell r="Z3684">
            <v>2584.5764999999665</v>
          </cell>
          <cell r="AA3684">
            <v>2584.3950000000186</v>
          </cell>
          <cell r="AB3684">
            <v>2584.7249999999767</v>
          </cell>
          <cell r="AC3684">
            <v>2592.8595000000205</v>
          </cell>
          <cell r="AD3684">
            <v>2694.0321599718882</v>
          </cell>
          <cell r="AE3684">
            <v>2731.0805338135397</v>
          </cell>
          <cell r="AF3684">
            <v>2768.6383974915661</v>
          </cell>
          <cell r="AG3684">
            <v>2806.7127575183695</v>
          </cell>
          <cell r="AH3684">
            <v>2845.3107167601411</v>
          </cell>
          <cell r="AI3684">
            <v>2884.4394757617847</v>
          </cell>
          <cell r="AJ3684">
            <v>2924.1063340901455</v>
          </cell>
          <cell r="AK3684">
            <v>2964.3186916958948</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row>
        <row r="3685">
          <cell r="A3685" t="str">
            <v>WALarge C&amp;ITime-Of-UseIncentive CostsHigh Participation Case0</v>
          </cell>
          <cell r="B3685" t="str">
            <v>WA</v>
          </cell>
          <cell r="C3685" t="str">
            <v>Large C&amp;I</v>
          </cell>
          <cell r="D3685" t="str">
            <v>Time-Of-Use</v>
          </cell>
          <cell r="E3685" t="str">
            <v>Incentive Costs</v>
          </cell>
          <cell r="F3685" t="str">
            <v>High Participation Case</v>
          </cell>
          <cell r="G3685">
            <v>0</v>
          </cell>
          <cell r="H3685">
            <v>0</v>
          </cell>
          <cell r="I3685">
            <v>0</v>
          </cell>
          <cell r="J3685">
            <v>0</v>
          </cell>
          <cell r="K3685">
            <v>0</v>
          </cell>
          <cell r="L3685">
            <v>0</v>
          </cell>
          <cell r="M3685">
            <v>0</v>
          </cell>
          <cell r="N3685">
            <v>0</v>
          </cell>
          <cell r="O3685">
            <v>0</v>
          </cell>
          <cell r="P3685">
            <v>0</v>
          </cell>
          <cell r="Q3685">
            <v>0</v>
          </cell>
          <cell r="R3685">
            <v>351680.42</v>
          </cell>
          <cell r="S3685">
            <v>1071390.72</v>
          </cell>
          <cell r="T3685">
            <v>2537897.67</v>
          </cell>
          <cell r="U3685">
            <v>3311695.75</v>
          </cell>
          <cell r="V3685">
            <v>3733808.12</v>
          </cell>
          <cell r="W3685">
            <v>3788051.65</v>
          </cell>
          <cell r="X3685">
            <v>3842351.67</v>
          </cell>
          <cell r="Y3685">
            <v>3896640.94</v>
          </cell>
          <cell r="Z3685">
            <v>3950917.05</v>
          </cell>
          <cell r="AA3685">
            <v>4005189.34</v>
          </cell>
          <cell r="AB3685">
            <v>4059468.57</v>
          </cell>
          <cell r="AC3685">
            <v>4113918.62</v>
          </cell>
          <cell r="AD3685">
            <v>4170493.29</v>
          </cell>
          <cell r="AE3685">
            <v>4227845.9800000004</v>
          </cell>
          <cell r="AF3685">
            <v>4285987.3899999997</v>
          </cell>
          <cell r="AG3685">
            <v>4344928.3600000003</v>
          </cell>
          <cell r="AH3685">
            <v>4404679.88</v>
          </cell>
          <cell r="AI3685">
            <v>4465253.1100000003</v>
          </cell>
          <cell r="AJ3685">
            <v>4526659.34</v>
          </cell>
          <cell r="AK3685">
            <v>4588910.04</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row>
        <row r="3686">
          <cell r="A3686" t="str">
            <v>WALarge C&amp;ITime-Of-UseParticipantsHigh Participation Case0</v>
          </cell>
          <cell r="B3686" t="str">
            <v>WA</v>
          </cell>
          <cell r="C3686" t="str">
            <v>Large C&amp;I</v>
          </cell>
          <cell r="D3686" t="str">
            <v>Time-Of-Use</v>
          </cell>
          <cell r="E3686" t="str">
            <v>Participants</v>
          </cell>
          <cell r="F3686" t="str">
            <v>High Participation Case</v>
          </cell>
          <cell r="G3686">
            <v>0</v>
          </cell>
          <cell r="H3686">
            <v>0</v>
          </cell>
          <cell r="I3686">
            <v>0</v>
          </cell>
          <cell r="J3686">
            <v>0</v>
          </cell>
          <cell r="K3686">
            <v>0</v>
          </cell>
          <cell r="L3686">
            <v>0</v>
          </cell>
          <cell r="M3686">
            <v>0</v>
          </cell>
          <cell r="N3686">
            <v>0</v>
          </cell>
          <cell r="O3686">
            <v>0</v>
          </cell>
          <cell r="P3686">
            <v>0</v>
          </cell>
          <cell r="Q3686">
            <v>0</v>
          </cell>
          <cell r="R3686">
            <v>16746.686550000006</v>
          </cell>
          <cell r="S3686">
            <v>51018.605550000015</v>
          </cell>
          <cell r="T3686">
            <v>120852.27000000002</v>
          </cell>
          <cell r="U3686">
            <v>157699.79775000006</v>
          </cell>
          <cell r="V3686">
            <v>177800.38649999999</v>
          </cell>
          <cell r="W3686">
            <v>180383.41200000001</v>
          </cell>
          <cell r="X3686">
            <v>182969.12700000001</v>
          </cell>
          <cell r="Y3686">
            <v>185554.33050000004</v>
          </cell>
          <cell r="Z3686">
            <v>188138.90700000001</v>
          </cell>
          <cell r="AA3686">
            <v>190723.30200000003</v>
          </cell>
          <cell r="AB3686">
            <v>193308.027</v>
          </cell>
          <cell r="AC3686">
            <v>195900.88650000002</v>
          </cell>
          <cell r="AD3686">
            <v>198594.91865997191</v>
          </cell>
          <cell r="AE3686">
            <v>201325.99919378545</v>
          </cell>
          <cell r="AF3686">
            <v>204094.63759127702</v>
          </cell>
          <cell r="AG3686">
            <v>206901.35034879539</v>
          </cell>
          <cell r="AH3686">
            <v>209746.66106555553</v>
          </cell>
          <cell r="AI3686">
            <v>212631.10054131731</v>
          </cell>
          <cell r="AJ3686">
            <v>215555.20687540746</v>
          </cell>
          <cell r="AK3686">
            <v>218519.52556710335</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row>
        <row r="3687">
          <cell r="A3687" t="str">
            <v>WAMedium C&amp;ITime-Of-UseProgram Annual BenefitsHigh Participation Case0</v>
          </cell>
          <cell r="B3687" t="str">
            <v>WA</v>
          </cell>
          <cell r="C3687" t="str">
            <v>Medium C&amp;I</v>
          </cell>
          <cell r="D3687" t="str">
            <v>Time-Of-Use</v>
          </cell>
          <cell r="E3687" t="str">
            <v>Program Annual Benefits</v>
          </cell>
          <cell r="F3687" t="str">
            <v>High Participation Case</v>
          </cell>
          <cell r="G3687">
            <v>0</v>
          </cell>
          <cell r="H3687">
            <v>0</v>
          </cell>
          <cell r="I3687">
            <v>0</v>
          </cell>
          <cell r="J3687">
            <v>0</v>
          </cell>
          <cell r="K3687">
            <v>0</v>
          </cell>
          <cell r="L3687">
            <v>0</v>
          </cell>
          <cell r="M3687">
            <v>0</v>
          </cell>
          <cell r="N3687">
            <v>0</v>
          </cell>
          <cell r="O3687">
            <v>0</v>
          </cell>
          <cell r="P3687">
            <v>0</v>
          </cell>
          <cell r="Q3687">
            <v>0</v>
          </cell>
          <cell r="R3687">
            <v>573231.01</v>
          </cell>
          <cell r="S3687">
            <v>1745288.43</v>
          </cell>
          <cell r="T3687">
            <v>4127886.26</v>
          </cell>
          <cell r="U3687">
            <v>5388069.9000000004</v>
          </cell>
          <cell r="V3687">
            <v>6066603.5300000003</v>
          </cell>
          <cell r="W3687">
            <v>6146956.6100000003</v>
          </cell>
          <cell r="X3687">
            <v>6226381.7599999998</v>
          </cell>
          <cell r="Y3687">
            <v>6305886.3200000003</v>
          </cell>
          <cell r="Z3687">
            <v>6389191.79</v>
          </cell>
          <cell r="AA3687">
            <v>6482465.1100000003</v>
          </cell>
          <cell r="AB3687">
            <v>6568214.9500000002</v>
          </cell>
          <cell r="AC3687">
            <v>6654117.0800000001</v>
          </cell>
          <cell r="AD3687">
            <v>6743128.8899999997</v>
          </cell>
          <cell r="AE3687">
            <v>6833331.4100000001</v>
          </cell>
          <cell r="AF3687">
            <v>6924740.5700000003</v>
          </cell>
          <cell r="AG3687">
            <v>7017372.5</v>
          </cell>
          <cell r="AH3687">
            <v>7111243.5700000003</v>
          </cell>
          <cell r="AI3687">
            <v>7206370.3399999999</v>
          </cell>
          <cell r="AJ3687">
            <v>7302769.6200000001</v>
          </cell>
          <cell r="AK3687">
            <v>7400458.4299999997</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row>
        <row r="3688">
          <cell r="A3688" t="str">
            <v>WAMedium C&amp;ITime-Of-UseProgram Annual CostsHigh Participation Case0</v>
          </cell>
          <cell r="B3688" t="str">
            <v>WA</v>
          </cell>
          <cell r="C3688" t="str">
            <v>Medium C&amp;I</v>
          </cell>
          <cell r="D3688" t="str">
            <v>Time-Of-Use</v>
          </cell>
          <cell r="E3688" t="str">
            <v>Program Annual Costs</v>
          </cell>
          <cell r="F3688" t="str">
            <v>High Participation Case</v>
          </cell>
          <cell r="G3688">
            <v>0</v>
          </cell>
          <cell r="H3688">
            <v>0</v>
          </cell>
          <cell r="I3688">
            <v>0</v>
          </cell>
          <cell r="J3688">
            <v>0</v>
          </cell>
          <cell r="K3688">
            <v>0</v>
          </cell>
          <cell r="L3688">
            <v>0</v>
          </cell>
          <cell r="M3688">
            <v>0</v>
          </cell>
          <cell r="N3688">
            <v>0</v>
          </cell>
          <cell r="O3688">
            <v>0</v>
          </cell>
          <cell r="P3688">
            <v>0</v>
          </cell>
          <cell r="Q3688">
            <v>0</v>
          </cell>
          <cell r="R3688">
            <v>5834317.1500000004</v>
          </cell>
          <cell r="S3688">
            <v>12509121.98</v>
          </cell>
          <cell r="T3688">
            <v>26286343.199999999</v>
          </cell>
          <cell r="U3688">
            <v>16130618.27</v>
          </cell>
          <cell r="V3688">
            <v>10911310.720000001</v>
          </cell>
          <cell r="W3688">
            <v>4823091.07</v>
          </cell>
          <cell r="X3688">
            <v>4899046.41</v>
          </cell>
          <cell r="Y3688">
            <v>4974249.76</v>
          </cell>
          <cell r="Z3688">
            <v>5049879.66</v>
          </cell>
          <cell r="AA3688">
            <v>5126289.05</v>
          </cell>
          <cell r="AB3688">
            <v>5203203.5</v>
          </cell>
          <cell r="AC3688">
            <v>5283869.59</v>
          </cell>
          <cell r="AD3688">
            <v>5405233.1200000001</v>
          </cell>
          <cell r="AE3688">
            <v>5502775.29</v>
          </cell>
          <cell r="AF3688">
            <v>5602414.6799999997</v>
          </cell>
          <cell r="AG3688">
            <v>5704204.7300000004</v>
          </cell>
          <cell r="AH3688">
            <v>5808200.4400000004</v>
          </cell>
          <cell r="AI3688">
            <v>5914458.3899999997</v>
          </cell>
          <cell r="AJ3688">
            <v>6023036.7800000003</v>
          </cell>
          <cell r="AK3688">
            <v>6133995.5099999998</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row>
        <row r="3689">
          <cell r="A3689" t="str">
            <v>WAMedium C&amp;ITime-Of-UseNon-Incentive CostsHigh Participation Case0</v>
          </cell>
          <cell r="B3689" t="str">
            <v>WA</v>
          </cell>
          <cell r="C3689" t="str">
            <v>Medium C&amp;I</v>
          </cell>
          <cell r="D3689" t="str">
            <v>Time-Of-Use</v>
          </cell>
          <cell r="E3689" t="str">
            <v>Non-Incentive Costs</v>
          </cell>
          <cell r="F3689" t="str">
            <v>High Participation Case</v>
          </cell>
          <cell r="G3689">
            <v>0</v>
          </cell>
          <cell r="H3689">
            <v>0</v>
          </cell>
          <cell r="I3689">
            <v>0</v>
          </cell>
          <cell r="J3689">
            <v>0</v>
          </cell>
          <cell r="K3689">
            <v>0</v>
          </cell>
          <cell r="L3689">
            <v>0</v>
          </cell>
          <cell r="M3689">
            <v>0</v>
          </cell>
          <cell r="N3689">
            <v>0</v>
          </cell>
          <cell r="O3689">
            <v>0</v>
          </cell>
          <cell r="P3689">
            <v>0</v>
          </cell>
          <cell r="Q3689">
            <v>0</v>
          </cell>
          <cell r="R3689">
            <v>5482636.7300000004</v>
          </cell>
          <cell r="S3689">
            <v>11437731.27</v>
          </cell>
          <cell r="T3689">
            <v>23748445.530000001</v>
          </cell>
          <cell r="U3689">
            <v>12818922.52</v>
          </cell>
          <cell r="V3689">
            <v>7177502.6100000003</v>
          </cell>
          <cell r="W3689">
            <v>1035039.42</v>
          </cell>
          <cell r="X3689">
            <v>1056694.75</v>
          </cell>
          <cell r="Y3689">
            <v>1077608.81</v>
          </cell>
          <cell r="Z3689">
            <v>1098962.6200000001</v>
          </cell>
          <cell r="AA3689">
            <v>1121099.71</v>
          </cell>
          <cell r="AB3689">
            <v>1143734.93</v>
          </cell>
          <cell r="AC3689">
            <v>1169950.97</v>
          </cell>
          <cell r="AD3689">
            <v>1234739.83</v>
          </cell>
          <cell r="AE3689">
            <v>1274929.31</v>
          </cell>
          <cell r="AF3689">
            <v>1316427.29</v>
          </cell>
          <cell r="AG3689">
            <v>1359276.37</v>
          </cell>
          <cell r="AH3689">
            <v>1403520.56</v>
          </cell>
          <cell r="AI3689">
            <v>1449205.28</v>
          </cell>
          <cell r="AJ3689">
            <v>1496377.44</v>
          </cell>
          <cell r="AK3689">
            <v>1545085.48</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row>
        <row r="3690">
          <cell r="A3690" t="str">
            <v>WAMedium C&amp;ITime-Of-UseSummer Peak Reduction @Meter  (MW)High Participation Case0</v>
          </cell>
          <cell r="B3690" t="str">
            <v>WA</v>
          </cell>
          <cell r="C3690" t="str">
            <v>Medium C&amp;I</v>
          </cell>
          <cell r="D3690" t="str">
            <v>Time-Of-Use</v>
          </cell>
          <cell r="E3690" t="str">
            <v>Summer Peak Reduction @Meter  (MW)</v>
          </cell>
          <cell r="F3690" t="str">
            <v>High Participation Case</v>
          </cell>
          <cell r="G3690">
            <v>0</v>
          </cell>
          <cell r="H3690">
            <v>0</v>
          </cell>
          <cell r="I3690">
            <v>0</v>
          </cell>
          <cell r="J3690">
            <v>0</v>
          </cell>
          <cell r="K3690">
            <v>0</v>
          </cell>
          <cell r="L3690">
            <v>0</v>
          </cell>
          <cell r="M3690">
            <v>0</v>
          </cell>
          <cell r="N3690">
            <v>0</v>
          </cell>
          <cell r="O3690">
            <v>0</v>
          </cell>
          <cell r="P3690">
            <v>0</v>
          </cell>
          <cell r="Q3690">
            <v>0</v>
          </cell>
          <cell r="R3690">
            <v>5.1061481672101516</v>
          </cell>
          <cell r="S3690">
            <v>15.546439584201273</v>
          </cell>
          <cell r="T3690">
            <v>36.769815927493447</v>
          </cell>
          <cell r="U3690">
            <v>47.99510590524666</v>
          </cell>
          <cell r="V3690">
            <v>54.039254216657497</v>
          </cell>
          <cell r="W3690">
            <v>54.75501228123791</v>
          </cell>
          <cell r="X3690">
            <v>55.462504704051796</v>
          </cell>
          <cell r="Y3690">
            <v>56.170704503007471</v>
          </cell>
          <cell r="Z3690">
            <v>56.91276145592839</v>
          </cell>
          <cell r="AA3690">
            <v>57.74360864977195</v>
          </cell>
          <cell r="AB3690">
            <v>58.507439221742665</v>
          </cell>
          <cell r="AC3690">
            <v>59.27262640549219</v>
          </cell>
          <cell r="AD3690">
            <v>60.065513565673378</v>
          </cell>
          <cell r="AE3690">
            <v>60.869007140432515</v>
          </cell>
          <cell r="AF3690">
            <v>61.683249011282939</v>
          </cell>
          <cell r="AG3690">
            <v>62.508382957680382</v>
          </cell>
          <cell r="AH3690">
            <v>63.344554682411669</v>
          </cell>
          <cell r="AI3690">
            <v>64.191911837323005</v>
          </cell>
          <cell r="AJ3690">
            <v>65.050604049392433</v>
          </cell>
          <cell r="AK3690">
            <v>65.920782947151125</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row>
        <row r="3691">
          <cell r="A3691" t="str">
            <v>WAMedium C&amp;ITime-Of-UseSummer Peak Reduction @Generation (MW)High Participation Case0</v>
          </cell>
          <cell r="B3691" t="str">
            <v>WA</v>
          </cell>
          <cell r="C3691" t="str">
            <v>Medium C&amp;I</v>
          </cell>
          <cell r="D3691" t="str">
            <v>Time-Of-Use</v>
          </cell>
          <cell r="E3691" t="str">
            <v>Summer Peak Reduction @Generation (MW)</v>
          </cell>
          <cell r="F3691" t="str">
            <v>High Participation Case</v>
          </cell>
          <cell r="G3691">
            <v>0</v>
          </cell>
          <cell r="H3691">
            <v>0</v>
          </cell>
          <cell r="I3691">
            <v>0</v>
          </cell>
          <cell r="J3691">
            <v>0</v>
          </cell>
          <cell r="K3691">
            <v>0</v>
          </cell>
          <cell r="L3691">
            <v>0</v>
          </cell>
          <cell r="M3691">
            <v>0</v>
          </cell>
          <cell r="N3691">
            <v>0</v>
          </cell>
          <cell r="O3691">
            <v>0</v>
          </cell>
          <cell r="P3691">
            <v>0</v>
          </cell>
          <cell r="Q3691">
            <v>0</v>
          </cell>
          <cell r="R3691">
            <v>5.6309529854545115</v>
          </cell>
          <cell r="S3691">
            <v>17.1442871462299</v>
          </cell>
          <cell r="T3691">
            <v>40.548980952242438</v>
          </cell>
          <cell r="U3691">
            <v>52.92799504328039</v>
          </cell>
          <cell r="V3691">
            <v>59.593354892652727</v>
          </cell>
          <cell r="W3691">
            <v>60.382677857562754</v>
          </cell>
          <cell r="X3691">
            <v>61.162885646285609</v>
          </cell>
          <cell r="Y3691">
            <v>61.94387351456492</v>
          </cell>
          <cell r="Z3691">
            <v>62.762198341341403</v>
          </cell>
          <cell r="AA3691">
            <v>63.678439181486489</v>
          </cell>
          <cell r="AB3691">
            <v>64.520775498172327</v>
          </cell>
          <cell r="AC3691">
            <v>65.364607857843168</v>
          </cell>
          <cell r="AD3691">
            <v>66.238987169908881</v>
          </cell>
          <cell r="AE3691">
            <v>67.125063013269198</v>
          </cell>
          <cell r="AF3691">
            <v>68.022991851877961</v>
          </cell>
          <cell r="AG3691">
            <v>68.932932242700019</v>
          </cell>
          <cell r="AH3691">
            <v>69.855044863709381</v>
          </cell>
          <cell r="AI3691">
            <v>70.789492542261797</v>
          </cell>
          <cell r="AJ3691">
            <v>71.73644028384696</v>
          </cell>
          <cell r="AK3691">
            <v>72.696055301225314</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row>
        <row r="3692">
          <cell r="A3692" t="str">
            <v>WAMedium C&amp;ITime-Of-UseWinter Peak Reduction @Meter  (MW)High Participation Case0</v>
          </cell>
          <cell r="B3692" t="str">
            <v>WA</v>
          </cell>
          <cell r="C3692" t="str">
            <v>Medium C&amp;I</v>
          </cell>
          <cell r="D3692" t="str">
            <v>Time-Of-Use</v>
          </cell>
          <cell r="E3692" t="str">
            <v>Winter Peak Reduction @Meter  (MW)</v>
          </cell>
          <cell r="F3692" t="str">
            <v>High Participation Case</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row>
        <row r="3693">
          <cell r="A3693" t="str">
            <v>WAMedium C&amp;ITime-Of-UseWinter Peak Reduction @Generation (MW)High Participation Case0</v>
          </cell>
          <cell r="B3693" t="str">
            <v>WA</v>
          </cell>
          <cell r="C3693" t="str">
            <v>Medium C&amp;I</v>
          </cell>
          <cell r="D3693" t="str">
            <v>Time-Of-Use</v>
          </cell>
          <cell r="E3693" t="str">
            <v>Winter Peak Reduction @Generation (MW)</v>
          </cell>
          <cell r="F3693" t="str">
            <v>High Participation Case</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row>
        <row r="3694">
          <cell r="A3694" t="str">
            <v>WAMedium C&amp;ITime-Of-UseProgram Annual BenefitsHigh Participation Case0</v>
          </cell>
          <cell r="B3694" t="str">
            <v>WA</v>
          </cell>
          <cell r="C3694" t="str">
            <v>Medium C&amp;I</v>
          </cell>
          <cell r="D3694" t="str">
            <v>Time-Of-Use</v>
          </cell>
          <cell r="E3694" t="str">
            <v>Program Annual Benefits</v>
          </cell>
          <cell r="F3694" t="str">
            <v>High Participation Case</v>
          </cell>
          <cell r="G3694">
            <v>0</v>
          </cell>
        </row>
        <row r="3695">
          <cell r="A3695" t="str">
            <v>WAMedium C&amp;ITime-Of-UseNew ParticipantsHigh Participation Case0</v>
          </cell>
          <cell r="B3695" t="str">
            <v>WA</v>
          </cell>
          <cell r="C3695" t="str">
            <v>Medium C&amp;I</v>
          </cell>
          <cell r="D3695" t="str">
            <v>Time-Of-Use</v>
          </cell>
          <cell r="E3695" t="str">
            <v>New Participants</v>
          </cell>
          <cell r="F3695" t="str">
            <v>High Participation Case</v>
          </cell>
          <cell r="G3695">
            <v>0</v>
          </cell>
          <cell r="H3695">
            <v>0</v>
          </cell>
          <cell r="I3695">
            <v>0</v>
          </cell>
          <cell r="J3695">
            <v>0</v>
          </cell>
          <cell r="K3695">
            <v>0</v>
          </cell>
          <cell r="L3695">
            <v>0</v>
          </cell>
          <cell r="M3695">
            <v>0</v>
          </cell>
          <cell r="N3695">
            <v>0</v>
          </cell>
          <cell r="O3695">
            <v>0</v>
          </cell>
          <cell r="P3695">
            <v>0</v>
          </cell>
          <cell r="Q3695">
            <v>0</v>
          </cell>
          <cell r="R3695">
            <v>16746.686550000006</v>
          </cell>
          <cell r="S3695">
            <v>34271.919000000009</v>
          </cell>
          <cell r="T3695">
            <v>69833.664450000011</v>
          </cell>
          <cell r="U3695">
            <v>36847.527750000037</v>
          </cell>
          <cell r="V3695">
            <v>20100.588749999937</v>
          </cell>
          <cell r="W3695">
            <v>2583.0255000000179</v>
          </cell>
          <cell r="X3695">
            <v>2585.7149999999965</v>
          </cell>
          <cell r="Y3695">
            <v>2585.2035000000324</v>
          </cell>
          <cell r="Z3695">
            <v>2584.5764999999665</v>
          </cell>
          <cell r="AA3695">
            <v>2584.3950000000186</v>
          </cell>
          <cell r="AB3695">
            <v>2584.7249999999767</v>
          </cell>
          <cell r="AC3695">
            <v>2592.8595000000205</v>
          </cell>
          <cell r="AD3695">
            <v>2694.0321599718882</v>
          </cell>
          <cell r="AE3695">
            <v>2731.0805338135397</v>
          </cell>
          <cell r="AF3695">
            <v>2768.6383974915661</v>
          </cell>
          <cell r="AG3695">
            <v>2806.7127575183695</v>
          </cell>
          <cell r="AH3695">
            <v>2845.3107167601411</v>
          </cell>
          <cell r="AI3695">
            <v>2884.4394757617847</v>
          </cell>
          <cell r="AJ3695">
            <v>2924.1063340901455</v>
          </cell>
          <cell r="AK3695">
            <v>2964.3186916958948</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row>
        <row r="3696">
          <cell r="A3696" t="str">
            <v>WAMedium C&amp;ITime-Of-UseIncentive CostsHigh Participation Case0</v>
          </cell>
          <cell r="B3696" t="str">
            <v>WA</v>
          </cell>
          <cell r="C3696" t="str">
            <v>Medium C&amp;I</v>
          </cell>
          <cell r="D3696" t="str">
            <v>Time-Of-Use</v>
          </cell>
          <cell r="E3696" t="str">
            <v>Incentive Costs</v>
          </cell>
          <cell r="F3696" t="str">
            <v>High Participation Case</v>
          </cell>
          <cell r="G3696">
            <v>0</v>
          </cell>
          <cell r="H3696">
            <v>0</v>
          </cell>
          <cell r="I3696">
            <v>0</v>
          </cell>
          <cell r="J3696">
            <v>0</v>
          </cell>
          <cell r="K3696">
            <v>0</v>
          </cell>
          <cell r="L3696">
            <v>0</v>
          </cell>
          <cell r="M3696">
            <v>0</v>
          </cell>
          <cell r="N3696">
            <v>0</v>
          </cell>
          <cell r="O3696">
            <v>0</v>
          </cell>
          <cell r="P3696">
            <v>0</v>
          </cell>
          <cell r="Q3696">
            <v>0</v>
          </cell>
          <cell r="R3696">
            <v>351680.42</v>
          </cell>
          <cell r="S3696">
            <v>1071390.72</v>
          </cell>
          <cell r="T3696">
            <v>2537897.67</v>
          </cell>
          <cell r="U3696">
            <v>3311695.75</v>
          </cell>
          <cell r="V3696">
            <v>3733808.12</v>
          </cell>
          <cell r="W3696">
            <v>3788051.65</v>
          </cell>
          <cell r="X3696">
            <v>3842351.67</v>
          </cell>
          <cell r="Y3696">
            <v>3896640.94</v>
          </cell>
          <cell r="Z3696">
            <v>3950917.05</v>
          </cell>
          <cell r="AA3696">
            <v>4005189.34</v>
          </cell>
          <cell r="AB3696">
            <v>4059468.57</v>
          </cell>
          <cell r="AC3696">
            <v>4113918.62</v>
          </cell>
          <cell r="AD3696">
            <v>4170493.29</v>
          </cell>
          <cell r="AE3696">
            <v>4227845.9800000004</v>
          </cell>
          <cell r="AF3696">
            <v>4285987.3899999997</v>
          </cell>
          <cell r="AG3696">
            <v>4344928.3600000003</v>
          </cell>
          <cell r="AH3696">
            <v>4404679.88</v>
          </cell>
          <cell r="AI3696">
            <v>4465253.1100000003</v>
          </cell>
          <cell r="AJ3696">
            <v>4526659.34</v>
          </cell>
          <cell r="AK3696">
            <v>4588910.04</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row>
        <row r="3697">
          <cell r="A3697" t="str">
            <v>WAMedium C&amp;ITime-Of-UseParticipantsHigh Participation Case0</v>
          </cell>
          <cell r="B3697" t="str">
            <v>WA</v>
          </cell>
          <cell r="C3697" t="str">
            <v>Medium C&amp;I</v>
          </cell>
          <cell r="D3697" t="str">
            <v>Time-Of-Use</v>
          </cell>
          <cell r="E3697" t="str">
            <v>Participants</v>
          </cell>
          <cell r="F3697" t="str">
            <v>High Participation Case</v>
          </cell>
          <cell r="G3697">
            <v>0</v>
          </cell>
          <cell r="H3697">
            <v>0</v>
          </cell>
          <cell r="I3697">
            <v>0</v>
          </cell>
          <cell r="J3697">
            <v>0</v>
          </cell>
          <cell r="K3697">
            <v>0</v>
          </cell>
          <cell r="L3697">
            <v>0</v>
          </cell>
          <cell r="M3697">
            <v>0</v>
          </cell>
          <cell r="N3697">
            <v>0</v>
          </cell>
          <cell r="O3697">
            <v>0</v>
          </cell>
          <cell r="P3697">
            <v>0</v>
          </cell>
          <cell r="Q3697">
            <v>0</v>
          </cell>
          <cell r="R3697">
            <v>16746.686550000006</v>
          </cell>
          <cell r="S3697">
            <v>51018.605550000015</v>
          </cell>
          <cell r="T3697">
            <v>120852.27000000002</v>
          </cell>
          <cell r="U3697">
            <v>157699.79775000006</v>
          </cell>
          <cell r="V3697">
            <v>177800.38649999999</v>
          </cell>
          <cell r="W3697">
            <v>180383.41200000001</v>
          </cell>
          <cell r="X3697">
            <v>182969.12700000001</v>
          </cell>
          <cell r="Y3697">
            <v>185554.33050000004</v>
          </cell>
          <cell r="Z3697">
            <v>188138.90700000001</v>
          </cell>
          <cell r="AA3697">
            <v>190723.30200000003</v>
          </cell>
          <cell r="AB3697">
            <v>193308.027</v>
          </cell>
          <cell r="AC3697">
            <v>195900.88650000002</v>
          </cell>
          <cell r="AD3697">
            <v>198594.91865997191</v>
          </cell>
          <cell r="AE3697">
            <v>201325.99919378545</v>
          </cell>
          <cell r="AF3697">
            <v>204094.63759127702</v>
          </cell>
          <cell r="AG3697">
            <v>206901.35034879539</v>
          </cell>
          <cell r="AH3697">
            <v>209746.66106555553</v>
          </cell>
          <cell r="AI3697">
            <v>212631.10054131731</v>
          </cell>
          <cell r="AJ3697">
            <v>215555.20687540746</v>
          </cell>
          <cell r="AK3697">
            <v>218519.52556710335</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row>
        <row r="3698">
          <cell r="A3698" t="str">
            <v>WAResidentialTime-Of-UseProgram Annual BenefitsHigh Participation Case0</v>
          </cell>
          <cell r="B3698" t="str">
            <v>WA</v>
          </cell>
          <cell r="C3698" t="str">
            <v>Residential</v>
          </cell>
          <cell r="D3698" t="str">
            <v>Time-Of-Use</v>
          </cell>
          <cell r="E3698" t="str">
            <v>Program Annual Benefits</v>
          </cell>
          <cell r="F3698" t="str">
            <v>High Participation Case</v>
          </cell>
          <cell r="G3698">
            <v>0</v>
          </cell>
          <cell r="H3698">
            <v>0</v>
          </cell>
          <cell r="I3698">
            <v>0</v>
          </cell>
          <cell r="J3698">
            <v>0</v>
          </cell>
          <cell r="K3698">
            <v>0</v>
          </cell>
          <cell r="L3698">
            <v>0</v>
          </cell>
          <cell r="M3698">
            <v>0</v>
          </cell>
          <cell r="N3698">
            <v>0</v>
          </cell>
          <cell r="O3698">
            <v>0</v>
          </cell>
          <cell r="P3698">
            <v>0</v>
          </cell>
          <cell r="Q3698">
            <v>0</v>
          </cell>
          <cell r="R3698">
            <v>573231.01</v>
          </cell>
          <cell r="S3698">
            <v>1745288.43</v>
          </cell>
          <cell r="T3698">
            <v>4127886.26</v>
          </cell>
          <cell r="U3698">
            <v>5388069.9000000004</v>
          </cell>
          <cell r="V3698">
            <v>6066603.5300000003</v>
          </cell>
          <cell r="W3698">
            <v>6146956.6100000003</v>
          </cell>
          <cell r="X3698">
            <v>6226381.7599999998</v>
          </cell>
          <cell r="Y3698">
            <v>6305886.3200000003</v>
          </cell>
          <cell r="Z3698">
            <v>6389191.79</v>
          </cell>
          <cell r="AA3698">
            <v>6482465.1100000003</v>
          </cell>
          <cell r="AB3698">
            <v>6568214.9500000002</v>
          </cell>
          <cell r="AC3698">
            <v>6654117.0800000001</v>
          </cell>
          <cell r="AD3698">
            <v>6743128.8899999997</v>
          </cell>
          <cell r="AE3698">
            <v>6833331.4100000001</v>
          </cell>
          <cell r="AF3698">
            <v>6924740.5700000003</v>
          </cell>
          <cell r="AG3698">
            <v>7017372.5</v>
          </cell>
          <cell r="AH3698">
            <v>7111243.5700000003</v>
          </cell>
          <cell r="AI3698">
            <v>7206370.3399999999</v>
          </cell>
          <cell r="AJ3698">
            <v>7302769.6200000001</v>
          </cell>
          <cell r="AK3698">
            <v>7400458.4299999997</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row>
        <row r="3699">
          <cell r="A3699" t="str">
            <v>WAResidentialTime-Of-UseProgram Annual CostsHigh Participation Case0</v>
          </cell>
          <cell r="B3699" t="str">
            <v>WA</v>
          </cell>
          <cell r="C3699" t="str">
            <v>Residential</v>
          </cell>
          <cell r="D3699" t="str">
            <v>Time-Of-Use</v>
          </cell>
          <cell r="E3699" t="str">
            <v>Program Annual Costs</v>
          </cell>
          <cell r="F3699" t="str">
            <v>High Participation Case</v>
          </cell>
          <cell r="G3699">
            <v>0</v>
          </cell>
          <cell r="H3699">
            <v>0</v>
          </cell>
          <cell r="I3699">
            <v>0</v>
          </cell>
          <cell r="J3699">
            <v>0</v>
          </cell>
          <cell r="K3699">
            <v>0</v>
          </cell>
          <cell r="L3699">
            <v>0</v>
          </cell>
          <cell r="M3699">
            <v>0</v>
          </cell>
          <cell r="N3699">
            <v>0</v>
          </cell>
          <cell r="O3699">
            <v>0</v>
          </cell>
          <cell r="P3699">
            <v>0</v>
          </cell>
          <cell r="Q3699">
            <v>0</v>
          </cell>
          <cell r="R3699">
            <v>5834317.1500000004</v>
          </cell>
          <cell r="S3699">
            <v>12509121.98</v>
          </cell>
          <cell r="T3699">
            <v>26286343.199999999</v>
          </cell>
          <cell r="U3699">
            <v>16130618.27</v>
          </cell>
          <cell r="V3699">
            <v>10911310.720000001</v>
          </cell>
          <cell r="W3699">
            <v>4823091.07</v>
          </cell>
          <cell r="X3699">
            <v>4899046.41</v>
          </cell>
          <cell r="Y3699">
            <v>4974249.76</v>
          </cell>
          <cell r="Z3699">
            <v>5049879.66</v>
          </cell>
          <cell r="AA3699">
            <v>5126289.05</v>
          </cell>
          <cell r="AB3699">
            <v>5203203.5</v>
          </cell>
          <cell r="AC3699">
            <v>5283869.59</v>
          </cell>
          <cell r="AD3699">
            <v>5405233.1200000001</v>
          </cell>
          <cell r="AE3699">
            <v>5502775.29</v>
          </cell>
          <cell r="AF3699">
            <v>5602414.6799999997</v>
          </cell>
          <cell r="AG3699">
            <v>5704204.7300000004</v>
          </cell>
          <cell r="AH3699">
            <v>5808200.4400000004</v>
          </cell>
          <cell r="AI3699">
            <v>5914458.3899999997</v>
          </cell>
          <cell r="AJ3699">
            <v>6023036.7800000003</v>
          </cell>
          <cell r="AK3699">
            <v>6133995.5099999998</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row>
        <row r="3700">
          <cell r="A3700" t="str">
            <v>WAResidentialTime-Of-UseNon-Incentive CostsHigh Participation Case0</v>
          </cell>
          <cell r="B3700" t="str">
            <v>WA</v>
          </cell>
          <cell r="C3700" t="str">
            <v>Residential</v>
          </cell>
          <cell r="D3700" t="str">
            <v>Time-Of-Use</v>
          </cell>
          <cell r="E3700" t="str">
            <v>Non-Incentive Costs</v>
          </cell>
          <cell r="F3700" t="str">
            <v>High Participation Case</v>
          </cell>
          <cell r="G3700">
            <v>0</v>
          </cell>
          <cell r="H3700">
            <v>0</v>
          </cell>
          <cell r="I3700">
            <v>0</v>
          </cell>
          <cell r="J3700">
            <v>0</v>
          </cell>
          <cell r="K3700">
            <v>0</v>
          </cell>
          <cell r="L3700">
            <v>0</v>
          </cell>
          <cell r="M3700">
            <v>0</v>
          </cell>
          <cell r="N3700">
            <v>0</v>
          </cell>
          <cell r="O3700">
            <v>0</v>
          </cell>
          <cell r="P3700">
            <v>0</v>
          </cell>
          <cell r="Q3700">
            <v>0</v>
          </cell>
          <cell r="R3700">
            <v>5482636.7300000004</v>
          </cell>
          <cell r="S3700">
            <v>11437731.27</v>
          </cell>
          <cell r="T3700">
            <v>23748445.530000001</v>
          </cell>
          <cell r="U3700">
            <v>12818922.52</v>
          </cell>
          <cell r="V3700">
            <v>7177502.6100000003</v>
          </cell>
          <cell r="W3700">
            <v>1035039.42</v>
          </cell>
          <cell r="X3700">
            <v>1056694.75</v>
          </cell>
          <cell r="Y3700">
            <v>1077608.81</v>
          </cell>
          <cell r="Z3700">
            <v>1098962.6200000001</v>
          </cell>
          <cell r="AA3700">
            <v>1121099.71</v>
          </cell>
          <cell r="AB3700">
            <v>1143734.93</v>
          </cell>
          <cell r="AC3700">
            <v>1169950.97</v>
          </cell>
          <cell r="AD3700">
            <v>1234739.83</v>
          </cell>
          <cell r="AE3700">
            <v>1274929.31</v>
          </cell>
          <cell r="AF3700">
            <v>1316427.29</v>
          </cell>
          <cell r="AG3700">
            <v>1359276.37</v>
          </cell>
          <cell r="AH3700">
            <v>1403520.56</v>
          </cell>
          <cell r="AI3700">
            <v>1449205.28</v>
          </cell>
          <cell r="AJ3700">
            <v>1496377.44</v>
          </cell>
          <cell r="AK3700">
            <v>1545085.48</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row>
        <row r="3701">
          <cell r="A3701" t="str">
            <v>WAResidentialTime-Of-UseSummer Peak Reduction @Meter  (MW)High Participation Case0</v>
          </cell>
          <cell r="B3701" t="str">
            <v>WA</v>
          </cell>
          <cell r="C3701" t="str">
            <v>Residential</v>
          </cell>
          <cell r="D3701" t="str">
            <v>Time-Of-Use</v>
          </cell>
          <cell r="E3701" t="str">
            <v>Summer Peak Reduction @Meter  (MW)</v>
          </cell>
          <cell r="F3701" t="str">
            <v>High Participation Case</v>
          </cell>
          <cell r="G3701">
            <v>0</v>
          </cell>
          <cell r="H3701">
            <v>0</v>
          </cell>
          <cell r="I3701">
            <v>0</v>
          </cell>
          <cell r="J3701">
            <v>0</v>
          </cell>
          <cell r="K3701">
            <v>0</v>
          </cell>
          <cell r="L3701">
            <v>0</v>
          </cell>
          <cell r="M3701">
            <v>0</v>
          </cell>
          <cell r="N3701">
            <v>0</v>
          </cell>
          <cell r="O3701">
            <v>0</v>
          </cell>
          <cell r="P3701">
            <v>0</v>
          </cell>
          <cell r="Q3701">
            <v>0</v>
          </cell>
          <cell r="R3701">
            <v>5.1061481672101516</v>
          </cell>
          <cell r="S3701">
            <v>15.546439584201273</v>
          </cell>
          <cell r="T3701">
            <v>36.769815927493447</v>
          </cell>
          <cell r="U3701">
            <v>47.99510590524666</v>
          </cell>
          <cell r="V3701">
            <v>54.039254216657497</v>
          </cell>
          <cell r="W3701">
            <v>54.75501228123791</v>
          </cell>
          <cell r="X3701">
            <v>55.462504704051796</v>
          </cell>
          <cell r="Y3701">
            <v>56.170704503007471</v>
          </cell>
          <cell r="Z3701">
            <v>56.91276145592839</v>
          </cell>
          <cell r="AA3701">
            <v>57.74360864977195</v>
          </cell>
          <cell r="AB3701">
            <v>58.507439221742665</v>
          </cell>
          <cell r="AC3701">
            <v>59.27262640549219</v>
          </cell>
          <cell r="AD3701">
            <v>60.065513565673378</v>
          </cell>
          <cell r="AE3701">
            <v>60.869007140432515</v>
          </cell>
          <cell r="AF3701">
            <v>61.683249011282939</v>
          </cell>
          <cell r="AG3701">
            <v>62.508382957680382</v>
          </cell>
          <cell r="AH3701">
            <v>63.344554682411669</v>
          </cell>
          <cell r="AI3701">
            <v>64.191911837323005</v>
          </cell>
          <cell r="AJ3701">
            <v>65.050604049392433</v>
          </cell>
          <cell r="AK3701">
            <v>65.920782947151125</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row>
        <row r="3702">
          <cell r="A3702" t="str">
            <v>WAResidentialTime-Of-UseSummer Peak Reduction @Generation (MW)High Participation Case0</v>
          </cell>
          <cell r="B3702" t="str">
            <v>WA</v>
          </cell>
          <cell r="C3702" t="str">
            <v>Residential</v>
          </cell>
          <cell r="D3702" t="str">
            <v>Time-Of-Use</v>
          </cell>
          <cell r="E3702" t="str">
            <v>Summer Peak Reduction @Generation (MW)</v>
          </cell>
          <cell r="F3702" t="str">
            <v>High Participation Case</v>
          </cell>
          <cell r="G3702">
            <v>0</v>
          </cell>
          <cell r="H3702">
            <v>0</v>
          </cell>
          <cell r="I3702">
            <v>0</v>
          </cell>
          <cell r="J3702">
            <v>0</v>
          </cell>
          <cell r="K3702">
            <v>0</v>
          </cell>
          <cell r="L3702">
            <v>0</v>
          </cell>
          <cell r="M3702">
            <v>0</v>
          </cell>
          <cell r="N3702">
            <v>0</v>
          </cell>
          <cell r="O3702">
            <v>0</v>
          </cell>
          <cell r="P3702">
            <v>0</v>
          </cell>
          <cell r="Q3702">
            <v>0</v>
          </cell>
          <cell r="R3702">
            <v>5.6309529854545115</v>
          </cell>
          <cell r="S3702">
            <v>17.1442871462299</v>
          </cell>
          <cell r="T3702">
            <v>40.548980952242438</v>
          </cell>
          <cell r="U3702">
            <v>52.92799504328039</v>
          </cell>
          <cell r="V3702">
            <v>59.593354892652727</v>
          </cell>
          <cell r="W3702">
            <v>60.382677857562754</v>
          </cell>
          <cell r="X3702">
            <v>61.162885646285609</v>
          </cell>
          <cell r="Y3702">
            <v>61.94387351456492</v>
          </cell>
          <cell r="Z3702">
            <v>62.762198341341403</v>
          </cell>
          <cell r="AA3702">
            <v>63.678439181486489</v>
          </cell>
          <cell r="AB3702">
            <v>64.520775498172327</v>
          </cell>
          <cell r="AC3702">
            <v>65.364607857843168</v>
          </cell>
          <cell r="AD3702">
            <v>66.238987169908881</v>
          </cell>
          <cell r="AE3702">
            <v>67.125063013269198</v>
          </cell>
          <cell r="AF3702">
            <v>68.022991851877961</v>
          </cell>
          <cell r="AG3702">
            <v>68.932932242700019</v>
          </cell>
          <cell r="AH3702">
            <v>69.855044863709381</v>
          </cell>
          <cell r="AI3702">
            <v>70.789492542261797</v>
          </cell>
          <cell r="AJ3702">
            <v>71.73644028384696</v>
          </cell>
          <cell r="AK3702">
            <v>72.696055301225314</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row>
        <row r="3703">
          <cell r="A3703" t="str">
            <v>WAResidentialTime-Of-UseWinter Peak Reduction @Meter  (MW)High Participation Case0</v>
          </cell>
          <cell r="B3703" t="str">
            <v>WA</v>
          </cell>
          <cell r="C3703" t="str">
            <v>Residential</v>
          </cell>
          <cell r="D3703" t="str">
            <v>Time-Of-Use</v>
          </cell>
          <cell r="E3703" t="str">
            <v>Winter Peak Reduction @Meter  (MW)</v>
          </cell>
          <cell r="F3703" t="str">
            <v>High Participation Case</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row>
        <row r="3704">
          <cell r="A3704" t="str">
            <v>WAResidentialTime-Of-UseWinter Peak Reduction @Generation (MW)High Participation Case0</v>
          </cell>
          <cell r="B3704" t="str">
            <v>WA</v>
          </cell>
          <cell r="C3704" t="str">
            <v>Residential</v>
          </cell>
          <cell r="D3704" t="str">
            <v>Time-Of-Use</v>
          </cell>
          <cell r="E3704" t="str">
            <v>Winter Peak Reduction @Generation (MW)</v>
          </cell>
          <cell r="F3704" t="str">
            <v>High Participation Case</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row>
        <row r="3705">
          <cell r="A3705" t="str">
            <v>WAResidentialTime-Of-UseProgram Annual BenefitsHigh Participation Case0</v>
          </cell>
          <cell r="B3705" t="str">
            <v>WA</v>
          </cell>
          <cell r="C3705" t="str">
            <v>Residential</v>
          </cell>
          <cell r="D3705" t="str">
            <v>Time-Of-Use</v>
          </cell>
          <cell r="E3705" t="str">
            <v>Program Annual Benefits</v>
          </cell>
          <cell r="F3705" t="str">
            <v>High Participation Case</v>
          </cell>
          <cell r="G3705">
            <v>0</v>
          </cell>
        </row>
        <row r="3706">
          <cell r="A3706" t="str">
            <v>WAResidentialTime-Of-UseNew ParticipantsHigh Participation Case0</v>
          </cell>
          <cell r="B3706" t="str">
            <v>WA</v>
          </cell>
          <cell r="C3706" t="str">
            <v>Residential</v>
          </cell>
          <cell r="D3706" t="str">
            <v>Time-Of-Use</v>
          </cell>
          <cell r="E3706" t="str">
            <v>New Participants</v>
          </cell>
          <cell r="F3706" t="str">
            <v>High Participation Case</v>
          </cell>
          <cell r="G3706">
            <v>0</v>
          </cell>
          <cell r="H3706">
            <v>0</v>
          </cell>
          <cell r="I3706">
            <v>0</v>
          </cell>
          <cell r="J3706">
            <v>0</v>
          </cell>
          <cell r="K3706">
            <v>0</v>
          </cell>
          <cell r="L3706">
            <v>0</v>
          </cell>
          <cell r="M3706">
            <v>0</v>
          </cell>
          <cell r="N3706">
            <v>0</v>
          </cell>
          <cell r="O3706">
            <v>0</v>
          </cell>
          <cell r="P3706">
            <v>0</v>
          </cell>
          <cell r="Q3706">
            <v>0</v>
          </cell>
          <cell r="R3706">
            <v>16746.686550000006</v>
          </cell>
          <cell r="S3706">
            <v>34271.919000000009</v>
          </cell>
          <cell r="T3706">
            <v>69833.664450000011</v>
          </cell>
          <cell r="U3706">
            <v>36847.527750000037</v>
          </cell>
          <cell r="V3706">
            <v>20100.588749999937</v>
          </cell>
          <cell r="W3706">
            <v>2583.0255000000179</v>
          </cell>
          <cell r="X3706">
            <v>2585.7149999999965</v>
          </cell>
          <cell r="Y3706">
            <v>2585.2035000000324</v>
          </cell>
          <cell r="Z3706">
            <v>2584.5764999999665</v>
          </cell>
          <cell r="AA3706">
            <v>2584.3950000000186</v>
          </cell>
          <cell r="AB3706">
            <v>2584.7249999999767</v>
          </cell>
          <cell r="AC3706">
            <v>2592.8595000000205</v>
          </cell>
          <cell r="AD3706">
            <v>2694.0321599718882</v>
          </cell>
          <cell r="AE3706">
            <v>2731.0805338135397</v>
          </cell>
          <cell r="AF3706">
            <v>2768.6383974915661</v>
          </cell>
          <cell r="AG3706">
            <v>2806.7127575183695</v>
          </cell>
          <cell r="AH3706">
            <v>2845.3107167601411</v>
          </cell>
          <cell r="AI3706">
            <v>2884.4394757617847</v>
          </cell>
          <cell r="AJ3706">
            <v>2924.1063340901455</v>
          </cell>
          <cell r="AK3706">
            <v>2964.3186916958948</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row>
        <row r="3707">
          <cell r="A3707" t="str">
            <v>WAResidentialTime-Of-UseIncentive CostsHigh Participation Case0</v>
          </cell>
          <cell r="B3707" t="str">
            <v>WA</v>
          </cell>
          <cell r="C3707" t="str">
            <v>Residential</v>
          </cell>
          <cell r="D3707" t="str">
            <v>Time-Of-Use</v>
          </cell>
          <cell r="E3707" t="str">
            <v>Incentive Costs</v>
          </cell>
          <cell r="F3707" t="str">
            <v>High Participation Case</v>
          </cell>
          <cell r="G3707">
            <v>0</v>
          </cell>
          <cell r="H3707">
            <v>0</v>
          </cell>
          <cell r="I3707">
            <v>0</v>
          </cell>
          <cell r="J3707">
            <v>0</v>
          </cell>
          <cell r="K3707">
            <v>0</v>
          </cell>
          <cell r="L3707">
            <v>0</v>
          </cell>
          <cell r="M3707">
            <v>0</v>
          </cell>
          <cell r="N3707">
            <v>0</v>
          </cell>
          <cell r="O3707">
            <v>0</v>
          </cell>
          <cell r="P3707">
            <v>0</v>
          </cell>
          <cell r="Q3707">
            <v>0</v>
          </cell>
          <cell r="R3707">
            <v>351680.42</v>
          </cell>
          <cell r="S3707">
            <v>1071390.72</v>
          </cell>
          <cell r="T3707">
            <v>2537897.67</v>
          </cell>
          <cell r="U3707">
            <v>3311695.75</v>
          </cell>
          <cell r="V3707">
            <v>3733808.12</v>
          </cell>
          <cell r="W3707">
            <v>3788051.65</v>
          </cell>
          <cell r="X3707">
            <v>3842351.67</v>
          </cell>
          <cell r="Y3707">
            <v>3896640.94</v>
          </cell>
          <cell r="Z3707">
            <v>3950917.05</v>
          </cell>
          <cell r="AA3707">
            <v>4005189.34</v>
          </cell>
          <cell r="AB3707">
            <v>4059468.57</v>
          </cell>
          <cell r="AC3707">
            <v>4113918.62</v>
          </cell>
          <cell r="AD3707">
            <v>4170493.29</v>
          </cell>
          <cell r="AE3707">
            <v>4227845.9800000004</v>
          </cell>
          <cell r="AF3707">
            <v>4285987.3899999997</v>
          </cell>
          <cell r="AG3707">
            <v>4344928.3600000003</v>
          </cell>
          <cell r="AH3707">
            <v>4404679.88</v>
          </cell>
          <cell r="AI3707">
            <v>4465253.1100000003</v>
          </cell>
          <cell r="AJ3707">
            <v>4526659.34</v>
          </cell>
          <cell r="AK3707">
            <v>4588910.04</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row>
        <row r="3708">
          <cell r="A3708" t="str">
            <v>WAResidentialTime-Of-UseParticipantsHigh Participation Case0</v>
          </cell>
          <cell r="B3708" t="str">
            <v>WA</v>
          </cell>
          <cell r="C3708" t="str">
            <v>Residential</v>
          </cell>
          <cell r="D3708" t="str">
            <v>Time-Of-Use</v>
          </cell>
          <cell r="E3708" t="str">
            <v>Participants</v>
          </cell>
          <cell r="F3708" t="str">
            <v>High Participation Case</v>
          </cell>
          <cell r="G3708">
            <v>0</v>
          </cell>
          <cell r="H3708">
            <v>0</v>
          </cell>
          <cell r="I3708">
            <v>0</v>
          </cell>
          <cell r="J3708">
            <v>0</v>
          </cell>
          <cell r="K3708">
            <v>0</v>
          </cell>
          <cell r="L3708">
            <v>0</v>
          </cell>
          <cell r="M3708">
            <v>0</v>
          </cell>
          <cell r="N3708">
            <v>0</v>
          </cell>
          <cell r="O3708">
            <v>0</v>
          </cell>
          <cell r="P3708">
            <v>0</v>
          </cell>
          <cell r="Q3708">
            <v>0</v>
          </cell>
          <cell r="R3708">
            <v>16746.686550000006</v>
          </cell>
          <cell r="S3708">
            <v>51018.605550000015</v>
          </cell>
          <cell r="T3708">
            <v>120852.27000000002</v>
          </cell>
          <cell r="U3708">
            <v>157699.79775000006</v>
          </cell>
          <cell r="V3708">
            <v>177800.38649999999</v>
          </cell>
          <cell r="W3708">
            <v>180383.41200000001</v>
          </cell>
          <cell r="X3708">
            <v>182969.12700000001</v>
          </cell>
          <cell r="Y3708">
            <v>185554.33050000004</v>
          </cell>
          <cell r="Z3708">
            <v>188138.90700000001</v>
          </cell>
          <cell r="AA3708">
            <v>190723.30200000003</v>
          </cell>
          <cell r="AB3708">
            <v>193308.027</v>
          </cell>
          <cell r="AC3708">
            <v>195900.88650000002</v>
          </cell>
          <cell r="AD3708">
            <v>198594.91865997191</v>
          </cell>
          <cell r="AE3708">
            <v>201325.99919378545</v>
          </cell>
          <cell r="AF3708">
            <v>204094.63759127702</v>
          </cell>
          <cell r="AG3708">
            <v>206901.35034879539</v>
          </cell>
          <cell r="AH3708">
            <v>209746.66106555553</v>
          </cell>
          <cell r="AI3708">
            <v>212631.10054131731</v>
          </cell>
          <cell r="AJ3708">
            <v>215555.20687540746</v>
          </cell>
          <cell r="AK3708">
            <v>218519.52556710335</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row>
        <row r="3709">
          <cell r="A3709" t="str">
            <v>WASmall C&amp;ITime-Of-UseProgram Annual BenefitsHigh Participation Case0</v>
          </cell>
          <cell r="B3709" t="str">
            <v>WA</v>
          </cell>
          <cell r="C3709" t="str">
            <v>Small C&amp;I</v>
          </cell>
          <cell r="D3709" t="str">
            <v>Time-Of-Use</v>
          </cell>
          <cell r="E3709" t="str">
            <v>Program Annual Benefits</v>
          </cell>
          <cell r="F3709" t="str">
            <v>High Participation Case</v>
          </cell>
          <cell r="G3709">
            <v>0</v>
          </cell>
          <cell r="H3709">
            <v>0</v>
          </cell>
          <cell r="I3709">
            <v>0</v>
          </cell>
          <cell r="J3709">
            <v>0</v>
          </cell>
          <cell r="K3709">
            <v>0</v>
          </cell>
          <cell r="L3709">
            <v>0</v>
          </cell>
          <cell r="M3709">
            <v>0</v>
          </cell>
          <cell r="N3709">
            <v>0</v>
          </cell>
          <cell r="O3709">
            <v>0</v>
          </cell>
          <cell r="P3709">
            <v>0</v>
          </cell>
          <cell r="Q3709">
            <v>0</v>
          </cell>
          <cell r="R3709">
            <v>573231.01</v>
          </cell>
          <cell r="S3709">
            <v>1745288.43</v>
          </cell>
          <cell r="T3709">
            <v>4127886.26</v>
          </cell>
          <cell r="U3709">
            <v>5388069.9000000004</v>
          </cell>
          <cell r="V3709">
            <v>6066603.5300000003</v>
          </cell>
          <cell r="W3709">
            <v>6146956.6100000003</v>
          </cell>
          <cell r="X3709">
            <v>6226381.7599999998</v>
          </cell>
          <cell r="Y3709">
            <v>6305886.3200000003</v>
          </cell>
          <cell r="Z3709">
            <v>6389191.79</v>
          </cell>
          <cell r="AA3709">
            <v>6482465.1100000003</v>
          </cell>
          <cell r="AB3709">
            <v>6568214.9500000002</v>
          </cell>
          <cell r="AC3709">
            <v>6654117.0800000001</v>
          </cell>
          <cell r="AD3709">
            <v>6743128.8899999997</v>
          </cell>
          <cell r="AE3709">
            <v>6833331.4100000001</v>
          </cell>
          <cell r="AF3709">
            <v>6924740.5700000003</v>
          </cell>
          <cell r="AG3709">
            <v>7017372.5</v>
          </cell>
          <cell r="AH3709">
            <v>7111243.5700000003</v>
          </cell>
          <cell r="AI3709">
            <v>7206370.3399999999</v>
          </cell>
          <cell r="AJ3709">
            <v>7302769.6200000001</v>
          </cell>
          <cell r="AK3709">
            <v>7400458.4299999997</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row>
        <row r="3710">
          <cell r="A3710" t="str">
            <v>WASmall C&amp;ITime-Of-UseProgram Annual CostsHigh Participation Case0</v>
          </cell>
          <cell r="B3710" t="str">
            <v>WA</v>
          </cell>
          <cell r="C3710" t="str">
            <v>Small C&amp;I</v>
          </cell>
          <cell r="D3710" t="str">
            <v>Time-Of-Use</v>
          </cell>
          <cell r="E3710" t="str">
            <v>Program Annual Costs</v>
          </cell>
          <cell r="F3710" t="str">
            <v>High Participation Case</v>
          </cell>
          <cell r="G3710">
            <v>0</v>
          </cell>
          <cell r="H3710">
            <v>0</v>
          </cell>
          <cell r="I3710">
            <v>0</v>
          </cell>
          <cell r="J3710">
            <v>0</v>
          </cell>
          <cell r="K3710">
            <v>0</v>
          </cell>
          <cell r="L3710">
            <v>0</v>
          </cell>
          <cell r="M3710">
            <v>0</v>
          </cell>
          <cell r="N3710">
            <v>0</v>
          </cell>
          <cell r="O3710">
            <v>0</v>
          </cell>
          <cell r="P3710">
            <v>0</v>
          </cell>
          <cell r="Q3710">
            <v>0</v>
          </cell>
          <cell r="R3710">
            <v>5834317.1500000004</v>
          </cell>
          <cell r="S3710">
            <v>12509121.98</v>
          </cell>
          <cell r="T3710">
            <v>26286343.199999999</v>
          </cell>
          <cell r="U3710">
            <v>16130618.27</v>
          </cell>
          <cell r="V3710">
            <v>10911310.720000001</v>
          </cell>
          <cell r="W3710">
            <v>4823091.07</v>
          </cell>
          <cell r="X3710">
            <v>4899046.41</v>
          </cell>
          <cell r="Y3710">
            <v>4974249.76</v>
          </cell>
          <cell r="Z3710">
            <v>5049879.66</v>
          </cell>
          <cell r="AA3710">
            <v>5126289.05</v>
          </cell>
          <cell r="AB3710">
            <v>5203203.5</v>
          </cell>
          <cell r="AC3710">
            <v>5283869.59</v>
          </cell>
          <cell r="AD3710">
            <v>5405233.1200000001</v>
          </cell>
          <cell r="AE3710">
            <v>5502775.29</v>
          </cell>
          <cell r="AF3710">
            <v>5602414.6799999997</v>
          </cell>
          <cell r="AG3710">
            <v>5704204.7300000004</v>
          </cell>
          <cell r="AH3710">
            <v>5808200.4400000004</v>
          </cell>
          <cell r="AI3710">
            <v>5914458.3899999997</v>
          </cell>
          <cell r="AJ3710">
            <v>6023036.7800000003</v>
          </cell>
          <cell r="AK3710">
            <v>6133995.5099999998</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row>
        <row r="3711">
          <cell r="A3711" t="str">
            <v>WASmall C&amp;ITime-Of-UseNon-Incentive CostsHigh Participation Case0</v>
          </cell>
          <cell r="B3711" t="str">
            <v>WA</v>
          </cell>
          <cell r="C3711" t="str">
            <v>Small C&amp;I</v>
          </cell>
          <cell r="D3711" t="str">
            <v>Time-Of-Use</v>
          </cell>
          <cell r="E3711" t="str">
            <v>Non-Incentive Costs</v>
          </cell>
          <cell r="F3711" t="str">
            <v>High Participation Case</v>
          </cell>
          <cell r="G3711">
            <v>0</v>
          </cell>
          <cell r="H3711">
            <v>0</v>
          </cell>
          <cell r="I3711">
            <v>0</v>
          </cell>
          <cell r="J3711">
            <v>0</v>
          </cell>
          <cell r="K3711">
            <v>0</v>
          </cell>
          <cell r="L3711">
            <v>0</v>
          </cell>
          <cell r="M3711">
            <v>0</v>
          </cell>
          <cell r="N3711">
            <v>0</v>
          </cell>
          <cell r="O3711">
            <v>0</v>
          </cell>
          <cell r="P3711">
            <v>0</v>
          </cell>
          <cell r="Q3711">
            <v>0</v>
          </cell>
          <cell r="R3711">
            <v>5482636.7300000004</v>
          </cell>
          <cell r="S3711">
            <v>11437731.27</v>
          </cell>
          <cell r="T3711">
            <v>23748445.530000001</v>
          </cell>
          <cell r="U3711">
            <v>12818922.52</v>
          </cell>
          <cell r="V3711">
            <v>7177502.6100000003</v>
          </cell>
          <cell r="W3711">
            <v>1035039.42</v>
          </cell>
          <cell r="X3711">
            <v>1056694.75</v>
          </cell>
          <cell r="Y3711">
            <v>1077608.81</v>
          </cell>
          <cell r="Z3711">
            <v>1098962.6200000001</v>
          </cell>
          <cell r="AA3711">
            <v>1121099.71</v>
          </cell>
          <cell r="AB3711">
            <v>1143734.93</v>
          </cell>
          <cell r="AC3711">
            <v>1169950.97</v>
          </cell>
          <cell r="AD3711">
            <v>1234739.83</v>
          </cell>
          <cell r="AE3711">
            <v>1274929.31</v>
          </cell>
          <cell r="AF3711">
            <v>1316427.29</v>
          </cell>
          <cell r="AG3711">
            <v>1359276.37</v>
          </cell>
          <cell r="AH3711">
            <v>1403520.56</v>
          </cell>
          <cell r="AI3711">
            <v>1449205.28</v>
          </cell>
          <cell r="AJ3711">
            <v>1496377.44</v>
          </cell>
          <cell r="AK3711">
            <v>1545085.48</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row>
        <row r="3712">
          <cell r="A3712" t="str">
            <v>WASmall C&amp;ITime-Of-UseSummer Peak Reduction @Meter  (MW)High Participation Case0</v>
          </cell>
          <cell r="B3712" t="str">
            <v>WA</v>
          </cell>
          <cell r="C3712" t="str">
            <v>Small C&amp;I</v>
          </cell>
          <cell r="D3712" t="str">
            <v>Time-Of-Use</v>
          </cell>
          <cell r="E3712" t="str">
            <v>Summer Peak Reduction @Meter  (MW)</v>
          </cell>
          <cell r="F3712" t="str">
            <v>High Participation Case</v>
          </cell>
          <cell r="G3712">
            <v>0</v>
          </cell>
          <cell r="H3712">
            <v>0</v>
          </cell>
          <cell r="I3712">
            <v>0</v>
          </cell>
          <cell r="J3712">
            <v>0</v>
          </cell>
          <cell r="K3712">
            <v>0</v>
          </cell>
          <cell r="L3712">
            <v>0</v>
          </cell>
          <cell r="M3712">
            <v>0</v>
          </cell>
          <cell r="N3712">
            <v>0</v>
          </cell>
          <cell r="O3712">
            <v>0</v>
          </cell>
          <cell r="P3712">
            <v>0</v>
          </cell>
          <cell r="Q3712">
            <v>0</v>
          </cell>
          <cell r="R3712">
            <v>5.1061481672101516</v>
          </cell>
          <cell r="S3712">
            <v>15.546439584201273</v>
          </cell>
          <cell r="T3712">
            <v>36.769815927493447</v>
          </cell>
          <cell r="U3712">
            <v>47.99510590524666</v>
          </cell>
          <cell r="V3712">
            <v>54.039254216657497</v>
          </cell>
          <cell r="W3712">
            <v>54.75501228123791</v>
          </cell>
          <cell r="X3712">
            <v>55.462504704051796</v>
          </cell>
          <cell r="Y3712">
            <v>56.170704503007471</v>
          </cell>
          <cell r="Z3712">
            <v>56.91276145592839</v>
          </cell>
          <cell r="AA3712">
            <v>57.74360864977195</v>
          </cell>
          <cell r="AB3712">
            <v>58.507439221742665</v>
          </cell>
          <cell r="AC3712">
            <v>59.27262640549219</v>
          </cell>
          <cell r="AD3712">
            <v>60.065513565673378</v>
          </cell>
          <cell r="AE3712">
            <v>60.869007140432515</v>
          </cell>
          <cell r="AF3712">
            <v>61.683249011282939</v>
          </cell>
          <cell r="AG3712">
            <v>62.508382957680382</v>
          </cell>
          <cell r="AH3712">
            <v>63.344554682411669</v>
          </cell>
          <cell r="AI3712">
            <v>64.191911837323005</v>
          </cell>
          <cell r="AJ3712">
            <v>65.050604049392433</v>
          </cell>
          <cell r="AK3712">
            <v>65.920782947151125</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row>
        <row r="3713">
          <cell r="A3713" t="str">
            <v>WASmall C&amp;ITime-Of-UseSummer Peak Reduction @Generation (MW)High Participation Case0</v>
          </cell>
          <cell r="B3713" t="str">
            <v>WA</v>
          </cell>
          <cell r="C3713" t="str">
            <v>Small C&amp;I</v>
          </cell>
          <cell r="D3713" t="str">
            <v>Time-Of-Use</v>
          </cell>
          <cell r="E3713" t="str">
            <v>Summer Peak Reduction @Generation (MW)</v>
          </cell>
          <cell r="F3713" t="str">
            <v>High Participation Case</v>
          </cell>
          <cell r="G3713">
            <v>0</v>
          </cell>
          <cell r="H3713">
            <v>0</v>
          </cell>
          <cell r="I3713">
            <v>0</v>
          </cell>
          <cell r="J3713">
            <v>0</v>
          </cell>
          <cell r="K3713">
            <v>0</v>
          </cell>
          <cell r="L3713">
            <v>0</v>
          </cell>
          <cell r="M3713">
            <v>0</v>
          </cell>
          <cell r="N3713">
            <v>0</v>
          </cell>
          <cell r="O3713">
            <v>0</v>
          </cell>
          <cell r="P3713">
            <v>0</v>
          </cell>
          <cell r="Q3713">
            <v>0</v>
          </cell>
          <cell r="R3713">
            <v>5.6309529854545115</v>
          </cell>
          <cell r="S3713">
            <v>17.1442871462299</v>
          </cell>
          <cell r="T3713">
            <v>40.548980952242438</v>
          </cell>
          <cell r="U3713">
            <v>52.92799504328039</v>
          </cell>
          <cell r="V3713">
            <v>59.593354892652727</v>
          </cell>
          <cell r="W3713">
            <v>60.382677857562754</v>
          </cell>
          <cell r="X3713">
            <v>61.162885646285609</v>
          </cell>
          <cell r="Y3713">
            <v>61.94387351456492</v>
          </cell>
          <cell r="Z3713">
            <v>62.762198341341403</v>
          </cell>
          <cell r="AA3713">
            <v>63.678439181486489</v>
          </cell>
          <cell r="AB3713">
            <v>64.520775498172327</v>
          </cell>
          <cell r="AC3713">
            <v>65.364607857843168</v>
          </cell>
          <cell r="AD3713">
            <v>66.238987169908881</v>
          </cell>
          <cell r="AE3713">
            <v>67.125063013269198</v>
          </cell>
          <cell r="AF3713">
            <v>68.022991851877961</v>
          </cell>
          <cell r="AG3713">
            <v>68.932932242700019</v>
          </cell>
          <cell r="AH3713">
            <v>69.855044863709381</v>
          </cell>
          <cell r="AI3713">
            <v>70.789492542261797</v>
          </cell>
          <cell r="AJ3713">
            <v>71.73644028384696</v>
          </cell>
          <cell r="AK3713">
            <v>72.696055301225314</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row>
        <row r="3714">
          <cell r="A3714" t="str">
            <v>WASmall C&amp;ITime-Of-UseWinter Peak Reduction @Meter  (MW)High Participation Case0</v>
          </cell>
          <cell r="B3714" t="str">
            <v>WA</v>
          </cell>
          <cell r="C3714" t="str">
            <v>Small C&amp;I</v>
          </cell>
          <cell r="D3714" t="str">
            <v>Time-Of-Use</v>
          </cell>
          <cell r="E3714" t="str">
            <v>Winter Peak Reduction @Meter  (MW)</v>
          </cell>
          <cell r="F3714" t="str">
            <v>High Participation Case</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row>
        <row r="3715">
          <cell r="A3715" t="str">
            <v>WASmall C&amp;ITime-Of-UseWinter Peak Reduction @Generation (MW)High Participation Case0</v>
          </cell>
          <cell r="B3715" t="str">
            <v>WA</v>
          </cell>
          <cell r="C3715" t="str">
            <v>Small C&amp;I</v>
          </cell>
          <cell r="D3715" t="str">
            <v>Time-Of-Use</v>
          </cell>
          <cell r="E3715" t="str">
            <v>Winter Peak Reduction @Generation (MW)</v>
          </cell>
          <cell r="F3715" t="str">
            <v>High Participation Case</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row>
        <row r="3716">
          <cell r="A3716" t="str">
            <v>WASmall C&amp;ITime-Of-UseProgram Annual BenefitsHigh Participation Case0</v>
          </cell>
          <cell r="B3716" t="str">
            <v>WA</v>
          </cell>
          <cell r="C3716" t="str">
            <v>Small C&amp;I</v>
          </cell>
          <cell r="D3716" t="str">
            <v>Time-Of-Use</v>
          </cell>
          <cell r="E3716" t="str">
            <v>Program Annual Benefits</v>
          </cell>
          <cell r="F3716" t="str">
            <v>High Participation Case</v>
          </cell>
          <cell r="G3716">
            <v>0</v>
          </cell>
        </row>
        <row r="3717">
          <cell r="A3717" t="str">
            <v>WASmall C&amp;ITime-Of-UseNew ParticipantsHigh Participation Case0</v>
          </cell>
          <cell r="B3717" t="str">
            <v>WA</v>
          </cell>
          <cell r="C3717" t="str">
            <v>Small C&amp;I</v>
          </cell>
          <cell r="D3717" t="str">
            <v>Time-Of-Use</v>
          </cell>
          <cell r="E3717" t="str">
            <v>New Participants</v>
          </cell>
          <cell r="F3717" t="str">
            <v>High Participation Case</v>
          </cell>
          <cell r="G3717">
            <v>0</v>
          </cell>
          <cell r="H3717">
            <v>0</v>
          </cell>
          <cell r="I3717">
            <v>0</v>
          </cell>
          <cell r="J3717">
            <v>0</v>
          </cell>
          <cell r="K3717">
            <v>0</v>
          </cell>
          <cell r="L3717">
            <v>0</v>
          </cell>
          <cell r="M3717">
            <v>0</v>
          </cell>
          <cell r="N3717">
            <v>0</v>
          </cell>
          <cell r="O3717">
            <v>0</v>
          </cell>
          <cell r="P3717">
            <v>0</v>
          </cell>
          <cell r="Q3717">
            <v>0</v>
          </cell>
          <cell r="R3717">
            <v>16746.686550000006</v>
          </cell>
          <cell r="S3717">
            <v>34271.919000000009</v>
          </cell>
          <cell r="T3717">
            <v>69833.664450000011</v>
          </cell>
          <cell r="U3717">
            <v>36847.527750000037</v>
          </cell>
          <cell r="V3717">
            <v>20100.588749999937</v>
          </cell>
          <cell r="W3717">
            <v>2583.0255000000179</v>
          </cell>
          <cell r="X3717">
            <v>2585.7149999999965</v>
          </cell>
          <cell r="Y3717">
            <v>2585.2035000000324</v>
          </cell>
          <cell r="Z3717">
            <v>2584.5764999999665</v>
          </cell>
          <cell r="AA3717">
            <v>2584.3950000000186</v>
          </cell>
          <cell r="AB3717">
            <v>2584.7249999999767</v>
          </cell>
          <cell r="AC3717">
            <v>2592.8595000000205</v>
          </cell>
          <cell r="AD3717">
            <v>2694.0321599718882</v>
          </cell>
          <cell r="AE3717">
            <v>2731.0805338135397</v>
          </cell>
          <cell r="AF3717">
            <v>2768.6383974915661</v>
          </cell>
          <cell r="AG3717">
            <v>2806.7127575183695</v>
          </cell>
          <cell r="AH3717">
            <v>2845.3107167601411</v>
          </cell>
          <cell r="AI3717">
            <v>2884.4394757617847</v>
          </cell>
          <cell r="AJ3717">
            <v>2924.1063340901455</v>
          </cell>
          <cell r="AK3717">
            <v>2964.3186916958948</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row>
        <row r="3718">
          <cell r="A3718" t="str">
            <v>WASmall C&amp;ITime-Of-UseIncentive CostsHigh Participation Case0</v>
          </cell>
          <cell r="B3718" t="str">
            <v>WA</v>
          </cell>
          <cell r="C3718" t="str">
            <v>Small C&amp;I</v>
          </cell>
          <cell r="D3718" t="str">
            <v>Time-Of-Use</v>
          </cell>
          <cell r="E3718" t="str">
            <v>Incentive Costs</v>
          </cell>
          <cell r="F3718" t="str">
            <v>High Participation Case</v>
          </cell>
          <cell r="G3718">
            <v>0</v>
          </cell>
          <cell r="H3718">
            <v>0</v>
          </cell>
          <cell r="I3718">
            <v>0</v>
          </cell>
          <cell r="J3718">
            <v>0</v>
          </cell>
          <cell r="K3718">
            <v>0</v>
          </cell>
          <cell r="L3718">
            <v>0</v>
          </cell>
          <cell r="M3718">
            <v>0</v>
          </cell>
          <cell r="N3718">
            <v>0</v>
          </cell>
          <cell r="O3718">
            <v>0</v>
          </cell>
          <cell r="P3718">
            <v>0</v>
          </cell>
          <cell r="Q3718">
            <v>0</v>
          </cell>
          <cell r="R3718">
            <v>351680.42</v>
          </cell>
          <cell r="S3718">
            <v>1071390.72</v>
          </cell>
          <cell r="T3718">
            <v>2537897.67</v>
          </cell>
          <cell r="U3718">
            <v>3311695.75</v>
          </cell>
          <cell r="V3718">
            <v>3733808.12</v>
          </cell>
          <cell r="W3718">
            <v>3788051.65</v>
          </cell>
          <cell r="X3718">
            <v>3842351.67</v>
          </cell>
          <cell r="Y3718">
            <v>3896640.94</v>
          </cell>
          <cell r="Z3718">
            <v>3950917.05</v>
          </cell>
          <cell r="AA3718">
            <v>4005189.34</v>
          </cell>
          <cell r="AB3718">
            <v>4059468.57</v>
          </cell>
          <cell r="AC3718">
            <v>4113918.62</v>
          </cell>
          <cell r="AD3718">
            <v>4170493.29</v>
          </cell>
          <cell r="AE3718">
            <v>4227845.9800000004</v>
          </cell>
          <cell r="AF3718">
            <v>4285987.3899999997</v>
          </cell>
          <cell r="AG3718">
            <v>4344928.3600000003</v>
          </cell>
          <cell r="AH3718">
            <v>4404679.88</v>
          </cell>
          <cell r="AI3718">
            <v>4465253.1100000003</v>
          </cell>
          <cell r="AJ3718">
            <v>4526659.34</v>
          </cell>
          <cell r="AK3718">
            <v>4588910.04</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row>
        <row r="3719">
          <cell r="A3719" t="str">
            <v>WASmall C&amp;ITime-Of-UseParticipantsHigh Participation Case0</v>
          </cell>
          <cell r="B3719" t="str">
            <v>WA</v>
          </cell>
          <cell r="C3719" t="str">
            <v>Small C&amp;I</v>
          </cell>
          <cell r="D3719" t="str">
            <v>Time-Of-Use</v>
          </cell>
          <cell r="E3719" t="str">
            <v>Participants</v>
          </cell>
          <cell r="F3719" t="str">
            <v>High Participation Case</v>
          </cell>
          <cell r="G3719">
            <v>0</v>
          </cell>
          <cell r="H3719">
            <v>0</v>
          </cell>
          <cell r="I3719">
            <v>0</v>
          </cell>
          <cell r="J3719">
            <v>0</v>
          </cell>
          <cell r="K3719">
            <v>0</v>
          </cell>
          <cell r="L3719">
            <v>0</v>
          </cell>
          <cell r="M3719">
            <v>0</v>
          </cell>
          <cell r="N3719">
            <v>0</v>
          </cell>
          <cell r="O3719">
            <v>0</v>
          </cell>
          <cell r="P3719">
            <v>0</v>
          </cell>
          <cell r="Q3719">
            <v>0</v>
          </cell>
          <cell r="R3719">
            <v>16746.686550000006</v>
          </cell>
          <cell r="S3719">
            <v>51018.605550000015</v>
          </cell>
          <cell r="T3719">
            <v>120852.27000000002</v>
          </cell>
          <cell r="U3719">
            <v>157699.79775000006</v>
          </cell>
          <cell r="V3719">
            <v>177800.38649999999</v>
          </cell>
          <cell r="W3719">
            <v>180383.41200000001</v>
          </cell>
          <cell r="X3719">
            <v>182969.12700000001</v>
          </cell>
          <cell r="Y3719">
            <v>185554.33050000004</v>
          </cell>
          <cell r="Z3719">
            <v>188138.90700000001</v>
          </cell>
          <cell r="AA3719">
            <v>190723.30200000003</v>
          </cell>
          <cell r="AB3719">
            <v>193308.027</v>
          </cell>
          <cell r="AC3719">
            <v>195900.88650000002</v>
          </cell>
          <cell r="AD3719">
            <v>198594.91865997191</v>
          </cell>
          <cell r="AE3719">
            <v>201325.99919378545</v>
          </cell>
          <cell r="AF3719">
            <v>204094.63759127702</v>
          </cell>
          <cell r="AG3719">
            <v>206901.35034879539</v>
          </cell>
          <cell r="AH3719">
            <v>209746.66106555553</v>
          </cell>
          <cell r="AI3719">
            <v>212631.10054131731</v>
          </cell>
          <cell r="AJ3719">
            <v>215555.20687540746</v>
          </cell>
          <cell r="AK3719">
            <v>218519.52556710335</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row>
        <row r="3720">
          <cell r="A3720" t="str">
            <v>WAResidentialDemand ChargeProgram Annual BenefitsHigh Participation Case0</v>
          </cell>
          <cell r="B3720" t="str">
            <v>WA</v>
          </cell>
          <cell r="C3720" t="str">
            <v>Residential</v>
          </cell>
          <cell r="D3720" t="str">
            <v>Demand Charge</v>
          </cell>
          <cell r="E3720" t="str">
            <v>Program Annual Benefits</v>
          </cell>
          <cell r="F3720" t="str">
            <v>High Participation Case</v>
          </cell>
          <cell r="G3720">
            <v>0</v>
          </cell>
          <cell r="H3720">
            <v>0</v>
          </cell>
          <cell r="I3720">
            <v>0</v>
          </cell>
          <cell r="J3720">
            <v>0</v>
          </cell>
          <cell r="K3720">
            <v>0</v>
          </cell>
          <cell r="L3720">
            <v>0</v>
          </cell>
          <cell r="M3720">
            <v>0</v>
          </cell>
          <cell r="N3720">
            <v>0</v>
          </cell>
          <cell r="O3720">
            <v>0</v>
          </cell>
          <cell r="P3720">
            <v>0</v>
          </cell>
          <cell r="Q3720">
            <v>0</v>
          </cell>
          <cell r="R3720">
            <v>573231.01</v>
          </cell>
          <cell r="S3720">
            <v>1745288.43</v>
          </cell>
          <cell r="T3720">
            <v>4127886.26</v>
          </cell>
          <cell r="U3720">
            <v>5388069.9000000004</v>
          </cell>
          <cell r="V3720">
            <v>6066603.5300000003</v>
          </cell>
          <cell r="W3720">
            <v>6146956.6100000003</v>
          </cell>
          <cell r="X3720">
            <v>6226381.7599999998</v>
          </cell>
          <cell r="Y3720">
            <v>6305886.3200000003</v>
          </cell>
          <cell r="Z3720">
            <v>6389191.79</v>
          </cell>
          <cell r="AA3720">
            <v>6482465.1100000003</v>
          </cell>
          <cell r="AB3720">
            <v>6568214.9500000002</v>
          </cell>
          <cell r="AC3720">
            <v>6654117.0800000001</v>
          </cell>
          <cell r="AD3720">
            <v>6743128.8899999997</v>
          </cell>
          <cell r="AE3720">
            <v>6833331.4100000001</v>
          </cell>
          <cell r="AF3720">
            <v>6924740.5700000003</v>
          </cell>
          <cell r="AG3720">
            <v>7017372.5</v>
          </cell>
          <cell r="AH3720">
            <v>7111243.5700000003</v>
          </cell>
          <cell r="AI3720">
            <v>7206370.3399999999</v>
          </cell>
          <cell r="AJ3720">
            <v>7302769.6200000001</v>
          </cell>
          <cell r="AK3720">
            <v>7400458.4299999997</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row>
        <row r="3721">
          <cell r="A3721" t="str">
            <v>WAResidentialDemand ChargeProgram Annual CostsHigh Participation Case0</v>
          </cell>
          <cell r="B3721" t="str">
            <v>WA</v>
          </cell>
          <cell r="C3721" t="str">
            <v>Residential</v>
          </cell>
          <cell r="D3721" t="str">
            <v>Demand Charge</v>
          </cell>
          <cell r="E3721" t="str">
            <v>Program Annual Costs</v>
          </cell>
          <cell r="F3721" t="str">
            <v>High Participation Case</v>
          </cell>
          <cell r="G3721">
            <v>0</v>
          </cell>
          <cell r="H3721">
            <v>0</v>
          </cell>
          <cell r="I3721">
            <v>0</v>
          </cell>
          <cell r="J3721">
            <v>0</v>
          </cell>
          <cell r="K3721">
            <v>0</v>
          </cell>
          <cell r="L3721">
            <v>0</v>
          </cell>
          <cell r="M3721">
            <v>0</v>
          </cell>
          <cell r="N3721">
            <v>0</v>
          </cell>
          <cell r="O3721">
            <v>0</v>
          </cell>
          <cell r="P3721">
            <v>0</v>
          </cell>
          <cell r="Q3721">
            <v>0</v>
          </cell>
          <cell r="R3721">
            <v>5834317.1500000004</v>
          </cell>
          <cell r="S3721">
            <v>12509121.98</v>
          </cell>
          <cell r="T3721">
            <v>26286343.199999999</v>
          </cell>
          <cell r="U3721">
            <v>16130618.27</v>
          </cell>
          <cell r="V3721">
            <v>10911310.720000001</v>
          </cell>
          <cell r="W3721">
            <v>4823091.07</v>
          </cell>
          <cell r="X3721">
            <v>4899046.41</v>
          </cell>
          <cell r="Y3721">
            <v>4974249.76</v>
          </cell>
          <cell r="Z3721">
            <v>5049879.66</v>
          </cell>
          <cell r="AA3721">
            <v>5126289.05</v>
          </cell>
          <cell r="AB3721">
            <v>5203203.5</v>
          </cell>
          <cell r="AC3721">
            <v>5283869.59</v>
          </cell>
          <cell r="AD3721">
            <v>5405233.1200000001</v>
          </cell>
          <cell r="AE3721">
            <v>5502775.29</v>
          </cell>
          <cell r="AF3721">
            <v>5602414.6799999997</v>
          </cell>
          <cell r="AG3721">
            <v>5704204.7300000004</v>
          </cell>
          <cell r="AH3721">
            <v>5808200.4400000004</v>
          </cell>
          <cell r="AI3721">
            <v>5914458.3899999997</v>
          </cell>
          <cell r="AJ3721">
            <v>6023036.7800000003</v>
          </cell>
          <cell r="AK3721">
            <v>6133995.5099999998</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row>
        <row r="3722">
          <cell r="A3722" t="str">
            <v>WAResidentialDemand ChargeNon-Incentive CostsHigh Participation Case0</v>
          </cell>
          <cell r="B3722" t="str">
            <v>WA</v>
          </cell>
          <cell r="C3722" t="str">
            <v>Residential</v>
          </cell>
          <cell r="D3722" t="str">
            <v>Demand Charge</v>
          </cell>
          <cell r="E3722" t="str">
            <v>Non-Incentive Costs</v>
          </cell>
          <cell r="F3722" t="str">
            <v>High Participation Case</v>
          </cell>
          <cell r="G3722">
            <v>0</v>
          </cell>
          <cell r="H3722">
            <v>0</v>
          </cell>
          <cell r="I3722">
            <v>0</v>
          </cell>
          <cell r="J3722">
            <v>0</v>
          </cell>
          <cell r="K3722">
            <v>0</v>
          </cell>
          <cell r="L3722">
            <v>0</v>
          </cell>
          <cell r="M3722">
            <v>0</v>
          </cell>
          <cell r="N3722">
            <v>0</v>
          </cell>
          <cell r="O3722">
            <v>0</v>
          </cell>
          <cell r="P3722">
            <v>0</v>
          </cell>
          <cell r="Q3722">
            <v>0</v>
          </cell>
          <cell r="R3722">
            <v>5482636.7300000004</v>
          </cell>
          <cell r="S3722">
            <v>11437731.27</v>
          </cell>
          <cell r="T3722">
            <v>23748445.530000001</v>
          </cell>
          <cell r="U3722">
            <v>12818922.52</v>
          </cell>
          <cell r="V3722">
            <v>7177502.6100000003</v>
          </cell>
          <cell r="W3722">
            <v>1035039.42</v>
          </cell>
          <cell r="X3722">
            <v>1056694.75</v>
          </cell>
          <cell r="Y3722">
            <v>1077608.81</v>
          </cell>
          <cell r="Z3722">
            <v>1098962.6200000001</v>
          </cell>
          <cell r="AA3722">
            <v>1121099.71</v>
          </cell>
          <cell r="AB3722">
            <v>1143734.93</v>
          </cell>
          <cell r="AC3722">
            <v>1169950.97</v>
          </cell>
          <cell r="AD3722">
            <v>1234739.83</v>
          </cell>
          <cell r="AE3722">
            <v>1274929.31</v>
          </cell>
          <cell r="AF3722">
            <v>1316427.29</v>
          </cell>
          <cell r="AG3722">
            <v>1359276.37</v>
          </cell>
          <cell r="AH3722">
            <v>1403520.56</v>
          </cell>
          <cell r="AI3722">
            <v>1449205.28</v>
          </cell>
          <cell r="AJ3722">
            <v>1496377.44</v>
          </cell>
          <cell r="AK3722">
            <v>1545085.48</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row>
        <row r="3723">
          <cell r="A3723" t="str">
            <v>WAResidentialDemand ChargeSummer Peak Reduction @Meter  (MW)High Participation Case0</v>
          </cell>
          <cell r="B3723" t="str">
            <v>WA</v>
          </cell>
          <cell r="C3723" t="str">
            <v>Residential</v>
          </cell>
          <cell r="D3723" t="str">
            <v>Demand Charge</v>
          </cell>
          <cell r="E3723" t="str">
            <v>Summer Peak Reduction @Meter  (MW)</v>
          </cell>
          <cell r="F3723" t="str">
            <v>High Participation Case</v>
          </cell>
          <cell r="G3723">
            <v>0</v>
          </cell>
          <cell r="H3723">
            <v>0</v>
          </cell>
          <cell r="I3723">
            <v>0</v>
          </cell>
          <cell r="J3723">
            <v>0</v>
          </cell>
          <cell r="K3723">
            <v>0</v>
          </cell>
          <cell r="L3723">
            <v>0</v>
          </cell>
          <cell r="M3723">
            <v>0</v>
          </cell>
          <cell r="N3723">
            <v>0</v>
          </cell>
          <cell r="O3723">
            <v>0</v>
          </cell>
          <cell r="P3723">
            <v>0</v>
          </cell>
          <cell r="Q3723">
            <v>0</v>
          </cell>
          <cell r="R3723">
            <v>5.1061481672101516</v>
          </cell>
          <cell r="S3723">
            <v>15.546439584201273</v>
          </cell>
          <cell r="T3723">
            <v>36.769815927493447</v>
          </cell>
          <cell r="U3723">
            <v>47.99510590524666</v>
          </cell>
          <cell r="V3723">
            <v>54.039254216657497</v>
          </cell>
          <cell r="W3723">
            <v>54.75501228123791</v>
          </cell>
          <cell r="X3723">
            <v>55.462504704051796</v>
          </cell>
          <cell r="Y3723">
            <v>56.170704503007471</v>
          </cell>
          <cell r="Z3723">
            <v>56.91276145592839</v>
          </cell>
          <cell r="AA3723">
            <v>57.74360864977195</v>
          </cell>
          <cell r="AB3723">
            <v>58.507439221742665</v>
          </cell>
          <cell r="AC3723">
            <v>59.27262640549219</v>
          </cell>
          <cell r="AD3723">
            <v>60.065513565673378</v>
          </cell>
          <cell r="AE3723">
            <v>60.869007140432515</v>
          </cell>
          <cell r="AF3723">
            <v>61.683249011282939</v>
          </cell>
          <cell r="AG3723">
            <v>62.508382957680382</v>
          </cell>
          <cell r="AH3723">
            <v>63.344554682411669</v>
          </cell>
          <cell r="AI3723">
            <v>64.191911837323005</v>
          </cell>
          <cell r="AJ3723">
            <v>65.050604049392433</v>
          </cell>
          <cell r="AK3723">
            <v>65.920782947151125</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row>
        <row r="3724">
          <cell r="A3724" t="str">
            <v>WAResidentialDemand ChargeSummer Peak Reduction @Generation (MW)High Participation Case0</v>
          </cell>
          <cell r="B3724" t="str">
            <v>WA</v>
          </cell>
          <cell r="C3724" t="str">
            <v>Residential</v>
          </cell>
          <cell r="D3724" t="str">
            <v>Demand Charge</v>
          </cell>
          <cell r="E3724" t="str">
            <v>Summer Peak Reduction @Generation (MW)</v>
          </cell>
          <cell r="F3724" t="str">
            <v>High Participation Case</v>
          </cell>
          <cell r="G3724">
            <v>0</v>
          </cell>
          <cell r="H3724">
            <v>0</v>
          </cell>
          <cell r="I3724">
            <v>0</v>
          </cell>
          <cell r="J3724">
            <v>0</v>
          </cell>
          <cell r="K3724">
            <v>0</v>
          </cell>
          <cell r="L3724">
            <v>0</v>
          </cell>
          <cell r="M3724">
            <v>0</v>
          </cell>
          <cell r="N3724">
            <v>0</v>
          </cell>
          <cell r="O3724">
            <v>0</v>
          </cell>
          <cell r="P3724">
            <v>0</v>
          </cell>
          <cell r="Q3724">
            <v>0</v>
          </cell>
          <cell r="R3724">
            <v>5.6309529854545115</v>
          </cell>
          <cell r="S3724">
            <v>17.1442871462299</v>
          </cell>
          <cell r="T3724">
            <v>40.548980952242438</v>
          </cell>
          <cell r="U3724">
            <v>52.92799504328039</v>
          </cell>
          <cell r="V3724">
            <v>59.593354892652727</v>
          </cell>
          <cell r="W3724">
            <v>60.382677857562754</v>
          </cell>
          <cell r="X3724">
            <v>61.162885646285609</v>
          </cell>
          <cell r="Y3724">
            <v>61.94387351456492</v>
          </cell>
          <cell r="Z3724">
            <v>62.762198341341403</v>
          </cell>
          <cell r="AA3724">
            <v>63.678439181486489</v>
          </cell>
          <cell r="AB3724">
            <v>64.520775498172327</v>
          </cell>
          <cell r="AC3724">
            <v>65.364607857843168</v>
          </cell>
          <cell r="AD3724">
            <v>66.238987169908881</v>
          </cell>
          <cell r="AE3724">
            <v>67.125063013269198</v>
          </cell>
          <cell r="AF3724">
            <v>68.022991851877961</v>
          </cell>
          <cell r="AG3724">
            <v>68.932932242700019</v>
          </cell>
          <cell r="AH3724">
            <v>69.855044863709381</v>
          </cell>
          <cell r="AI3724">
            <v>70.789492542261797</v>
          </cell>
          <cell r="AJ3724">
            <v>71.73644028384696</v>
          </cell>
          <cell r="AK3724">
            <v>72.696055301225314</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row>
        <row r="3725">
          <cell r="A3725" t="str">
            <v>WAResidentialDemand ChargeWinter Peak Reduction @Meter  (MW)High Participation Case0</v>
          </cell>
          <cell r="B3725" t="str">
            <v>WA</v>
          </cell>
          <cell r="C3725" t="str">
            <v>Residential</v>
          </cell>
          <cell r="D3725" t="str">
            <v>Demand Charge</v>
          </cell>
          <cell r="E3725" t="str">
            <v>Winter Peak Reduction @Meter  (MW)</v>
          </cell>
          <cell r="F3725" t="str">
            <v>High Participation Case</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row>
        <row r="3726">
          <cell r="A3726" t="str">
            <v>WAResidentialDemand ChargeWinter Peak Reduction @Generation (MW)High Participation Case0</v>
          </cell>
          <cell r="B3726" t="str">
            <v>WA</v>
          </cell>
          <cell r="C3726" t="str">
            <v>Residential</v>
          </cell>
          <cell r="D3726" t="str">
            <v>Demand Charge</v>
          </cell>
          <cell r="E3726" t="str">
            <v>Winter Peak Reduction @Generation (MW)</v>
          </cell>
          <cell r="F3726" t="str">
            <v>High Participation Case</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row>
        <row r="3727">
          <cell r="A3727" t="str">
            <v>WAResidentialDemand ChargeProgram Annual BenefitsHigh Participation Case0</v>
          </cell>
          <cell r="B3727" t="str">
            <v>WA</v>
          </cell>
          <cell r="C3727" t="str">
            <v>Residential</v>
          </cell>
          <cell r="D3727" t="str">
            <v>Demand Charge</v>
          </cell>
          <cell r="E3727" t="str">
            <v>Program Annual Benefits</v>
          </cell>
          <cell r="F3727" t="str">
            <v>High Participation Case</v>
          </cell>
          <cell r="G3727">
            <v>0</v>
          </cell>
        </row>
        <row r="3728">
          <cell r="A3728" t="str">
            <v>WAResidentialDemand ChargeNew ParticipantsHigh Participation Case0</v>
          </cell>
          <cell r="B3728" t="str">
            <v>WA</v>
          </cell>
          <cell r="C3728" t="str">
            <v>Residential</v>
          </cell>
          <cell r="D3728" t="str">
            <v>Demand Charge</v>
          </cell>
          <cell r="E3728" t="str">
            <v>New Participants</v>
          </cell>
          <cell r="F3728" t="str">
            <v>High Participation Case</v>
          </cell>
          <cell r="G3728">
            <v>0</v>
          </cell>
          <cell r="H3728">
            <v>0</v>
          </cell>
          <cell r="I3728">
            <v>0</v>
          </cell>
          <cell r="J3728">
            <v>0</v>
          </cell>
          <cell r="K3728">
            <v>0</v>
          </cell>
          <cell r="L3728">
            <v>0</v>
          </cell>
          <cell r="M3728">
            <v>0</v>
          </cell>
          <cell r="N3728">
            <v>0</v>
          </cell>
          <cell r="O3728">
            <v>0</v>
          </cell>
          <cell r="P3728">
            <v>0</v>
          </cell>
          <cell r="Q3728">
            <v>0</v>
          </cell>
          <cell r="R3728">
            <v>16746.686550000006</v>
          </cell>
          <cell r="S3728">
            <v>34271.919000000009</v>
          </cell>
          <cell r="T3728">
            <v>69833.664450000011</v>
          </cell>
          <cell r="U3728">
            <v>36847.527750000037</v>
          </cell>
          <cell r="V3728">
            <v>20100.588749999937</v>
          </cell>
          <cell r="W3728">
            <v>2583.0255000000179</v>
          </cell>
          <cell r="X3728">
            <v>2585.7149999999965</v>
          </cell>
          <cell r="Y3728">
            <v>2585.2035000000324</v>
          </cell>
          <cell r="Z3728">
            <v>2584.5764999999665</v>
          </cell>
          <cell r="AA3728">
            <v>2584.3950000000186</v>
          </cell>
          <cell r="AB3728">
            <v>2584.7249999999767</v>
          </cell>
          <cell r="AC3728">
            <v>2592.8595000000205</v>
          </cell>
          <cell r="AD3728">
            <v>2694.0321599718882</v>
          </cell>
          <cell r="AE3728">
            <v>2731.0805338135397</v>
          </cell>
          <cell r="AF3728">
            <v>2768.6383974915661</v>
          </cell>
          <cell r="AG3728">
            <v>2806.7127575183695</v>
          </cell>
          <cell r="AH3728">
            <v>2845.3107167601411</v>
          </cell>
          <cell r="AI3728">
            <v>2884.4394757617847</v>
          </cell>
          <cell r="AJ3728">
            <v>2924.1063340901455</v>
          </cell>
          <cell r="AK3728">
            <v>2964.3186916958948</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row>
        <row r="3729">
          <cell r="A3729" t="str">
            <v>WAResidentialDemand ChargeIncentive CostsHigh Participation Case0</v>
          </cell>
          <cell r="B3729" t="str">
            <v>WA</v>
          </cell>
          <cell r="C3729" t="str">
            <v>Residential</v>
          </cell>
          <cell r="D3729" t="str">
            <v>Demand Charge</v>
          </cell>
          <cell r="E3729" t="str">
            <v>Incentive Costs</v>
          </cell>
          <cell r="F3729" t="str">
            <v>High Participation Case</v>
          </cell>
          <cell r="G3729">
            <v>0</v>
          </cell>
          <cell r="H3729">
            <v>0</v>
          </cell>
          <cell r="I3729">
            <v>0</v>
          </cell>
          <cell r="J3729">
            <v>0</v>
          </cell>
          <cell r="K3729">
            <v>0</v>
          </cell>
          <cell r="L3729">
            <v>0</v>
          </cell>
          <cell r="M3729">
            <v>0</v>
          </cell>
          <cell r="N3729">
            <v>0</v>
          </cell>
          <cell r="O3729">
            <v>0</v>
          </cell>
          <cell r="P3729">
            <v>0</v>
          </cell>
          <cell r="Q3729">
            <v>0</v>
          </cell>
          <cell r="R3729">
            <v>351680.42</v>
          </cell>
          <cell r="S3729">
            <v>1071390.72</v>
          </cell>
          <cell r="T3729">
            <v>2537897.67</v>
          </cell>
          <cell r="U3729">
            <v>3311695.75</v>
          </cell>
          <cell r="V3729">
            <v>3733808.12</v>
          </cell>
          <cell r="W3729">
            <v>3788051.65</v>
          </cell>
          <cell r="X3729">
            <v>3842351.67</v>
          </cell>
          <cell r="Y3729">
            <v>3896640.94</v>
          </cell>
          <cell r="Z3729">
            <v>3950917.05</v>
          </cell>
          <cell r="AA3729">
            <v>4005189.34</v>
          </cell>
          <cell r="AB3729">
            <v>4059468.57</v>
          </cell>
          <cell r="AC3729">
            <v>4113918.62</v>
          </cell>
          <cell r="AD3729">
            <v>4170493.29</v>
          </cell>
          <cell r="AE3729">
            <v>4227845.9800000004</v>
          </cell>
          <cell r="AF3729">
            <v>4285987.3899999997</v>
          </cell>
          <cell r="AG3729">
            <v>4344928.3600000003</v>
          </cell>
          <cell r="AH3729">
            <v>4404679.88</v>
          </cell>
          <cell r="AI3729">
            <v>4465253.1100000003</v>
          </cell>
          <cell r="AJ3729">
            <v>4526659.34</v>
          </cell>
          <cell r="AK3729">
            <v>4588910.04</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row>
        <row r="3730">
          <cell r="A3730" t="str">
            <v>WAResidentialDemand ChargeParticipantsHigh Participation Case0</v>
          </cell>
          <cell r="B3730" t="str">
            <v>WA</v>
          </cell>
          <cell r="C3730" t="str">
            <v>Residential</v>
          </cell>
          <cell r="D3730" t="str">
            <v>Demand Charge</v>
          </cell>
          <cell r="E3730" t="str">
            <v>Participants</v>
          </cell>
          <cell r="F3730" t="str">
            <v>High Participation Case</v>
          </cell>
          <cell r="G3730">
            <v>0</v>
          </cell>
          <cell r="H3730">
            <v>0</v>
          </cell>
          <cell r="I3730">
            <v>0</v>
          </cell>
          <cell r="J3730">
            <v>0</v>
          </cell>
          <cell r="K3730">
            <v>0</v>
          </cell>
          <cell r="L3730">
            <v>0</v>
          </cell>
          <cell r="M3730">
            <v>0</v>
          </cell>
          <cell r="N3730">
            <v>0</v>
          </cell>
          <cell r="O3730">
            <v>0</v>
          </cell>
          <cell r="P3730">
            <v>0</v>
          </cell>
          <cell r="Q3730">
            <v>0</v>
          </cell>
          <cell r="R3730">
            <v>16746.686550000006</v>
          </cell>
          <cell r="S3730">
            <v>51018.605550000015</v>
          </cell>
          <cell r="T3730">
            <v>120852.27000000002</v>
          </cell>
          <cell r="U3730">
            <v>157699.79775000006</v>
          </cell>
          <cell r="V3730">
            <v>177800.38649999999</v>
          </cell>
          <cell r="W3730">
            <v>180383.41200000001</v>
          </cell>
          <cell r="X3730">
            <v>182969.12700000001</v>
          </cell>
          <cell r="Y3730">
            <v>185554.33050000004</v>
          </cell>
          <cell r="Z3730">
            <v>188138.90700000001</v>
          </cell>
          <cell r="AA3730">
            <v>190723.30200000003</v>
          </cell>
          <cell r="AB3730">
            <v>193308.027</v>
          </cell>
          <cell r="AC3730">
            <v>195900.88650000002</v>
          </cell>
          <cell r="AD3730">
            <v>198594.91865997191</v>
          </cell>
          <cell r="AE3730">
            <v>201325.99919378545</v>
          </cell>
          <cell r="AF3730">
            <v>204094.63759127702</v>
          </cell>
          <cell r="AG3730">
            <v>206901.35034879539</v>
          </cell>
          <cell r="AH3730">
            <v>209746.66106555553</v>
          </cell>
          <cell r="AI3730">
            <v>212631.10054131731</v>
          </cell>
          <cell r="AJ3730">
            <v>215555.20687540746</v>
          </cell>
          <cell r="AK3730">
            <v>218519.52556710335</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row>
        <row r="3731">
          <cell r="A3731" t="str">
            <v>WAResidentialTime-Of-Use EV ChargingProgram Annual BenefitsHigh Participation Case0</v>
          </cell>
          <cell r="B3731" t="str">
            <v>WA</v>
          </cell>
          <cell r="C3731" t="str">
            <v>Residential</v>
          </cell>
          <cell r="D3731" t="str">
            <v>Time-Of-Use EV Charging</v>
          </cell>
          <cell r="E3731" t="str">
            <v>Program Annual Benefits</v>
          </cell>
          <cell r="F3731" t="str">
            <v>High Participation Case</v>
          </cell>
          <cell r="G3731">
            <v>0</v>
          </cell>
          <cell r="H3731">
            <v>0</v>
          </cell>
          <cell r="I3731">
            <v>0</v>
          </cell>
          <cell r="J3731">
            <v>0</v>
          </cell>
          <cell r="K3731">
            <v>0</v>
          </cell>
          <cell r="L3731">
            <v>0</v>
          </cell>
          <cell r="M3731">
            <v>0</v>
          </cell>
          <cell r="N3731">
            <v>0</v>
          </cell>
          <cell r="O3731">
            <v>0</v>
          </cell>
          <cell r="P3731">
            <v>0</v>
          </cell>
          <cell r="Q3731">
            <v>0</v>
          </cell>
          <cell r="R3731">
            <v>573231.01</v>
          </cell>
          <cell r="S3731">
            <v>1745288.43</v>
          </cell>
          <cell r="T3731">
            <v>4127886.26</v>
          </cell>
          <cell r="U3731">
            <v>5388069.9000000004</v>
          </cell>
          <cell r="V3731">
            <v>6066603.5300000003</v>
          </cell>
          <cell r="W3731">
            <v>6146956.6100000003</v>
          </cell>
          <cell r="X3731">
            <v>6226381.7599999998</v>
          </cell>
          <cell r="Y3731">
            <v>6305886.3200000003</v>
          </cell>
          <cell r="Z3731">
            <v>6389191.79</v>
          </cell>
          <cell r="AA3731">
            <v>6482465.1100000003</v>
          </cell>
          <cell r="AB3731">
            <v>6568214.9500000002</v>
          </cell>
          <cell r="AC3731">
            <v>6654117.0800000001</v>
          </cell>
          <cell r="AD3731">
            <v>6743128.8899999997</v>
          </cell>
          <cell r="AE3731">
            <v>6833331.4100000001</v>
          </cell>
          <cell r="AF3731">
            <v>6924740.5700000003</v>
          </cell>
          <cell r="AG3731">
            <v>7017372.5</v>
          </cell>
          <cell r="AH3731">
            <v>7111243.5700000003</v>
          </cell>
          <cell r="AI3731">
            <v>7206370.3399999999</v>
          </cell>
          <cell r="AJ3731">
            <v>7302769.6200000001</v>
          </cell>
          <cell r="AK3731">
            <v>7400458.4299999997</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row>
        <row r="3732">
          <cell r="A3732" t="str">
            <v>WAResidentialTime-Of-Use EV ChargingProgram Annual CostsHigh Participation Case0</v>
          </cell>
          <cell r="B3732" t="str">
            <v>WA</v>
          </cell>
          <cell r="C3732" t="str">
            <v>Residential</v>
          </cell>
          <cell r="D3732" t="str">
            <v>Time-Of-Use EV Charging</v>
          </cell>
          <cell r="E3732" t="str">
            <v>Program Annual Costs</v>
          </cell>
          <cell r="F3732" t="str">
            <v>High Participation Case</v>
          </cell>
          <cell r="G3732">
            <v>0</v>
          </cell>
          <cell r="H3732">
            <v>0</v>
          </cell>
          <cell r="I3732">
            <v>0</v>
          </cell>
          <cell r="J3732">
            <v>0</v>
          </cell>
          <cell r="K3732">
            <v>0</v>
          </cell>
          <cell r="L3732">
            <v>0</v>
          </cell>
          <cell r="M3732">
            <v>0</v>
          </cell>
          <cell r="N3732">
            <v>0</v>
          </cell>
          <cell r="O3732">
            <v>0</v>
          </cell>
          <cell r="P3732">
            <v>0</v>
          </cell>
          <cell r="Q3732">
            <v>0</v>
          </cell>
          <cell r="R3732">
            <v>5834317.1500000004</v>
          </cell>
          <cell r="S3732">
            <v>12509121.98</v>
          </cell>
          <cell r="T3732">
            <v>26286343.199999999</v>
          </cell>
          <cell r="U3732">
            <v>16130618.27</v>
          </cell>
          <cell r="V3732">
            <v>10911310.720000001</v>
          </cell>
          <cell r="W3732">
            <v>4823091.07</v>
          </cell>
          <cell r="X3732">
            <v>4899046.41</v>
          </cell>
          <cell r="Y3732">
            <v>4974249.76</v>
          </cell>
          <cell r="Z3732">
            <v>5049879.66</v>
          </cell>
          <cell r="AA3732">
            <v>5126289.05</v>
          </cell>
          <cell r="AB3732">
            <v>5203203.5</v>
          </cell>
          <cell r="AC3732">
            <v>5283869.59</v>
          </cell>
          <cell r="AD3732">
            <v>5405233.1200000001</v>
          </cell>
          <cell r="AE3732">
            <v>5502775.29</v>
          </cell>
          <cell r="AF3732">
            <v>5602414.6799999997</v>
          </cell>
          <cell r="AG3732">
            <v>5704204.7300000004</v>
          </cell>
          <cell r="AH3732">
            <v>5808200.4400000004</v>
          </cell>
          <cell r="AI3732">
            <v>5914458.3899999997</v>
          </cell>
          <cell r="AJ3732">
            <v>6023036.7800000003</v>
          </cell>
          <cell r="AK3732">
            <v>6133995.5099999998</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row>
        <row r="3733">
          <cell r="A3733" t="str">
            <v>WAResidentialTime-Of-Use EV ChargingNon-Incentive CostsHigh Participation Case0</v>
          </cell>
          <cell r="B3733" t="str">
            <v>WA</v>
          </cell>
          <cell r="C3733" t="str">
            <v>Residential</v>
          </cell>
          <cell r="D3733" t="str">
            <v>Time-Of-Use EV Charging</v>
          </cell>
          <cell r="E3733" t="str">
            <v>Non-Incentive Costs</v>
          </cell>
          <cell r="F3733" t="str">
            <v>High Participation Case</v>
          </cell>
          <cell r="G3733">
            <v>0</v>
          </cell>
          <cell r="H3733">
            <v>0</v>
          </cell>
          <cell r="I3733">
            <v>0</v>
          </cell>
          <cell r="J3733">
            <v>0</v>
          </cell>
          <cell r="K3733">
            <v>0</v>
          </cell>
          <cell r="L3733">
            <v>0</v>
          </cell>
          <cell r="M3733">
            <v>0</v>
          </cell>
          <cell r="N3733">
            <v>0</v>
          </cell>
          <cell r="O3733">
            <v>0</v>
          </cell>
          <cell r="P3733">
            <v>0</v>
          </cell>
          <cell r="Q3733">
            <v>0</v>
          </cell>
          <cell r="R3733">
            <v>5482636.7300000004</v>
          </cell>
          <cell r="S3733">
            <v>11437731.27</v>
          </cell>
          <cell r="T3733">
            <v>23748445.530000001</v>
          </cell>
          <cell r="U3733">
            <v>12818922.52</v>
          </cell>
          <cell r="V3733">
            <v>7177502.6100000003</v>
          </cell>
          <cell r="W3733">
            <v>1035039.42</v>
          </cell>
          <cell r="X3733">
            <v>1056694.75</v>
          </cell>
          <cell r="Y3733">
            <v>1077608.81</v>
          </cell>
          <cell r="Z3733">
            <v>1098962.6200000001</v>
          </cell>
          <cell r="AA3733">
            <v>1121099.71</v>
          </cell>
          <cell r="AB3733">
            <v>1143734.93</v>
          </cell>
          <cell r="AC3733">
            <v>1169950.97</v>
          </cell>
          <cell r="AD3733">
            <v>1234739.83</v>
          </cell>
          <cell r="AE3733">
            <v>1274929.31</v>
          </cell>
          <cell r="AF3733">
            <v>1316427.29</v>
          </cell>
          <cell r="AG3733">
            <v>1359276.37</v>
          </cell>
          <cell r="AH3733">
            <v>1403520.56</v>
          </cell>
          <cell r="AI3733">
            <v>1449205.28</v>
          </cell>
          <cell r="AJ3733">
            <v>1496377.44</v>
          </cell>
          <cell r="AK3733">
            <v>1545085.48</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row>
        <row r="3734">
          <cell r="A3734" t="str">
            <v>WAResidentialTime-Of-Use EV ChargingSummer Peak Reduction @Meter  (MW)High Participation Case0</v>
          </cell>
          <cell r="B3734" t="str">
            <v>WA</v>
          </cell>
          <cell r="C3734" t="str">
            <v>Residential</v>
          </cell>
          <cell r="D3734" t="str">
            <v>Time-Of-Use EV Charging</v>
          </cell>
          <cell r="E3734" t="str">
            <v>Summer Peak Reduction @Meter  (MW)</v>
          </cell>
          <cell r="F3734" t="str">
            <v>High Participation Case</v>
          </cell>
          <cell r="G3734">
            <v>0</v>
          </cell>
          <cell r="H3734">
            <v>0</v>
          </cell>
          <cell r="I3734">
            <v>0</v>
          </cell>
          <cell r="J3734">
            <v>0</v>
          </cell>
          <cell r="K3734">
            <v>0</v>
          </cell>
          <cell r="L3734">
            <v>0</v>
          </cell>
          <cell r="M3734">
            <v>0</v>
          </cell>
          <cell r="N3734">
            <v>0</v>
          </cell>
          <cell r="O3734">
            <v>0</v>
          </cell>
          <cell r="P3734">
            <v>0</v>
          </cell>
          <cell r="Q3734">
            <v>0</v>
          </cell>
          <cell r="R3734">
            <v>5.1061481672101516</v>
          </cell>
          <cell r="S3734">
            <v>15.546439584201273</v>
          </cell>
          <cell r="T3734">
            <v>36.769815927493447</v>
          </cell>
          <cell r="U3734">
            <v>47.99510590524666</v>
          </cell>
          <cell r="V3734">
            <v>54.039254216657497</v>
          </cell>
          <cell r="W3734">
            <v>54.75501228123791</v>
          </cell>
          <cell r="X3734">
            <v>55.462504704051796</v>
          </cell>
          <cell r="Y3734">
            <v>56.170704503007471</v>
          </cell>
          <cell r="Z3734">
            <v>56.91276145592839</v>
          </cell>
          <cell r="AA3734">
            <v>57.74360864977195</v>
          </cell>
          <cell r="AB3734">
            <v>58.507439221742665</v>
          </cell>
          <cell r="AC3734">
            <v>59.27262640549219</v>
          </cell>
          <cell r="AD3734">
            <v>60.065513565673378</v>
          </cell>
          <cell r="AE3734">
            <v>60.869007140432515</v>
          </cell>
          <cell r="AF3734">
            <v>61.683249011282939</v>
          </cell>
          <cell r="AG3734">
            <v>62.508382957680382</v>
          </cell>
          <cell r="AH3734">
            <v>63.344554682411669</v>
          </cell>
          <cell r="AI3734">
            <v>64.191911837323005</v>
          </cell>
          <cell r="AJ3734">
            <v>65.050604049392433</v>
          </cell>
          <cell r="AK3734">
            <v>65.920782947151125</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row>
        <row r="3735">
          <cell r="A3735" t="str">
            <v>WAResidentialTime-Of-Use EV ChargingSummer Peak Reduction @Generation (MW)High Participation Case0</v>
          </cell>
          <cell r="B3735" t="str">
            <v>WA</v>
          </cell>
          <cell r="C3735" t="str">
            <v>Residential</v>
          </cell>
          <cell r="D3735" t="str">
            <v>Time-Of-Use EV Charging</v>
          </cell>
          <cell r="E3735" t="str">
            <v>Summer Peak Reduction @Generation (MW)</v>
          </cell>
          <cell r="F3735" t="str">
            <v>High Participation Case</v>
          </cell>
          <cell r="G3735">
            <v>0</v>
          </cell>
          <cell r="H3735">
            <v>0</v>
          </cell>
          <cell r="I3735">
            <v>0</v>
          </cell>
          <cell r="J3735">
            <v>0</v>
          </cell>
          <cell r="K3735">
            <v>0</v>
          </cell>
          <cell r="L3735">
            <v>0</v>
          </cell>
          <cell r="M3735">
            <v>0</v>
          </cell>
          <cell r="N3735">
            <v>0</v>
          </cell>
          <cell r="O3735">
            <v>0</v>
          </cell>
          <cell r="P3735">
            <v>0</v>
          </cell>
          <cell r="Q3735">
            <v>0</v>
          </cell>
          <cell r="R3735">
            <v>5.6309529854545115</v>
          </cell>
          <cell r="S3735">
            <v>17.1442871462299</v>
          </cell>
          <cell r="T3735">
            <v>40.548980952242438</v>
          </cell>
          <cell r="U3735">
            <v>52.92799504328039</v>
          </cell>
          <cell r="V3735">
            <v>59.593354892652727</v>
          </cell>
          <cell r="W3735">
            <v>60.382677857562754</v>
          </cell>
          <cell r="X3735">
            <v>61.162885646285609</v>
          </cell>
          <cell r="Y3735">
            <v>61.94387351456492</v>
          </cell>
          <cell r="Z3735">
            <v>62.762198341341403</v>
          </cell>
          <cell r="AA3735">
            <v>63.678439181486489</v>
          </cell>
          <cell r="AB3735">
            <v>64.520775498172327</v>
          </cell>
          <cell r="AC3735">
            <v>65.364607857843168</v>
          </cell>
          <cell r="AD3735">
            <v>66.238987169908881</v>
          </cell>
          <cell r="AE3735">
            <v>67.125063013269198</v>
          </cell>
          <cell r="AF3735">
            <v>68.022991851877961</v>
          </cell>
          <cell r="AG3735">
            <v>68.932932242700019</v>
          </cell>
          <cell r="AH3735">
            <v>69.855044863709381</v>
          </cell>
          <cell r="AI3735">
            <v>70.789492542261797</v>
          </cell>
          <cell r="AJ3735">
            <v>71.73644028384696</v>
          </cell>
          <cell r="AK3735">
            <v>72.696055301225314</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row>
        <row r="3736">
          <cell r="A3736" t="str">
            <v>WAResidentialTime-Of-Use EV ChargingWinter Peak Reduction @Meter  (MW)High Participation Case0</v>
          </cell>
          <cell r="B3736" t="str">
            <v>WA</v>
          </cell>
          <cell r="C3736" t="str">
            <v>Residential</v>
          </cell>
          <cell r="D3736" t="str">
            <v>Time-Of-Use EV Charging</v>
          </cell>
          <cell r="E3736" t="str">
            <v>Winter Peak Reduction @Meter  (MW)</v>
          </cell>
          <cell r="F3736" t="str">
            <v>High Participation Case</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row>
        <row r="3737">
          <cell r="A3737" t="str">
            <v>WAResidentialTime-Of-Use EV ChargingWinter Peak Reduction @Generation (MW)High Participation Case0</v>
          </cell>
          <cell r="B3737" t="str">
            <v>WA</v>
          </cell>
          <cell r="C3737" t="str">
            <v>Residential</v>
          </cell>
          <cell r="D3737" t="str">
            <v>Time-Of-Use EV Charging</v>
          </cell>
          <cell r="E3737" t="str">
            <v>Winter Peak Reduction @Generation (MW)</v>
          </cell>
          <cell r="F3737" t="str">
            <v>High Participation Case</v>
          </cell>
          <cell r="G3737">
            <v>0</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row>
        <row r="3738">
          <cell r="A3738" t="str">
            <v>WAResidentialTime-Of-Use EV ChargingProgram Annual BenefitsHigh Participation Case0</v>
          </cell>
          <cell r="B3738" t="str">
            <v>WA</v>
          </cell>
          <cell r="C3738" t="str">
            <v>Residential</v>
          </cell>
          <cell r="D3738" t="str">
            <v>Time-Of-Use EV Charging</v>
          </cell>
          <cell r="E3738" t="str">
            <v>Program Annual Benefits</v>
          </cell>
          <cell r="F3738" t="str">
            <v>High Participation Case</v>
          </cell>
          <cell r="G3738">
            <v>0</v>
          </cell>
        </row>
        <row r="3739">
          <cell r="A3739" t="str">
            <v>WAResidentialTime-Of-Use EV ChargingNew ParticipantsHigh Participation Case0</v>
          </cell>
          <cell r="B3739" t="str">
            <v>WA</v>
          </cell>
          <cell r="C3739" t="str">
            <v>Residential</v>
          </cell>
          <cell r="D3739" t="str">
            <v>Time-Of-Use EV Charging</v>
          </cell>
          <cell r="E3739" t="str">
            <v>New Participants</v>
          </cell>
          <cell r="F3739" t="str">
            <v>High Participation Case</v>
          </cell>
          <cell r="G3739">
            <v>0</v>
          </cell>
          <cell r="H3739">
            <v>0</v>
          </cell>
          <cell r="I3739">
            <v>0</v>
          </cell>
          <cell r="J3739">
            <v>0</v>
          </cell>
          <cell r="K3739">
            <v>0</v>
          </cell>
          <cell r="L3739">
            <v>0</v>
          </cell>
          <cell r="M3739">
            <v>0</v>
          </cell>
          <cell r="N3739">
            <v>0</v>
          </cell>
          <cell r="O3739">
            <v>0</v>
          </cell>
          <cell r="P3739">
            <v>0</v>
          </cell>
          <cell r="Q3739">
            <v>0</v>
          </cell>
          <cell r="R3739">
            <v>16746.686550000006</v>
          </cell>
          <cell r="S3739">
            <v>34271.919000000009</v>
          </cell>
          <cell r="T3739">
            <v>69833.664450000011</v>
          </cell>
          <cell r="U3739">
            <v>36847.527750000037</v>
          </cell>
          <cell r="V3739">
            <v>20100.588749999937</v>
          </cell>
          <cell r="W3739">
            <v>2583.0255000000179</v>
          </cell>
          <cell r="X3739">
            <v>2585.7149999999965</v>
          </cell>
          <cell r="Y3739">
            <v>2585.2035000000324</v>
          </cell>
          <cell r="Z3739">
            <v>2584.5764999999665</v>
          </cell>
          <cell r="AA3739">
            <v>2584.3950000000186</v>
          </cell>
          <cell r="AB3739">
            <v>2584.7249999999767</v>
          </cell>
          <cell r="AC3739">
            <v>2592.8595000000205</v>
          </cell>
          <cell r="AD3739">
            <v>2694.0321599718882</v>
          </cell>
          <cell r="AE3739">
            <v>2731.0805338135397</v>
          </cell>
          <cell r="AF3739">
            <v>2768.6383974915661</v>
          </cell>
          <cell r="AG3739">
            <v>2806.7127575183695</v>
          </cell>
          <cell r="AH3739">
            <v>2845.3107167601411</v>
          </cell>
          <cell r="AI3739">
            <v>2884.4394757617847</v>
          </cell>
          <cell r="AJ3739">
            <v>2924.1063340901455</v>
          </cell>
          <cell r="AK3739">
            <v>2964.3186916958948</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row>
        <row r="3740">
          <cell r="A3740" t="str">
            <v>WAResidentialTime-Of-Use EV ChargingIncentive CostsHigh Participation Case0</v>
          </cell>
          <cell r="B3740" t="str">
            <v>WA</v>
          </cell>
          <cell r="C3740" t="str">
            <v>Residential</v>
          </cell>
          <cell r="D3740" t="str">
            <v>Time-Of-Use EV Charging</v>
          </cell>
          <cell r="E3740" t="str">
            <v>Incentive Costs</v>
          </cell>
          <cell r="F3740" t="str">
            <v>High Participation Case</v>
          </cell>
          <cell r="G3740">
            <v>0</v>
          </cell>
          <cell r="H3740">
            <v>0</v>
          </cell>
          <cell r="I3740">
            <v>0</v>
          </cell>
          <cell r="J3740">
            <v>0</v>
          </cell>
          <cell r="K3740">
            <v>0</v>
          </cell>
          <cell r="L3740">
            <v>0</v>
          </cell>
          <cell r="M3740">
            <v>0</v>
          </cell>
          <cell r="N3740">
            <v>0</v>
          </cell>
          <cell r="O3740">
            <v>0</v>
          </cell>
          <cell r="P3740">
            <v>0</v>
          </cell>
          <cell r="Q3740">
            <v>0</v>
          </cell>
          <cell r="R3740">
            <v>351680.42</v>
          </cell>
          <cell r="S3740">
            <v>1071390.72</v>
          </cell>
          <cell r="T3740">
            <v>2537897.67</v>
          </cell>
          <cell r="U3740">
            <v>3311695.75</v>
          </cell>
          <cell r="V3740">
            <v>3733808.12</v>
          </cell>
          <cell r="W3740">
            <v>3788051.65</v>
          </cell>
          <cell r="X3740">
            <v>3842351.67</v>
          </cell>
          <cell r="Y3740">
            <v>3896640.94</v>
          </cell>
          <cell r="Z3740">
            <v>3950917.05</v>
          </cell>
          <cell r="AA3740">
            <v>4005189.34</v>
          </cell>
          <cell r="AB3740">
            <v>4059468.57</v>
          </cell>
          <cell r="AC3740">
            <v>4113918.62</v>
          </cell>
          <cell r="AD3740">
            <v>4170493.29</v>
          </cell>
          <cell r="AE3740">
            <v>4227845.9800000004</v>
          </cell>
          <cell r="AF3740">
            <v>4285987.3899999997</v>
          </cell>
          <cell r="AG3740">
            <v>4344928.3600000003</v>
          </cell>
          <cell r="AH3740">
            <v>4404679.88</v>
          </cell>
          <cell r="AI3740">
            <v>4465253.1100000003</v>
          </cell>
          <cell r="AJ3740">
            <v>4526659.34</v>
          </cell>
          <cell r="AK3740">
            <v>4588910.04</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row>
        <row r="3741">
          <cell r="A3741" t="str">
            <v>WAResidentialTime-Of-Use EV ChargingParticipantsHigh Participation Case0</v>
          </cell>
          <cell r="B3741" t="str">
            <v>WA</v>
          </cell>
          <cell r="C3741" t="str">
            <v>Residential</v>
          </cell>
          <cell r="D3741" t="str">
            <v>Time-Of-Use EV Charging</v>
          </cell>
          <cell r="E3741" t="str">
            <v>Participants</v>
          </cell>
          <cell r="F3741" t="str">
            <v>High Participation Case</v>
          </cell>
          <cell r="G3741">
            <v>0</v>
          </cell>
          <cell r="H3741">
            <v>0</v>
          </cell>
          <cell r="I3741">
            <v>0</v>
          </cell>
          <cell r="J3741">
            <v>0</v>
          </cell>
          <cell r="K3741">
            <v>0</v>
          </cell>
          <cell r="L3741">
            <v>0</v>
          </cell>
          <cell r="M3741">
            <v>0</v>
          </cell>
          <cell r="N3741">
            <v>0</v>
          </cell>
          <cell r="O3741">
            <v>0</v>
          </cell>
          <cell r="P3741">
            <v>0</v>
          </cell>
          <cell r="Q3741">
            <v>0</v>
          </cell>
          <cell r="R3741">
            <v>16746.686550000006</v>
          </cell>
          <cell r="S3741">
            <v>51018.605550000015</v>
          </cell>
          <cell r="T3741">
            <v>120852.27000000002</v>
          </cell>
          <cell r="U3741">
            <v>157699.79775000006</v>
          </cell>
          <cell r="V3741">
            <v>177800.38649999999</v>
          </cell>
          <cell r="W3741">
            <v>180383.41200000001</v>
          </cell>
          <cell r="X3741">
            <v>182969.12700000001</v>
          </cell>
          <cell r="Y3741">
            <v>185554.33050000004</v>
          </cell>
          <cell r="Z3741">
            <v>188138.90700000001</v>
          </cell>
          <cell r="AA3741">
            <v>190723.30200000003</v>
          </cell>
          <cell r="AB3741">
            <v>193308.027</v>
          </cell>
          <cell r="AC3741">
            <v>195900.88650000002</v>
          </cell>
          <cell r="AD3741">
            <v>198594.91865997191</v>
          </cell>
          <cell r="AE3741">
            <v>201325.99919378545</v>
          </cell>
          <cell r="AF3741">
            <v>204094.63759127702</v>
          </cell>
          <cell r="AG3741">
            <v>206901.35034879539</v>
          </cell>
          <cell r="AH3741">
            <v>209746.66106555553</v>
          </cell>
          <cell r="AI3741">
            <v>212631.10054131731</v>
          </cell>
          <cell r="AJ3741">
            <v>215555.20687540746</v>
          </cell>
          <cell r="AK3741">
            <v>218519.52556710335</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row>
        <row r="3742">
          <cell r="A3742" t="str">
            <v>WYExtra Large C&amp;ICritical Peak PricingProgram Annual BenefitsLow Participation Case0</v>
          </cell>
          <cell r="B3742" t="str">
            <v>WY</v>
          </cell>
          <cell r="C3742" t="str">
            <v>Extra Large C&amp;I</v>
          </cell>
          <cell r="D3742" t="str">
            <v>Critical Peak Pricing</v>
          </cell>
          <cell r="E3742" t="str">
            <v>Program Annual Benefits</v>
          </cell>
          <cell r="F3742" t="str">
            <v>Low Participation Case</v>
          </cell>
          <cell r="G3742">
            <v>0</v>
          </cell>
          <cell r="H3742">
            <v>0</v>
          </cell>
          <cell r="I3742">
            <v>0</v>
          </cell>
          <cell r="J3742">
            <v>0</v>
          </cell>
          <cell r="K3742">
            <v>0</v>
          </cell>
          <cell r="L3742">
            <v>0</v>
          </cell>
          <cell r="M3742">
            <v>0</v>
          </cell>
          <cell r="N3742">
            <v>0</v>
          </cell>
          <cell r="O3742">
            <v>0</v>
          </cell>
          <cell r="P3742">
            <v>0</v>
          </cell>
          <cell r="Q3742">
            <v>0</v>
          </cell>
          <cell r="R3742">
            <v>573231.01</v>
          </cell>
          <cell r="S3742">
            <v>1745288.43</v>
          </cell>
          <cell r="T3742">
            <v>4127886.26</v>
          </cell>
          <cell r="U3742">
            <v>5388069.9000000004</v>
          </cell>
          <cell r="V3742">
            <v>6066603.5300000003</v>
          </cell>
          <cell r="W3742">
            <v>6146956.6100000003</v>
          </cell>
          <cell r="X3742">
            <v>6226381.7599999998</v>
          </cell>
          <cell r="Y3742">
            <v>6305886.3200000003</v>
          </cell>
          <cell r="Z3742">
            <v>6389191.79</v>
          </cell>
          <cell r="AA3742">
            <v>6482465.1100000003</v>
          </cell>
          <cell r="AB3742">
            <v>6568214.9500000002</v>
          </cell>
          <cell r="AC3742">
            <v>6654117.0800000001</v>
          </cell>
          <cell r="AD3742">
            <v>6743128.8899999997</v>
          </cell>
          <cell r="AE3742">
            <v>6833331.4100000001</v>
          </cell>
          <cell r="AF3742">
            <v>6924740.5700000003</v>
          </cell>
          <cell r="AG3742">
            <v>7017372.5</v>
          </cell>
          <cell r="AH3742">
            <v>7111243.5700000003</v>
          </cell>
          <cell r="AI3742">
            <v>7206370.3399999999</v>
          </cell>
          <cell r="AJ3742">
            <v>7302769.6200000001</v>
          </cell>
          <cell r="AK3742">
            <v>7400458.4299999997</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row>
        <row r="3743">
          <cell r="A3743" t="str">
            <v>WYExtra Large C&amp;ICritical Peak PricingProgram Annual CostsLow Participation Case0</v>
          </cell>
          <cell r="B3743" t="str">
            <v>WY</v>
          </cell>
          <cell r="C3743" t="str">
            <v>Extra Large C&amp;I</v>
          </cell>
          <cell r="D3743" t="str">
            <v>Critical Peak Pricing</v>
          </cell>
          <cell r="E3743" t="str">
            <v>Program Annual Costs</v>
          </cell>
          <cell r="F3743" t="str">
            <v>Low Participation Case</v>
          </cell>
          <cell r="G3743">
            <v>0</v>
          </cell>
          <cell r="H3743">
            <v>0</v>
          </cell>
          <cell r="I3743">
            <v>0</v>
          </cell>
          <cell r="J3743">
            <v>0</v>
          </cell>
          <cell r="K3743">
            <v>0</v>
          </cell>
          <cell r="L3743">
            <v>0</v>
          </cell>
          <cell r="M3743">
            <v>0</v>
          </cell>
          <cell r="N3743">
            <v>0</v>
          </cell>
          <cell r="O3743">
            <v>0</v>
          </cell>
          <cell r="P3743">
            <v>0</v>
          </cell>
          <cell r="Q3743">
            <v>0</v>
          </cell>
          <cell r="R3743">
            <v>5834317.1500000004</v>
          </cell>
          <cell r="S3743">
            <v>12509121.98</v>
          </cell>
          <cell r="T3743">
            <v>26286343.199999999</v>
          </cell>
          <cell r="U3743">
            <v>16130618.27</v>
          </cell>
          <cell r="V3743">
            <v>10911310.720000001</v>
          </cell>
          <cell r="W3743">
            <v>4823091.07</v>
          </cell>
          <cell r="X3743">
            <v>4899046.41</v>
          </cell>
          <cell r="Y3743">
            <v>4974249.76</v>
          </cell>
          <cell r="Z3743">
            <v>5049879.66</v>
          </cell>
          <cell r="AA3743">
            <v>5126289.05</v>
          </cell>
          <cell r="AB3743">
            <v>5203203.5</v>
          </cell>
          <cell r="AC3743">
            <v>5283869.59</v>
          </cell>
          <cell r="AD3743">
            <v>5405233.1200000001</v>
          </cell>
          <cell r="AE3743">
            <v>5502775.29</v>
          </cell>
          <cell r="AF3743">
            <v>5602414.6799999997</v>
          </cell>
          <cell r="AG3743">
            <v>5704204.7300000004</v>
          </cell>
          <cell r="AH3743">
            <v>5808200.4400000004</v>
          </cell>
          <cell r="AI3743">
            <v>5914458.3899999997</v>
          </cell>
          <cell r="AJ3743">
            <v>6023036.7800000003</v>
          </cell>
          <cell r="AK3743">
            <v>6133995.5099999998</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row>
        <row r="3744">
          <cell r="A3744" t="str">
            <v>WYExtra Large C&amp;ICritical Peak PricingNon-Incentive CostsLow Participation Case0</v>
          </cell>
          <cell r="B3744" t="str">
            <v>WY</v>
          </cell>
          <cell r="C3744" t="str">
            <v>Extra Large C&amp;I</v>
          </cell>
          <cell r="D3744" t="str">
            <v>Critical Peak Pricing</v>
          </cell>
          <cell r="E3744" t="str">
            <v>Non-Incentive Costs</v>
          </cell>
          <cell r="F3744" t="str">
            <v>Low Participation Case</v>
          </cell>
          <cell r="G3744">
            <v>0</v>
          </cell>
          <cell r="H3744">
            <v>0</v>
          </cell>
          <cell r="I3744">
            <v>0</v>
          </cell>
          <cell r="J3744">
            <v>0</v>
          </cell>
          <cell r="K3744">
            <v>0</v>
          </cell>
          <cell r="L3744">
            <v>0</v>
          </cell>
          <cell r="M3744">
            <v>0</v>
          </cell>
          <cell r="N3744">
            <v>0</v>
          </cell>
          <cell r="O3744">
            <v>0</v>
          </cell>
          <cell r="P3744">
            <v>0</v>
          </cell>
          <cell r="Q3744">
            <v>0</v>
          </cell>
          <cell r="R3744">
            <v>5482636.7300000004</v>
          </cell>
          <cell r="S3744">
            <v>11437731.27</v>
          </cell>
          <cell r="T3744">
            <v>23748445.530000001</v>
          </cell>
          <cell r="U3744">
            <v>12818922.52</v>
          </cell>
          <cell r="V3744">
            <v>7177502.6100000003</v>
          </cell>
          <cell r="W3744">
            <v>1035039.42</v>
          </cell>
          <cell r="X3744">
            <v>1056694.75</v>
          </cell>
          <cell r="Y3744">
            <v>1077608.81</v>
          </cell>
          <cell r="Z3744">
            <v>1098962.6200000001</v>
          </cell>
          <cell r="AA3744">
            <v>1121099.71</v>
          </cell>
          <cell r="AB3744">
            <v>1143734.93</v>
          </cell>
          <cell r="AC3744">
            <v>1169950.97</v>
          </cell>
          <cell r="AD3744">
            <v>1234739.83</v>
          </cell>
          <cell r="AE3744">
            <v>1274929.31</v>
          </cell>
          <cell r="AF3744">
            <v>1316427.29</v>
          </cell>
          <cell r="AG3744">
            <v>1359276.37</v>
          </cell>
          <cell r="AH3744">
            <v>1403520.56</v>
          </cell>
          <cell r="AI3744">
            <v>1449205.28</v>
          </cell>
          <cell r="AJ3744">
            <v>1496377.44</v>
          </cell>
          <cell r="AK3744">
            <v>1545085.48</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row>
        <row r="3745">
          <cell r="A3745" t="str">
            <v>WYExtra Large C&amp;ICritical Peak PricingSummer Peak Reduction @Meter  (MW)Low Participation Case0</v>
          </cell>
          <cell r="B3745" t="str">
            <v>WY</v>
          </cell>
          <cell r="C3745" t="str">
            <v>Extra Large C&amp;I</v>
          </cell>
          <cell r="D3745" t="str">
            <v>Critical Peak Pricing</v>
          </cell>
          <cell r="E3745" t="str">
            <v>Summer Peak Reduction @Meter  (MW)</v>
          </cell>
          <cell r="F3745" t="str">
            <v>Low Participation Case</v>
          </cell>
          <cell r="G3745">
            <v>0</v>
          </cell>
          <cell r="H3745">
            <v>0</v>
          </cell>
          <cell r="I3745">
            <v>0</v>
          </cell>
          <cell r="J3745">
            <v>0</v>
          </cell>
          <cell r="K3745">
            <v>0</v>
          </cell>
          <cell r="L3745">
            <v>0</v>
          </cell>
          <cell r="M3745">
            <v>0</v>
          </cell>
          <cell r="N3745">
            <v>0</v>
          </cell>
          <cell r="O3745">
            <v>0</v>
          </cell>
          <cell r="P3745">
            <v>0</v>
          </cell>
          <cell r="Q3745">
            <v>0</v>
          </cell>
          <cell r="R3745">
            <v>5.1061481672101516</v>
          </cell>
          <cell r="S3745">
            <v>15.546439584201273</v>
          </cell>
          <cell r="T3745">
            <v>36.769815927493447</v>
          </cell>
          <cell r="U3745">
            <v>47.99510590524666</v>
          </cell>
          <cell r="V3745">
            <v>54.039254216657497</v>
          </cell>
          <cell r="W3745">
            <v>54.75501228123791</v>
          </cell>
          <cell r="X3745">
            <v>55.462504704051796</v>
          </cell>
          <cell r="Y3745">
            <v>56.170704503007471</v>
          </cell>
          <cell r="Z3745">
            <v>56.91276145592839</v>
          </cell>
          <cell r="AA3745">
            <v>57.74360864977195</v>
          </cell>
          <cell r="AB3745">
            <v>58.507439221742665</v>
          </cell>
          <cell r="AC3745">
            <v>59.27262640549219</v>
          </cell>
          <cell r="AD3745">
            <v>60.065513565673378</v>
          </cell>
          <cell r="AE3745">
            <v>60.869007140432515</v>
          </cell>
          <cell r="AF3745">
            <v>61.683249011282939</v>
          </cell>
          <cell r="AG3745">
            <v>62.508382957680382</v>
          </cell>
          <cell r="AH3745">
            <v>63.344554682411669</v>
          </cell>
          <cell r="AI3745">
            <v>64.191911837323005</v>
          </cell>
          <cell r="AJ3745">
            <v>65.050604049392433</v>
          </cell>
          <cell r="AK3745">
            <v>65.920782947151125</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row>
        <row r="3746">
          <cell r="A3746" t="str">
            <v>WYExtra Large C&amp;ICritical Peak PricingSummer Peak Reduction @Generation (MW)Low Participation Case0</v>
          </cell>
          <cell r="B3746" t="str">
            <v>WY</v>
          </cell>
          <cell r="C3746" t="str">
            <v>Extra Large C&amp;I</v>
          </cell>
          <cell r="D3746" t="str">
            <v>Critical Peak Pricing</v>
          </cell>
          <cell r="E3746" t="str">
            <v>Summer Peak Reduction @Generation (MW)</v>
          </cell>
          <cell r="F3746" t="str">
            <v>Low Participation Case</v>
          </cell>
          <cell r="G3746">
            <v>0</v>
          </cell>
          <cell r="H3746">
            <v>0</v>
          </cell>
          <cell r="I3746">
            <v>0</v>
          </cell>
          <cell r="J3746">
            <v>0</v>
          </cell>
          <cell r="K3746">
            <v>0</v>
          </cell>
          <cell r="L3746">
            <v>0</v>
          </cell>
          <cell r="M3746">
            <v>0</v>
          </cell>
          <cell r="N3746">
            <v>0</v>
          </cell>
          <cell r="O3746">
            <v>0</v>
          </cell>
          <cell r="P3746">
            <v>0</v>
          </cell>
          <cell r="Q3746">
            <v>0</v>
          </cell>
          <cell r="R3746">
            <v>5.6309529854545115</v>
          </cell>
          <cell r="S3746">
            <v>17.1442871462299</v>
          </cell>
          <cell r="T3746">
            <v>40.548980952242438</v>
          </cell>
          <cell r="U3746">
            <v>52.92799504328039</v>
          </cell>
          <cell r="V3746">
            <v>59.593354892652727</v>
          </cell>
          <cell r="W3746">
            <v>60.382677857562754</v>
          </cell>
          <cell r="X3746">
            <v>61.162885646285609</v>
          </cell>
          <cell r="Y3746">
            <v>61.94387351456492</v>
          </cell>
          <cell r="Z3746">
            <v>62.762198341341403</v>
          </cell>
          <cell r="AA3746">
            <v>63.678439181486489</v>
          </cell>
          <cell r="AB3746">
            <v>64.520775498172327</v>
          </cell>
          <cell r="AC3746">
            <v>65.364607857843168</v>
          </cell>
          <cell r="AD3746">
            <v>66.238987169908881</v>
          </cell>
          <cell r="AE3746">
            <v>67.125063013269198</v>
          </cell>
          <cell r="AF3746">
            <v>68.022991851877961</v>
          </cell>
          <cell r="AG3746">
            <v>68.932932242700019</v>
          </cell>
          <cell r="AH3746">
            <v>69.855044863709381</v>
          </cell>
          <cell r="AI3746">
            <v>70.789492542261797</v>
          </cell>
          <cell r="AJ3746">
            <v>71.73644028384696</v>
          </cell>
          <cell r="AK3746">
            <v>72.696055301225314</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row>
        <row r="3747">
          <cell r="A3747" t="str">
            <v>WYExtra Large C&amp;ICritical Peak PricingWinter Peak Reduction @Meter  (MW)Low Participation Case0</v>
          </cell>
          <cell r="B3747" t="str">
            <v>WY</v>
          </cell>
          <cell r="C3747" t="str">
            <v>Extra Large C&amp;I</v>
          </cell>
          <cell r="D3747" t="str">
            <v>Critical Peak Pricing</v>
          </cell>
          <cell r="E3747" t="str">
            <v>Winter Peak Reduction @Meter  (MW)</v>
          </cell>
          <cell r="F3747" t="str">
            <v>Low Participation Case</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row>
        <row r="3748">
          <cell r="A3748" t="str">
            <v>WYExtra Large C&amp;ICritical Peak PricingWinter Peak Reduction @Generation (MW)Low Participation Case0</v>
          </cell>
          <cell r="B3748" t="str">
            <v>WY</v>
          </cell>
          <cell r="C3748" t="str">
            <v>Extra Large C&amp;I</v>
          </cell>
          <cell r="D3748" t="str">
            <v>Critical Peak Pricing</v>
          </cell>
          <cell r="E3748" t="str">
            <v>Winter Peak Reduction @Generation (MW)</v>
          </cell>
          <cell r="F3748" t="str">
            <v>Low Participation Case</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row>
        <row r="3749">
          <cell r="A3749" t="str">
            <v>WYExtra Large C&amp;ICritical Peak PricingProgram Annual BenefitsLow Participation Case0</v>
          </cell>
          <cell r="B3749" t="str">
            <v>WY</v>
          </cell>
          <cell r="C3749" t="str">
            <v>Extra Large C&amp;I</v>
          </cell>
          <cell r="D3749" t="str">
            <v>Critical Peak Pricing</v>
          </cell>
          <cell r="E3749" t="str">
            <v>Program Annual Benefits</v>
          </cell>
          <cell r="F3749" t="str">
            <v>Low Participation Case</v>
          </cell>
          <cell r="G3749">
            <v>0</v>
          </cell>
        </row>
        <row r="3750">
          <cell r="A3750" t="str">
            <v>WYExtra Large C&amp;ICritical Peak PricingNew ParticipantsLow Participation Case0</v>
          </cell>
          <cell r="B3750" t="str">
            <v>WY</v>
          </cell>
          <cell r="C3750" t="str">
            <v>Extra Large C&amp;I</v>
          </cell>
          <cell r="D3750" t="str">
            <v>Critical Peak Pricing</v>
          </cell>
          <cell r="E3750" t="str">
            <v>New Participants</v>
          </cell>
          <cell r="F3750" t="str">
            <v>Low Participation Case</v>
          </cell>
          <cell r="G3750">
            <v>0</v>
          </cell>
          <cell r="H3750">
            <v>0</v>
          </cell>
          <cell r="I3750">
            <v>0</v>
          </cell>
          <cell r="J3750">
            <v>0</v>
          </cell>
          <cell r="K3750">
            <v>0</v>
          </cell>
          <cell r="L3750">
            <v>0</v>
          </cell>
          <cell r="M3750">
            <v>0</v>
          </cell>
          <cell r="N3750">
            <v>0</v>
          </cell>
          <cell r="O3750">
            <v>0</v>
          </cell>
          <cell r="P3750">
            <v>0</v>
          </cell>
          <cell r="Q3750">
            <v>0</v>
          </cell>
          <cell r="R3750">
            <v>16746.686550000006</v>
          </cell>
          <cell r="S3750">
            <v>34271.919000000009</v>
          </cell>
          <cell r="T3750">
            <v>69833.664450000011</v>
          </cell>
          <cell r="U3750">
            <v>36847.527750000037</v>
          </cell>
          <cell r="V3750">
            <v>20100.588749999937</v>
          </cell>
          <cell r="W3750">
            <v>2583.0255000000179</v>
          </cell>
          <cell r="X3750">
            <v>2585.7149999999965</v>
          </cell>
          <cell r="Y3750">
            <v>2585.2035000000324</v>
          </cell>
          <cell r="Z3750">
            <v>2584.5764999999665</v>
          </cell>
          <cell r="AA3750">
            <v>2584.3950000000186</v>
          </cell>
          <cell r="AB3750">
            <v>2584.7249999999767</v>
          </cell>
          <cell r="AC3750">
            <v>2592.8595000000205</v>
          </cell>
          <cell r="AD3750">
            <v>2694.0321599718882</v>
          </cell>
          <cell r="AE3750">
            <v>2731.0805338135397</v>
          </cell>
          <cell r="AF3750">
            <v>2768.6383974915661</v>
          </cell>
          <cell r="AG3750">
            <v>2806.7127575183695</v>
          </cell>
          <cell r="AH3750">
            <v>2845.3107167601411</v>
          </cell>
          <cell r="AI3750">
            <v>2884.4394757617847</v>
          </cell>
          <cell r="AJ3750">
            <v>2924.1063340901455</v>
          </cell>
          <cell r="AK3750">
            <v>2964.3186916958948</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row>
        <row r="3751">
          <cell r="A3751" t="str">
            <v>WYExtra Large C&amp;ICritical Peak PricingIncentive CostsLow Participation Case0</v>
          </cell>
          <cell r="B3751" t="str">
            <v>WY</v>
          </cell>
          <cell r="C3751" t="str">
            <v>Extra Large C&amp;I</v>
          </cell>
          <cell r="D3751" t="str">
            <v>Critical Peak Pricing</v>
          </cell>
          <cell r="E3751" t="str">
            <v>Incentive Costs</v>
          </cell>
          <cell r="F3751" t="str">
            <v>Low Participation Case</v>
          </cell>
          <cell r="G3751">
            <v>0</v>
          </cell>
          <cell r="H3751">
            <v>0</v>
          </cell>
          <cell r="I3751">
            <v>0</v>
          </cell>
          <cell r="J3751">
            <v>0</v>
          </cell>
          <cell r="K3751">
            <v>0</v>
          </cell>
          <cell r="L3751">
            <v>0</v>
          </cell>
          <cell r="M3751">
            <v>0</v>
          </cell>
          <cell r="N3751">
            <v>0</v>
          </cell>
          <cell r="O3751">
            <v>0</v>
          </cell>
          <cell r="P3751">
            <v>0</v>
          </cell>
          <cell r="Q3751">
            <v>0</v>
          </cell>
          <cell r="R3751">
            <v>351680.42</v>
          </cell>
          <cell r="S3751">
            <v>1071390.72</v>
          </cell>
          <cell r="T3751">
            <v>2537897.67</v>
          </cell>
          <cell r="U3751">
            <v>3311695.75</v>
          </cell>
          <cell r="V3751">
            <v>3733808.12</v>
          </cell>
          <cell r="W3751">
            <v>3788051.65</v>
          </cell>
          <cell r="X3751">
            <v>3842351.67</v>
          </cell>
          <cell r="Y3751">
            <v>3896640.94</v>
          </cell>
          <cell r="Z3751">
            <v>3950917.05</v>
          </cell>
          <cell r="AA3751">
            <v>4005189.34</v>
          </cell>
          <cell r="AB3751">
            <v>4059468.57</v>
          </cell>
          <cell r="AC3751">
            <v>4113918.62</v>
          </cell>
          <cell r="AD3751">
            <v>4170493.29</v>
          </cell>
          <cell r="AE3751">
            <v>4227845.9800000004</v>
          </cell>
          <cell r="AF3751">
            <v>4285987.3899999997</v>
          </cell>
          <cell r="AG3751">
            <v>4344928.3600000003</v>
          </cell>
          <cell r="AH3751">
            <v>4404679.88</v>
          </cell>
          <cell r="AI3751">
            <v>4465253.1100000003</v>
          </cell>
          <cell r="AJ3751">
            <v>4526659.34</v>
          </cell>
          <cell r="AK3751">
            <v>4588910.04</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row>
        <row r="3752">
          <cell r="A3752" t="str">
            <v>WYExtra Large C&amp;ICritical Peak PricingParticipantsLow Participation Case0</v>
          </cell>
          <cell r="B3752" t="str">
            <v>WY</v>
          </cell>
          <cell r="C3752" t="str">
            <v>Extra Large C&amp;I</v>
          </cell>
          <cell r="D3752" t="str">
            <v>Critical Peak Pricing</v>
          </cell>
          <cell r="E3752" t="str">
            <v>Participants</v>
          </cell>
          <cell r="F3752" t="str">
            <v>Low Participation Case</v>
          </cell>
          <cell r="G3752">
            <v>0</v>
          </cell>
          <cell r="H3752">
            <v>0</v>
          </cell>
          <cell r="I3752">
            <v>0</v>
          </cell>
          <cell r="J3752">
            <v>0</v>
          </cell>
          <cell r="K3752">
            <v>0</v>
          </cell>
          <cell r="L3752">
            <v>0</v>
          </cell>
          <cell r="M3752">
            <v>0</v>
          </cell>
          <cell r="N3752">
            <v>0</v>
          </cell>
          <cell r="O3752">
            <v>0</v>
          </cell>
          <cell r="P3752">
            <v>0</v>
          </cell>
          <cell r="Q3752">
            <v>0</v>
          </cell>
          <cell r="R3752">
            <v>16746.686550000006</v>
          </cell>
          <cell r="S3752">
            <v>51018.605550000015</v>
          </cell>
          <cell r="T3752">
            <v>120852.27000000002</v>
          </cell>
          <cell r="U3752">
            <v>157699.79775000006</v>
          </cell>
          <cell r="V3752">
            <v>177800.38649999999</v>
          </cell>
          <cell r="W3752">
            <v>180383.41200000001</v>
          </cell>
          <cell r="X3752">
            <v>182969.12700000001</v>
          </cell>
          <cell r="Y3752">
            <v>185554.33050000004</v>
          </cell>
          <cell r="Z3752">
            <v>188138.90700000001</v>
          </cell>
          <cell r="AA3752">
            <v>190723.30200000003</v>
          </cell>
          <cell r="AB3752">
            <v>193308.027</v>
          </cell>
          <cell r="AC3752">
            <v>195900.88650000002</v>
          </cell>
          <cell r="AD3752">
            <v>198594.91865997191</v>
          </cell>
          <cell r="AE3752">
            <v>201325.99919378545</v>
          </cell>
          <cell r="AF3752">
            <v>204094.63759127702</v>
          </cell>
          <cell r="AG3752">
            <v>206901.35034879539</v>
          </cell>
          <cell r="AH3752">
            <v>209746.66106555553</v>
          </cell>
          <cell r="AI3752">
            <v>212631.10054131731</v>
          </cell>
          <cell r="AJ3752">
            <v>215555.20687540746</v>
          </cell>
          <cell r="AK3752">
            <v>218519.52556710335</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row>
        <row r="3753">
          <cell r="A3753" t="str">
            <v>WYIrrigationCritical Peak PricingProgram Annual BenefitsLow Participation Case0</v>
          </cell>
          <cell r="B3753" t="str">
            <v>WY</v>
          </cell>
          <cell r="C3753" t="str">
            <v>Irrigation</v>
          </cell>
          <cell r="D3753" t="str">
            <v>Critical Peak Pricing</v>
          </cell>
          <cell r="E3753" t="str">
            <v>Program Annual Benefits</v>
          </cell>
          <cell r="F3753" t="str">
            <v>Low Participation Case</v>
          </cell>
          <cell r="G3753">
            <v>0</v>
          </cell>
          <cell r="H3753">
            <v>0</v>
          </cell>
          <cell r="I3753">
            <v>0</v>
          </cell>
          <cell r="J3753">
            <v>0</v>
          </cell>
          <cell r="K3753">
            <v>0</v>
          </cell>
          <cell r="L3753">
            <v>0</v>
          </cell>
          <cell r="M3753">
            <v>0</v>
          </cell>
          <cell r="N3753">
            <v>0</v>
          </cell>
          <cell r="O3753">
            <v>0</v>
          </cell>
          <cell r="P3753">
            <v>0</v>
          </cell>
          <cell r="Q3753">
            <v>0</v>
          </cell>
          <cell r="R3753">
            <v>573231.01</v>
          </cell>
          <cell r="S3753">
            <v>1745288.43</v>
          </cell>
          <cell r="T3753">
            <v>4127886.26</v>
          </cell>
          <cell r="U3753">
            <v>5388069.9000000004</v>
          </cell>
          <cell r="V3753">
            <v>6066603.5300000003</v>
          </cell>
          <cell r="W3753">
            <v>6146956.6100000003</v>
          </cell>
          <cell r="X3753">
            <v>6226381.7599999998</v>
          </cell>
          <cell r="Y3753">
            <v>6305886.3200000003</v>
          </cell>
          <cell r="Z3753">
            <v>6389191.79</v>
          </cell>
          <cell r="AA3753">
            <v>6482465.1100000003</v>
          </cell>
          <cell r="AB3753">
            <v>6568214.9500000002</v>
          </cell>
          <cell r="AC3753">
            <v>6654117.0800000001</v>
          </cell>
          <cell r="AD3753">
            <v>6743128.8899999997</v>
          </cell>
          <cell r="AE3753">
            <v>6833331.4100000001</v>
          </cell>
          <cell r="AF3753">
            <v>6924740.5700000003</v>
          </cell>
          <cell r="AG3753">
            <v>7017372.5</v>
          </cell>
          <cell r="AH3753">
            <v>7111243.5700000003</v>
          </cell>
          <cell r="AI3753">
            <v>7206370.3399999999</v>
          </cell>
          <cell r="AJ3753">
            <v>7302769.6200000001</v>
          </cell>
          <cell r="AK3753">
            <v>7400458.4299999997</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row>
        <row r="3754">
          <cell r="A3754" t="str">
            <v>WYIrrigationCritical Peak PricingProgram Annual CostsLow Participation Case0</v>
          </cell>
          <cell r="B3754" t="str">
            <v>WY</v>
          </cell>
          <cell r="C3754" t="str">
            <v>Irrigation</v>
          </cell>
          <cell r="D3754" t="str">
            <v>Critical Peak Pricing</v>
          </cell>
          <cell r="E3754" t="str">
            <v>Program Annual Costs</v>
          </cell>
          <cell r="F3754" t="str">
            <v>Low Participation Case</v>
          </cell>
          <cell r="G3754">
            <v>0</v>
          </cell>
          <cell r="H3754">
            <v>0</v>
          </cell>
          <cell r="I3754">
            <v>0</v>
          </cell>
          <cell r="J3754">
            <v>0</v>
          </cell>
          <cell r="K3754">
            <v>0</v>
          </cell>
          <cell r="L3754">
            <v>0</v>
          </cell>
          <cell r="M3754">
            <v>0</v>
          </cell>
          <cell r="N3754">
            <v>0</v>
          </cell>
          <cell r="O3754">
            <v>0</v>
          </cell>
          <cell r="P3754">
            <v>0</v>
          </cell>
          <cell r="Q3754">
            <v>0</v>
          </cell>
          <cell r="R3754">
            <v>5834317.1500000004</v>
          </cell>
          <cell r="S3754">
            <v>12509121.98</v>
          </cell>
          <cell r="T3754">
            <v>26286343.199999999</v>
          </cell>
          <cell r="U3754">
            <v>16130618.27</v>
          </cell>
          <cell r="V3754">
            <v>10911310.720000001</v>
          </cell>
          <cell r="W3754">
            <v>4823091.07</v>
          </cell>
          <cell r="X3754">
            <v>4899046.41</v>
          </cell>
          <cell r="Y3754">
            <v>4974249.76</v>
          </cell>
          <cell r="Z3754">
            <v>5049879.66</v>
          </cell>
          <cell r="AA3754">
            <v>5126289.05</v>
          </cell>
          <cell r="AB3754">
            <v>5203203.5</v>
          </cell>
          <cell r="AC3754">
            <v>5283869.59</v>
          </cell>
          <cell r="AD3754">
            <v>5405233.1200000001</v>
          </cell>
          <cell r="AE3754">
            <v>5502775.29</v>
          </cell>
          <cell r="AF3754">
            <v>5602414.6799999997</v>
          </cell>
          <cell r="AG3754">
            <v>5704204.7300000004</v>
          </cell>
          <cell r="AH3754">
            <v>5808200.4400000004</v>
          </cell>
          <cell r="AI3754">
            <v>5914458.3899999997</v>
          </cell>
          <cell r="AJ3754">
            <v>6023036.7800000003</v>
          </cell>
          <cell r="AK3754">
            <v>6133995.5099999998</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row>
        <row r="3755">
          <cell r="A3755" t="str">
            <v>WYIrrigationCritical Peak PricingNon-Incentive CostsLow Participation Case0</v>
          </cell>
          <cell r="B3755" t="str">
            <v>WY</v>
          </cell>
          <cell r="C3755" t="str">
            <v>Irrigation</v>
          </cell>
          <cell r="D3755" t="str">
            <v>Critical Peak Pricing</v>
          </cell>
          <cell r="E3755" t="str">
            <v>Non-Incentive Costs</v>
          </cell>
          <cell r="F3755" t="str">
            <v>Low Participation Case</v>
          </cell>
          <cell r="G3755">
            <v>0</v>
          </cell>
          <cell r="H3755">
            <v>0</v>
          </cell>
          <cell r="I3755">
            <v>0</v>
          </cell>
          <cell r="J3755">
            <v>0</v>
          </cell>
          <cell r="K3755">
            <v>0</v>
          </cell>
          <cell r="L3755">
            <v>0</v>
          </cell>
          <cell r="M3755">
            <v>0</v>
          </cell>
          <cell r="N3755">
            <v>0</v>
          </cell>
          <cell r="O3755">
            <v>0</v>
          </cell>
          <cell r="P3755">
            <v>0</v>
          </cell>
          <cell r="Q3755">
            <v>0</v>
          </cell>
          <cell r="R3755">
            <v>5482636.7300000004</v>
          </cell>
          <cell r="S3755">
            <v>11437731.27</v>
          </cell>
          <cell r="T3755">
            <v>23748445.530000001</v>
          </cell>
          <cell r="U3755">
            <v>12818922.52</v>
          </cell>
          <cell r="V3755">
            <v>7177502.6100000003</v>
          </cell>
          <cell r="W3755">
            <v>1035039.42</v>
          </cell>
          <cell r="X3755">
            <v>1056694.75</v>
          </cell>
          <cell r="Y3755">
            <v>1077608.81</v>
          </cell>
          <cell r="Z3755">
            <v>1098962.6200000001</v>
          </cell>
          <cell r="AA3755">
            <v>1121099.71</v>
          </cell>
          <cell r="AB3755">
            <v>1143734.93</v>
          </cell>
          <cell r="AC3755">
            <v>1169950.97</v>
          </cell>
          <cell r="AD3755">
            <v>1234739.83</v>
          </cell>
          <cell r="AE3755">
            <v>1274929.31</v>
          </cell>
          <cell r="AF3755">
            <v>1316427.29</v>
          </cell>
          <cell r="AG3755">
            <v>1359276.37</v>
          </cell>
          <cell r="AH3755">
            <v>1403520.56</v>
          </cell>
          <cell r="AI3755">
            <v>1449205.28</v>
          </cell>
          <cell r="AJ3755">
            <v>1496377.44</v>
          </cell>
          <cell r="AK3755">
            <v>1545085.48</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row>
        <row r="3756">
          <cell r="A3756" t="str">
            <v>WYIrrigationCritical Peak PricingSummer Peak Reduction @Meter  (MW)Low Participation Case0</v>
          </cell>
          <cell r="B3756" t="str">
            <v>WY</v>
          </cell>
          <cell r="C3756" t="str">
            <v>Irrigation</v>
          </cell>
          <cell r="D3756" t="str">
            <v>Critical Peak Pricing</v>
          </cell>
          <cell r="E3756" t="str">
            <v>Summer Peak Reduction @Meter  (MW)</v>
          </cell>
          <cell r="F3756" t="str">
            <v>Low Participation Case</v>
          </cell>
          <cell r="G3756">
            <v>0</v>
          </cell>
          <cell r="H3756">
            <v>0</v>
          </cell>
          <cell r="I3756">
            <v>0</v>
          </cell>
          <cell r="J3756">
            <v>0</v>
          </cell>
          <cell r="K3756">
            <v>0</v>
          </cell>
          <cell r="L3756">
            <v>0</v>
          </cell>
          <cell r="M3756">
            <v>0</v>
          </cell>
          <cell r="N3756">
            <v>0</v>
          </cell>
          <cell r="O3756">
            <v>0</v>
          </cell>
          <cell r="P3756">
            <v>0</v>
          </cell>
          <cell r="Q3756">
            <v>0</v>
          </cell>
          <cell r="R3756">
            <v>5.1061481672101516</v>
          </cell>
          <cell r="S3756">
            <v>15.546439584201273</v>
          </cell>
          <cell r="T3756">
            <v>36.769815927493447</v>
          </cell>
          <cell r="U3756">
            <v>47.99510590524666</v>
          </cell>
          <cell r="V3756">
            <v>54.039254216657497</v>
          </cell>
          <cell r="W3756">
            <v>54.75501228123791</v>
          </cell>
          <cell r="X3756">
            <v>55.462504704051796</v>
          </cell>
          <cell r="Y3756">
            <v>56.170704503007471</v>
          </cell>
          <cell r="Z3756">
            <v>56.91276145592839</v>
          </cell>
          <cell r="AA3756">
            <v>57.74360864977195</v>
          </cell>
          <cell r="AB3756">
            <v>58.507439221742665</v>
          </cell>
          <cell r="AC3756">
            <v>59.27262640549219</v>
          </cell>
          <cell r="AD3756">
            <v>60.065513565673378</v>
          </cell>
          <cell r="AE3756">
            <v>60.869007140432515</v>
          </cell>
          <cell r="AF3756">
            <v>61.683249011282939</v>
          </cell>
          <cell r="AG3756">
            <v>62.508382957680382</v>
          </cell>
          <cell r="AH3756">
            <v>63.344554682411669</v>
          </cell>
          <cell r="AI3756">
            <v>64.191911837323005</v>
          </cell>
          <cell r="AJ3756">
            <v>65.050604049392433</v>
          </cell>
          <cell r="AK3756">
            <v>65.920782947151125</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row>
        <row r="3757">
          <cell r="A3757" t="str">
            <v>WYIrrigationCritical Peak PricingSummer Peak Reduction @Generation (MW)Low Participation Case0</v>
          </cell>
          <cell r="B3757" t="str">
            <v>WY</v>
          </cell>
          <cell r="C3757" t="str">
            <v>Irrigation</v>
          </cell>
          <cell r="D3757" t="str">
            <v>Critical Peak Pricing</v>
          </cell>
          <cell r="E3757" t="str">
            <v>Summer Peak Reduction @Generation (MW)</v>
          </cell>
          <cell r="F3757" t="str">
            <v>Low Participation Case</v>
          </cell>
          <cell r="G3757">
            <v>0</v>
          </cell>
          <cell r="H3757">
            <v>0</v>
          </cell>
          <cell r="I3757">
            <v>0</v>
          </cell>
          <cell r="J3757">
            <v>0</v>
          </cell>
          <cell r="K3757">
            <v>0</v>
          </cell>
          <cell r="L3757">
            <v>0</v>
          </cell>
          <cell r="M3757">
            <v>0</v>
          </cell>
          <cell r="N3757">
            <v>0</v>
          </cell>
          <cell r="O3757">
            <v>0</v>
          </cell>
          <cell r="P3757">
            <v>0</v>
          </cell>
          <cell r="Q3757">
            <v>0</v>
          </cell>
          <cell r="R3757">
            <v>5.6309529854545115</v>
          </cell>
          <cell r="S3757">
            <v>17.1442871462299</v>
          </cell>
          <cell r="T3757">
            <v>40.548980952242438</v>
          </cell>
          <cell r="U3757">
            <v>52.92799504328039</v>
          </cell>
          <cell r="V3757">
            <v>59.593354892652727</v>
          </cell>
          <cell r="W3757">
            <v>60.382677857562754</v>
          </cell>
          <cell r="X3757">
            <v>61.162885646285609</v>
          </cell>
          <cell r="Y3757">
            <v>61.94387351456492</v>
          </cell>
          <cell r="Z3757">
            <v>62.762198341341403</v>
          </cell>
          <cell r="AA3757">
            <v>63.678439181486489</v>
          </cell>
          <cell r="AB3757">
            <v>64.520775498172327</v>
          </cell>
          <cell r="AC3757">
            <v>65.364607857843168</v>
          </cell>
          <cell r="AD3757">
            <v>66.238987169908881</v>
          </cell>
          <cell r="AE3757">
            <v>67.125063013269198</v>
          </cell>
          <cell r="AF3757">
            <v>68.022991851877961</v>
          </cell>
          <cell r="AG3757">
            <v>68.932932242700019</v>
          </cell>
          <cell r="AH3757">
            <v>69.855044863709381</v>
          </cell>
          <cell r="AI3757">
            <v>70.789492542261797</v>
          </cell>
          <cell r="AJ3757">
            <v>71.73644028384696</v>
          </cell>
          <cell r="AK3757">
            <v>72.696055301225314</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row>
        <row r="3758">
          <cell r="A3758" t="str">
            <v>WYIrrigationCritical Peak PricingWinter Peak Reduction @Meter  (MW)Low Participation Case0</v>
          </cell>
          <cell r="B3758" t="str">
            <v>WY</v>
          </cell>
          <cell r="C3758" t="str">
            <v>Irrigation</v>
          </cell>
          <cell r="D3758" t="str">
            <v>Critical Peak Pricing</v>
          </cell>
          <cell r="E3758" t="str">
            <v>Winter Peak Reduction @Meter  (MW)</v>
          </cell>
          <cell r="F3758" t="str">
            <v>Low Participation Case</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row>
        <row r="3759">
          <cell r="A3759" t="str">
            <v>WYIrrigationCritical Peak PricingWinter Peak Reduction @Generation (MW)Low Participation Case0</v>
          </cell>
          <cell r="B3759" t="str">
            <v>WY</v>
          </cell>
          <cell r="C3759" t="str">
            <v>Irrigation</v>
          </cell>
          <cell r="D3759" t="str">
            <v>Critical Peak Pricing</v>
          </cell>
          <cell r="E3759" t="str">
            <v>Winter Peak Reduction @Generation (MW)</v>
          </cell>
          <cell r="F3759" t="str">
            <v>Low Participation Case</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row>
        <row r="3760">
          <cell r="A3760" t="str">
            <v>WYIrrigationCritical Peak PricingProgram Annual BenefitsLow Participation Case0</v>
          </cell>
          <cell r="B3760" t="str">
            <v>WY</v>
          </cell>
          <cell r="C3760" t="str">
            <v>Irrigation</v>
          </cell>
          <cell r="D3760" t="str">
            <v>Critical Peak Pricing</v>
          </cell>
          <cell r="E3760" t="str">
            <v>Program Annual Benefits</v>
          </cell>
          <cell r="F3760" t="str">
            <v>Low Participation Case</v>
          </cell>
          <cell r="G3760">
            <v>0</v>
          </cell>
        </row>
        <row r="3761">
          <cell r="A3761" t="str">
            <v>WYIrrigationCritical Peak PricingNew ParticipantsLow Participation Case0</v>
          </cell>
          <cell r="B3761" t="str">
            <v>WY</v>
          </cell>
          <cell r="C3761" t="str">
            <v>Irrigation</v>
          </cell>
          <cell r="D3761" t="str">
            <v>Critical Peak Pricing</v>
          </cell>
          <cell r="E3761" t="str">
            <v>New Participants</v>
          </cell>
          <cell r="F3761" t="str">
            <v>Low Participation Case</v>
          </cell>
          <cell r="G3761">
            <v>0</v>
          </cell>
          <cell r="H3761">
            <v>0</v>
          </cell>
          <cell r="I3761">
            <v>0</v>
          </cell>
          <cell r="J3761">
            <v>0</v>
          </cell>
          <cell r="K3761">
            <v>0</v>
          </cell>
          <cell r="L3761">
            <v>0</v>
          </cell>
          <cell r="M3761">
            <v>0</v>
          </cell>
          <cell r="N3761">
            <v>0</v>
          </cell>
          <cell r="O3761">
            <v>0</v>
          </cell>
          <cell r="P3761">
            <v>0</v>
          </cell>
          <cell r="Q3761">
            <v>0</v>
          </cell>
          <cell r="R3761">
            <v>16746.686550000006</v>
          </cell>
          <cell r="S3761">
            <v>34271.919000000009</v>
          </cell>
          <cell r="T3761">
            <v>69833.664450000011</v>
          </cell>
          <cell r="U3761">
            <v>36847.527750000037</v>
          </cell>
          <cell r="V3761">
            <v>20100.588749999937</v>
          </cell>
          <cell r="W3761">
            <v>2583.0255000000179</v>
          </cell>
          <cell r="X3761">
            <v>2585.7149999999965</v>
          </cell>
          <cell r="Y3761">
            <v>2585.2035000000324</v>
          </cell>
          <cell r="Z3761">
            <v>2584.5764999999665</v>
          </cell>
          <cell r="AA3761">
            <v>2584.3950000000186</v>
          </cell>
          <cell r="AB3761">
            <v>2584.7249999999767</v>
          </cell>
          <cell r="AC3761">
            <v>2592.8595000000205</v>
          </cell>
          <cell r="AD3761">
            <v>2694.0321599718882</v>
          </cell>
          <cell r="AE3761">
            <v>2731.0805338135397</v>
          </cell>
          <cell r="AF3761">
            <v>2768.6383974915661</v>
          </cell>
          <cell r="AG3761">
            <v>2806.7127575183695</v>
          </cell>
          <cell r="AH3761">
            <v>2845.3107167601411</v>
          </cell>
          <cell r="AI3761">
            <v>2884.4394757617847</v>
          </cell>
          <cell r="AJ3761">
            <v>2924.1063340901455</v>
          </cell>
          <cell r="AK3761">
            <v>2964.3186916958948</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row>
        <row r="3762">
          <cell r="A3762" t="str">
            <v>WYIrrigationCritical Peak PricingIncentive CostsLow Participation Case0</v>
          </cell>
          <cell r="B3762" t="str">
            <v>WY</v>
          </cell>
          <cell r="C3762" t="str">
            <v>Irrigation</v>
          </cell>
          <cell r="D3762" t="str">
            <v>Critical Peak Pricing</v>
          </cell>
          <cell r="E3762" t="str">
            <v>Incentive Costs</v>
          </cell>
          <cell r="F3762" t="str">
            <v>Low Participation Case</v>
          </cell>
          <cell r="G3762">
            <v>0</v>
          </cell>
          <cell r="H3762">
            <v>0</v>
          </cell>
          <cell r="I3762">
            <v>0</v>
          </cell>
          <cell r="J3762">
            <v>0</v>
          </cell>
          <cell r="K3762">
            <v>0</v>
          </cell>
          <cell r="L3762">
            <v>0</v>
          </cell>
          <cell r="M3762">
            <v>0</v>
          </cell>
          <cell r="N3762">
            <v>0</v>
          </cell>
          <cell r="O3762">
            <v>0</v>
          </cell>
          <cell r="P3762">
            <v>0</v>
          </cell>
          <cell r="Q3762">
            <v>0</v>
          </cell>
          <cell r="R3762">
            <v>351680.42</v>
          </cell>
          <cell r="S3762">
            <v>1071390.72</v>
          </cell>
          <cell r="T3762">
            <v>2537897.67</v>
          </cell>
          <cell r="U3762">
            <v>3311695.75</v>
          </cell>
          <cell r="V3762">
            <v>3733808.12</v>
          </cell>
          <cell r="W3762">
            <v>3788051.65</v>
          </cell>
          <cell r="X3762">
            <v>3842351.67</v>
          </cell>
          <cell r="Y3762">
            <v>3896640.94</v>
          </cell>
          <cell r="Z3762">
            <v>3950917.05</v>
          </cell>
          <cell r="AA3762">
            <v>4005189.34</v>
          </cell>
          <cell r="AB3762">
            <v>4059468.57</v>
          </cell>
          <cell r="AC3762">
            <v>4113918.62</v>
          </cell>
          <cell r="AD3762">
            <v>4170493.29</v>
          </cell>
          <cell r="AE3762">
            <v>4227845.9800000004</v>
          </cell>
          <cell r="AF3762">
            <v>4285987.3899999997</v>
          </cell>
          <cell r="AG3762">
            <v>4344928.3600000003</v>
          </cell>
          <cell r="AH3762">
            <v>4404679.88</v>
          </cell>
          <cell r="AI3762">
            <v>4465253.1100000003</v>
          </cell>
          <cell r="AJ3762">
            <v>4526659.34</v>
          </cell>
          <cell r="AK3762">
            <v>4588910.04</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row>
        <row r="3763">
          <cell r="A3763" t="str">
            <v>WYIrrigationCritical Peak PricingParticipantsLow Participation Case0</v>
          </cell>
          <cell r="B3763" t="str">
            <v>WY</v>
          </cell>
          <cell r="C3763" t="str">
            <v>Irrigation</v>
          </cell>
          <cell r="D3763" t="str">
            <v>Critical Peak Pricing</v>
          </cell>
          <cell r="E3763" t="str">
            <v>Participants</v>
          </cell>
          <cell r="F3763" t="str">
            <v>Low Participation Case</v>
          </cell>
          <cell r="G3763">
            <v>0</v>
          </cell>
          <cell r="H3763">
            <v>0</v>
          </cell>
          <cell r="I3763">
            <v>0</v>
          </cell>
          <cell r="J3763">
            <v>0</v>
          </cell>
          <cell r="K3763">
            <v>0</v>
          </cell>
          <cell r="L3763">
            <v>0</v>
          </cell>
          <cell r="M3763">
            <v>0</v>
          </cell>
          <cell r="N3763">
            <v>0</v>
          </cell>
          <cell r="O3763">
            <v>0</v>
          </cell>
          <cell r="P3763">
            <v>0</v>
          </cell>
          <cell r="Q3763">
            <v>0</v>
          </cell>
          <cell r="R3763">
            <v>16746.686550000006</v>
          </cell>
          <cell r="S3763">
            <v>51018.605550000015</v>
          </cell>
          <cell r="T3763">
            <v>120852.27000000002</v>
          </cell>
          <cell r="U3763">
            <v>157699.79775000006</v>
          </cell>
          <cell r="V3763">
            <v>177800.38649999999</v>
          </cell>
          <cell r="W3763">
            <v>180383.41200000001</v>
          </cell>
          <cell r="X3763">
            <v>182969.12700000001</v>
          </cell>
          <cell r="Y3763">
            <v>185554.33050000004</v>
          </cell>
          <cell r="Z3763">
            <v>188138.90700000001</v>
          </cell>
          <cell r="AA3763">
            <v>190723.30200000003</v>
          </cell>
          <cell r="AB3763">
            <v>193308.027</v>
          </cell>
          <cell r="AC3763">
            <v>195900.88650000002</v>
          </cell>
          <cell r="AD3763">
            <v>198594.91865997191</v>
          </cell>
          <cell r="AE3763">
            <v>201325.99919378545</v>
          </cell>
          <cell r="AF3763">
            <v>204094.63759127702</v>
          </cell>
          <cell r="AG3763">
            <v>206901.35034879539</v>
          </cell>
          <cell r="AH3763">
            <v>209746.66106555553</v>
          </cell>
          <cell r="AI3763">
            <v>212631.10054131731</v>
          </cell>
          <cell r="AJ3763">
            <v>215555.20687540746</v>
          </cell>
          <cell r="AK3763">
            <v>218519.52556710335</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row>
        <row r="3764">
          <cell r="A3764" t="str">
            <v>WYLarge C&amp;ICritical Peak PricingProgram Annual BenefitsLow Participation Case0</v>
          </cell>
          <cell r="B3764" t="str">
            <v>WY</v>
          </cell>
          <cell r="C3764" t="str">
            <v>Large C&amp;I</v>
          </cell>
          <cell r="D3764" t="str">
            <v>Critical Peak Pricing</v>
          </cell>
          <cell r="E3764" t="str">
            <v>Program Annual Benefits</v>
          </cell>
          <cell r="F3764" t="str">
            <v>Low Participation Case</v>
          </cell>
          <cell r="G3764">
            <v>0</v>
          </cell>
          <cell r="H3764">
            <v>0</v>
          </cell>
          <cell r="I3764">
            <v>0</v>
          </cell>
          <cell r="J3764">
            <v>0</v>
          </cell>
          <cell r="K3764">
            <v>0</v>
          </cell>
          <cell r="L3764">
            <v>0</v>
          </cell>
          <cell r="M3764">
            <v>0</v>
          </cell>
          <cell r="N3764">
            <v>0</v>
          </cell>
          <cell r="O3764">
            <v>0</v>
          </cell>
          <cell r="P3764">
            <v>0</v>
          </cell>
          <cell r="Q3764">
            <v>0</v>
          </cell>
          <cell r="R3764">
            <v>573231.01</v>
          </cell>
          <cell r="S3764">
            <v>1745288.43</v>
          </cell>
          <cell r="T3764">
            <v>4127886.26</v>
          </cell>
          <cell r="U3764">
            <v>5388069.9000000004</v>
          </cell>
          <cell r="V3764">
            <v>6066603.5300000003</v>
          </cell>
          <cell r="W3764">
            <v>6146956.6100000003</v>
          </cell>
          <cell r="X3764">
            <v>6226381.7599999998</v>
          </cell>
          <cell r="Y3764">
            <v>6305886.3200000003</v>
          </cell>
          <cell r="Z3764">
            <v>6389191.79</v>
          </cell>
          <cell r="AA3764">
            <v>6482465.1100000003</v>
          </cell>
          <cell r="AB3764">
            <v>6568214.9500000002</v>
          </cell>
          <cell r="AC3764">
            <v>6654117.0800000001</v>
          </cell>
          <cell r="AD3764">
            <v>6743128.8899999997</v>
          </cell>
          <cell r="AE3764">
            <v>6833331.4100000001</v>
          </cell>
          <cell r="AF3764">
            <v>6924740.5700000003</v>
          </cell>
          <cell r="AG3764">
            <v>7017372.5</v>
          </cell>
          <cell r="AH3764">
            <v>7111243.5700000003</v>
          </cell>
          <cell r="AI3764">
            <v>7206370.3399999999</v>
          </cell>
          <cell r="AJ3764">
            <v>7302769.6200000001</v>
          </cell>
          <cell r="AK3764">
            <v>7400458.4299999997</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row>
        <row r="3765">
          <cell r="A3765" t="str">
            <v>WYLarge C&amp;ICritical Peak PricingProgram Annual CostsLow Participation Case0</v>
          </cell>
          <cell r="B3765" t="str">
            <v>WY</v>
          </cell>
          <cell r="C3765" t="str">
            <v>Large C&amp;I</v>
          </cell>
          <cell r="D3765" t="str">
            <v>Critical Peak Pricing</v>
          </cell>
          <cell r="E3765" t="str">
            <v>Program Annual Costs</v>
          </cell>
          <cell r="F3765" t="str">
            <v>Low Participation Case</v>
          </cell>
          <cell r="G3765">
            <v>0</v>
          </cell>
          <cell r="H3765">
            <v>0</v>
          </cell>
          <cell r="I3765">
            <v>0</v>
          </cell>
          <cell r="J3765">
            <v>0</v>
          </cell>
          <cell r="K3765">
            <v>0</v>
          </cell>
          <cell r="L3765">
            <v>0</v>
          </cell>
          <cell r="M3765">
            <v>0</v>
          </cell>
          <cell r="N3765">
            <v>0</v>
          </cell>
          <cell r="O3765">
            <v>0</v>
          </cell>
          <cell r="P3765">
            <v>0</v>
          </cell>
          <cell r="Q3765">
            <v>0</v>
          </cell>
          <cell r="R3765">
            <v>5834317.1500000004</v>
          </cell>
          <cell r="S3765">
            <v>12509121.98</v>
          </cell>
          <cell r="T3765">
            <v>26286343.199999999</v>
          </cell>
          <cell r="U3765">
            <v>16130618.27</v>
          </cell>
          <cell r="V3765">
            <v>10911310.720000001</v>
          </cell>
          <cell r="W3765">
            <v>4823091.07</v>
          </cell>
          <cell r="X3765">
            <v>4899046.41</v>
          </cell>
          <cell r="Y3765">
            <v>4974249.76</v>
          </cell>
          <cell r="Z3765">
            <v>5049879.66</v>
          </cell>
          <cell r="AA3765">
            <v>5126289.05</v>
          </cell>
          <cell r="AB3765">
            <v>5203203.5</v>
          </cell>
          <cell r="AC3765">
            <v>5283869.59</v>
          </cell>
          <cell r="AD3765">
            <v>5405233.1200000001</v>
          </cell>
          <cell r="AE3765">
            <v>5502775.29</v>
          </cell>
          <cell r="AF3765">
            <v>5602414.6799999997</v>
          </cell>
          <cell r="AG3765">
            <v>5704204.7300000004</v>
          </cell>
          <cell r="AH3765">
            <v>5808200.4400000004</v>
          </cell>
          <cell r="AI3765">
            <v>5914458.3899999997</v>
          </cell>
          <cell r="AJ3765">
            <v>6023036.7800000003</v>
          </cell>
          <cell r="AK3765">
            <v>6133995.5099999998</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row>
        <row r="3766">
          <cell r="A3766" t="str">
            <v>WYLarge C&amp;ICritical Peak PricingNon-Incentive CostsLow Participation Case0</v>
          </cell>
          <cell r="B3766" t="str">
            <v>WY</v>
          </cell>
          <cell r="C3766" t="str">
            <v>Large C&amp;I</v>
          </cell>
          <cell r="D3766" t="str">
            <v>Critical Peak Pricing</v>
          </cell>
          <cell r="E3766" t="str">
            <v>Non-Incentive Costs</v>
          </cell>
          <cell r="F3766" t="str">
            <v>Low Participation Case</v>
          </cell>
          <cell r="G3766">
            <v>0</v>
          </cell>
          <cell r="H3766">
            <v>0</v>
          </cell>
          <cell r="I3766">
            <v>0</v>
          </cell>
          <cell r="J3766">
            <v>0</v>
          </cell>
          <cell r="K3766">
            <v>0</v>
          </cell>
          <cell r="L3766">
            <v>0</v>
          </cell>
          <cell r="M3766">
            <v>0</v>
          </cell>
          <cell r="N3766">
            <v>0</v>
          </cell>
          <cell r="O3766">
            <v>0</v>
          </cell>
          <cell r="P3766">
            <v>0</v>
          </cell>
          <cell r="Q3766">
            <v>0</v>
          </cell>
          <cell r="R3766">
            <v>5482636.7300000004</v>
          </cell>
          <cell r="S3766">
            <v>11437731.27</v>
          </cell>
          <cell r="T3766">
            <v>23748445.530000001</v>
          </cell>
          <cell r="U3766">
            <v>12818922.52</v>
          </cell>
          <cell r="V3766">
            <v>7177502.6100000003</v>
          </cell>
          <cell r="W3766">
            <v>1035039.42</v>
          </cell>
          <cell r="X3766">
            <v>1056694.75</v>
          </cell>
          <cell r="Y3766">
            <v>1077608.81</v>
          </cell>
          <cell r="Z3766">
            <v>1098962.6200000001</v>
          </cell>
          <cell r="AA3766">
            <v>1121099.71</v>
          </cell>
          <cell r="AB3766">
            <v>1143734.93</v>
          </cell>
          <cell r="AC3766">
            <v>1169950.97</v>
          </cell>
          <cell r="AD3766">
            <v>1234739.83</v>
          </cell>
          <cell r="AE3766">
            <v>1274929.31</v>
          </cell>
          <cell r="AF3766">
            <v>1316427.29</v>
          </cell>
          <cell r="AG3766">
            <v>1359276.37</v>
          </cell>
          <cell r="AH3766">
            <v>1403520.56</v>
          </cell>
          <cell r="AI3766">
            <v>1449205.28</v>
          </cell>
          <cell r="AJ3766">
            <v>1496377.44</v>
          </cell>
          <cell r="AK3766">
            <v>1545085.48</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row>
        <row r="3767">
          <cell r="A3767" t="str">
            <v>WYLarge C&amp;ICritical Peak PricingSummer Peak Reduction @Meter  (MW)Low Participation Case0</v>
          </cell>
          <cell r="B3767" t="str">
            <v>WY</v>
          </cell>
          <cell r="C3767" t="str">
            <v>Large C&amp;I</v>
          </cell>
          <cell r="D3767" t="str">
            <v>Critical Peak Pricing</v>
          </cell>
          <cell r="E3767" t="str">
            <v>Summer Peak Reduction @Meter  (MW)</v>
          </cell>
          <cell r="F3767" t="str">
            <v>Low Participation Case</v>
          </cell>
          <cell r="G3767">
            <v>0</v>
          </cell>
          <cell r="H3767">
            <v>0</v>
          </cell>
          <cell r="I3767">
            <v>0</v>
          </cell>
          <cell r="J3767">
            <v>0</v>
          </cell>
          <cell r="K3767">
            <v>0</v>
          </cell>
          <cell r="L3767">
            <v>0</v>
          </cell>
          <cell r="M3767">
            <v>0</v>
          </cell>
          <cell r="N3767">
            <v>0</v>
          </cell>
          <cell r="O3767">
            <v>0</v>
          </cell>
          <cell r="P3767">
            <v>0</v>
          </cell>
          <cell r="Q3767">
            <v>0</v>
          </cell>
          <cell r="R3767">
            <v>5.1061481672101516</v>
          </cell>
          <cell r="S3767">
            <v>15.546439584201273</v>
          </cell>
          <cell r="T3767">
            <v>36.769815927493447</v>
          </cell>
          <cell r="U3767">
            <v>47.99510590524666</v>
          </cell>
          <cell r="V3767">
            <v>54.039254216657497</v>
          </cell>
          <cell r="W3767">
            <v>54.75501228123791</v>
          </cell>
          <cell r="X3767">
            <v>55.462504704051796</v>
          </cell>
          <cell r="Y3767">
            <v>56.170704503007471</v>
          </cell>
          <cell r="Z3767">
            <v>56.91276145592839</v>
          </cell>
          <cell r="AA3767">
            <v>57.74360864977195</v>
          </cell>
          <cell r="AB3767">
            <v>58.507439221742665</v>
          </cell>
          <cell r="AC3767">
            <v>59.27262640549219</v>
          </cell>
          <cell r="AD3767">
            <v>60.065513565673378</v>
          </cell>
          <cell r="AE3767">
            <v>60.869007140432515</v>
          </cell>
          <cell r="AF3767">
            <v>61.683249011282939</v>
          </cell>
          <cell r="AG3767">
            <v>62.508382957680382</v>
          </cell>
          <cell r="AH3767">
            <v>63.344554682411669</v>
          </cell>
          <cell r="AI3767">
            <v>64.191911837323005</v>
          </cell>
          <cell r="AJ3767">
            <v>65.050604049392433</v>
          </cell>
          <cell r="AK3767">
            <v>65.920782947151125</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row>
        <row r="3768">
          <cell r="A3768" t="str">
            <v>WYLarge C&amp;ICritical Peak PricingSummer Peak Reduction @Generation (MW)Low Participation Case0</v>
          </cell>
          <cell r="B3768" t="str">
            <v>WY</v>
          </cell>
          <cell r="C3768" t="str">
            <v>Large C&amp;I</v>
          </cell>
          <cell r="D3768" t="str">
            <v>Critical Peak Pricing</v>
          </cell>
          <cell r="E3768" t="str">
            <v>Summer Peak Reduction @Generation (MW)</v>
          </cell>
          <cell r="F3768" t="str">
            <v>Low Participation Case</v>
          </cell>
          <cell r="G3768">
            <v>0</v>
          </cell>
          <cell r="H3768">
            <v>0</v>
          </cell>
          <cell r="I3768">
            <v>0</v>
          </cell>
          <cell r="J3768">
            <v>0</v>
          </cell>
          <cell r="K3768">
            <v>0</v>
          </cell>
          <cell r="L3768">
            <v>0</v>
          </cell>
          <cell r="M3768">
            <v>0</v>
          </cell>
          <cell r="N3768">
            <v>0</v>
          </cell>
          <cell r="O3768">
            <v>0</v>
          </cell>
          <cell r="P3768">
            <v>0</v>
          </cell>
          <cell r="Q3768">
            <v>0</v>
          </cell>
          <cell r="R3768">
            <v>5.6309529854545115</v>
          </cell>
          <cell r="S3768">
            <v>17.1442871462299</v>
          </cell>
          <cell r="T3768">
            <v>40.548980952242438</v>
          </cell>
          <cell r="U3768">
            <v>52.92799504328039</v>
          </cell>
          <cell r="V3768">
            <v>59.593354892652727</v>
          </cell>
          <cell r="W3768">
            <v>60.382677857562754</v>
          </cell>
          <cell r="X3768">
            <v>61.162885646285609</v>
          </cell>
          <cell r="Y3768">
            <v>61.94387351456492</v>
          </cell>
          <cell r="Z3768">
            <v>62.762198341341403</v>
          </cell>
          <cell r="AA3768">
            <v>63.678439181486489</v>
          </cell>
          <cell r="AB3768">
            <v>64.520775498172327</v>
          </cell>
          <cell r="AC3768">
            <v>65.364607857843168</v>
          </cell>
          <cell r="AD3768">
            <v>66.238987169908881</v>
          </cell>
          <cell r="AE3768">
            <v>67.125063013269198</v>
          </cell>
          <cell r="AF3768">
            <v>68.022991851877961</v>
          </cell>
          <cell r="AG3768">
            <v>68.932932242700019</v>
          </cell>
          <cell r="AH3768">
            <v>69.855044863709381</v>
          </cell>
          <cell r="AI3768">
            <v>70.789492542261797</v>
          </cell>
          <cell r="AJ3768">
            <v>71.73644028384696</v>
          </cell>
          <cell r="AK3768">
            <v>72.696055301225314</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row>
        <row r="3769">
          <cell r="A3769" t="str">
            <v>WYLarge C&amp;ICritical Peak PricingWinter Peak Reduction @Meter  (MW)Low Participation Case0</v>
          </cell>
          <cell r="B3769" t="str">
            <v>WY</v>
          </cell>
          <cell r="C3769" t="str">
            <v>Large C&amp;I</v>
          </cell>
          <cell r="D3769" t="str">
            <v>Critical Peak Pricing</v>
          </cell>
          <cell r="E3769" t="str">
            <v>Winter Peak Reduction @Meter  (MW)</v>
          </cell>
          <cell r="F3769" t="str">
            <v>Low Participation Case</v>
          </cell>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row>
        <row r="3770">
          <cell r="A3770" t="str">
            <v>WYLarge C&amp;ICritical Peak PricingWinter Peak Reduction @Generation (MW)Low Participation Case0</v>
          </cell>
          <cell r="B3770" t="str">
            <v>WY</v>
          </cell>
          <cell r="C3770" t="str">
            <v>Large C&amp;I</v>
          </cell>
          <cell r="D3770" t="str">
            <v>Critical Peak Pricing</v>
          </cell>
          <cell r="E3770" t="str">
            <v>Winter Peak Reduction @Generation (MW)</v>
          </cell>
          <cell r="F3770" t="str">
            <v>Low Participation Case</v>
          </cell>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row>
        <row r="3771">
          <cell r="A3771" t="str">
            <v>WYLarge C&amp;ICritical Peak PricingProgram Annual BenefitsLow Participation Case0</v>
          </cell>
          <cell r="B3771" t="str">
            <v>WY</v>
          </cell>
          <cell r="C3771" t="str">
            <v>Large C&amp;I</v>
          </cell>
          <cell r="D3771" t="str">
            <v>Critical Peak Pricing</v>
          </cell>
          <cell r="E3771" t="str">
            <v>Program Annual Benefits</v>
          </cell>
          <cell r="F3771" t="str">
            <v>Low Participation Case</v>
          </cell>
          <cell r="G3771">
            <v>0</v>
          </cell>
        </row>
        <row r="3772">
          <cell r="A3772" t="str">
            <v>WYLarge C&amp;ICritical Peak PricingNew ParticipantsLow Participation Case0</v>
          </cell>
          <cell r="B3772" t="str">
            <v>WY</v>
          </cell>
          <cell r="C3772" t="str">
            <v>Large C&amp;I</v>
          </cell>
          <cell r="D3772" t="str">
            <v>Critical Peak Pricing</v>
          </cell>
          <cell r="E3772" t="str">
            <v>New Participants</v>
          </cell>
          <cell r="F3772" t="str">
            <v>Low Participation Case</v>
          </cell>
          <cell r="G3772">
            <v>0</v>
          </cell>
          <cell r="H3772">
            <v>0</v>
          </cell>
          <cell r="I3772">
            <v>0</v>
          </cell>
          <cell r="J3772">
            <v>0</v>
          </cell>
          <cell r="K3772">
            <v>0</v>
          </cell>
          <cell r="L3772">
            <v>0</v>
          </cell>
          <cell r="M3772">
            <v>0</v>
          </cell>
          <cell r="N3772">
            <v>0</v>
          </cell>
          <cell r="O3772">
            <v>0</v>
          </cell>
          <cell r="P3772">
            <v>0</v>
          </cell>
          <cell r="Q3772">
            <v>0</v>
          </cell>
          <cell r="R3772">
            <v>16746.686550000006</v>
          </cell>
          <cell r="S3772">
            <v>34271.919000000009</v>
          </cell>
          <cell r="T3772">
            <v>69833.664450000011</v>
          </cell>
          <cell r="U3772">
            <v>36847.527750000037</v>
          </cell>
          <cell r="V3772">
            <v>20100.588749999937</v>
          </cell>
          <cell r="W3772">
            <v>2583.0255000000179</v>
          </cell>
          <cell r="X3772">
            <v>2585.7149999999965</v>
          </cell>
          <cell r="Y3772">
            <v>2585.2035000000324</v>
          </cell>
          <cell r="Z3772">
            <v>2584.5764999999665</v>
          </cell>
          <cell r="AA3772">
            <v>2584.3950000000186</v>
          </cell>
          <cell r="AB3772">
            <v>2584.7249999999767</v>
          </cell>
          <cell r="AC3772">
            <v>2592.8595000000205</v>
          </cell>
          <cell r="AD3772">
            <v>2694.0321599718882</v>
          </cell>
          <cell r="AE3772">
            <v>2731.0805338135397</v>
          </cell>
          <cell r="AF3772">
            <v>2768.6383974915661</v>
          </cell>
          <cell r="AG3772">
            <v>2806.7127575183695</v>
          </cell>
          <cell r="AH3772">
            <v>2845.3107167601411</v>
          </cell>
          <cell r="AI3772">
            <v>2884.4394757617847</v>
          </cell>
          <cell r="AJ3772">
            <v>2924.1063340901455</v>
          </cell>
          <cell r="AK3772">
            <v>2964.3186916958948</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row>
        <row r="3773">
          <cell r="A3773" t="str">
            <v>WYLarge C&amp;ICritical Peak PricingIncentive CostsLow Participation Case0</v>
          </cell>
          <cell r="B3773" t="str">
            <v>WY</v>
          </cell>
          <cell r="C3773" t="str">
            <v>Large C&amp;I</v>
          </cell>
          <cell r="D3773" t="str">
            <v>Critical Peak Pricing</v>
          </cell>
          <cell r="E3773" t="str">
            <v>Incentive Costs</v>
          </cell>
          <cell r="F3773" t="str">
            <v>Low Participation Case</v>
          </cell>
          <cell r="G3773">
            <v>0</v>
          </cell>
          <cell r="H3773">
            <v>0</v>
          </cell>
          <cell r="I3773">
            <v>0</v>
          </cell>
          <cell r="J3773">
            <v>0</v>
          </cell>
          <cell r="K3773">
            <v>0</v>
          </cell>
          <cell r="L3773">
            <v>0</v>
          </cell>
          <cell r="M3773">
            <v>0</v>
          </cell>
          <cell r="N3773">
            <v>0</v>
          </cell>
          <cell r="O3773">
            <v>0</v>
          </cell>
          <cell r="P3773">
            <v>0</v>
          </cell>
          <cell r="Q3773">
            <v>0</v>
          </cell>
          <cell r="R3773">
            <v>351680.42</v>
          </cell>
          <cell r="S3773">
            <v>1071390.72</v>
          </cell>
          <cell r="T3773">
            <v>2537897.67</v>
          </cell>
          <cell r="U3773">
            <v>3311695.75</v>
          </cell>
          <cell r="V3773">
            <v>3733808.12</v>
          </cell>
          <cell r="W3773">
            <v>3788051.65</v>
          </cell>
          <cell r="X3773">
            <v>3842351.67</v>
          </cell>
          <cell r="Y3773">
            <v>3896640.94</v>
          </cell>
          <cell r="Z3773">
            <v>3950917.05</v>
          </cell>
          <cell r="AA3773">
            <v>4005189.34</v>
          </cell>
          <cell r="AB3773">
            <v>4059468.57</v>
          </cell>
          <cell r="AC3773">
            <v>4113918.62</v>
          </cell>
          <cell r="AD3773">
            <v>4170493.29</v>
          </cell>
          <cell r="AE3773">
            <v>4227845.9800000004</v>
          </cell>
          <cell r="AF3773">
            <v>4285987.3899999997</v>
          </cell>
          <cell r="AG3773">
            <v>4344928.3600000003</v>
          </cell>
          <cell r="AH3773">
            <v>4404679.88</v>
          </cell>
          <cell r="AI3773">
            <v>4465253.1100000003</v>
          </cell>
          <cell r="AJ3773">
            <v>4526659.34</v>
          </cell>
          <cell r="AK3773">
            <v>4588910.04</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row>
        <row r="3774">
          <cell r="A3774" t="str">
            <v>WYLarge C&amp;ICritical Peak PricingParticipantsLow Participation Case0</v>
          </cell>
          <cell r="B3774" t="str">
            <v>WY</v>
          </cell>
          <cell r="C3774" t="str">
            <v>Large C&amp;I</v>
          </cell>
          <cell r="D3774" t="str">
            <v>Critical Peak Pricing</v>
          </cell>
          <cell r="E3774" t="str">
            <v>Participants</v>
          </cell>
          <cell r="F3774" t="str">
            <v>Low Participation Case</v>
          </cell>
          <cell r="G3774">
            <v>0</v>
          </cell>
          <cell r="H3774">
            <v>0</v>
          </cell>
          <cell r="I3774">
            <v>0</v>
          </cell>
          <cell r="J3774">
            <v>0</v>
          </cell>
          <cell r="K3774">
            <v>0</v>
          </cell>
          <cell r="L3774">
            <v>0</v>
          </cell>
          <cell r="M3774">
            <v>0</v>
          </cell>
          <cell r="N3774">
            <v>0</v>
          </cell>
          <cell r="O3774">
            <v>0</v>
          </cell>
          <cell r="P3774">
            <v>0</v>
          </cell>
          <cell r="Q3774">
            <v>0</v>
          </cell>
          <cell r="R3774">
            <v>16746.686550000006</v>
          </cell>
          <cell r="S3774">
            <v>51018.605550000015</v>
          </cell>
          <cell r="T3774">
            <v>120852.27000000002</v>
          </cell>
          <cell r="U3774">
            <v>157699.79775000006</v>
          </cell>
          <cell r="V3774">
            <v>177800.38649999999</v>
          </cell>
          <cell r="W3774">
            <v>180383.41200000001</v>
          </cell>
          <cell r="X3774">
            <v>182969.12700000001</v>
          </cell>
          <cell r="Y3774">
            <v>185554.33050000004</v>
          </cell>
          <cell r="Z3774">
            <v>188138.90700000001</v>
          </cell>
          <cell r="AA3774">
            <v>190723.30200000003</v>
          </cell>
          <cell r="AB3774">
            <v>193308.027</v>
          </cell>
          <cell r="AC3774">
            <v>195900.88650000002</v>
          </cell>
          <cell r="AD3774">
            <v>198594.91865997191</v>
          </cell>
          <cell r="AE3774">
            <v>201325.99919378545</v>
          </cell>
          <cell r="AF3774">
            <v>204094.63759127702</v>
          </cell>
          <cell r="AG3774">
            <v>206901.35034879539</v>
          </cell>
          <cell r="AH3774">
            <v>209746.66106555553</v>
          </cell>
          <cell r="AI3774">
            <v>212631.10054131731</v>
          </cell>
          <cell r="AJ3774">
            <v>215555.20687540746</v>
          </cell>
          <cell r="AK3774">
            <v>218519.52556710335</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row>
        <row r="3775">
          <cell r="A3775" t="str">
            <v>WYMedium C&amp;ICritical Peak PricingProgram Annual BenefitsLow Participation Case0</v>
          </cell>
          <cell r="B3775" t="str">
            <v>WY</v>
          </cell>
          <cell r="C3775" t="str">
            <v>Medium C&amp;I</v>
          </cell>
          <cell r="D3775" t="str">
            <v>Critical Peak Pricing</v>
          </cell>
          <cell r="E3775" t="str">
            <v>Program Annual Benefits</v>
          </cell>
          <cell r="F3775" t="str">
            <v>Low Participation Case</v>
          </cell>
          <cell r="G3775">
            <v>0</v>
          </cell>
          <cell r="H3775">
            <v>0</v>
          </cell>
          <cell r="I3775">
            <v>0</v>
          </cell>
          <cell r="J3775">
            <v>0</v>
          </cell>
          <cell r="K3775">
            <v>0</v>
          </cell>
          <cell r="L3775">
            <v>0</v>
          </cell>
          <cell r="M3775">
            <v>0</v>
          </cell>
          <cell r="N3775">
            <v>0</v>
          </cell>
          <cell r="O3775">
            <v>0</v>
          </cell>
          <cell r="P3775">
            <v>0</v>
          </cell>
          <cell r="Q3775">
            <v>0</v>
          </cell>
          <cell r="R3775">
            <v>573231.01</v>
          </cell>
          <cell r="S3775">
            <v>1745288.43</v>
          </cell>
          <cell r="T3775">
            <v>4127886.26</v>
          </cell>
          <cell r="U3775">
            <v>5388069.9000000004</v>
          </cell>
          <cell r="V3775">
            <v>6066603.5300000003</v>
          </cell>
          <cell r="W3775">
            <v>6146956.6100000003</v>
          </cell>
          <cell r="X3775">
            <v>6226381.7599999998</v>
          </cell>
          <cell r="Y3775">
            <v>6305886.3200000003</v>
          </cell>
          <cell r="Z3775">
            <v>6389191.79</v>
          </cell>
          <cell r="AA3775">
            <v>6482465.1100000003</v>
          </cell>
          <cell r="AB3775">
            <v>6568214.9500000002</v>
          </cell>
          <cell r="AC3775">
            <v>6654117.0800000001</v>
          </cell>
          <cell r="AD3775">
            <v>6743128.8899999997</v>
          </cell>
          <cell r="AE3775">
            <v>6833331.4100000001</v>
          </cell>
          <cell r="AF3775">
            <v>6924740.5700000003</v>
          </cell>
          <cell r="AG3775">
            <v>7017372.5</v>
          </cell>
          <cell r="AH3775">
            <v>7111243.5700000003</v>
          </cell>
          <cell r="AI3775">
            <v>7206370.3399999999</v>
          </cell>
          <cell r="AJ3775">
            <v>7302769.6200000001</v>
          </cell>
          <cell r="AK3775">
            <v>7400458.4299999997</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row>
        <row r="3776">
          <cell r="A3776" t="str">
            <v>WYMedium C&amp;ICritical Peak PricingProgram Annual CostsLow Participation Case0</v>
          </cell>
          <cell r="B3776" t="str">
            <v>WY</v>
          </cell>
          <cell r="C3776" t="str">
            <v>Medium C&amp;I</v>
          </cell>
          <cell r="D3776" t="str">
            <v>Critical Peak Pricing</v>
          </cell>
          <cell r="E3776" t="str">
            <v>Program Annual Costs</v>
          </cell>
          <cell r="F3776" t="str">
            <v>Low Participation Case</v>
          </cell>
          <cell r="G3776">
            <v>0</v>
          </cell>
          <cell r="H3776">
            <v>0</v>
          </cell>
          <cell r="I3776">
            <v>0</v>
          </cell>
          <cell r="J3776">
            <v>0</v>
          </cell>
          <cell r="K3776">
            <v>0</v>
          </cell>
          <cell r="L3776">
            <v>0</v>
          </cell>
          <cell r="M3776">
            <v>0</v>
          </cell>
          <cell r="N3776">
            <v>0</v>
          </cell>
          <cell r="O3776">
            <v>0</v>
          </cell>
          <cell r="P3776">
            <v>0</v>
          </cell>
          <cell r="Q3776">
            <v>0</v>
          </cell>
          <cell r="R3776">
            <v>5834317.1500000004</v>
          </cell>
          <cell r="S3776">
            <v>12509121.98</v>
          </cell>
          <cell r="T3776">
            <v>26286343.199999999</v>
          </cell>
          <cell r="U3776">
            <v>16130618.27</v>
          </cell>
          <cell r="V3776">
            <v>10911310.720000001</v>
          </cell>
          <cell r="W3776">
            <v>4823091.07</v>
          </cell>
          <cell r="X3776">
            <v>4899046.41</v>
          </cell>
          <cell r="Y3776">
            <v>4974249.76</v>
          </cell>
          <cell r="Z3776">
            <v>5049879.66</v>
          </cell>
          <cell r="AA3776">
            <v>5126289.05</v>
          </cell>
          <cell r="AB3776">
            <v>5203203.5</v>
          </cell>
          <cell r="AC3776">
            <v>5283869.59</v>
          </cell>
          <cell r="AD3776">
            <v>5405233.1200000001</v>
          </cell>
          <cell r="AE3776">
            <v>5502775.29</v>
          </cell>
          <cell r="AF3776">
            <v>5602414.6799999997</v>
          </cell>
          <cell r="AG3776">
            <v>5704204.7300000004</v>
          </cell>
          <cell r="AH3776">
            <v>5808200.4400000004</v>
          </cell>
          <cell r="AI3776">
            <v>5914458.3899999997</v>
          </cell>
          <cell r="AJ3776">
            <v>6023036.7800000003</v>
          </cell>
          <cell r="AK3776">
            <v>6133995.5099999998</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row>
        <row r="3777">
          <cell r="A3777" t="str">
            <v>WYMedium C&amp;ICritical Peak PricingNon-Incentive CostsLow Participation Case0</v>
          </cell>
          <cell r="B3777" t="str">
            <v>WY</v>
          </cell>
          <cell r="C3777" t="str">
            <v>Medium C&amp;I</v>
          </cell>
          <cell r="D3777" t="str">
            <v>Critical Peak Pricing</v>
          </cell>
          <cell r="E3777" t="str">
            <v>Non-Incentive Costs</v>
          </cell>
          <cell r="F3777" t="str">
            <v>Low Participation Case</v>
          </cell>
          <cell r="G3777">
            <v>0</v>
          </cell>
          <cell r="H3777">
            <v>0</v>
          </cell>
          <cell r="I3777">
            <v>0</v>
          </cell>
          <cell r="J3777">
            <v>0</v>
          </cell>
          <cell r="K3777">
            <v>0</v>
          </cell>
          <cell r="L3777">
            <v>0</v>
          </cell>
          <cell r="M3777">
            <v>0</v>
          </cell>
          <cell r="N3777">
            <v>0</v>
          </cell>
          <cell r="O3777">
            <v>0</v>
          </cell>
          <cell r="P3777">
            <v>0</v>
          </cell>
          <cell r="Q3777">
            <v>0</v>
          </cell>
          <cell r="R3777">
            <v>5482636.7300000004</v>
          </cell>
          <cell r="S3777">
            <v>11437731.27</v>
          </cell>
          <cell r="T3777">
            <v>23748445.530000001</v>
          </cell>
          <cell r="U3777">
            <v>12818922.52</v>
          </cell>
          <cell r="V3777">
            <v>7177502.6100000003</v>
          </cell>
          <cell r="W3777">
            <v>1035039.42</v>
          </cell>
          <cell r="X3777">
            <v>1056694.75</v>
          </cell>
          <cell r="Y3777">
            <v>1077608.81</v>
          </cell>
          <cell r="Z3777">
            <v>1098962.6200000001</v>
          </cell>
          <cell r="AA3777">
            <v>1121099.71</v>
          </cell>
          <cell r="AB3777">
            <v>1143734.93</v>
          </cell>
          <cell r="AC3777">
            <v>1169950.97</v>
          </cell>
          <cell r="AD3777">
            <v>1234739.83</v>
          </cell>
          <cell r="AE3777">
            <v>1274929.31</v>
          </cell>
          <cell r="AF3777">
            <v>1316427.29</v>
          </cell>
          <cell r="AG3777">
            <v>1359276.37</v>
          </cell>
          <cell r="AH3777">
            <v>1403520.56</v>
          </cell>
          <cell r="AI3777">
            <v>1449205.28</v>
          </cell>
          <cell r="AJ3777">
            <v>1496377.44</v>
          </cell>
          <cell r="AK3777">
            <v>1545085.48</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row>
        <row r="3778">
          <cell r="A3778" t="str">
            <v>WYMedium C&amp;ICritical Peak PricingSummer Peak Reduction @Meter  (MW)Low Participation Case0</v>
          </cell>
          <cell r="B3778" t="str">
            <v>WY</v>
          </cell>
          <cell r="C3778" t="str">
            <v>Medium C&amp;I</v>
          </cell>
          <cell r="D3778" t="str">
            <v>Critical Peak Pricing</v>
          </cell>
          <cell r="E3778" t="str">
            <v>Summer Peak Reduction @Meter  (MW)</v>
          </cell>
          <cell r="F3778" t="str">
            <v>Low Participation Case</v>
          </cell>
          <cell r="G3778">
            <v>0</v>
          </cell>
          <cell r="H3778">
            <v>0</v>
          </cell>
          <cell r="I3778">
            <v>0</v>
          </cell>
          <cell r="J3778">
            <v>0</v>
          </cell>
          <cell r="K3778">
            <v>0</v>
          </cell>
          <cell r="L3778">
            <v>0</v>
          </cell>
          <cell r="M3778">
            <v>0</v>
          </cell>
          <cell r="N3778">
            <v>0</v>
          </cell>
          <cell r="O3778">
            <v>0</v>
          </cell>
          <cell r="P3778">
            <v>0</v>
          </cell>
          <cell r="Q3778">
            <v>0</v>
          </cell>
          <cell r="R3778">
            <v>5.1061481672101516</v>
          </cell>
          <cell r="S3778">
            <v>15.546439584201273</v>
          </cell>
          <cell r="T3778">
            <v>36.769815927493447</v>
          </cell>
          <cell r="U3778">
            <v>47.99510590524666</v>
          </cell>
          <cell r="V3778">
            <v>54.039254216657497</v>
          </cell>
          <cell r="W3778">
            <v>54.75501228123791</v>
          </cell>
          <cell r="X3778">
            <v>55.462504704051796</v>
          </cell>
          <cell r="Y3778">
            <v>56.170704503007471</v>
          </cell>
          <cell r="Z3778">
            <v>56.91276145592839</v>
          </cell>
          <cell r="AA3778">
            <v>57.74360864977195</v>
          </cell>
          <cell r="AB3778">
            <v>58.507439221742665</v>
          </cell>
          <cell r="AC3778">
            <v>59.27262640549219</v>
          </cell>
          <cell r="AD3778">
            <v>60.065513565673378</v>
          </cell>
          <cell r="AE3778">
            <v>60.869007140432515</v>
          </cell>
          <cell r="AF3778">
            <v>61.683249011282939</v>
          </cell>
          <cell r="AG3778">
            <v>62.508382957680382</v>
          </cell>
          <cell r="AH3778">
            <v>63.344554682411669</v>
          </cell>
          <cell r="AI3778">
            <v>64.191911837323005</v>
          </cell>
          <cell r="AJ3778">
            <v>65.050604049392433</v>
          </cell>
          <cell r="AK3778">
            <v>65.920782947151125</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row>
        <row r="3779">
          <cell r="A3779" t="str">
            <v>WYMedium C&amp;ICritical Peak PricingSummer Peak Reduction @Generation (MW)Low Participation Case0</v>
          </cell>
          <cell r="B3779" t="str">
            <v>WY</v>
          </cell>
          <cell r="C3779" t="str">
            <v>Medium C&amp;I</v>
          </cell>
          <cell r="D3779" t="str">
            <v>Critical Peak Pricing</v>
          </cell>
          <cell r="E3779" t="str">
            <v>Summer Peak Reduction @Generation (MW)</v>
          </cell>
          <cell r="F3779" t="str">
            <v>Low Participation Case</v>
          </cell>
          <cell r="G3779">
            <v>0</v>
          </cell>
          <cell r="H3779">
            <v>0</v>
          </cell>
          <cell r="I3779">
            <v>0</v>
          </cell>
          <cell r="J3779">
            <v>0</v>
          </cell>
          <cell r="K3779">
            <v>0</v>
          </cell>
          <cell r="L3779">
            <v>0</v>
          </cell>
          <cell r="M3779">
            <v>0</v>
          </cell>
          <cell r="N3779">
            <v>0</v>
          </cell>
          <cell r="O3779">
            <v>0</v>
          </cell>
          <cell r="P3779">
            <v>0</v>
          </cell>
          <cell r="Q3779">
            <v>0</v>
          </cell>
          <cell r="R3779">
            <v>5.6309529854545115</v>
          </cell>
          <cell r="S3779">
            <v>17.1442871462299</v>
          </cell>
          <cell r="T3779">
            <v>40.548980952242438</v>
          </cell>
          <cell r="U3779">
            <v>52.92799504328039</v>
          </cell>
          <cell r="V3779">
            <v>59.593354892652727</v>
          </cell>
          <cell r="W3779">
            <v>60.382677857562754</v>
          </cell>
          <cell r="X3779">
            <v>61.162885646285609</v>
          </cell>
          <cell r="Y3779">
            <v>61.94387351456492</v>
          </cell>
          <cell r="Z3779">
            <v>62.762198341341403</v>
          </cell>
          <cell r="AA3779">
            <v>63.678439181486489</v>
          </cell>
          <cell r="AB3779">
            <v>64.520775498172327</v>
          </cell>
          <cell r="AC3779">
            <v>65.364607857843168</v>
          </cell>
          <cell r="AD3779">
            <v>66.238987169908881</v>
          </cell>
          <cell r="AE3779">
            <v>67.125063013269198</v>
          </cell>
          <cell r="AF3779">
            <v>68.022991851877961</v>
          </cell>
          <cell r="AG3779">
            <v>68.932932242700019</v>
          </cell>
          <cell r="AH3779">
            <v>69.855044863709381</v>
          </cell>
          <cell r="AI3779">
            <v>70.789492542261797</v>
          </cell>
          <cell r="AJ3779">
            <v>71.73644028384696</v>
          </cell>
          <cell r="AK3779">
            <v>72.696055301225314</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row>
        <row r="3780">
          <cell r="A3780" t="str">
            <v>WYMedium C&amp;ICritical Peak PricingWinter Peak Reduction @Meter  (MW)Low Participation Case0</v>
          </cell>
          <cell r="B3780" t="str">
            <v>WY</v>
          </cell>
          <cell r="C3780" t="str">
            <v>Medium C&amp;I</v>
          </cell>
          <cell r="D3780" t="str">
            <v>Critical Peak Pricing</v>
          </cell>
          <cell r="E3780" t="str">
            <v>Winter Peak Reduction @Meter  (MW)</v>
          </cell>
          <cell r="F3780" t="str">
            <v>Low Participation Case</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row>
        <row r="3781">
          <cell r="A3781" t="str">
            <v>WYMedium C&amp;ICritical Peak PricingWinter Peak Reduction @Generation (MW)Low Participation Case0</v>
          </cell>
          <cell r="B3781" t="str">
            <v>WY</v>
          </cell>
          <cell r="C3781" t="str">
            <v>Medium C&amp;I</v>
          </cell>
          <cell r="D3781" t="str">
            <v>Critical Peak Pricing</v>
          </cell>
          <cell r="E3781" t="str">
            <v>Winter Peak Reduction @Generation (MW)</v>
          </cell>
          <cell r="F3781" t="str">
            <v>Low Participation Case</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row>
        <row r="3782">
          <cell r="A3782" t="str">
            <v>WYMedium C&amp;ICritical Peak PricingProgram Annual BenefitsLow Participation Case0</v>
          </cell>
          <cell r="B3782" t="str">
            <v>WY</v>
          </cell>
          <cell r="C3782" t="str">
            <v>Medium C&amp;I</v>
          </cell>
          <cell r="D3782" t="str">
            <v>Critical Peak Pricing</v>
          </cell>
          <cell r="E3782" t="str">
            <v>Program Annual Benefits</v>
          </cell>
          <cell r="F3782" t="str">
            <v>Low Participation Case</v>
          </cell>
          <cell r="G3782">
            <v>0</v>
          </cell>
        </row>
        <row r="3783">
          <cell r="A3783" t="str">
            <v>WYMedium C&amp;ICritical Peak PricingNew ParticipantsLow Participation Case0</v>
          </cell>
          <cell r="B3783" t="str">
            <v>WY</v>
          </cell>
          <cell r="C3783" t="str">
            <v>Medium C&amp;I</v>
          </cell>
          <cell r="D3783" t="str">
            <v>Critical Peak Pricing</v>
          </cell>
          <cell r="E3783" t="str">
            <v>New Participants</v>
          </cell>
          <cell r="F3783" t="str">
            <v>Low Participation Case</v>
          </cell>
          <cell r="G3783">
            <v>0</v>
          </cell>
          <cell r="H3783">
            <v>0</v>
          </cell>
          <cell r="I3783">
            <v>0</v>
          </cell>
          <cell r="J3783">
            <v>0</v>
          </cell>
          <cell r="K3783">
            <v>0</v>
          </cell>
          <cell r="L3783">
            <v>0</v>
          </cell>
          <cell r="M3783">
            <v>0</v>
          </cell>
          <cell r="N3783">
            <v>0</v>
          </cell>
          <cell r="O3783">
            <v>0</v>
          </cell>
          <cell r="P3783">
            <v>0</v>
          </cell>
          <cell r="Q3783">
            <v>0</v>
          </cell>
          <cell r="R3783">
            <v>16746.686550000006</v>
          </cell>
          <cell r="S3783">
            <v>34271.919000000009</v>
          </cell>
          <cell r="T3783">
            <v>69833.664450000011</v>
          </cell>
          <cell r="U3783">
            <v>36847.527750000037</v>
          </cell>
          <cell r="V3783">
            <v>20100.588749999937</v>
          </cell>
          <cell r="W3783">
            <v>2583.0255000000179</v>
          </cell>
          <cell r="X3783">
            <v>2585.7149999999965</v>
          </cell>
          <cell r="Y3783">
            <v>2585.2035000000324</v>
          </cell>
          <cell r="Z3783">
            <v>2584.5764999999665</v>
          </cell>
          <cell r="AA3783">
            <v>2584.3950000000186</v>
          </cell>
          <cell r="AB3783">
            <v>2584.7249999999767</v>
          </cell>
          <cell r="AC3783">
            <v>2592.8595000000205</v>
          </cell>
          <cell r="AD3783">
            <v>2694.0321599718882</v>
          </cell>
          <cell r="AE3783">
            <v>2731.0805338135397</v>
          </cell>
          <cell r="AF3783">
            <v>2768.6383974915661</v>
          </cell>
          <cell r="AG3783">
            <v>2806.7127575183695</v>
          </cell>
          <cell r="AH3783">
            <v>2845.3107167601411</v>
          </cell>
          <cell r="AI3783">
            <v>2884.4394757617847</v>
          </cell>
          <cell r="AJ3783">
            <v>2924.1063340901455</v>
          </cell>
          <cell r="AK3783">
            <v>2964.3186916958948</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row>
        <row r="3784">
          <cell r="A3784" t="str">
            <v>WYMedium C&amp;ICritical Peak PricingIncentive CostsLow Participation Case0</v>
          </cell>
          <cell r="B3784" t="str">
            <v>WY</v>
          </cell>
          <cell r="C3784" t="str">
            <v>Medium C&amp;I</v>
          </cell>
          <cell r="D3784" t="str">
            <v>Critical Peak Pricing</v>
          </cell>
          <cell r="E3784" t="str">
            <v>Incentive Costs</v>
          </cell>
          <cell r="F3784" t="str">
            <v>Low Participation Case</v>
          </cell>
          <cell r="G3784">
            <v>0</v>
          </cell>
          <cell r="H3784">
            <v>0</v>
          </cell>
          <cell r="I3784">
            <v>0</v>
          </cell>
          <cell r="J3784">
            <v>0</v>
          </cell>
          <cell r="K3784">
            <v>0</v>
          </cell>
          <cell r="L3784">
            <v>0</v>
          </cell>
          <cell r="M3784">
            <v>0</v>
          </cell>
          <cell r="N3784">
            <v>0</v>
          </cell>
          <cell r="O3784">
            <v>0</v>
          </cell>
          <cell r="P3784">
            <v>0</v>
          </cell>
          <cell r="Q3784">
            <v>0</v>
          </cell>
          <cell r="R3784">
            <v>351680.42</v>
          </cell>
          <cell r="S3784">
            <v>1071390.72</v>
          </cell>
          <cell r="T3784">
            <v>2537897.67</v>
          </cell>
          <cell r="U3784">
            <v>3311695.75</v>
          </cell>
          <cell r="V3784">
            <v>3733808.12</v>
          </cell>
          <cell r="W3784">
            <v>3788051.65</v>
          </cell>
          <cell r="X3784">
            <v>3842351.67</v>
          </cell>
          <cell r="Y3784">
            <v>3896640.94</v>
          </cell>
          <cell r="Z3784">
            <v>3950917.05</v>
          </cell>
          <cell r="AA3784">
            <v>4005189.34</v>
          </cell>
          <cell r="AB3784">
            <v>4059468.57</v>
          </cell>
          <cell r="AC3784">
            <v>4113918.62</v>
          </cell>
          <cell r="AD3784">
            <v>4170493.29</v>
          </cell>
          <cell r="AE3784">
            <v>4227845.9800000004</v>
          </cell>
          <cell r="AF3784">
            <v>4285987.3899999997</v>
          </cell>
          <cell r="AG3784">
            <v>4344928.3600000003</v>
          </cell>
          <cell r="AH3784">
            <v>4404679.88</v>
          </cell>
          <cell r="AI3784">
            <v>4465253.1100000003</v>
          </cell>
          <cell r="AJ3784">
            <v>4526659.34</v>
          </cell>
          <cell r="AK3784">
            <v>4588910.04</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row>
        <row r="3785">
          <cell r="A3785" t="str">
            <v>WYMedium C&amp;ICritical Peak PricingParticipantsLow Participation Case0</v>
          </cell>
          <cell r="B3785" t="str">
            <v>WY</v>
          </cell>
          <cell r="C3785" t="str">
            <v>Medium C&amp;I</v>
          </cell>
          <cell r="D3785" t="str">
            <v>Critical Peak Pricing</v>
          </cell>
          <cell r="E3785" t="str">
            <v>Participants</v>
          </cell>
          <cell r="F3785" t="str">
            <v>Low Participation Case</v>
          </cell>
          <cell r="G3785">
            <v>0</v>
          </cell>
          <cell r="H3785">
            <v>0</v>
          </cell>
          <cell r="I3785">
            <v>0</v>
          </cell>
          <cell r="J3785">
            <v>0</v>
          </cell>
          <cell r="K3785">
            <v>0</v>
          </cell>
          <cell r="L3785">
            <v>0</v>
          </cell>
          <cell r="M3785">
            <v>0</v>
          </cell>
          <cell r="N3785">
            <v>0</v>
          </cell>
          <cell r="O3785">
            <v>0</v>
          </cell>
          <cell r="P3785">
            <v>0</v>
          </cell>
          <cell r="Q3785">
            <v>0</v>
          </cell>
          <cell r="R3785">
            <v>16746.686550000006</v>
          </cell>
          <cell r="S3785">
            <v>51018.605550000015</v>
          </cell>
          <cell r="T3785">
            <v>120852.27000000002</v>
          </cell>
          <cell r="U3785">
            <v>157699.79775000006</v>
          </cell>
          <cell r="V3785">
            <v>177800.38649999999</v>
          </cell>
          <cell r="W3785">
            <v>180383.41200000001</v>
          </cell>
          <cell r="X3785">
            <v>182969.12700000001</v>
          </cell>
          <cell r="Y3785">
            <v>185554.33050000004</v>
          </cell>
          <cell r="Z3785">
            <v>188138.90700000001</v>
          </cell>
          <cell r="AA3785">
            <v>190723.30200000003</v>
          </cell>
          <cell r="AB3785">
            <v>193308.027</v>
          </cell>
          <cell r="AC3785">
            <v>195900.88650000002</v>
          </cell>
          <cell r="AD3785">
            <v>198594.91865997191</v>
          </cell>
          <cell r="AE3785">
            <v>201325.99919378545</v>
          </cell>
          <cell r="AF3785">
            <v>204094.63759127702</v>
          </cell>
          <cell r="AG3785">
            <v>206901.35034879539</v>
          </cell>
          <cell r="AH3785">
            <v>209746.66106555553</v>
          </cell>
          <cell r="AI3785">
            <v>212631.10054131731</v>
          </cell>
          <cell r="AJ3785">
            <v>215555.20687540746</v>
          </cell>
          <cell r="AK3785">
            <v>218519.52556710335</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row>
        <row r="3786">
          <cell r="A3786" t="str">
            <v>WYResidentialCritical Peak PricingProgram Annual BenefitsLow Participation Case0</v>
          </cell>
          <cell r="B3786" t="str">
            <v>WY</v>
          </cell>
          <cell r="C3786" t="str">
            <v>Residential</v>
          </cell>
          <cell r="D3786" t="str">
            <v>Critical Peak Pricing</v>
          </cell>
          <cell r="E3786" t="str">
            <v>Program Annual Benefits</v>
          </cell>
          <cell r="F3786" t="str">
            <v>Low Participation Case</v>
          </cell>
          <cell r="G3786">
            <v>0</v>
          </cell>
          <cell r="H3786">
            <v>0</v>
          </cell>
          <cell r="I3786">
            <v>0</v>
          </cell>
          <cell r="J3786">
            <v>0</v>
          </cell>
          <cell r="K3786">
            <v>0</v>
          </cell>
          <cell r="L3786">
            <v>0</v>
          </cell>
          <cell r="M3786">
            <v>0</v>
          </cell>
          <cell r="N3786">
            <v>0</v>
          </cell>
          <cell r="O3786">
            <v>0</v>
          </cell>
          <cell r="P3786">
            <v>0</v>
          </cell>
          <cell r="Q3786">
            <v>0</v>
          </cell>
          <cell r="R3786">
            <v>573231.01</v>
          </cell>
          <cell r="S3786">
            <v>1745288.43</v>
          </cell>
          <cell r="T3786">
            <v>4127886.26</v>
          </cell>
          <cell r="U3786">
            <v>5388069.9000000004</v>
          </cell>
          <cell r="V3786">
            <v>6066603.5300000003</v>
          </cell>
          <cell r="W3786">
            <v>6146956.6100000003</v>
          </cell>
          <cell r="X3786">
            <v>6226381.7599999998</v>
          </cell>
          <cell r="Y3786">
            <v>6305886.3200000003</v>
          </cell>
          <cell r="Z3786">
            <v>6389191.79</v>
          </cell>
          <cell r="AA3786">
            <v>6482465.1100000003</v>
          </cell>
          <cell r="AB3786">
            <v>6568214.9500000002</v>
          </cell>
          <cell r="AC3786">
            <v>6654117.0800000001</v>
          </cell>
          <cell r="AD3786">
            <v>6743128.8899999997</v>
          </cell>
          <cell r="AE3786">
            <v>6833331.4100000001</v>
          </cell>
          <cell r="AF3786">
            <v>6924740.5700000003</v>
          </cell>
          <cell r="AG3786">
            <v>7017372.5</v>
          </cell>
          <cell r="AH3786">
            <v>7111243.5700000003</v>
          </cell>
          <cell r="AI3786">
            <v>7206370.3399999999</v>
          </cell>
          <cell r="AJ3786">
            <v>7302769.6200000001</v>
          </cell>
          <cell r="AK3786">
            <v>7400458.4299999997</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row>
        <row r="3787">
          <cell r="A3787" t="str">
            <v>WYResidentialCritical Peak PricingProgram Annual CostsLow Participation Case0</v>
          </cell>
          <cell r="B3787" t="str">
            <v>WY</v>
          </cell>
          <cell r="C3787" t="str">
            <v>Residential</v>
          </cell>
          <cell r="D3787" t="str">
            <v>Critical Peak Pricing</v>
          </cell>
          <cell r="E3787" t="str">
            <v>Program Annual Costs</v>
          </cell>
          <cell r="F3787" t="str">
            <v>Low Participation Case</v>
          </cell>
          <cell r="G3787">
            <v>0</v>
          </cell>
          <cell r="H3787">
            <v>0</v>
          </cell>
          <cell r="I3787">
            <v>0</v>
          </cell>
          <cell r="J3787">
            <v>0</v>
          </cell>
          <cell r="K3787">
            <v>0</v>
          </cell>
          <cell r="L3787">
            <v>0</v>
          </cell>
          <cell r="M3787">
            <v>0</v>
          </cell>
          <cell r="N3787">
            <v>0</v>
          </cell>
          <cell r="O3787">
            <v>0</v>
          </cell>
          <cell r="P3787">
            <v>0</v>
          </cell>
          <cell r="Q3787">
            <v>0</v>
          </cell>
          <cell r="R3787">
            <v>5834317.1500000004</v>
          </cell>
          <cell r="S3787">
            <v>12509121.98</v>
          </cell>
          <cell r="T3787">
            <v>26286343.199999999</v>
          </cell>
          <cell r="U3787">
            <v>16130618.27</v>
          </cell>
          <cell r="V3787">
            <v>10911310.720000001</v>
          </cell>
          <cell r="W3787">
            <v>4823091.07</v>
          </cell>
          <cell r="X3787">
            <v>4899046.41</v>
          </cell>
          <cell r="Y3787">
            <v>4974249.76</v>
          </cell>
          <cell r="Z3787">
            <v>5049879.66</v>
          </cell>
          <cell r="AA3787">
            <v>5126289.05</v>
          </cell>
          <cell r="AB3787">
            <v>5203203.5</v>
          </cell>
          <cell r="AC3787">
            <v>5283869.59</v>
          </cell>
          <cell r="AD3787">
            <v>5405233.1200000001</v>
          </cell>
          <cell r="AE3787">
            <v>5502775.29</v>
          </cell>
          <cell r="AF3787">
            <v>5602414.6799999997</v>
          </cell>
          <cell r="AG3787">
            <v>5704204.7300000004</v>
          </cell>
          <cell r="AH3787">
            <v>5808200.4400000004</v>
          </cell>
          <cell r="AI3787">
            <v>5914458.3899999997</v>
          </cell>
          <cell r="AJ3787">
            <v>6023036.7800000003</v>
          </cell>
          <cell r="AK3787">
            <v>6133995.5099999998</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row>
        <row r="3788">
          <cell r="A3788" t="str">
            <v>WYResidentialCritical Peak PricingNon-Incentive CostsLow Participation Case0</v>
          </cell>
          <cell r="B3788" t="str">
            <v>WY</v>
          </cell>
          <cell r="C3788" t="str">
            <v>Residential</v>
          </cell>
          <cell r="D3788" t="str">
            <v>Critical Peak Pricing</v>
          </cell>
          <cell r="E3788" t="str">
            <v>Non-Incentive Costs</v>
          </cell>
          <cell r="F3788" t="str">
            <v>Low Participation Case</v>
          </cell>
          <cell r="G3788">
            <v>0</v>
          </cell>
          <cell r="H3788">
            <v>0</v>
          </cell>
          <cell r="I3788">
            <v>0</v>
          </cell>
          <cell r="J3788">
            <v>0</v>
          </cell>
          <cell r="K3788">
            <v>0</v>
          </cell>
          <cell r="L3788">
            <v>0</v>
          </cell>
          <cell r="M3788">
            <v>0</v>
          </cell>
          <cell r="N3788">
            <v>0</v>
          </cell>
          <cell r="O3788">
            <v>0</v>
          </cell>
          <cell r="P3788">
            <v>0</v>
          </cell>
          <cell r="Q3788">
            <v>0</v>
          </cell>
          <cell r="R3788">
            <v>5482636.7300000004</v>
          </cell>
          <cell r="S3788">
            <v>11437731.27</v>
          </cell>
          <cell r="T3788">
            <v>23748445.530000001</v>
          </cell>
          <cell r="U3788">
            <v>12818922.52</v>
          </cell>
          <cell r="V3788">
            <v>7177502.6100000003</v>
          </cell>
          <cell r="W3788">
            <v>1035039.42</v>
          </cell>
          <cell r="X3788">
            <v>1056694.75</v>
          </cell>
          <cell r="Y3788">
            <v>1077608.81</v>
          </cell>
          <cell r="Z3788">
            <v>1098962.6200000001</v>
          </cell>
          <cell r="AA3788">
            <v>1121099.71</v>
          </cell>
          <cell r="AB3788">
            <v>1143734.93</v>
          </cell>
          <cell r="AC3788">
            <v>1169950.97</v>
          </cell>
          <cell r="AD3788">
            <v>1234739.83</v>
          </cell>
          <cell r="AE3788">
            <v>1274929.31</v>
          </cell>
          <cell r="AF3788">
            <v>1316427.29</v>
          </cell>
          <cell r="AG3788">
            <v>1359276.37</v>
          </cell>
          <cell r="AH3788">
            <v>1403520.56</v>
          </cell>
          <cell r="AI3788">
            <v>1449205.28</v>
          </cell>
          <cell r="AJ3788">
            <v>1496377.44</v>
          </cell>
          <cell r="AK3788">
            <v>1545085.48</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row>
        <row r="3789">
          <cell r="A3789" t="str">
            <v>WYResidentialCritical Peak PricingSummer Peak Reduction @Meter  (MW)Low Participation Case0</v>
          </cell>
          <cell r="B3789" t="str">
            <v>WY</v>
          </cell>
          <cell r="C3789" t="str">
            <v>Residential</v>
          </cell>
          <cell r="D3789" t="str">
            <v>Critical Peak Pricing</v>
          </cell>
          <cell r="E3789" t="str">
            <v>Summer Peak Reduction @Meter  (MW)</v>
          </cell>
          <cell r="F3789" t="str">
            <v>Low Participation Case</v>
          </cell>
          <cell r="G3789">
            <v>0</v>
          </cell>
          <cell r="H3789">
            <v>0</v>
          </cell>
          <cell r="I3789">
            <v>0</v>
          </cell>
          <cell r="J3789">
            <v>0</v>
          </cell>
          <cell r="K3789">
            <v>0</v>
          </cell>
          <cell r="L3789">
            <v>0</v>
          </cell>
          <cell r="M3789">
            <v>0</v>
          </cell>
          <cell r="N3789">
            <v>0</v>
          </cell>
          <cell r="O3789">
            <v>0</v>
          </cell>
          <cell r="P3789">
            <v>0</v>
          </cell>
          <cell r="Q3789">
            <v>0</v>
          </cell>
          <cell r="R3789">
            <v>5.1061481672101516</v>
          </cell>
          <cell r="S3789">
            <v>15.546439584201273</v>
          </cell>
          <cell r="T3789">
            <v>36.769815927493447</v>
          </cell>
          <cell r="U3789">
            <v>47.99510590524666</v>
          </cell>
          <cell r="V3789">
            <v>54.039254216657497</v>
          </cell>
          <cell r="W3789">
            <v>54.75501228123791</v>
          </cell>
          <cell r="X3789">
            <v>55.462504704051796</v>
          </cell>
          <cell r="Y3789">
            <v>56.170704503007471</v>
          </cell>
          <cell r="Z3789">
            <v>56.91276145592839</v>
          </cell>
          <cell r="AA3789">
            <v>57.74360864977195</v>
          </cell>
          <cell r="AB3789">
            <v>58.507439221742665</v>
          </cell>
          <cell r="AC3789">
            <v>59.27262640549219</v>
          </cell>
          <cell r="AD3789">
            <v>60.065513565673378</v>
          </cell>
          <cell r="AE3789">
            <v>60.869007140432515</v>
          </cell>
          <cell r="AF3789">
            <v>61.683249011282939</v>
          </cell>
          <cell r="AG3789">
            <v>62.508382957680382</v>
          </cell>
          <cell r="AH3789">
            <v>63.344554682411669</v>
          </cell>
          <cell r="AI3789">
            <v>64.191911837323005</v>
          </cell>
          <cell r="AJ3789">
            <v>65.050604049392433</v>
          </cell>
          <cell r="AK3789">
            <v>65.920782947151125</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row>
        <row r="3790">
          <cell r="A3790" t="str">
            <v>WYResidentialCritical Peak PricingSummer Peak Reduction @Generation (MW)Low Participation Case0</v>
          </cell>
          <cell r="B3790" t="str">
            <v>WY</v>
          </cell>
          <cell r="C3790" t="str">
            <v>Residential</v>
          </cell>
          <cell r="D3790" t="str">
            <v>Critical Peak Pricing</v>
          </cell>
          <cell r="E3790" t="str">
            <v>Summer Peak Reduction @Generation (MW)</v>
          </cell>
          <cell r="F3790" t="str">
            <v>Low Participation Case</v>
          </cell>
          <cell r="G3790">
            <v>0</v>
          </cell>
          <cell r="H3790">
            <v>0</v>
          </cell>
          <cell r="I3790">
            <v>0</v>
          </cell>
          <cell r="J3790">
            <v>0</v>
          </cell>
          <cell r="K3790">
            <v>0</v>
          </cell>
          <cell r="L3790">
            <v>0</v>
          </cell>
          <cell r="M3790">
            <v>0</v>
          </cell>
          <cell r="N3790">
            <v>0</v>
          </cell>
          <cell r="O3790">
            <v>0</v>
          </cell>
          <cell r="P3790">
            <v>0</v>
          </cell>
          <cell r="Q3790">
            <v>0</v>
          </cell>
          <cell r="R3790">
            <v>5.6309529854545115</v>
          </cell>
          <cell r="S3790">
            <v>17.1442871462299</v>
          </cell>
          <cell r="T3790">
            <v>40.548980952242438</v>
          </cell>
          <cell r="U3790">
            <v>52.92799504328039</v>
          </cell>
          <cell r="V3790">
            <v>59.593354892652727</v>
          </cell>
          <cell r="W3790">
            <v>60.382677857562754</v>
          </cell>
          <cell r="X3790">
            <v>61.162885646285609</v>
          </cell>
          <cell r="Y3790">
            <v>61.94387351456492</v>
          </cell>
          <cell r="Z3790">
            <v>62.762198341341403</v>
          </cell>
          <cell r="AA3790">
            <v>63.678439181486489</v>
          </cell>
          <cell r="AB3790">
            <v>64.520775498172327</v>
          </cell>
          <cell r="AC3790">
            <v>65.364607857843168</v>
          </cell>
          <cell r="AD3790">
            <v>66.238987169908881</v>
          </cell>
          <cell r="AE3790">
            <v>67.125063013269198</v>
          </cell>
          <cell r="AF3790">
            <v>68.022991851877961</v>
          </cell>
          <cell r="AG3790">
            <v>68.932932242700019</v>
          </cell>
          <cell r="AH3790">
            <v>69.855044863709381</v>
          </cell>
          <cell r="AI3790">
            <v>70.789492542261797</v>
          </cell>
          <cell r="AJ3790">
            <v>71.73644028384696</v>
          </cell>
          <cell r="AK3790">
            <v>72.696055301225314</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row>
        <row r="3791">
          <cell r="A3791" t="str">
            <v>WYResidentialCritical Peak PricingWinter Peak Reduction @Meter  (MW)Low Participation Case0</v>
          </cell>
          <cell r="B3791" t="str">
            <v>WY</v>
          </cell>
          <cell r="C3791" t="str">
            <v>Residential</v>
          </cell>
          <cell r="D3791" t="str">
            <v>Critical Peak Pricing</v>
          </cell>
          <cell r="E3791" t="str">
            <v>Winter Peak Reduction @Meter  (MW)</v>
          </cell>
          <cell r="F3791" t="str">
            <v>Low Participation Case</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row>
        <row r="3792">
          <cell r="A3792" t="str">
            <v>WYResidentialCritical Peak PricingWinter Peak Reduction @Generation (MW)Low Participation Case0</v>
          </cell>
          <cell r="B3792" t="str">
            <v>WY</v>
          </cell>
          <cell r="C3792" t="str">
            <v>Residential</v>
          </cell>
          <cell r="D3792" t="str">
            <v>Critical Peak Pricing</v>
          </cell>
          <cell r="E3792" t="str">
            <v>Winter Peak Reduction @Generation (MW)</v>
          </cell>
          <cell r="F3792" t="str">
            <v>Low Participation Case</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row>
        <row r="3793">
          <cell r="A3793" t="str">
            <v>WYResidentialCritical Peak PricingProgram Annual BenefitsLow Participation Case0</v>
          </cell>
          <cell r="B3793" t="str">
            <v>WY</v>
          </cell>
          <cell r="C3793" t="str">
            <v>Residential</v>
          </cell>
          <cell r="D3793" t="str">
            <v>Critical Peak Pricing</v>
          </cell>
          <cell r="E3793" t="str">
            <v>Program Annual Benefits</v>
          </cell>
          <cell r="F3793" t="str">
            <v>Low Participation Case</v>
          </cell>
          <cell r="G3793">
            <v>0</v>
          </cell>
        </row>
        <row r="3794">
          <cell r="A3794" t="str">
            <v>WYResidentialCritical Peak PricingNew ParticipantsLow Participation Case0</v>
          </cell>
          <cell r="B3794" t="str">
            <v>WY</v>
          </cell>
          <cell r="C3794" t="str">
            <v>Residential</v>
          </cell>
          <cell r="D3794" t="str">
            <v>Critical Peak Pricing</v>
          </cell>
          <cell r="E3794" t="str">
            <v>New Participants</v>
          </cell>
          <cell r="F3794" t="str">
            <v>Low Participation Case</v>
          </cell>
          <cell r="G3794">
            <v>0</v>
          </cell>
          <cell r="H3794">
            <v>0</v>
          </cell>
          <cell r="I3794">
            <v>0</v>
          </cell>
          <cell r="J3794">
            <v>0</v>
          </cell>
          <cell r="K3794">
            <v>0</v>
          </cell>
          <cell r="L3794">
            <v>0</v>
          </cell>
          <cell r="M3794">
            <v>0</v>
          </cell>
          <cell r="N3794">
            <v>0</v>
          </cell>
          <cell r="O3794">
            <v>0</v>
          </cell>
          <cell r="P3794">
            <v>0</v>
          </cell>
          <cell r="Q3794">
            <v>0</v>
          </cell>
          <cell r="R3794">
            <v>16746.686550000006</v>
          </cell>
          <cell r="S3794">
            <v>34271.919000000009</v>
          </cell>
          <cell r="T3794">
            <v>69833.664450000011</v>
          </cell>
          <cell r="U3794">
            <v>36847.527750000037</v>
          </cell>
          <cell r="V3794">
            <v>20100.588749999937</v>
          </cell>
          <cell r="W3794">
            <v>2583.0255000000179</v>
          </cell>
          <cell r="X3794">
            <v>2585.7149999999965</v>
          </cell>
          <cell r="Y3794">
            <v>2585.2035000000324</v>
          </cell>
          <cell r="Z3794">
            <v>2584.5764999999665</v>
          </cell>
          <cell r="AA3794">
            <v>2584.3950000000186</v>
          </cell>
          <cell r="AB3794">
            <v>2584.7249999999767</v>
          </cell>
          <cell r="AC3794">
            <v>2592.8595000000205</v>
          </cell>
          <cell r="AD3794">
            <v>2694.0321599718882</v>
          </cell>
          <cell r="AE3794">
            <v>2731.0805338135397</v>
          </cell>
          <cell r="AF3794">
            <v>2768.6383974915661</v>
          </cell>
          <cell r="AG3794">
            <v>2806.7127575183695</v>
          </cell>
          <cell r="AH3794">
            <v>2845.3107167601411</v>
          </cell>
          <cell r="AI3794">
            <v>2884.4394757617847</v>
          </cell>
          <cell r="AJ3794">
            <v>2924.1063340901455</v>
          </cell>
          <cell r="AK3794">
            <v>2964.3186916958948</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row>
        <row r="3795">
          <cell r="A3795" t="str">
            <v>WYResidentialCritical Peak PricingIncentive CostsLow Participation Case0</v>
          </cell>
          <cell r="B3795" t="str">
            <v>WY</v>
          </cell>
          <cell r="C3795" t="str">
            <v>Residential</v>
          </cell>
          <cell r="D3795" t="str">
            <v>Critical Peak Pricing</v>
          </cell>
          <cell r="E3795" t="str">
            <v>Incentive Costs</v>
          </cell>
          <cell r="F3795" t="str">
            <v>Low Participation Case</v>
          </cell>
          <cell r="G3795">
            <v>0</v>
          </cell>
          <cell r="H3795">
            <v>0</v>
          </cell>
          <cell r="I3795">
            <v>0</v>
          </cell>
          <cell r="J3795">
            <v>0</v>
          </cell>
          <cell r="K3795">
            <v>0</v>
          </cell>
          <cell r="L3795">
            <v>0</v>
          </cell>
          <cell r="M3795">
            <v>0</v>
          </cell>
          <cell r="N3795">
            <v>0</v>
          </cell>
          <cell r="O3795">
            <v>0</v>
          </cell>
          <cell r="P3795">
            <v>0</v>
          </cell>
          <cell r="Q3795">
            <v>0</v>
          </cell>
          <cell r="R3795">
            <v>351680.42</v>
          </cell>
          <cell r="S3795">
            <v>1071390.72</v>
          </cell>
          <cell r="T3795">
            <v>2537897.67</v>
          </cell>
          <cell r="U3795">
            <v>3311695.75</v>
          </cell>
          <cell r="V3795">
            <v>3733808.12</v>
          </cell>
          <cell r="W3795">
            <v>3788051.65</v>
          </cell>
          <cell r="X3795">
            <v>3842351.67</v>
          </cell>
          <cell r="Y3795">
            <v>3896640.94</v>
          </cell>
          <cell r="Z3795">
            <v>3950917.05</v>
          </cell>
          <cell r="AA3795">
            <v>4005189.34</v>
          </cell>
          <cell r="AB3795">
            <v>4059468.57</v>
          </cell>
          <cell r="AC3795">
            <v>4113918.62</v>
          </cell>
          <cell r="AD3795">
            <v>4170493.29</v>
          </cell>
          <cell r="AE3795">
            <v>4227845.9800000004</v>
          </cell>
          <cell r="AF3795">
            <v>4285987.3899999997</v>
          </cell>
          <cell r="AG3795">
            <v>4344928.3600000003</v>
          </cell>
          <cell r="AH3795">
            <v>4404679.88</v>
          </cell>
          <cell r="AI3795">
            <v>4465253.1100000003</v>
          </cell>
          <cell r="AJ3795">
            <v>4526659.34</v>
          </cell>
          <cell r="AK3795">
            <v>4588910.04</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row>
        <row r="3796">
          <cell r="A3796" t="str">
            <v>WYResidentialCritical Peak PricingParticipantsLow Participation Case0</v>
          </cell>
          <cell r="B3796" t="str">
            <v>WY</v>
          </cell>
          <cell r="C3796" t="str">
            <v>Residential</v>
          </cell>
          <cell r="D3796" t="str">
            <v>Critical Peak Pricing</v>
          </cell>
          <cell r="E3796" t="str">
            <v>Participants</v>
          </cell>
          <cell r="F3796" t="str">
            <v>Low Participation Case</v>
          </cell>
          <cell r="G3796">
            <v>0</v>
          </cell>
          <cell r="H3796">
            <v>0</v>
          </cell>
          <cell r="I3796">
            <v>0</v>
          </cell>
          <cell r="J3796">
            <v>0</v>
          </cell>
          <cell r="K3796">
            <v>0</v>
          </cell>
          <cell r="L3796">
            <v>0</v>
          </cell>
          <cell r="M3796">
            <v>0</v>
          </cell>
          <cell r="N3796">
            <v>0</v>
          </cell>
          <cell r="O3796">
            <v>0</v>
          </cell>
          <cell r="P3796">
            <v>0</v>
          </cell>
          <cell r="Q3796">
            <v>0</v>
          </cell>
          <cell r="R3796">
            <v>16746.686550000006</v>
          </cell>
          <cell r="S3796">
            <v>51018.605550000015</v>
          </cell>
          <cell r="T3796">
            <v>120852.27000000002</v>
          </cell>
          <cell r="U3796">
            <v>157699.79775000006</v>
          </cell>
          <cell r="V3796">
            <v>177800.38649999999</v>
          </cell>
          <cell r="W3796">
            <v>180383.41200000001</v>
          </cell>
          <cell r="X3796">
            <v>182969.12700000001</v>
          </cell>
          <cell r="Y3796">
            <v>185554.33050000004</v>
          </cell>
          <cell r="Z3796">
            <v>188138.90700000001</v>
          </cell>
          <cell r="AA3796">
            <v>190723.30200000003</v>
          </cell>
          <cell r="AB3796">
            <v>193308.027</v>
          </cell>
          <cell r="AC3796">
            <v>195900.88650000002</v>
          </cell>
          <cell r="AD3796">
            <v>198594.91865997191</v>
          </cell>
          <cell r="AE3796">
            <v>201325.99919378545</v>
          </cell>
          <cell r="AF3796">
            <v>204094.63759127702</v>
          </cell>
          <cell r="AG3796">
            <v>206901.35034879539</v>
          </cell>
          <cell r="AH3796">
            <v>209746.66106555553</v>
          </cell>
          <cell r="AI3796">
            <v>212631.10054131731</v>
          </cell>
          <cell r="AJ3796">
            <v>215555.20687540746</v>
          </cell>
          <cell r="AK3796">
            <v>218519.52556710335</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row>
        <row r="3797">
          <cell r="A3797" t="str">
            <v>WYSmall C&amp;ICritical Peak PricingProgram Annual BenefitsLow Participation Case0</v>
          </cell>
          <cell r="B3797" t="str">
            <v>WY</v>
          </cell>
          <cell r="C3797" t="str">
            <v>Small C&amp;I</v>
          </cell>
          <cell r="D3797" t="str">
            <v>Critical Peak Pricing</v>
          </cell>
          <cell r="E3797" t="str">
            <v>Program Annual Benefits</v>
          </cell>
          <cell r="F3797" t="str">
            <v>Low Participation Case</v>
          </cell>
          <cell r="G3797">
            <v>0</v>
          </cell>
          <cell r="H3797">
            <v>0</v>
          </cell>
          <cell r="I3797">
            <v>0</v>
          </cell>
          <cell r="J3797">
            <v>0</v>
          </cell>
          <cell r="K3797">
            <v>0</v>
          </cell>
          <cell r="L3797">
            <v>0</v>
          </cell>
          <cell r="M3797">
            <v>0</v>
          </cell>
          <cell r="N3797">
            <v>0</v>
          </cell>
          <cell r="O3797">
            <v>0</v>
          </cell>
          <cell r="P3797">
            <v>0</v>
          </cell>
          <cell r="Q3797">
            <v>0</v>
          </cell>
          <cell r="R3797">
            <v>573231.01</v>
          </cell>
          <cell r="S3797">
            <v>1745288.43</v>
          </cell>
          <cell r="T3797">
            <v>4127886.26</v>
          </cell>
          <cell r="U3797">
            <v>5388069.9000000004</v>
          </cell>
          <cell r="V3797">
            <v>6066603.5300000003</v>
          </cell>
          <cell r="W3797">
            <v>6146956.6100000003</v>
          </cell>
          <cell r="X3797">
            <v>6226381.7599999998</v>
          </cell>
          <cell r="Y3797">
            <v>6305886.3200000003</v>
          </cell>
          <cell r="Z3797">
            <v>6389191.79</v>
          </cell>
          <cell r="AA3797">
            <v>6482465.1100000003</v>
          </cell>
          <cell r="AB3797">
            <v>6568214.9500000002</v>
          </cell>
          <cell r="AC3797">
            <v>6654117.0800000001</v>
          </cell>
          <cell r="AD3797">
            <v>6743128.8899999997</v>
          </cell>
          <cell r="AE3797">
            <v>6833331.4100000001</v>
          </cell>
          <cell r="AF3797">
            <v>6924740.5700000003</v>
          </cell>
          <cell r="AG3797">
            <v>7017372.5</v>
          </cell>
          <cell r="AH3797">
            <v>7111243.5700000003</v>
          </cell>
          <cell r="AI3797">
            <v>7206370.3399999999</v>
          </cell>
          <cell r="AJ3797">
            <v>7302769.6200000001</v>
          </cell>
          <cell r="AK3797">
            <v>7400458.4299999997</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row>
        <row r="3798">
          <cell r="A3798" t="str">
            <v>WYSmall C&amp;ICritical Peak PricingProgram Annual CostsLow Participation Case0</v>
          </cell>
          <cell r="B3798" t="str">
            <v>WY</v>
          </cell>
          <cell r="C3798" t="str">
            <v>Small C&amp;I</v>
          </cell>
          <cell r="D3798" t="str">
            <v>Critical Peak Pricing</v>
          </cell>
          <cell r="E3798" t="str">
            <v>Program Annual Costs</v>
          </cell>
          <cell r="F3798" t="str">
            <v>Low Participation Case</v>
          </cell>
          <cell r="G3798">
            <v>0</v>
          </cell>
          <cell r="H3798">
            <v>0</v>
          </cell>
          <cell r="I3798">
            <v>0</v>
          </cell>
          <cell r="J3798">
            <v>0</v>
          </cell>
          <cell r="K3798">
            <v>0</v>
          </cell>
          <cell r="L3798">
            <v>0</v>
          </cell>
          <cell r="M3798">
            <v>0</v>
          </cell>
          <cell r="N3798">
            <v>0</v>
          </cell>
          <cell r="O3798">
            <v>0</v>
          </cell>
          <cell r="P3798">
            <v>0</v>
          </cell>
          <cell r="Q3798">
            <v>0</v>
          </cell>
          <cell r="R3798">
            <v>5834317.1500000004</v>
          </cell>
          <cell r="S3798">
            <v>12509121.98</v>
          </cell>
          <cell r="T3798">
            <v>26286343.199999999</v>
          </cell>
          <cell r="U3798">
            <v>16130618.27</v>
          </cell>
          <cell r="V3798">
            <v>10911310.720000001</v>
          </cell>
          <cell r="W3798">
            <v>4823091.07</v>
          </cell>
          <cell r="X3798">
            <v>4899046.41</v>
          </cell>
          <cell r="Y3798">
            <v>4974249.76</v>
          </cell>
          <cell r="Z3798">
            <v>5049879.66</v>
          </cell>
          <cell r="AA3798">
            <v>5126289.05</v>
          </cell>
          <cell r="AB3798">
            <v>5203203.5</v>
          </cell>
          <cell r="AC3798">
            <v>5283869.59</v>
          </cell>
          <cell r="AD3798">
            <v>5405233.1200000001</v>
          </cell>
          <cell r="AE3798">
            <v>5502775.29</v>
          </cell>
          <cell r="AF3798">
            <v>5602414.6799999997</v>
          </cell>
          <cell r="AG3798">
            <v>5704204.7300000004</v>
          </cell>
          <cell r="AH3798">
            <v>5808200.4400000004</v>
          </cell>
          <cell r="AI3798">
            <v>5914458.3899999997</v>
          </cell>
          <cell r="AJ3798">
            <v>6023036.7800000003</v>
          </cell>
          <cell r="AK3798">
            <v>6133995.5099999998</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row>
        <row r="3799">
          <cell r="A3799" t="str">
            <v>WYSmall C&amp;ICritical Peak PricingNon-Incentive CostsLow Participation Case0</v>
          </cell>
          <cell r="B3799" t="str">
            <v>WY</v>
          </cell>
          <cell r="C3799" t="str">
            <v>Small C&amp;I</v>
          </cell>
          <cell r="D3799" t="str">
            <v>Critical Peak Pricing</v>
          </cell>
          <cell r="E3799" t="str">
            <v>Non-Incentive Costs</v>
          </cell>
          <cell r="F3799" t="str">
            <v>Low Participation Case</v>
          </cell>
          <cell r="G3799">
            <v>0</v>
          </cell>
          <cell r="H3799">
            <v>0</v>
          </cell>
          <cell r="I3799">
            <v>0</v>
          </cell>
          <cell r="J3799">
            <v>0</v>
          </cell>
          <cell r="K3799">
            <v>0</v>
          </cell>
          <cell r="L3799">
            <v>0</v>
          </cell>
          <cell r="M3799">
            <v>0</v>
          </cell>
          <cell r="N3799">
            <v>0</v>
          </cell>
          <cell r="O3799">
            <v>0</v>
          </cell>
          <cell r="P3799">
            <v>0</v>
          </cell>
          <cell r="Q3799">
            <v>0</v>
          </cell>
          <cell r="R3799">
            <v>5482636.7300000004</v>
          </cell>
          <cell r="S3799">
            <v>11437731.27</v>
          </cell>
          <cell r="T3799">
            <v>23748445.530000001</v>
          </cell>
          <cell r="U3799">
            <v>12818922.52</v>
          </cell>
          <cell r="V3799">
            <v>7177502.6100000003</v>
          </cell>
          <cell r="W3799">
            <v>1035039.42</v>
          </cell>
          <cell r="X3799">
            <v>1056694.75</v>
          </cell>
          <cell r="Y3799">
            <v>1077608.81</v>
          </cell>
          <cell r="Z3799">
            <v>1098962.6200000001</v>
          </cell>
          <cell r="AA3799">
            <v>1121099.71</v>
          </cell>
          <cell r="AB3799">
            <v>1143734.93</v>
          </cell>
          <cell r="AC3799">
            <v>1169950.97</v>
          </cell>
          <cell r="AD3799">
            <v>1234739.83</v>
          </cell>
          <cell r="AE3799">
            <v>1274929.31</v>
          </cell>
          <cell r="AF3799">
            <v>1316427.29</v>
          </cell>
          <cell r="AG3799">
            <v>1359276.37</v>
          </cell>
          <cell r="AH3799">
            <v>1403520.56</v>
          </cell>
          <cell r="AI3799">
            <v>1449205.28</v>
          </cell>
          <cell r="AJ3799">
            <v>1496377.44</v>
          </cell>
          <cell r="AK3799">
            <v>1545085.48</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row>
        <row r="3800">
          <cell r="A3800" t="str">
            <v>WYSmall C&amp;ICritical Peak PricingSummer Peak Reduction @Meter  (MW)Low Participation Case0</v>
          </cell>
          <cell r="B3800" t="str">
            <v>WY</v>
          </cell>
          <cell r="C3800" t="str">
            <v>Small C&amp;I</v>
          </cell>
          <cell r="D3800" t="str">
            <v>Critical Peak Pricing</v>
          </cell>
          <cell r="E3800" t="str">
            <v>Summer Peak Reduction @Meter  (MW)</v>
          </cell>
          <cell r="F3800" t="str">
            <v>Low Participation Case</v>
          </cell>
          <cell r="G3800">
            <v>0</v>
          </cell>
          <cell r="H3800">
            <v>0</v>
          </cell>
          <cell r="I3800">
            <v>0</v>
          </cell>
          <cell r="J3800">
            <v>0</v>
          </cell>
          <cell r="K3800">
            <v>0</v>
          </cell>
          <cell r="L3800">
            <v>0</v>
          </cell>
          <cell r="M3800">
            <v>0</v>
          </cell>
          <cell r="N3800">
            <v>0</v>
          </cell>
          <cell r="O3800">
            <v>0</v>
          </cell>
          <cell r="P3800">
            <v>0</v>
          </cell>
          <cell r="Q3800">
            <v>0</v>
          </cell>
          <cell r="R3800">
            <v>5.1061481672101516</v>
          </cell>
          <cell r="S3800">
            <v>15.546439584201273</v>
          </cell>
          <cell r="T3800">
            <v>36.769815927493447</v>
          </cell>
          <cell r="U3800">
            <v>47.99510590524666</v>
          </cell>
          <cell r="V3800">
            <v>54.039254216657497</v>
          </cell>
          <cell r="W3800">
            <v>54.75501228123791</v>
          </cell>
          <cell r="X3800">
            <v>55.462504704051796</v>
          </cell>
          <cell r="Y3800">
            <v>56.170704503007471</v>
          </cell>
          <cell r="Z3800">
            <v>56.91276145592839</v>
          </cell>
          <cell r="AA3800">
            <v>57.74360864977195</v>
          </cell>
          <cell r="AB3800">
            <v>58.507439221742665</v>
          </cell>
          <cell r="AC3800">
            <v>59.27262640549219</v>
          </cell>
          <cell r="AD3800">
            <v>60.065513565673378</v>
          </cell>
          <cell r="AE3800">
            <v>60.869007140432515</v>
          </cell>
          <cell r="AF3800">
            <v>61.683249011282939</v>
          </cell>
          <cell r="AG3800">
            <v>62.508382957680382</v>
          </cell>
          <cell r="AH3800">
            <v>63.344554682411669</v>
          </cell>
          <cell r="AI3800">
            <v>64.191911837323005</v>
          </cell>
          <cell r="AJ3800">
            <v>65.050604049392433</v>
          </cell>
          <cell r="AK3800">
            <v>65.920782947151125</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row>
        <row r="3801">
          <cell r="A3801" t="str">
            <v>WYSmall C&amp;ICritical Peak PricingSummer Peak Reduction @Generation (MW)Low Participation Case0</v>
          </cell>
          <cell r="B3801" t="str">
            <v>WY</v>
          </cell>
          <cell r="C3801" t="str">
            <v>Small C&amp;I</v>
          </cell>
          <cell r="D3801" t="str">
            <v>Critical Peak Pricing</v>
          </cell>
          <cell r="E3801" t="str">
            <v>Summer Peak Reduction @Generation (MW)</v>
          </cell>
          <cell r="F3801" t="str">
            <v>Low Participation Case</v>
          </cell>
          <cell r="G3801">
            <v>0</v>
          </cell>
          <cell r="H3801">
            <v>0</v>
          </cell>
          <cell r="I3801">
            <v>0</v>
          </cell>
          <cell r="J3801">
            <v>0</v>
          </cell>
          <cell r="K3801">
            <v>0</v>
          </cell>
          <cell r="L3801">
            <v>0</v>
          </cell>
          <cell r="M3801">
            <v>0</v>
          </cell>
          <cell r="N3801">
            <v>0</v>
          </cell>
          <cell r="O3801">
            <v>0</v>
          </cell>
          <cell r="P3801">
            <v>0</v>
          </cell>
          <cell r="Q3801">
            <v>0</v>
          </cell>
          <cell r="R3801">
            <v>5.6309529854545115</v>
          </cell>
          <cell r="S3801">
            <v>17.1442871462299</v>
          </cell>
          <cell r="T3801">
            <v>40.548980952242438</v>
          </cell>
          <cell r="U3801">
            <v>52.92799504328039</v>
          </cell>
          <cell r="V3801">
            <v>59.593354892652727</v>
          </cell>
          <cell r="W3801">
            <v>60.382677857562754</v>
          </cell>
          <cell r="X3801">
            <v>61.162885646285609</v>
          </cell>
          <cell r="Y3801">
            <v>61.94387351456492</v>
          </cell>
          <cell r="Z3801">
            <v>62.762198341341403</v>
          </cell>
          <cell r="AA3801">
            <v>63.678439181486489</v>
          </cell>
          <cell r="AB3801">
            <v>64.520775498172327</v>
          </cell>
          <cell r="AC3801">
            <v>65.364607857843168</v>
          </cell>
          <cell r="AD3801">
            <v>66.238987169908881</v>
          </cell>
          <cell r="AE3801">
            <v>67.125063013269198</v>
          </cell>
          <cell r="AF3801">
            <v>68.022991851877961</v>
          </cell>
          <cell r="AG3801">
            <v>68.932932242700019</v>
          </cell>
          <cell r="AH3801">
            <v>69.855044863709381</v>
          </cell>
          <cell r="AI3801">
            <v>70.789492542261797</v>
          </cell>
          <cell r="AJ3801">
            <v>71.73644028384696</v>
          </cell>
          <cell r="AK3801">
            <v>72.696055301225314</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row>
        <row r="3802">
          <cell r="A3802" t="str">
            <v>WYSmall C&amp;ICritical Peak PricingWinter Peak Reduction @Meter  (MW)Low Participation Case0</v>
          </cell>
          <cell r="B3802" t="str">
            <v>WY</v>
          </cell>
          <cell r="C3802" t="str">
            <v>Small C&amp;I</v>
          </cell>
          <cell r="D3802" t="str">
            <v>Critical Peak Pricing</v>
          </cell>
          <cell r="E3802" t="str">
            <v>Winter Peak Reduction @Meter  (MW)</v>
          </cell>
          <cell r="F3802" t="str">
            <v>Low Participation Case</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row>
        <row r="3803">
          <cell r="A3803" t="str">
            <v>WYSmall C&amp;ICritical Peak PricingWinter Peak Reduction @Generation (MW)Low Participation Case0</v>
          </cell>
          <cell r="B3803" t="str">
            <v>WY</v>
          </cell>
          <cell r="C3803" t="str">
            <v>Small C&amp;I</v>
          </cell>
          <cell r="D3803" t="str">
            <v>Critical Peak Pricing</v>
          </cell>
          <cell r="E3803" t="str">
            <v>Winter Peak Reduction @Generation (MW)</v>
          </cell>
          <cell r="F3803" t="str">
            <v>Low Participation Case</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row>
        <row r="3804">
          <cell r="A3804" t="str">
            <v>WYSmall C&amp;ICritical Peak PricingProgram Annual BenefitsLow Participation Case0</v>
          </cell>
          <cell r="B3804" t="str">
            <v>WY</v>
          </cell>
          <cell r="C3804" t="str">
            <v>Small C&amp;I</v>
          </cell>
          <cell r="D3804" t="str">
            <v>Critical Peak Pricing</v>
          </cell>
          <cell r="E3804" t="str">
            <v>Program Annual Benefits</v>
          </cell>
          <cell r="F3804" t="str">
            <v>Low Participation Case</v>
          </cell>
          <cell r="G3804">
            <v>0</v>
          </cell>
        </row>
        <row r="3805">
          <cell r="A3805" t="str">
            <v>WYSmall C&amp;ICritical Peak PricingNew ParticipantsLow Participation Case0</v>
          </cell>
          <cell r="B3805" t="str">
            <v>WY</v>
          </cell>
          <cell r="C3805" t="str">
            <v>Small C&amp;I</v>
          </cell>
          <cell r="D3805" t="str">
            <v>Critical Peak Pricing</v>
          </cell>
          <cell r="E3805" t="str">
            <v>New Participants</v>
          </cell>
          <cell r="F3805" t="str">
            <v>Low Participation Case</v>
          </cell>
          <cell r="G3805">
            <v>0</v>
          </cell>
          <cell r="H3805">
            <v>0</v>
          </cell>
          <cell r="I3805">
            <v>0</v>
          </cell>
          <cell r="J3805">
            <v>0</v>
          </cell>
          <cell r="K3805">
            <v>0</v>
          </cell>
          <cell r="L3805">
            <v>0</v>
          </cell>
          <cell r="M3805">
            <v>0</v>
          </cell>
          <cell r="N3805">
            <v>0</v>
          </cell>
          <cell r="O3805">
            <v>0</v>
          </cell>
          <cell r="P3805">
            <v>0</v>
          </cell>
          <cell r="Q3805">
            <v>0</v>
          </cell>
          <cell r="R3805">
            <v>16746.686550000006</v>
          </cell>
          <cell r="S3805">
            <v>34271.919000000009</v>
          </cell>
          <cell r="T3805">
            <v>69833.664450000011</v>
          </cell>
          <cell r="U3805">
            <v>36847.527750000037</v>
          </cell>
          <cell r="V3805">
            <v>20100.588749999937</v>
          </cell>
          <cell r="W3805">
            <v>2583.0255000000179</v>
          </cell>
          <cell r="X3805">
            <v>2585.7149999999965</v>
          </cell>
          <cell r="Y3805">
            <v>2585.2035000000324</v>
          </cell>
          <cell r="Z3805">
            <v>2584.5764999999665</v>
          </cell>
          <cell r="AA3805">
            <v>2584.3950000000186</v>
          </cell>
          <cell r="AB3805">
            <v>2584.7249999999767</v>
          </cell>
          <cell r="AC3805">
            <v>2592.8595000000205</v>
          </cell>
          <cell r="AD3805">
            <v>2694.0321599718882</v>
          </cell>
          <cell r="AE3805">
            <v>2731.0805338135397</v>
          </cell>
          <cell r="AF3805">
            <v>2768.6383974915661</v>
          </cell>
          <cell r="AG3805">
            <v>2806.7127575183695</v>
          </cell>
          <cell r="AH3805">
            <v>2845.3107167601411</v>
          </cell>
          <cell r="AI3805">
            <v>2884.4394757617847</v>
          </cell>
          <cell r="AJ3805">
            <v>2924.1063340901455</v>
          </cell>
          <cell r="AK3805">
            <v>2964.3186916958948</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row>
        <row r="3806">
          <cell r="A3806" t="str">
            <v>WYSmall C&amp;ICritical Peak PricingIncentive CostsLow Participation Case0</v>
          </cell>
          <cell r="B3806" t="str">
            <v>WY</v>
          </cell>
          <cell r="C3806" t="str">
            <v>Small C&amp;I</v>
          </cell>
          <cell r="D3806" t="str">
            <v>Critical Peak Pricing</v>
          </cell>
          <cell r="E3806" t="str">
            <v>Incentive Costs</v>
          </cell>
          <cell r="F3806" t="str">
            <v>Low Participation Case</v>
          </cell>
          <cell r="G3806">
            <v>0</v>
          </cell>
          <cell r="H3806">
            <v>0</v>
          </cell>
          <cell r="I3806">
            <v>0</v>
          </cell>
          <cell r="J3806">
            <v>0</v>
          </cell>
          <cell r="K3806">
            <v>0</v>
          </cell>
          <cell r="L3806">
            <v>0</v>
          </cell>
          <cell r="M3806">
            <v>0</v>
          </cell>
          <cell r="N3806">
            <v>0</v>
          </cell>
          <cell r="O3806">
            <v>0</v>
          </cell>
          <cell r="P3806">
            <v>0</v>
          </cell>
          <cell r="Q3806">
            <v>0</v>
          </cell>
          <cell r="R3806">
            <v>351680.42</v>
          </cell>
          <cell r="S3806">
            <v>1071390.72</v>
          </cell>
          <cell r="T3806">
            <v>2537897.67</v>
          </cell>
          <cell r="U3806">
            <v>3311695.75</v>
          </cell>
          <cell r="V3806">
            <v>3733808.12</v>
          </cell>
          <cell r="W3806">
            <v>3788051.65</v>
          </cell>
          <cell r="X3806">
            <v>3842351.67</v>
          </cell>
          <cell r="Y3806">
            <v>3896640.94</v>
          </cell>
          <cell r="Z3806">
            <v>3950917.05</v>
          </cell>
          <cell r="AA3806">
            <v>4005189.34</v>
          </cell>
          <cell r="AB3806">
            <v>4059468.57</v>
          </cell>
          <cell r="AC3806">
            <v>4113918.62</v>
          </cell>
          <cell r="AD3806">
            <v>4170493.29</v>
          </cell>
          <cell r="AE3806">
            <v>4227845.9800000004</v>
          </cell>
          <cell r="AF3806">
            <v>4285987.3899999997</v>
          </cell>
          <cell r="AG3806">
            <v>4344928.3600000003</v>
          </cell>
          <cell r="AH3806">
            <v>4404679.88</v>
          </cell>
          <cell r="AI3806">
            <v>4465253.1100000003</v>
          </cell>
          <cell r="AJ3806">
            <v>4526659.34</v>
          </cell>
          <cell r="AK3806">
            <v>4588910.04</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row>
        <row r="3807">
          <cell r="A3807" t="str">
            <v>WYSmall C&amp;ICritical Peak PricingParticipantsLow Participation Case0</v>
          </cell>
          <cell r="B3807" t="str">
            <v>WY</v>
          </cell>
          <cell r="C3807" t="str">
            <v>Small C&amp;I</v>
          </cell>
          <cell r="D3807" t="str">
            <v>Critical Peak Pricing</v>
          </cell>
          <cell r="E3807" t="str">
            <v>Participants</v>
          </cell>
          <cell r="F3807" t="str">
            <v>Low Participation Case</v>
          </cell>
          <cell r="G3807">
            <v>0</v>
          </cell>
          <cell r="H3807">
            <v>0</v>
          </cell>
          <cell r="I3807">
            <v>0</v>
          </cell>
          <cell r="J3807">
            <v>0</v>
          </cell>
          <cell r="K3807">
            <v>0</v>
          </cell>
          <cell r="L3807">
            <v>0</v>
          </cell>
          <cell r="M3807">
            <v>0</v>
          </cell>
          <cell r="N3807">
            <v>0</v>
          </cell>
          <cell r="O3807">
            <v>0</v>
          </cell>
          <cell r="P3807">
            <v>0</v>
          </cell>
          <cell r="Q3807">
            <v>0</v>
          </cell>
          <cell r="R3807">
            <v>16746.686550000006</v>
          </cell>
          <cell r="S3807">
            <v>51018.605550000015</v>
          </cell>
          <cell r="T3807">
            <v>120852.27000000002</v>
          </cell>
          <cell r="U3807">
            <v>157699.79775000006</v>
          </cell>
          <cell r="V3807">
            <v>177800.38649999999</v>
          </cell>
          <cell r="W3807">
            <v>180383.41200000001</v>
          </cell>
          <cell r="X3807">
            <v>182969.12700000001</v>
          </cell>
          <cell r="Y3807">
            <v>185554.33050000004</v>
          </cell>
          <cell r="Z3807">
            <v>188138.90700000001</v>
          </cell>
          <cell r="AA3807">
            <v>190723.30200000003</v>
          </cell>
          <cell r="AB3807">
            <v>193308.027</v>
          </cell>
          <cell r="AC3807">
            <v>195900.88650000002</v>
          </cell>
          <cell r="AD3807">
            <v>198594.91865997191</v>
          </cell>
          <cell r="AE3807">
            <v>201325.99919378545</v>
          </cell>
          <cell r="AF3807">
            <v>204094.63759127702</v>
          </cell>
          <cell r="AG3807">
            <v>206901.35034879539</v>
          </cell>
          <cell r="AH3807">
            <v>209746.66106555553</v>
          </cell>
          <cell r="AI3807">
            <v>212631.10054131731</v>
          </cell>
          <cell r="AJ3807">
            <v>215555.20687540746</v>
          </cell>
          <cell r="AK3807">
            <v>218519.52556710335</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row>
        <row r="3808">
          <cell r="A3808" t="str">
            <v>WYExtra Large C&amp;ICurtail AgreementsProgram Annual BenefitsLow Participation Case0</v>
          </cell>
          <cell r="B3808" t="str">
            <v>WY</v>
          </cell>
          <cell r="C3808" t="str">
            <v>Extra Large C&amp;I</v>
          </cell>
          <cell r="D3808" t="str">
            <v>Curtail Agreements</v>
          </cell>
          <cell r="E3808" t="str">
            <v>Program Annual Benefits</v>
          </cell>
          <cell r="F3808" t="str">
            <v>Low Participation Case</v>
          </cell>
          <cell r="G3808">
            <v>0</v>
          </cell>
          <cell r="H3808">
            <v>0</v>
          </cell>
          <cell r="I3808">
            <v>0</v>
          </cell>
          <cell r="J3808">
            <v>0</v>
          </cell>
          <cell r="K3808">
            <v>0</v>
          </cell>
          <cell r="L3808">
            <v>0</v>
          </cell>
          <cell r="M3808">
            <v>0</v>
          </cell>
          <cell r="N3808">
            <v>0</v>
          </cell>
          <cell r="O3808">
            <v>0</v>
          </cell>
          <cell r="P3808">
            <v>0</v>
          </cell>
          <cell r="Q3808">
            <v>0</v>
          </cell>
          <cell r="R3808">
            <v>573231.01</v>
          </cell>
          <cell r="S3808">
            <v>1745288.43</v>
          </cell>
          <cell r="T3808">
            <v>4127886.26</v>
          </cell>
          <cell r="U3808">
            <v>5388069.9000000004</v>
          </cell>
          <cell r="V3808">
            <v>6066603.5300000003</v>
          </cell>
          <cell r="W3808">
            <v>6146956.6100000003</v>
          </cell>
          <cell r="X3808">
            <v>6226381.7599999998</v>
          </cell>
          <cell r="Y3808">
            <v>6305886.3200000003</v>
          </cell>
          <cell r="Z3808">
            <v>6389191.79</v>
          </cell>
          <cell r="AA3808">
            <v>6482465.1100000003</v>
          </cell>
          <cell r="AB3808">
            <v>6568214.9500000002</v>
          </cell>
          <cell r="AC3808">
            <v>6654117.0800000001</v>
          </cell>
          <cell r="AD3808">
            <v>6743128.8899999997</v>
          </cell>
          <cell r="AE3808">
            <v>6833331.4100000001</v>
          </cell>
          <cell r="AF3808">
            <v>6924740.5700000003</v>
          </cell>
          <cell r="AG3808">
            <v>7017372.5</v>
          </cell>
          <cell r="AH3808">
            <v>7111243.5700000003</v>
          </cell>
          <cell r="AI3808">
            <v>7206370.3399999999</v>
          </cell>
          <cell r="AJ3808">
            <v>7302769.6200000001</v>
          </cell>
          <cell r="AK3808">
            <v>7400458.4299999997</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row>
        <row r="3809">
          <cell r="A3809" t="str">
            <v>WYExtra Large C&amp;ICurtail AgreementsProgram Annual CostsLow Participation Case0</v>
          </cell>
          <cell r="B3809" t="str">
            <v>WY</v>
          </cell>
          <cell r="C3809" t="str">
            <v>Extra Large C&amp;I</v>
          </cell>
          <cell r="D3809" t="str">
            <v>Curtail Agreements</v>
          </cell>
          <cell r="E3809" t="str">
            <v>Program Annual Costs</v>
          </cell>
          <cell r="F3809" t="str">
            <v>Low Participation Case</v>
          </cell>
          <cell r="G3809">
            <v>0</v>
          </cell>
          <cell r="H3809">
            <v>0</v>
          </cell>
          <cell r="I3809">
            <v>0</v>
          </cell>
          <cell r="J3809">
            <v>0</v>
          </cell>
          <cell r="K3809">
            <v>0</v>
          </cell>
          <cell r="L3809">
            <v>0</v>
          </cell>
          <cell r="M3809">
            <v>0</v>
          </cell>
          <cell r="N3809">
            <v>0</v>
          </cell>
          <cell r="O3809">
            <v>0</v>
          </cell>
          <cell r="P3809">
            <v>0</v>
          </cell>
          <cell r="Q3809">
            <v>0</v>
          </cell>
          <cell r="R3809">
            <v>5834317.1500000004</v>
          </cell>
          <cell r="S3809">
            <v>12509121.98</v>
          </cell>
          <cell r="T3809">
            <v>26286343.199999999</v>
          </cell>
          <cell r="U3809">
            <v>16130618.27</v>
          </cell>
          <cell r="V3809">
            <v>10911310.720000001</v>
          </cell>
          <cell r="W3809">
            <v>4823091.07</v>
          </cell>
          <cell r="X3809">
            <v>4899046.41</v>
          </cell>
          <cell r="Y3809">
            <v>4974249.76</v>
          </cell>
          <cell r="Z3809">
            <v>5049879.66</v>
          </cell>
          <cell r="AA3809">
            <v>5126289.05</v>
          </cell>
          <cell r="AB3809">
            <v>5203203.5</v>
          </cell>
          <cell r="AC3809">
            <v>5283869.59</v>
          </cell>
          <cell r="AD3809">
            <v>5405233.1200000001</v>
          </cell>
          <cell r="AE3809">
            <v>5502775.29</v>
          </cell>
          <cell r="AF3809">
            <v>5602414.6799999997</v>
          </cell>
          <cell r="AG3809">
            <v>5704204.7300000004</v>
          </cell>
          <cell r="AH3809">
            <v>5808200.4400000004</v>
          </cell>
          <cell r="AI3809">
            <v>5914458.3899999997</v>
          </cell>
          <cell r="AJ3809">
            <v>6023036.7800000003</v>
          </cell>
          <cell r="AK3809">
            <v>6133995.5099999998</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row>
        <row r="3810">
          <cell r="A3810" t="str">
            <v>WYExtra Large C&amp;ICurtail AgreementsNon-Incentive CostsLow Participation Case0</v>
          </cell>
          <cell r="B3810" t="str">
            <v>WY</v>
          </cell>
          <cell r="C3810" t="str">
            <v>Extra Large C&amp;I</v>
          </cell>
          <cell r="D3810" t="str">
            <v>Curtail Agreements</v>
          </cell>
          <cell r="E3810" t="str">
            <v>Non-Incentive Costs</v>
          </cell>
          <cell r="F3810" t="str">
            <v>Low Participation Case</v>
          </cell>
          <cell r="G3810">
            <v>0</v>
          </cell>
          <cell r="H3810">
            <v>0</v>
          </cell>
          <cell r="I3810">
            <v>0</v>
          </cell>
          <cell r="J3810">
            <v>0</v>
          </cell>
          <cell r="K3810">
            <v>0</v>
          </cell>
          <cell r="L3810">
            <v>0</v>
          </cell>
          <cell r="M3810">
            <v>0</v>
          </cell>
          <cell r="N3810">
            <v>0</v>
          </cell>
          <cell r="O3810">
            <v>0</v>
          </cell>
          <cell r="P3810">
            <v>0</v>
          </cell>
          <cell r="Q3810">
            <v>0</v>
          </cell>
          <cell r="R3810">
            <v>5482636.7300000004</v>
          </cell>
          <cell r="S3810">
            <v>11437731.27</v>
          </cell>
          <cell r="T3810">
            <v>23748445.530000001</v>
          </cell>
          <cell r="U3810">
            <v>12818922.52</v>
          </cell>
          <cell r="V3810">
            <v>7177502.6100000003</v>
          </cell>
          <cell r="W3810">
            <v>1035039.42</v>
          </cell>
          <cell r="X3810">
            <v>1056694.75</v>
          </cell>
          <cell r="Y3810">
            <v>1077608.81</v>
          </cell>
          <cell r="Z3810">
            <v>1098962.6200000001</v>
          </cell>
          <cell r="AA3810">
            <v>1121099.71</v>
          </cell>
          <cell r="AB3810">
            <v>1143734.93</v>
          </cell>
          <cell r="AC3810">
            <v>1169950.97</v>
          </cell>
          <cell r="AD3810">
            <v>1234739.83</v>
          </cell>
          <cell r="AE3810">
            <v>1274929.31</v>
          </cell>
          <cell r="AF3810">
            <v>1316427.29</v>
          </cell>
          <cell r="AG3810">
            <v>1359276.37</v>
          </cell>
          <cell r="AH3810">
            <v>1403520.56</v>
          </cell>
          <cell r="AI3810">
            <v>1449205.28</v>
          </cell>
          <cell r="AJ3810">
            <v>1496377.44</v>
          </cell>
          <cell r="AK3810">
            <v>1545085.48</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row>
        <row r="3811">
          <cell r="A3811" t="str">
            <v>WYExtra Large C&amp;ICurtail AgreementsSummer Peak Reduction @Meter  (MW)Low Participation Case0</v>
          </cell>
          <cell r="B3811" t="str">
            <v>WY</v>
          </cell>
          <cell r="C3811" t="str">
            <v>Extra Large C&amp;I</v>
          </cell>
          <cell r="D3811" t="str">
            <v>Curtail Agreements</v>
          </cell>
          <cell r="E3811" t="str">
            <v>Summer Peak Reduction @Meter  (MW)</v>
          </cell>
          <cell r="F3811" t="str">
            <v>Low Participation Case</v>
          </cell>
          <cell r="G3811">
            <v>0</v>
          </cell>
          <cell r="H3811">
            <v>0</v>
          </cell>
          <cell r="I3811">
            <v>0</v>
          </cell>
          <cell r="J3811">
            <v>0</v>
          </cell>
          <cell r="K3811">
            <v>0</v>
          </cell>
          <cell r="L3811">
            <v>0</v>
          </cell>
          <cell r="M3811">
            <v>0</v>
          </cell>
          <cell r="N3811">
            <v>0</v>
          </cell>
          <cell r="O3811">
            <v>0</v>
          </cell>
          <cell r="P3811">
            <v>0</v>
          </cell>
          <cell r="Q3811">
            <v>0</v>
          </cell>
          <cell r="R3811">
            <v>5.1061481672101516</v>
          </cell>
          <cell r="S3811">
            <v>15.546439584201273</v>
          </cell>
          <cell r="T3811">
            <v>36.769815927493447</v>
          </cell>
          <cell r="U3811">
            <v>47.99510590524666</v>
          </cell>
          <cell r="V3811">
            <v>54.039254216657497</v>
          </cell>
          <cell r="W3811">
            <v>54.75501228123791</v>
          </cell>
          <cell r="X3811">
            <v>55.462504704051796</v>
          </cell>
          <cell r="Y3811">
            <v>56.170704503007471</v>
          </cell>
          <cell r="Z3811">
            <v>56.91276145592839</v>
          </cell>
          <cell r="AA3811">
            <v>57.74360864977195</v>
          </cell>
          <cell r="AB3811">
            <v>58.507439221742665</v>
          </cell>
          <cell r="AC3811">
            <v>59.27262640549219</v>
          </cell>
          <cell r="AD3811">
            <v>60.065513565673378</v>
          </cell>
          <cell r="AE3811">
            <v>60.869007140432515</v>
          </cell>
          <cell r="AF3811">
            <v>61.683249011282939</v>
          </cell>
          <cell r="AG3811">
            <v>62.508382957680382</v>
          </cell>
          <cell r="AH3811">
            <v>63.344554682411669</v>
          </cell>
          <cell r="AI3811">
            <v>64.191911837323005</v>
          </cell>
          <cell r="AJ3811">
            <v>65.050604049392433</v>
          </cell>
          <cell r="AK3811">
            <v>65.920782947151125</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row>
        <row r="3812">
          <cell r="A3812" t="str">
            <v>WYExtra Large C&amp;ICurtail AgreementsSummer Peak Reduction @Generation (MW)Low Participation Case0</v>
          </cell>
          <cell r="B3812" t="str">
            <v>WY</v>
          </cell>
          <cell r="C3812" t="str">
            <v>Extra Large C&amp;I</v>
          </cell>
          <cell r="D3812" t="str">
            <v>Curtail Agreements</v>
          </cell>
          <cell r="E3812" t="str">
            <v>Summer Peak Reduction @Generation (MW)</v>
          </cell>
          <cell r="F3812" t="str">
            <v>Low Participation Case</v>
          </cell>
          <cell r="G3812">
            <v>0</v>
          </cell>
          <cell r="H3812">
            <v>0</v>
          </cell>
          <cell r="I3812">
            <v>0</v>
          </cell>
          <cell r="J3812">
            <v>0</v>
          </cell>
          <cell r="K3812">
            <v>0</v>
          </cell>
          <cell r="L3812">
            <v>0</v>
          </cell>
          <cell r="M3812">
            <v>0</v>
          </cell>
          <cell r="N3812">
            <v>0</v>
          </cell>
          <cell r="O3812">
            <v>0</v>
          </cell>
          <cell r="P3812">
            <v>0</v>
          </cell>
          <cell r="Q3812">
            <v>0</v>
          </cell>
          <cell r="R3812">
            <v>5.6309529854545115</v>
          </cell>
          <cell r="S3812">
            <v>17.1442871462299</v>
          </cell>
          <cell r="T3812">
            <v>40.548980952242438</v>
          </cell>
          <cell r="U3812">
            <v>52.92799504328039</v>
          </cell>
          <cell r="V3812">
            <v>59.593354892652727</v>
          </cell>
          <cell r="W3812">
            <v>60.382677857562754</v>
          </cell>
          <cell r="X3812">
            <v>61.162885646285609</v>
          </cell>
          <cell r="Y3812">
            <v>61.94387351456492</v>
          </cell>
          <cell r="Z3812">
            <v>62.762198341341403</v>
          </cell>
          <cell r="AA3812">
            <v>63.678439181486489</v>
          </cell>
          <cell r="AB3812">
            <v>64.520775498172327</v>
          </cell>
          <cell r="AC3812">
            <v>65.364607857843168</v>
          </cell>
          <cell r="AD3812">
            <v>66.238987169908881</v>
          </cell>
          <cell r="AE3812">
            <v>67.125063013269198</v>
          </cell>
          <cell r="AF3812">
            <v>68.022991851877961</v>
          </cell>
          <cell r="AG3812">
            <v>68.932932242700019</v>
          </cell>
          <cell r="AH3812">
            <v>69.855044863709381</v>
          </cell>
          <cell r="AI3812">
            <v>70.789492542261797</v>
          </cell>
          <cell r="AJ3812">
            <v>71.73644028384696</v>
          </cell>
          <cell r="AK3812">
            <v>72.696055301225314</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row>
        <row r="3813">
          <cell r="A3813" t="str">
            <v>WYExtra Large C&amp;ICurtail AgreementsWinter Peak Reduction @Meter  (MW)Low Participation Case0</v>
          </cell>
          <cell r="B3813" t="str">
            <v>WY</v>
          </cell>
          <cell r="C3813" t="str">
            <v>Extra Large C&amp;I</v>
          </cell>
          <cell r="D3813" t="str">
            <v>Curtail Agreements</v>
          </cell>
          <cell r="E3813" t="str">
            <v>Winter Peak Reduction @Meter  (MW)</v>
          </cell>
          <cell r="F3813" t="str">
            <v>Low Participation Case</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row>
        <row r="3814">
          <cell r="A3814" t="str">
            <v>WYExtra Large C&amp;ICurtail AgreementsWinter Peak Reduction @Generation (MW)Low Participation Case0</v>
          </cell>
          <cell r="B3814" t="str">
            <v>WY</v>
          </cell>
          <cell r="C3814" t="str">
            <v>Extra Large C&amp;I</v>
          </cell>
          <cell r="D3814" t="str">
            <v>Curtail Agreements</v>
          </cell>
          <cell r="E3814" t="str">
            <v>Winter Peak Reduction @Generation (MW)</v>
          </cell>
          <cell r="F3814" t="str">
            <v>Low Participation Case</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row>
        <row r="3815">
          <cell r="A3815" t="str">
            <v>WYExtra Large C&amp;ICurtail AgreementsProgram Annual BenefitsLow Participation Case0</v>
          </cell>
          <cell r="B3815" t="str">
            <v>WY</v>
          </cell>
          <cell r="C3815" t="str">
            <v>Extra Large C&amp;I</v>
          </cell>
          <cell r="D3815" t="str">
            <v>Curtail Agreements</v>
          </cell>
          <cell r="E3815" t="str">
            <v>Program Annual Benefits</v>
          </cell>
          <cell r="F3815" t="str">
            <v>Low Participation Case</v>
          </cell>
          <cell r="G3815">
            <v>0</v>
          </cell>
        </row>
        <row r="3816">
          <cell r="A3816" t="str">
            <v>WYExtra Large C&amp;ICurtail AgreementsNew ParticipantsLow Participation Case0</v>
          </cell>
          <cell r="B3816" t="str">
            <v>WY</v>
          </cell>
          <cell r="C3816" t="str">
            <v>Extra Large C&amp;I</v>
          </cell>
          <cell r="D3816" t="str">
            <v>Curtail Agreements</v>
          </cell>
          <cell r="E3816" t="str">
            <v>New Participants</v>
          </cell>
          <cell r="F3816" t="str">
            <v>Low Participation Case</v>
          </cell>
          <cell r="G3816">
            <v>0</v>
          </cell>
          <cell r="H3816">
            <v>0</v>
          </cell>
          <cell r="I3816">
            <v>0</v>
          </cell>
          <cell r="J3816">
            <v>0</v>
          </cell>
          <cell r="K3816">
            <v>0</v>
          </cell>
          <cell r="L3816">
            <v>0</v>
          </cell>
          <cell r="M3816">
            <v>0</v>
          </cell>
          <cell r="N3816">
            <v>0</v>
          </cell>
          <cell r="O3816">
            <v>0</v>
          </cell>
          <cell r="P3816">
            <v>0</v>
          </cell>
          <cell r="Q3816">
            <v>0</v>
          </cell>
          <cell r="R3816">
            <v>16746.686550000006</v>
          </cell>
          <cell r="S3816">
            <v>34271.919000000009</v>
          </cell>
          <cell r="T3816">
            <v>69833.664450000011</v>
          </cell>
          <cell r="U3816">
            <v>36847.527750000037</v>
          </cell>
          <cell r="V3816">
            <v>20100.588749999937</v>
          </cell>
          <cell r="W3816">
            <v>2583.0255000000179</v>
          </cell>
          <cell r="X3816">
            <v>2585.7149999999965</v>
          </cell>
          <cell r="Y3816">
            <v>2585.2035000000324</v>
          </cell>
          <cell r="Z3816">
            <v>2584.5764999999665</v>
          </cell>
          <cell r="AA3816">
            <v>2584.3950000000186</v>
          </cell>
          <cell r="AB3816">
            <v>2584.7249999999767</v>
          </cell>
          <cell r="AC3816">
            <v>2592.8595000000205</v>
          </cell>
          <cell r="AD3816">
            <v>2694.0321599718882</v>
          </cell>
          <cell r="AE3816">
            <v>2731.0805338135397</v>
          </cell>
          <cell r="AF3816">
            <v>2768.6383974915661</v>
          </cell>
          <cell r="AG3816">
            <v>2806.7127575183695</v>
          </cell>
          <cell r="AH3816">
            <v>2845.3107167601411</v>
          </cell>
          <cell r="AI3816">
            <v>2884.4394757617847</v>
          </cell>
          <cell r="AJ3816">
            <v>2924.1063340901455</v>
          </cell>
          <cell r="AK3816">
            <v>2964.3186916958948</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row>
        <row r="3817">
          <cell r="A3817" t="str">
            <v>WYExtra Large C&amp;ICurtail AgreementsIncentive CostsLow Participation Case0</v>
          </cell>
          <cell r="B3817" t="str">
            <v>WY</v>
          </cell>
          <cell r="C3817" t="str">
            <v>Extra Large C&amp;I</v>
          </cell>
          <cell r="D3817" t="str">
            <v>Curtail Agreements</v>
          </cell>
          <cell r="E3817" t="str">
            <v>Incentive Costs</v>
          </cell>
          <cell r="F3817" t="str">
            <v>Low Participation Case</v>
          </cell>
          <cell r="G3817">
            <v>0</v>
          </cell>
          <cell r="H3817">
            <v>0</v>
          </cell>
          <cell r="I3817">
            <v>0</v>
          </cell>
          <cell r="J3817">
            <v>0</v>
          </cell>
          <cell r="K3817">
            <v>0</v>
          </cell>
          <cell r="L3817">
            <v>0</v>
          </cell>
          <cell r="M3817">
            <v>0</v>
          </cell>
          <cell r="N3817">
            <v>0</v>
          </cell>
          <cell r="O3817">
            <v>0</v>
          </cell>
          <cell r="P3817">
            <v>0</v>
          </cell>
          <cell r="Q3817">
            <v>0</v>
          </cell>
          <cell r="R3817">
            <v>351680.42</v>
          </cell>
          <cell r="S3817">
            <v>1071390.72</v>
          </cell>
          <cell r="T3817">
            <v>2537897.67</v>
          </cell>
          <cell r="U3817">
            <v>3311695.75</v>
          </cell>
          <cell r="V3817">
            <v>3733808.12</v>
          </cell>
          <cell r="W3817">
            <v>3788051.65</v>
          </cell>
          <cell r="X3817">
            <v>3842351.67</v>
          </cell>
          <cell r="Y3817">
            <v>3896640.94</v>
          </cell>
          <cell r="Z3817">
            <v>3950917.05</v>
          </cell>
          <cell r="AA3817">
            <v>4005189.34</v>
          </cell>
          <cell r="AB3817">
            <v>4059468.57</v>
          </cell>
          <cell r="AC3817">
            <v>4113918.62</v>
          </cell>
          <cell r="AD3817">
            <v>4170493.29</v>
          </cell>
          <cell r="AE3817">
            <v>4227845.9800000004</v>
          </cell>
          <cell r="AF3817">
            <v>4285987.3899999997</v>
          </cell>
          <cell r="AG3817">
            <v>4344928.3600000003</v>
          </cell>
          <cell r="AH3817">
            <v>4404679.88</v>
          </cell>
          <cell r="AI3817">
            <v>4465253.1100000003</v>
          </cell>
          <cell r="AJ3817">
            <v>4526659.34</v>
          </cell>
          <cell r="AK3817">
            <v>4588910.04</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row>
        <row r="3818">
          <cell r="A3818" t="str">
            <v>WYExtra Large C&amp;ICurtail AgreementsParticipantsLow Participation Case0</v>
          </cell>
          <cell r="B3818" t="str">
            <v>WY</v>
          </cell>
          <cell r="C3818" t="str">
            <v>Extra Large C&amp;I</v>
          </cell>
          <cell r="D3818" t="str">
            <v>Curtail Agreements</v>
          </cell>
          <cell r="E3818" t="str">
            <v>Participants</v>
          </cell>
          <cell r="F3818" t="str">
            <v>Low Participation Case</v>
          </cell>
          <cell r="G3818">
            <v>0</v>
          </cell>
          <cell r="H3818">
            <v>0</v>
          </cell>
          <cell r="I3818">
            <v>0</v>
          </cell>
          <cell r="J3818">
            <v>0</v>
          </cell>
          <cell r="K3818">
            <v>0</v>
          </cell>
          <cell r="L3818">
            <v>0</v>
          </cell>
          <cell r="M3818">
            <v>0</v>
          </cell>
          <cell r="N3818">
            <v>0</v>
          </cell>
          <cell r="O3818">
            <v>0</v>
          </cell>
          <cell r="P3818">
            <v>0</v>
          </cell>
          <cell r="Q3818">
            <v>0</v>
          </cell>
          <cell r="R3818">
            <v>16746.686550000006</v>
          </cell>
          <cell r="S3818">
            <v>51018.605550000015</v>
          </cell>
          <cell r="T3818">
            <v>120852.27000000002</v>
          </cell>
          <cell r="U3818">
            <v>157699.79775000006</v>
          </cell>
          <cell r="V3818">
            <v>177800.38649999999</v>
          </cell>
          <cell r="W3818">
            <v>180383.41200000001</v>
          </cell>
          <cell r="X3818">
            <v>182969.12700000001</v>
          </cell>
          <cell r="Y3818">
            <v>185554.33050000004</v>
          </cell>
          <cell r="Z3818">
            <v>188138.90700000001</v>
          </cell>
          <cell r="AA3818">
            <v>190723.30200000003</v>
          </cell>
          <cell r="AB3818">
            <v>193308.027</v>
          </cell>
          <cell r="AC3818">
            <v>195900.88650000002</v>
          </cell>
          <cell r="AD3818">
            <v>198594.91865997191</v>
          </cell>
          <cell r="AE3818">
            <v>201325.99919378545</v>
          </cell>
          <cell r="AF3818">
            <v>204094.63759127702</v>
          </cell>
          <cell r="AG3818">
            <v>206901.35034879539</v>
          </cell>
          <cell r="AH3818">
            <v>209746.66106555553</v>
          </cell>
          <cell r="AI3818">
            <v>212631.10054131731</v>
          </cell>
          <cell r="AJ3818">
            <v>215555.20687540746</v>
          </cell>
          <cell r="AK3818">
            <v>218519.52556710335</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row>
        <row r="3819">
          <cell r="A3819" t="str">
            <v>WYLarge C&amp;ICurtail AgreementsProgram Annual BenefitsLow Participation Case0</v>
          </cell>
          <cell r="B3819" t="str">
            <v>WY</v>
          </cell>
          <cell r="C3819" t="str">
            <v>Large C&amp;I</v>
          </cell>
          <cell r="D3819" t="str">
            <v>Curtail Agreements</v>
          </cell>
          <cell r="E3819" t="str">
            <v>Program Annual Benefits</v>
          </cell>
          <cell r="F3819" t="str">
            <v>Low Participation Case</v>
          </cell>
          <cell r="G3819">
            <v>0</v>
          </cell>
          <cell r="H3819">
            <v>0</v>
          </cell>
          <cell r="I3819">
            <v>0</v>
          </cell>
          <cell r="J3819">
            <v>0</v>
          </cell>
          <cell r="K3819">
            <v>0</v>
          </cell>
          <cell r="L3819">
            <v>0</v>
          </cell>
          <cell r="M3819">
            <v>0</v>
          </cell>
          <cell r="N3819">
            <v>0</v>
          </cell>
          <cell r="O3819">
            <v>0</v>
          </cell>
          <cell r="P3819">
            <v>0</v>
          </cell>
          <cell r="Q3819">
            <v>0</v>
          </cell>
          <cell r="R3819">
            <v>573231.01</v>
          </cell>
          <cell r="S3819">
            <v>1745288.43</v>
          </cell>
          <cell r="T3819">
            <v>4127886.26</v>
          </cell>
          <cell r="U3819">
            <v>5388069.9000000004</v>
          </cell>
          <cell r="V3819">
            <v>6066603.5300000003</v>
          </cell>
          <cell r="W3819">
            <v>6146956.6100000003</v>
          </cell>
          <cell r="X3819">
            <v>6226381.7599999998</v>
          </cell>
          <cell r="Y3819">
            <v>6305886.3200000003</v>
          </cell>
          <cell r="Z3819">
            <v>6389191.79</v>
          </cell>
          <cell r="AA3819">
            <v>6482465.1100000003</v>
          </cell>
          <cell r="AB3819">
            <v>6568214.9500000002</v>
          </cell>
          <cell r="AC3819">
            <v>6654117.0800000001</v>
          </cell>
          <cell r="AD3819">
            <v>6743128.8899999997</v>
          </cell>
          <cell r="AE3819">
            <v>6833331.4100000001</v>
          </cell>
          <cell r="AF3819">
            <v>6924740.5700000003</v>
          </cell>
          <cell r="AG3819">
            <v>7017372.5</v>
          </cell>
          <cell r="AH3819">
            <v>7111243.5700000003</v>
          </cell>
          <cell r="AI3819">
            <v>7206370.3399999999</v>
          </cell>
          <cell r="AJ3819">
            <v>7302769.6200000001</v>
          </cell>
          <cell r="AK3819">
            <v>7400458.4299999997</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row>
        <row r="3820">
          <cell r="A3820" t="str">
            <v>WYLarge C&amp;ICurtail AgreementsProgram Annual CostsLow Participation Case0</v>
          </cell>
          <cell r="B3820" t="str">
            <v>WY</v>
          </cell>
          <cell r="C3820" t="str">
            <v>Large C&amp;I</v>
          </cell>
          <cell r="D3820" t="str">
            <v>Curtail Agreements</v>
          </cell>
          <cell r="E3820" t="str">
            <v>Program Annual Costs</v>
          </cell>
          <cell r="F3820" t="str">
            <v>Low Participation Case</v>
          </cell>
          <cell r="G3820">
            <v>0</v>
          </cell>
          <cell r="H3820">
            <v>0</v>
          </cell>
          <cell r="I3820">
            <v>0</v>
          </cell>
          <cell r="J3820">
            <v>0</v>
          </cell>
          <cell r="K3820">
            <v>0</v>
          </cell>
          <cell r="L3820">
            <v>0</v>
          </cell>
          <cell r="M3820">
            <v>0</v>
          </cell>
          <cell r="N3820">
            <v>0</v>
          </cell>
          <cell r="O3820">
            <v>0</v>
          </cell>
          <cell r="P3820">
            <v>0</v>
          </cell>
          <cell r="Q3820">
            <v>0</v>
          </cell>
          <cell r="R3820">
            <v>5834317.1500000004</v>
          </cell>
          <cell r="S3820">
            <v>12509121.98</v>
          </cell>
          <cell r="T3820">
            <v>26286343.199999999</v>
          </cell>
          <cell r="U3820">
            <v>16130618.27</v>
          </cell>
          <cell r="V3820">
            <v>10911310.720000001</v>
          </cell>
          <cell r="W3820">
            <v>4823091.07</v>
          </cell>
          <cell r="X3820">
            <v>4899046.41</v>
          </cell>
          <cell r="Y3820">
            <v>4974249.76</v>
          </cell>
          <cell r="Z3820">
            <v>5049879.66</v>
          </cell>
          <cell r="AA3820">
            <v>5126289.05</v>
          </cell>
          <cell r="AB3820">
            <v>5203203.5</v>
          </cell>
          <cell r="AC3820">
            <v>5283869.59</v>
          </cell>
          <cell r="AD3820">
            <v>5405233.1200000001</v>
          </cell>
          <cell r="AE3820">
            <v>5502775.29</v>
          </cell>
          <cell r="AF3820">
            <v>5602414.6799999997</v>
          </cell>
          <cell r="AG3820">
            <v>5704204.7300000004</v>
          </cell>
          <cell r="AH3820">
            <v>5808200.4400000004</v>
          </cell>
          <cell r="AI3820">
            <v>5914458.3899999997</v>
          </cell>
          <cell r="AJ3820">
            <v>6023036.7800000003</v>
          </cell>
          <cell r="AK3820">
            <v>6133995.5099999998</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row>
        <row r="3821">
          <cell r="A3821" t="str">
            <v>WYLarge C&amp;ICurtail AgreementsNon-Incentive CostsLow Participation Case0</v>
          </cell>
          <cell r="B3821" t="str">
            <v>WY</v>
          </cell>
          <cell r="C3821" t="str">
            <v>Large C&amp;I</v>
          </cell>
          <cell r="D3821" t="str">
            <v>Curtail Agreements</v>
          </cell>
          <cell r="E3821" t="str">
            <v>Non-Incentive Costs</v>
          </cell>
          <cell r="F3821" t="str">
            <v>Low Participation Case</v>
          </cell>
          <cell r="G3821">
            <v>0</v>
          </cell>
          <cell r="H3821">
            <v>0</v>
          </cell>
          <cell r="I3821">
            <v>0</v>
          </cell>
          <cell r="J3821">
            <v>0</v>
          </cell>
          <cell r="K3821">
            <v>0</v>
          </cell>
          <cell r="L3821">
            <v>0</v>
          </cell>
          <cell r="M3821">
            <v>0</v>
          </cell>
          <cell r="N3821">
            <v>0</v>
          </cell>
          <cell r="O3821">
            <v>0</v>
          </cell>
          <cell r="P3821">
            <v>0</v>
          </cell>
          <cell r="Q3821">
            <v>0</v>
          </cell>
          <cell r="R3821">
            <v>5482636.7300000004</v>
          </cell>
          <cell r="S3821">
            <v>11437731.27</v>
          </cell>
          <cell r="T3821">
            <v>23748445.530000001</v>
          </cell>
          <cell r="U3821">
            <v>12818922.52</v>
          </cell>
          <cell r="V3821">
            <v>7177502.6100000003</v>
          </cell>
          <cell r="W3821">
            <v>1035039.42</v>
          </cell>
          <cell r="X3821">
            <v>1056694.75</v>
          </cell>
          <cell r="Y3821">
            <v>1077608.81</v>
          </cell>
          <cell r="Z3821">
            <v>1098962.6200000001</v>
          </cell>
          <cell r="AA3821">
            <v>1121099.71</v>
          </cell>
          <cell r="AB3821">
            <v>1143734.93</v>
          </cell>
          <cell r="AC3821">
            <v>1169950.97</v>
          </cell>
          <cell r="AD3821">
            <v>1234739.83</v>
          </cell>
          <cell r="AE3821">
            <v>1274929.31</v>
          </cell>
          <cell r="AF3821">
            <v>1316427.29</v>
          </cell>
          <cell r="AG3821">
            <v>1359276.37</v>
          </cell>
          <cell r="AH3821">
            <v>1403520.56</v>
          </cell>
          <cell r="AI3821">
            <v>1449205.28</v>
          </cell>
          <cell r="AJ3821">
            <v>1496377.44</v>
          </cell>
          <cell r="AK3821">
            <v>1545085.48</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row>
        <row r="3822">
          <cell r="A3822" t="str">
            <v>WYLarge C&amp;ICurtail AgreementsSummer Peak Reduction @Meter  (MW)Low Participation Case0</v>
          </cell>
          <cell r="B3822" t="str">
            <v>WY</v>
          </cell>
          <cell r="C3822" t="str">
            <v>Large C&amp;I</v>
          </cell>
          <cell r="D3822" t="str">
            <v>Curtail Agreements</v>
          </cell>
          <cell r="E3822" t="str">
            <v>Summer Peak Reduction @Meter  (MW)</v>
          </cell>
          <cell r="F3822" t="str">
            <v>Low Participation Case</v>
          </cell>
          <cell r="G3822">
            <v>0</v>
          </cell>
          <cell r="H3822">
            <v>0</v>
          </cell>
          <cell r="I3822">
            <v>0</v>
          </cell>
          <cell r="J3822">
            <v>0</v>
          </cell>
          <cell r="K3822">
            <v>0</v>
          </cell>
          <cell r="L3822">
            <v>0</v>
          </cell>
          <cell r="M3822">
            <v>0</v>
          </cell>
          <cell r="N3822">
            <v>0</v>
          </cell>
          <cell r="O3822">
            <v>0</v>
          </cell>
          <cell r="P3822">
            <v>0</v>
          </cell>
          <cell r="Q3822">
            <v>0</v>
          </cell>
          <cell r="R3822">
            <v>5.1061481672101516</v>
          </cell>
          <cell r="S3822">
            <v>15.546439584201273</v>
          </cell>
          <cell r="T3822">
            <v>36.769815927493447</v>
          </cell>
          <cell r="U3822">
            <v>47.99510590524666</v>
          </cell>
          <cell r="V3822">
            <v>54.039254216657497</v>
          </cell>
          <cell r="W3822">
            <v>54.75501228123791</v>
          </cell>
          <cell r="X3822">
            <v>55.462504704051796</v>
          </cell>
          <cell r="Y3822">
            <v>56.170704503007471</v>
          </cell>
          <cell r="Z3822">
            <v>56.91276145592839</v>
          </cell>
          <cell r="AA3822">
            <v>57.74360864977195</v>
          </cell>
          <cell r="AB3822">
            <v>58.507439221742665</v>
          </cell>
          <cell r="AC3822">
            <v>59.27262640549219</v>
          </cell>
          <cell r="AD3822">
            <v>60.065513565673378</v>
          </cell>
          <cell r="AE3822">
            <v>60.869007140432515</v>
          </cell>
          <cell r="AF3822">
            <v>61.683249011282939</v>
          </cell>
          <cell r="AG3822">
            <v>62.508382957680382</v>
          </cell>
          <cell r="AH3822">
            <v>63.344554682411669</v>
          </cell>
          <cell r="AI3822">
            <v>64.191911837323005</v>
          </cell>
          <cell r="AJ3822">
            <v>65.050604049392433</v>
          </cell>
          <cell r="AK3822">
            <v>65.920782947151125</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row>
        <row r="3823">
          <cell r="A3823" t="str">
            <v>WYLarge C&amp;ICurtail AgreementsSummer Peak Reduction @Generation (MW)Low Participation Case0</v>
          </cell>
          <cell r="B3823" t="str">
            <v>WY</v>
          </cell>
          <cell r="C3823" t="str">
            <v>Large C&amp;I</v>
          </cell>
          <cell r="D3823" t="str">
            <v>Curtail Agreements</v>
          </cell>
          <cell r="E3823" t="str">
            <v>Summer Peak Reduction @Generation (MW)</v>
          </cell>
          <cell r="F3823" t="str">
            <v>Low Participation Case</v>
          </cell>
          <cell r="G3823">
            <v>0</v>
          </cell>
          <cell r="H3823">
            <v>0</v>
          </cell>
          <cell r="I3823">
            <v>0</v>
          </cell>
          <cell r="J3823">
            <v>0</v>
          </cell>
          <cell r="K3823">
            <v>0</v>
          </cell>
          <cell r="L3823">
            <v>0</v>
          </cell>
          <cell r="M3823">
            <v>0</v>
          </cell>
          <cell r="N3823">
            <v>0</v>
          </cell>
          <cell r="O3823">
            <v>0</v>
          </cell>
          <cell r="P3823">
            <v>0</v>
          </cell>
          <cell r="Q3823">
            <v>0</v>
          </cell>
          <cell r="R3823">
            <v>5.6309529854545115</v>
          </cell>
          <cell r="S3823">
            <v>17.1442871462299</v>
          </cell>
          <cell r="T3823">
            <v>40.548980952242438</v>
          </cell>
          <cell r="U3823">
            <v>52.92799504328039</v>
          </cell>
          <cell r="V3823">
            <v>59.593354892652727</v>
          </cell>
          <cell r="W3823">
            <v>60.382677857562754</v>
          </cell>
          <cell r="X3823">
            <v>61.162885646285609</v>
          </cell>
          <cell r="Y3823">
            <v>61.94387351456492</v>
          </cell>
          <cell r="Z3823">
            <v>62.762198341341403</v>
          </cell>
          <cell r="AA3823">
            <v>63.678439181486489</v>
          </cell>
          <cell r="AB3823">
            <v>64.520775498172327</v>
          </cell>
          <cell r="AC3823">
            <v>65.364607857843168</v>
          </cell>
          <cell r="AD3823">
            <v>66.238987169908881</v>
          </cell>
          <cell r="AE3823">
            <v>67.125063013269198</v>
          </cell>
          <cell r="AF3823">
            <v>68.022991851877961</v>
          </cell>
          <cell r="AG3823">
            <v>68.932932242700019</v>
          </cell>
          <cell r="AH3823">
            <v>69.855044863709381</v>
          </cell>
          <cell r="AI3823">
            <v>70.789492542261797</v>
          </cell>
          <cell r="AJ3823">
            <v>71.73644028384696</v>
          </cell>
          <cell r="AK3823">
            <v>72.696055301225314</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row>
        <row r="3824">
          <cell r="A3824" t="str">
            <v>WYLarge C&amp;ICurtail AgreementsWinter Peak Reduction @Meter  (MW)Low Participation Case0</v>
          </cell>
          <cell r="B3824" t="str">
            <v>WY</v>
          </cell>
          <cell r="C3824" t="str">
            <v>Large C&amp;I</v>
          </cell>
          <cell r="D3824" t="str">
            <v>Curtail Agreements</v>
          </cell>
          <cell r="E3824" t="str">
            <v>Winter Peak Reduction @Meter  (MW)</v>
          </cell>
          <cell r="F3824" t="str">
            <v>Low Participation Case</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row>
        <row r="3825">
          <cell r="A3825" t="str">
            <v>WYLarge C&amp;ICurtail AgreementsWinter Peak Reduction @Generation (MW)Low Participation Case0</v>
          </cell>
          <cell r="B3825" t="str">
            <v>WY</v>
          </cell>
          <cell r="C3825" t="str">
            <v>Large C&amp;I</v>
          </cell>
          <cell r="D3825" t="str">
            <v>Curtail Agreements</v>
          </cell>
          <cell r="E3825" t="str">
            <v>Winter Peak Reduction @Generation (MW)</v>
          </cell>
          <cell r="F3825" t="str">
            <v>Low Participation Case</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row>
        <row r="3826">
          <cell r="A3826" t="str">
            <v>WYLarge C&amp;ICurtail AgreementsProgram Annual BenefitsLow Participation Case0</v>
          </cell>
          <cell r="B3826" t="str">
            <v>WY</v>
          </cell>
          <cell r="C3826" t="str">
            <v>Large C&amp;I</v>
          </cell>
          <cell r="D3826" t="str">
            <v>Curtail Agreements</v>
          </cell>
          <cell r="E3826" t="str">
            <v>Program Annual Benefits</v>
          </cell>
          <cell r="F3826" t="str">
            <v>Low Participation Case</v>
          </cell>
          <cell r="G3826">
            <v>0</v>
          </cell>
        </row>
        <row r="3827">
          <cell r="A3827" t="str">
            <v>WYLarge C&amp;ICurtail AgreementsNew ParticipantsLow Participation Case0</v>
          </cell>
          <cell r="B3827" t="str">
            <v>WY</v>
          </cell>
          <cell r="C3827" t="str">
            <v>Large C&amp;I</v>
          </cell>
          <cell r="D3827" t="str">
            <v>Curtail Agreements</v>
          </cell>
          <cell r="E3827" t="str">
            <v>New Participants</v>
          </cell>
          <cell r="F3827" t="str">
            <v>Low Participation Case</v>
          </cell>
          <cell r="G3827">
            <v>0</v>
          </cell>
          <cell r="H3827">
            <v>0</v>
          </cell>
          <cell r="I3827">
            <v>0</v>
          </cell>
          <cell r="J3827">
            <v>0</v>
          </cell>
          <cell r="K3827">
            <v>0</v>
          </cell>
          <cell r="L3827">
            <v>0</v>
          </cell>
          <cell r="M3827">
            <v>0</v>
          </cell>
          <cell r="N3827">
            <v>0</v>
          </cell>
          <cell r="O3827">
            <v>0</v>
          </cell>
          <cell r="P3827">
            <v>0</v>
          </cell>
          <cell r="Q3827">
            <v>0</v>
          </cell>
          <cell r="R3827">
            <v>16746.686550000006</v>
          </cell>
          <cell r="S3827">
            <v>34271.919000000009</v>
          </cell>
          <cell r="T3827">
            <v>69833.664450000011</v>
          </cell>
          <cell r="U3827">
            <v>36847.527750000037</v>
          </cell>
          <cell r="V3827">
            <v>20100.588749999937</v>
          </cell>
          <cell r="W3827">
            <v>2583.0255000000179</v>
          </cell>
          <cell r="X3827">
            <v>2585.7149999999965</v>
          </cell>
          <cell r="Y3827">
            <v>2585.2035000000324</v>
          </cell>
          <cell r="Z3827">
            <v>2584.5764999999665</v>
          </cell>
          <cell r="AA3827">
            <v>2584.3950000000186</v>
          </cell>
          <cell r="AB3827">
            <v>2584.7249999999767</v>
          </cell>
          <cell r="AC3827">
            <v>2592.8595000000205</v>
          </cell>
          <cell r="AD3827">
            <v>2694.0321599718882</v>
          </cell>
          <cell r="AE3827">
            <v>2731.0805338135397</v>
          </cell>
          <cell r="AF3827">
            <v>2768.6383974915661</v>
          </cell>
          <cell r="AG3827">
            <v>2806.7127575183695</v>
          </cell>
          <cell r="AH3827">
            <v>2845.3107167601411</v>
          </cell>
          <cell r="AI3827">
            <v>2884.4394757617847</v>
          </cell>
          <cell r="AJ3827">
            <v>2924.1063340901455</v>
          </cell>
          <cell r="AK3827">
            <v>2964.3186916958948</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row>
        <row r="3828">
          <cell r="A3828" t="str">
            <v>WYLarge C&amp;ICurtail AgreementsIncentive CostsLow Participation Case0</v>
          </cell>
          <cell r="B3828" t="str">
            <v>WY</v>
          </cell>
          <cell r="C3828" t="str">
            <v>Large C&amp;I</v>
          </cell>
          <cell r="D3828" t="str">
            <v>Curtail Agreements</v>
          </cell>
          <cell r="E3828" t="str">
            <v>Incentive Costs</v>
          </cell>
          <cell r="F3828" t="str">
            <v>Low Participation Case</v>
          </cell>
          <cell r="G3828">
            <v>0</v>
          </cell>
          <cell r="H3828">
            <v>0</v>
          </cell>
          <cell r="I3828">
            <v>0</v>
          </cell>
          <cell r="J3828">
            <v>0</v>
          </cell>
          <cell r="K3828">
            <v>0</v>
          </cell>
          <cell r="L3828">
            <v>0</v>
          </cell>
          <cell r="M3828">
            <v>0</v>
          </cell>
          <cell r="N3828">
            <v>0</v>
          </cell>
          <cell r="O3828">
            <v>0</v>
          </cell>
          <cell r="P3828">
            <v>0</v>
          </cell>
          <cell r="Q3828">
            <v>0</v>
          </cell>
          <cell r="R3828">
            <v>351680.42</v>
          </cell>
          <cell r="S3828">
            <v>1071390.72</v>
          </cell>
          <cell r="T3828">
            <v>2537897.67</v>
          </cell>
          <cell r="U3828">
            <v>3311695.75</v>
          </cell>
          <cell r="V3828">
            <v>3733808.12</v>
          </cell>
          <cell r="W3828">
            <v>3788051.65</v>
          </cell>
          <cell r="X3828">
            <v>3842351.67</v>
          </cell>
          <cell r="Y3828">
            <v>3896640.94</v>
          </cell>
          <cell r="Z3828">
            <v>3950917.05</v>
          </cell>
          <cell r="AA3828">
            <v>4005189.34</v>
          </cell>
          <cell r="AB3828">
            <v>4059468.57</v>
          </cell>
          <cell r="AC3828">
            <v>4113918.62</v>
          </cell>
          <cell r="AD3828">
            <v>4170493.29</v>
          </cell>
          <cell r="AE3828">
            <v>4227845.9800000004</v>
          </cell>
          <cell r="AF3828">
            <v>4285987.3899999997</v>
          </cell>
          <cell r="AG3828">
            <v>4344928.3600000003</v>
          </cell>
          <cell r="AH3828">
            <v>4404679.88</v>
          </cell>
          <cell r="AI3828">
            <v>4465253.1100000003</v>
          </cell>
          <cell r="AJ3828">
            <v>4526659.34</v>
          </cell>
          <cell r="AK3828">
            <v>4588910.04</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row>
        <row r="3829">
          <cell r="A3829" t="str">
            <v>WYLarge C&amp;ICurtail AgreementsParticipantsLow Participation Case0</v>
          </cell>
          <cell r="B3829" t="str">
            <v>WY</v>
          </cell>
          <cell r="C3829" t="str">
            <v>Large C&amp;I</v>
          </cell>
          <cell r="D3829" t="str">
            <v>Curtail Agreements</v>
          </cell>
          <cell r="E3829" t="str">
            <v>Participants</v>
          </cell>
          <cell r="F3829" t="str">
            <v>Low Participation Case</v>
          </cell>
          <cell r="G3829">
            <v>0</v>
          </cell>
          <cell r="H3829">
            <v>0</v>
          </cell>
          <cell r="I3829">
            <v>0</v>
          </cell>
          <cell r="J3829">
            <v>0</v>
          </cell>
          <cell r="K3829">
            <v>0</v>
          </cell>
          <cell r="L3829">
            <v>0</v>
          </cell>
          <cell r="M3829">
            <v>0</v>
          </cell>
          <cell r="N3829">
            <v>0</v>
          </cell>
          <cell r="O3829">
            <v>0</v>
          </cell>
          <cell r="P3829">
            <v>0</v>
          </cell>
          <cell r="Q3829">
            <v>0</v>
          </cell>
          <cell r="R3829">
            <v>16746.686550000006</v>
          </cell>
          <cell r="S3829">
            <v>51018.605550000015</v>
          </cell>
          <cell r="T3829">
            <v>120852.27000000002</v>
          </cell>
          <cell r="U3829">
            <v>157699.79775000006</v>
          </cell>
          <cell r="V3829">
            <v>177800.38649999999</v>
          </cell>
          <cell r="W3829">
            <v>180383.41200000001</v>
          </cell>
          <cell r="X3829">
            <v>182969.12700000001</v>
          </cell>
          <cell r="Y3829">
            <v>185554.33050000004</v>
          </cell>
          <cell r="Z3829">
            <v>188138.90700000001</v>
          </cell>
          <cell r="AA3829">
            <v>190723.30200000003</v>
          </cell>
          <cell r="AB3829">
            <v>193308.027</v>
          </cell>
          <cell r="AC3829">
            <v>195900.88650000002</v>
          </cell>
          <cell r="AD3829">
            <v>198594.91865997191</v>
          </cell>
          <cell r="AE3829">
            <v>201325.99919378545</v>
          </cell>
          <cell r="AF3829">
            <v>204094.63759127702</v>
          </cell>
          <cell r="AG3829">
            <v>206901.35034879539</v>
          </cell>
          <cell r="AH3829">
            <v>209746.66106555553</v>
          </cell>
          <cell r="AI3829">
            <v>212631.10054131731</v>
          </cell>
          <cell r="AJ3829">
            <v>215555.20687540746</v>
          </cell>
          <cell r="AK3829">
            <v>218519.52556710335</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row>
        <row r="3830">
          <cell r="A3830" t="str">
            <v>WYExtra Large C&amp;ICurtail Agreements - Non-FirmProgram Annual BenefitsLow Participation Case0</v>
          </cell>
          <cell r="B3830" t="str">
            <v>WY</v>
          </cell>
          <cell r="C3830" t="str">
            <v>Extra Large C&amp;I</v>
          </cell>
          <cell r="D3830" t="str">
            <v>Curtail Agreements - Non-Firm</v>
          </cell>
          <cell r="E3830" t="str">
            <v>Program Annual Benefits</v>
          </cell>
          <cell r="F3830" t="str">
            <v>Low Participation Case</v>
          </cell>
          <cell r="G3830">
            <v>0</v>
          </cell>
          <cell r="H3830">
            <v>0</v>
          </cell>
          <cell r="I3830">
            <v>0</v>
          </cell>
          <cell r="J3830">
            <v>0</v>
          </cell>
          <cell r="K3830">
            <v>0</v>
          </cell>
          <cell r="L3830">
            <v>0</v>
          </cell>
          <cell r="M3830">
            <v>0</v>
          </cell>
          <cell r="N3830">
            <v>0</v>
          </cell>
          <cell r="O3830">
            <v>0</v>
          </cell>
          <cell r="P3830">
            <v>0</v>
          </cell>
          <cell r="Q3830">
            <v>0</v>
          </cell>
          <cell r="R3830">
            <v>573231.01</v>
          </cell>
          <cell r="S3830">
            <v>1745288.43</v>
          </cell>
          <cell r="T3830">
            <v>4127886.26</v>
          </cell>
          <cell r="U3830">
            <v>5388069.9000000004</v>
          </cell>
          <cell r="V3830">
            <v>6066603.5300000003</v>
          </cell>
          <cell r="W3830">
            <v>6146956.6100000003</v>
          </cell>
          <cell r="X3830">
            <v>6226381.7599999998</v>
          </cell>
          <cell r="Y3830">
            <v>6305886.3200000003</v>
          </cell>
          <cell r="Z3830">
            <v>6389191.79</v>
          </cell>
          <cell r="AA3830">
            <v>6482465.1100000003</v>
          </cell>
          <cell r="AB3830">
            <v>6568214.9500000002</v>
          </cell>
          <cell r="AC3830">
            <v>6654117.0800000001</v>
          </cell>
          <cell r="AD3830">
            <v>6743128.8899999997</v>
          </cell>
          <cell r="AE3830">
            <v>6833331.4100000001</v>
          </cell>
          <cell r="AF3830">
            <v>6924740.5700000003</v>
          </cell>
          <cell r="AG3830">
            <v>7017372.5</v>
          </cell>
          <cell r="AH3830">
            <v>7111243.5700000003</v>
          </cell>
          <cell r="AI3830">
            <v>7206370.3399999999</v>
          </cell>
          <cell r="AJ3830">
            <v>7302769.6200000001</v>
          </cell>
          <cell r="AK3830">
            <v>7400458.4299999997</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row>
        <row r="3831">
          <cell r="A3831" t="str">
            <v>WYExtra Large C&amp;ICurtail Agreements - Non-FirmProgram Annual CostsLow Participation Case0</v>
          </cell>
          <cell r="B3831" t="str">
            <v>WY</v>
          </cell>
          <cell r="C3831" t="str">
            <v>Extra Large C&amp;I</v>
          </cell>
          <cell r="D3831" t="str">
            <v>Curtail Agreements - Non-Firm</v>
          </cell>
          <cell r="E3831" t="str">
            <v>Program Annual Costs</v>
          </cell>
          <cell r="F3831" t="str">
            <v>Low Participation Case</v>
          </cell>
          <cell r="G3831">
            <v>0</v>
          </cell>
          <cell r="H3831">
            <v>0</v>
          </cell>
          <cell r="I3831">
            <v>0</v>
          </cell>
          <cell r="J3831">
            <v>0</v>
          </cell>
          <cell r="K3831">
            <v>0</v>
          </cell>
          <cell r="L3831">
            <v>0</v>
          </cell>
          <cell r="M3831">
            <v>0</v>
          </cell>
          <cell r="N3831">
            <v>0</v>
          </cell>
          <cell r="O3831">
            <v>0</v>
          </cell>
          <cell r="P3831">
            <v>0</v>
          </cell>
          <cell r="Q3831">
            <v>0</v>
          </cell>
          <cell r="R3831">
            <v>5834317.1500000004</v>
          </cell>
          <cell r="S3831">
            <v>12509121.98</v>
          </cell>
          <cell r="T3831">
            <v>26286343.199999999</v>
          </cell>
          <cell r="U3831">
            <v>16130618.27</v>
          </cell>
          <cell r="V3831">
            <v>10911310.720000001</v>
          </cell>
          <cell r="W3831">
            <v>4823091.07</v>
          </cell>
          <cell r="X3831">
            <v>4899046.41</v>
          </cell>
          <cell r="Y3831">
            <v>4974249.76</v>
          </cell>
          <cell r="Z3831">
            <v>5049879.66</v>
          </cell>
          <cell r="AA3831">
            <v>5126289.05</v>
          </cell>
          <cell r="AB3831">
            <v>5203203.5</v>
          </cell>
          <cell r="AC3831">
            <v>5283869.59</v>
          </cell>
          <cell r="AD3831">
            <v>5405233.1200000001</v>
          </cell>
          <cell r="AE3831">
            <v>5502775.29</v>
          </cell>
          <cell r="AF3831">
            <v>5602414.6799999997</v>
          </cell>
          <cell r="AG3831">
            <v>5704204.7300000004</v>
          </cell>
          <cell r="AH3831">
            <v>5808200.4400000004</v>
          </cell>
          <cell r="AI3831">
            <v>5914458.3899999997</v>
          </cell>
          <cell r="AJ3831">
            <v>6023036.7800000003</v>
          </cell>
          <cell r="AK3831">
            <v>6133995.5099999998</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row>
        <row r="3832">
          <cell r="A3832" t="str">
            <v>WYExtra Large C&amp;ICurtail Agreements - Non-FirmNon-Incentive CostsLow Participation Case0</v>
          </cell>
          <cell r="B3832" t="str">
            <v>WY</v>
          </cell>
          <cell r="C3832" t="str">
            <v>Extra Large C&amp;I</v>
          </cell>
          <cell r="D3832" t="str">
            <v>Curtail Agreements - Non-Firm</v>
          </cell>
          <cell r="E3832" t="str">
            <v>Non-Incentive Costs</v>
          </cell>
          <cell r="F3832" t="str">
            <v>Low Participation Case</v>
          </cell>
          <cell r="G3832">
            <v>0</v>
          </cell>
          <cell r="H3832">
            <v>0</v>
          </cell>
          <cell r="I3832">
            <v>0</v>
          </cell>
          <cell r="J3832">
            <v>0</v>
          </cell>
          <cell r="K3832">
            <v>0</v>
          </cell>
          <cell r="L3832">
            <v>0</v>
          </cell>
          <cell r="M3832">
            <v>0</v>
          </cell>
          <cell r="N3832">
            <v>0</v>
          </cell>
          <cell r="O3832">
            <v>0</v>
          </cell>
          <cell r="P3832">
            <v>0</v>
          </cell>
          <cell r="Q3832">
            <v>0</v>
          </cell>
          <cell r="R3832">
            <v>5482636.7300000004</v>
          </cell>
          <cell r="S3832">
            <v>11437731.27</v>
          </cell>
          <cell r="T3832">
            <v>23748445.530000001</v>
          </cell>
          <cell r="U3832">
            <v>12818922.52</v>
          </cell>
          <cell r="V3832">
            <v>7177502.6100000003</v>
          </cell>
          <cell r="W3832">
            <v>1035039.42</v>
          </cell>
          <cell r="X3832">
            <v>1056694.75</v>
          </cell>
          <cell r="Y3832">
            <v>1077608.81</v>
          </cell>
          <cell r="Z3832">
            <v>1098962.6200000001</v>
          </cell>
          <cell r="AA3832">
            <v>1121099.71</v>
          </cell>
          <cell r="AB3832">
            <v>1143734.93</v>
          </cell>
          <cell r="AC3832">
            <v>1169950.97</v>
          </cell>
          <cell r="AD3832">
            <v>1234739.83</v>
          </cell>
          <cell r="AE3832">
            <v>1274929.31</v>
          </cell>
          <cell r="AF3832">
            <v>1316427.29</v>
          </cell>
          <cell r="AG3832">
            <v>1359276.37</v>
          </cell>
          <cell r="AH3832">
            <v>1403520.56</v>
          </cell>
          <cell r="AI3832">
            <v>1449205.28</v>
          </cell>
          <cell r="AJ3832">
            <v>1496377.44</v>
          </cell>
          <cell r="AK3832">
            <v>1545085.48</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row>
        <row r="3833">
          <cell r="A3833" t="str">
            <v>WYExtra Large C&amp;ICurtail Agreements - Non-FirmSummer Peak Reduction @Meter  (MW)Low Participation Case0</v>
          </cell>
          <cell r="B3833" t="str">
            <v>WY</v>
          </cell>
          <cell r="C3833" t="str">
            <v>Extra Large C&amp;I</v>
          </cell>
          <cell r="D3833" t="str">
            <v>Curtail Agreements - Non-Firm</v>
          </cell>
          <cell r="E3833" t="str">
            <v>Summer Peak Reduction @Meter  (MW)</v>
          </cell>
          <cell r="F3833" t="str">
            <v>Low Participation Case</v>
          </cell>
          <cell r="G3833">
            <v>0</v>
          </cell>
          <cell r="H3833">
            <v>0</v>
          </cell>
          <cell r="I3833">
            <v>0</v>
          </cell>
          <cell r="J3833">
            <v>0</v>
          </cell>
          <cell r="K3833">
            <v>0</v>
          </cell>
          <cell r="L3833">
            <v>0</v>
          </cell>
          <cell r="M3833">
            <v>0</v>
          </cell>
          <cell r="N3833">
            <v>0</v>
          </cell>
          <cell r="O3833">
            <v>0</v>
          </cell>
          <cell r="P3833">
            <v>0</v>
          </cell>
          <cell r="Q3833">
            <v>0</v>
          </cell>
          <cell r="R3833">
            <v>5.1061481672101516</v>
          </cell>
          <cell r="S3833">
            <v>15.546439584201273</v>
          </cell>
          <cell r="T3833">
            <v>36.769815927493447</v>
          </cell>
          <cell r="U3833">
            <v>47.99510590524666</v>
          </cell>
          <cell r="V3833">
            <v>54.039254216657497</v>
          </cell>
          <cell r="W3833">
            <v>54.75501228123791</v>
          </cell>
          <cell r="X3833">
            <v>55.462504704051796</v>
          </cell>
          <cell r="Y3833">
            <v>56.170704503007471</v>
          </cell>
          <cell r="Z3833">
            <v>56.91276145592839</v>
          </cell>
          <cell r="AA3833">
            <v>57.74360864977195</v>
          </cell>
          <cell r="AB3833">
            <v>58.507439221742665</v>
          </cell>
          <cell r="AC3833">
            <v>59.27262640549219</v>
          </cell>
          <cell r="AD3833">
            <v>60.065513565673378</v>
          </cell>
          <cell r="AE3833">
            <v>60.869007140432515</v>
          </cell>
          <cell r="AF3833">
            <v>61.683249011282939</v>
          </cell>
          <cell r="AG3833">
            <v>62.508382957680382</v>
          </cell>
          <cell r="AH3833">
            <v>63.344554682411669</v>
          </cell>
          <cell r="AI3833">
            <v>64.191911837323005</v>
          </cell>
          <cell r="AJ3833">
            <v>65.050604049392433</v>
          </cell>
          <cell r="AK3833">
            <v>65.920782947151125</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row>
        <row r="3834">
          <cell r="A3834" t="str">
            <v>WYExtra Large C&amp;ICurtail Agreements - Non-FirmSummer Peak Reduction @Generation (MW)Low Participation Case0</v>
          </cell>
          <cell r="B3834" t="str">
            <v>WY</v>
          </cell>
          <cell r="C3834" t="str">
            <v>Extra Large C&amp;I</v>
          </cell>
          <cell r="D3834" t="str">
            <v>Curtail Agreements - Non-Firm</v>
          </cell>
          <cell r="E3834" t="str">
            <v>Summer Peak Reduction @Generation (MW)</v>
          </cell>
          <cell r="F3834" t="str">
            <v>Low Participation Case</v>
          </cell>
          <cell r="G3834">
            <v>0</v>
          </cell>
          <cell r="H3834">
            <v>0</v>
          </cell>
          <cell r="I3834">
            <v>0</v>
          </cell>
          <cell r="J3834">
            <v>0</v>
          </cell>
          <cell r="K3834">
            <v>0</v>
          </cell>
          <cell r="L3834">
            <v>0</v>
          </cell>
          <cell r="M3834">
            <v>0</v>
          </cell>
          <cell r="N3834">
            <v>0</v>
          </cell>
          <cell r="O3834">
            <v>0</v>
          </cell>
          <cell r="P3834">
            <v>0</v>
          </cell>
          <cell r="Q3834">
            <v>0</v>
          </cell>
          <cell r="R3834">
            <v>5.6309529854545115</v>
          </cell>
          <cell r="S3834">
            <v>17.1442871462299</v>
          </cell>
          <cell r="T3834">
            <v>40.548980952242438</v>
          </cell>
          <cell r="U3834">
            <v>52.92799504328039</v>
          </cell>
          <cell r="V3834">
            <v>59.593354892652727</v>
          </cell>
          <cell r="W3834">
            <v>60.382677857562754</v>
          </cell>
          <cell r="X3834">
            <v>61.162885646285609</v>
          </cell>
          <cell r="Y3834">
            <v>61.94387351456492</v>
          </cell>
          <cell r="Z3834">
            <v>62.762198341341403</v>
          </cell>
          <cell r="AA3834">
            <v>63.678439181486489</v>
          </cell>
          <cell r="AB3834">
            <v>64.520775498172327</v>
          </cell>
          <cell r="AC3834">
            <v>65.364607857843168</v>
          </cell>
          <cell r="AD3834">
            <v>66.238987169908881</v>
          </cell>
          <cell r="AE3834">
            <v>67.125063013269198</v>
          </cell>
          <cell r="AF3834">
            <v>68.022991851877961</v>
          </cell>
          <cell r="AG3834">
            <v>68.932932242700019</v>
          </cell>
          <cell r="AH3834">
            <v>69.855044863709381</v>
          </cell>
          <cell r="AI3834">
            <v>70.789492542261797</v>
          </cell>
          <cell r="AJ3834">
            <v>71.73644028384696</v>
          </cell>
          <cell r="AK3834">
            <v>72.696055301225314</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row>
        <row r="3835">
          <cell r="A3835" t="str">
            <v>WYExtra Large C&amp;ICurtail Agreements - Non-FirmWinter Peak Reduction @Meter  (MW)Low Participation Case0</v>
          </cell>
          <cell r="B3835" t="str">
            <v>WY</v>
          </cell>
          <cell r="C3835" t="str">
            <v>Extra Large C&amp;I</v>
          </cell>
          <cell r="D3835" t="str">
            <v>Curtail Agreements - Non-Firm</v>
          </cell>
          <cell r="E3835" t="str">
            <v>Winter Peak Reduction @Meter  (MW)</v>
          </cell>
          <cell r="F3835" t="str">
            <v>Low Participation Case</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row>
        <row r="3836">
          <cell r="A3836" t="str">
            <v>WYExtra Large C&amp;ICurtail Agreements - Non-FirmWinter Peak Reduction @Generation (MW)Low Participation Case0</v>
          </cell>
          <cell r="B3836" t="str">
            <v>WY</v>
          </cell>
          <cell r="C3836" t="str">
            <v>Extra Large C&amp;I</v>
          </cell>
          <cell r="D3836" t="str">
            <v>Curtail Agreements - Non-Firm</v>
          </cell>
          <cell r="E3836" t="str">
            <v>Winter Peak Reduction @Generation (MW)</v>
          </cell>
          <cell r="F3836" t="str">
            <v>Low Participation Case</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row>
        <row r="3837">
          <cell r="A3837" t="str">
            <v>WYExtra Large C&amp;ICurtail Agreements - Non-FirmProgram Annual BenefitsLow Participation Case0</v>
          </cell>
          <cell r="B3837" t="str">
            <v>WY</v>
          </cell>
          <cell r="C3837" t="str">
            <v>Extra Large C&amp;I</v>
          </cell>
          <cell r="D3837" t="str">
            <v>Curtail Agreements - Non-Firm</v>
          </cell>
          <cell r="E3837" t="str">
            <v>Program Annual Benefits</v>
          </cell>
          <cell r="F3837" t="str">
            <v>Low Participation Case</v>
          </cell>
          <cell r="G3837">
            <v>0</v>
          </cell>
        </row>
        <row r="3838">
          <cell r="A3838" t="str">
            <v>WYExtra Large C&amp;ICurtail Agreements - Non-FirmNew ParticipantsLow Participation Case0</v>
          </cell>
          <cell r="B3838" t="str">
            <v>WY</v>
          </cell>
          <cell r="C3838" t="str">
            <v>Extra Large C&amp;I</v>
          </cell>
          <cell r="D3838" t="str">
            <v>Curtail Agreements - Non-Firm</v>
          </cell>
          <cell r="E3838" t="str">
            <v>New Participants</v>
          </cell>
          <cell r="F3838" t="str">
            <v>Low Participation Case</v>
          </cell>
          <cell r="G3838">
            <v>0</v>
          </cell>
          <cell r="H3838">
            <v>0</v>
          </cell>
          <cell r="I3838">
            <v>0</v>
          </cell>
          <cell r="J3838">
            <v>0</v>
          </cell>
          <cell r="K3838">
            <v>0</v>
          </cell>
          <cell r="L3838">
            <v>0</v>
          </cell>
          <cell r="M3838">
            <v>0</v>
          </cell>
          <cell r="N3838">
            <v>0</v>
          </cell>
          <cell r="O3838">
            <v>0</v>
          </cell>
          <cell r="P3838">
            <v>0</v>
          </cell>
          <cell r="Q3838">
            <v>0</v>
          </cell>
          <cell r="R3838">
            <v>16746.686550000006</v>
          </cell>
          <cell r="S3838">
            <v>34271.919000000009</v>
          </cell>
          <cell r="T3838">
            <v>69833.664450000011</v>
          </cell>
          <cell r="U3838">
            <v>36847.527750000037</v>
          </cell>
          <cell r="V3838">
            <v>20100.588749999937</v>
          </cell>
          <cell r="W3838">
            <v>2583.0255000000179</v>
          </cell>
          <cell r="X3838">
            <v>2585.7149999999965</v>
          </cell>
          <cell r="Y3838">
            <v>2585.2035000000324</v>
          </cell>
          <cell r="Z3838">
            <v>2584.5764999999665</v>
          </cell>
          <cell r="AA3838">
            <v>2584.3950000000186</v>
          </cell>
          <cell r="AB3838">
            <v>2584.7249999999767</v>
          </cell>
          <cell r="AC3838">
            <v>2592.8595000000205</v>
          </cell>
          <cell r="AD3838">
            <v>2694.0321599718882</v>
          </cell>
          <cell r="AE3838">
            <v>2731.0805338135397</v>
          </cell>
          <cell r="AF3838">
            <v>2768.6383974915661</v>
          </cell>
          <cell r="AG3838">
            <v>2806.7127575183695</v>
          </cell>
          <cell r="AH3838">
            <v>2845.3107167601411</v>
          </cell>
          <cell r="AI3838">
            <v>2884.4394757617847</v>
          </cell>
          <cell r="AJ3838">
            <v>2924.1063340901455</v>
          </cell>
          <cell r="AK3838">
            <v>2964.3186916958948</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row>
        <row r="3839">
          <cell r="A3839" t="str">
            <v>WYExtra Large C&amp;ICurtail Agreements - Non-FirmIncentive CostsLow Participation Case0</v>
          </cell>
          <cell r="B3839" t="str">
            <v>WY</v>
          </cell>
          <cell r="C3839" t="str">
            <v>Extra Large C&amp;I</v>
          </cell>
          <cell r="D3839" t="str">
            <v>Curtail Agreements - Non-Firm</v>
          </cell>
          <cell r="E3839" t="str">
            <v>Incentive Costs</v>
          </cell>
          <cell r="F3839" t="str">
            <v>Low Participation Case</v>
          </cell>
          <cell r="G3839">
            <v>0</v>
          </cell>
          <cell r="H3839">
            <v>0</v>
          </cell>
          <cell r="I3839">
            <v>0</v>
          </cell>
          <cell r="J3839">
            <v>0</v>
          </cell>
          <cell r="K3839">
            <v>0</v>
          </cell>
          <cell r="L3839">
            <v>0</v>
          </cell>
          <cell r="M3839">
            <v>0</v>
          </cell>
          <cell r="N3839">
            <v>0</v>
          </cell>
          <cell r="O3839">
            <v>0</v>
          </cell>
          <cell r="P3839">
            <v>0</v>
          </cell>
          <cell r="Q3839">
            <v>0</v>
          </cell>
          <cell r="R3839">
            <v>351680.42</v>
          </cell>
          <cell r="S3839">
            <v>1071390.72</v>
          </cell>
          <cell r="T3839">
            <v>2537897.67</v>
          </cell>
          <cell r="U3839">
            <v>3311695.75</v>
          </cell>
          <cell r="V3839">
            <v>3733808.12</v>
          </cell>
          <cell r="W3839">
            <v>3788051.65</v>
          </cell>
          <cell r="X3839">
            <v>3842351.67</v>
          </cell>
          <cell r="Y3839">
            <v>3896640.94</v>
          </cell>
          <cell r="Z3839">
            <v>3950917.05</v>
          </cell>
          <cell r="AA3839">
            <v>4005189.34</v>
          </cell>
          <cell r="AB3839">
            <v>4059468.57</v>
          </cell>
          <cell r="AC3839">
            <v>4113918.62</v>
          </cell>
          <cell r="AD3839">
            <v>4170493.29</v>
          </cell>
          <cell r="AE3839">
            <v>4227845.9800000004</v>
          </cell>
          <cell r="AF3839">
            <v>4285987.3899999997</v>
          </cell>
          <cell r="AG3839">
            <v>4344928.3600000003</v>
          </cell>
          <cell r="AH3839">
            <v>4404679.88</v>
          </cell>
          <cell r="AI3839">
            <v>4465253.1100000003</v>
          </cell>
          <cell r="AJ3839">
            <v>4526659.34</v>
          </cell>
          <cell r="AK3839">
            <v>4588910.04</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row>
        <row r="3840">
          <cell r="A3840" t="str">
            <v>WYExtra Large C&amp;ICurtail Agreements - Non-FirmParticipantsLow Participation Case0</v>
          </cell>
          <cell r="B3840" t="str">
            <v>WY</v>
          </cell>
          <cell r="C3840" t="str">
            <v>Extra Large C&amp;I</v>
          </cell>
          <cell r="D3840" t="str">
            <v>Curtail Agreements - Non-Firm</v>
          </cell>
          <cell r="E3840" t="str">
            <v>Participants</v>
          </cell>
          <cell r="F3840" t="str">
            <v>Low Participation Case</v>
          </cell>
          <cell r="G3840">
            <v>0</v>
          </cell>
          <cell r="H3840">
            <v>0</v>
          </cell>
          <cell r="I3840">
            <v>0</v>
          </cell>
          <cell r="J3840">
            <v>0</v>
          </cell>
          <cell r="K3840">
            <v>0</v>
          </cell>
          <cell r="L3840">
            <v>0</v>
          </cell>
          <cell r="M3840">
            <v>0</v>
          </cell>
          <cell r="N3840">
            <v>0</v>
          </cell>
          <cell r="O3840">
            <v>0</v>
          </cell>
          <cell r="P3840">
            <v>0</v>
          </cell>
          <cell r="Q3840">
            <v>0</v>
          </cell>
          <cell r="R3840">
            <v>16746.686550000006</v>
          </cell>
          <cell r="S3840">
            <v>51018.605550000015</v>
          </cell>
          <cell r="T3840">
            <v>120852.27000000002</v>
          </cell>
          <cell r="U3840">
            <v>157699.79775000006</v>
          </cell>
          <cell r="V3840">
            <v>177800.38649999999</v>
          </cell>
          <cell r="W3840">
            <v>180383.41200000001</v>
          </cell>
          <cell r="X3840">
            <v>182969.12700000001</v>
          </cell>
          <cell r="Y3840">
            <v>185554.33050000004</v>
          </cell>
          <cell r="Z3840">
            <v>188138.90700000001</v>
          </cell>
          <cell r="AA3840">
            <v>190723.30200000003</v>
          </cell>
          <cell r="AB3840">
            <v>193308.027</v>
          </cell>
          <cell r="AC3840">
            <v>195900.88650000002</v>
          </cell>
          <cell r="AD3840">
            <v>198594.91865997191</v>
          </cell>
          <cell r="AE3840">
            <v>201325.99919378545</v>
          </cell>
          <cell r="AF3840">
            <v>204094.63759127702</v>
          </cell>
          <cell r="AG3840">
            <v>206901.35034879539</v>
          </cell>
          <cell r="AH3840">
            <v>209746.66106555553</v>
          </cell>
          <cell r="AI3840">
            <v>212631.10054131731</v>
          </cell>
          <cell r="AJ3840">
            <v>215555.20687540746</v>
          </cell>
          <cell r="AK3840">
            <v>218519.52556710335</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row>
        <row r="3841">
          <cell r="A3841" t="str">
            <v>WYLarge C&amp;ICurtail Agreements - Non-FirmProgram Annual BenefitsLow Participation Case0</v>
          </cell>
          <cell r="B3841" t="str">
            <v>WY</v>
          </cell>
          <cell r="C3841" t="str">
            <v>Large C&amp;I</v>
          </cell>
          <cell r="D3841" t="str">
            <v>Curtail Agreements - Non-Firm</v>
          </cell>
          <cell r="E3841" t="str">
            <v>Program Annual Benefits</v>
          </cell>
          <cell r="F3841" t="str">
            <v>Low Participation Case</v>
          </cell>
          <cell r="G3841">
            <v>0</v>
          </cell>
          <cell r="H3841">
            <v>0</v>
          </cell>
          <cell r="I3841">
            <v>0</v>
          </cell>
          <cell r="J3841">
            <v>0</v>
          </cell>
          <cell r="K3841">
            <v>0</v>
          </cell>
          <cell r="L3841">
            <v>0</v>
          </cell>
          <cell r="M3841">
            <v>0</v>
          </cell>
          <cell r="N3841">
            <v>0</v>
          </cell>
          <cell r="O3841">
            <v>0</v>
          </cell>
          <cell r="P3841">
            <v>0</v>
          </cell>
          <cell r="Q3841">
            <v>0</v>
          </cell>
          <cell r="R3841">
            <v>573231.01</v>
          </cell>
          <cell r="S3841">
            <v>1745288.43</v>
          </cell>
          <cell r="T3841">
            <v>4127886.26</v>
          </cell>
          <cell r="U3841">
            <v>5388069.9000000004</v>
          </cell>
          <cell r="V3841">
            <v>6066603.5300000003</v>
          </cell>
          <cell r="W3841">
            <v>6146956.6100000003</v>
          </cell>
          <cell r="X3841">
            <v>6226381.7599999998</v>
          </cell>
          <cell r="Y3841">
            <v>6305886.3200000003</v>
          </cell>
          <cell r="Z3841">
            <v>6389191.79</v>
          </cell>
          <cell r="AA3841">
            <v>6482465.1100000003</v>
          </cell>
          <cell r="AB3841">
            <v>6568214.9500000002</v>
          </cell>
          <cell r="AC3841">
            <v>6654117.0800000001</v>
          </cell>
          <cell r="AD3841">
            <v>6743128.8899999997</v>
          </cell>
          <cell r="AE3841">
            <v>6833331.4100000001</v>
          </cell>
          <cell r="AF3841">
            <v>6924740.5700000003</v>
          </cell>
          <cell r="AG3841">
            <v>7017372.5</v>
          </cell>
          <cell r="AH3841">
            <v>7111243.5700000003</v>
          </cell>
          <cell r="AI3841">
            <v>7206370.3399999999</v>
          </cell>
          <cell r="AJ3841">
            <v>7302769.6200000001</v>
          </cell>
          <cell r="AK3841">
            <v>7400458.4299999997</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row>
        <row r="3842">
          <cell r="A3842" t="str">
            <v>WYLarge C&amp;ICurtail Agreements - Non-FirmProgram Annual CostsLow Participation Case0</v>
          </cell>
          <cell r="B3842" t="str">
            <v>WY</v>
          </cell>
          <cell r="C3842" t="str">
            <v>Large C&amp;I</v>
          </cell>
          <cell r="D3842" t="str">
            <v>Curtail Agreements - Non-Firm</v>
          </cell>
          <cell r="E3842" t="str">
            <v>Program Annual Costs</v>
          </cell>
          <cell r="F3842" t="str">
            <v>Low Participation Case</v>
          </cell>
          <cell r="G3842">
            <v>0</v>
          </cell>
          <cell r="H3842">
            <v>0</v>
          </cell>
          <cell r="I3842">
            <v>0</v>
          </cell>
          <cell r="J3842">
            <v>0</v>
          </cell>
          <cell r="K3842">
            <v>0</v>
          </cell>
          <cell r="L3842">
            <v>0</v>
          </cell>
          <cell r="M3842">
            <v>0</v>
          </cell>
          <cell r="N3842">
            <v>0</v>
          </cell>
          <cell r="O3842">
            <v>0</v>
          </cell>
          <cell r="P3842">
            <v>0</v>
          </cell>
          <cell r="Q3842">
            <v>0</v>
          </cell>
          <cell r="R3842">
            <v>5834317.1500000004</v>
          </cell>
          <cell r="S3842">
            <v>12509121.98</v>
          </cell>
          <cell r="T3842">
            <v>26286343.199999999</v>
          </cell>
          <cell r="U3842">
            <v>16130618.27</v>
          </cell>
          <cell r="V3842">
            <v>10911310.720000001</v>
          </cell>
          <cell r="W3842">
            <v>4823091.07</v>
          </cell>
          <cell r="X3842">
            <v>4899046.41</v>
          </cell>
          <cell r="Y3842">
            <v>4974249.76</v>
          </cell>
          <cell r="Z3842">
            <v>5049879.66</v>
          </cell>
          <cell r="AA3842">
            <v>5126289.05</v>
          </cell>
          <cell r="AB3842">
            <v>5203203.5</v>
          </cell>
          <cell r="AC3842">
            <v>5283869.59</v>
          </cell>
          <cell r="AD3842">
            <v>5405233.1200000001</v>
          </cell>
          <cell r="AE3842">
            <v>5502775.29</v>
          </cell>
          <cell r="AF3842">
            <v>5602414.6799999997</v>
          </cell>
          <cell r="AG3842">
            <v>5704204.7300000004</v>
          </cell>
          <cell r="AH3842">
            <v>5808200.4400000004</v>
          </cell>
          <cell r="AI3842">
            <v>5914458.3899999997</v>
          </cell>
          <cell r="AJ3842">
            <v>6023036.7800000003</v>
          </cell>
          <cell r="AK3842">
            <v>6133995.5099999998</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row>
        <row r="3843">
          <cell r="A3843" t="str">
            <v>WYLarge C&amp;ICurtail Agreements - Non-FirmNon-Incentive CostsLow Participation Case0</v>
          </cell>
          <cell r="B3843" t="str">
            <v>WY</v>
          </cell>
          <cell r="C3843" t="str">
            <v>Large C&amp;I</v>
          </cell>
          <cell r="D3843" t="str">
            <v>Curtail Agreements - Non-Firm</v>
          </cell>
          <cell r="E3843" t="str">
            <v>Non-Incentive Costs</v>
          </cell>
          <cell r="F3843" t="str">
            <v>Low Participation Case</v>
          </cell>
          <cell r="G3843">
            <v>0</v>
          </cell>
          <cell r="H3843">
            <v>0</v>
          </cell>
          <cell r="I3843">
            <v>0</v>
          </cell>
          <cell r="J3843">
            <v>0</v>
          </cell>
          <cell r="K3843">
            <v>0</v>
          </cell>
          <cell r="L3843">
            <v>0</v>
          </cell>
          <cell r="M3843">
            <v>0</v>
          </cell>
          <cell r="N3843">
            <v>0</v>
          </cell>
          <cell r="O3843">
            <v>0</v>
          </cell>
          <cell r="P3843">
            <v>0</v>
          </cell>
          <cell r="Q3843">
            <v>0</v>
          </cell>
          <cell r="R3843">
            <v>5482636.7300000004</v>
          </cell>
          <cell r="S3843">
            <v>11437731.27</v>
          </cell>
          <cell r="T3843">
            <v>23748445.530000001</v>
          </cell>
          <cell r="U3843">
            <v>12818922.52</v>
          </cell>
          <cell r="V3843">
            <v>7177502.6100000003</v>
          </cell>
          <cell r="W3843">
            <v>1035039.42</v>
          </cell>
          <cell r="X3843">
            <v>1056694.75</v>
          </cell>
          <cell r="Y3843">
            <v>1077608.81</v>
          </cell>
          <cell r="Z3843">
            <v>1098962.6200000001</v>
          </cell>
          <cell r="AA3843">
            <v>1121099.71</v>
          </cell>
          <cell r="AB3843">
            <v>1143734.93</v>
          </cell>
          <cell r="AC3843">
            <v>1169950.97</v>
          </cell>
          <cell r="AD3843">
            <v>1234739.83</v>
          </cell>
          <cell r="AE3843">
            <v>1274929.31</v>
          </cell>
          <cell r="AF3843">
            <v>1316427.29</v>
          </cell>
          <cell r="AG3843">
            <v>1359276.37</v>
          </cell>
          <cell r="AH3843">
            <v>1403520.56</v>
          </cell>
          <cell r="AI3843">
            <v>1449205.28</v>
          </cell>
          <cell r="AJ3843">
            <v>1496377.44</v>
          </cell>
          <cell r="AK3843">
            <v>1545085.48</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row>
        <row r="3844">
          <cell r="A3844" t="str">
            <v>WYLarge C&amp;ICurtail Agreements - Non-FirmSummer Peak Reduction @Meter  (MW)Low Participation Case0</v>
          </cell>
          <cell r="B3844" t="str">
            <v>WY</v>
          </cell>
          <cell r="C3844" t="str">
            <v>Large C&amp;I</v>
          </cell>
          <cell r="D3844" t="str">
            <v>Curtail Agreements - Non-Firm</v>
          </cell>
          <cell r="E3844" t="str">
            <v>Summer Peak Reduction @Meter  (MW)</v>
          </cell>
          <cell r="F3844" t="str">
            <v>Low Participation Case</v>
          </cell>
          <cell r="G3844">
            <v>0</v>
          </cell>
          <cell r="H3844">
            <v>0</v>
          </cell>
          <cell r="I3844">
            <v>0</v>
          </cell>
          <cell r="J3844">
            <v>0</v>
          </cell>
          <cell r="K3844">
            <v>0</v>
          </cell>
          <cell r="L3844">
            <v>0</v>
          </cell>
          <cell r="M3844">
            <v>0</v>
          </cell>
          <cell r="N3844">
            <v>0</v>
          </cell>
          <cell r="O3844">
            <v>0</v>
          </cell>
          <cell r="P3844">
            <v>0</v>
          </cell>
          <cell r="Q3844">
            <v>0</v>
          </cell>
          <cell r="R3844">
            <v>5.1061481672101516</v>
          </cell>
          <cell r="S3844">
            <v>15.546439584201273</v>
          </cell>
          <cell r="T3844">
            <v>36.769815927493447</v>
          </cell>
          <cell r="U3844">
            <v>47.99510590524666</v>
          </cell>
          <cell r="V3844">
            <v>54.039254216657497</v>
          </cell>
          <cell r="W3844">
            <v>54.75501228123791</v>
          </cell>
          <cell r="X3844">
            <v>55.462504704051796</v>
          </cell>
          <cell r="Y3844">
            <v>56.170704503007471</v>
          </cell>
          <cell r="Z3844">
            <v>56.91276145592839</v>
          </cell>
          <cell r="AA3844">
            <v>57.74360864977195</v>
          </cell>
          <cell r="AB3844">
            <v>58.507439221742665</v>
          </cell>
          <cell r="AC3844">
            <v>59.27262640549219</v>
          </cell>
          <cell r="AD3844">
            <v>60.065513565673378</v>
          </cell>
          <cell r="AE3844">
            <v>60.869007140432515</v>
          </cell>
          <cell r="AF3844">
            <v>61.683249011282939</v>
          </cell>
          <cell r="AG3844">
            <v>62.508382957680382</v>
          </cell>
          <cell r="AH3844">
            <v>63.344554682411669</v>
          </cell>
          <cell r="AI3844">
            <v>64.191911837323005</v>
          </cell>
          <cell r="AJ3844">
            <v>65.050604049392433</v>
          </cell>
          <cell r="AK3844">
            <v>65.920782947151125</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row>
        <row r="3845">
          <cell r="A3845" t="str">
            <v>WYLarge C&amp;ICurtail Agreements - Non-FirmSummer Peak Reduction @Generation (MW)Low Participation Case0</v>
          </cell>
          <cell r="B3845" t="str">
            <v>WY</v>
          </cell>
          <cell r="C3845" t="str">
            <v>Large C&amp;I</v>
          </cell>
          <cell r="D3845" t="str">
            <v>Curtail Agreements - Non-Firm</v>
          </cell>
          <cell r="E3845" t="str">
            <v>Summer Peak Reduction @Generation (MW)</v>
          </cell>
          <cell r="F3845" t="str">
            <v>Low Participation Case</v>
          </cell>
          <cell r="G3845">
            <v>0</v>
          </cell>
          <cell r="H3845">
            <v>0</v>
          </cell>
          <cell r="I3845">
            <v>0</v>
          </cell>
          <cell r="J3845">
            <v>0</v>
          </cell>
          <cell r="K3845">
            <v>0</v>
          </cell>
          <cell r="L3845">
            <v>0</v>
          </cell>
          <cell r="M3845">
            <v>0</v>
          </cell>
          <cell r="N3845">
            <v>0</v>
          </cell>
          <cell r="O3845">
            <v>0</v>
          </cell>
          <cell r="P3845">
            <v>0</v>
          </cell>
          <cell r="Q3845">
            <v>0</v>
          </cell>
          <cell r="R3845">
            <v>5.6309529854545115</v>
          </cell>
          <cell r="S3845">
            <v>17.1442871462299</v>
          </cell>
          <cell r="T3845">
            <v>40.548980952242438</v>
          </cell>
          <cell r="U3845">
            <v>52.92799504328039</v>
          </cell>
          <cell r="V3845">
            <v>59.593354892652727</v>
          </cell>
          <cell r="W3845">
            <v>60.382677857562754</v>
          </cell>
          <cell r="X3845">
            <v>61.162885646285609</v>
          </cell>
          <cell r="Y3845">
            <v>61.94387351456492</v>
          </cell>
          <cell r="Z3845">
            <v>62.762198341341403</v>
          </cell>
          <cell r="AA3845">
            <v>63.678439181486489</v>
          </cell>
          <cell r="AB3845">
            <v>64.520775498172327</v>
          </cell>
          <cell r="AC3845">
            <v>65.364607857843168</v>
          </cell>
          <cell r="AD3845">
            <v>66.238987169908881</v>
          </cell>
          <cell r="AE3845">
            <v>67.125063013269198</v>
          </cell>
          <cell r="AF3845">
            <v>68.022991851877961</v>
          </cell>
          <cell r="AG3845">
            <v>68.932932242700019</v>
          </cell>
          <cell r="AH3845">
            <v>69.855044863709381</v>
          </cell>
          <cell r="AI3845">
            <v>70.789492542261797</v>
          </cell>
          <cell r="AJ3845">
            <v>71.73644028384696</v>
          </cell>
          <cell r="AK3845">
            <v>72.696055301225314</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row>
        <row r="3846">
          <cell r="A3846" t="str">
            <v>WYLarge C&amp;ICurtail Agreements - Non-FirmWinter Peak Reduction @Meter  (MW)Low Participation Case0</v>
          </cell>
          <cell r="B3846" t="str">
            <v>WY</v>
          </cell>
          <cell r="C3846" t="str">
            <v>Large C&amp;I</v>
          </cell>
          <cell r="D3846" t="str">
            <v>Curtail Agreements - Non-Firm</v>
          </cell>
          <cell r="E3846" t="str">
            <v>Winter Peak Reduction @Meter  (MW)</v>
          </cell>
          <cell r="F3846" t="str">
            <v>Low Participation Case</v>
          </cell>
          <cell r="G3846">
            <v>0</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row>
        <row r="3847">
          <cell r="A3847" t="str">
            <v>WYLarge C&amp;ICurtail Agreements - Non-FirmWinter Peak Reduction @Generation (MW)Low Participation Case0</v>
          </cell>
          <cell r="B3847" t="str">
            <v>WY</v>
          </cell>
          <cell r="C3847" t="str">
            <v>Large C&amp;I</v>
          </cell>
          <cell r="D3847" t="str">
            <v>Curtail Agreements - Non-Firm</v>
          </cell>
          <cell r="E3847" t="str">
            <v>Winter Peak Reduction @Generation (MW)</v>
          </cell>
          <cell r="F3847" t="str">
            <v>Low Participation Case</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row>
        <row r="3848">
          <cell r="A3848" t="str">
            <v>WYLarge C&amp;ICurtail Agreements - Non-FirmProgram Annual BenefitsLow Participation Case0</v>
          </cell>
          <cell r="B3848" t="str">
            <v>WY</v>
          </cell>
          <cell r="C3848" t="str">
            <v>Large C&amp;I</v>
          </cell>
          <cell r="D3848" t="str">
            <v>Curtail Agreements - Non-Firm</v>
          </cell>
          <cell r="E3848" t="str">
            <v>Program Annual Benefits</v>
          </cell>
          <cell r="F3848" t="str">
            <v>Low Participation Case</v>
          </cell>
          <cell r="G3848">
            <v>0</v>
          </cell>
        </row>
        <row r="3849">
          <cell r="A3849" t="str">
            <v>WYLarge C&amp;ICurtail Agreements - Non-FirmNew ParticipantsLow Participation Case0</v>
          </cell>
          <cell r="B3849" t="str">
            <v>WY</v>
          </cell>
          <cell r="C3849" t="str">
            <v>Large C&amp;I</v>
          </cell>
          <cell r="D3849" t="str">
            <v>Curtail Agreements - Non-Firm</v>
          </cell>
          <cell r="E3849" t="str">
            <v>New Participants</v>
          </cell>
          <cell r="F3849" t="str">
            <v>Low Participation Case</v>
          </cell>
          <cell r="G3849">
            <v>0</v>
          </cell>
          <cell r="H3849">
            <v>0</v>
          </cell>
          <cell r="I3849">
            <v>0</v>
          </cell>
          <cell r="J3849">
            <v>0</v>
          </cell>
          <cell r="K3849">
            <v>0</v>
          </cell>
          <cell r="L3849">
            <v>0</v>
          </cell>
          <cell r="M3849">
            <v>0</v>
          </cell>
          <cell r="N3849">
            <v>0</v>
          </cell>
          <cell r="O3849">
            <v>0</v>
          </cell>
          <cell r="P3849">
            <v>0</v>
          </cell>
          <cell r="Q3849">
            <v>0</v>
          </cell>
          <cell r="R3849">
            <v>16746.686550000006</v>
          </cell>
          <cell r="S3849">
            <v>34271.919000000009</v>
          </cell>
          <cell r="T3849">
            <v>69833.664450000011</v>
          </cell>
          <cell r="U3849">
            <v>36847.527750000037</v>
          </cell>
          <cell r="V3849">
            <v>20100.588749999937</v>
          </cell>
          <cell r="W3849">
            <v>2583.0255000000179</v>
          </cell>
          <cell r="X3849">
            <v>2585.7149999999965</v>
          </cell>
          <cell r="Y3849">
            <v>2585.2035000000324</v>
          </cell>
          <cell r="Z3849">
            <v>2584.5764999999665</v>
          </cell>
          <cell r="AA3849">
            <v>2584.3950000000186</v>
          </cell>
          <cell r="AB3849">
            <v>2584.7249999999767</v>
          </cell>
          <cell r="AC3849">
            <v>2592.8595000000205</v>
          </cell>
          <cell r="AD3849">
            <v>2694.0321599718882</v>
          </cell>
          <cell r="AE3849">
            <v>2731.0805338135397</v>
          </cell>
          <cell r="AF3849">
            <v>2768.6383974915661</v>
          </cell>
          <cell r="AG3849">
            <v>2806.7127575183695</v>
          </cell>
          <cell r="AH3849">
            <v>2845.3107167601411</v>
          </cell>
          <cell r="AI3849">
            <v>2884.4394757617847</v>
          </cell>
          <cell r="AJ3849">
            <v>2924.1063340901455</v>
          </cell>
          <cell r="AK3849">
            <v>2964.3186916958948</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row>
        <row r="3850">
          <cell r="A3850" t="str">
            <v>WYLarge C&amp;ICurtail Agreements - Non-FirmIncentive CostsLow Participation Case0</v>
          </cell>
          <cell r="B3850" t="str">
            <v>WY</v>
          </cell>
          <cell r="C3850" t="str">
            <v>Large C&amp;I</v>
          </cell>
          <cell r="D3850" t="str">
            <v>Curtail Agreements - Non-Firm</v>
          </cell>
          <cell r="E3850" t="str">
            <v>Incentive Costs</v>
          </cell>
          <cell r="F3850" t="str">
            <v>Low Participation Case</v>
          </cell>
          <cell r="G3850">
            <v>0</v>
          </cell>
          <cell r="H3850">
            <v>0</v>
          </cell>
          <cell r="I3850">
            <v>0</v>
          </cell>
          <cell r="J3850">
            <v>0</v>
          </cell>
          <cell r="K3850">
            <v>0</v>
          </cell>
          <cell r="L3850">
            <v>0</v>
          </cell>
          <cell r="M3850">
            <v>0</v>
          </cell>
          <cell r="N3850">
            <v>0</v>
          </cell>
          <cell r="O3850">
            <v>0</v>
          </cell>
          <cell r="P3850">
            <v>0</v>
          </cell>
          <cell r="Q3850">
            <v>0</v>
          </cell>
          <cell r="R3850">
            <v>351680.42</v>
          </cell>
          <cell r="S3850">
            <v>1071390.72</v>
          </cell>
          <cell r="T3850">
            <v>2537897.67</v>
          </cell>
          <cell r="U3850">
            <v>3311695.75</v>
          </cell>
          <cell r="V3850">
            <v>3733808.12</v>
          </cell>
          <cell r="W3850">
            <v>3788051.65</v>
          </cell>
          <cell r="X3850">
            <v>3842351.67</v>
          </cell>
          <cell r="Y3850">
            <v>3896640.94</v>
          </cell>
          <cell r="Z3850">
            <v>3950917.05</v>
          </cell>
          <cell r="AA3850">
            <v>4005189.34</v>
          </cell>
          <cell r="AB3850">
            <v>4059468.57</v>
          </cell>
          <cell r="AC3850">
            <v>4113918.62</v>
          </cell>
          <cell r="AD3850">
            <v>4170493.29</v>
          </cell>
          <cell r="AE3850">
            <v>4227845.9800000004</v>
          </cell>
          <cell r="AF3850">
            <v>4285987.3899999997</v>
          </cell>
          <cell r="AG3850">
            <v>4344928.3600000003</v>
          </cell>
          <cell r="AH3850">
            <v>4404679.88</v>
          </cell>
          <cell r="AI3850">
            <v>4465253.1100000003</v>
          </cell>
          <cell r="AJ3850">
            <v>4526659.34</v>
          </cell>
          <cell r="AK3850">
            <v>4588910.04</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row>
        <row r="3851">
          <cell r="A3851" t="str">
            <v>WYLarge C&amp;ICurtail Agreements - Non-FirmParticipantsLow Participation Case0</v>
          </cell>
          <cell r="B3851" t="str">
            <v>WY</v>
          </cell>
          <cell r="C3851" t="str">
            <v>Large C&amp;I</v>
          </cell>
          <cell r="D3851" t="str">
            <v>Curtail Agreements - Non-Firm</v>
          </cell>
          <cell r="E3851" t="str">
            <v>Participants</v>
          </cell>
          <cell r="F3851" t="str">
            <v>Low Participation Case</v>
          </cell>
          <cell r="G3851">
            <v>0</v>
          </cell>
          <cell r="H3851">
            <v>0</v>
          </cell>
          <cell r="I3851">
            <v>0</v>
          </cell>
          <cell r="J3851">
            <v>0</v>
          </cell>
          <cell r="K3851">
            <v>0</v>
          </cell>
          <cell r="L3851">
            <v>0</v>
          </cell>
          <cell r="M3851">
            <v>0</v>
          </cell>
          <cell r="N3851">
            <v>0</v>
          </cell>
          <cell r="O3851">
            <v>0</v>
          </cell>
          <cell r="P3851">
            <v>0</v>
          </cell>
          <cell r="Q3851">
            <v>0</v>
          </cell>
          <cell r="R3851">
            <v>16746.686550000006</v>
          </cell>
          <cell r="S3851">
            <v>51018.605550000015</v>
          </cell>
          <cell r="T3851">
            <v>120852.27000000002</v>
          </cell>
          <cell r="U3851">
            <v>157699.79775000006</v>
          </cell>
          <cell r="V3851">
            <v>177800.38649999999</v>
          </cell>
          <cell r="W3851">
            <v>180383.41200000001</v>
          </cell>
          <cell r="X3851">
            <v>182969.12700000001</v>
          </cell>
          <cell r="Y3851">
            <v>185554.33050000004</v>
          </cell>
          <cell r="Z3851">
            <v>188138.90700000001</v>
          </cell>
          <cell r="AA3851">
            <v>190723.30200000003</v>
          </cell>
          <cell r="AB3851">
            <v>193308.027</v>
          </cell>
          <cell r="AC3851">
            <v>195900.88650000002</v>
          </cell>
          <cell r="AD3851">
            <v>198594.91865997191</v>
          </cell>
          <cell r="AE3851">
            <v>201325.99919378545</v>
          </cell>
          <cell r="AF3851">
            <v>204094.63759127702</v>
          </cell>
          <cell r="AG3851">
            <v>206901.35034879539</v>
          </cell>
          <cell r="AH3851">
            <v>209746.66106555553</v>
          </cell>
          <cell r="AI3851">
            <v>212631.10054131731</v>
          </cell>
          <cell r="AJ3851">
            <v>215555.20687540746</v>
          </cell>
          <cell r="AK3851">
            <v>218519.52556710335</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row>
        <row r="3852">
          <cell r="A3852" t="str">
            <v>WYMedium C&amp;IDLC Central ACProgram Annual BenefitsLow Participation Case0</v>
          </cell>
          <cell r="B3852" t="str">
            <v>WY</v>
          </cell>
          <cell r="C3852" t="str">
            <v>Medium C&amp;I</v>
          </cell>
          <cell r="D3852" t="str">
            <v>DLC Central AC</v>
          </cell>
          <cell r="E3852" t="str">
            <v>Program Annual Benefits</v>
          </cell>
          <cell r="F3852" t="str">
            <v>Low Participation Case</v>
          </cell>
          <cell r="G3852">
            <v>0</v>
          </cell>
          <cell r="H3852">
            <v>0</v>
          </cell>
          <cell r="I3852">
            <v>0</v>
          </cell>
          <cell r="J3852">
            <v>0</v>
          </cell>
          <cell r="K3852">
            <v>0</v>
          </cell>
          <cell r="L3852">
            <v>0</v>
          </cell>
          <cell r="M3852">
            <v>0</v>
          </cell>
          <cell r="N3852">
            <v>0</v>
          </cell>
          <cell r="O3852">
            <v>0</v>
          </cell>
          <cell r="P3852">
            <v>0</v>
          </cell>
          <cell r="Q3852">
            <v>0</v>
          </cell>
          <cell r="R3852">
            <v>573231.01</v>
          </cell>
          <cell r="S3852">
            <v>1745288.43</v>
          </cell>
          <cell r="T3852">
            <v>4127886.26</v>
          </cell>
          <cell r="U3852">
            <v>5388069.9000000004</v>
          </cell>
          <cell r="V3852">
            <v>6066603.5300000003</v>
          </cell>
          <cell r="W3852">
            <v>6146956.6100000003</v>
          </cell>
          <cell r="X3852">
            <v>6226381.7599999998</v>
          </cell>
          <cell r="Y3852">
            <v>6305886.3200000003</v>
          </cell>
          <cell r="Z3852">
            <v>6389191.79</v>
          </cell>
          <cell r="AA3852">
            <v>6482465.1100000003</v>
          </cell>
          <cell r="AB3852">
            <v>6568214.9500000002</v>
          </cell>
          <cell r="AC3852">
            <v>6654117.0800000001</v>
          </cell>
          <cell r="AD3852">
            <v>6743128.8899999997</v>
          </cell>
          <cell r="AE3852">
            <v>6833331.4100000001</v>
          </cell>
          <cell r="AF3852">
            <v>6924740.5700000003</v>
          </cell>
          <cell r="AG3852">
            <v>7017372.5</v>
          </cell>
          <cell r="AH3852">
            <v>7111243.5700000003</v>
          </cell>
          <cell r="AI3852">
            <v>7206370.3399999999</v>
          </cell>
          <cell r="AJ3852">
            <v>7302769.6200000001</v>
          </cell>
          <cell r="AK3852">
            <v>7400458.4299999997</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row>
        <row r="3853">
          <cell r="A3853" t="str">
            <v>WYMedium C&amp;IDLC Central ACProgram Annual CostsLow Participation Case0</v>
          </cell>
          <cell r="B3853" t="str">
            <v>WY</v>
          </cell>
          <cell r="C3853" t="str">
            <v>Medium C&amp;I</v>
          </cell>
          <cell r="D3853" t="str">
            <v>DLC Central AC</v>
          </cell>
          <cell r="E3853" t="str">
            <v>Program Annual Costs</v>
          </cell>
          <cell r="F3853" t="str">
            <v>Low Participation Case</v>
          </cell>
          <cell r="G3853">
            <v>0</v>
          </cell>
          <cell r="H3853">
            <v>0</v>
          </cell>
          <cell r="I3853">
            <v>0</v>
          </cell>
          <cell r="J3853">
            <v>0</v>
          </cell>
          <cell r="K3853">
            <v>0</v>
          </cell>
          <cell r="L3853">
            <v>0</v>
          </cell>
          <cell r="M3853">
            <v>0</v>
          </cell>
          <cell r="N3853">
            <v>0</v>
          </cell>
          <cell r="O3853">
            <v>0</v>
          </cell>
          <cell r="P3853">
            <v>0</v>
          </cell>
          <cell r="Q3853">
            <v>0</v>
          </cell>
          <cell r="R3853">
            <v>5834317.1500000004</v>
          </cell>
          <cell r="S3853">
            <v>12509121.98</v>
          </cell>
          <cell r="T3853">
            <v>26286343.199999999</v>
          </cell>
          <cell r="U3853">
            <v>16130618.27</v>
          </cell>
          <cell r="V3853">
            <v>10911310.720000001</v>
          </cell>
          <cell r="W3853">
            <v>4823091.07</v>
          </cell>
          <cell r="X3853">
            <v>4899046.41</v>
          </cell>
          <cell r="Y3853">
            <v>4974249.76</v>
          </cell>
          <cell r="Z3853">
            <v>5049879.66</v>
          </cell>
          <cell r="AA3853">
            <v>5126289.05</v>
          </cell>
          <cell r="AB3853">
            <v>5203203.5</v>
          </cell>
          <cell r="AC3853">
            <v>5283869.59</v>
          </cell>
          <cell r="AD3853">
            <v>5405233.1200000001</v>
          </cell>
          <cell r="AE3853">
            <v>5502775.29</v>
          </cell>
          <cell r="AF3853">
            <v>5602414.6799999997</v>
          </cell>
          <cell r="AG3853">
            <v>5704204.7300000004</v>
          </cell>
          <cell r="AH3853">
            <v>5808200.4400000004</v>
          </cell>
          <cell r="AI3853">
            <v>5914458.3899999997</v>
          </cell>
          <cell r="AJ3853">
            <v>6023036.7800000003</v>
          </cell>
          <cell r="AK3853">
            <v>6133995.5099999998</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row>
        <row r="3854">
          <cell r="A3854" t="str">
            <v>WYMedium C&amp;IDLC Central ACNon-Incentive CostsLow Participation Case0</v>
          </cell>
          <cell r="B3854" t="str">
            <v>WY</v>
          </cell>
          <cell r="C3854" t="str">
            <v>Medium C&amp;I</v>
          </cell>
          <cell r="D3854" t="str">
            <v>DLC Central AC</v>
          </cell>
          <cell r="E3854" t="str">
            <v>Non-Incentive Costs</v>
          </cell>
          <cell r="F3854" t="str">
            <v>Low Participation Case</v>
          </cell>
          <cell r="G3854">
            <v>0</v>
          </cell>
          <cell r="H3854">
            <v>0</v>
          </cell>
          <cell r="I3854">
            <v>0</v>
          </cell>
          <cell r="J3854">
            <v>0</v>
          </cell>
          <cell r="K3854">
            <v>0</v>
          </cell>
          <cell r="L3854">
            <v>0</v>
          </cell>
          <cell r="M3854">
            <v>0</v>
          </cell>
          <cell r="N3854">
            <v>0</v>
          </cell>
          <cell r="O3854">
            <v>0</v>
          </cell>
          <cell r="P3854">
            <v>0</v>
          </cell>
          <cell r="Q3854">
            <v>0</v>
          </cell>
          <cell r="R3854">
            <v>5482636.7300000004</v>
          </cell>
          <cell r="S3854">
            <v>11437731.27</v>
          </cell>
          <cell r="T3854">
            <v>23748445.530000001</v>
          </cell>
          <cell r="U3854">
            <v>12818922.52</v>
          </cell>
          <cell r="V3854">
            <v>7177502.6100000003</v>
          </cell>
          <cell r="W3854">
            <v>1035039.42</v>
          </cell>
          <cell r="X3854">
            <v>1056694.75</v>
          </cell>
          <cell r="Y3854">
            <v>1077608.81</v>
          </cell>
          <cell r="Z3854">
            <v>1098962.6200000001</v>
          </cell>
          <cell r="AA3854">
            <v>1121099.71</v>
          </cell>
          <cell r="AB3854">
            <v>1143734.93</v>
          </cell>
          <cell r="AC3854">
            <v>1169950.97</v>
          </cell>
          <cell r="AD3854">
            <v>1234739.83</v>
          </cell>
          <cell r="AE3854">
            <v>1274929.31</v>
          </cell>
          <cell r="AF3854">
            <v>1316427.29</v>
          </cell>
          <cell r="AG3854">
            <v>1359276.37</v>
          </cell>
          <cell r="AH3854">
            <v>1403520.56</v>
          </cell>
          <cell r="AI3854">
            <v>1449205.28</v>
          </cell>
          <cell r="AJ3854">
            <v>1496377.44</v>
          </cell>
          <cell r="AK3854">
            <v>1545085.48</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row>
        <row r="3855">
          <cell r="A3855" t="str">
            <v>WYMedium C&amp;IDLC Central ACSummer Peak Reduction @Meter  (MW)Low Participation Case0</v>
          </cell>
          <cell r="B3855" t="str">
            <v>WY</v>
          </cell>
          <cell r="C3855" t="str">
            <v>Medium C&amp;I</v>
          </cell>
          <cell r="D3855" t="str">
            <v>DLC Central AC</v>
          </cell>
          <cell r="E3855" t="str">
            <v>Summer Peak Reduction @Meter  (MW)</v>
          </cell>
          <cell r="F3855" t="str">
            <v>Low Participation Case</v>
          </cell>
          <cell r="G3855">
            <v>0</v>
          </cell>
          <cell r="H3855">
            <v>0</v>
          </cell>
          <cell r="I3855">
            <v>0</v>
          </cell>
          <cell r="J3855">
            <v>0</v>
          </cell>
          <cell r="K3855">
            <v>0</v>
          </cell>
          <cell r="L3855">
            <v>0</v>
          </cell>
          <cell r="M3855">
            <v>0</v>
          </cell>
          <cell r="N3855">
            <v>0</v>
          </cell>
          <cell r="O3855">
            <v>0</v>
          </cell>
          <cell r="P3855">
            <v>0</v>
          </cell>
          <cell r="Q3855">
            <v>0</v>
          </cell>
          <cell r="R3855">
            <v>5.1061481672101516</v>
          </cell>
          <cell r="S3855">
            <v>15.546439584201273</v>
          </cell>
          <cell r="T3855">
            <v>36.769815927493447</v>
          </cell>
          <cell r="U3855">
            <v>47.99510590524666</v>
          </cell>
          <cell r="V3855">
            <v>54.039254216657497</v>
          </cell>
          <cell r="W3855">
            <v>54.75501228123791</v>
          </cell>
          <cell r="X3855">
            <v>55.462504704051796</v>
          </cell>
          <cell r="Y3855">
            <v>56.170704503007471</v>
          </cell>
          <cell r="Z3855">
            <v>56.91276145592839</v>
          </cell>
          <cell r="AA3855">
            <v>57.74360864977195</v>
          </cell>
          <cell r="AB3855">
            <v>58.507439221742665</v>
          </cell>
          <cell r="AC3855">
            <v>59.27262640549219</v>
          </cell>
          <cell r="AD3855">
            <v>60.065513565673378</v>
          </cell>
          <cell r="AE3855">
            <v>60.869007140432515</v>
          </cell>
          <cell r="AF3855">
            <v>61.683249011282939</v>
          </cell>
          <cell r="AG3855">
            <v>62.508382957680382</v>
          </cell>
          <cell r="AH3855">
            <v>63.344554682411669</v>
          </cell>
          <cell r="AI3855">
            <v>64.191911837323005</v>
          </cell>
          <cell r="AJ3855">
            <v>65.050604049392433</v>
          </cell>
          <cell r="AK3855">
            <v>65.920782947151125</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row>
        <row r="3856">
          <cell r="A3856" t="str">
            <v>WYMedium C&amp;IDLC Central ACSummer Peak Reduction @Generation (MW)Low Participation Case0</v>
          </cell>
          <cell r="B3856" t="str">
            <v>WY</v>
          </cell>
          <cell r="C3856" t="str">
            <v>Medium C&amp;I</v>
          </cell>
          <cell r="D3856" t="str">
            <v>DLC Central AC</v>
          </cell>
          <cell r="E3856" t="str">
            <v>Summer Peak Reduction @Generation (MW)</v>
          </cell>
          <cell r="F3856" t="str">
            <v>Low Participation Case</v>
          </cell>
          <cell r="G3856">
            <v>0</v>
          </cell>
          <cell r="H3856">
            <v>0</v>
          </cell>
          <cell r="I3856">
            <v>0</v>
          </cell>
          <cell r="J3856">
            <v>0</v>
          </cell>
          <cell r="K3856">
            <v>0</v>
          </cell>
          <cell r="L3856">
            <v>0</v>
          </cell>
          <cell r="M3856">
            <v>0</v>
          </cell>
          <cell r="N3856">
            <v>0</v>
          </cell>
          <cell r="O3856">
            <v>0</v>
          </cell>
          <cell r="P3856">
            <v>0</v>
          </cell>
          <cell r="Q3856">
            <v>0</v>
          </cell>
          <cell r="R3856">
            <v>5.6309529854545115</v>
          </cell>
          <cell r="S3856">
            <v>17.1442871462299</v>
          </cell>
          <cell r="T3856">
            <v>40.548980952242438</v>
          </cell>
          <cell r="U3856">
            <v>52.92799504328039</v>
          </cell>
          <cell r="V3856">
            <v>59.593354892652727</v>
          </cell>
          <cell r="W3856">
            <v>60.382677857562754</v>
          </cell>
          <cell r="X3856">
            <v>61.162885646285609</v>
          </cell>
          <cell r="Y3856">
            <v>61.94387351456492</v>
          </cell>
          <cell r="Z3856">
            <v>62.762198341341403</v>
          </cell>
          <cell r="AA3856">
            <v>63.678439181486489</v>
          </cell>
          <cell r="AB3856">
            <v>64.520775498172327</v>
          </cell>
          <cell r="AC3856">
            <v>65.364607857843168</v>
          </cell>
          <cell r="AD3856">
            <v>66.238987169908881</v>
          </cell>
          <cell r="AE3856">
            <v>67.125063013269198</v>
          </cell>
          <cell r="AF3856">
            <v>68.022991851877961</v>
          </cell>
          <cell r="AG3856">
            <v>68.932932242700019</v>
          </cell>
          <cell r="AH3856">
            <v>69.855044863709381</v>
          </cell>
          <cell r="AI3856">
            <v>70.789492542261797</v>
          </cell>
          <cell r="AJ3856">
            <v>71.73644028384696</v>
          </cell>
          <cell r="AK3856">
            <v>72.696055301225314</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row>
        <row r="3857">
          <cell r="A3857" t="str">
            <v>WYMedium C&amp;IDLC Central ACWinter Peak Reduction @Meter  (MW)Low Participation Case0</v>
          </cell>
          <cell r="B3857" t="str">
            <v>WY</v>
          </cell>
          <cell r="C3857" t="str">
            <v>Medium C&amp;I</v>
          </cell>
          <cell r="D3857" t="str">
            <v>DLC Central AC</v>
          </cell>
          <cell r="E3857" t="str">
            <v>Winter Peak Reduction @Meter  (MW)</v>
          </cell>
          <cell r="F3857" t="str">
            <v>Low Participation Case</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row>
        <row r="3858">
          <cell r="A3858" t="str">
            <v>WYMedium C&amp;IDLC Central ACWinter Peak Reduction @Generation (MW)Low Participation Case0</v>
          </cell>
          <cell r="B3858" t="str">
            <v>WY</v>
          </cell>
          <cell r="C3858" t="str">
            <v>Medium C&amp;I</v>
          </cell>
          <cell r="D3858" t="str">
            <v>DLC Central AC</v>
          </cell>
          <cell r="E3858" t="str">
            <v>Winter Peak Reduction @Generation (MW)</v>
          </cell>
          <cell r="F3858" t="str">
            <v>Low Participation Case</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row>
        <row r="3859">
          <cell r="A3859" t="str">
            <v>WYMedium C&amp;IDLC Central ACProgram Annual BenefitsLow Participation Case0</v>
          </cell>
          <cell r="B3859" t="str">
            <v>WY</v>
          </cell>
          <cell r="C3859" t="str">
            <v>Medium C&amp;I</v>
          </cell>
          <cell r="D3859" t="str">
            <v>DLC Central AC</v>
          </cell>
          <cell r="E3859" t="str">
            <v>Program Annual Benefits</v>
          </cell>
          <cell r="F3859" t="str">
            <v>Low Participation Case</v>
          </cell>
          <cell r="G3859">
            <v>0</v>
          </cell>
        </row>
        <row r="3860">
          <cell r="A3860" t="str">
            <v>WYMedium C&amp;IDLC Central ACNew ParticipantsLow Participation Case0</v>
          </cell>
          <cell r="B3860" t="str">
            <v>WY</v>
          </cell>
          <cell r="C3860" t="str">
            <v>Medium C&amp;I</v>
          </cell>
          <cell r="D3860" t="str">
            <v>DLC Central AC</v>
          </cell>
          <cell r="E3860" t="str">
            <v>New Participants</v>
          </cell>
          <cell r="F3860" t="str">
            <v>Low Participation Case</v>
          </cell>
          <cell r="G3860">
            <v>0</v>
          </cell>
          <cell r="H3860">
            <v>0</v>
          </cell>
          <cell r="I3860">
            <v>0</v>
          </cell>
          <cell r="J3860">
            <v>0</v>
          </cell>
          <cell r="K3860">
            <v>0</v>
          </cell>
          <cell r="L3860">
            <v>0</v>
          </cell>
          <cell r="M3860">
            <v>0</v>
          </cell>
          <cell r="N3860">
            <v>0</v>
          </cell>
          <cell r="O3860">
            <v>0</v>
          </cell>
          <cell r="P3860">
            <v>0</v>
          </cell>
          <cell r="Q3860">
            <v>0</v>
          </cell>
          <cell r="R3860">
            <v>16746.686550000006</v>
          </cell>
          <cell r="S3860">
            <v>34271.919000000009</v>
          </cell>
          <cell r="T3860">
            <v>69833.664450000011</v>
          </cell>
          <cell r="U3860">
            <v>36847.527750000037</v>
          </cell>
          <cell r="V3860">
            <v>20100.588749999937</v>
          </cell>
          <cell r="W3860">
            <v>2583.0255000000179</v>
          </cell>
          <cell r="X3860">
            <v>2585.7149999999965</v>
          </cell>
          <cell r="Y3860">
            <v>2585.2035000000324</v>
          </cell>
          <cell r="Z3860">
            <v>2584.5764999999665</v>
          </cell>
          <cell r="AA3860">
            <v>2584.3950000000186</v>
          </cell>
          <cell r="AB3860">
            <v>2584.7249999999767</v>
          </cell>
          <cell r="AC3860">
            <v>2592.8595000000205</v>
          </cell>
          <cell r="AD3860">
            <v>2694.0321599718882</v>
          </cell>
          <cell r="AE3860">
            <v>2731.0805338135397</v>
          </cell>
          <cell r="AF3860">
            <v>2768.6383974915661</v>
          </cell>
          <cell r="AG3860">
            <v>2806.7127575183695</v>
          </cell>
          <cell r="AH3860">
            <v>2845.3107167601411</v>
          </cell>
          <cell r="AI3860">
            <v>2884.4394757617847</v>
          </cell>
          <cell r="AJ3860">
            <v>2924.1063340901455</v>
          </cell>
          <cell r="AK3860">
            <v>2964.3186916958948</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row>
        <row r="3861">
          <cell r="A3861" t="str">
            <v>WYMedium C&amp;IDLC Central ACIncentive CostsLow Participation Case0</v>
          </cell>
          <cell r="B3861" t="str">
            <v>WY</v>
          </cell>
          <cell r="C3861" t="str">
            <v>Medium C&amp;I</v>
          </cell>
          <cell r="D3861" t="str">
            <v>DLC Central AC</v>
          </cell>
          <cell r="E3861" t="str">
            <v>Incentive Costs</v>
          </cell>
          <cell r="F3861" t="str">
            <v>Low Participation Case</v>
          </cell>
          <cell r="G3861">
            <v>0</v>
          </cell>
          <cell r="H3861">
            <v>0</v>
          </cell>
          <cell r="I3861">
            <v>0</v>
          </cell>
          <cell r="J3861">
            <v>0</v>
          </cell>
          <cell r="K3861">
            <v>0</v>
          </cell>
          <cell r="L3861">
            <v>0</v>
          </cell>
          <cell r="M3861">
            <v>0</v>
          </cell>
          <cell r="N3861">
            <v>0</v>
          </cell>
          <cell r="O3861">
            <v>0</v>
          </cell>
          <cell r="P3861">
            <v>0</v>
          </cell>
          <cell r="Q3861">
            <v>0</v>
          </cell>
          <cell r="R3861">
            <v>351680.42</v>
          </cell>
          <cell r="S3861">
            <v>1071390.72</v>
          </cell>
          <cell r="T3861">
            <v>2537897.67</v>
          </cell>
          <cell r="U3861">
            <v>3311695.75</v>
          </cell>
          <cell r="V3861">
            <v>3733808.12</v>
          </cell>
          <cell r="W3861">
            <v>3788051.65</v>
          </cell>
          <cell r="X3861">
            <v>3842351.67</v>
          </cell>
          <cell r="Y3861">
            <v>3896640.94</v>
          </cell>
          <cell r="Z3861">
            <v>3950917.05</v>
          </cell>
          <cell r="AA3861">
            <v>4005189.34</v>
          </cell>
          <cell r="AB3861">
            <v>4059468.57</v>
          </cell>
          <cell r="AC3861">
            <v>4113918.62</v>
          </cell>
          <cell r="AD3861">
            <v>4170493.29</v>
          </cell>
          <cell r="AE3861">
            <v>4227845.9800000004</v>
          </cell>
          <cell r="AF3861">
            <v>4285987.3899999997</v>
          </cell>
          <cell r="AG3861">
            <v>4344928.3600000003</v>
          </cell>
          <cell r="AH3861">
            <v>4404679.88</v>
          </cell>
          <cell r="AI3861">
            <v>4465253.1100000003</v>
          </cell>
          <cell r="AJ3861">
            <v>4526659.34</v>
          </cell>
          <cell r="AK3861">
            <v>4588910.04</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row>
        <row r="3862">
          <cell r="A3862" t="str">
            <v>WYMedium C&amp;IDLC Central ACParticipantsLow Participation Case0</v>
          </cell>
          <cell r="B3862" t="str">
            <v>WY</v>
          </cell>
          <cell r="C3862" t="str">
            <v>Medium C&amp;I</v>
          </cell>
          <cell r="D3862" t="str">
            <v>DLC Central AC</v>
          </cell>
          <cell r="E3862" t="str">
            <v>Participants</v>
          </cell>
          <cell r="F3862" t="str">
            <v>Low Participation Case</v>
          </cell>
          <cell r="G3862">
            <v>0</v>
          </cell>
          <cell r="H3862">
            <v>0</v>
          </cell>
          <cell r="I3862">
            <v>0</v>
          </cell>
          <cell r="J3862">
            <v>0</v>
          </cell>
          <cell r="K3862">
            <v>0</v>
          </cell>
          <cell r="L3862">
            <v>0</v>
          </cell>
          <cell r="M3862">
            <v>0</v>
          </cell>
          <cell r="N3862">
            <v>0</v>
          </cell>
          <cell r="O3862">
            <v>0</v>
          </cell>
          <cell r="P3862">
            <v>0</v>
          </cell>
          <cell r="Q3862">
            <v>0</v>
          </cell>
          <cell r="R3862">
            <v>16746.686550000006</v>
          </cell>
          <cell r="S3862">
            <v>51018.605550000015</v>
          </cell>
          <cell r="T3862">
            <v>120852.27000000002</v>
          </cell>
          <cell r="U3862">
            <v>157699.79775000006</v>
          </cell>
          <cell r="V3862">
            <v>177800.38649999999</v>
          </cell>
          <cell r="W3862">
            <v>180383.41200000001</v>
          </cell>
          <cell r="X3862">
            <v>182969.12700000001</v>
          </cell>
          <cell r="Y3862">
            <v>185554.33050000004</v>
          </cell>
          <cell r="Z3862">
            <v>188138.90700000001</v>
          </cell>
          <cell r="AA3862">
            <v>190723.30200000003</v>
          </cell>
          <cell r="AB3862">
            <v>193308.027</v>
          </cell>
          <cell r="AC3862">
            <v>195900.88650000002</v>
          </cell>
          <cell r="AD3862">
            <v>198594.91865997191</v>
          </cell>
          <cell r="AE3862">
            <v>201325.99919378545</v>
          </cell>
          <cell r="AF3862">
            <v>204094.63759127702</v>
          </cell>
          <cell r="AG3862">
            <v>206901.35034879539</v>
          </cell>
          <cell r="AH3862">
            <v>209746.66106555553</v>
          </cell>
          <cell r="AI3862">
            <v>212631.10054131731</v>
          </cell>
          <cell r="AJ3862">
            <v>215555.20687540746</v>
          </cell>
          <cell r="AK3862">
            <v>218519.52556710335</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row>
        <row r="3863">
          <cell r="A3863" t="str">
            <v>WYResidentialDLC Central ACProgram Annual BenefitsLow Participation Case0</v>
          </cell>
          <cell r="B3863" t="str">
            <v>WY</v>
          </cell>
          <cell r="C3863" t="str">
            <v>Residential</v>
          </cell>
          <cell r="D3863" t="str">
            <v>DLC Central AC</v>
          </cell>
          <cell r="E3863" t="str">
            <v>Program Annual Benefits</v>
          </cell>
          <cell r="F3863" t="str">
            <v>Low Participation Case</v>
          </cell>
          <cell r="G3863">
            <v>0</v>
          </cell>
          <cell r="H3863">
            <v>0</v>
          </cell>
          <cell r="I3863">
            <v>0</v>
          </cell>
          <cell r="J3863">
            <v>0</v>
          </cell>
          <cell r="K3863">
            <v>0</v>
          </cell>
          <cell r="L3863">
            <v>0</v>
          </cell>
          <cell r="M3863">
            <v>0</v>
          </cell>
          <cell r="N3863">
            <v>0</v>
          </cell>
          <cell r="O3863">
            <v>0</v>
          </cell>
          <cell r="P3863">
            <v>0</v>
          </cell>
          <cell r="Q3863">
            <v>0</v>
          </cell>
          <cell r="R3863">
            <v>573231.01</v>
          </cell>
          <cell r="S3863">
            <v>1745288.43</v>
          </cell>
          <cell r="T3863">
            <v>4127886.26</v>
          </cell>
          <cell r="U3863">
            <v>5388069.9000000004</v>
          </cell>
          <cell r="V3863">
            <v>6066603.5300000003</v>
          </cell>
          <cell r="W3863">
            <v>6146956.6100000003</v>
          </cell>
          <cell r="X3863">
            <v>6226381.7599999998</v>
          </cell>
          <cell r="Y3863">
            <v>6305886.3200000003</v>
          </cell>
          <cell r="Z3863">
            <v>6389191.79</v>
          </cell>
          <cell r="AA3863">
            <v>6482465.1100000003</v>
          </cell>
          <cell r="AB3863">
            <v>6568214.9500000002</v>
          </cell>
          <cell r="AC3863">
            <v>6654117.0800000001</v>
          </cell>
          <cell r="AD3863">
            <v>6743128.8899999997</v>
          </cell>
          <cell r="AE3863">
            <v>6833331.4100000001</v>
          </cell>
          <cell r="AF3863">
            <v>6924740.5700000003</v>
          </cell>
          <cell r="AG3863">
            <v>7017372.5</v>
          </cell>
          <cell r="AH3863">
            <v>7111243.5700000003</v>
          </cell>
          <cell r="AI3863">
            <v>7206370.3399999999</v>
          </cell>
          <cell r="AJ3863">
            <v>7302769.6200000001</v>
          </cell>
          <cell r="AK3863">
            <v>7400458.4299999997</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row>
        <row r="3864">
          <cell r="A3864" t="str">
            <v>WYResidentialDLC Central ACProgram Annual CostsLow Participation Case0</v>
          </cell>
          <cell r="B3864" t="str">
            <v>WY</v>
          </cell>
          <cell r="C3864" t="str">
            <v>Residential</v>
          </cell>
          <cell r="D3864" t="str">
            <v>DLC Central AC</v>
          </cell>
          <cell r="E3864" t="str">
            <v>Program Annual Costs</v>
          </cell>
          <cell r="F3864" t="str">
            <v>Low Participation Case</v>
          </cell>
          <cell r="G3864">
            <v>0</v>
          </cell>
          <cell r="H3864">
            <v>0</v>
          </cell>
          <cell r="I3864">
            <v>0</v>
          </cell>
          <cell r="J3864">
            <v>0</v>
          </cell>
          <cell r="K3864">
            <v>0</v>
          </cell>
          <cell r="L3864">
            <v>0</v>
          </cell>
          <cell r="M3864">
            <v>0</v>
          </cell>
          <cell r="N3864">
            <v>0</v>
          </cell>
          <cell r="O3864">
            <v>0</v>
          </cell>
          <cell r="P3864">
            <v>0</v>
          </cell>
          <cell r="Q3864">
            <v>0</v>
          </cell>
          <cell r="R3864">
            <v>5834317.1500000004</v>
          </cell>
          <cell r="S3864">
            <v>12509121.98</v>
          </cell>
          <cell r="T3864">
            <v>26286343.199999999</v>
          </cell>
          <cell r="U3864">
            <v>16130618.27</v>
          </cell>
          <cell r="V3864">
            <v>10911310.720000001</v>
          </cell>
          <cell r="W3864">
            <v>4823091.07</v>
          </cell>
          <cell r="X3864">
            <v>4899046.41</v>
          </cell>
          <cell r="Y3864">
            <v>4974249.76</v>
          </cell>
          <cell r="Z3864">
            <v>5049879.66</v>
          </cell>
          <cell r="AA3864">
            <v>5126289.05</v>
          </cell>
          <cell r="AB3864">
            <v>5203203.5</v>
          </cell>
          <cell r="AC3864">
            <v>5283869.59</v>
          </cell>
          <cell r="AD3864">
            <v>5405233.1200000001</v>
          </cell>
          <cell r="AE3864">
            <v>5502775.29</v>
          </cell>
          <cell r="AF3864">
            <v>5602414.6799999997</v>
          </cell>
          <cell r="AG3864">
            <v>5704204.7300000004</v>
          </cell>
          <cell r="AH3864">
            <v>5808200.4400000004</v>
          </cell>
          <cell r="AI3864">
            <v>5914458.3899999997</v>
          </cell>
          <cell r="AJ3864">
            <v>6023036.7800000003</v>
          </cell>
          <cell r="AK3864">
            <v>6133995.5099999998</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row>
        <row r="3865">
          <cell r="A3865" t="str">
            <v>WYResidentialDLC Central ACNon-Incentive CostsLow Participation Case0</v>
          </cell>
          <cell r="B3865" t="str">
            <v>WY</v>
          </cell>
          <cell r="C3865" t="str">
            <v>Residential</v>
          </cell>
          <cell r="D3865" t="str">
            <v>DLC Central AC</v>
          </cell>
          <cell r="E3865" t="str">
            <v>Non-Incentive Costs</v>
          </cell>
          <cell r="F3865" t="str">
            <v>Low Participation Case</v>
          </cell>
          <cell r="G3865">
            <v>0</v>
          </cell>
          <cell r="H3865">
            <v>0</v>
          </cell>
          <cell r="I3865">
            <v>0</v>
          </cell>
          <cell r="J3865">
            <v>0</v>
          </cell>
          <cell r="K3865">
            <v>0</v>
          </cell>
          <cell r="L3865">
            <v>0</v>
          </cell>
          <cell r="M3865">
            <v>0</v>
          </cell>
          <cell r="N3865">
            <v>0</v>
          </cell>
          <cell r="O3865">
            <v>0</v>
          </cell>
          <cell r="P3865">
            <v>0</v>
          </cell>
          <cell r="Q3865">
            <v>0</v>
          </cell>
          <cell r="R3865">
            <v>5482636.7300000004</v>
          </cell>
          <cell r="S3865">
            <v>11437731.27</v>
          </cell>
          <cell r="T3865">
            <v>23748445.530000001</v>
          </cell>
          <cell r="U3865">
            <v>12818922.52</v>
          </cell>
          <cell r="V3865">
            <v>7177502.6100000003</v>
          </cell>
          <cell r="W3865">
            <v>1035039.42</v>
          </cell>
          <cell r="X3865">
            <v>1056694.75</v>
          </cell>
          <cell r="Y3865">
            <v>1077608.81</v>
          </cell>
          <cell r="Z3865">
            <v>1098962.6200000001</v>
          </cell>
          <cell r="AA3865">
            <v>1121099.71</v>
          </cell>
          <cell r="AB3865">
            <v>1143734.93</v>
          </cell>
          <cell r="AC3865">
            <v>1169950.97</v>
          </cell>
          <cell r="AD3865">
            <v>1234739.83</v>
          </cell>
          <cell r="AE3865">
            <v>1274929.31</v>
          </cell>
          <cell r="AF3865">
            <v>1316427.29</v>
          </cell>
          <cell r="AG3865">
            <v>1359276.37</v>
          </cell>
          <cell r="AH3865">
            <v>1403520.56</v>
          </cell>
          <cell r="AI3865">
            <v>1449205.28</v>
          </cell>
          <cell r="AJ3865">
            <v>1496377.44</v>
          </cell>
          <cell r="AK3865">
            <v>1545085.48</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row>
        <row r="3866">
          <cell r="A3866" t="str">
            <v>WYResidentialDLC Central ACSummer Peak Reduction @Meter  (MW)Low Participation Case0</v>
          </cell>
          <cell r="B3866" t="str">
            <v>WY</v>
          </cell>
          <cell r="C3866" t="str">
            <v>Residential</v>
          </cell>
          <cell r="D3866" t="str">
            <v>DLC Central AC</v>
          </cell>
          <cell r="E3866" t="str">
            <v>Summer Peak Reduction @Meter  (MW)</v>
          </cell>
          <cell r="F3866" t="str">
            <v>Low Participation Case</v>
          </cell>
          <cell r="G3866">
            <v>0</v>
          </cell>
          <cell r="H3866">
            <v>0</v>
          </cell>
          <cell r="I3866">
            <v>0</v>
          </cell>
          <cell r="J3866">
            <v>0</v>
          </cell>
          <cell r="K3866">
            <v>0</v>
          </cell>
          <cell r="L3866">
            <v>0</v>
          </cell>
          <cell r="M3866">
            <v>0</v>
          </cell>
          <cell r="N3866">
            <v>0</v>
          </cell>
          <cell r="O3866">
            <v>0</v>
          </cell>
          <cell r="P3866">
            <v>0</v>
          </cell>
          <cell r="Q3866">
            <v>0</v>
          </cell>
          <cell r="R3866">
            <v>5.1061481672101516</v>
          </cell>
          <cell r="S3866">
            <v>15.546439584201273</v>
          </cell>
          <cell r="T3866">
            <v>36.769815927493447</v>
          </cell>
          <cell r="U3866">
            <v>47.99510590524666</v>
          </cell>
          <cell r="V3866">
            <v>54.039254216657497</v>
          </cell>
          <cell r="W3866">
            <v>54.75501228123791</v>
          </cell>
          <cell r="X3866">
            <v>55.462504704051796</v>
          </cell>
          <cell r="Y3866">
            <v>56.170704503007471</v>
          </cell>
          <cell r="Z3866">
            <v>56.91276145592839</v>
          </cell>
          <cell r="AA3866">
            <v>57.74360864977195</v>
          </cell>
          <cell r="AB3866">
            <v>58.507439221742665</v>
          </cell>
          <cell r="AC3866">
            <v>59.27262640549219</v>
          </cell>
          <cell r="AD3866">
            <v>60.065513565673378</v>
          </cell>
          <cell r="AE3866">
            <v>60.869007140432515</v>
          </cell>
          <cell r="AF3866">
            <v>61.683249011282939</v>
          </cell>
          <cell r="AG3866">
            <v>62.508382957680382</v>
          </cell>
          <cell r="AH3866">
            <v>63.344554682411669</v>
          </cell>
          <cell r="AI3866">
            <v>64.191911837323005</v>
          </cell>
          <cell r="AJ3866">
            <v>65.050604049392433</v>
          </cell>
          <cell r="AK3866">
            <v>65.920782947151125</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row>
        <row r="3867">
          <cell r="A3867" t="str">
            <v>WYResidentialDLC Central ACSummer Peak Reduction @Generation (MW)Low Participation Case0</v>
          </cell>
          <cell r="B3867" t="str">
            <v>WY</v>
          </cell>
          <cell r="C3867" t="str">
            <v>Residential</v>
          </cell>
          <cell r="D3867" t="str">
            <v>DLC Central AC</v>
          </cell>
          <cell r="E3867" t="str">
            <v>Summer Peak Reduction @Generation (MW)</v>
          </cell>
          <cell r="F3867" t="str">
            <v>Low Participation Case</v>
          </cell>
          <cell r="G3867">
            <v>0</v>
          </cell>
          <cell r="H3867">
            <v>0</v>
          </cell>
          <cell r="I3867">
            <v>0</v>
          </cell>
          <cell r="J3867">
            <v>0</v>
          </cell>
          <cell r="K3867">
            <v>0</v>
          </cell>
          <cell r="L3867">
            <v>0</v>
          </cell>
          <cell r="M3867">
            <v>0</v>
          </cell>
          <cell r="N3867">
            <v>0</v>
          </cell>
          <cell r="O3867">
            <v>0</v>
          </cell>
          <cell r="P3867">
            <v>0</v>
          </cell>
          <cell r="Q3867">
            <v>0</v>
          </cell>
          <cell r="R3867">
            <v>5.6309529854545115</v>
          </cell>
          <cell r="S3867">
            <v>17.1442871462299</v>
          </cell>
          <cell r="T3867">
            <v>40.548980952242438</v>
          </cell>
          <cell r="U3867">
            <v>52.92799504328039</v>
          </cell>
          <cell r="V3867">
            <v>59.593354892652727</v>
          </cell>
          <cell r="W3867">
            <v>60.382677857562754</v>
          </cell>
          <cell r="X3867">
            <v>61.162885646285609</v>
          </cell>
          <cell r="Y3867">
            <v>61.94387351456492</v>
          </cell>
          <cell r="Z3867">
            <v>62.762198341341403</v>
          </cell>
          <cell r="AA3867">
            <v>63.678439181486489</v>
          </cell>
          <cell r="AB3867">
            <v>64.520775498172327</v>
          </cell>
          <cell r="AC3867">
            <v>65.364607857843168</v>
          </cell>
          <cell r="AD3867">
            <v>66.238987169908881</v>
          </cell>
          <cell r="AE3867">
            <v>67.125063013269198</v>
          </cell>
          <cell r="AF3867">
            <v>68.022991851877961</v>
          </cell>
          <cell r="AG3867">
            <v>68.932932242700019</v>
          </cell>
          <cell r="AH3867">
            <v>69.855044863709381</v>
          </cell>
          <cell r="AI3867">
            <v>70.789492542261797</v>
          </cell>
          <cell r="AJ3867">
            <v>71.73644028384696</v>
          </cell>
          <cell r="AK3867">
            <v>72.696055301225314</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row>
        <row r="3868">
          <cell r="A3868" t="str">
            <v>WYResidentialDLC Central ACWinter Peak Reduction @Meter  (MW)Low Participation Case0</v>
          </cell>
          <cell r="B3868" t="str">
            <v>WY</v>
          </cell>
          <cell r="C3868" t="str">
            <v>Residential</v>
          </cell>
          <cell r="D3868" t="str">
            <v>DLC Central AC</v>
          </cell>
          <cell r="E3868" t="str">
            <v>Winter Peak Reduction @Meter  (MW)</v>
          </cell>
          <cell r="F3868" t="str">
            <v>Low Participation Case</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row>
        <row r="3869">
          <cell r="A3869" t="str">
            <v>WYResidentialDLC Central ACWinter Peak Reduction @Generation (MW)Low Participation Case0</v>
          </cell>
          <cell r="B3869" t="str">
            <v>WY</v>
          </cell>
          <cell r="C3869" t="str">
            <v>Residential</v>
          </cell>
          <cell r="D3869" t="str">
            <v>DLC Central AC</v>
          </cell>
          <cell r="E3869" t="str">
            <v>Winter Peak Reduction @Generation (MW)</v>
          </cell>
          <cell r="F3869" t="str">
            <v>Low Participation Case</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row>
        <row r="3870">
          <cell r="A3870" t="str">
            <v>WYResidentialDLC Central ACProgram Annual BenefitsLow Participation Case0</v>
          </cell>
          <cell r="B3870" t="str">
            <v>WY</v>
          </cell>
          <cell r="C3870" t="str">
            <v>Residential</v>
          </cell>
          <cell r="D3870" t="str">
            <v>DLC Central AC</v>
          </cell>
          <cell r="E3870" t="str">
            <v>Program Annual Benefits</v>
          </cell>
          <cell r="F3870" t="str">
            <v>Low Participation Case</v>
          </cell>
          <cell r="G3870">
            <v>0</v>
          </cell>
        </row>
        <row r="3871">
          <cell r="A3871" t="str">
            <v>WYResidentialDLC Central ACNew ParticipantsLow Participation Case0</v>
          </cell>
          <cell r="B3871" t="str">
            <v>WY</v>
          </cell>
          <cell r="C3871" t="str">
            <v>Residential</v>
          </cell>
          <cell r="D3871" t="str">
            <v>DLC Central AC</v>
          </cell>
          <cell r="E3871" t="str">
            <v>New Participants</v>
          </cell>
          <cell r="F3871" t="str">
            <v>Low Participation Case</v>
          </cell>
          <cell r="G3871">
            <v>0</v>
          </cell>
          <cell r="H3871">
            <v>0</v>
          </cell>
          <cell r="I3871">
            <v>0</v>
          </cell>
          <cell r="J3871">
            <v>0</v>
          </cell>
          <cell r="K3871">
            <v>0</v>
          </cell>
          <cell r="L3871">
            <v>0</v>
          </cell>
          <cell r="M3871">
            <v>0</v>
          </cell>
          <cell r="N3871">
            <v>0</v>
          </cell>
          <cell r="O3871">
            <v>0</v>
          </cell>
          <cell r="P3871">
            <v>0</v>
          </cell>
          <cell r="Q3871">
            <v>0</v>
          </cell>
          <cell r="R3871">
            <v>16746.686550000006</v>
          </cell>
          <cell r="S3871">
            <v>34271.919000000009</v>
          </cell>
          <cell r="T3871">
            <v>69833.664450000011</v>
          </cell>
          <cell r="U3871">
            <v>36847.527750000037</v>
          </cell>
          <cell r="V3871">
            <v>20100.588749999937</v>
          </cell>
          <cell r="W3871">
            <v>2583.0255000000179</v>
          </cell>
          <cell r="X3871">
            <v>2585.7149999999965</v>
          </cell>
          <cell r="Y3871">
            <v>2585.2035000000324</v>
          </cell>
          <cell r="Z3871">
            <v>2584.5764999999665</v>
          </cell>
          <cell r="AA3871">
            <v>2584.3950000000186</v>
          </cell>
          <cell r="AB3871">
            <v>2584.7249999999767</v>
          </cell>
          <cell r="AC3871">
            <v>2592.8595000000205</v>
          </cell>
          <cell r="AD3871">
            <v>2694.0321599718882</v>
          </cell>
          <cell r="AE3871">
            <v>2731.0805338135397</v>
          </cell>
          <cell r="AF3871">
            <v>2768.6383974915661</v>
          </cell>
          <cell r="AG3871">
            <v>2806.7127575183695</v>
          </cell>
          <cell r="AH3871">
            <v>2845.3107167601411</v>
          </cell>
          <cell r="AI3871">
            <v>2884.4394757617847</v>
          </cell>
          <cell r="AJ3871">
            <v>2924.1063340901455</v>
          </cell>
          <cell r="AK3871">
            <v>2964.3186916958948</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row>
        <row r="3872">
          <cell r="A3872" t="str">
            <v>WYResidentialDLC Central ACIncentive CostsLow Participation Case0</v>
          </cell>
          <cell r="B3872" t="str">
            <v>WY</v>
          </cell>
          <cell r="C3872" t="str">
            <v>Residential</v>
          </cell>
          <cell r="D3872" t="str">
            <v>DLC Central AC</v>
          </cell>
          <cell r="E3872" t="str">
            <v>Incentive Costs</v>
          </cell>
          <cell r="F3872" t="str">
            <v>Low Participation Case</v>
          </cell>
          <cell r="G3872">
            <v>0</v>
          </cell>
          <cell r="H3872">
            <v>0</v>
          </cell>
          <cell r="I3872">
            <v>0</v>
          </cell>
          <cell r="J3872">
            <v>0</v>
          </cell>
          <cell r="K3872">
            <v>0</v>
          </cell>
          <cell r="L3872">
            <v>0</v>
          </cell>
          <cell r="M3872">
            <v>0</v>
          </cell>
          <cell r="N3872">
            <v>0</v>
          </cell>
          <cell r="O3872">
            <v>0</v>
          </cell>
          <cell r="P3872">
            <v>0</v>
          </cell>
          <cell r="Q3872">
            <v>0</v>
          </cell>
          <cell r="R3872">
            <v>351680.42</v>
          </cell>
          <cell r="S3872">
            <v>1071390.72</v>
          </cell>
          <cell r="T3872">
            <v>2537897.67</v>
          </cell>
          <cell r="U3872">
            <v>3311695.75</v>
          </cell>
          <cell r="V3872">
            <v>3733808.12</v>
          </cell>
          <cell r="W3872">
            <v>3788051.65</v>
          </cell>
          <cell r="X3872">
            <v>3842351.67</v>
          </cell>
          <cell r="Y3872">
            <v>3896640.94</v>
          </cell>
          <cell r="Z3872">
            <v>3950917.05</v>
          </cell>
          <cell r="AA3872">
            <v>4005189.34</v>
          </cell>
          <cell r="AB3872">
            <v>4059468.57</v>
          </cell>
          <cell r="AC3872">
            <v>4113918.62</v>
          </cell>
          <cell r="AD3872">
            <v>4170493.29</v>
          </cell>
          <cell r="AE3872">
            <v>4227845.9800000004</v>
          </cell>
          <cell r="AF3872">
            <v>4285987.3899999997</v>
          </cell>
          <cell r="AG3872">
            <v>4344928.3600000003</v>
          </cell>
          <cell r="AH3872">
            <v>4404679.88</v>
          </cell>
          <cell r="AI3872">
            <v>4465253.1100000003</v>
          </cell>
          <cell r="AJ3872">
            <v>4526659.34</v>
          </cell>
          <cell r="AK3872">
            <v>4588910.04</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row>
        <row r="3873">
          <cell r="A3873" t="str">
            <v>WYResidentialDLC Central ACParticipantsLow Participation Case0</v>
          </cell>
          <cell r="B3873" t="str">
            <v>WY</v>
          </cell>
          <cell r="C3873" t="str">
            <v>Residential</v>
          </cell>
          <cell r="D3873" t="str">
            <v>DLC Central AC</v>
          </cell>
          <cell r="E3873" t="str">
            <v>Participants</v>
          </cell>
          <cell r="F3873" t="str">
            <v>Low Participation Case</v>
          </cell>
          <cell r="G3873">
            <v>0</v>
          </cell>
          <cell r="H3873">
            <v>0</v>
          </cell>
          <cell r="I3873">
            <v>0</v>
          </cell>
          <cell r="J3873">
            <v>0</v>
          </cell>
          <cell r="K3873">
            <v>0</v>
          </cell>
          <cell r="L3873">
            <v>0</v>
          </cell>
          <cell r="M3873">
            <v>0</v>
          </cell>
          <cell r="N3873">
            <v>0</v>
          </cell>
          <cell r="O3873">
            <v>0</v>
          </cell>
          <cell r="P3873">
            <v>0</v>
          </cell>
          <cell r="Q3873">
            <v>0</v>
          </cell>
          <cell r="R3873">
            <v>16746.686550000006</v>
          </cell>
          <cell r="S3873">
            <v>51018.605550000015</v>
          </cell>
          <cell r="T3873">
            <v>120852.27000000002</v>
          </cell>
          <cell r="U3873">
            <v>157699.79775000006</v>
          </cell>
          <cell r="V3873">
            <v>177800.38649999999</v>
          </cell>
          <cell r="W3873">
            <v>180383.41200000001</v>
          </cell>
          <cell r="X3873">
            <v>182969.12700000001</v>
          </cell>
          <cell r="Y3873">
            <v>185554.33050000004</v>
          </cell>
          <cell r="Z3873">
            <v>188138.90700000001</v>
          </cell>
          <cell r="AA3873">
            <v>190723.30200000003</v>
          </cell>
          <cell r="AB3873">
            <v>193308.027</v>
          </cell>
          <cell r="AC3873">
            <v>195900.88650000002</v>
          </cell>
          <cell r="AD3873">
            <v>198594.91865997191</v>
          </cell>
          <cell r="AE3873">
            <v>201325.99919378545</v>
          </cell>
          <cell r="AF3873">
            <v>204094.63759127702</v>
          </cell>
          <cell r="AG3873">
            <v>206901.35034879539</v>
          </cell>
          <cell r="AH3873">
            <v>209746.66106555553</v>
          </cell>
          <cell r="AI3873">
            <v>212631.10054131731</v>
          </cell>
          <cell r="AJ3873">
            <v>215555.20687540746</v>
          </cell>
          <cell r="AK3873">
            <v>218519.52556710335</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row>
        <row r="3874">
          <cell r="A3874" t="str">
            <v>WYSmall C&amp;IDLC Central ACProgram Annual BenefitsLow Participation Case0</v>
          </cell>
          <cell r="B3874" t="str">
            <v>WY</v>
          </cell>
          <cell r="C3874" t="str">
            <v>Small C&amp;I</v>
          </cell>
          <cell r="D3874" t="str">
            <v>DLC Central AC</v>
          </cell>
          <cell r="E3874" t="str">
            <v>Program Annual Benefits</v>
          </cell>
          <cell r="F3874" t="str">
            <v>Low Participation Case</v>
          </cell>
          <cell r="G3874">
            <v>0</v>
          </cell>
          <cell r="H3874">
            <v>0</v>
          </cell>
          <cell r="I3874">
            <v>0</v>
          </cell>
          <cell r="J3874">
            <v>0</v>
          </cell>
          <cell r="K3874">
            <v>0</v>
          </cell>
          <cell r="L3874">
            <v>0</v>
          </cell>
          <cell r="M3874">
            <v>0</v>
          </cell>
          <cell r="N3874">
            <v>0</v>
          </cell>
          <cell r="O3874">
            <v>0</v>
          </cell>
          <cell r="P3874">
            <v>0</v>
          </cell>
          <cell r="Q3874">
            <v>0</v>
          </cell>
          <cell r="R3874">
            <v>573231.01</v>
          </cell>
          <cell r="S3874">
            <v>1745288.43</v>
          </cell>
          <cell r="T3874">
            <v>4127886.26</v>
          </cell>
          <cell r="U3874">
            <v>5388069.9000000004</v>
          </cell>
          <cell r="V3874">
            <v>6066603.5300000003</v>
          </cell>
          <cell r="W3874">
            <v>6146956.6100000003</v>
          </cell>
          <cell r="X3874">
            <v>6226381.7599999998</v>
          </cell>
          <cell r="Y3874">
            <v>6305886.3200000003</v>
          </cell>
          <cell r="Z3874">
            <v>6389191.79</v>
          </cell>
          <cell r="AA3874">
            <v>6482465.1100000003</v>
          </cell>
          <cell r="AB3874">
            <v>6568214.9500000002</v>
          </cell>
          <cell r="AC3874">
            <v>6654117.0800000001</v>
          </cell>
          <cell r="AD3874">
            <v>6743128.8899999997</v>
          </cell>
          <cell r="AE3874">
            <v>6833331.4100000001</v>
          </cell>
          <cell r="AF3874">
            <v>6924740.5700000003</v>
          </cell>
          <cell r="AG3874">
            <v>7017372.5</v>
          </cell>
          <cell r="AH3874">
            <v>7111243.5700000003</v>
          </cell>
          <cell r="AI3874">
            <v>7206370.3399999999</v>
          </cell>
          <cell r="AJ3874">
            <v>7302769.6200000001</v>
          </cell>
          <cell r="AK3874">
            <v>7400458.4299999997</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row>
        <row r="3875">
          <cell r="A3875" t="str">
            <v>WYSmall C&amp;IDLC Central ACProgram Annual CostsLow Participation Case0</v>
          </cell>
          <cell r="B3875" t="str">
            <v>WY</v>
          </cell>
          <cell r="C3875" t="str">
            <v>Small C&amp;I</v>
          </cell>
          <cell r="D3875" t="str">
            <v>DLC Central AC</v>
          </cell>
          <cell r="E3875" t="str">
            <v>Program Annual Costs</v>
          </cell>
          <cell r="F3875" t="str">
            <v>Low Participation Case</v>
          </cell>
          <cell r="G3875">
            <v>0</v>
          </cell>
          <cell r="H3875">
            <v>0</v>
          </cell>
          <cell r="I3875">
            <v>0</v>
          </cell>
          <cell r="J3875">
            <v>0</v>
          </cell>
          <cell r="K3875">
            <v>0</v>
          </cell>
          <cell r="L3875">
            <v>0</v>
          </cell>
          <cell r="M3875">
            <v>0</v>
          </cell>
          <cell r="N3875">
            <v>0</v>
          </cell>
          <cell r="O3875">
            <v>0</v>
          </cell>
          <cell r="P3875">
            <v>0</v>
          </cell>
          <cell r="Q3875">
            <v>0</v>
          </cell>
          <cell r="R3875">
            <v>5834317.1500000004</v>
          </cell>
          <cell r="S3875">
            <v>12509121.98</v>
          </cell>
          <cell r="T3875">
            <v>26286343.199999999</v>
          </cell>
          <cell r="U3875">
            <v>16130618.27</v>
          </cell>
          <cell r="V3875">
            <v>10911310.720000001</v>
          </cell>
          <cell r="W3875">
            <v>4823091.07</v>
          </cell>
          <cell r="X3875">
            <v>4899046.41</v>
          </cell>
          <cell r="Y3875">
            <v>4974249.76</v>
          </cell>
          <cell r="Z3875">
            <v>5049879.66</v>
          </cell>
          <cell r="AA3875">
            <v>5126289.05</v>
          </cell>
          <cell r="AB3875">
            <v>5203203.5</v>
          </cell>
          <cell r="AC3875">
            <v>5283869.59</v>
          </cell>
          <cell r="AD3875">
            <v>5405233.1200000001</v>
          </cell>
          <cell r="AE3875">
            <v>5502775.29</v>
          </cell>
          <cell r="AF3875">
            <v>5602414.6799999997</v>
          </cell>
          <cell r="AG3875">
            <v>5704204.7300000004</v>
          </cell>
          <cell r="AH3875">
            <v>5808200.4400000004</v>
          </cell>
          <cell r="AI3875">
            <v>5914458.3899999997</v>
          </cell>
          <cell r="AJ3875">
            <v>6023036.7800000003</v>
          </cell>
          <cell r="AK3875">
            <v>6133995.5099999998</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row>
        <row r="3876">
          <cell r="A3876" t="str">
            <v>WYSmall C&amp;IDLC Central ACNon-Incentive CostsLow Participation Case0</v>
          </cell>
          <cell r="B3876" t="str">
            <v>WY</v>
          </cell>
          <cell r="C3876" t="str">
            <v>Small C&amp;I</v>
          </cell>
          <cell r="D3876" t="str">
            <v>DLC Central AC</v>
          </cell>
          <cell r="E3876" t="str">
            <v>Non-Incentive Costs</v>
          </cell>
          <cell r="F3876" t="str">
            <v>Low Participation Case</v>
          </cell>
          <cell r="G3876">
            <v>0</v>
          </cell>
          <cell r="H3876">
            <v>0</v>
          </cell>
          <cell r="I3876">
            <v>0</v>
          </cell>
          <cell r="J3876">
            <v>0</v>
          </cell>
          <cell r="K3876">
            <v>0</v>
          </cell>
          <cell r="L3876">
            <v>0</v>
          </cell>
          <cell r="M3876">
            <v>0</v>
          </cell>
          <cell r="N3876">
            <v>0</v>
          </cell>
          <cell r="O3876">
            <v>0</v>
          </cell>
          <cell r="P3876">
            <v>0</v>
          </cell>
          <cell r="Q3876">
            <v>0</v>
          </cell>
          <cell r="R3876">
            <v>5482636.7300000004</v>
          </cell>
          <cell r="S3876">
            <v>11437731.27</v>
          </cell>
          <cell r="T3876">
            <v>23748445.530000001</v>
          </cell>
          <cell r="U3876">
            <v>12818922.52</v>
          </cell>
          <cell r="V3876">
            <v>7177502.6100000003</v>
          </cell>
          <cell r="W3876">
            <v>1035039.42</v>
          </cell>
          <cell r="X3876">
            <v>1056694.75</v>
          </cell>
          <cell r="Y3876">
            <v>1077608.81</v>
          </cell>
          <cell r="Z3876">
            <v>1098962.6200000001</v>
          </cell>
          <cell r="AA3876">
            <v>1121099.71</v>
          </cell>
          <cell r="AB3876">
            <v>1143734.93</v>
          </cell>
          <cell r="AC3876">
            <v>1169950.97</v>
          </cell>
          <cell r="AD3876">
            <v>1234739.83</v>
          </cell>
          <cell r="AE3876">
            <v>1274929.31</v>
          </cell>
          <cell r="AF3876">
            <v>1316427.29</v>
          </cell>
          <cell r="AG3876">
            <v>1359276.37</v>
          </cell>
          <cell r="AH3876">
            <v>1403520.56</v>
          </cell>
          <cell r="AI3876">
            <v>1449205.28</v>
          </cell>
          <cell r="AJ3876">
            <v>1496377.44</v>
          </cell>
          <cell r="AK3876">
            <v>1545085.48</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row>
        <row r="3877">
          <cell r="A3877" t="str">
            <v>WYSmall C&amp;IDLC Central ACSummer Peak Reduction @Meter  (MW)Low Participation Case0</v>
          </cell>
          <cell r="B3877" t="str">
            <v>WY</v>
          </cell>
          <cell r="C3877" t="str">
            <v>Small C&amp;I</v>
          </cell>
          <cell r="D3877" t="str">
            <v>DLC Central AC</v>
          </cell>
          <cell r="E3877" t="str">
            <v>Summer Peak Reduction @Meter  (MW)</v>
          </cell>
          <cell r="F3877" t="str">
            <v>Low Participation Case</v>
          </cell>
          <cell r="G3877">
            <v>0</v>
          </cell>
          <cell r="H3877">
            <v>0</v>
          </cell>
          <cell r="I3877">
            <v>0</v>
          </cell>
          <cell r="J3877">
            <v>0</v>
          </cell>
          <cell r="K3877">
            <v>0</v>
          </cell>
          <cell r="L3877">
            <v>0</v>
          </cell>
          <cell r="M3877">
            <v>0</v>
          </cell>
          <cell r="N3877">
            <v>0</v>
          </cell>
          <cell r="O3877">
            <v>0</v>
          </cell>
          <cell r="P3877">
            <v>0</v>
          </cell>
          <cell r="Q3877">
            <v>0</v>
          </cell>
          <cell r="R3877">
            <v>5.1061481672101516</v>
          </cell>
          <cell r="S3877">
            <v>15.546439584201273</v>
          </cell>
          <cell r="T3877">
            <v>36.769815927493447</v>
          </cell>
          <cell r="U3877">
            <v>47.99510590524666</v>
          </cell>
          <cell r="V3877">
            <v>54.039254216657497</v>
          </cell>
          <cell r="W3877">
            <v>54.75501228123791</v>
          </cell>
          <cell r="X3877">
            <v>55.462504704051796</v>
          </cell>
          <cell r="Y3877">
            <v>56.170704503007471</v>
          </cell>
          <cell r="Z3877">
            <v>56.91276145592839</v>
          </cell>
          <cell r="AA3877">
            <v>57.74360864977195</v>
          </cell>
          <cell r="AB3877">
            <v>58.507439221742665</v>
          </cell>
          <cell r="AC3877">
            <v>59.27262640549219</v>
          </cell>
          <cell r="AD3877">
            <v>60.065513565673378</v>
          </cell>
          <cell r="AE3877">
            <v>60.869007140432515</v>
          </cell>
          <cell r="AF3877">
            <v>61.683249011282939</v>
          </cell>
          <cell r="AG3877">
            <v>62.508382957680382</v>
          </cell>
          <cell r="AH3877">
            <v>63.344554682411669</v>
          </cell>
          <cell r="AI3877">
            <v>64.191911837323005</v>
          </cell>
          <cell r="AJ3877">
            <v>65.050604049392433</v>
          </cell>
          <cell r="AK3877">
            <v>65.920782947151125</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row>
        <row r="3878">
          <cell r="A3878" t="str">
            <v>WYSmall C&amp;IDLC Central ACSummer Peak Reduction @Generation (MW)Low Participation Case0</v>
          </cell>
          <cell r="B3878" t="str">
            <v>WY</v>
          </cell>
          <cell r="C3878" t="str">
            <v>Small C&amp;I</v>
          </cell>
          <cell r="D3878" t="str">
            <v>DLC Central AC</v>
          </cell>
          <cell r="E3878" t="str">
            <v>Summer Peak Reduction @Generation (MW)</v>
          </cell>
          <cell r="F3878" t="str">
            <v>Low Participation Case</v>
          </cell>
          <cell r="G3878">
            <v>0</v>
          </cell>
          <cell r="H3878">
            <v>0</v>
          </cell>
          <cell r="I3878">
            <v>0</v>
          </cell>
          <cell r="J3878">
            <v>0</v>
          </cell>
          <cell r="K3878">
            <v>0</v>
          </cell>
          <cell r="L3878">
            <v>0</v>
          </cell>
          <cell r="M3878">
            <v>0</v>
          </cell>
          <cell r="N3878">
            <v>0</v>
          </cell>
          <cell r="O3878">
            <v>0</v>
          </cell>
          <cell r="P3878">
            <v>0</v>
          </cell>
          <cell r="Q3878">
            <v>0</v>
          </cell>
          <cell r="R3878">
            <v>5.6309529854545115</v>
          </cell>
          <cell r="S3878">
            <v>17.1442871462299</v>
          </cell>
          <cell r="T3878">
            <v>40.548980952242438</v>
          </cell>
          <cell r="U3878">
            <v>52.92799504328039</v>
          </cell>
          <cell r="V3878">
            <v>59.593354892652727</v>
          </cell>
          <cell r="W3878">
            <v>60.382677857562754</v>
          </cell>
          <cell r="X3878">
            <v>61.162885646285609</v>
          </cell>
          <cell r="Y3878">
            <v>61.94387351456492</v>
          </cell>
          <cell r="Z3878">
            <v>62.762198341341403</v>
          </cell>
          <cell r="AA3878">
            <v>63.678439181486489</v>
          </cell>
          <cell r="AB3878">
            <v>64.520775498172327</v>
          </cell>
          <cell r="AC3878">
            <v>65.364607857843168</v>
          </cell>
          <cell r="AD3878">
            <v>66.238987169908881</v>
          </cell>
          <cell r="AE3878">
            <v>67.125063013269198</v>
          </cell>
          <cell r="AF3878">
            <v>68.022991851877961</v>
          </cell>
          <cell r="AG3878">
            <v>68.932932242700019</v>
          </cell>
          <cell r="AH3878">
            <v>69.855044863709381</v>
          </cell>
          <cell r="AI3878">
            <v>70.789492542261797</v>
          </cell>
          <cell r="AJ3878">
            <v>71.73644028384696</v>
          </cell>
          <cell r="AK3878">
            <v>72.696055301225314</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row>
        <row r="3879">
          <cell r="A3879" t="str">
            <v>WYSmall C&amp;IDLC Central ACWinter Peak Reduction @Meter  (MW)Low Participation Case0</v>
          </cell>
          <cell r="B3879" t="str">
            <v>WY</v>
          </cell>
          <cell r="C3879" t="str">
            <v>Small C&amp;I</v>
          </cell>
          <cell r="D3879" t="str">
            <v>DLC Central AC</v>
          </cell>
          <cell r="E3879" t="str">
            <v>Winter Peak Reduction @Meter  (MW)</v>
          </cell>
          <cell r="F3879" t="str">
            <v>Low Participation Case</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row>
        <row r="3880">
          <cell r="A3880" t="str">
            <v>WYSmall C&amp;IDLC Central ACWinter Peak Reduction @Generation (MW)Low Participation Case0</v>
          </cell>
          <cell r="B3880" t="str">
            <v>WY</v>
          </cell>
          <cell r="C3880" t="str">
            <v>Small C&amp;I</v>
          </cell>
          <cell r="D3880" t="str">
            <v>DLC Central AC</v>
          </cell>
          <cell r="E3880" t="str">
            <v>Winter Peak Reduction @Generation (MW)</v>
          </cell>
          <cell r="F3880" t="str">
            <v>Low Participation Case</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row>
        <row r="3881">
          <cell r="A3881" t="str">
            <v>WYSmall C&amp;IDLC Central ACProgram Annual BenefitsLow Participation Case0</v>
          </cell>
          <cell r="B3881" t="str">
            <v>WY</v>
          </cell>
          <cell r="C3881" t="str">
            <v>Small C&amp;I</v>
          </cell>
          <cell r="D3881" t="str">
            <v>DLC Central AC</v>
          </cell>
          <cell r="E3881" t="str">
            <v>Program Annual Benefits</v>
          </cell>
          <cell r="F3881" t="str">
            <v>Low Participation Case</v>
          </cell>
          <cell r="G3881">
            <v>0</v>
          </cell>
        </row>
        <row r="3882">
          <cell r="A3882" t="str">
            <v>WYSmall C&amp;IDLC Central ACNew ParticipantsLow Participation Case0</v>
          </cell>
          <cell r="B3882" t="str">
            <v>WY</v>
          </cell>
          <cell r="C3882" t="str">
            <v>Small C&amp;I</v>
          </cell>
          <cell r="D3882" t="str">
            <v>DLC Central AC</v>
          </cell>
          <cell r="E3882" t="str">
            <v>New Participants</v>
          </cell>
          <cell r="F3882" t="str">
            <v>Low Participation Case</v>
          </cell>
          <cell r="G3882">
            <v>0</v>
          </cell>
          <cell r="H3882">
            <v>0</v>
          </cell>
          <cell r="I3882">
            <v>0</v>
          </cell>
          <cell r="J3882">
            <v>0</v>
          </cell>
          <cell r="K3882">
            <v>0</v>
          </cell>
          <cell r="L3882">
            <v>0</v>
          </cell>
          <cell r="M3882">
            <v>0</v>
          </cell>
          <cell r="N3882">
            <v>0</v>
          </cell>
          <cell r="O3882">
            <v>0</v>
          </cell>
          <cell r="P3882">
            <v>0</v>
          </cell>
          <cell r="Q3882">
            <v>0</v>
          </cell>
          <cell r="R3882">
            <v>16746.686550000006</v>
          </cell>
          <cell r="S3882">
            <v>34271.919000000009</v>
          </cell>
          <cell r="T3882">
            <v>69833.664450000011</v>
          </cell>
          <cell r="U3882">
            <v>36847.527750000037</v>
          </cell>
          <cell r="V3882">
            <v>20100.588749999937</v>
          </cell>
          <cell r="W3882">
            <v>2583.0255000000179</v>
          </cell>
          <cell r="X3882">
            <v>2585.7149999999965</v>
          </cell>
          <cell r="Y3882">
            <v>2585.2035000000324</v>
          </cell>
          <cell r="Z3882">
            <v>2584.5764999999665</v>
          </cell>
          <cell r="AA3882">
            <v>2584.3950000000186</v>
          </cell>
          <cell r="AB3882">
            <v>2584.7249999999767</v>
          </cell>
          <cell r="AC3882">
            <v>2592.8595000000205</v>
          </cell>
          <cell r="AD3882">
            <v>2694.0321599718882</v>
          </cell>
          <cell r="AE3882">
            <v>2731.0805338135397</v>
          </cell>
          <cell r="AF3882">
            <v>2768.6383974915661</v>
          </cell>
          <cell r="AG3882">
            <v>2806.7127575183695</v>
          </cell>
          <cell r="AH3882">
            <v>2845.3107167601411</v>
          </cell>
          <cell r="AI3882">
            <v>2884.4394757617847</v>
          </cell>
          <cell r="AJ3882">
            <v>2924.1063340901455</v>
          </cell>
          <cell r="AK3882">
            <v>2964.3186916958948</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row>
        <row r="3883">
          <cell r="A3883" t="str">
            <v>WYSmall C&amp;IDLC Central ACIncentive CostsLow Participation Case0</v>
          </cell>
          <cell r="B3883" t="str">
            <v>WY</v>
          </cell>
          <cell r="C3883" t="str">
            <v>Small C&amp;I</v>
          </cell>
          <cell r="D3883" t="str">
            <v>DLC Central AC</v>
          </cell>
          <cell r="E3883" t="str">
            <v>Incentive Costs</v>
          </cell>
          <cell r="F3883" t="str">
            <v>Low Participation Case</v>
          </cell>
          <cell r="G3883">
            <v>0</v>
          </cell>
          <cell r="H3883">
            <v>0</v>
          </cell>
          <cell r="I3883">
            <v>0</v>
          </cell>
          <cell r="J3883">
            <v>0</v>
          </cell>
          <cell r="K3883">
            <v>0</v>
          </cell>
          <cell r="L3883">
            <v>0</v>
          </cell>
          <cell r="M3883">
            <v>0</v>
          </cell>
          <cell r="N3883">
            <v>0</v>
          </cell>
          <cell r="O3883">
            <v>0</v>
          </cell>
          <cell r="P3883">
            <v>0</v>
          </cell>
          <cell r="Q3883">
            <v>0</v>
          </cell>
          <cell r="R3883">
            <v>351680.42</v>
          </cell>
          <cell r="S3883">
            <v>1071390.72</v>
          </cell>
          <cell r="T3883">
            <v>2537897.67</v>
          </cell>
          <cell r="U3883">
            <v>3311695.75</v>
          </cell>
          <cell r="V3883">
            <v>3733808.12</v>
          </cell>
          <cell r="W3883">
            <v>3788051.65</v>
          </cell>
          <cell r="X3883">
            <v>3842351.67</v>
          </cell>
          <cell r="Y3883">
            <v>3896640.94</v>
          </cell>
          <cell r="Z3883">
            <v>3950917.05</v>
          </cell>
          <cell r="AA3883">
            <v>4005189.34</v>
          </cell>
          <cell r="AB3883">
            <v>4059468.57</v>
          </cell>
          <cell r="AC3883">
            <v>4113918.62</v>
          </cell>
          <cell r="AD3883">
            <v>4170493.29</v>
          </cell>
          <cell r="AE3883">
            <v>4227845.9800000004</v>
          </cell>
          <cell r="AF3883">
            <v>4285987.3899999997</v>
          </cell>
          <cell r="AG3883">
            <v>4344928.3600000003</v>
          </cell>
          <cell r="AH3883">
            <v>4404679.88</v>
          </cell>
          <cell r="AI3883">
            <v>4465253.1100000003</v>
          </cell>
          <cell r="AJ3883">
            <v>4526659.34</v>
          </cell>
          <cell r="AK3883">
            <v>4588910.04</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row>
        <row r="3884">
          <cell r="A3884" t="str">
            <v>WYSmall C&amp;IDLC Central ACParticipantsLow Participation Case0</v>
          </cell>
          <cell r="B3884" t="str">
            <v>WY</v>
          </cell>
          <cell r="C3884" t="str">
            <v>Small C&amp;I</v>
          </cell>
          <cell r="D3884" t="str">
            <v>DLC Central AC</v>
          </cell>
          <cell r="E3884" t="str">
            <v>Participants</v>
          </cell>
          <cell r="F3884" t="str">
            <v>Low Participation Case</v>
          </cell>
          <cell r="G3884">
            <v>0</v>
          </cell>
          <cell r="H3884">
            <v>0</v>
          </cell>
          <cell r="I3884">
            <v>0</v>
          </cell>
          <cell r="J3884">
            <v>0</v>
          </cell>
          <cell r="K3884">
            <v>0</v>
          </cell>
          <cell r="L3884">
            <v>0</v>
          </cell>
          <cell r="M3884">
            <v>0</v>
          </cell>
          <cell r="N3884">
            <v>0</v>
          </cell>
          <cell r="O3884">
            <v>0</v>
          </cell>
          <cell r="P3884">
            <v>0</v>
          </cell>
          <cell r="Q3884">
            <v>0</v>
          </cell>
          <cell r="R3884">
            <v>16746.686550000006</v>
          </cell>
          <cell r="S3884">
            <v>51018.605550000015</v>
          </cell>
          <cell r="T3884">
            <v>120852.27000000002</v>
          </cell>
          <cell r="U3884">
            <v>157699.79775000006</v>
          </cell>
          <cell r="V3884">
            <v>177800.38649999999</v>
          </cell>
          <cell r="W3884">
            <v>180383.41200000001</v>
          </cell>
          <cell r="X3884">
            <v>182969.12700000001</v>
          </cell>
          <cell r="Y3884">
            <v>185554.33050000004</v>
          </cell>
          <cell r="Z3884">
            <v>188138.90700000001</v>
          </cell>
          <cell r="AA3884">
            <v>190723.30200000003</v>
          </cell>
          <cell r="AB3884">
            <v>193308.027</v>
          </cell>
          <cell r="AC3884">
            <v>195900.88650000002</v>
          </cell>
          <cell r="AD3884">
            <v>198594.91865997191</v>
          </cell>
          <cell r="AE3884">
            <v>201325.99919378545</v>
          </cell>
          <cell r="AF3884">
            <v>204094.63759127702</v>
          </cell>
          <cell r="AG3884">
            <v>206901.35034879539</v>
          </cell>
          <cell r="AH3884">
            <v>209746.66106555553</v>
          </cell>
          <cell r="AI3884">
            <v>212631.10054131731</v>
          </cell>
          <cell r="AJ3884">
            <v>215555.20687540746</v>
          </cell>
          <cell r="AK3884">
            <v>218519.52556710335</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row>
        <row r="3885">
          <cell r="A3885" t="str">
            <v>WYResidentialDLC Elec Vehicle ChargingProgram Annual BenefitsLow Participation Case0</v>
          </cell>
          <cell r="B3885" t="str">
            <v>WY</v>
          </cell>
          <cell r="C3885" t="str">
            <v>Residential</v>
          </cell>
          <cell r="D3885" t="str">
            <v>DLC Elec Vehicle Charging</v>
          </cell>
          <cell r="E3885" t="str">
            <v>Program Annual Benefits</v>
          </cell>
          <cell r="F3885" t="str">
            <v>Low Participation Case</v>
          </cell>
          <cell r="G3885">
            <v>0</v>
          </cell>
          <cell r="H3885">
            <v>0</v>
          </cell>
          <cell r="I3885">
            <v>0</v>
          </cell>
          <cell r="J3885">
            <v>0</v>
          </cell>
          <cell r="K3885">
            <v>0</v>
          </cell>
          <cell r="L3885">
            <v>0</v>
          </cell>
          <cell r="M3885">
            <v>0</v>
          </cell>
          <cell r="N3885">
            <v>0</v>
          </cell>
          <cell r="O3885">
            <v>0</v>
          </cell>
          <cell r="P3885">
            <v>0</v>
          </cell>
          <cell r="Q3885">
            <v>0</v>
          </cell>
          <cell r="R3885">
            <v>573231.01</v>
          </cell>
          <cell r="S3885">
            <v>1745288.43</v>
          </cell>
          <cell r="T3885">
            <v>4127886.26</v>
          </cell>
          <cell r="U3885">
            <v>5388069.9000000004</v>
          </cell>
          <cell r="V3885">
            <v>6066603.5300000003</v>
          </cell>
          <cell r="W3885">
            <v>6146956.6100000003</v>
          </cell>
          <cell r="X3885">
            <v>6226381.7599999998</v>
          </cell>
          <cell r="Y3885">
            <v>6305886.3200000003</v>
          </cell>
          <cell r="Z3885">
            <v>6389191.79</v>
          </cell>
          <cell r="AA3885">
            <v>6482465.1100000003</v>
          </cell>
          <cell r="AB3885">
            <v>6568214.9500000002</v>
          </cell>
          <cell r="AC3885">
            <v>6654117.0800000001</v>
          </cell>
          <cell r="AD3885">
            <v>6743128.8899999997</v>
          </cell>
          <cell r="AE3885">
            <v>6833331.4100000001</v>
          </cell>
          <cell r="AF3885">
            <v>6924740.5700000003</v>
          </cell>
          <cell r="AG3885">
            <v>7017372.5</v>
          </cell>
          <cell r="AH3885">
            <v>7111243.5700000003</v>
          </cell>
          <cell r="AI3885">
            <v>7206370.3399999999</v>
          </cell>
          <cell r="AJ3885">
            <v>7302769.6200000001</v>
          </cell>
          <cell r="AK3885">
            <v>7400458.4299999997</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row>
        <row r="3886">
          <cell r="A3886" t="str">
            <v>WYResidentialDLC Elec Vehicle ChargingProgram Annual CostsLow Participation Case0</v>
          </cell>
          <cell r="B3886" t="str">
            <v>WY</v>
          </cell>
          <cell r="C3886" t="str">
            <v>Residential</v>
          </cell>
          <cell r="D3886" t="str">
            <v>DLC Elec Vehicle Charging</v>
          </cell>
          <cell r="E3886" t="str">
            <v>Program Annual Costs</v>
          </cell>
          <cell r="F3886" t="str">
            <v>Low Participation Case</v>
          </cell>
          <cell r="G3886">
            <v>0</v>
          </cell>
          <cell r="H3886">
            <v>0</v>
          </cell>
          <cell r="I3886">
            <v>0</v>
          </cell>
          <cell r="J3886">
            <v>0</v>
          </cell>
          <cell r="K3886">
            <v>0</v>
          </cell>
          <cell r="L3886">
            <v>0</v>
          </cell>
          <cell r="M3886">
            <v>0</v>
          </cell>
          <cell r="N3886">
            <v>0</v>
          </cell>
          <cell r="O3886">
            <v>0</v>
          </cell>
          <cell r="P3886">
            <v>0</v>
          </cell>
          <cell r="Q3886">
            <v>0</v>
          </cell>
          <cell r="R3886">
            <v>5834317.1500000004</v>
          </cell>
          <cell r="S3886">
            <v>12509121.98</v>
          </cell>
          <cell r="T3886">
            <v>26286343.199999999</v>
          </cell>
          <cell r="U3886">
            <v>16130618.27</v>
          </cell>
          <cell r="V3886">
            <v>10911310.720000001</v>
          </cell>
          <cell r="W3886">
            <v>4823091.07</v>
          </cell>
          <cell r="X3886">
            <v>4899046.41</v>
          </cell>
          <cell r="Y3886">
            <v>4974249.76</v>
          </cell>
          <cell r="Z3886">
            <v>5049879.66</v>
          </cell>
          <cell r="AA3886">
            <v>5126289.05</v>
          </cell>
          <cell r="AB3886">
            <v>5203203.5</v>
          </cell>
          <cell r="AC3886">
            <v>5283869.59</v>
          </cell>
          <cell r="AD3886">
            <v>5405233.1200000001</v>
          </cell>
          <cell r="AE3886">
            <v>5502775.29</v>
          </cell>
          <cell r="AF3886">
            <v>5602414.6799999997</v>
          </cell>
          <cell r="AG3886">
            <v>5704204.7300000004</v>
          </cell>
          <cell r="AH3886">
            <v>5808200.4400000004</v>
          </cell>
          <cell r="AI3886">
            <v>5914458.3899999997</v>
          </cell>
          <cell r="AJ3886">
            <v>6023036.7800000003</v>
          </cell>
          <cell r="AK3886">
            <v>6133995.5099999998</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row>
        <row r="3887">
          <cell r="A3887" t="str">
            <v>WYResidentialDLC Elec Vehicle ChargingNon-Incentive CostsLow Participation Case0</v>
          </cell>
          <cell r="B3887" t="str">
            <v>WY</v>
          </cell>
          <cell r="C3887" t="str">
            <v>Residential</v>
          </cell>
          <cell r="D3887" t="str">
            <v>DLC Elec Vehicle Charging</v>
          </cell>
          <cell r="E3887" t="str">
            <v>Non-Incentive Costs</v>
          </cell>
          <cell r="F3887" t="str">
            <v>Low Participation Case</v>
          </cell>
          <cell r="G3887">
            <v>0</v>
          </cell>
          <cell r="H3887">
            <v>0</v>
          </cell>
          <cell r="I3887">
            <v>0</v>
          </cell>
          <cell r="J3887">
            <v>0</v>
          </cell>
          <cell r="K3887">
            <v>0</v>
          </cell>
          <cell r="L3887">
            <v>0</v>
          </cell>
          <cell r="M3887">
            <v>0</v>
          </cell>
          <cell r="N3887">
            <v>0</v>
          </cell>
          <cell r="O3887">
            <v>0</v>
          </cell>
          <cell r="P3887">
            <v>0</v>
          </cell>
          <cell r="Q3887">
            <v>0</v>
          </cell>
          <cell r="R3887">
            <v>5482636.7300000004</v>
          </cell>
          <cell r="S3887">
            <v>11437731.27</v>
          </cell>
          <cell r="T3887">
            <v>23748445.530000001</v>
          </cell>
          <cell r="U3887">
            <v>12818922.52</v>
          </cell>
          <cell r="V3887">
            <v>7177502.6100000003</v>
          </cell>
          <cell r="W3887">
            <v>1035039.42</v>
          </cell>
          <cell r="X3887">
            <v>1056694.75</v>
          </cell>
          <cell r="Y3887">
            <v>1077608.81</v>
          </cell>
          <cell r="Z3887">
            <v>1098962.6200000001</v>
          </cell>
          <cell r="AA3887">
            <v>1121099.71</v>
          </cell>
          <cell r="AB3887">
            <v>1143734.93</v>
          </cell>
          <cell r="AC3887">
            <v>1169950.97</v>
          </cell>
          <cell r="AD3887">
            <v>1234739.83</v>
          </cell>
          <cell r="AE3887">
            <v>1274929.31</v>
          </cell>
          <cell r="AF3887">
            <v>1316427.29</v>
          </cell>
          <cell r="AG3887">
            <v>1359276.37</v>
          </cell>
          <cell r="AH3887">
            <v>1403520.56</v>
          </cell>
          <cell r="AI3887">
            <v>1449205.28</v>
          </cell>
          <cell r="AJ3887">
            <v>1496377.44</v>
          </cell>
          <cell r="AK3887">
            <v>1545085.48</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row>
        <row r="3888">
          <cell r="A3888" t="str">
            <v>WYResidentialDLC Elec Vehicle ChargingSummer Peak Reduction @Meter  (MW)Low Participation Case0</v>
          </cell>
          <cell r="B3888" t="str">
            <v>WY</v>
          </cell>
          <cell r="C3888" t="str">
            <v>Residential</v>
          </cell>
          <cell r="D3888" t="str">
            <v>DLC Elec Vehicle Charging</v>
          </cell>
          <cell r="E3888" t="str">
            <v>Summer Peak Reduction @Meter  (MW)</v>
          </cell>
          <cell r="F3888" t="str">
            <v>Low Participation Case</v>
          </cell>
          <cell r="G3888">
            <v>0</v>
          </cell>
          <cell r="H3888">
            <v>0</v>
          </cell>
          <cell r="I3888">
            <v>0</v>
          </cell>
          <cell r="J3888">
            <v>0</v>
          </cell>
          <cell r="K3888">
            <v>0</v>
          </cell>
          <cell r="L3888">
            <v>0</v>
          </cell>
          <cell r="M3888">
            <v>0</v>
          </cell>
          <cell r="N3888">
            <v>0</v>
          </cell>
          <cell r="O3888">
            <v>0</v>
          </cell>
          <cell r="P3888">
            <v>0</v>
          </cell>
          <cell r="Q3888">
            <v>0</v>
          </cell>
          <cell r="R3888">
            <v>5.1061481672101516</v>
          </cell>
          <cell r="S3888">
            <v>15.546439584201273</v>
          </cell>
          <cell r="T3888">
            <v>36.769815927493447</v>
          </cell>
          <cell r="U3888">
            <v>47.99510590524666</v>
          </cell>
          <cell r="V3888">
            <v>54.039254216657497</v>
          </cell>
          <cell r="W3888">
            <v>54.75501228123791</v>
          </cell>
          <cell r="X3888">
            <v>55.462504704051796</v>
          </cell>
          <cell r="Y3888">
            <v>56.170704503007471</v>
          </cell>
          <cell r="Z3888">
            <v>56.91276145592839</v>
          </cell>
          <cell r="AA3888">
            <v>57.74360864977195</v>
          </cell>
          <cell r="AB3888">
            <v>58.507439221742665</v>
          </cell>
          <cell r="AC3888">
            <v>59.27262640549219</v>
          </cell>
          <cell r="AD3888">
            <v>60.065513565673378</v>
          </cell>
          <cell r="AE3888">
            <v>60.869007140432515</v>
          </cell>
          <cell r="AF3888">
            <v>61.683249011282939</v>
          </cell>
          <cell r="AG3888">
            <v>62.508382957680382</v>
          </cell>
          <cell r="AH3888">
            <v>63.344554682411669</v>
          </cell>
          <cell r="AI3888">
            <v>64.191911837323005</v>
          </cell>
          <cell r="AJ3888">
            <v>65.050604049392433</v>
          </cell>
          <cell r="AK3888">
            <v>65.920782947151125</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row>
        <row r="3889">
          <cell r="A3889" t="str">
            <v>WYResidentialDLC Elec Vehicle ChargingSummer Peak Reduction @Generation (MW)Low Participation Case0</v>
          </cell>
          <cell r="B3889" t="str">
            <v>WY</v>
          </cell>
          <cell r="C3889" t="str">
            <v>Residential</v>
          </cell>
          <cell r="D3889" t="str">
            <v>DLC Elec Vehicle Charging</v>
          </cell>
          <cell r="E3889" t="str">
            <v>Summer Peak Reduction @Generation (MW)</v>
          </cell>
          <cell r="F3889" t="str">
            <v>Low Participation Case</v>
          </cell>
          <cell r="G3889">
            <v>0</v>
          </cell>
          <cell r="H3889">
            <v>0</v>
          </cell>
          <cell r="I3889">
            <v>0</v>
          </cell>
          <cell r="J3889">
            <v>0</v>
          </cell>
          <cell r="K3889">
            <v>0</v>
          </cell>
          <cell r="L3889">
            <v>0</v>
          </cell>
          <cell r="M3889">
            <v>0</v>
          </cell>
          <cell r="N3889">
            <v>0</v>
          </cell>
          <cell r="O3889">
            <v>0</v>
          </cell>
          <cell r="P3889">
            <v>0</v>
          </cell>
          <cell r="Q3889">
            <v>0</v>
          </cell>
          <cell r="R3889">
            <v>5.6309529854545115</v>
          </cell>
          <cell r="S3889">
            <v>17.1442871462299</v>
          </cell>
          <cell r="T3889">
            <v>40.548980952242438</v>
          </cell>
          <cell r="U3889">
            <v>52.92799504328039</v>
          </cell>
          <cell r="V3889">
            <v>59.593354892652727</v>
          </cell>
          <cell r="W3889">
            <v>60.382677857562754</v>
          </cell>
          <cell r="X3889">
            <v>61.162885646285609</v>
          </cell>
          <cell r="Y3889">
            <v>61.94387351456492</v>
          </cell>
          <cell r="Z3889">
            <v>62.762198341341403</v>
          </cell>
          <cell r="AA3889">
            <v>63.678439181486489</v>
          </cell>
          <cell r="AB3889">
            <v>64.520775498172327</v>
          </cell>
          <cell r="AC3889">
            <v>65.364607857843168</v>
          </cell>
          <cell r="AD3889">
            <v>66.238987169908881</v>
          </cell>
          <cell r="AE3889">
            <v>67.125063013269198</v>
          </cell>
          <cell r="AF3889">
            <v>68.022991851877961</v>
          </cell>
          <cell r="AG3889">
            <v>68.932932242700019</v>
          </cell>
          <cell r="AH3889">
            <v>69.855044863709381</v>
          </cell>
          <cell r="AI3889">
            <v>70.789492542261797</v>
          </cell>
          <cell r="AJ3889">
            <v>71.73644028384696</v>
          </cell>
          <cell r="AK3889">
            <v>72.696055301225314</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row>
        <row r="3890">
          <cell r="A3890" t="str">
            <v>WYResidentialDLC Elec Vehicle ChargingWinter Peak Reduction @Meter  (MW)Low Participation Case0</v>
          </cell>
          <cell r="B3890" t="str">
            <v>WY</v>
          </cell>
          <cell r="C3890" t="str">
            <v>Residential</v>
          </cell>
          <cell r="D3890" t="str">
            <v>DLC Elec Vehicle Charging</v>
          </cell>
          <cell r="E3890" t="str">
            <v>Winter Peak Reduction @Meter  (MW)</v>
          </cell>
          <cell r="F3890" t="str">
            <v>Low Participation Case</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row>
        <row r="3891">
          <cell r="A3891" t="str">
            <v>WYResidentialDLC Elec Vehicle ChargingWinter Peak Reduction @Generation (MW)Low Participation Case0</v>
          </cell>
          <cell r="B3891" t="str">
            <v>WY</v>
          </cell>
          <cell r="C3891" t="str">
            <v>Residential</v>
          </cell>
          <cell r="D3891" t="str">
            <v>DLC Elec Vehicle Charging</v>
          </cell>
          <cell r="E3891" t="str">
            <v>Winter Peak Reduction @Generation (MW)</v>
          </cell>
          <cell r="F3891" t="str">
            <v>Low Participation Case</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row>
        <row r="3892">
          <cell r="A3892" t="str">
            <v>WYResidentialDLC Elec Vehicle ChargingProgram Annual BenefitsLow Participation Case0</v>
          </cell>
          <cell r="B3892" t="str">
            <v>WY</v>
          </cell>
          <cell r="C3892" t="str">
            <v>Residential</v>
          </cell>
          <cell r="D3892" t="str">
            <v>DLC Elec Vehicle Charging</v>
          </cell>
          <cell r="E3892" t="str">
            <v>Program Annual Benefits</v>
          </cell>
          <cell r="F3892" t="str">
            <v>Low Participation Case</v>
          </cell>
          <cell r="G3892">
            <v>0</v>
          </cell>
        </row>
        <row r="3893">
          <cell r="A3893" t="str">
            <v>WYResidentialDLC Elec Vehicle ChargingNew ParticipantsLow Participation Case0</v>
          </cell>
          <cell r="B3893" t="str">
            <v>WY</v>
          </cell>
          <cell r="C3893" t="str">
            <v>Residential</v>
          </cell>
          <cell r="D3893" t="str">
            <v>DLC Elec Vehicle Charging</v>
          </cell>
          <cell r="E3893" t="str">
            <v>New Participants</v>
          </cell>
          <cell r="F3893" t="str">
            <v>Low Participation Case</v>
          </cell>
          <cell r="G3893">
            <v>0</v>
          </cell>
          <cell r="H3893">
            <v>0</v>
          </cell>
          <cell r="I3893">
            <v>0</v>
          </cell>
          <cell r="J3893">
            <v>0</v>
          </cell>
          <cell r="K3893">
            <v>0</v>
          </cell>
          <cell r="L3893">
            <v>0</v>
          </cell>
          <cell r="M3893">
            <v>0</v>
          </cell>
          <cell r="N3893">
            <v>0</v>
          </cell>
          <cell r="O3893">
            <v>0</v>
          </cell>
          <cell r="P3893">
            <v>0</v>
          </cell>
          <cell r="Q3893">
            <v>0</v>
          </cell>
          <cell r="R3893">
            <v>16746.686550000006</v>
          </cell>
          <cell r="S3893">
            <v>34271.919000000009</v>
          </cell>
          <cell r="T3893">
            <v>69833.664450000011</v>
          </cell>
          <cell r="U3893">
            <v>36847.527750000037</v>
          </cell>
          <cell r="V3893">
            <v>20100.588749999937</v>
          </cell>
          <cell r="W3893">
            <v>2583.0255000000179</v>
          </cell>
          <cell r="X3893">
            <v>2585.7149999999965</v>
          </cell>
          <cell r="Y3893">
            <v>2585.2035000000324</v>
          </cell>
          <cell r="Z3893">
            <v>2584.5764999999665</v>
          </cell>
          <cell r="AA3893">
            <v>2584.3950000000186</v>
          </cell>
          <cell r="AB3893">
            <v>2584.7249999999767</v>
          </cell>
          <cell r="AC3893">
            <v>2592.8595000000205</v>
          </cell>
          <cell r="AD3893">
            <v>2694.0321599718882</v>
          </cell>
          <cell r="AE3893">
            <v>2731.0805338135397</v>
          </cell>
          <cell r="AF3893">
            <v>2768.6383974915661</v>
          </cell>
          <cell r="AG3893">
            <v>2806.7127575183695</v>
          </cell>
          <cell r="AH3893">
            <v>2845.3107167601411</v>
          </cell>
          <cell r="AI3893">
            <v>2884.4394757617847</v>
          </cell>
          <cell r="AJ3893">
            <v>2924.1063340901455</v>
          </cell>
          <cell r="AK3893">
            <v>2964.3186916958948</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row>
        <row r="3894">
          <cell r="A3894" t="str">
            <v>WYResidentialDLC Elec Vehicle ChargingIncentive CostsLow Participation Case0</v>
          </cell>
          <cell r="B3894" t="str">
            <v>WY</v>
          </cell>
          <cell r="C3894" t="str">
            <v>Residential</v>
          </cell>
          <cell r="D3894" t="str">
            <v>DLC Elec Vehicle Charging</v>
          </cell>
          <cell r="E3894" t="str">
            <v>Incentive Costs</v>
          </cell>
          <cell r="F3894" t="str">
            <v>Low Participation Case</v>
          </cell>
          <cell r="G3894">
            <v>0</v>
          </cell>
          <cell r="H3894">
            <v>0</v>
          </cell>
          <cell r="I3894">
            <v>0</v>
          </cell>
          <cell r="J3894">
            <v>0</v>
          </cell>
          <cell r="K3894">
            <v>0</v>
          </cell>
          <cell r="L3894">
            <v>0</v>
          </cell>
          <cell r="M3894">
            <v>0</v>
          </cell>
          <cell r="N3894">
            <v>0</v>
          </cell>
          <cell r="O3894">
            <v>0</v>
          </cell>
          <cell r="P3894">
            <v>0</v>
          </cell>
          <cell r="Q3894">
            <v>0</v>
          </cell>
          <cell r="R3894">
            <v>351680.42</v>
          </cell>
          <cell r="S3894">
            <v>1071390.72</v>
          </cell>
          <cell r="T3894">
            <v>2537897.67</v>
          </cell>
          <cell r="U3894">
            <v>3311695.75</v>
          </cell>
          <cell r="V3894">
            <v>3733808.12</v>
          </cell>
          <cell r="W3894">
            <v>3788051.65</v>
          </cell>
          <cell r="X3894">
            <v>3842351.67</v>
          </cell>
          <cell r="Y3894">
            <v>3896640.94</v>
          </cell>
          <cell r="Z3894">
            <v>3950917.05</v>
          </cell>
          <cell r="AA3894">
            <v>4005189.34</v>
          </cell>
          <cell r="AB3894">
            <v>4059468.57</v>
          </cell>
          <cell r="AC3894">
            <v>4113918.62</v>
          </cell>
          <cell r="AD3894">
            <v>4170493.29</v>
          </cell>
          <cell r="AE3894">
            <v>4227845.9800000004</v>
          </cell>
          <cell r="AF3894">
            <v>4285987.3899999997</v>
          </cell>
          <cell r="AG3894">
            <v>4344928.3600000003</v>
          </cell>
          <cell r="AH3894">
            <v>4404679.88</v>
          </cell>
          <cell r="AI3894">
            <v>4465253.1100000003</v>
          </cell>
          <cell r="AJ3894">
            <v>4526659.34</v>
          </cell>
          <cell r="AK3894">
            <v>4588910.04</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row>
        <row r="3895">
          <cell r="A3895" t="str">
            <v>WYResidentialDLC Elec Vehicle ChargingParticipantsLow Participation Case0</v>
          </cell>
          <cell r="B3895" t="str">
            <v>WY</v>
          </cell>
          <cell r="C3895" t="str">
            <v>Residential</v>
          </cell>
          <cell r="D3895" t="str">
            <v>DLC Elec Vehicle Charging</v>
          </cell>
          <cell r="E3895" t="str">
            <v>Participants</v>
          </cell>
          <cell r="F3895" t="str">
            <v>Low Participation Case</v>
          </cell>
          <cell r="G3895">
            <v>0</v>
          </cell>
          <cell r="H3895">
            <v>0</v>
          </cell>
          <cell r="I3895">
            <v>0</v>
          </cell>
          <cell r="J3895">
            <v>0</v>
          </cell>
          <cell r="K3895">
            <v>0</v>
          </cell>
          <cell r="L3895">
            <v>0</v>
          </cell>
          <cell r="M3895">
            <v>0</v>
          </cell>
          <cell r="N3895">
            <v>0</v>
          </cell>
          <cell r="O3895">
            <v>0</v>
          </cell>
          <cell r="P3895">
            <v>0</v>
          </cell>
          <cell r="Q3895">
            <v>0</v>
          </cell>
          <cell r="R3895">
            <v>16746.686550000006</v>
          </cell>
          <cell r="S3895">
            <v>51018.605550000015</v>
          </cell>
          <cell r="T3895">
            <v>120852.27000000002</v>
          </cell>
          <cell r="U3895">
            <v>157699.79775000006</v>
          </cell>
          <cell r="V3895">
            <v>177800.38649999999</v>
          </cell>
          <cell r="W3895">
            <v>180383.41200000001</v>
          </cell>
          <cell r="X3895">
            <v>182969.12700000001</v>
          </cell>
          <cell r="Y3895">
            <v>185554.33050000004</v>
          </cell>
          <cell r="Z3895">
            <v>188138.90700000001</v>
          </cell>
          <cell r="AA3895">
            <v>190723.30200000003</v>
          </cell>
          <cell r="AB3895">
            <v>193308.027</v>
          </cell>
          <cell r="AC3895">
            <v>195900.88650000002</v>
          </cell>
          <cell r="AD3895">
            <v>198594.91865997191</v>
          </cell>
          <cell r="AE3895">
            <v>201325.99919378545</v>
          </cell>
          <cell r="AF3895">
            <v>204094.63759127702</v>
          </cell>
          <cell r="AG3895">
            <v>206901.35034879539</v>
          </cell>
          <cell r="AH3895">
            <v>209746.66106555553</v>
          </cell>
          <cell r="AI3895">
            <v>212631.10054131731</v>
          </cell>
          <cell r="AJ3895">
            <v>215555.20687540746</v>
          </cell>
          <cell r="AK3895">
            <v>218519.52556710335</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row>
        <row r="3896">
          <cell r="A3896" t="str">
            <v>WYIrrigationDLC IrrigationProgram Annual BenefitsLow Participation Case0</v>
          </cell>
          <cell r="B3896" t="str">
            <v>WY</v>
          </cell>
          <cell r="C3896" t="str">
            <v>Irrigation</v>
          </cell>
          <cell r="D3896" t="str">
            <v>DLC Irrigation</v>
          </cell>
          <cell r="E3896" t="str">
            <v>Program Annual Benefits</v>
          </cell>
          <cell r="F3896" t="str">
            <v>Low Participation Case</v>
          </cell>
          <cell r="G3896">
            <v>0</v>
          </cell>
          <cell r="H3896">
            <v>0</v>
          </cell>
          <cell r="I3896">
            <v>0</v>
          </cell>
          <cell r="J3896">
            <v>0</v>
          </cell>
          <cell r="K3896">
            <v>0</v>
          </cell>
          <cell r="L3896">
            <v>0</v>
          </cell>
          <cell r="M3896">
            <v>0</v>
          </cell>
          <cell r="N3896">
            <v>0</v>
          </cell>
          <cell r="O3896">
            <v>0</v>
          </cell>
          <cell r="P3896">
            <v>0</v>
          </cell>
          <cell r="Q3896">
            <v>0</v>
          </cell>
          <cell r="R3896">
            <v>573231.01</v>
          </cell>
          <cell r="S3896">
            <v>1745288.43</v>
          </cell>
          <cell r="T3896">
            <v>4127886.26</v>
          </cell>
          <cell r="U3896">
            <v>5388069.9000000004</v>
          </cell>
          <cell r="V3896">
            <v>6066603.5300000003</v>
          </cell>
          <cell r="W3896">
            <v>6146956.6100000003</v>
          </cell>
          <cell r="X3896">
            <v>6226381.7599999998</v>
          </cell>
          <cell r="Y3896">
            <v>6305886.3200000003</v>
          </cell>
          <cell r="Z3896">
            <v>6389191.79</v>
          </cell>
          <cell r="AA3896">
            <v>6482465.1100000003</v>
          </cell>
          <cell r="AB3896">
            <v>6568214.9500000002</v>
          </cell>
          <cell r="AC3896">
            <v>6654117.0800000001</v>
          </cell>
          <cell r="AD3896">
            <v>6743128.8899999997</v>
          </cell>
          <cell r="AE3896">
            <v>6833331.4100000001</v>
          </cell>
          <cell r="AF3896">
            <v>6924740.5700000003</v>
          </cell>
          <cell r="AG3896">
            <v>7017372.5</v>
          </cell>
          <cell r="AH3896">
            <v>7111243.5700000003</v>
          </cell>
          <cell r="AI3896">
            <v>7206370.3399999999</v>
          </cell>
          <cell r="AJ3896">
            <v>7302769.6200000001</v>
          </cell>
          <cell r="AK3896">
            <v>7400458.4299999997</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row>
        <row r="3897">
          <cell r="A3897" t="str">
            <v>WYIrrigationDLC IrrigationProgram Annual CostsLow Participation Case0</v>
          </cell>
          <cell r="B3897" t="str">
            <v>WY</v>
          </cell>
          <cell r="C3897" t="str">
            <v>Irrigation</v>
          </cell>
          <cell r="D3897" t="str">
            <v>DLC Irrigation</v>
          </cell>
          <cell r="E3897" t="str">
            <v>Program Annual Costs</v>
          </cell>
          <cell r="F3897" t="str">
            <v>Low Participation Case</v>
          </cell>
          <cell r="G3897">
            <v>0</v>
          </cell>
          <cell r="H3897">
            <v>0</v>
          </cell>
          <cell r="I3897">
            <v>0</v>
          </cell>
          <cell r="J3897">
            <v>0</v>
          </cell>
          <cell r="K3897">
            <v>0</v>
          </cell>
          <cell r="L3897">
            <v>0</v>
          </cell>
          <cell r="M3897">
            <v>0</v>
          </cell>
          <cell r="N3897">
            <v>0</v>
          </cell>
          <cell r="O3897">
            <v>0</v>
          </cell>
          <cell r="P3897">
            <v>0</v>
          </cell>
          <cell r="Q3897">
            <v>0</v>
          </cell>
          <cell r="R3897">
            <v>5834317.1500000004</v>
          </cell>
          <cell r="S3897">
            <v>12509121.98</v>
          </cell>
          <cell r="T3897">
            <v>26286343.199999999</v>
          </cell>
          <cell r="U3897">
            <v>16130618.27</v>
          </cell>
          <cell r="V3897">
            <v>10911310.720000001</v>
          </cell>
          <cell r="W3897">
            <v>4823091.07</v>
          </cell>
          <cell r="X3897">
            <v>4899046.41</v>
          </cell>
          <cell r="Y3897">
            <v>4974249.76</v>
          </cell>
          <cell r="Z3897">
            <v>5049879.66</v>
          </cell>
          <cell r="AA3897">
            <v>5126289.05</v>
          </cell>
          <cell r="AB3897">
            <v>5203203.5</v>
          </cell>
          <cell r="AC3897">
            <v>5283869.59</v>
          </cell>
          <cell r="AD3897">
            <v>5405233.1200000001</v>
          </cell>
          <cell r="AE3897">
            <v>5502775.29</v>
          </cell>
          <cell r="AF3897">
            <v>5602414.6799999997</v>
          </cell>
          <cell r="AG3897">
            <v>5704204.7300000004</v>
          </cell>
          <cell r="AH3897">
            <v>5808200.4400000004</v>
          </cell>
          <cell r="AI3897">
            <v>5914458.3899999997</v>
          </cell>
          <cell r="AJ3897">
            <v>6023036.7800000003</v>
          </cell>
          <cell r="AK3897">
            <v>6133995.5099999998</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row>
        <row r="3898">
          <cell r="A3898" t="str">
            <v>WYIrrigationDLC IrrigationNon-Incentive CostsLow Participation Case0</v>
          </cell>
          <cell r="B3898" t="str">
            <v>WY</v>
          </cell>
          <cell r="C3898" t="str">
            <v>Irrigation</v>
          </cell>
          <cell r="D3898" t="str">
            <v>DLC Irrigation</v>
          </cell>
          <cell r="E3898" t="str">
            <v>Non-Incentive Costs</v>
          </cell>
          <cell r="F3898" t="str">
            <v>Low Participation Case</v>
          </cell>
          <cell r="G3898">
            <v>0</v>
          </cell>
          <cell r="H3898">
            <v>0</v>
          </cell>
          <cell r="I3898">
            <v>0</v>
          </cell>
          <cell r="J3898">
            <v>0</v>
          </cell>
          <cell r="K3898">
            <v>0</v>
          </cell>
          <cell r="L3898">
            <v>0</v>
          </cell>
          <cell r="M3898">
            <v>0</v>
          </cell>
          <cell r="N3898">
            <v>0</v>
          </cell>
          <cell r="O3898">
            <v>0</v>
          </cell>
          <cell r="P3898">
            <v>0</v>
          </cell>
          <cell r="Q3898">
            <v>0</v>
          </cell>
          <cell r="R3898">
            <v>5482636.7300000004</v>
          </cell>
          <cell r="S3898">
            <v>11437731.27</v>
          </cell>
          <cell r="T3898">
            <v>23748445.530000001</v>
          </cell>
          <cell r="U3898">
            <v>12818922.52</v>
          </cell>
          <cell r="V3898">
            <v>7177502.6100000003</v>
          </cell>
          <cell r="W3898">
            <v>1035039.42</v>
          </cell>
          <cell r="X3898">
            <v>1056694.75</v>
          </cell>
          <cell r="Y3898">
            <v>1077608.81</v>
          </cell>
          <cell r="Z3898">
            <v>1098962.6200000001</v>
          </cell>
          <cell r="AA3898">
            <v>1121099.71</v>
          </cell>
          <cell r="AB3898">
            <v>1143734.93</v>
          </cell>
          <cell r="AC3898">
            <v>1169950.97</v>
          </cell>
          <cell r="AD3898">
            <v>1234739.83</v>
          </cell>
          <cell r="AE3898">
            <v>1274929.31</v>
          </cell>
          <cell r="AF3898">
            <v>1316427.29</v>
          </cell>
          <cell r="AG3898">
            <v>1359276.37</v>
          </cell>
          <cell r="AH3898">
            <v>1403520.56</v>
          </cell>
          <cell r="AI3898">
            <v>1449205.28</v>
          </cell>
          <cell r="AJ3898">
            <v>1496377.44</v>
          </cell>
          <cell r="AK3898">
            <v>1545085.48</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row>
        <row r="3899">
          <cell r="A3899" t="str">
            <v>WYIrrigationDLC IrrigationSummer Peak Reduction @Meter  (MW)Low Participation Case0</v>
          </cell>
          <cell r="B3899" t="str">
            <v>WY</v>
          </cell>
          <cell r="C3899" t="str">
            <v>Irrigation</v>
          </cell>
          <cell r="D3899" t="str">
            <v>DLC Irrigation</v>
          </cell>
          <cell r="E3899" t="str">
            <v>Summer Peak Reduction @Meter  (MW)</v>
          </cell>
          <cell r="F3899" t="str">
            <v>Low Participation Case</v>
          </cell>
          <cell r="G3899">
            <v>0</v>
          </cell>
          <cell r="H3899">
            <v>0</v>
          </cell>
          <cell r="I3899">
            <v>0</v>
          </cell>
          <cell r="J3899">
            <v>0</v>
          </cell>
          <cell r="K3899">
            <v>0</v>
          </cell>
          <cell r="L3899">
            <v>0</v>
          </cell>
          <cell r="M3899">
            <v>0</v>
          </cell>
          <cell r="N3899">
            <v>0</v>
          </cell>
          <cell r="O3899">
            <v>0</v>
          </cell>
          <cell r="P3899">
            <v>0</v>
          </cell>
          <cell r="Q3899">
            <v>0</v>
          </cell>
          <cell r="R3899">
            <v>5.1061481672101516</v>
          </cell>
          <cell r="S3899">
            <v>15.546439584201273</v>
          </cell>
          <cell r="T3899">
            <v>36.769815927493447</v>
          </cell>
          <cell r="U3899">
            <v>47.99510590524666</v>
          </cell>
          <cell r="V3899">
            <v>54.039254216657497</v>
          </cell>
          <cell r="W3899">
            <v>54.75501228123791</v>
          </cell>
          <cell r="X3899">
            <v>55.462504704051796</v>
          </cell>
          <cell r="Y3899">
            <v>56.170704503007471</v>
          </cell>
          <cell r="Z3899">
            <v>56.91276145592839</v>
          </cell>
          <cell r="AA3899">
            <v>57.74360864977195</v>
          </cell>
          <cell r="AB3899">
            <v>58.507439221742665</v>
          </cell>
          <cell r="AC3899">
            <v>59.27262640549219</v>
          </cell>
          <cell r="AD3899">
            <v>60.065513565673378</v>
          </cell>
          <cell r="AE3899">
            <v>60.869007140432515</v>
          </cell>
          <cell r="AF3899">
            <v>61.683249011282939</v>
          </cell>
          <cell r="AG3899">
            <v>62.508382957680382</v>
          </cell>
          <cell r="AH3899">
            <v>63.344554682411669</v>
          </cell>
          <cell r="AI3899">
            <v>64.191911837323005</v>
          </cell>
          <cell r="AJ3899">
            <v>65.050604049392433</v>
          </cell>
          <cell r="AK3899">
            <v>65.920782947151125</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row>
        <row r="3900">
          <cell r="A3900" t="str">
            <v>WYIrrigationDLC IrrigationSummer Peak Reduction @Generation (MW)Low Participation Case0</v>
          </cell>
          <cell r="B3900" t="str">
            <v>WY</v>
          </cell>
          <cell r="C3900" t="str">
            <v>Irrigation</v>
          </cell>
          <cell r="D3900" t="str">
            <v>DLC Irrigation</v>
          </cell>
          <cell r="E3900" t="str">
            <v>Summer Peak Reduction @Generation (MW)</v>
          </cell>
          <cell r="F3900" t="str">
            <v>Low Participation Case</v>
          </cell>
          <cell r="G3900">
            <v>0</v>
          </cell>
          <cell r="H3900">
            <v>0</v>
          </cell>
          <cell r="I3900">
            <v>0</v>
          </cell>
          <cell r="J3900">
            <v>0</v>
          </cell>
          <cell r="K3900">
            <v>0</v>
          </cell>
          <cell r="L3900">
            <v>0</v>
          </cell>
          <cell r="M3900">
            <v>0</v>
          </cell>
          <cell r="N3900">
            <v>0</v>
          </cell>
          <cell r="O3900">
            <v>0</v>
          </cell>
          <cell r="P3900">
            <v>0</v>
          </cell>
          <cell r="Q3900">
            <v>0</v>
          </cell>
          <cell r="R3900">
            <v>5.6309529854545115</v>
          </cell>
          <cell r="S3900">
            <v>17.1442871462299</v>
          </cell>
          <cell r="T3900">
            <v>40.548980952242438</v>
          </cell>
          <cell r="U3900">
            <v>52.92799504328039</v>
          </cell>
          <cell r="V3900">
            <v>59.593354892652727</v>
          </cell>
          <cell r="W3900">
            <v>60.382677857562754</v>
          </cell>
          <cell r="X3900">
            <v>61.162885646285609</v>
          </cell>
          <cell r="Y3900">
            <v>61.94387351456492</v>
          </cell>
          <cell r="Z3900">
            <v>62.762198341341403</v>
          </cell>
          <cell r="AA3900">
            <v>63.678439181486489</v>
          </cell>
          <cell r="AB3900">
            <v>64.520775498172327</v>
          </cell>
          <cell r="AC3900">
            <v>65.364607857843168</v>
          </cell>
          <cell r="AD3900">
            <v>66.238987169908881</v>
          </cell>
          <cell r="AE3900">
            <v>67.125063013269198</v>
          </cell>
          <cell r="AF3900">
            <v>68.022991851877961</v>
          </cell>
          <cell r="AG3900">
            <v>68.932932242700019</v>
          </cell>
          <cell r="AH3900">
            <v>69.855044863709381</v>
          </cell>
          <cell r="AI3900">
            <v>70.789492542261797</v>
          </cell>
          <cell r="AJ3900">
            <v>71.73644028384696</v>
          </cell>
          <cell r="AK3900">
            <v>72.696055301225314</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row>
        <row r="3901">
          <cell r="A3901" t="str">
            <v>WYIrrigationDLC IrrigationWinter Peak Reduction @Meter  (MW)Low Participation Case0</v>
          </cell>
          <cell r="B3901" t="str">
            <v>WY</v>
          </cell>
          <cell r="C3901" t="str">
            <v>Irrigation</v>
          </cell>
          <cell r="D3901" t="str">
            <v>DLC Irrigation</v>
          </cell>
          <cell r="E3901" t="str">
            <v>Winter Peak Reduction @Meter  (MW)</v>
          </cell>
          <cell r="F3901" t="str">
            <v>Low Participation Case</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row>
        <row r="3902">
          <cell r="A3902" t="str">
            <v>WYIrrigationDLC IrrigationWinter Peak Reduction @Generation (MW)Low Participation Case0</v>
          </cell>
          <cell r="B3902" t="str">
            <v>WY</v>
          </cell>
          <cell r="C3902" t="str">
            <v>Irrigation</v>
          </cell>
          <cell r="D3902" t="str">
            <v>DLC Irrigation</v>
          </cell>
          <cell r="E3902" t="str">
            <v>Winter Peak Reduction @Generation (MW)</v>
          </cell>
          <cell r="F3902" t="str">
            <v>Low Participation Case</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row>
        <row r="3903">
          <cell r="A3903" t="str">
            <v>WYIrrigationDLC IrrigationProgram Annual BenefitsLow Participation Case0</v>
          </cell>
          <cell r="B3903" t="str">
            <v>WY</v>
          </cell>
          <cell r="C3903" t="str">
            <v>Irrigation</v>
          </cell>
          <cell r="D3903" t="str">
            <v>DLC Irrigation</v>
          </cell>
          <cell r="E3903" t="str">
            <v>Program Annual Benefits</v>
          </cell>
          <cell r="F3903" t="str">
            <v>Low Participation Case</v>
          </cell>
          <cell r="G3903">
            <v>0</v>
          </cell>
        </row>
        <row r="3904">
          <cell r="A3904" t="str">
            <v>WYIrrigationDLC IrrigationNew ParticipantsLow Participation Case0</v>
          </cell>
          <cell r="B3904" t="str">
            <v>WY</v>
          </cell>
          <cell r="C3904" t="str">
            <v>Irrigation</v>
          </cell>
          <cell r="D3904" t="str">
            <v>DLC Irrigation</v>
          </cell>
          <cell r="E3904" t="str">
            <v>New Participants</v>
          </cell>
          <cell r="F3904" t="str">
            <v>Low Participation Case</v>
          </cell>
          <cell r="G3904">
            <v>0</v>
          </cell>
          <cell r="H3904">
            <v>0</v>
          </cell>
          <cell r="I3904">
            <v>0</v>
          </cell>
          <cell r="J3904">
            <v>0</v>
          </cell>
          <cell r="K3904">
            <v>0</v>
          </cell>
          <cell r="L3904">
            <v>0</v>
          </cell>
          <cell r="M3904">
            <v>0</v>
          </cell>
          <cell r="N3904">
            <v>0</v>
          </cell>
          <cell r="O3904">
            <v>0</v>
          </cell>
          <cell r="P3904">
            <v>0</v>
          </cell>
          <cell r="Q3904">
            <v>0</v>
          </cell>
          <cell r="R3904">
            <v>16746.686550000006</v>
          </cell>
          <cell r="S3904">
            <v>34271.919000000009</v>
          </cell>
          <cell r="T3904">
            <v>69833.664450000011</v>
          </cell>
          <cell r="U3904">
            <v>36847.527750000037</v>
          </cell>
          <cell r="V3904">
            <v>20100.588749999937</v>
          </cell>
          <cell r="W3904">
            <v>2583.0255000000179</v>
          </cell>
          <cell r="X3904">
            <v>2585.7149999999965</v>
          </cell>
          <cell r="Y3904">
            <v>2585.2035000000324</v>
          </cell>
          <cell r="Z3904">
            <v>2584.5764999999665</v>
          </cell>
          <cell r="AA3904">
            <v>2584.3950000000186</v>
          </cell>
          <cell r="AB3904">
            <v>2584.7249999999767</v>
          </cell>
          <cell r="AC3904">
            <v>2592.8595000000205</v>
          </cell>
          <cell r="AD3904">
            <v>2694.0321599718882</v>
          </cell>
          <cell r="AE3904">
            <v>2731.0805338135397</v>
          </cell>
          <cell r="AF3904">
            <v>2768.6383974915661</v>
          </cell>
          <cell r="AG3904">
            <v>2806.7127575183695</v>
          </cell>
          <cell r="AH3904">
            <v>2845.3107167601411</v>
          </cell>
          <cell r="AI3904">
            <v>2884.4394757617847</v>
          </cell>
          <cell r="AJ3904">
            <v>2924.1063340901455</v>
          </cell>
          <cell r="AK3904">
            <v>2964.3186916958948</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row>
        <row r="3905">
          <cell r="A3905" t="str">
            <v>WYIrrigationDLC IrrigationIncentive CostsLow Participation Case0</v>
          </cell>
          <cell r="B3905" t="str">
            <v>WY</v>
          </cell>
          <cell r="C3905" t="str">
            <v>Irrigation</v>
          </cell>
          <cell r="D3905" t="str">
            <v>DLC Irrigation</v>
          </cell>
          <cell r="E3905" t="str">
            <v>Incentive Costs</v>
          </cell>
          <cell r="F3905" t="str">
            <v>Low Participation Case</v>
          </cell>
          <cell r="G3905">
            <v>0</v>
          </cell>
          <cell r="H3905">
            <v>0</v>
          </cell>
          <cell r="I3905">
            <v>0</v>
          </cell>
          <cell r="J3905">
            <v>0</v>
          </cell>
          <cell r="K3905">
            <v>0</v>
          </cell>
          <cell r="L3905">
            <v>0</v>
          </cell>
          <cell r="M3905">
            <v>0</v>
          </cell>
          <cell r="N3905">
            <v>0</v>
          </cell>
          <cell r="O3905">
            <v>0</v>
          </cell>
          <cell r="P3905">
            <v>0</v>
          </cell>
          <cell r="Q3905">
            <v>0</v>
          </cell>
          <cell r="R3905">
            <v>351680.42</v>
          </cell>
          <cell r="S3905">
            <v>1071390.72</v>
          </cell>
          <cell r="T3905">
            <v>2537897.67</v>
          </cell>
          <cell r="U3905">
            <v>3311695.75</v>
          </cell>
          <cell r="V3905">
            <v>3733808.12</v>
          </cell>
          <cell r="W3905">
            <v>3788051.65</v>
          </cell>
          <cell r="X3905">
            <v>3842351.67</v>
          </cell>
          <cell r="Y3905">
            <v>3896640.94</v>
          </cell>
          <cell r="Z3905">
            <v>3950917.05</v>
          </cell>
          <cell r="AA3905">
            <v>4005189.34</v>
          </cell>
          <cell r="AB3905">
            <v>4059468.57</v>
          </cell>
          <cell r="AC3905">
            <v>4113918.62</v>
          </cell>
          <cell r="AD3905">
            <v>4170493.29</v>
          </cell>
          <cell r="AE3905">
            <v>4227845.9800000004</v>
          </cell>
          <cell r="AF3905">
            <v>4285987.3899999997</v>
          </cell>
          <cell r="AG3905">
            <v>4344928.3600000003</v>
          </cell>
          <cell r="AH3905">
            <v>4404679.88</v>
          </cell>
          <cell r="AI3905">
            <v>4465253.1100000003</v>
          </cell>
          <cell r="AJ3905">
            <v>4526659.34</v>
          </cell>
          <cell r="AK3905">
            <v>4588910.04</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row>
        <row r="3906">
          <cell r="A3906" t="str">
            <v>WYIrrigationDLC IrrigationParticipantsLow Participation Case0</v>
          </cell>
          <cell r="B3906" t="str">
            <v>WY</v>
          </cell>
          <cell r="C3906" t="str">
            <v>Irrigation</v>
          </cell>
          <cell r="D3906" t="str">
            <v>DLC Irrigation</v>
          </cell>
          <cell r="E3906" t="str">
            <v>Participants</v>
          </cell>
          <cell r="F3906" t="str">
            <v>Low Participation Case</v>
          </cell>
          <cell r="G3906">
            <v>0</v>
          </cell>
          <cell r="H3906">
            <v>0</v>
          </cell>
          <cell r="I3906">
            <v>0</v>
          </cell>
          <cell r="J3906">
            <v>0</v>
          </cell>
          <cell r="K3906">
            <v>0</v>
          </cell>
          <cell r="L3906">
            <v>0</v>
          </cell>
          <cell r="M3906">
            <v>0</v>
          </cell>
          <cell r="N3906">
            <v>0</v>
          </cell>
          <cell r="O3906">
            <v>0</v>
          </cell>
          <cell r="P3906">
            <v>0</v>
          </cell>
          <cell r="Q3906">
            <v>0</v>
          </cell>
          <cell r="R3906">
            <v>16746.686550000006</v>
          </cell>
          <cell r="S3906">
            <v>51018.605550000015</v>
          </cell>
          <cell r="T3906">
            <v>120852.27000000002</v>
          </cell>
          <cell r="U3906">
            <v>157699.79775000006</v>
          </cell>
          <cell r="V3906">
            <v>177800.38649999999</v>
          </cell>
          <cell r="W3906">
            <v>180383.41200000001</v>
          </cell>
          <cell r="X3906">
            <v>182969.12700000001</v>
          </cell>
          <cell r="Y3906">
            <v>185554.33050000004</v>
          </cell>
          <cell r="Z3906">
            <v>188138.90700000001</v>
          </cell>
          <cell r="AA3906">
            <v>190723.30200000003</v>
          </cell>
          <cell r="AB3906">
            <v>193308.027</v>
          </cell>
          <cell r="AC3906">
            <v>195900.88650000002</v>
          </cell>
          <cell r="AD3906">
            <v>198594.91865997191</v>
          </cell>
          <cell r="AE3906">
            <v>201325.99919378545</v>
          </cell>
          <cell r="AF3906">
            <v>204094.63759127702</v>
          </cell>
          <cell r="AG3906">
            <v>206901.35034879539</v>
          </cell>
          <cell r="AH3906">
            <v>209746.66106555553</v>
          </cell>
          <cell r="AI3906">
            <v>212631.10054131731</v>
          </cell>
          <cell r="AJ3906">
            <v>215555.20687540746</v>
          </cell>
          <cell r="AK3906">
            <v>218519.52556710335</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row>
        <row r="3907">
          <cell r="A3907" t="str">
            <v>WYResidentialDLC Room ACProgram Annual BenefitsLow Participation Case0</v>
          </cell>
          <cell r="B3907" t="str">
            <v>WY</v>
          </cell>
          <cell r="C3907" t="str">
            <v>Residential</v>
          </cell>
          <cell r="D3907" t="str">
            <v>DLC Room AC</v>
          </cell>
          <cell r="E3907" t="str">
            <v>Program Annual Benefits</v>
          </cell>
          <cell r="F3907" t="str">
            <v>Low Participation Case</v>
          </cell>
          <cell r="G3907">
            <v>0</v>
          </cell>
          <cell r="H3907">
            <v>0</v>
          </cell>
          <cell r="I3907">
            <v>0</v>
          </cell>
          <cell r="J3907">
            <v>0</v>
          </cell>
          <cell r="K3907">
            <v>0</v>
          </cell>
          <cell r="L3907">
            <v>0</v>
          </cell>
          <cell r="M3907">
            <v>0</v>
          </cell>
          <cell r="N3907">
            <v>0</v>
          </cell>
          <cell r="O3907">
            <v>0</v>
          </cell>
          <cell r="P3907">
            <v>0</v>
          </cell>
          <cell r="Q3907">
            <v>0</v>
          </cell>
          <cell r="R3907">
            <v>573231.01</v>
          </cell>
          <cell r="S3907">
            <v>1745288.43</v>
          </cell>
          <cell r="T3907">
            <v>4127886.26</v>
          </cell>
          <cell r="U3907">
            <v>5388069.9000000004</v>
          </cell>
          <cell r="V3907">
            <v>6066603.5300000003</v>
          </cell>
          <cell r="W3907">
            <v>6146956.6100000003</v>
          </cell>
          <cell r="X3907">
            <v>6226381.7599999998</v>
          </cell>
          <cell r="Y3907">
            <v>6305886.3200000003</v>
          </cell>
          <cell r="Z3907">
            <v>6389191.79</v>
          </cell>
          <cell r="AA3907">
            <v>6482465.1100000003</v>
          </cell>
          <cell r="AB3907">
            <v>6568214.9500000002</v>
          </cell>
          <cell r="AC3907">
            <v>6654117.0800000001</v>
          </cell>
          <cell r="AD3907">
            <v>6743128.8899999997</v>
          </cell>
          <cell r="AE3907">
            <v>6833331.4100000001</v>
          </cell>
          <cell r="AF3907">
            <v>6924740.5700000003</v>
          </cell>
          <cell r="AG3907">
            <v>7017372.5</v>
          </cell>
          <cell r="AH3907">
            <v>7111243.5700000003</v>
          </cell>
          <cell r="AI3907">
            <v>7206370.3399999999</v>
          </cell>
          <cell r="AJ3907">
            <v>7302769.6200000001</v>
          </cell>
          <cell r="AK3907">
            <v>7400458.4299999997</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row>
        <row r="3908">
          <cell r="A3908" t="str">
            <v>WYResidentialDLC Room ACProgram Annual CostsLow Participation Case0</v>
          </cell>
          <cell r="B3908" t="str">
            <v>WY</v>
          </cell>
          <cell r="C3908" t="str">
            <v>Residential</v>
          </cell>
          <cell r="D3908" t="str">
            <v>DLC Room AC</v>
          </cell>
          <cell r="E3908" t="str">
            <v>Program Annual Costs</v>
          </cell>
          <cell r="F3908" t="str">
            <v>Low Participation Case</v>
          </cell>
          <cell r="G3908">
            <v>0</v>
          </cell>
          <cell r="H3908">
            <v>0</v>
          </cell>
          <cell r="I3908">
            <v>0</v>
          </cell>
          <cell r="J3908">
            <v>0</v>
          </cell>
          <cell r="K3908">
            <v>0</v>
          </cell>
          <cell r="L3908">
            <v>0</v>
          </cell>
          <cell r="M3908">
            <v>0</v>
          </cell>
          <cell r="N3908">
            <v>0</v>
          </cell>
          <cell r="O3908">
            <v>0</v>
          </cell>
          <cell r="P3908">
            <v>0</v>
          </cell>
          <cell r="Q3908">
            <v>0</v>
          </cell>
          <cell r="R3908">
            <v>5834317.1500000004</v>
          </cell>
          <cell r="S3908">
            <v>12509121.98</v>
          </cell>
          <cell r="T3908">
            <v>26286343.199999999</v>
          </cell>
          <cell r="U3908">
            <v>16130618.27</v>
          </cell>
          <cell r="V3908">
            <v>10911310.720000001</v>
          </cell>
          <cell r="W3908">
            <v>4823091.07</v>
          </cell>
          <cell r="X3908">
            <v>4899046.41</v>
          </cell>
          <cell r="Y3908">
            <v>4974249.76</v>
          </cell>
          <cell r="Z3908">
            <v>5049879.66</v>
          </cell>
          <cell r="AA3908">
            <v>5126289.05</v>
          </cell>
          <cell r="AB3908">
            <v>5203203.5</v>
          </cell>
          <cell r="AC3908">
            <v>5283869.59</v>
          </cell>
          <cell r="AD3908">
            <v>5405233.1200000001</v>
          </cell>
          <cell r="AE3908">
            <v>5502775.29</v>
          </cell>
          <cell r="AF3908">
            <v>5602414.6799999997</v>
          </cell>
          <cell r="AG3908">
            <v>5704204.7300000004</v>
          </cell>
          <cell r="AH3908">
            <v>5808200.4400000004</v>
          </cell>
          <cell r="AI3908">
            <v>5914458.3899999997</v>
          </cell>
          <cell r="AJ3908">
            <v>6023036.7800000003</v>
          </cell>
          <cell r="AK3908">
            <v>6133995.5099999998</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row>
        <row r="3909">
          <cell r="A3909" t="str">
            <v>WYResidentialDLC Room ACNon-Incentive CostsLow Participation Case0</v>
          </cell>
          <cell r="B3909" t="str">
            <v>WY</v>
          </cell>
          <cell r="C3909" t="str">
            <v>Residential</v>
          </cell>
          <cell r="D3909" t="str">
            <v>DLC Room AC</v>
          </cell>
          <cell r="E3909" t="str">
            <v>Non-Incentive Costs</v>
          </cell>
          <cell r="F3909" t="str">
            <v>Low Participation Case</v>
          </cell>
          <cell r="G3909">
            <v>0</v>
          </cell>
          <cell r="H3909">
            <v>0</v>
          </cell>
          <cell r="I3909">
            <v>0</v>
          </cell>
          <cell r="J3909">
            <v>0</v>
          </cell>
          <cell r="K3909">
            <v>0</v>
          </cell>
          <cell r="L3909">
            <v>0</v>
          </cell>
          <cell r="M3909">
            <v>0</v>
          </cell>
          <cell r="N3909">
            <v>0</v>
          </cell>
          <cell r="O3909">
            <v>0</v>
          </cell>
          <cell r="P3909">
            <v>0</v>
          </cell>
          <cell r="Q3909">
            <v>0</v>
          </cell>
          <cell r="R3909">
            <v>5482636.7300000004</v>
          </cell>
          <cell r="S3909">
            <v>11437731.27</v>
          </cell>
          <cell r="T3909">
            <v>23748445.530000001</v>
          </cell>
          <cell r="U3909">
            <v>12818922.52</v>
          </cell>
          <cell r="V3909">
            <v>7177502.6100000003</v>
          </cell>
          <cell r="W3909">
            <v>1035039.42</v>
          </cell>
          <cell r="X3909">
            <v>1056694.75</v>
          </cell>
          <cell r="Y3909">
            <v>1077608.81</v>
          </cell>
          <cell r="Z3909">
            <v>1098962.6200000001</v>
          </cell>
          <cell r="AA3909">
            <v>1121099.71</v>
          </cell>
          <cell r="AB3909">
            <v>1143734.93</v>
          </cell>
          <cell r="AC3909">
            <v>1169950.97</v>
          </cell>
          <cell r="AD3909">
            <v>1234739.83</v>
          </cell>
          <cell r="AE3909">
            <v>1274929.31</v>
          </cell>
          <cell r="AF3909">
            <v>1316427.29</v>
          </cell>
          <cell r="AG3909">
            <v>1359276.37</v>
          </cell>
          <cell r="AH3909">
            <v>1403520.56</v>
          </cell>
          <cell r="AI3909">
            <v>1449205.28</v>
          </cell>
          <cell r="AJ3909">
            <v>1496377.44</v>
          </cell>
          <cell r="AK3909">
            <v>1545085.48</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row>
        <row r="3910">
          <cell r="A3910" t="str">
            <v>WYResidentialDLC Room ACSummer Peak Reduction @Meter  (MW)Low Participation Case0</v>
          </cell>
          <cell r="B3910" t="str">
            <v>WY</v>
          </cell>
          <cell r="C3910" t="str">
            <v>Residential</v>
          </cell>
          <cell r="D3910" t="str">
            <v>DLC Room AC</v>
          </cell>
          <cell r="E3910" t="str">
            <v>Summer Peak Reduction @Meter  (MW)</v>
          </cell>
          <cell r="F3910" t="str">
            <v>Low Participation Case</v>
          </cell>
          <cell r="G3910">
            <v>0</v>
          </cell>
          <cell r="H3910">
            <v>0</v>
          </cell>
          <cell r="I3910">
            <v>0</v>
          </cell>
          <cell r="J3910">
            <v>0</v>
          </cell>
          <cell r="K3910">
            <v>0</v>
          </cell>
          <cell r="L3910">
            <v>0</v>
          </cell>
          <cell r="M3910">
            <v>0</v>
          </cell>
          <cell r="N3910">
            <v>0</v>
          </cell>
          <cell r="O3910">
            <v>0</v>
          </cell>
          <cell r="P3910">
            <v>0</v>
          </cell>
          <cell r="Q3910">
            <v>0</v>
          </cell>
          <cell r="R3910">
            <v>5.1061481672101516</v>
          </cell>
          <cell r="S3910">
            <v>15.546439584201273</v>
          </cell>
          <cell r="T3910">
            <v>36.769815927493447</v>
          </cell>
          <cell r="U3910">
            <v>47.99510590524666</v>
          </cell>
          <cell r="V3910">
            <v>54.039254216657497</v>
          </cell>
          <cell r="W3910">
            <v>54.75501228123791</v>
          </cell>
          <cell r="X3910">
            <v>55.462504704051796</v>
          </cell>
          <cell r="Y3910">
            <v>56.170704503007471</v>
          </cell>
          <cell r="Z3910">
            <v>56.91276145592839</v>
          </cell>
          <cell r="AA3910">
            <v>57.74360864977195</v>
          </cell>
          <cell r="AB3910">
            <v>58.507439221742665</v>
          </cell>
          <cell r="AC3910">
            <v>59.27262640549219</v>
          </cell>
          <cell r="AD3910">
            <v>60.065513565673378</v>
          </cell>
          <cell r="AE3910">
            <v>60.869007140432515</v>
          </cell>
          <cell r="AF3910">
            <v>61.683249011282939</v>
          </cell>
          <cell r="AG3910">
            <v>62.508382957680382</v>
          </cell>
          <cell r="AH3910">
            <v>63.344554682411669</v>
          </cell>
          <cell r="AI3910">
            <v>64.191911837323005</v>
          </cell>
          <cell r="AJ3910">
            <v>65.050604049392433</v>
          </cell>
          <cell r="AK3910">
            <v>65.920782947151125</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row>
        <row r="3911">
          <cell r="A3911" t="str">
            <v>WYResidentialDLC Room ACSummer Peak Reduction @Generation (MW)Low Participation Case0</v>
          </cell>
          <cell r="B3911" t="str">
            <v>WY</v>
          </cell>
          <cell r="C3911" t="str">
            <v>Residential</v>
          </cell>
          <cell r="D3911" t="str">
            <v>DLC Room AC</v>
          </cell>
          <cell r="E3911" t="str">
            <v>Summer Peak Reduction @Generation (MW)</v>
          </cell>
          <cell r="F3911" t="str">
            <v>Low Participation Case</v>
          </cell>
          <cell r="G3911">
            <v>0</v>
          </cell>
          <cell r="H3911">
            <v>0</v>
          </cell>
          <cell r="I3911">
            <v>0</v>
          </cell>
          <cell r="J3911">
            <v>0</v>
          </cell>
          <cell r="K3911">
            <v>0</v>
          </cell>
          <cell r="L3911">
            <v>0</v>
          </cell>
          <cell r="M3911">
            <v>0</v>
          </cell>
          <cell r="N3911">
            <v>0</v>
          </cell>
          <cell r="O3911">
            <v>0</v>
          </cell>
          <cell r="P3911">
            <v>0</v>
          </cell>
          <cell r="Q3911">
            <v>0</v>
          </cell>
          <cell r="R3911">
            <v>5.6309529854545115</v>
          </cell>
          <cell r="S3911">
            <v>17.1442871462299</v>
          </cell>
          <cell r="T3911">
            <v>40.548980952242438</v>
          </cell>
          <cell r="U3911">
            <v>52.92799504328039</v>
          </cell>
          <cell r="V3911">
            <v>59.593354892652727</v>
          </cell>
          <cell r="W3911">
            <v>60.382677857562754</v>
          </cell>
          <cell r="X3911">
            <v>61.162885646285609</v>
          </cell>
          <cell r="Y3911">
            <v>61.94387351456492</v>
          </cell>
          <cell r="Z3911">
            <v>62.762198341341403</v>
          </cell>
          <cell r="AA3911">
            <v>63.678439181486489</v>
          </cell>
          <cell r="AB3911">
            <v>64.520775498172327</v>
          </cell>
          <cell r="AC3911">
            <v>65.364607857843168</v>
          </cell>
          <cell r="AD3911">
            <v>66.238987169908881</v>
          </cell>
          <cell r="AE3911">
            <v>67.125063013269198</v>
          </cell>
          <cell r="AF3911">
            <v>68.022991851877961</v>
          </cell>
          <cell r="AG3911">
            <v>68.932932242700019</v>
          </cell>
          <cell r="AH3911">
            <v>69.855044863709381</v>
          </cell>
          <cell r="AI3911">
            <v>70.789492542261797</v>
          </cell>
          <cell r="AJ3911">
            <v>71.73644028384696</v>
          </cell>
          <cell r="AK3911">
            <v>72.696055301225314</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row>
        <row r="3912">
          <cell r="A3912" t="str">
            <v>WYResidentialDLC Room ACWinter Peak Reduction @Meter  (MW)Low Participation Case0</v>
          </cell>
          <cell r="B3912" t="str">
            <v>WY</v>
          </cell>
          <cell r="C3912" t="str">
            <v>Residential</v>
          </cell>
          <cell r="D3912" t="str">
            <v>DLC Room AC</v>
          </cell>
          <cell r="E3912" t="str">
            <v>Winter Peak Reduction @Meter  (MW)</v>
          </cell>
          <cell r="F3912" t="str">
            <v>Low Participation Case</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row>
        <row r="3913">
          <cell r="A3913" t="str">
            <v>WYResidentialDLC Room ACWinter Peak Reduction @Generation (MW)Low Participation Case0</v>
          </cell>
          <cell r="B3913" t="str">
            <v>WY</v>
          </cell>
          <cell r="C3913" t="str">
            <v>Residential</v>
          </cell>
          <cell r="D3913" t="str">
            <v>DLC Room AC</v>
          </cell>
          <cell r="E3913" t="str">
            <v>Winter Peak Reduction @Generation (MW)</v>
          </cell>
          <cell r="F3913" t="str">
            <v>Low Participation Case</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row>
        <row r="3914">
          <cell r="A3914" t="str">
            <v>WYResidentialDLC Room ACProgram Annual BenefitsLow Participation Case0</v>
          </cell>
          <cell r="B3914" t="str">
            <v>WY</v>
          </cell>
          <cell r="C3914" t="str">
            <v>Residential</v>
          </cell>
          <cell r="D3914" t="str">
            <v>DLC Room AC</v>
          </cell>
          <cell r="E3914" t="str">
            <v>Program Annual Benefits</v>
          </cell>
          <cell r="F3914" t="str">
            <v>Low Participation Case</v>
          </cell>
          <cell r="G3914">
            <v>0</v>
          </cell>
        </row>
        <row r="3915">
          <cell r="A3915" t="str">
            <v>WYResidentialDLC Room ACNew ParticipantsLow Participation Case0</v>
          </cell>
          <cell r="B3915" t="str">
            <v>WY</v>
          </cell>
          <cell r="C3915" t="str">
            <v>Residential</v>
          </cell>
          <cell r="D3915" t="str">
            <v>DLC Room AC</v>
          </cell>
          <cell r="E3915" t="str">
            <v>New Participants</v>
          </cell>
          <cell r="F3915" t="str">
            <v>Low Participation Case</v>
          </cell>
          <cell r="G3915">
            <v>0</v>
          </cell>
          <cell r="H3915">
            <v>0</v>
          </cell>
          <cell r="I3915">
            <v>0</v>
          </cell>
          <cell r="J3915">
            <v>0</v>
          </cell>
          <cell r="K3915">
            <v>0</v>
          </cell>
          <cell r="L3915">
            <v>0</v>
          </cell>
          <cell r="M3915">
            <v>0</v>
          </cell>
          <cell r="N3915">
            <v>0</v>
          </cell>
          <cell r="O3915">
            <v>0</v>
          </cell>
          <cell r="P3915">
            <v>0</v>
          </cell>
          <cell r="Q3915">
            <v>0</v>
          </cell>
          <cell r="R3915">
            <v>16746.686550000006</v>
          </cell>
          <cell r="S3915">
            <v>34271.919000000009</v>
          </cell>
          <cell r="T3915">
            <v>69833.664450000011</v>
          </cell>
          <cell r="U3915">
            <v>36847.527750000037</v>
          </cell>
          <cell r="V3915">
            <v>20100.588749999937</v>
          </cell>
          <cell r="W3915">
            <v>2583.0255000000179</v>
          </cell>
          <cell r="X3915">
            <v>2585.7149999999965</v>
          </cell>
          <cell r="Y3915">
            <v>2585.2035000000324</v>
          </cell>
          <cell r="Z3915">
            <v>2584.5764999999665</v>
          </cell>
          <cell r="AA3915">
            <v>2584.3950000000186</v>
          </cell>
          <cell r="AB3915">
            <v>2584.7249999999767</v>
          </cell>
          <cell r="AC3915">
            <v>2592.8595000000205</v>
          </cell>
          <cell r="AD3915">
            <v>2694.0321599718882</v>
          </cell>
          <cell r="AE3915">
            <v>2731.0805338135397</v>
          </cell>
          <cell r="AF3915">
            <v>2768.6383974915661</v>
          </cell>
          <cell r="AG3915">
            <v>2806.7127575183695</v>
          </cell>
          <cell r="AH3915">
            <v>2845.3107167601411</v>
          </cell>
          <cell r="AI3915">
            <v>2884.4394757617847</v>
          </cell>
          <cell r="AJ3915">
            <v>2924.1063340901455</v>
          </cell>
          <cell r="AK3915">
            <v>2964.3186916958948</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row>
        <row r="3916">
          <cell r="A3916" t="str">
            <v>WYResidentialDLC Room ACIncentive CostsLow Participation Case0</v>
          </cell>
          <cell r="B3916" t="str">
            <v>WY</v>
          </cell>
          <cell r="C3916" t="str">
            <v>Residential</v>
          </cell>
          <cell r="D3916" t="str">
            <v>DLC Room AC</v>
          </cell>
          <cell r="E3916" t="str">
            <v>Incentive Costs</v>
          </cell>
          <cell r="F3916" t="str">
            <v>Low Participation Case</v>
          </cell>
          <cell r="G3916">
            <v>0</v>
          </cell>
          <cell r="H3916">
            <v>0</v>
          </cell>
          <cell r="I3916">
            <v>0</v>
          </cell>
          <cell r="J3916">
            <v>0</v>
          </cell>
          <cell r="K3916">
            <v>0</v>
          </cell>
          <cell r="L3916">
            <v>0</v>
          </cell>
          <cell r="M3916">
            <v>0</v>
          </cell>
          <cell r="N3916">
            <v>0</v>
          </cell>
          <cell r="O3916">
            <v>0</v>
          </cell>
          <cell r="P3916">
            <v>0</v>
          </cell>
          <cell r="Q3916">
            <v>0</v>
          </cell>
          <cell r="R3916">
            <v>351680.42</v>
          </cell>
          <cell r="S3916">
            <v>1071390.72</v>
          </cell>
          <cell r="T3916">
            <v>2537897.67</v>
          </cell>
          <cell r="U3916">
            <v>3311695.75</v>
          </cell>
          <cell r="V3916">
            <v>3733808.12</v>
          </cell>
          <cell r="W3916">
            <v>3788051.65</v>
          </cell>
          <cell r="X3916">
            <v>3842351.67</v>
          </cell>
          <cell r="Y3916">
            <v>3896640.94</v>
          </cell>
          <cell r="Z3916">
            <v>3950917.05</v>
          </cell>
          <cell r="AA3916">
            <v>4005189.34</v>
          </cell>
          <cell r="AB3916">
            <v>4059468.57</v>
          </cell>
          <cell r="AC3916">
            <v>4113918.62</v>
          </cell>
          <cell r="AD3916">
            <v>4170493.29</v>
          </cell>
          <cell r="AE3916">
            <v>4227845.9800000004</v>
          </cell>
          <cell r="AF3916">
            <v>4285987.3899999997</v>
          </cell>
          <cell r="AG3916">
            <v>4344928.3600000003</v>
          </cell>
          <cell r="AH3916">
            <v>4404679.88</v>
          </cell>
          <cell r="AI3916">
            <v>4465253.1100000003</v>
          </cell>
          <cell r="AJ3916">
            <v>4526659.34</v>
          </cell>
          <cell r="AK3916">
            <v>4588910.04</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row>
        <row r="3917">
          <cell r="A3917" t="str">
            <v>WYResidentialDLC Room ACParticipantsLow Participation Case0</v>
          </cell>
          <cell r="B3917" t="str">
            <v>WY</v>
          </cell>
          <cell r="C3917" t="str">
            <v>Residential</v>
          </cell>
          <cell r="D3917" t="str">
            <v>DLC Room AC</v>
          </cell>
          <cell r="E3917" t="str">
            <v>Participants</v>
          </cell>
          <cell r="F3917" t="str">
            <v>Low Participation Case</v>
          </cell>
          <cell r="G3917">
            <v>0</v>
          </cell>
          <cell r="H3917">
            <v>0</v>
          </cell>
          <cell r="I3917">
            <v>0</v>
          </cell>
          <cell r="J3917">
            <v>0</v>
          </cell>
          <cell r="K3917">
            <v>0</v>
          </cell>
          <cell r="L3917">
            <v>0</v>
          </cell>
          <cell r="M3917">
            <v>0</v>
          </cell>
          <cell r="N3917">
            <v>0</v>
          </cell>
          <cell r="O3917">
            <v>0</v>
          </cell>
          <cell r="P3917">
            <v>0</v>
          </cell>
          <cell r="Q3917">
            <v>0</v>
          </cell>
          <cell r="R3917">
            <v>16746.686550000006</v>
          </cell>
          <cell r="S3917">
            <v>51018.605550000015</v>
          </cell>
          <cell r="T3917">
            <v>120852.27000000002</v>
          </cell>
          <cell r="U3917">
            <v>157699.79775000006</v>
          </cell>
          <cell r="V3917">
            <v>177800.38649999999</v>
          </cell>
          <cell r="W3917">
            <v>180383.41200000001</v>
          </cell>
          <cell r="X3917">
            <v>182969.12700000001</v>
          </cell>
          <cell r="Y3917">
            <v>185554.33050000004</v>
          </cell>
          <cell r="Z3917">
            <v>188138.90700000001</v>
          </cell>
          <cell r="AA3917">
            <v>190723.30200000003</v>
          </cell>
          <cell r="AB3917">
            <v>193308.027</v>
          </cell>
          <cell r="AC3917">
            <v>195900.88650000002</v>
          </cell>
          <cell r="AD3917">
            <v>198594.91865997191</v>
          </cell>
          <cell r="AE3917">
            <v>201325.99919378545</v>
          </cell>
          <cell r="AF3917">
            <v>204094.63759127702</v>
          </cell>
          <cell r="AG3917">
            <v>206901.35034879539</v>
          </cell>
          <cell r="AH3917">
            <v>209746.66106555553</v>
          </cell>
          <cell r="AI3917">
            <v>212631.10054131731</v>
          </cell>
          <cell r="AJ3917">
            <v>215555.20687540746</v>
          </cell>
          <cell r="AK3917">
            <v>218519.52556710335</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row>
        <row r="3918">
          <cell r="A3918" t="str">
            <v>WYResidentialDLC Smart AppliancesProgram Annual BenefitsLow Participation Case0</v>
          </cell>
          <cell r="B3918" t="str">
            <v>WY</v>
          </cell>
          <cell r="C3918" t="str">
            <v>Residential</v>
          </cell>
          <cell r="D3918" t="str">
            <v>DLC Smart Appliances</v>
          </cell>
          <cell r="E3918" t="str">
            <v>Program Annual Benefits</v>
          </cell>
          <cell r="F3918" t="str">
            <v>Low Participation Case</v>
          </cell>
          <cell r="G3918">
            <v>0</v>
          </cell>
          <cell r="H3918">
            <v>0</v>
          </cell>
          <cell r="I3918">
            <v>0</v>
          </cell>
          <cell r="J3918">
            <v>0</v>
          </cell>
          <cell r="K3918">
            <v>0</v>
          </cell>
          <cell r="L3918">
            <v>0</v>
          </cell>
          <cell r="M3918">
            <v>0</v>
          </cell>
          <cell r="N3918">
            <v>0</v>
          </cell>
          <cell r="O3918">
            <v>0</v>
          </cell>
          <cell r="P3918">
            <v>0</v>
          </cell>
          <cell r="Q3918">
            <v>0</v>
          </cell>
          <cell r="R3918">
            <v>573231.01</v>
          </cell>
          <cell r="S3918">
            <v>1745288.43</v>
          </cell>
          <cell r="T3918">
            <v>4127886.26</v>
          </cell>
          <cell r="U3918">
            <v>5388069.9000000004</v>
          </cell>
          <cell r="V3918">
            <v>6066603.5300000003</v>
          </cell>
          <cell r="W3918">
            <v>6146956.6100000003</v>
          </cell>
          <cell r="X3918">
            <v>6226381.7599999998</v>
          </cell>
          <cell r="Y3918">
            <v>6305886.3200000003</v>
          </cell>
          <cell r="Z3918">
            <v>6389191.79</v>
          </cell>
          <cell r="AA3918">
            <v>6482465.1100000003</v>
          </cell>
          <cell r="AB3918">
            <v>6568214.9500000002</v>
          </cell>
          <cell r="AC3918">
            <v>6654117.0800000001</v>
          </cell>
          <cell r="AD3918">
            <v>6743128.8899999997</v>
          </cell>
          <cell r="AE3918">
            <v>6833331.4100000001</v>
          </cell>
          <cell r="AF3918">
            <v>6924740.5700000003</v>
          </cell>
          <cell r="AG3918">
            <v>7017372.5</v>
          </cell>
          <cell r="AH3918">
            <v>7111243.5700000003</v>
          </cell>
          <cell r="AI3918">
            <v>7206370.3399999999</v>
          </cell>
          <cell r="AJ3918">
            <v>7302769.6200000001</v>
          </cell>
          <cell r="AK3918">
            <v>7400458.4299999997</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row>
        <row r="3919">
          <cell r="A3919" t="str">
            <v>WYResidentialDLC Smart AppliancesProgram Annual CostsLow Participation Case0</v>
          </cell>
          <cell r="B3919" t="str">
            <v>WY</v>
          </cell>
          <cell r="C3919" t="str">
            <v>Residential</v>
          </cell>
          <cell r="D3919" t="str">
            <v>DLC Smart Appliances</v>
          </cell>
          <cell r="E3919" t="str">
            <v>Program Annual Costs</v>
          </cell>
          <cell r="F3919" t="str">
            <v>Low Participation Case</v>
          </cell>
          <cell r="G3919">
            <v>0</v>
          </cell>
          <cell r="H3919">
            <v>0</v>
          </cell>
          <cell r="I3919">
            <v>0</v>
          </cell>
          <cell r="J3919">
            <v>0</v>
          </cell>
          <cell r="K3919">
            <v>0</v>
          </cell>
          <cell r="L3919">
            <v>0</v>
          </cell>
          <cell r="M3919">
            <v>0</v>
          </cell>
          <cell r="N3919">
            <v>0</v>
          </cell>
          <cell r="O3919">
            <v>0</v>
          </cell>
          <cell r="P3919">
            <v>0</v>
          </cell>
          <cell r="Q3919">
            <v>0</v>
          </cell>
          <cell r="R3919">
            <v>5834317.1500000004</v>
          </cell>
          <cell r="S3919">
            <v>12509121.98</v>
          </cell>
          <cell r="T3919">
            <v>26286343.199999999</v>
          </cell>
          <cell r="U3919">
            <v>16130618.27</v>
          </cell>
          <cell r="V3919">
            <v>10911310.720000001</v>
          </cell>
          <cell r="W3919">
            <v>4823091.07</v>
          </cell>
          <cell r="X3919">
            <v>4899046.41</v>
          </cell>
          <cell r="Y3919">
            <v>4974249.76</v>
          </cell>
          <cell r="Z3919">
            <v>5049879.66</v>
          </cell>
          <cell r="AA3919">
            <v>5126289.05</v>
          </cell>
          <cell r="AB3919">
            <v>5203203.5</v>
          </cell>
          <cell r="AC3919">
            <v>5283869.59</v>
          </cell>
          <cell r="AD3919">
            <v>5405233.1200000001</v>
          </cell>
          <cell r="AE3919">
            <v>5502775.29</v>
          </cell>
          <cell r="AF3919">
            <v>5602414.6799999997</v>
          </cell>
          <cell r="AG3919">
            <v>5704204.7300000004</v>
          </cell>
          <cell r="AH3919">
            <v>5808200.4400000004</v>
          </cell>
          <cell r="AI3919">
            <v>5914458.3899999997</v>
          </cell>
          <cell r="AJ3919">
            <v>6023036.7800000003</v>
          </cell>
          <cell r="AK3919">
            <v>6133995.5099999998</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row>
        <row r="3920">
          <cell r="A3920" t="str">
            <v>WYResidentialDLC Smart AppliancesNon-Incentive CostsLow Participation Case0</v>
          </cell>
          <cell r="B3920" t="str">
            <v>WY</v>
          </cell>
          <cell r="C3920" t="str">
            <v>Residential</v>
          </cell>
          <cell r="D3920" t="str">
            <v>DLC Smart Appliances</v>
          </cell>
          <cell r="E3920" t="str">
            <v>Non-Incentive Costs</v>
          </cell>
          <cell r="F3920" t="str">
            <v>Low Participation Case</v>
          </cell>
          <cell r="G3920">
            <v>0</v>
          </cell>
          <cell r="H3920">
            <v>0</v>
          </cell>
          <cell r="I3920">
            <v>0</v>
          </cell>
          <cell r="J3920">
            <v>0</v>
          </cell>
          <cell r="K3920">
            <v>0</v>
          </cell>
          <cell r="L3920">
            <v>0</v>
          </cell>
          <cell r="M3920">
            <v>0</v>
          </cell>
          <cell r="N3920">
            <v>0</v>
          </cell>
          <cell r="O3920">
            <v>0</v>
          </cell>
          <cell r="P3920">
            <v>0</v>
          </cell>
          <cell r="Q3920">
            <v>0</v>
          </cell>
          <cell r="R3920">
            <v>5482636.7300000004</v>
          </cell>
          <cell r="S3920">
            <v>11437731.27</v>
          </cell>
          <cell r="T3920">
            <v>23748445.530000001</v>
          </cell>
          <cell r="U3920">
            <v>12818922.52</v>
          </cell>
          <cell r="V3920">
            <v>7177502.6100000003</v>
          </cell>
          <cell r="W3920">
            <v>1035039.42</v>
          </cell>
          <cell r="X3920">
            <v>1056694.75</v>
          </cell>
          <cell r="Y3920">
            <v>1077608.81</v>
          </cell>
          <cell r="Z3920">
            <v>1098962.6200000001</v>
          </cell>
          <cell r="AA3920">
            <v>1121099.71</v>
          </cell>
          <cell r="AB3920">
            <v>1143734.93</v>
          </cell>
          <cell r="AC3920">
            <v>1169950.97</v>
          </cell>
          <cell r="AD3920">
            <v>1234739.83</v>
          </cell>
          <cell r="AE3920">
            <v>1274929.31</v>
          </cell>
          <cell r="AF3920">
            <v>1316427.29</v>
          </cell>
          <cell r="AG3920">
            <v>1359276.37</v>
          </cell>
          <cell r="AH3920">
            <v>1403520.56</v>
          </cell>
          <cell r="AI3920">
            <v>1449205.28</v>
          </cell>
          <cell r="AJ3920">
            <v>1496377.44</v>
          </cell>
          <cell r="AK3920">
            <v>1545085.48</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row>
        <row r="3921">
          <cell r="A3921" t="str">
            <v>WYResidentialDLC Smart AppliancesSummer Peak Reduction @Meter  (MW)Low Participation Case0</v>
          </cell>
          <cell r="B3921" t="str">
            <v>WY</v>
          </cell>
          <cell r="C3921" t="str">
            <v>Residential</v>
          </cell>
          <cell r="D3921" t="str">
            <v>DLC Smart Appliances</v>
          </cell>
          <cell r="E3921" t="str">
            <v>Summer Peak Reduction @Meter  (MW)</v>
          </cell>
          <cell r="F3921" t="str">
            <v>Low Participation Case</v>
          </cell>
          <cell r="G3921">
            <v>0</v>
          </cell>
          <cell r="H3921">
            <v>0</v>
          </cell>
          <cell r="I3921">
            <v>0</v>
          </cell>
          <cell r="J3921">
            <v>0</v>
          </cell>
          <cell r="K3921">
            <v>0</v>
          </cell>
          <cell r="L3921">
            <v>0</v>
          </cell>
          <cell r="M3921">
            <v>0</v>
          </cell>
          <cell r="N3921">
            <v>0</v>
          </cell>
          <cell r="O3921">
            <v>0</v>
          </cell>
          <cell r="P3921">
            <v>0</v>
          </cell>
          <cell r="Q3921">
            <v>0</v>
          </cell>
          <cell r="R3921">
            <v>5.1061481672101516</v>
          </cell>
          <cell r="S3921">
            <v>15.546439584201273</v>
          </cell>
          <cell r="T3921">
            <v>36.769815927493447</v>
          </cell>
          <cell r="U3921">
            <v>47.99510590524666</v>
          </cell>
          <cell r="V3921">
            <v>54.039254216657497</v>
          </cell>
          <cell r="W3921">
            <v>54.75501228123791</v>
          </cell>
          <cell r="X3921">
            <v>55.462504704051796</v>
          </cell>
          <cell r="Y3921">
            <v>56.170704503007471</v>
          </cell>
          <cell r="Z3921">
            <v>56.91276145592839</v>
          </cell>
          <cell r="AA3921">
            <v>57.74360864977195</v>
          </cell>
          <cell r="AB3921">
            <v>58.507439221742665</v>
          </cell>
          <cell r="AC3921">
            <v>59.27262640549219</v>
          </cell>
          <cell r="AD3921">
            <v>60.065513565673378</v>
          </cell>
          <cell r="AE3921">
            <v>60.869007140432515</v>
          </cell>
          <cell r="AF3921">
            <v>61.683249011282939</v>
          </cell>
          <cell r="AG3921">
            <v>62.508382957680382</v>
          </cell>
          <cell r="AH3921">
            <v>63.344554682411669</v>
          </cell>
          <cell r="AI3921">
            <v>64.191911837323005</v>
          </cell>
          <cell r="AJ3921">
            <v>65.050604049392433</v>
          </cell>
          <cell r="AK3921">
            <v>65.920782947151125</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row>
        <row r="3922">
          <cell r="A3922" t="str">
            <v>WYResidentialDLC Smart AppliancesSummer Peak Reduction @Generation (MW)Low Participation Case0</v>
          </cell>
          <cell r="B3922" t="str">
            <v>WY</v>
          </cell>
          <cell r="C3922" t="str">
            <v>Residential</v>
          </cell>
          <cell r="D3922" t="str">
            <v>DLC Smart Appliances</v>
          </cell>
          <cell r="E3922" t="str">
            <v>Summer Peak Reduction @Generation (MW)</v>
          </cell>
          <cell r="F3922" t="str">
            <v>Low Participation Case</v>
          </cell>
          <cell r="G3922">
            <v>0</v>
          </cell>
          <cell r="H3922">
            <v>0</v>
          </cell>
          <cell r="I3922">
            <v>0</v>
          </cell>
          <cell r="J3922">
            <v>0</v>
          </cell>
          <cell r="K3922">
            <v>0</v>
          </cell>
          <cell r="L3922">
            <v>0</v>
          </cell>
          <cell r="M3922">
            <v>0</v>
          </cell>
          <cell r="N3922">
            <v>0</v>
          </cell>
          <cell r="O3922">
            <v>0</v>
          </cell>
          <cell r="P3922">
            <v>0</v>
          </cell>
          <cell r="Q3922">
            <v>0</v>
          </cell>
          <cell r="R3922">
            <v>5.6309529854545115</v>
          </cell>
          <cell r="S3922">
            <v>17.1442871462299</v>
          </cell>
          <cell r="T3922">
            <v>40.548980952242438</v>
          </cell>
          <cell r="U3922">
            <v>52.92799504328039</v>
          </cell>
          <cell r="V3922">
            <v>59.593354892652727</v>
          </cell>
          <cell r="W3922">
            <v>60.382677857562754</v>
          </cell>
          <cell r="X3922">
            <v>61.162885646285609</v>
          </cell>
          <cell r="Y3922">
            <v>61.94387351456492</v>
          </cell>
          <cell r="Z3922">
            <v>62.762198341341403</v>
          </cell>
          <cell r="AA3922">
            <v>63.678439181486489</v>
          </cell>
          <cell r="AB3922">
            <v>64.520775498172327</v>
          </cell>
          <cell r="AC3922">
            <v>65.364607857843168</v>
          </cell>
          <cell r="AD3922">
            <v>66.238987169908881</v>
          </cell>
          <cell r="AE3922">
            <v>67.125063013269198</v>
          </cell>
          <cell r="AF3922">
            <v>68.022991851877961</v>
          </cell>
          <cell r="AG3922">
            <v>68.932932242700019</v>
          </cell>
          <cell r="AH3922">
            <v>69.855044863709381</v>
          </cell>
          <cell r="AI3922">
            <v>70.789492542261797</v>
          </cell>
          <cell r="AJ3922">
            <v>71.73644028384696</v>
          </cell>
          <cell r="AK3922">
            <v>72.696055301225314</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row>
        <row r="3923">
          <cell r="A3923" t="str">
            <v>WYResidentialDLC Smart AppliancesWinter Peak Reduction @Meter  (MW)Low Participation Case0</v>
          </cell>
          <cell r="B3923" t="str">
            <v>WY</v>
          </cell>
          <cell r="C3923" t="str">
            <v>Residential</v>
          </cell>
          <cell r="D3923" t="str">
            <v>DLC Smart Appliances</v>
          </cell>
          <cell r="E3923" t="str">
            <v>Winter Peak Reduction @Meter  (MW)</v>
          </cell>
          <cell r="F3923" t="str">
            <v>Low Participation Case</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row>
        <row r="3924">
          <cell r="A3924" t="str">
            <v>WYResidentialDLC Smart AppliancesWinter Peak Reduction @Generation (MW)Low Participation Case0</v>
          </cell>
          <cell r="B3924" t="str">
            <v>WY</v>
          </cell>
          <cell r="C3924" t="str">
            <v>Residential</v>
          </cell>
          <cell r="D3924" t="str">
            <v>DLC Smart Appliances</v>
          </cell>
          <cell r="E3924" t="str">
            <v>Winter Peak Reduction @Generation (MW)</v>
          </cell>
          <cell r="F3924" t="str">
            <v>Low Participation Case</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row>
        <row r="3925">
          <cell r="A3925" t="str">
            <v>WYResidentialDLC Smart AppliancesProgram Annual BenefitsLow Participation Case0</v>
          </cell>
          <cell r="B3925" t="str">
            <v>WY</v>
          </cell>
          <cell r="C3925" t="str">
            <v>Residential</v>
          </cell>
          <cell r="D3925" t="str">
            <v>DLC Smart Appliances</v>
          </cell>
          <cell r="E3925" t="str">
            <v>Program Annual Benefits</v>
          </cell>
          <cell r="F3925" t="str">
            <v>Low Participation Case</v>
          </cell>
          <cell r="G3925">
            <v>0</v>
          </cell>
        </row>
        <row r="3926">
          <cell r="A3926" t="str">
            <v>WYResidentialDLC Smart AppliancesNew ParticipantsLow Participation Case0</v>
          </cell>
          <cell r="B3926" t="str">
            <v>WY</v>
          </cell>
          <cell r="C3926" t="str">
            <v>Residential</v>
          </cell>
          <cell r="D3926" t="str">
            <v>DLC Smart Appliances</v>
          </cell>
          <cell r="E3926" t="str">
            <v>New Participants</v>
          </cell>
          <cell r="F3926" t="str">
            <v>Low Participation Case</v>
          </cell>
          <cell r="G3926">
            <v>0</v>
          </cell>
          <cell r="H3926">
            <v>0</v>
          </cell>
          <cell r="I3926">
            <v>0</v>
          </cell>
          <cell r="J3926">
            <v>0</v>
          </cell>
          <cell r="K3926">
            <v>0</v>
          </cell>
          <cell r="L3926">
            <v>0</v>
          </cell>
          <cell r="M3926">
            <v>0</v>
          </cell>
          <cell r="N3926">
            <v>0</v>
          </cell>
          <cell r="O3926">
            <v>0</v>
          </cell>
          <cell r="P3926">
            <v>0</v>
          </cell>
          <cell r="Q3926">
            <v>0</v>
          </cell>
          <cell r="R3926">
            <v>16746.686550000006</v>
          </cell>
          <cell r="S3926">
            <v>34271.919000000009</v>
          </cell>
          <cell r="T3926">
            <v>69833.664450000011</v>
          </cell>
          <cell r="U3926">
            <v>36847.527750000037</v>
          </cell>
          <cell r="V3926">
            <v>20100.588749999937</v>
          </cell>
          <cell r="W3926">
            <v>2583.0255000000179</v>
          </cell>
          <cell r="X3926">
            <v>2585.7149999999965</v>
          </cell>
          <cell r="Y3926">
            <v>2585.2035000000324</v>
          </cell>
          <cell r="Z3926">
            <v>2584.5764999999665</v>
          </cell>
          <cell r="AA3926">
            <v>2584.3950000000186</v>
          </cell>
          <cell r="AB3926">
            <v>2584.7249999999767</v>
          </cell>
          <cell r="AC3926">
            <v>2592.8595000000205</v>
          </cell>
          <cell r="AD3926">
            <v>2694.0321599718882</v>
          </cell>
          <cell r="AE3926">
            <v>2731.0805338135397</v>
          </cell>
          <cell r="AF3926">
            <v>2768.6383974915661</v>
          </cell>
          <cell r="AG3926">
            <v>2806.7127575183695</v>
          </cell>
          <cell r="AH3926">
            <v>2845.3107167601411</v>
          </cell>
          <cell r="AI3926">
            <v>2884.4394757617847</v>
          </cell>
          <cell r="AJ3926">
            <v>2924.1063340901455</v>
          </cell>
          <cell r="AK3926">
            <v>2964.3186916958948</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row>
        <row r="3927">
          <cell r="A3927" t="str">
            <v>WYResidentialDLC Smart AppliancesIncentive CostsLow Participation Case0</v>
          </cell>
          <cell r="B3927" t="str">
            <v>WY</v>
          </cell>
          <cell r="C3927" t="str">
            <v>Residential</v>
          </cell>
          <cell r="D3927" t="str">
            <v>DLC Smart Appliances</v>
          </cell>
          <cell r="E3927" t="str">
            <v>Incentive Costs</v>
          </cell>
          <cell r="F3927" t="str">
            <v>Low Participation Case</v>
          </cell>
          <cell r="G3927">
            <v>0</v>
          </cell>
          <cell r="H3927">
            <v>0</v>
          </cell>
          <cell r="I3927">
            <v>0</v>
          </cell>
          <cell r="J3927">
            <v>0</v>
          </cell>
          <cell r="K3927">
            <v>0</v>
          </cell>
          <cell r="L3927">
            <v>0</v>
          </cell>
          <cell r="M3927">
            <v>0</v>
          </cell>
          <cell r="N3927">
            <v>0</v>
          </cell>
          <cell r="O3927">
            <v>0</v>
          </cell>
          <cell r="P3927">
            <v>0</v>
          </cell>
          <cell r="Q3927">
            <v>0</v>
          </cell>
          <cell r="R3927">
            <v>351680.42</v>
          </cell>
          <cell r="S3927">
            <v>1071390.72</v>
          </cell>
          <cell r="T3927">
            <v>2537897.67</v>
          </cell>
          <cell r="U3927">
            <v>3311695.75</v>
          </cell>
          <cell r="V3927">
            <v>3733808.12</v>
          </cell>
          <cell r="W3927">
            <v>3788051.65</v>
          </cell>
          <cell r="X3927">
            <v>3842351.67</v>
          </cell>
          <cell r="Y3927">
            <v>3896640.94</v>
          </cell>
          <cell r="Z3927">
            <v>3950917.05</v>
          </cell>
          <cell r="AA3927">
            <v>4005189.34</v>
          </cell>
          <cell r="AB3927">
            <v>4059468.57</v>
          </cell>
          <cell r="AC3927">
            <v>4113918.62</v>
          </cell>
          <cell r="AD3927">
            <v>4170493.29</v>
          </cell>
          <cell r="AE3927">
            <v>4227845.9800000004</v>
          </cell>
          <cell r="AF3927">
            <v>4285987.3899999997</v>
          </cell>
          <cell r="AG3927">
            <v>4344928.3600000003</v>
          </cell>
          <cell r="AH3927">
            <v>4404679.88</v>
          </cell>
          <cell r="AI3927">
            <v>4465253.1100000003</v>
          </cell>
          <cell r="AJ3927">
            <v>4526659.34</v>
          </cell>
          <cell r="AK3927">
            <v>4588910.04</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row>
        <row r="3928">
          <cell r="A3928" t="str">
            <v>WYResidentialDLC Smart AppliancesParticipantsLow Participation Case0</v>
          </cell>
          <cell r="B3928" t="str">
            <v>WY</v>
          </cell>
          <cell r="C3928" t="str">
            <v>Residential</v>
          </cell>
          <cell r="D3928" t="str">
            <v>DLC Smart Appliances</v>
          </cell>
          <cell r="E3928" t="str">
            <v>Participants</v>
          </cell>
          <cell r="F3928" t="str">
            <v>Low Participation Case</v>
          </cell>
          <cell r="G3928">
            <v>0</v>
          </cell>
          <cell r="H3928">
            <v>0</v>
          </cell>
          <cell r="I3928">
            <v>0</v>
          </cell>
          <cell r="J3928">
            <v>0</v>
          </cell>
          <cell r="K3928">
            <v>0</v>
          </cell>
          <cell r="L3928">
            <v>0</v>
          </cell>
          <cell r="M3928">
            <v>0</v>
          </cell>
          <cell r="N3928">
            <v>0</v>
          </cell>
          <cell r="O3928">
            <v>0</v>
          </cell>
          <cell r="P3928">
            <v>0</v>
          </cell>
          <cell r="Q3928">
            <v>0</v>
          </cell>
          <cell r="R3928">
            <v>16746.686550000006</v>
          </cell>
          <cell r="S3928">
            <v>51018.605550000015</v>
          </cell>
          <cell r="T3928">
            <v>120852.27000000002</v>
          </cell>
          <cell r="U3928">
            <v>157699.79775000006</v>
          </cell>
          <cell r="V3928">
            <v>177800.38649999999</v>
          </cell>
          <cell r="W3928">
            <v>180383.41200000001</v>
          </cell>
          <cell r="X3928">
            <v>182969.12700000001</v>
          </cell>
          <cell r="Y3928">
            <v>185554.33050000004</v>
          </cell>
          <cell r="Z3928">
            <v>188138.90700000001</v>
          </cell>
          <cell r="AA3928">
            <v>190723.30200000003</v>
          </cell>
          <cell r="AB3928">
            <v>193308.027</v>
          </cell>
          <cell r="AC3928">
            <v>195900.88650000002</v>
          </cell>
          <cell r="AD3928">
            <v>198594.91865997191</v>
          </cell>
          <cell r="AE3928">
            <v>201325.99919378545</v>
          </cell>
          <cell r="AF3928">
            <v>204094.63759127702</v>
          </cell>
          <cell r="AG3928">
            <v>206901.35034879539</v>
          </cell>
          <cell r="AH3928">
            <v>209746.66106555553</v>
          </cell>
          <cell r="AI3928">
            <v>212631.10054131731</v>
          </cell>
          <cell r="AJ3928">
            <v>215555.20687540746</v>
          </cell>
          <cell r="AK3928">
            <v>218519.52556710335</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row>
        <row r="3929">
          <cell r="A3929" t="str">
            <v>WYResidentialDLC Smart ThermostatsProgram Annual BenefitsLow Participation Case0</v>
          </cell>
          <cell r="B3929" t="str">
            <v>WY</v>
          </cell>
          <cell r="C3929" t="str">
            <v>Residential</v>
          </cell>
          <cell r="D3929" t="str">
            <v>DLC Smart Thermostats</v>
          </cell>
          <cell r="E3929" t="str">
            <v>Program Annual Benefits</v>
          </cell>
          <cell r="F3929" t="str">
            <v>Low Participation Case</v>
          </cell>
          <cell r="G3929">
            <v>0</v>
          </cell>
          <cell r="H3929">
            <v>0</v>
          </cell>
          <cell r="I3929">
            <v>0</v>
          </cell>
          <cell r="J3929">
            <v>0</v>
          </cell>
          <cell r="K3929">
            <v>0</v>
          </cell>
          <cell r="L3929">
            <v>0</v>
          </cell>
          <cell r="M3929">
            <v>0</v>
          </cell>
          <cell r="N3929">
            <v>0</v>
          </cell>
          <cell r="O3929">
            <v>0</v>
          </cell>
          <cell r="P3929">
            <v>0</v>
          </cell>
          <cell r="Q3929">
            <v>0</v>
          </cell>
          <cell r="R3929">
            <v>573231.01</v>
          </cell>
          <cell r="S3929">
            <v>1745288.43</v>
          </cell>
          <cell r="T3929">
            <v>4127886.26</v>
          </cell>
          <cell r="U3929">
            <v>5388069.9000000004</v>
          </cell>
          <cell r="V3929">
            <v>6066603.5300000003</v>
          </cell>
          <cell r="W3929">
            <v>6146956.6100000003</v>
          </cell>
          <cell r="X3929">
            <v>6226381.7599999998</v>
          </cell>
          <cell r="Y3929">
            <v>6305886.3200000003</v>
          </cell>
          <cell r="Z3929">
            <v>6389191.79</v>
          </cell>
          <cell r="AA3929">
            <v>6482465.1100000003</v>
          </cell>
          <cell r="AB3929">
            <v>6568214.9500000002</v>
          </cell>
          <cell r="AC3929">
            <v>6654117.0800000001</v>
          </cell>
          <cell r="AD3929">
            <v>6743128.8899999997</v>
          </cell>
          <cell r="AE3929">
            <v>6833331.4100000001</v>
          </cell>
          <cell r="AF3929">
            <v>6924740.5700000003</v>
          </cell>
          <cell r="AG3929">
            <v>7017372.5</v>
          </cell>
          <cell r="AH3929">
            <v>7111243.5700000003</v>
          </cell>
          <cell r="AI3929">
            <v>7206370.3399999999</v>
          </cell>
          <cell r="AJ3929">
            <v>7302769.6200000001</v>
          </cell>
          <cell r="AK3929">
            <v>7400458.4299999997</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row>
        <row r="3930">
          <cell r="A3930" t="str">
            <v>WYResidentialDLC Smart ThermostatsProgram Annual CostsLow Participation Case0</v>
          </cell>
          <cell r="B3930" t="str">
            <v>WY</v>
          </cell>
          <cell r="C3930" t="str">
            <v>Residential</v>
          </cell>
          <cell r="D3930" t="str">
            <v>DLC Smart Thermostats</v>
          </cell>
          <cell r="E3930" t="str">
            <v>Program Annual Costs</v>
          </cell>
          <cell r="F3930" t="str">
            <v>Low Participation Case</v>
          </cell>
          <cell r="G3930">
            <v>0</v>
          </cell>
          <cell r="H3930">
            <v>0</v>
          </cell>
          <cell r="I3930">
            <v>0</v>
          </cell>
          <cell r="J3930">
            <v>0</v>
          </cell>
          <cell r="K3930">
            <v>0</v>
          </cell>
          <cell r="L3930">
            <v>0</v>
          </cell>
          <cell r="M3930">
            <v>0</v>
          </cell>
          <cell r="N3930">
            <v>0</v>
          </cell>
          <cell r="O3930">
            <v>0</v>
          </cell>
          <cell r="P3930">
            <v>0</v>
          </cell>
          <cell r="Q3930">
            <v>0</v>
          </cell>
          <cell r="R3930">
            <v>5834317.1500000004</v>
          </cell>
          <cell r="S3930">
            <v>12509121.98</v>
          </cell>
          <cell r="T3930">
            <v>26286343.199999999</v>
          </cell>
          <cell r="U3930">
            <v>16130618.27</v>
          </cell>
          <cell r="V3930">
            <v>10911310.720000001</v>
          </cell>
          <cell r="W3930">
            <v>4823091.07</v>
          </cell>
          <cell r="X3930">
            <v>4899046.41</v>
          </cell>
          <cell r="Y3930">
            <v>4974249.76</v>
          </cell>
          <cell r="Z3930">
            <v>5049879.66</v>
          </cell>
          <cell r="AA3930">
            <v>5126289.05</v>
          </cell>
          <cell r="AB3930">
            <v>5203203.5</v>
          </cell>
          <cell r="AC3930">
            <v>5283869.59</v>
          </cell>
          <cell r="AD3930">
            <v>5405233.1200000001</v>
          </cell>
          <cell r="AE3930">
            <v>5502775.29</v>
          </cell>
          <cell r="AF3930">
            <v>5602414.6799999997</v>
          </cell>
          <cell r="AG3930">
            <v>5704204.7300000004</v>
          </cell>
          <cell r="AH3930">
            <v>5808200.4400000004</v>
          </cell>
          <cell r="AI3930">
            <v>5914458.3899999997</v>
          </cell>
          <cell r="AJ3930">
            <v>6023036.7800000003</v>
          </cell>
          <cell r="AK3930">
            <v>6133995.5099999998</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row>
        <row r="3931">
          <cell r="A3931" t="str">
            <v>WYResidentialDLC Smart ThermostatsNon-Incentive CostsLow Participation Case0</v>
          </cell>
          <cell r="B3931" t="str">
            <v>WY</v>
          </cell>
          <cell r="C3931" t="str">
            <v>Residential</v>
          </cell>
          <cell r="D3931" t="str">
            <v>DLC Smart Thermostats</v>
          </cell>
          <cell r="E3931" t="str">
            <v>Non-Incentive Costs</v>
          </cell>
          <cell r="F3931" t="str">
            <v>Low Participation Case</v>
          </cell>
          <cell r="G3931">
            <v>0</v>
          </cell>
          <cell r="H3931">
            <v>0</v>
          </cell>
          <cell r="I3931">
            <v>0</v>
          </cell>
          <cell r="J3931">
            <v>0</v>
          </cell>
          <cell r="K3931">
            <v>0</v>
          </cell>
          <cell r="L3931">
            <v>0</v>
          </cell>
          <cell r="M3931">
            <v>0</v>
          </cell>
          <cell r="N3931">
            <v>0</v>
          </cell>
          <cell r="O3931">
            <v>0</v>
          </cell>
          <cell r="P3931">
            <v>0</v>
          </cell>
          <cell r="Q3931">
            <v>0</v>
          </cell>
          <cell r="R3931">
            <v>5482636.7300000004</v>
          </cell>
          <cell r="S3931">
            <v>11437731.27</v>
          </cell>
          <cell r="T3931">
            <v>23748445.530000001</v>
          </cell>
          <cell r="U3931">
            <v>12818922.52</v>
          </cell>
          <cell r="V3931">
            <v>7177502.6100000003</v>
          </cell>
          <cell r="W3931">
            <v>1035039.42</v>
          </cell>
          <cell r="X3931">
            <v>1056694.75</v>
          </cell>
          <cell r="Y3931">
            <v>1077608.81</v>
          </cell>
          <cell r="Z3931">
            <v>1098962.6200000001</v>
          </cell>
          <cell r="AA3931">
            <v>1121099.71</v>
          </cell>
          <cell r="AB3931">
            <v>1143734.93</v>
          </cell>
          <cell r="AC3931">
            <v>1169950.97</v>
          </cell>
          <cell r="AD3931">
            <v>1234739.83</v>
          </cell>
          <cell r="AE3931">
            <v>1274929.31</v>
          </cell>
          <cell r="AF3931">
            <v>1316427.29</v>
          </cell>
          <cell r="AG3931">
            <v>1359276.37</v>
          </cell>
          <cell r="AH3931">
            <v>1403520.56</v>
          </cell>
          <cell r="AI3931">
            <v>1449205.28</v>
          </cell>
          <cell r="AJ3931">
            <v>1496377.44</v>
          </cell>
          <cell r="AK3931">
            <v>1545085.48</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row>
        <row r="3932">
          <cell r="A3932" t="str">
            <v>WYResidentialDLC Smart ThermostatsSummer Peak Reduction @Meter  (MW)Low Participation Case0</v>
          </cell>
          <cell r="B3932" t="str">
            <v>WY</v>
          </cell>
          <cell r="C3932" t="str">
            <v>Residential</v>
          </cell>
          <cell r="D3932" t="str">
            <v>DLC Smart Thermostats</v>
          </cell>
          <cell r="E3932" t="str">
            <v>Summer Peak Reduction @Meter  (MW)</v>
          </cell>
          <cell r="F3932" t="str">
            <v>Low Participation Case</v>
          </cell>
          <cell r="G3932">
            <v>0</v>
          </cell>
          <cell r="H3932">
            <v>0</v>
          </cell>
          <cell r="I3932">
            <v>0</v>
          </cell>
          <cell r="J3932">
            <v>0</v>
          </cell>
          <cell r="K3932">
            <v>0</v>
          </cell>
          <cell r="L3932">
            <v>0</v>
          </cell>
          <cell r="M3932">
            <v>0</v>
          </cell>
          <cell r="N3932">
            <v>0</v>
          </cell>
          <cell r="O3932">
            <v>0</v>
          </cell>
          <cell r="P3932">
            <v>0</v>
          </cell>
          <cell r="Q3932">
            <v>0</v>
          </cell>
          <cell r="R3932">
            <v>5.1061481672101516</v>
          </cell>
          <cell r="S3932">
            <v>15.546439584201273</v>
          </cell>
          <cell r="T3932">
            <v>36.769815927493447</v>
          </cell>
          <cell r="U3932">
            <v>47.99510590524666</v>
          </cell>
          <cell r="V3932">
            <v>54.039254216657497</v>
          </cell>
          <cell r="W3932">
            <v>54.75501228123791</v>
          </cell>
          <cell r="X3932">
            <v>55.462504704051796</v>
          </cell>
          <cell r="Y3932">
            <v>56.170704503007471</v>
          </cell>
          <cell r="Z3932">
            <v>56.91276145592839</v>
          </cell>
          <cell r="AA3932">
            <v>57.74360864977195</v>
          </cell>
          <cell r="AB3932">
            <v>58.507439221742665</v>
          </cell>
          <cell r="AC3932">
            <v>59.27262640549219</v>
          </cell>
          <cell r="AD3932">
            <v>60.065513565673378</v>
          </cell>
          <cell r="AE3932">
            <v>60.869007140432515</v>
          </cell>
          <cell r="AF3932">
            <v>61.683249011282939</v>
          </cell>
          <cell r="AG3932">
            <v>62.508382957680382</v>
          </cell>
          <cell r="AH3932">
            <v>63.344554682411669</v>
          </cell>
          <cell r="AI3932">
            <v>64.191911837323005</v>
          </cell>
          <cell r="AJ3932">
            <v>65.050604049392433</v>
          </cell>
          <cell r="AK3932">
            <v>65.920782947151125</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row>
        <row r="3933">
          <cell r="A3933" t="str">
            <v>WYResidentialDLC Smart ThermostatsSummer Peak Reduction @Generation (MW)Low Participation Case0</v>
          </cell>
          <cell r="B3933" t="str">
            <v>WY</v>
          </cell>
          <cell r="C3933" t="str">
            <v>Residential</v>
          </cell>
          <cell r="D3933" t="str">
            <v>DLC Smart Thermostats</v>
          </cell>
          <cell r="E3933" t="str">
            <v>Summer Peak Reduction @Generation (MW)</v>
          </cell>
          <cell r="F3933" t="str">
            <v>Low Participation Case</v>
          </cell>
          <cell r="G3933">
            <v>0</v>
          </cell>
          <cell r="H3933">
            <v>0</v>
          </cell>
          <cell r="I3933">
            <v>0</v>
          </cell>
          <cell r="J3933">
            <v>0</v>
          </cell>
          <cell r="K3933">
            <v>0</v>
          </cell>
          <cell r="L3933">
            <v>0</v>
          </cell>
          <cell r="M3933">
            <v>0</v>
          </cell>
          <cell r="N3933">
            <v>0</v>
          </cell>
          <cell r="O3933">
            <v>0</v>
          </cell>
          <cell r="P3933">
            <v>0</v>
          </cell>
          <cell r="Q3933">
            <v>0</v>
          </cell>
          <cell r="R3933">
            <v>5.6309529854545115</v>
          </cell>
          <cell r="S3933">
            <v>17.1442871462299</v>
          </cell>
          <cell r="T3933">
            <v>40.548980952242438</v>
          </cell>
          <cell r="U3933">
            <v>52.92799504328039</v>
          </cell>
          <cell r="V3933">
            <v>59.593354892652727</v>
          </cell>
          <cell r="W3933">
            <v>60.382677857562754</v>
          </cell>
          <cell r="X3933">
            <v>61.162885646285609</v>
          </cell>
          <cell r="Y3933">
            <v>61.94387351456492</v>
          </cell>
          <cell r="Z3933">
            <v>62.762198341341403</v>
          </cell>
          <cell r="AA3933">
            <v>63.678439181486489</v>
          </cell>
          <cell r="AB3933">
            <v>64.520775498172327</v>
          </cell>
          <cell r="AC3933">
            <v>65.364607857843168</v>
          </cell>
          <cell r="AD3933">
            <v>66.238987169908881</v>
          </cell>
          <cell r="AE3933">
            <v>67.125063013269198</v>
          </cell>
          <cell r="AF3933">
            <v>68.022991851877961</v>
          </cell>
          <cell r="AG3933">
            <v>68.932932242700019</v>
          </cell>
          <cell r="AH3933">
            <v>69.855044863709381</v>
          </cell>
          <cell r="AI3933">
            <v>70.789492542261797</v>
          </cell>
          <cell r="AJ3933">
            <v>71.73644028384696</v>
          </cell>
          <cell r="AK3933">
            <v>72.696055301225314</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row>
        <row r="3934">
          <cell r="A3934" t="str">
            <v>WYResidentialDLC Smart ThermostatsWinter Peak Reduction @Meter  (MW)Low Participation Case0</v>
          </cell>
          <cell r="B3934" t="str">
            <v>WY</v>
          </cell>
          <cell r="C3934" t="str">
            <v>Residential</v>
          </cell>
          <cell r="D3934" t="str">
            <v>DLC Smart Thermostats</v>
          </cell>
          <cell r="E3934" t="str">
            <v>Winter Peak Reduction @Meter  (MW)</v>
          </cell>
          <cell r="F3934" t="str">
            <v>Low Participation Case</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row>
        <row r="3935">
          <cell r="A3935" t="str">
            <v>WYResidentialDLC Smart ThermostatsWinter Peak Reduction @Generation (MW)Low Participation Case0</v>
          </cell>
          <cell r="B3935" t="str">
            <v>WY</v>
          </cell>
          <cell r="C3935" t="str">
            <v>Residential</v>
          </cell>
          <cell r="D3935" t="str">
            <v>DLC Smart Thermostats</v>
          </cell>
          <cell r="E3935" t="str">
            <v>Winter Peak Reduction @Generation (MW)</v>
          </cell>
          <cell r="F3935" t="str">
            <v>Low Participation Case</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row>
        <row r="3936">
          <cell r="A3936" t="str">
            <v>WYResidentialDLC Smart ThermostatsProgram Annual BenefitsLow Participation Case0</v>
          </cell>
          <cell r="B3936" t="str">
            <v>WY</v>
          </cell>
          <cell r="C3936" t="str">
            <v>Residential</v>
          </cell>
          <cell r="D3936" t="str">
            <v>DLC Smart Thermostats</v>
          </cell>
          <cell r="E3936" t="str">
            <v>Program Annual Benefits</v>
          </cell>
          <cell r="F3936" t="str">
            <v>Low Participation Case</v>
          </cell>
          <cell r="G3936">
            <v>0</v>
          </cell>
        </row>
        <row r="3937">
          <cell r="A3937" t="str">
            <v>WYResidentialDLC Smart ThermostatsNew ParticipantsLow Participation Case0</v>
          </cell>
          <cell r="B3937" t="str">
            <v>WY</v>
          </cell>
          <cell r="C3937" t="str">
            <v>Residential</v>
          </cell>
          <cell r="D3937" t="str">
            <v>DLC Smart Thermostats</v>
          </cell>
          <cell r="E3937" t="str">
            <v>New Participants</v>
          </cell>
          <cell r="F3937" t="str">
            <v>Low Participation Case</v>
          </cell>
          <cell r="G3937">
            <v>0</v>
          </cell>
          <cell r="H3937">
            <v>0</v>
          </cell>
          <cell r="I3937">
            <v>0</v>
          </cell>
          <cell r="J3937">
            <v>0</v>
          </cell>
          <cell r="K3937">
            <v>0</v>
          </cell>
          <cell r="L3937">
            <v>0</v>
          </cell>
          <cell r="M3937">
            <v>0</v>
          </cell>
          <cell r="N3937">
            <v>0</v>
          </cell>
          <cell r="O3937">
            <v>0</v>
          </cell>
          <cell r="P3937">
            <v>0</v>
          </cell>
          <cell r="Q3937">
            <v>0</v>
          </cell>
          <cell r="R3937">
            <v>16746.686550000006</v>
          </cell>
          <cell r="S3937">
            <v>34271.919000000009</v>
          </cell>
          <cell r="T3937">
            <v>69833.664450000011</v>
          </cell>
          <cell r="U3937">
            <v>36847.527750000037</v>
          </cell>
          <cell r="V3937">
            <v>20100.588749999937</v>
          </cell>
          <cell r="W3937">
            <v>2583.0255000000179</v>
          </cell>
          <cell r="X3937">
            <v>2585.7149999999965</v>
          </cell>
          <cell r="Y3937">
            <v>2585.2035000000324</v>
          </cell>
          <cell r="Z3937">
            <v>2584.5764999999665</v>
          </cell>
          <cell r="AA3937">
            <v>2584.3950000000186</v>
          </cell>
          <cell r="AB3937">
            <v>2584.7249999999767</v>
          </cell>
          <cell r="AC3937">
            <v>2592.8595000000205</v>
          </cell>
          <cell r="AD3937">
            <v>2694.0321599718882</v>
          </cell>
          <cell r="AE3937">
            <v>2731.0805338135397</v>
          </cell>
          <cell r="AF3937">
            <v>2768.6383974915661</v>
          </cell>
          <cell r="AG3937">
            <v>2806.7127575183695</v>
          </cell>
          <cell r="AH3937">
            <v>2845.3107167601411</v>
          </cell>
          <cell r="AI3937">
            <v>2884.4394757617847</v>
          </cell>
          <cell r="AJ3937">
            <v>2924.1063340901455</v>
          </cell>
          <cell r="AK3937">
            <v>2964.3186916958948</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row>
        <row r="3938">
          <cell r="A3938" t="str">
            <v>WYResidentialDLC Smart ThermostatsIncentive CostsLow Participation Case0</v>
          </cell>
          <cell r="B3938" t="str">
            <v>WY</v>
          </cell>
          <cell r="C3938" t="str">
            <v>Residential</v>
          </cell>
          <cell r="D3938" t="str">
            <v>DLC Smart Thermostats</v>
          </cell>
          <cell r="E3938" t="str">
            <v>Incentive Costs</v>
          </cell>
          <cell r="F3938" t="str">
            <v>Low Participation Case</v>
          </cell>
          <cell r="G3938">
            <v>0</v>
          </cell>
          <cell r="H3938">
            <v>0</v>
          </cell>
          <cell r="I3938">
            <v>0</v>
          </cell>
          <cell r="J3938">
            <v>0</v>
          </cell>
          <cell r="K3938">
            <v>0</v>
          </cell>
          <cell r="L3938">
            <v>0</v>
          </cell>
          <cell r="M3938">
            <v>0</v>
          </cell>
          <cell r="N3938">
            <v>0</v>
          </cell>
          <cell r="O3938">
            <v>0</v>
          </cell>
          <cell r="P3938">
            <v>0</v>
          </cell>
          <cell r="Q3938">
            <v>0</v>
          </cell>
          <cell r="R3938">
            <v>351680.42</v>
          </cell>
          <cell r="S3938">
            <v>1071390.72</v>
          </cell>
          <cell r="T3938">
            <v>2537897.67</v>
          </cell>
          <cell r="U3938">
            <v>3311695.75</v>
          </cell>
          <cell r="V3938">
            <v>3733808.12</v>
          </cell>
          <cell r="W3938">
            <v>3788051.65</v>
          </cell>
          <cell r="X3938">
            <v>3842351.67</v>
          </cell>
          <cell r="Y3938">
            <v>3896640.94</v>
          </cell>
          <cell r="Z3938">
            <v>3950917.05</v>
          </cell>
          <cell r="AA3938">
            <v>4005189.34</v>
          </cell>
          <cell r="AB3938">
            <v>4059468.57</v>
          </cell>
          <cell r="AC3938">
            <v>4113918.62</v>
          </cell>
          <cell r="AD3938">
            <v>4170493.29</v>
          </cell>
          <cell r="AE3938">
            <v>4227845.9800000004</v>
          </cell>
          <cell r="AF3938">
            <v>4285987.3899999997</v>
          </cell>
          <cell r="AG3938">
            <v>4344928.3600000003</v>
          </cell>
          <cell r="AH3938">
            <v>4404679.88</v>
          </cell>
          <cell r="AI3938">
            <v>4465253.1100000003</v>
          </cell>
          <cell r="AJ3938">
            <v>4526659.34</v>
          </cell>
          <cell r="AK3938">
            <v>4588910.04</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row>
        <row r="3939">
          <cell r="A3939" t="str">
            <v>WYResidentialDLC Smart ThermostatsParticipantsLow Participation Case0</v>
          </cell>
          <cell r="B3939" t="str">
            <v>WY</v>
          </cell>
          <cell r="C3939" t="str">
            <v>Residential</v>
          </cell>
          <cell r="D3939" t="str">
            <v>DLC Smart Thermostats</v>
          </cell>
          <cell r="E3939" t="str">
            <v>Participants</v>
          </cell>
          <cell r="F3939" t="str">
            <v>Low Participation Case</v>
          </cell>
          <cell r="G3939">
            <v>0</v>
          </cell>
          <cell r="H3939">
            <v>0</v>
          </cell>
          <cell r="I3939">
            <v>0</v>
          </cell>
          <cell r="J3939">
            <v>0</v>
          </cell>
          <cell r="K3939">
            <v>0</v>
          </cell>
          <cell r="L3939">
            <v>0</v>
          </cell>
          <cell r="M3939">
            <v>0</v>
          </cell>
          <cell r="N3939">
            <v>0</v>
          </cell>
          <cell r="O3939">
            <v>0</v>
          </cell>
          <cell r="P3939">
            <v>0</v>
          </cell>
          <cell r="Q3939">
            <v>0</v>
          </cell>
          <cell r="R3939">
            <v>16746.686550000006</v>
          </cell>
          <cell r="S3939">
            <v>51018.605550000015</v>
          </cell>
          <cell r="T3939">
            <v>120852.27000000002</v>
          </cell>
          <cell r="U3939">
            <v>157699.79775000006</v>
          </cell>
          <cell r="V3939">
            <v>177800.38649999999</v>
          </cell>
          <cell r="W3939">
            <v>180383.41200000001</v>
          </cell>
          <cell r="X3939">
            <v>182969.12700000001</v>
          </cell>
          <cell r="Y3939">
            <v>185554.33050000004</v>
          </cell>
          <cell r="Z3939">
            <v>188138.90700000001</v>
          </cell>
          <cell r="AA3939">
            <v>190723.30200000003</v>
          </cell>
          <cell r="AB3939">
            <v>193308.027</v>
          </cell>
          <cell r="AC3939">
            <v>195900.88650000002</v>
          </cell>
          <cell r="AD3939">
            <v>198594.91865997191</v>
          </cell>
          <cell r="AE3939">
            <v>201325.99919378545</v>
          </cell>
          <cell r="AF3939">
            <v>204094.63759127702</v>
          </cell>
          <cell r="AG3939">
            <v>206901.35034879539</v>
          </cell>
          <cell r="AH3939">
            <v>209746.66106555553</v>
          </cell>
          <cell r="AI3939">
            <v>212631.10054131731</v>
          </cell>
          <cell r="AJ3939">
            <v>215555.20687540746</v>
          </cell>
          <cell r="AK3939">
            <v>218519.52556710335</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row>
        <row r="3940">
          <cell r="A3940" t="str">
            <v>WYMedium C&amp;IDLC Space HeatingProgram Annual BenefitsLow Participation Case0</v>
          </cell>
          <cell r="B3940" t="str">
            <v>WY</v>
          </cell>
          <cell r="C3940" t="str">
            <v>Medium C&amp;I</v>
          </cell>
          <cell r="D3940" t="str">
            <v>DLC Space Heating</v>
          </cell>
          <cell r="E3940" t="str">
            <v>Program Annual Benefits</v>
          </cell>
          <cell r="F3940" t="str">
            <v>Low Participation Case</v>
          </cell>
          <cell r="G3940">
            <v>0</v>
          </cell>
          <cell r="H3940">
            <v>0</v>
          </cell>
          <cell r="I3940">
            <v>0</v>
          </cell>
          <cell r="J3940">
            <v>0</v>
          </cell>
          <cell r="K3940">
            <v>0</v>
          </cell>
          <cell r="L3940">
            <v>0</v>
          </cell>
          <cell r="M3940">
            <v>0</v>
          </cell>
          <cell r="N3940">
            <v>0</v>
          </cell>
          <cell r="O3940">
            <v>0</v>
          </cell>
          <cell r="P3940">
            <v>0</v>
          </cell>
          <cell r="Q3940">
            <v>0</v>
          </cell>
          <cell r="R3940">
            <v>573231.01</v>
          </cell>
          <cell r="S3940">
            <v>1745288.43</v>
          </cell>
          <cell r="T3940">
            <v>4127886.26</v>
          </cell>
          <cell r="U3940">
            <v>5388069.9000000004</v>
          </cell>
          <cell r="V3940">
            <v>6066603.5300000003</v>
          </cell>
          <cell r="W3940">
            <v>6146956.6100000003</v>
          </cell>
          <cell r="X3940">
            <v>6226381.7599999998</v>
          </cell>
          <cell r="Y3940">
            <v>6305886.3200000003</v>
          </cell>
          <cell r="Z3940">
            <v>6389191.79</v>
          </cell>
          <cell r="AA3940">
            <v>6482465.1100000003</v>
          </cell>
          <cell r="AB3940">
            <v>6568214.9500000002</v>
          </cell>
          <cell r="AC3940">
            <v>6654117.0800000001</v>
          </cell>
          <cell r="AD3940">
            <v>6743128.8899999997</v>
          </cell>
          <cell r="AE3940">
            <v>6833331.4100000001</v>
          </cell>
          <cell r="AF3940">
            <v>6924740.5700000003</v>
          </cell>
          <cell r="AG3940">
            <v>7017372.5</v>
          </cell>
          <cell r="AH3940">
            <v>7111243.5700000003</v>
          </cell>
          <cell r="AI3940">
            <v>7206370.3399999999</v>
          </cell>
          <cell r="AJ3940">
            <v>7302769.6200000001</v>
          </cell>
          <cell r="AK3940">
            <v>7400458.4299999997</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row>
        <row r="3941">
          <cell r="A3941" t="str">
            <v>WYMedium C&amp;IDLC Space HeatingProgram Annual CostsLow Participation Case0</v>
          </cell>
          <cell r="B3941" t="str">
            <v>WY</v>
          </cell>
          <cell r="C3941" t="str">
            <v>Medium C&amp;I</v>
          </cell>
          <cell r="D3941" t="str">
            <v>DLC Space Heating</v>
          </cell>
          <cell r="E3941" t="str">
            <v>Program Annual Costs</v>
          </cell>
          <cell r="F3941" t="str">
            <v>Low Participation Case</v>
          </cell>
          <cell r="G3941">
            <v>0</v>
          </cell>
          <cell r="H3941">
            <v>0</v>
          </cell>
          <cell r="I3941">
            <v>0</v>
          </cell>
          <cell r="J3941">
            <v>0</v>
          </cell>
          <cell r="K3941">
            <v>0</v>
          </cell>
          <cell r="L3941">
            <v>0</v>
          </cell>
          <cell r="M3941">
            <v>0</v>
          </cell>
          <cell r="N3941">
            <v>0</v>
          </cell>
          <cell r="O3941">
            <v>0</v>
          </cell>
          <cell r="P3941">
            <v>0</v>
          </cell>
          <cell r="Q3941">
            <v>0</v>
          </cell>
          <cell r="R3941">
            <v>5834317.1500000004</v>
          </cell>
          <cell r="S3941">
            <v>12509121.98</v>
          </cell>
          <cell r="T3941">
            <v>26286343.199999999</v>
          </cell>
          <cell r="U3941">
            <v>16130618.27</v>
          </cell>
          <cell r="V3941">
            <v>10911310.720000001</v>
          </cell>
          <cell r="W3941">
            <v>4823091.07</v>
          </cell>
          <cell r="X3941">
            <v>4899046.41</v>
          </cell>
          <cell r="Y3941">
            <v>4974249.76</v>
          </cell>
          <cell r="Z3941">
            <v>5049879.66</v>
          </cell>
          <cell r="AA3941">
            <v>5126289.05</v>
          </cell>
          <cell r="AB3941">
            <v>5203203.5</v>
          </cell>
          <cell r="AC3941">
            <v>5283869.59</v>
          </cell>
          <cell r="AD3941">
            <v>5405233.1200000001</v>
          </cell>
          <cell r="AE3941">
            <v>5502775.29</v>
          </cell>
          <cell r="AF3941">
            <v>5602414.6799999997</v>
          </cell>
          <cell r="AG3941">
            <v>5704204.7300000004</v>
          </cell>
          <cell r="AH3941">
            <v>5808200.4400000004</v>
          </cell>
          <cell r="AI3941">
            <v>5914458.3899999997</v>
          </cell>
          <cell r="AJ3941">
            <v>6023036.7800000003</v>
          </cell>
          <cell r="AK3941">
            <v>6133995.5099999998</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row>
        <row r="3942">
          <cell r="A3942" t="str">
            <v>WYMedium C&amp;IDLC Space HeatingNon-Incentive CostsLow Participation Case0</v>
          </cell>
          <cell r="B3942" t="str">
            <v>WY</v>
          </cell>
          <cell r="C3942" t="str">
            <v>Medium C&amp;I</v>
          </cell>
          <cell r="D3942" t="str">
            <v>DLC Space Heating</v>
          </cell>
          <cell r="E3942" t="str">
            <v>Non-Incentive Costs</v>
          </cell>
          <cell r="F3942" t="str">
            <v>Low Participation Case</v>
          </cell>
          <cell r="G3942">
            <v>0</v>
          </cell>
          <cell r="H3942">
            <v>0</v>
          </cell>
          <cell r="I3942">
            <v>0</v>
          </cell>
          <cell r="J3942">
            <v>0</v>
          </cell>
          <cell r="K3942">
            <v>0</v>
          </cell>
          <cell r="L3942">
            <v>0</v>
          </cell>
          <cell r="M3942">
            <v>0</v>
          </cell>
          <cell r="N3942">
            <v>0</v>
          </cell>
          <cell r="O3942">
            <v>0</v>
          </cell>
          <cell r="P3942">
            <v>0</v>
          </cell>
          <cell r="Q3942">
            <v>0</v>
          </cell>
          <cell r="R3942">
            <v>5482636.7300000004</v>
          </cell>
          <cell r="S3942">
            <v>11437731.27</v>
          </cell>
          <cell r="T3942">
            <v>23748445.530000001</v>
          </cell>
          <cell r="U3942">
            <v>12818922.52</v>
          </cell>
          <cell r="V3942">
            <v>7177502.6100000003</v>
          </cell>
          <cell r="W3942">
            <v>1035039.42</v>
          </cell>
          <cell r="X3942">
            <v>1056694.75</v>
          </cell>
          <cell r="Y3942">
            <v>1077608.81</v>
          </cell>
          <cell r="Z3942">
            <v>1098962.6200000001</v>
          </cell>
          <cell r="AA3942">
            <v>1121099.71</v>
          </cell>
          <cell r="AB3942">
            <v>1143734.93</v>
          </cell>
          <cell r="AC3942">
            <v>1169950.97</v>
          </cell>
          <cell r="AD3942">
            <v>1234739.83</v>
          </cell>
          <cell r="AE3942">
            <v>1274929.31</v>
          </cell>
          <cell r="AF3942">
            <v>1316427.29</v>
          </cell>
          <cell r="AG3942">
            <v>1359276.37</v>
          </cell>
          <cell r="AH3942">
            <v>1403520.56</v>
          </cell>
          <cell r="AI3942">
            <v>1449205.28</v>
          </cell>
          <cell r="AJ3942">
            <v>1496377.44</v>
          </cell>
          <cell r="AK3942">
            <v>1545085.48</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row>
        <row r="3943">
          <cell r="A3943" t="str">
            <v>WYMedium C&amp;IDLC Space HeatingSummer Peak Reduction @Meter  (MW)Low Participation Case0</v>
          </cell>
          <cell r="B3943" t="str">
            <v>WY</v>
          </cell>
          <cell r="C3943" t="str">
            <v>Medium C&amp;I</v>
          </cell>
          <cell r="D3943" t="str">
            <v>DLC Space Heating</v>
          </cell>
          <cell r="E3943" t="str">
            <v>Summer Peak Reduction @Meter  (MW)</v>
          </cell>
          <cell r="F3943" t="str">
            <v>Low Participation Case</v>
          </cell>
          <cell r="G3943">
            <v>0</v>
          </cell>
          <cell r="H3943">
            <v>0</v>
          </cell>
          <cell r="I3943">
            <v>0</v>
          </cell>
          <cell r="J3943">
            <v>0</v>
          </cell>
          <cell r="K3943">
            <v>0</v>
          </cell>
          <cell r="L3943">
            <v>0</v>
          </cell>
          <cell r="M3943">
            <v>0</v>
          </cell>
          <cell r="N3943">
            <v>0</v>
          </cell>
          <cell r="O3943">
            <v>0</v>
          </cell>
          <cell r="P3943">
            <v>0</v>
          </cell>
          <cell r="Q3943">
            <v>0</v>
          </cell>
          <cell r="R3943">
            <v>5.1061481672101516</v>
          </cell>
          <cell r="S3943">
            <v>15.546439584201273</v>
          </cell>
          <cell r="T3943">
            <v>36.769815927493447</v>
          </cell>
          <cell r="U3943">
            <v>47.99510590524666</v>
          </cell>
          <cell r="V3943">
            <v>54.039254216657497</v>
          </cell>
          <cell r="W3943">
            <v>54.75501228123791</v>
          </cell>
          <cell r="X3943">
            <v>55.462504704051796</v>
          </cell>
          <cell r="Y3943">
            <v>56.170704503007471</v>
          </cell>
          <cell r="Z3943">
            <v>56.91276145592839</v>
          </cell>
          <cell r="AA3943">
            <v>57.74360864977195</v>
          </cell>
          <cell r="AB3943">
            <v>58.507439221742665</v>
          </cell>
          <cell r="AC3943">
            <v>59.27262640549219</v>
          </cell>
          <cell r="AD3943">
            <v>60.065513565673378</v>
          </cell>
          <cell r="AE3943">
            <v>60.869007140432515</v>
          </cell>
          <cell r="AF3943">
            <v>61.683249011282939</v>
          </cell>
          <cell r="AG3943">
            <v>62.508382957680382</v>
          </cell>
          <cell r="AH3943">
            <v>63.344554682411669</v>
          </cell>
          <cell r="AI3943">
            <v>64.191911837323005</v>
          </cell>
          <cell r="AJ3943">
            <v>65.050604049392433</v>
          </cell>
          <cell r="AK3943">
            <v>65.920782947151125</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row>
        <row r="3944">
          <cell r="A3944" t="str">
            <v>WYMedium C&amp;IDLC Space HeatingSummer Peak Reduction @Generation (MW)Low Participation Case0</v>
          </cell>
          <cell r="B3944" t="str">
            <v>WY</v>
          </cell>
          <cell r="C3944" t="str">
            <v>Medium C&amp;I</v>
          </cell>
          <cell r="D3944" t="str">
            <v>DLC Space Heating</v>
          </cell>
          <cell r="E3944" t="str">
            <v>Summer Peak Reduction @Generation (MW)</v>
          </cell>
          <cell r="F3944" t="str">
            <v>Low Participation Case</v>
          </cell>
          <cell r="G3944">
            <v>0</v>
          </cell>
          <cell r="H3944">
            <v>0</v>
          </cell>
          <cell r="I3944">
            <v>0</v>
          </cell>
          <cell r="J3944">
            <v>0</v>
          </cell>
          <cell r="K3944">
            <v>0</v>
          </cell>
          <cell r="L3944">
            <v>0</v>
          </cell>
          <cell r="M3944">
            <v>0</v>
          </cell>
          <cell r="N3944">
            <v>0</v>
          </cell>
          <cell r="O3944">
            <v>0</v>
          </cell>
          <cell r="P3944">
            <v>0</v>
          </cell>
          <cell r="Q3944">
            <v>0</v>
          </cell>
          <cell r="R3944">
            <v>5.6309529854545115</v>
          </cell>
          <cell r="S3944">
            <v>17.1442871462299</v>
          </cell>
          <cell r="T3944">
            <v>40.548980952242438</v>
          </cell>
          <cell r="U3944">
            <v>52.92799504328039</v>
          </cell>
          <cell r="V3944">
            <v>59.593354892652727</v>
          </cell>
          <cell r="W3944">
            <v>60.382677857562754</v>
          </cell>
          <cell r="X3944">
            <v>61.162885646285609</v>
          </cell>
          <cell r="Y3944">
            <v>61.94387351456492</v>
          </cell>
          <cell r="Z3944">
            <v>62.762198341341403</v>
          </cell>
          <cell r="AA3944">
            <v>63.678439181486489</v>
          </cell>
          <cell r="AB3944">
            <v>64.520775498172327</v>
          </cell>
          <cell r="AC3944">
            <v>65.364607857843168</v>
          </cell>
          <cell r="AD3944">
            <v>66.238987169908881</v>
          </cell>
          <cell r="AE3944">
            <v>67.125063013269198</v>
          </cell>
          <cell r="AF3944">
            <v>68.022991851877961</v>
          </cell>
          <cell r="AG3944">
            <v>68.932932242700019</v>
          </cell>
          <cell r="AH3944">
            <v>69.855044863709381</v>
          </cell>
          <cell r="AI3944">
            <v>70.789492542261797</v>
          </cell>
          <cell r="AJ3944">
            <v>71.73644028384696</v>
          </cell>
          <cell r="AK3944">
            <v>72.696055301225314</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row>
        <row r="3945">
          <cell r="A3945" t="str">
            <v>WYMedium C&amp;IDLC Space HeatingWinter Peak Reduction @Meter  (MW)Low Participation Case0</v>
          </cell>
          <cell r="B3945" t="str">
            <v>WY</v>
          </cell>
          <cell r="C3945" t="str">
            <v>Medium C&amp;I</v>
          </cell>
          <cell r="D3945" t="str">
            <v>DLC Space Heating</v>
          </cell>
          <cell r="E3945" t="str">
            <v>Winter Peak Reduction @Meter  (MW)</v>
          </cell>
          <cell r="F3945" t="str">
            <v>Low Participation Case</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row>
        <row r="3946">
          <cell r="A3946" t="str">
            <v>WYMedium C&amp;IDLC Space HeatingWinter Peak Reduction @Generation (MW)Low Participation Case0</v>
          </cell>
          <cell r="B3946" t="str">
            <v>WY</v>
          </cell>
          <cell r="C3946" t="str">
            <v>Medium C&amp;I</v>
          </cell>
          <cell r="D3946" t="str">
            <v>DLC Space Heating</v>
          </cell>
          <cell r="E3946" t="str">
            <v>Winter Peak Reduction @Generation (MW)</v>
          </cell>
          <cell r="F3946" t="str">
            <v>Low Participation Case</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row>
        <row r="3947">
          <cell r="A3947" t="str">
            <v>WYMedium C&amp;IDLC Space HeatingProgram Annual BenefitsLow Participation Case0</v>
          </cell>
          <cell r="B3947" t="str">
            <v>WY</v>
          </cell>
          <cell r="C3947" t="str">
            <v>Medium C&amp;I</v>
          </cell>
          <cell r="D3947" t="str">
            <v>DLC Space Heating</v>
          </cell>
          <cell r="E3947" t="str">
            <v>Program Annual Benefits</v>
          </cell>
          <cell r="F3947" t="str">
            <v>Low Participation Case</v>
          </cell>
          <cell r="G3947">
            <v>0</v>
          </cell>
        </row>
        <row r="3948">
          <cell r="A3948" t="str">
            <v>WYMedium C&amp;IDLC Space HeatingNew ParticipantsLow Participation Case0</v>
          </cell>
          <cell r="B3948" t="str">
            <v>WY</v>
          </cell>
          <cell r="C3948" t="str">
            <v>Medium C&amp;I</v>
          </cell>
          <cell r="D3948" t="str">
            <v>DLC Space Heating</v>
          </cell>
          <cell r="E3948" t="str">
            <v>New Participants</v>
          </cell>
          <cell r="F3948" t="str">
            <v>Low Participation Case</v>
          </cell>
          <cell r="G3948">
            <v>0</v>
          </cell>
          <cell r="H3948">
            <v>0</v>
          </cell>
          <cell r="I3948">
            <v>0</v>
          </cell>
          <cell r="J3948">
            <v>0</v>
          </cell>
          <cell r="K3948">
            <v>0</v>
          </cell>
          <cell r="L3948">
            <v>0</v>
          </cell>
          <cell r="M3948">
            <v>0</v>
          </cell>
          <cell r="N3948">
            <v>0</v>
          </cell>
          <cell r="O3948">
            <v>0</v>
          </cell>
          <cell r="P3948">
            <v>0</v>
          </cell>
          <cell r="Q3948">
            <v>0</v>
          </cell>
          <cell r="R3948">
            <v>16746.686550000006</v>
          </cell>
          <cell r="S3948">
            <v>34271.919000000009</v>
          </cell>
          <cell r="T3948">
            <v>69833.664450000011</v>
          </cell>
          <cell r="U3948">
            <v>36847.527750000037</v>
          </cell>
          <cell r="V3948">
            <v>20100.588749999937</v>
          </cell>
          <cell r="W3948">
            <v>2583.0255000000179</v>
          </cell>
          <cell r="X3948">
            <v>2585.7149999999965</v>
          </cell>
          <cell r="Y3948">
            <v>2585.2035000000324</v>
          </cell>
          <cell r="Z3948">
            <v>2584.5764999999665</v>
          </cell>
          <cell r="AA3948">
            <v>2584.3950000000186</v>
          </cell>
          <cell r="AB3948">
            <v>2584.7249999999767</v>
          </cell>
          <cell r="AC3948">
            <v>2592.8595000000205</v>
          </cell>
          <cell r="AD3948">
            <v>2694.0321599718882</v>
          </cell>
          <cell r="AE3948">
            <v>2731.0805338135397</v>
          </cell>
          <cell r="AF3948">
            <v>2768.6383974915661</v>
          </cell>
          <cell r="AG3948">
            <v>2806.7127575183695</v>
          </cell>
          <cell r="AH3948">
            <v>2845.3107167601411</v>
          </cell>
          <cell r="AI3948">
            <v>2884.4394757617847</v>
          </cell>
          <cell r="AJ3948">
            <v>2924.1063340901455</v>
          </cell>
          <cell r="AK3948">
            <v>2964.3186916958948</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row>
        <row r="3949">
          <cell r="A3949" t="str">
            <v>WYMedium C&amp;IDLC Space HeatingIncentive CostsLow Participation Case0</v>
          </cell>
          <cell r="B3949" t="str">
            <v>WY</v>
          </cell>
          <cell r="C3949" t="str">
            <v>Medium C&amp;I</v>
          </cell>
          <cell r="D3949" t="str">
            <v>DLC Space Heating</v>
          </cell>
          <cell r="E3949" t="str">
            <v>Incentive Costs</v>
          </cell>
          <cell r="F3949" t="str">
            <v>Low Participation Case</v>
          </cell>
          <cell r="G3949">
            <v>0</v>
          </cell>
          <cell r="H3949">
            <v>0</v>
          </cell>
          <cell r="I3949">
            <v>0</v>
          </cell>
          <cell r="J3949">
            <v>0</v>
          </cell>
          <cell r="K3949">
            <v>0</v>
          </cell>
          <cell r="L3949">
            <v>0</v>
          </cell>
          <cell r="M3949">
            <v>0</v>
          </cell>
          <cell r="N3949">
            <v>0</v>
          </cell>
          <cell r="O3949">
            <v>0</v>
          </cell>
          <cell r="P3949">
            <v>0</v>
          </cell>
          <cell r="Q3949">
            <v>0</v>
          </cell>
          <cell r="R3949">
            <v>351680.42</v>
          </cell>
          <cell r="S3949">
            <v>1071390.72</v>
          </cell>
          <cell r="T3949">
            <v>2537897.67</v>
          </cell>
          <cell r="U3949">
            <v>3311695.75</v>
          </cell>
          <cell r="V3949">
            <v>3733808.12</v>
          </cell>
          <cell r="W3949">
            <v>3788051.65</v>
          </cell>
          <cell r="X3949">
            <v>3842351.67</v>
          </cell>
          <cell r="Y3949">
            <v>3896640.94</v>
          </cell>
          <cell r="Z3949">
            <v>3950917.05</v>
          </cell>
          <cell r="AA3949">
            <v>4005189.34</v>
          </cell>
          <cell r="AB3949">
            <v>4059468.57</v>
          </cell>
          <cell r="AC3949">
            <v>4113918.62</v>
          </cell>
          <cell r="AD3949">
            <v>4170493.29</v>
          </cell>
          <cell r="AE3949">
            <v>4227845.9800000004</v>
          </cell>
          <cell r="AF3949">
            <v>4285987.3899999997</v>
          </cell>
          <cell r="AG3949">
            <v>4344928.3600000003</v>
          </cell>
          <cell r="AH3949">
            <v>4404679.88</v>
          </cell>
          <cell r="AI3949">
            <v>4465253.1100000003</v>
          </cell>
          <cell r="AJ3949">
            <v>4526659.34</v>
          </cell>
          <cell r="AK3949">
            <v>4588910.04</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row>
        <row r="3950">
          <cell r="A3950" t="str">
            <v>WYMedium C&amp;IDLC Space HeatingParticipantsLow Participation Case0</v>
          </cell>
          <cell r="B3950" t="str">
            <v>WY</v>
          </cell>
          <cell r="C3950" t="str">
            <v>Medium C&amp;I</v>
          </cell>
          <cell r="D3950" t="str">
            <v>DLC Space Heating</v>
          </cell>
          <cell r="E3950" t="str">
            <v>Participants</v>
          </cell>
          <cell r="F3950" t="str">
            <v>Low Participation Case</v>
          </cell>
          <cell r="G3950">
            <v>0</v>
          </cell>
          <cell r="H3950">
            <v>0</v>
          </cell>
          <cell r="I3950">
            <v>0</v>
          </cell>
          <cell r="J3950">
            <v>0</v>
          </cell>
          <cell r="K3950">
            <v>0</v>
          </cell>
          <cell r="L3950">
            <v>0</v>
          </cell>
          <cell r="M3950">
            <v>0</v>
          </cell>
          <cell r="N3950">
            <v>0</v>
          </cell>
          <cell r="O3950">
            <v>0</v>
          </cell>
          <cell r="P3950">
            <v>0</v>
          </cell>
          <cell r="Q3950">
            <v>0</v>
          </cell>
          <cell r="R3950">
            <v>16746.686550000006</v>
          </cell>
          <cell r="S3950">
            <v>51018.605550000015</v>
          </cell>
          <cell r="T3950">
            <v>120852.27000000002</v>
          </cell>
          <cell r="U3950">
            <v>157699.79775000006</v>
          </cell>
          <cell r="V3950">
            <v>177800.38649999999</v>
          </cell>
          <cell r="W3950">
            <v>180383.41200000001</v>
          </cell>
          <cell r="X3950">
            <v>182969.12700000001</v>
          </cell>
          <cell r="Y3950">
            <v>185554.33050000004</v>
          </cell>
          <cell r="Z3950">
            <v>188138.90700000001</v>
          </cell>
          <cell r="AA3950">
            <v>190723.30200000003</v>
          </cell>
          <cell r="AB3950">
            <v>193308.027</v>
          </cell>
          <cell r="AC3950">
            <v>195900.88650000002</v>
          </cell>
          <cell r="AD3950">
            <v>198594.91865997191</v>
          </cell>
          <cell r="AE3950">
            <v>201325.99919378545</v>
          </cell>
          <cell r="AF3950">
            <v>204094.63759127702</v>
          </cell>
          <cell r="AG3950">
            <v>206901.35034879539</v>
          </cell>
          <cell r="AH3950">
            <v>209746.66106555553</v>
          </cell>
          <cell r="AI3950">
            <v>212631.10054131731</v>
          </cell>
          <cell r="AJ3950">
            <v>215555.20687540746</v>
          </cell>
          <cell r="AK3950">
            <v>218519.52556710335</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row>
        <row r="3951">
          <cell r="A3951" t="str">
            <v>WYResidentialDLC Space HeatingProgram Annual BenefitsLow Participation Case0</v>
          </cell>
          <cell r="B3951" t="str">
            <v>WY</v>
          </cell>
          <cell r="C3951" t="str">
            <v>Residential</v>
          </cell>
          <cell r="D3951" t="str">
            <v>DLC Space Heating</v>
          </cell>
          <cell r="E3951" t="str">
            <v>Program Annual Benefits</v>
          </cell>
          <cell r="F3951" t="str">
            <v>Low Participation Case</v>
          </cell>
          <cell r="G3951">
            <v>0</v>
          </cell>
          <cell r="H3951">
            <v>0</v>
          </cell>
          <cell r="I3951">
            <v>0</v>
          </cell>
          <cell r="J3951">
            <v>0</v>
          </cell>
          <cell r="K3951">
            <v>0</v>
          </cell>
          <cell r="L3951">
            <v>0</v>
          </cell>
          <cell r="M3951">
            <v>0</v>
          </cell>
          <cell r="N3951">
            <v>0</v>
          </cell>
          <cell r="O3951">
            <v>0</v>
          </cell>
          <cell r="P3951">
            <v>0</v>
          </cell>
          <cell r="Q3951">
            <v>0</v>
          </cell>
          <cell r="R3951">
            <v>573231.01</v>
          </cell>
          <cell r="S3951">
            <v>1745288.43</v>
          </cell>
          <cell r="T3951">
            <v>4127886.26</v>
          </cell>
          <cell r="U3951">
            <v>5388069.9000000004</v>
          </cell>
          <cell r="V3951">
            <v>6066603.5300000003</v>
          </cell>
          <cell r="W3951">
            <v>6146956.6100000003</v>
          </cell>
          <cell r="X3951">
            <v>6226381.7599999998</v>
          </cell>
          <cell r="Y3951">
            <v>6305886.3200000003</v>
          </cell>
          <cell r="Z3951">
            <v>6389191.79</v>
          </cell>
          <cell r="AA3951">
            <v>6482465.1100000003</v>
          </cell>
          <cell r="AB3951">
            <v>6568214.9500000002</v>
          </cell>
          <cell r="AC3951">
            <v>6654117.0800000001</v>
          </cell>
          <cell r="AD3951">
            <v>6743128.8899999997</v>
          </cell>
          <cell r="AE3951">
            <v>6833331.4100000001</v>
          </cell>
          <cell r="AF3951">
            <v>6924740.5700000003</v>
          </cell>
          <cell r="AG3951">
            <v>7017372.5</v>
          </cell>
          <cell r="AH3951">
            <v>7111243.5700000003</v>
          </cell>
          <cell r="AI3951">
            <v>7206370.3399999999</v>
          </cell>
          <cell r="AJ3951">
            <v>7302769.6200000001</v>
          </cell>
          <cell r="AK3951">
            <v>7400458.4299999997</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row>
        <row r="3952">
          <cell r="A3952" t="str">
            <v>WYResidentialDLC Space HeatingProgram Annual CostsLow Participation Case0</v>
          </cell>
          <cell r="B3952" t="str">
            <v>WY</v>
          </cell>
          <cell r="C3952" t="str">
            <v>Residential</v>
          </cell>
          <cell r="D3952" t="str">
            <v>DLC Space Heating</v>
          </cell>
          <cell r="E3952" t="str">
            <v>Program Annual Costs</v>
          </cell>
          <cell r="F3952" t="str">
            <v>Low Participation Case</v>
          </cell>
          <cell r="G3952">
            <v>0</v>
          </cell>
          <cell r="H3952">
            <v>0</v>
          </cell>
          <cell r="I3952">
            <v>0</v>
          </cell>
          <cell r="J3952">
            <v>0</v>
          </cell>
          <cell r="K3952">
            <v>0</v>
          </cell>
          <cell r="L3952">
            <v>0</v>
          </cell>
          <cell r="M3952">
            <v>0</v>
          </cell>
          <cell r="N3952">
            <v>0</v>
          </cell>
          <cell r="O3952">
            <v>0</v>
          </cell>
          <cell r="P3952">
            <v>0</v>
          </cell>
          <cell r="Q3952">
            <v>0</v>
          </cell>
          <cell r="R3952">
            <v>5834317.1500000004</v>
          </cell>
          <cell r="S3952">
            <v>12509121.98</v>
          </cell>
          <cell r="T3952">
            <v>26286343.199999999</v>
          </cell>
          <cell r="U3952">
            <v>16130618.27</v>
          </cell>
          <cell r="V3952">
            <v>10911310.720000001</v>
          </cell>
          <cell r="W3952">
            <v>4823091.07</v>
          </cell>
          <cell r="X3952">
            <v>4899046.41</v>
          </cell>
          <cell r="Y3952">
            <v>4974249.76</v>
          </cell>
          <cell r="Z3952">
            <v>5049879.66</v>
          </cell>
          <cell r="AA3952">
            <v>5126289.05</v>
          </cell>
          <cell r="AB3952">
            <v>5203203.5</v>
          </cell>
          <cell r="AC3952">
            <v>5283869.59</v>
          </cell>
          <cell r="AD3952">
            <v>5405233.1200000001</v>
          </cell>
          <cell r="AE3952">
            <v>5502775.29</v>
          </cell>
          <cell r="AF3952">
            <v>5602414.6799999997</v>
          </cell>
          <cell r="AG3952">
            <v>5704204.7300000004</v>
          </cell>
          <cell r="AH3952">
            <v>5808200.4400000004</v>
          </cell>
          <cell r="AI3952">
            <v>5914458.3899999997</v>
          </cell>
          <cell r="AJ3952">
            <v>6023036.7800000003</v>
          </cell>
          <cell r="AK3952">
            <v>6133995.5099999998</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row>
        <row r="3953">
          <cell r="A3953" t="str">
            <v>WYResidentialDLC Space HeatingNon-Incentive CostsLow Participation Case0</v>
          </cell>
          <cell r="B3953" t="str">
            <v>WY</v>
          </cell>
          <cell r="C3953" t="str">
            <v>Residential</v>
          </cell>
          <cell r="D3953" t="str">
            <v>DLC Space Heating</v>
          </cell>
          <cell r="E3953" t="str">
            <v>Non-Incentive Costs</v>
          </cell>
          <cell r="F3953" t="str">
            <v>Low Participation Case</v>
          </cell>
          <cell r="G3953">
            <v>0</v>
          </cell>
          <cell r="H3953">
            <v>0</v>
          </cell>
          <cell r="I3953">
            <v>0</v>
          </cell>
          <cell r="J3953">
            <v>0</v>
          </cell>
          <cell r="K3953">
            <v>0</v>
          </cell>
          <cell r="L3953">
            <v>0</v>
          </cell>
          <cell r="M3953">
            <v>0</v>
          </cell>
          <cell r="N3953">
            <v>0</v>
          </cell>
          <cell r="O3953">
            <v>0</v>
          </cell>
          <cell r="P3953">
            <v>0</v>
          </cell>
          <cell r="Q3953">
            <v>0</v>
          </cell>
          <cell r="R3953">
            <v>5482636.7300000004</v>
          </cell>
          <cell r="S3953">
            <v>11437731.27</v>
          </cell>
          <cell r="T3953">
            <v>23748445.530000001</v>
          </cell>
          <cell r="U3953">
            <v>12818922.52</v>
          </cell>
          <cell r="V3953">
            <v>7177502.6100000003</v>
          </cell>
          <cell r="W3953">
            <v>1035039.42</v>
          </cell>
          <cell r="X3953">
            <v>1056694.75</v>
          </cell>
          <cell r="Y3953">
            <v>1077608.81</v>
          </cell>
          <cell r="Z3953">
            <v>1098962.6200000001</v>
          </cell>
          <cell r="AA3953">
            <v>1121099.71</v>
          </cell>
          <cell r="AB3953">
            <v>1143734.93</v>
          </cell>
          <cell r="AC3953">
            <v>1169950.97</v>
          </cell>
          <cell r="AD3953">
            <v>1234739.83</v>
          </cell>
          <cell r="AE3953">
            <v>1274929.31</v>
          </cell>
          <cell r="AF3953">
            <v>1316427.29</v>
          </cell>
          <cell r="AG3953">
            <v>1359276.37</v>
          </cell>
          <cell r="AH3953">
            <v>1403520.56</v>
          </cell>
          <cell r="AI3953">
            <v>1449205.28</v>
          </cell>
          <cell r="AJ3953">
            <v>1496377.44</v>
          </cell>
          <cell r="AK3953">
            <v>1545085.48</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row>
        <row r="3954">
          <cell r="A3954" t="str">
            <v>WYResidentialDLC Space HeatingSummer Peak Reduction @Meter  (MW)Low Participation Case0</v>
          </cell>
          <cell r="B3954" t="str">
            <v>WY</v>
          </cell>
          <cell r="C3954" t="str">
            <v>Residential</v>
          </cell>
          <cell r="D3954" t="str">
            <v>DLC Space Heating</v>
          </cell>
          <cell r="E3954" t="str">
            <v>Summer Peak Reduction @Meter  (MW)</v>
          </cell>
          <cell r="F3954" t="str">
            <v>Low Participation Case</v>
          </cell>
          <cell r="G3954">
            <v>0</v>
          </cell>
          <cell r="H3954">
            <v>0</v>
          </cell>
          <cell r="I3954">
            <v>0</v>
          </cell>
          <cell r="J3954">
            <v>0</v>
          </cell>
          <cell r="K3954">
            <v>0</v>
          </cell>
          <cell r="L3954">
            <v>0</v>
          </cell>
          <cell r="M3954">
            <v>0</v>
          </cell>
          <cell r="N3954">
            <v>0</v>
          </cell>
          <cell r="O3954">
            <v>0</v>
          </cell>
          <cell r="P3954">
            <v>0</v>
          </cell>
          <cell r="Q3954">
            <v>0</v>
          </cell>
          <cell r="R3954">
            <v>5.1061481672101516</v>
          </cell>
          <cell r="S3954">
            <v>15.546439584201273</v>
          </cell>
          <cell r="T3954">
            <v>36.769815927493447</v>
          </cell>
          <cell r="U3954">
            <v>47.99510590524666</v>
          </cell>
          <cell r="V3954">
            <v>54.039254216657497</v>
          </cell>
          <cell r="W3954">
            <v>54.75501228123791</v>
          </cell>
          <cell r="X3954">
            <v>55.462504704051796</v>
          </cell>
          <cell r="Y3954">
            <v>56.170704503007471</v>
          </cell>
          <cell r="Z3954">
            <v>56.91276145592839</v>
          </cell>
          <cell r="AA3954">
            <v>57.74360864977195</v>
          </cell>
          <cell r="AB3954">
            <v>58.507439221742665</v>
          </cell>
          <cell r="AC3954">
            <v>59.27262640549219</v>
          </cell>
          <cell r="AD3954">
            <v>60.065513565673378</v>
          </cell>
          <cell r="AE3954">
            <v>60.869007140432515</v>
          </cell>
          <cell r="AF3954">
            <v>61.683249011282939</v>
          </cell>
          <cell r="AG3954">
            <v>62.508382957680382</v>
          </cell>
          <cell r="AH3954">
            <v>63.344554682411669</v>
          </cell>
          <cell r="AI3954">
            <v>64.191911837323005</v>
          </cell>
          <cell r="AJ3954">
            <v>65.050604049392433</v>
          </cell>
          <cell r="AK3954">
            <v>65.920782947151125</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row>
        <row r="3955">
          <cell r="A3955" t="str">
            <v>WYResidentialDLC Space HeatingSummer Peak Reduction @Generation (MW)Low Participation Case0</v>
          </cell>
          <cell r="B3955" t="str">
            <v>WY</v>
          </cell>
          <cell r="C3955" t="str">
            <v>Residential</v>
          </cell>
          <cell r="D3955" t="str">
            <v>DLC Space Heating</v>
          </cell>
          <cell r="E3955" t="str">
            <v>Summer Peak Reduction @Generation (MW)</v>
          </cell>
          <cell r="F3955" t="str">
            <v>Low Participation Case</v>
          </cell>
          <cell r="G3955">
            <v>0</v>
          </cell>
          <cell r="H3955">
            <v>0</v>
          </cell>
          <cell r="I3955">
            <v>0</v>
          </cell>
          <cell r="J3955">
            <v>0</v>
          </cell>
          <cell r="K3955">
            <v>0</v>
          </cell>
          <cell r="L3955">
            <v>0</v>
          </cell>
          <cell r="M3955">
            <v>0</v>
          </cell>
          <cell r="N3955">
            <v>0</v>
          </cell>
          <cell r="O3955">
            <v>0</v>
          </cell>
          <cell r="P3955">
            <v>0</v>
          </cell>
          <cell r="Q3955">
            <v>0</v>
          </cell>
          <cell r="R3955">
            <v>5.6309529854545115</v>
          </cell>
          <cell r="S3955">
            <v>17.1442871462299</v>
          </cell>
          <cell r="T3955">
            <v>40.548980952242438</v>
          </cell>
          <cell r="U3955">
            <v>52.92799504328039</v>
          </cell>
          <cell r="V3955">
            <v>59.593354892652727</v>
          </cell>
          <cell r="W3955">
            <v>60.382677857562754</v>
          </cell>
          <cell r="X3955">
            <v>61.162885646285609</v>
          </cell>
          <cell r="Y3955">
            <v>61.94387351456492</v>
          </cell>
          <cell r="Z3955">
            <v>62.762198341341403</v>
          </cell>
          <cell r="AA3955">
            <v>63.678439181486489</v>
          </cell>
          <cell r="AB3955">
            <v>64.520775498172327</v>
          </cell>
          <cell r="AC3955">
            <v>65.364607857843168</v>
          </cell>
          <cell r="AD3955">
            <v>66.238987169908881</v>
          </cell>
          <cell r="AE3955">
            <v>67.125063013269198</v>
          </cell>
          <cell r="AF3955">
            <v>68.022991851877961</v>
          </cell>
          <cell r="AG3955">
            <v>68.932932242700019</v>
          </cell>
          <cell r="AH3955">
            <v>69.855044863709381</v>
          </cell>
          <cell r="AI3955">
            <v>70.789492542261797</v>
          </cell>
          <cell r="AJ3955">
            <v>71.73644028384696</v>
          </cell>
          <cell r="AK3955">
            <v>72.696055301225314</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row>
        <row r="3956">
          <cell r="A3956" t="str">
            <v>WYResidentialDLC Space HeatingWinter Peak Reduction @Meter  (MW)Low Participation Case0</v>
          </cell>
          <cell r="B3956" t="str">
            <v>WY</v>
          </cell>
          <cell r="C3956" t="str">
            <v>Residential</v>
          </cell>
          <cell r="D3956" t="str">
            <v>DLC Space Heating</v>
          </cell>
          <cell r="E3956" t="str">
            <v>Winter Peak Reduction @Meter  (MW)</v>
          </cell>
          <cell r="F3956" t="str">
            <v>Low Participation Case</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row>
        <row r="3957">
          <cell r="A3957" t="str">
            <v>WYResidentialDLC Space HeatingWinter Peak Reduction @Generation (MW)Low Participation Case0</v>
          </cell>
          <cell r="B3957" t="str">
            <v>WY</v>
          </cell>
          <cell r="C3957" t="str">
            <v>Residential</v>
          </cell>
          <cell r="D3957" t="str">
            <v>DLC Space Heating</v>
          </cell>
          <cell r="E3957" t="str">
            <v>Winter Peak Reduction @Generation (MW)</v>
          </cell>
          <cell r="F3957" t="str">
            <v>Low Participation Case</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row>
        <row r="3958">
          <cell r="A3958" t="str">
            <v>WYResidentialDLC Space HeatingProgram Annual BenefitsLow Participation Case0</v>
          </cell>
          <cell r="B3958" t="str">
            <v>WY</v>
          </cell>
          <cell r="C3958" t="str">
            <v>Residential</v>
          </cell>
          <cell r="D3958" t="str">
            <v>DLC Space Heating</v>
          </cell>
          <cell r="E3958" t="str">
            <v>Program Annual Benefits</v>
          </cell>
          <cell r="F3958" t="str">
            <v>Low Participation Case</v>
          </cell>
          <cell r="G3958">
            <v>0</v>
          </cell>
        </row>
        <row r="3959">
          <cell r="A3959" t="str">
            <v>WYResidentialDLC Space HeatingNew ParticipantsLow Participation Case0</v>
          </cell>
          <cell r="B3959" t="str">
            <v>WY</v>
          </cell>
          <cell r="C3959" t="str">
            <v>Residential</v>
          </cell>
          <cell r="D3959" t="str">
            <v>DLC Space Heating</v>
          </cell>
          <cell r="E3959" t="str">
            <v>New Participants</v>
          </cell>
          <cell r="F3959" t="str">
            <v>Low Participation Case</v>
          </cell>
          <cell r="G3959">
            <v>0</v>
          </cell>
          <cell r="H3959">
            <v>0</v>
          </cell>
          <cell r="I3959">
            <v>0</v>
          </cell>
          <cell r="J3959">
            <v>0</v>
          </cell>
          <cell r="K3959">
            <v>0</v>
          </cell>
          <cell r="L3959">
            <v>0</v>
          </cell>
          <cell r="M3959">
            <v>0</v>
          </cell>
          <cell r="N3959">
            <v>0</v>
          </cell>
          <cell r="O3959">
            <v>0</v>
          </cell>
          <cell r="P3959">
            <v>0</v>
          </cell>
          <cell r="Q3959">
            <v>0</v>
          </cell>
          <cell r="R3959">
            <v>16746.686550000006</v>
          </cell>
          <cell r="S3959">
            <v>34271.919000000009</v>
          </cell>
          <cell r="T3959">
            <v>69833.664450000011</v>
          </cell>
          <cell r="U3959">
            <v>36847.527750000037</v>
          </cell>
          <cell r="V3959">
            <v>20100.588749999937</v>
          </cell>
          <cell r="W3959">
            <v>2583.0255000000179</v>
          </cell>
          <cell r="X3959">
            <v>2585.7149999999965</v>
          </cell>
          <cell r="Y3959">
            <v>2585.2035000000324</v>
          </cell>
          <cell r="Z3959">
            <v>2584.5764999999665</v>
          </cell>
          <cell r="AA3959">
            <v>2584.3950000000186</v>
          </cell>
          <cell r="AB3959">
            <v>2584.7249999999767</v>
          </cell>
          <cell r="AC3959">
            <v>2592.8595000000205</v>
          </cell>
          <cell r="AD3959">
            <v>2694.0321599718882</v>
          </cell>
          <cell r="AE3959">
            <v>2731.0805338135397</v>
          </cell>
          <cell r="AF3959">
            <v>2768.6383974915661</v>
          </cell>
          <cell r="AG3959">
            <v>2806.7127575183695</v>
          </cell>
          <cell r="AH3959">
            <v>2845.3107167601411</v>
          </cell>
          <cell r="AI3959">
            <v>2884.4394757617847</v>
          </cell>
          <cell r="AJ3959">
            <v>2924.1063340901455</v>
          </cell>
          <cell r="AK3959">
            <v>2964.3186916958948</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row>
        <row r="3960">
          <cell r="A3960" t="str">
            <v>WYResidentialDLC Space HeatingIncentive CostsLow Participation Case0</v>
          </cell>
          <cell r="B3960" t="str">
            <v>WY</v>
          </cell>
          <cell r="C3960" t="str">
            <v>Residential</v>
          </cell>
          <cell r="D3960" t="str">
            <v>DLC Space Heating</v>
          </cell>
          <cell r="E3960" t="str">
            <v>Incentive Costs</v>
          </cell>
          <cell r="F3960" t="str">
            <v>Low Participation Case</v>
          </cell>
          <cell r="G3960">
            <v>0</v>
          </cell>
          <cell r="H3960">
            <v>0</v>
          </cell>
          <cell r="I3960">
            <v>0</v>
          </cell>
          <cell r="J3960">
            <v>0</v>
          </cell>
          <cell r="K3960">
            <v>0</v>
          </cell>
          <cell r="L3960">
            <v>0</v>
          </cell>
          <cell r="M3960">
            <v>0</v>
          </cell>
          <cell r="N3960">
            <v>0</v>
          </cell>
          <cell r="O3960">
            <v>0</v>
          </cell>
          <cell r="P3960">
            <v>0</v>
          </cell>
          <cell r="Q3960">
            <v>0</v>
          </cell>
          <cell r="R3960">
            <v>351680.42</v>
          </cell>
          <cell r="S3960">
            <v>1071390.72</v>
          </cell>
          <cell r="T3960">
            <v>2537897.67</v>
          </cell>
          <cell r="U3960">
            <v>3311695.75</v>
          </cell>
          <cell r="V3960">
            <v>3733808.12</v>
          </cell>
          <cell r="W3960">
            <v>3788051.65</v>
          </cell>
          <cell r="X3960">
            <v>3842351.67</v>
          </cell>
          <cell r="Y3960">
            <v>3896640.94</v>
          </cell>
          <cell r="Z3960">
            <v>3950917.05</v>
          </cell>
          <cell r="AA3960">
            <v>4005189.34</v>
          </cell>
          <cell r="AB3960">
            <v>4059468.57</v>
          </cell>
          <cell r="AC3960">
            <v>4113918.62</v>
          </cell>
          <cell r="AD3960">
            <v>4170493.29</v>
          </cell>
          <cell r="AE3960">
            <v>4227845.9800000004</v>
          </cell>
          <cell r="AF3960">
            <v>4285987.3899999997</v>
          </cell>
          <cell r="AG3960">
            <v>4344928.3600000003</v>
          </cell>
          <cell r="AH3960">
            <v>4404679.88</v>
          </cell>
          <cell r="AI3960">
            <v>4465253.1100000003</v>
          </cell>
          <cell r="AJ3960">
            <v>4526659.34</v>
          </cell>
          <cell r="AK3960">
            <v>4588910.04</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row>
        <row r="3961">
          <cell r="A3961" t="str">
            <v>WYResidentialDLC Space HeatingParticipantsLow Participation Case0</v>
          </cell>
          <cell r="B3961" t="str">
            <v>WY</v>
          </cell>
          <cell r="C3961" t="str">
            <v>Residential</v>
          </cell>
          <cell r="D3961" t="str">
            <v>DLC Space Heating</v>
          </cell>
          <cell r="E3961" t="str">
            <v>Participants</v>
          </cell>
          <cell r="F3961" t="str">
            <v>Low Participation Case</v>
          </cell>
          <cell r="G3961">
            <v>0</v>
          </cell>
          <cell r="H3961">
            <v>0</v>
          </cell>
          <cell r="I3961">
            <v>0</v>
          </cell>
          <cell r="J3961">
            <v>0</v>
          </cell>
          <cell r="K3961">
            <v>0</v>
          </cell>
          <cell r="L3961">
            <v>0</v>
          </cell>
          <cell r="M3961">
            <v>0</v>
          </cell>
          <cell r="N3961">
            <v>0</v>
          </cell>
          <cell r="O3961">
            <v>0</v>
          </cell>
          <cell r="P3961">
            <v>0</v>
          </cell>
          <cell r="Q3961">
            <v>0</v>
          </cell>
          <cell r="R3961">
            <v>16746.686550000006</v>
          </cell>
          <cell r="S3961">
            <v>51018.605550000015</v>
          </cell>
          <cell r="T3961">
            <v>120852.27000000002</v>
          </cell>
          <cell r="U3961">
            <v>157699.79775000006</v>
          </cell>
          <cell r="V3961">
            <v>177800.38649999999</v>
          </cell>
          <cell r="W3961">
            <v>180383.41200000001</v>
          </cell>
          <cell r="X3961">
            <v>182969.12700000001</v>
          </cell>
          <cell r="Y3961">
            <v>185554.33050000004</v>
          </cell>
          <cell r="Z3961">
            <v>188138.90700000001</v>
          </cell>
          <cell r="AA3961">
            <v>190723.30200000003</v>
          </cell>
          <cell r="AB3961">
            <v>193308.027</v>
          </cell>
          <cell r="AC3961">
            <v>195900.88650000002</v>
          </cell>
          <cell r="AD3961">
            <v>198594.91865997191</v>
          </cell>
          <cell r="AE3961">
            <v>201325.99919378545</v>
          </cell>
          <cell r="AF3961">
            <v>204094.63759127702</v>
          </cell>
          <cell r="AG3961">
            <v>206901.35034879539</v>
          </cell>
          <cell r="AH3961">
            <v>209746.66106555553</v>
          </cell>
          <cell r="AI3961">
            <v>212631.10054131731</v>
          </cell>
          <cell r="AJ3961">
            <v>215555.20687540746</v>
          </cell>
          <cell r="AK3961">
            <v>218519.52556710335</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row>
        <row r="3962">
          <cell r="A3962" t="str">
            <v>WYSmall C&amp;IDLC Space HeatingProgram Annual BenefitsLow Participation Case0</v>
          </cell>
          <cell r="B3962" t="str">
            <v>WY</v>
          </cell>
          <cell r="C3962" t="str">
            <v>Small C&amp;I</v>
          </cell>
          <cell r="D3962" t="str">
            <v>DLC Space Heating</v>
          </cell>
          <cell r="E3962" t="str">
            <v>Program Annual Benefits</v>
          </cell>
          <cell r="F3962" t="str">
            <v>Low Participation Case</v>
          </cell>
          <cell r="G3962">
            <v>0</v>
          </cell>
          <cell r="H3962">
            <v>0</v>
          </cell>
          <cell r="I3962">
            <v>0</v>
          </cell>
          <cell r="J3962">
            <v>0</v>
          </cell>
          <cell r="K3962">
            <v>0</v>
          </cell>
          <cell r="L3962">
            <v>0</v>
          </cell>
          <cell r="M3962">
            <v>0</v>
          </cell>
          <cell r="N3962">
            <v>0</v>
          </cell>
          <cell r="O3962">
            <v>0</v>
          </cell>
          <cell r="P3962">
            <v>0</v>
          </cell>
          <cell r="Q3962">
            <v>0</v>
          </cell>
          <cell r="R3962">
            <v>573231.01</v>
          </cell>
          <cell r="S3962">
            <v>1745288.43</v>
          </cell>
          <cell r="T3962">
            <v>4127886.26</v>
          </cell>
          <cell r="U3962">
            <v>5388069.9000000004</v>
          </cell>
          <cell r="V3962">
            <v>6066603.5300000003</v>
          </cell>
          <cell r="W3962">
            <v>6146956.6100000003</v>
          </cell>
          <cell r="X3962">
            <v>6226381.7599999998</v>
          </cell>
          <cell r="Y3962">
            <v>6305886.3200000003</v>
          </cell>
          <cell r="Z3962">
            <v>6389191.79</v>
          </cell>
          <cell r="AA3962">
            <v>6482465.1100000003</v>
          </cell>
          <cell r="AB3962">
            <v>6568214.9500000002</v>
          </cell>
          <cell r="AC3962">
            <v>6654117.0800000001</v>
          </cell>
          <cell r="AD3962">
            <v>6743128.8899999997</v>
          </cell>
          <cell r="AE3962">
            <v>6833331.4100000001</v>
          </cell>
          <cell r="AF3962">
            <v>6924740.5700000003</v>
          </cell>
          <cell r="AG3962">
            <v>7017372.5</v>
          </cell>
          <cell r="AH3962">
            <v>7111243.5700000003</v>
          </cell>
          <cell r="AI3962">
            <v>7206370.3399999999</v>
          </cell>
          <cell r="AJ3962">
            <v>7302769.6200000001</v>
          </cell>
          <cell r="AK3962">
            <v>7400458.4299999997</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row>
        <row r="3963">
          <cell r="A3963" t="str">
            <v>WYSmall C&amp;IDLC Space HeatingProgram Annual CostsLow Participation Case0</v>
          </cell>
          <cell r="B3963" t="str">
            <v>WY</v>
          </cell>
          <cell r="C3963" t="str">
            <v>Small C&amp;I</v>
          </cell>
          <cell r="D3963" t="str">
            <v>DLC Space Heating</v>
          </cell>
          <cell r="E3963" t="str">
            <v>Program Annual Costs</v>
          </cell>
          <cell r="F3963" t="str">
            <v>Low Participation Case</v>
          </cell>
          <cell r="G3963">
            <v>0</v>
          </cell>
          <cell r="H3963">
            <v>0</v>
          </cell>
          <cell r="I3963">
            <v>0</v>
          </cell>
          <cell r="J3963">
            <v>0</v>
          </cell>
          <cell r="K3963">
            <v>0</v>
          </cell>
          <cell r="L3963">
            <v>0</v>
          </cell>
          <cell r="M3963">
            <v>0</v>
          </cell>
          <cell r="N3963">
            <v>0</v>
          </cell>
          <cell r="O3963">
            <v>0</v>
          </cell>
          <cell r="P3963">
            <v>0</v>
          </cell>
          <cell r="Q3963">
            <v>0</v>
          </cell>
          <cell r="R3963">
            <v>5834317.1500000004</v>
          </cell>
          <cell r="S3963">
            <v>12509121.98</v>
          </cell>
          <cell r="T3963">
            <v>26286343.199999999</v>
          </cell>
          <cell r="U3963">
            <v>16130618.27</v>
          </cell>
          <cell r="V3963">
            <v>10911310.720000001</v>
          </cell>
          <cell r="W3963">
            <v>4823091.07</v>
          </cell>
          <cell r="X3963">
            <v>4899046.41</v>
          </cell>
          <cell r="Y3963">
            <v>4974249.76</v>
          </cell>
          <cell r="Z3963">
            <v>5049879.66</v>
          </cell>
          <cell r="AA3963">
            <v>5126289.05</v>
          </cell>
          <cell r="AB3963">
            <v>5203203.5</v>
          </cell>
          <cell r="AC3963">
            <v>5283869.59</v>
          </cell>
          <cell r="AD3963">
            <v>5405233.1200000001</v>
          </cell>
          <cell r="AE3963">
            <v>5502775.29</v>
          </cell>
          <cell r="AF3963">
            <v>5602414.6799999997</v>
          </cell>
          <cell r="AG3963">
            <v>5704204.7300000004</v>
          </cell>
          <cell r="AH3963">
            <v>5808200.4400000004</v>
          </cell>
          <cell r="AI3963">
            <v>5914458.3899999997</v>
          </cell>
          <cell r="AJ3963">
            <v>6023036.7800000003</v>
          </cell>
          <cell r="AK3963">
            <v>6133995.5099999998</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row>
        <row r="3964">
          <cell r="A3964" t="str">
            <v>WYSmall C&amp;IDLC Space HeatingNon-Incentive CostsLow Participation Case0</v>
          </cell>
          <cell r="B3964" t="str">
            <v>WY</v>
          </cell>
          <cell r="C3964" t="str">
            <v>Small C&amp;I</v>
          </cell>
          <cell r="D3964" t="str">
            <v>DLC Space Heating</v>
          </cell>
          <cell r="E3964" t="str">
            <v>Non-Incentive Costs</v>
          </cell>
          <cell r="F3964" t="str">
            <v>Low Participation Case</v>
          </cell>
          <cell r="G3964">
            <v>0</v>
          </cell>
          <cell r="H3964">
            <v>0</v>
          </cell>
          <cell r="I3964">
            <v>0</v>
          </cell>
          <cell r="J3964">
            <v>0</v>
          </cell>
          <cell r="K3964">
            <v>0</v>
          </cell>
          <cell r="L3964">
            <v>0</v>
          </cell>
          <cell r="M3964">
            <v>0</v>
          </cell>
          <cell r="N3964">
            <v>0</v>
          </cell>
          <cell r="O3964">
            <v>0</v>
          </cell>
          <cell r="P3964">
            <v>0</v>
          </cell>
          <cell r="Q3964">
            <v>0</v>
          </cell>
          <cell r="R3964">
            <v>5482636.7300000004</v>
          </cell>
          <cell r="S3964">
            <v>11437731.27</v>
          </cell>
          <cell r="T3964">
            <v>23748445.530000001</v>
          </cell>
          <cell r="U3964">
            <v>12818922.52</v>
          </cell>
          <cell r="V3964">
            <v>7177502.6100000003</v>
          </cell>
          <cell r="W3964">
            <v>1035039.42</v>
          </cell>
          <cell r="X3964">
            <v>1056694.75</v>
          </cell>
          <cell r="Y3964">
            <v>1077608.81</v>
          </cell>
          <cell r="Z3964">
            <v>1098962.6200000001</v>
          </cell>
          <cell r="AA3964">
            <v>1121099.71</v>
          </cell>
          <cell r="AB3964">
            <v>1143734.93</v>
          </cell>
          <cell r="AC3964">
            <v>1169950.97</v>
          </cell>
          <cell r="AD3964">
            <v>1234739.83</v>
          </cell>
          <cell r="AE3964">
            <v>1274929.31</v>
          </cell>
          <cell r="AF3964">
            <v>1316427.29</v>
          </cell>
          <cell r="AG3964">
            <v>1359276.37</v>
          </cell>
          <cell r="AH3964">
            <v>1403520.56</v>
          </cell>
          <cell r="AI3964">
            <v>1449205.28</v>
          </cell>
          <cell r="AJ3964">
            <v>1496377.44</v>
          </cell>
          <cell r="AK3964">
            <v>1545085.48</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row>
        <row r="3965">
          <cell r="A3965" t="str">
            <v>WYSmall C&amp;IDLC Space HeatingSummer Peak Reduction @Meter  (MW)Low Participation Case0</v>
          </cell>
          <cell r="B3965" t="str">
            <v>WY</v>
          </cell>
          <cell r="C3965" t="str">
            <v>Small C&amp;I</v>
          </cell>
          <cell r="D3965" t="str">
            <v>DLC Space Heating</v>
          </cell>
          <cell r="E3965" t="str">
            <v>Summer Peak Reduction @Meter  (MW)</v>
          </cell>
          <cell r="F3965" t="str">
            <v>Low Participation Case</v>
          </cell>
          <cell r="G3965">
            <v>0</v>
          </cell>
          <cell r="H3965">
            <v>0</v>
          </cell>
          <cell r="I3965">
            <v>0</v>
          </cell>
          <cell r="J3965">
            <v>0</v>
          </cell>
          <cell r="K3965">
            <v>0</v>
          </cell>
          <cell r="L3965">
            <v>0</v>
          </cell>
          <cell r="M3965">
            <v>0</v>
          </cell>
          <cell r="N3965">
            <v>0</v>
          </cell>
          <cell r="O3965">
            <v>0</v>
          </cell>
          <cell r="P3965">
            <v>0</v>
          </cell>
          <cell r="Q3965">
            <v>0</v>
          </cell>
          <cell r="R3965">
            <v>5.1061481672101516</v>
          </cell>
          <cell r="S3965">
            <v>15.546439584201273</v>
          </cell>
          <cell r="T3965">
            <v>36.769815927493447</v>
          </cell>
          <cell r="U3965">
            <v>47.99510590524666</v>
          </cell>
          <cell r="V3965">
            <v>54.039254216657497</v>
          </cell>
          <cell r="W3965">
            <v>54.75501228123791</v>
          </cell>
          <cell r="X3965">
            <v>55.462504704051796</v>
          </cell>
          <cell r="Y3965">
            <v>56.170704503007471</v>
          </cell>
          <cell r="Z3965">
            <v>56.91276145592839</v>
          </cell>
          <cell r="AA3965">
            <v>57.74360864977195</v>
          </cell>
          <cell r="AB3965">
            <v>58.507439221742665</v>
          </cell>
          <cell r="AC3965">
            <v>59.27262640549219</v>
          </cell>
          <cell r="AD3965">
            <v>60.065513565673378</v>
          </cell>
          <cell r="AE3965">
            <v>60.869007140432515</v>
          </cell>
          <cell r="AF3965">
            <v>61.683249011282939</v>
          </cell>
          <cell r="AG3965">
            <v>62.508382957680382</v>
          </cell>
          <cell r="AH3965">
            <v>63.344554682411669</v>
          </cell>
          <cell r="AI3965">
            <v>64.191911837323005</v>
          </cell>
          <cell r="AJ3965">
            <v>65.050604049392433</v>
          </cell>
          <cell r="AK3965">
            <v>65.920782947151125</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row>
        <row r="3966">
          <cell r="A3966" t="str">
            <v>WYSmall C&amp;IDLC Space HeatingSummer Peak Reduction @Generation (MW)Low Participation Case0</v>
          </cell>
          <cell r="B3966" t="str">
            <v>WY</v>
          </cell>
          <cell r="C3966" t="str">
            <v>Small C&amp;I</v>
          </cell>
          <cell r="D3966" t="str">
            <v>DLC Space Heating</v>
          </cell>
          <cell r="E3966" t="str">
            <v>Summer Peak Reduction @Generation (MW)</v>
          </cell>
          <cell r="F3966" t="str">
            <v>Low Participation Case</v>
          </cell>
          <cell r="G3966">
            <v>0</v>
          </cell>
          <cell r="H3966">
            <v>0</v>
          </cell>
          <cell r="I3966">
            <v>0</v>
          </cell>
          <cell r="J3966">
            <v>0</v>
          </cell>
          <cell r="K3966">
            <v>0</v>
          </cell>
          <cell r="L3966">
            <v>0</v>
          </cell>
          <cell r="M3966">
            <v>0</v>
          </cell>
          <cell r="N3966">
            <v>0</v>
          </cell>
          <cell r="O3966">
            <v>0</v>
          </cell>
          <cell r="P3966">
            <v>0</v>
          </cell>
          <cell r="Q3966">
            <v>0</v>
          </cell>
          <cell r="R3966">
            <v>5.6309529854545115</v>
          </cell>
          <cell r="S3966">
            <v>17.1442871462299</v>
          </cell>
          <cell r="T3966">
            <v>40.548980952242438</v>
          </cell>
          <cell r="U3966">
            <v>52.92799504328039</v>
          </cell>
          <cell r="V3966">
            <v>59.593354892652727</v>
          </cell>
          <cell r="W3966">
            <v>60.382677857562754</v>
          </cell>
          <cell r="X3966">
            <v>61.162885646285609</v>
          </cell>
          <cell r="Y3966">
            <v>61.94387351456492</v>
          </cell>
          <cell r="Z3966">
            <v>62.762198341341403</v>
          </cell>
          <cell r="AA3966">
            <v>63.678439181486489</v>
          </cell>
          <cell r="AB3966">
            <v>64.520775498172327</v>
          </cell>
          <cell r="AC3966">
            <v>65.364607857843168</v>
          </cell>
          <cell r="AD3966">
            <v>66.238987169908881</v>
          </cell>
          <cell r="AE3966">
            <v>67.125063013269198</v>
          </cell>
          <cell r="AF3966">
            <v>68.022991851877961</v>
          </cell>
          <cell r="AG3966">
            <v>68.932932242700019</v>
          </cell>
          <cell r="AH3966">
            <v>69.855044863709381</v>
          </cell>
          <cell r="AI3966">
            <v>70.789492542261797</v>
          </cell>
          <cell r="AJ3966">
            <v>71.73644028384696</v>
          </cell>
          <cell r="AK3966">
            <v>72.696055301225314</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row>
        <row r="3967">
          <cell r="A3967" t="str">
            <v>WYSmall C&amp;IDLC Space HeatingWinter Peak Reduction @Meter  (MW)Low Participation Case0</v>
          </cell>
          <cell r="B3967" t="str">
            <v>WY</v>
          </cell>
          <cell r="C3967" t="str">
            <v>Small C&amp;I</v>
          </cell>
          <cell r="D3967" t="str">
            <v>DLC Space Heating</v>
          </cell>
          <cell r="E3967" t="str">
            <v>Winter Peak Reduction @Meter  (MW)</v>
          </cell>
          <cell r="F3967" t="str">
            <v>Low Participation Case</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row>
        <row r="3968">
          <cell r="A3968" t="str">
            <v>WYSmall C&amp;IDLC Space HeatingWinter Peak Reduction @Generation (MW)Low Participation Case0</v>
          </cell>
          <cell r="B3968" t="str">
            <v>WY</v>
          </cell>
          <cell r="C3968" t="str">
            <v>Small C&amp;I</v>
          </cell>
          <cell r="D3968" t="str">
            <v>DLC Space Heating</v>
          </cell>
          <cell r="E3968" t="str">
            <v>Winter Peak Reduction @Generation (MW)</v>
          </cell>
          <cell r="F3968" t="str">
            <v>Low Participation Case</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row>
        <row r="3969">
          <cell r="A3969" t="str">
            <v>WYSmall C&amp;IDLC Space HeatingProgram Annual BenefitsLow Participation Case0</v>
          </cell>
          <cell r="B3969" t="str">
            <v>WY</v>
          </cell>
          <cell r="C3969" t="str">
            <v>Small C&amp;I</v>
          </cell>
          <cell r="D3969" t="str">
            <v>DLC Space Heating</v>
          </cell>
          <cell r="E3969" t="str">
            <v>Program Annual Benefits</v>
          </cell>
          <cell r="F3969" t="str">
            <v>Low Participation Case</v>
          </cell>
          <cell r="G3969">
            <v>0</v>
          </cell>
        </row>
        <row r="3970">
          <cell r="A3970" t="str">
            <v>WYSmall C&amp;IDLC Space HeatingNew ParticipantsLow Participation Case0</v>
          </cell>
          <cell r="B3970" t="str">
            <v>WY</v>
          </cell>
          <cell r="C3970" t="str">
            <v>Small C&amp;I</v>
          </cell>
          <cell r="D3970" t="str">
            <v>DLC Space Heating</v>
          </cell>
          <cell r="E3970" t="str">
            <v>New Participants</v>
          </cell>
          <cell r="F3970" t="str">
            <v>Low Participation Case</v>
          </cell>
          <cell r="G3970">
            <v>0</v>
          </cell>
          <cell r="H3970">
            <v>0</v>
          </cell>
          <cell r="I3970">
            <v>0</v>
          </cell>
          <cell r="J3970">
            <v>0</v>
          </cell>
          <cell r="K3970">
            <v>0</v>
          </cell>
          <cell r="L3970">
            <v>0</v>
          </cell>
          <cell r="M3970">
            <v>0</v>
          </cell>
          <cell r="N3970">
            <v>0</v>
          </cell>
          <cell r="O3970">
            <v>0</v>
          </cell>
          <cell r="P3970">
            <v>0</v>
          </cell>
          <cell r="Q3970">
            <v>0</v>
          </cell>
          <cell r="R3970">
            <v>16746.686550000006</v>
          </cell>
          <cell r="S3970">
            <v>34271.919000000009</v>
          </cell>
          <cell r="T3970">
            <v>69833.664450000011</v>
          </cell>
          <cell r="U3970">
            <v>36847.527750000037</v>
          </cell>
          <cell r="V3970">
            <v>20100.588749999937</v>
          </cell>
          <cell r="W3970">
            <v>2583.0255000000179</v>
          </cell>
          <cell r="X3970">
            <v>2585.7149999999965</v>
          </cell>
          <cell r="Y3970">
            <v>2585.2035000000324</v>
          </cell>
          <cell r="Z3970">
            <v>2584.5764999999665</v>
          </cell>
          <cell r="AA3970">
            <v>2584.3950000000186</v>
          </cell>
          <cell r="AB3970">
            <v>2584.7249999999767</v>
          </cell>
          <cell r="AC3970">
            <v>2592.8595000000205</v>
          </cell>
          <cell r="AD3970">
            <v>2694.0321599718882</v>
          </cell>
          <cell r="AE3970">
            <v>2731.0805338135397</v>
          </cell>
          <cell r="AF3970">
            <v>2768.6383974915661</v>
          </cell>
          <cell r="AG3970">
            <v>2806.7127575183695</v>
          </cell>
          <cell r="AH3970">
            <v>2845.3107167601411</v>
          </cell>
          <cell r="AI3970">
            <v>2884.4394757617847</v>
          </cell>
          <cell r="AJ3970">
            <v>2924.1063340901455</v>
          </cell>
          <cell r="AK3970">
            <v>2964.3186916958948</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row>
        <row r="3971">
          <cell r="A3971" t="str">
            <v>WYSmall C&amp;IDLC Space HeatingIncentive CostsLow Participation Case0</v>
          </cell>
          <cell r="B3971" t="str">
            <v>WY</v>
          </cell>
          <cell r="C3971" t="str">
            <v>Small C&amp;I</v>
          </cell>
          <cell r="D3971" t="str">
            <v>DLC Space Heating</v>
          </cell>
          <cell r="E3971" t="str">
            <v>Incentive Costs</v>
          </cell>
          <cell r="F3971" t="str">
            <v>Low Participation Case</v>
          </cell>
          <cell r="G3971">
            <v>0</v>
          </cell>
          <cell r="H3971">
            <v>0</v>
          </cell>
          <cell r="I3971">
            <v>0</v>
          </cell>
          <cell r="J3971">
            <v>0</v>
          </cell>
          <cell r="K3971">
            <v>0</v>
          </cell>
          <cell r="L3971">
            <v>0</v>
          </cell>
          <cell r="M3971">
            <v>0</v>
          </cell>
          <cell r="N3971">
            <v>0</v>
          </cell>
          <cell r="O3971">
            <v>0</v>
          </cell>
          <cell r="P3971">
            <v>0</v>
          </cell>
          <cell r="Q3971">
            <v>0</v>
          </cell>
          <cell r="R3971">
            <v>351680.42</v>
          </cell>
          <cell r="S3971">
            <v>1071390.72</v>
          </cell>
          <cell r="T3971">
            <v>2537897.67</v>
          </cell>
          <cell r="U3971">
            <v>3311695.75</v>
          </cell>
          <cell r="V3971">
            <v>3733808.12</v>
          </cell>
          <cell r="W3971">
            <v>3788051.65</v>
          </cell>
          <cell r="X3971">
            <v>3842351.67</v>
          </cell>
          <cell r="Y3971">
            <v>3896640.94</v>
          </cell>
          <cell r="Z3971">
            <v>3950917.05</v>
          </cell>
          <cell r="AA3971">
            <v>4005189.34</v>
          </cell>
          <cell r="AB3971">
            <v>4059468.57</v>
          </cell>
          <cell r="AC3971">
            <v>4113918.62</v>
          </cell>
          <cell r="AD3971">
            <v>4170493.29</v>
          </cell>
          <cell r="AE3971">
            <v>4227845.9800000004</v>
          </cell>
          <cell r="AF3971">
            <v>4285987.3899999997</v>
          </cell>
          <cell r="AG3971">
            <v>4344928.3600000003</v>
          </cell>
          <cell r="AH3971">
            <v>4404679.88</v>
          </cell>
          <cell r="AI3971">
            <v>4465253.1100000003</v>
          </cell>
          <cell r="AJ3971">
            <v>4526659.34</v>
          </cell>
          <cell r="AK3971">
            <v>4588910.04</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row>
        <row r="3972">
          <cell r="A3972" t="str">
            <v>WYSmall C&amp;IDLC Space HeatingParticipantsLow Participation Case0</v>
          </cell>
          <cell r="B3972" t="str">
            <v>WY</v>
          </cell>
          <cell r="C3972" t="str">
            <v>Small C&amp;I</v>
          </cell>
          <cell r="D3972" t="str">
            <v>DLC Space Heating</v>
          </cell>
          <cell r="E3972" t="str">
            <v>Participants</v>
          </cell>
          <cell r="F3972" t="str">
            <v>Low Participation Case</v>
          </cell>
          <cell r="G3972">
            <v>0</v>
          </cell>
          <cell r="H3972">
            <v>0</v>
          </cell>
          <cell r="I3972">
            <v>0</v>
          </cell>
          <cell r="J3972">
            <v>0</v>
          </cell>
          <cell r="K3972">
            <v>0</v>
          </cell>
          <cell r="L3972">
            <v>0</v>
          </cell>
          <cell r="M3972">
            <v>0</v>
          </cell>
          <cell r="N3972">
            <v>0</v>
          </cell>
          <cell r="O3972">
            <v>0</v>
          </cell>
          <cell r="P3972">
            <v>0</v>
          </cell>
          <cell r="Q3972">
            <v>0</v>
          </cell>
          <cell r="R3972">
            <v>16746.686550000006</v>
          </cell>
          <cell r="S3972">
            <v>51018.605550000015</v>
          </cell>
          <cell r="T3972">
            <v>120852.27000000002</v>
          </cell>
          <cell r="U3972">
            <v>157699.79775000006</v>
          </cell>
          <cell r="V3972">
            <v>177800.38649999999</v>
          </cell>
          <cell r="W3972">
            <v>180383.41200000001</v>
          </cell>
          <cell r="X3972">
            <v>182969.12700000001</v>
          </cell>
          <cell r="Y3972">
            <v>185554.33050000004</v>
          </cell>
          <cell r="Z3972">
            <v>188138.90700000001</v>
          </cell>
          <cell r="AA3972">
            <v>190723.30200000003</v>
          </cell>
          <cell r="AB3972">
            <v>193308.027</v>
          </cell>
          <cell r="AC3972">
            <v>195900.88650000002</v>
          </cell>
          <cell r="AD3972">
            <v>198594.91865997191</v>
          </cell>
          <cell r="AE3972">
            <v>201325.99919378545</v>
          </cell>
          <cell r="AF3972">
            <v>204094.63759127702</v>
          </cell>
          <cell r="AG3972">
            <v>206901.35034879539</v>
          </cell>
          <cell r="AH3972">
            <v>209746.66106555553</v>
          </cell>
          <cell r="AI3972">
            <v>212631.10054131731</v>
          </cell>
          <cell r="AJ3972">
            <v>215555.20687540746</v>
          </cell>
          <cell r="AK3972">
            <v>218519.52556710335</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row>
        <row r="3973">
          <cell r="A3973" t="str">
            <v>WYMedium C&amp;IDLC Water HeatingProgram Annual BenefitsLow Participation Case0</v>
          </cell>
          <cell r="B3973" t="str">
            <v>WY</v>
          </cell>
          <cell r="C3973" t="str">
            <v>Medium C&amp;I</v>
          </cell>
          <cell r="D3973" t="str">
            <v>DLC Water Heating</v>
          </cell>
          <cell r="E3973" t="str">
            <v>Program Annual Benefits</v>
          </cell>
          <cell r="F3973" t="str">
            <v>Low Participation Case</v>
          </cell>
          <cell r="G3973">
            <v>0</v>
          </cell>
          <cell r="H3973">
            <v>0</v>
          </cell>
          <cell r="I3973">
            <v>0</v>
          </cell>
          <cell r="J3973">
            <v>0</v>
          </cell>
          <cell r="K3973">
            <v>0</v>
          </cell>
          <cell r="L3973">
            <v>0</v>
          </cell>
          <cell r="M3973">
            <v>0</v>
          </cell>
          <cell r="N3973">
            <v>0</v>
          </cell>
          <cell r="O3973">
            <v>0</v>
          </cell>
          <cell r="P3973">
            <v>0</v>
          </cell>
          <cell r="Q3973">
            <v>0</v>
          </cell>
          <cell r="R3973">
            <v>573231.01</v>
          </cell>
          <cell r="S3973">
            <v>1745288.43</v>
          </cell>
          <cell r="T3973">
            <v>4127886.26</v>
          </cell>
          <cell r="U3973">
            <v>5388069.9000000004</v>
          </cell>
          <cell r="V3973">
            <v>6066603.5300000003</v>
          </cell>
          <cell r="W3973">
            <v>6146956.6100000003</v>
          </cell>
          <cell r="X3973">
            <v>6226381.7599999998</v>
          </cell>
          <cell r="Y3973">
            <v>6305886.3200000003</v>
          </cell>
          <cell r="Z3973">
            <v>6389191.79</v>
          </cell>
          <cell r="AA3973">
            <v>6482465.1100000003</v>
          </cell>
          <cell r="AB3973">
            <v>6568214.9500000002</v>
          </cell>
          <cell r="AC3973">
            <v>6654117.0800000001</v>
          </cell>
          <cell r="AD3973">
            <v>6743128.8899999997</v>
          </cell>
          <cell r="AE3973">
            <v>6833331.4100000001</v>
          </cell>
          <cell r="AF3973">
            <v>6924740.5700000003</v>
          </cell>
          <cell r="AG3973">
            <v>7017372.5</v>
          </cell>
          <cell r="AH3973">
            <v>7111243.5700000003</v>
          </cell>
          <cell r="AI3973">
            <v>7206370.3399999999</v>
          </cell>
          <cell r="AJ3973">
            <v>7302769.6200000001</v>
          </cell>
          <cell r="AK3973">
            <v>7400458.4299999997</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row>
        <row r="3974">
          <cell r="A3974" t="str">
            <v>WYMedium C&amp;IDLC Water HeatingProgram Annual CostsLow Participation Case0</v>
          </cell>
          <cell r="B3974" t="str">
            <v>WY</v>
          </cell>
          <cell r="C3974" t="str">
            <v>Medium C&amp;I</v>
          </cell>
          <cell r="D3974" t="str">
            <v>DLC Water Heating</v>
          </cell>
          <cell r="E3974" t="str">
            <v>Program Annual Costs</v>
          </cell>
          <cell r="F3974" t="str">
            <v>Low Participation Case</v>
          </cell>
          <cell r="G3974">
            <v>0</v>
          </cell>
          <cell r="H3974">
            <v>0</v>
          </cell>
          <cell r="I3974">
            <v>0</v>
          </cell>
          <cell r="J3974">
            <v>0</v>
          </cell>
          <cell r="K3974">
            <v>0</v>
          </cell>
          <cell r="L3974">
            <v>0</v>
          </cell>
          <cell r="M3974">
            <v>0</v>
          </cell>
          <cell r="N3974">
            <v>0</v>
          </cell>
          <cell r="O3974">
            <v>0</v>
          </cell>
          <cell r="P3974">
            <v>0</v>
          </cell>
          <cell r="Q3974">
            <v>0</v>
          </cell>
          <cell r="R3974">
            <v>5834317.1500000004</v>
          </cell>
          <cell r="S3974">
            <v>12509121.98</v>
          </cell>
          <cell r="T3974">
            <v>26286343.199999999</v>
          </cell>
          <cell r="U3974">
            <v>16130618.27</v>
          </cell>
          <cell r="V3974">
            <v>10911310.720000001</v>
          </cell>
          <cell r="W3974">
            <v>4823091.07</v>
          </cell>
          <cell r="X3974">
            <v>4899046.41</v>
          </cell>
          <cell r="Y3974">
            <v>4974249.76</v>
          </cell>
          <cell r="Z3974">
            <v>5049879.66</v>
          </cell>
          <cell r="AA3974">
            <v>5126289.05</v>
          </cell>
          <cell r="AB3974">
            <v>5203203.5</v>
          </cell>
          <cell r="AC3974">
            <v>5283869.59</v>
          </cell>
          <cell r="AD3974">
            <v>5405233.1200000001</v>
          </cell>
          <cell r="AE3974">
            <v>5502775.29</v>
          </cell>
          <cell r="AF3974">
            <v>5602414.6799999997</v>
          </cell>
          <cell r="AG3974">
            <v>5704204.7300000004</v>
          </cell>
          <cell r="AH3974">
            <v>5808200.4400000004</v>
          </cell>
          <cell r="AI3974">
            <v>5914458.3899999997</v>
          </cell>
          <cell r="AJ3974">
            <v>6023036.7800000003</v>
          </cell>
          <cell r="AK3974">
            <v>6133995.5099999998</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row>
        <row r="3975">
          <cell r="A3975" t="str">
            <v>WYMedium C&amp;IDLC Water HeatingNon-Incentive CostsLow Participation Case0</v>
          </cell>
          <cell r="B3975" t="str">
            <v>WY</v>
          </cell>
          <cell r="C3975" t="str">
            <v>Medium C&amp;I</v>
          </cell>
          <cell r="D3975" t="str">
            <v>DLC Water Heating</v>
          </cell>
          <cell r="E3975" t="str">
            <v>Non-Incentive Costs</v>
          </cell>
          <cell r="F3975" t="str">
            <v>Low Participation Case</v>
          </cell>
          <cell r="G3975">
            <v>0</v>
          </cell>
          <cell r="H3975">
            <v>0</v>
          </cell>
          <cell r="I3975">
            <v>0</v>
          </cell>
          <cell r="J3975">
            <v>0</v>
          </cell>
          <cell r="K3975">
            <v>0</v>
          </cell>
          <cell r="L3975">
            <v>0</v>
          </cell>
          <cell r="M3975">
            <v>0</v>
          </cell>
          <cell r="N3975">
            <v>0</v>
          </cell>
          <cell r="O3975">
            <v>0</v>
          </cell>
          <cell r="P3975">
            <v>0</v>
          </cell>
          <cell r="Q3975">
            <v>0</v>
          </cell>
          <cell r="R3975">
            <v>5482636.7300000004</v>
          </cell>
          <cell r="S3975">
            <v>11437731.27</v>
          </cell>
          <cell r="T3975">
            <v>23748445.530000001</v>
          </cell>
          <cell r="U3975">
            <v>12818922.52</v>
          </cell>
          <cell r="V3975">
            <v>7177502.6100000003</v>
          </cell>
          <cell r="W3975">
            <v>1035039.42</v>
          </cell>
          <cell r="X3975">
            <v>1056694.75</v>
          </cell>
          <cell r="Y3975">
            <v>1077608.81</v>
          </cell>
          <cell r="Z3975">
            <v>1098962.6200000001</v>
          </cell>
          <cell r="AA3975">
            <v>1121099.71</v>
          </cell>
          <cell r="AB3975">
            <v>1143734.93</v>
          </cell>
          <cell r="AC3975">
            <v>1169950.97</v>
          </cell>
          <cell r="AD3975">
            <v>1234739.83</v>
          </cell>
          <cell r="AE3975">
            <v>1274929.31</v>
          </cell>
          <cell r="AF3975">
            <v>1316427.29</v>
          </cell>
          <cell r="AG3975">
            <v>1359276.37</v>
          </cell>
          <cell r="AH3975">
            <v>1403520.56</v>
          </cell>
          <cell r="AI3975">
            <v>1449205.28</v>
          </cell>
          <cell r="AJ3975">
            <v>1496377.44</v>
          </cell>
          <cell r="AK3975">
            <v>1545085.48</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row>
        <row r="3976">
          <cell r="A3976" t="str">
            <v>WYMedium C&amp;IDLC Water HeatingSummer Peak Reduction @Meter  (MW)Low Participation Case0</v>
          </cell>
          <cell r="B3976" t="str">
            <v>WY</v>
          </cell>
          <cell r="C3976" t="str">
            <v>Medium C&amp;I</v>
          </cell>
          <cell r="D3976" t="str">
            <v>DLC Water Heating</v>
          </cell>
          <cell r="E3976" t="str">
            <v>Summer Peak Reduction @Meter  (MW)</v>
          </cell>
          <cell r="F3976" t="str">
            <v>Low Participation Case</v>
          </cell>
          <cell r="G3976">
            <v>0</v>
          </cell>
          <cell r="H3976">
            <v>0</v>
          </cell>
          <cell r="I3976">
            <v>0</v>
          </cell>
          <cell r="J3976">
            <v>0</v>
          </cell>
          <cell r="K3976">
            <v>0</v>
          </cell>
          <cell r="L3976">
            <v>0</v>
          </cell>
          <cell r="M3976">
            <v>0</v>
          </cell>
          <cell r="N3976">
            <v>0</v>
          </cell>
          <cell r="O3976">
            <v>0</v>
          </cell>
          <cell r="P3976">
            <v>0</v>
          </cell>
          <cell r="Q3976">
            <v>0</v>
          </cell>
          <cell r="R3976">
            <v>5.1061481672101516</v>
          </cell>
          <cell r="S3976">
            <v>15.546439584201273</v>
          </cell>
          <cell r="T3976">
            <v>36.769815927493447</v>
          </cell>
          <cell r="U3976">
            <v>47.99510590524666</v>
          </cell>
          <cell r="V3976">
            <v>54.039254216657497</v>
          </cell>
          <cell r="W3976">
            <v>54.75501228123791</v>
          </cell>
          <cell r="X3976">
            <v>55.462504704051796</v>
          </cell>
          <cell r="Y3976">
            <v>56.170704503007471</v>
          </cell>
          <cell r="Z3976">
            <v>56.91276145592839</v>
          </cell>
          <cell r="AA3976">
            <v>57.74360864977195</v>
          </cell>
          <cell r="AB3976">
            <v>58.507439221742665</v>
          </cell>
          <cell r="AC3976">
            <v>59.27262640549219</v>
          </cell>
          <cell r="AD3976">
            <v>60.065513565673378</v>
          </cell>
          <cell r="AE3976">
            <v>60.869007140432515</v>
          </cell>
          <cell r="AF3976">
            <v>61.683249011282939</v>
          </cell>
          <cell r="AG3976">
            <v>62.508382957680382</v>
          </cell>
          <cell r="AH3976">
            <v>63.344554682411669</v>
          </cell>
          <cell r="AI3976">
            <v>64.191911837323005</v>
          </cell>
          <cell r="AJ3976">
            <v>65.050604049392433</v>
          </cell>
          <cell r="AK3976">
            <v>65.920782947151125</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row>
        <row r="3977">
          <cell r="A3977" t="str">
            <v>WYMedium C&amp;IDLC Water HeatingSummer Peak Reduction @Generation (MW)Low Participation Case0</v>
          </cell>
          <cell r="B3977" t="str">
            <v>WY</v>
          </cell>
          <cell r="C3977" t="str">
            <v>Medium C&amp;I</v>
          </cell>
          <cell r="D3977" t="str">
            <v>DLC Water Heating</v>
          </cell>
          <cell r="E3977" t="str">
            <v>Summer Peak Reduction @Generation (MW)</v>
          </cell>
          <cell r="F3977" t="str">
            <v>Low Participation Case</v>
          </cell>
          <cell r="G3977">
            <v>0</v>
          </cell>
          <cell r="H3977">
            <v>0</v>
          </cell>
          <cell r="I3977">
            <v>0</v>
          </cell>
          <cell r="J3977">
            <v>0</v>
          </cell>
          <cell r="K3977">
            <v>0</v>
          </cell>
          <cell r="L3977">
            <v>0</v>
          </cell>
          <cell r="M3977">
            <v>0</v>
          </cell>
          <cell r="N3977">
            <v>0</v>
          </cell>
          <cell r="O3977">
            <v>0</v>
          </cell>
          <cell r="P3977">
            <v>0</v>
          </cell>
          <cell r="Q3977">
            <v>0</v>
          </cell>
          <cell r="R3977">
            <v>5.6309529854545115</v>
          </cell>
          <cell r="S3977">
            <v>17.1442871462299</v>
          </cell>
          <cell r="T3977">
            <v>40.548980952242438</v>
          </cell>
          <cell r="U3977">
            <v>52.92799504328039</v>
          </cell>
          <cell r="V3977">
            <v>59.593354892652727</v>
          </cell>
          <cell r="W3977">
            <v>60.382677857562754</v>
          </cell>
          <cell r="X3977">
            <v>61.162885646285609</v>
          </cell>
          <cell r="Y3977">
            <v>61.94387351456492</v>
          </cell>
          <cell r="Z3977">
            <v>62.762198341341403</v>
          </cell>
          <cell r="AA3977">
            <v>63.678439181486489</v>
          </cell>
          <cell r="AB3977">
            <v>64.520775498172327</v>
          </cell>
          <cell r="AC3977">
            <v>65.364607857843168</v>
          </cell>
          <cell r="AD3977">
            <v>66.238987169908881</v>
          </cell>
          <cell r="AE3977">
            <v>67.125063013269198</v>
          </cell>
          <cell r="AF3977">
            <v>68.022991851877961</v>
          </cell>
          <cell r="AG3977">
            <v>68.932932242700019</v>
          </cell>
          <cell r="AH3977">
            <v>69.855044863709381</v>
          </cell>
          <cell r="AI3977">
            <v>70.789492542261797</v>
          </cell>
          <cell r="AJ3977">
            <v>71.73644028384696</v>
          </cell>
          <cell r="AK3977">
            <v>72.696055301225314</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row>
        <row r="3978">
          <cell r="A3978" t="str">
            <v>WYMedium C&amp;IDLC Water HeatingWinter Peak Reduction @Meter  (MW)Low Participation Case0</v>
          </cell>
          <cell r="B3978" t="str">
            <v>WY</v>
          </cell>
          <cell r="C3978" t="str">
            <v>Medium C&amp;I</v>
          </cell>
          <cell r="D3978" t="str">
            <v>DLC Water Heating</v>
          </cell>
          <cell r="E3978" t="str">
            <v>Winter Peak Reduction @Meter  (MW)</v>
          </cell>
          <cell r="F3978" t="str">
            <v>Low Participation Case</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row>
        <row r="3979">
          <cell r="A3979" t="str">
            <v>WYMedium C&amp;IDLC Water HeatingWinter Peak Reduction @Generation (MW)Low Participation Case0</v>
          </cell>
          <cell r="B3979" t="str">
            <v>WY</v>
          </cell>
          <cell r="C3979" t="str">
            <v>Medium C&amp;I</v>
          </cell>
          <cell r="D3979" t="str">
            <v>DLC Water Heating</v>
          </cell>
          <cell r="E3979" t="str">
            <v>Winter Peak Reduction @Generation (MW)</v>
          </cell>
          <cell r="F3979" t="str">
            <v>Low Participation Case</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row>
        <row r="3980">
          <cell r="A3980" t="str">
            <v>WYMedium C&amp;IDLC Water HeatingProgram Annual BenefitsLow Participation Case0</v>
          </cell>
          <cell r="B3980" t="str">
            <v>WY</v>
          </cell>
          <cell r="C3980" t="str">
            <v>Medium C&amp;I</v>
          </cell>
          <cell r="D3980" t="str">
            <v>DLC Water Heating</v>
          </cell>
          <cell r="E3980" t="str">
            <v>Program Annual Benefits</v>
          </cell>
          <cell r="F3980" t="str">
            <v>Low Participation Case</v>
          </cell>
          <cell r="G3980">
            <v>0</v>
          </cell>
        </row>
        <row r="3981">
          <cell r="A3981" t="str">
            <v>WYMedium C&amp;IDLC Water HeatingNew ParticipantsLow Participation Case0</v>
          </cell>
          <cell r="B3981" t="str">
            <v>WY</v>
          </cell>
          <cell r="C3981" t="str">
            <v>Medium C&amp;I</v>
          </cell>
          <cell r="D3981" t="str">
            <v>DLC Water Heating</v>
          </cell>
          <cell r="E3981" t="str">
            <v>New Participants</v>
          </cell>
          <cell r="F3981" t="str">
            <v>Low Participation Case</v>
          </cell>
          <cell r="G3981">
            <v>0</v>
          </cell>
          <cell r="H3981">
            <v>0</v>
          </cell>
          <cell r="I3981">
            <v>0</v>
          </cell>
          <cell r="J3981">
            <v>0</v>
          </cell>
          <cell r="K3981">
            <v>0</v>
          </cell>
          <cell r="L3981">
            <v>0</v>
          </cell>
          <cell r="M3981">
            <v>0</v>
          </cell>
          <cell r="N3981">
            <v>0</v>
          </cell>
          <cell r="O3981">
            <v>0</v>
          </cell>
          <cell r="P3981">
            <v>0</v>
          </cell>
          <cell r="Q3981">
            <v>0</v>
          </cell>
          <cell r="R3981">
            <v>16746.686550000006</v>
          </cell>
          <cell r="S3981">
            <v>34271.919000000009</v>
          </cell>
          <cell r="T3981">
            <v>69833.664450000011</v>
          </cell>
          <cell r="U3981">
            <v>36847.527750000037</v>
          </cell>
          <cell r="V3981">
            <v>20100.588749999937</v>
          </cell>
          <cell r="W3981">
            <v>2583.0255000000179</v>
          </cell>
          <cell r="X3981">
            <v>2585.7149999999965</v>
          </cell>
          <cell r="Y3981">
            <v>2585.2035000000324</v>
          </cell>
          <cell r="Z3981">
            <v>2584.5764999999665</v>
          </cell>
          <cell r="AA3981">
            <v>2584.3950000000186</v>
          </cell>
          <cell r="AB3981">
            <v>2584.7249999999767</v>
          </cell>
          <cell r="AC3981">
            <v>2592.8595000000205</v>
          </cell>
          <cell r="AD3981">
            <v>2694.0321599718882</v>
          </cell>
          <cell r="AE3981">
            <v>2731.0805338135397</v>
          </cell>
          <cell r="AF3981">
            <v>2768.6383974915661</v>
          </cell>
          <cell r="AG3981">
            <v>2806.7127575183695</v>
          </cell>
          <cell r="AH3981">
            <v>2845.3107167601411</v>
          </cell>
          <cell r="AI3981">
            <v>2884.4394757617847</v>
          </cell>
          <cell r="AJ3981">
            <v>2924.1063340901455</v>
          </cell>
          <cell r="AK3981">
            <v>2964.3186916958948</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row>
        <row r="3982">
          <cell r="A3982" t="str">
            <v>WYMedium C&amp;IDLC Water HeatingIncentive CostsLow Participation Case0</v>
          </cell>
          <cell r="B3982" t="str">
            <v>WY</v>
          </cell>
          <cell r="C3982" t="str">
            <v>Medium C&amp;I</v>
          </cell>
          <cell r="D3982" t="str">
            <v>DLC Water Heating</v>
          </cell>
          <cell r="E3982" t="str">
            <v>Incentive Costs</v>
          </cell>
          <cell r="F3982" t="str">
            <v>Low Participation Case</v>
          </cell>
          <cell r="G3982">
            <v>0</v>
          </cell>
          <cell r="H3982">
            <v>0</v>
          </cell>
          <cell r="I3982">
            <v>0</v>
          </cell>
          <cell r="J3982">
            <v>0</v>
          </cell>
          <cell r="K3982">
            <v>0</v>
          </cell>
          <cell r="L3982">
            <v>0</v>
          </cell>
          <cell r="M3982">
            <v>0</v>
          </cell>
          <cell r="N3982">
            <v>0</v>
          </cell>
          <cell r="O3982">
            <v>0</v>
          </cell>
          <cell r="P3982">
            <v>0</v>
          </cell>
          <cell r="Q3982">
            <v>0</v>
          </cell>
          <cell r="R3982">
            <v>351680.42</v>
          </cell>
          <cell r="S3982">
            <v>1071390.72</v>
          </cell>
          <cell r="T3982">
            <v>2537897.67</v>
          </cell>
          <cell r="U3982">
            <v>3311695.75</v>
          </cell>
          <cell r="V3982">
            <v>3733808.12</v>
          </cell>
          <cell r="W3982">
            <v>3788051.65</v>
          </cell>
          <cell r="X3982">
            <v>3842351.67</v>
          </cell>
          <cell r="Y3982">
            <v>3896640.94</v>
          </cell>
          <cell r="Z3982">
            <v>3950917.05</v>
          </cell>
          <cell r="AA3982">
            <v>4005189.34</v>
          </cell>
          <cell r="AB3982">
            <v>4059468.57</v>
          </cell>
          <cell r="AC3982">
            <v>4113918.62</v>
          </cell>
          <cell r="AD3982">
            <v>4170493.29</v>
          </cell>
          <cell r="AE3982">
            <v>4227845.9800000004</v>
          </cell>
          <cell r="AF3982">
            <v>4285987.3899999997</v>
          </cell>
          <cell r="AG3982">
            <v>4344928.3600000003</v>
          </cell>
          <cell r="AH3982">
            <v>4404679.88</v>
          </cell>
          <cell r="AI3982">
            <v>4465253.1100000003</v>
          </cell>
          <cell r="AJ3982">
            <v>4526659.34</v>
          </cell>
          <cell r="AK3982">
            <v>4588910.04</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row>
        <row r="3983">
          <cell r="A3983" t="str">
            <v>WYMedium C&amp;IDLC Water HeatingParticipantsLow Participation Case0</v>
          </cell>
          <cell r="B3983" t="str">
            <v>WY</v>
          </cell>
          <cell r="C3983" t="str">
            <v>Medium C&amp;I</v>
          </cell>
          <cell r="D3983" t="str">
            <v>DLC Water Heating</v>
          </cell>
          <cell r="E3983" t="str">
            <v>Participants</v>
          </cell>
          <cell r="F3983" t="str">
            <v>Low Participation Case</v>
          </cell>
          <cell r="G3983">
            <v>0</v>
          </cell>
          <cell r="H3983">
            <v>0</v>
          </cell>
          <cell r="I3983">
            <v>0</v>
          </cell>
          <cell r="J3983">
            <v>0</v>
          </cell>
          <cell r="K3983">
            <v>0</v>
          </cell>
          <cell r="L3983">
            <v>0</v>
          </cell>
          <cell r="M3983">
            <v>0</v>
          </cell>
          <cell r="N3983">
            <v>0</v>
          </cell>
          <cell r="O3983">
            <v>0</v>
          </cell>
          <cell r="P3983">
            <v>0</v>
          </cell>
          <cell r="Q3983">
            <v>0</v>
          </cell>
          <cell r="R3983">
            <v>16746.686550000006</v>
          </cell>
          <cell r="S3983">
            <v>51018.605550000015</v>
          </cell>
          <cell r="T3983">
            <v>120852.27000000002</v>
          </cell>
          <cell r="U3983">
            <v>157699.79775000006</v>
          </cell>
          <cell r="V3983">
            <v>177800.38649999999</v>
          </cell>
          <cell r="W3983">
            <v>180383.41200000001</v>
          </cell>
          <cell r="X3983">
            <v>182969.12700000001</v>
          </cell>
          <cell r="Y3983">
            <v>185554.33050000004</v>
          </cell>
          <cell r="Z3983">
            <v>188138.90700000001</v>
          </cell>
          <cell r="AA3983">
            <v>190723.30200000003</v>
          </cell>
          <cell r="AB3983">
            <v>193308.027</v>
          </cell>
          <cell r="AC3983">
            <v>195900.88650000002</v>
          </cell>
          <cell r="AD3983">
            <v>198594.91865997191</v>
          </cell>
          <cell r="AE3983">
            <v>201325.99919378545</v>
          </cell>
          <cell r="AF3983">
            <v>204094.63759127702</v>
          </cell>
          <cell r="AG3983">
            <v>206901.35034879539</v>
          </cell>
          <cell r="AH3983">
            <v>209746.66106555553</v>
          </cell>
          <cell r="AI3983">
            <v>212631.10054131731</v>
          </cell>
          <cell r="AJ3983">
            <v>215555.20687540746</v>
          </cell>
          <cell r="AK3983">
            <v>218519.52556710335</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row>
        <row r="3984">
          <cell r="A3984" t="str">
            <v>WYResidentialDLC Water HeatingProgram Annual BenefitsLow Participation Case0</v>
          </cell>
          <cell r="B3984" t="str">
            <v>WY</v>
          </cell>
          <cell r="C3984" t="str">
            <v>Residential</v>
          </cell>
          <cell r="D3984" t="str">
            <v>DLC Water Heating</v>
          </cell>
          <cell r="E3984" t="str">
            <v>Program Annual Benefits</v>
          </cell>
          <cell r="F3984" t="str">
            <v>Low Participation Case</v>
          </cell>
          <cell r="G3984">
            <v>0</v>
          </cell>
          <cell r="H3984">
            <v>0</v>
          </cell>
          <cell r="I3984">
            <v>0</v>
          </cell>
          <cell r="J3984">
            <v>0</v>
          </cell>
          <cell r="K3984">
            <v>0</v>
          </cell>
          <cell r="L3984">
            <v>0</v>
          </cell>
          <cell r="M3984">
            <v>0</v>
          </cell>
          <cell r="N3984">
            <v>0</v>
          </cell>
          <cell r="O3984">
            <v>0</v>
          </cell>
          <cell r="P3984">
            <v>0</v>
          </cell>
          <cell r="Q3984">
            <v>0</v>
          </cell>
          <cell r="R3984">
            <v>573231.01</v>
          </cell>
          <cell r="S3984">
            <v>1745288.43</v>
          </cell>
          <cell r="T3984">
            <v>4127886.26</v>
          </cell>
          <cell r="U3984">
            <v>5388069.9000000004</v>
          </cell>
          <cell r="V3984">
            <v>6066603.5300000003</v>
          </cell>
          <cell r="W3984">
            <v>6146956.6100000003</v>
          </cell>
          <cell r="X3984">
            <v>6226381.7599999998</v>
          </cell>
          <cell r="Y3984">
            <v>6305886.3200000003</v>
          </cell>
          <cell r="Z3984">
            <v>6389191.79</v>
          </cell>
          <cell r="AA3984">
            <v>6482465.1100000003</v>
          </cell>
          <cell r="AB3984">
            <v>6568214.9500000002</v>
          </cell>
          <cell r="AC3984">
            <v>6654117.0800000001</v>
          </cell>
          <cell r="AD3984">
            <v>6743128.8899999997</v>
          </cell>
          <cell r="AE3984">
            <v>6833331.4100000001</v>
          </cell>
          <cell r="AF3984">
            <v>6924740.5700000003</v>
          </cell>
          <cell r="AG3984">
            <v>7017372.5</v>
          </cell>
          <cell r="AH3984">
            <v>7111243.5700000003</v>
          </cell>
          <cell r="AI3984">
            <v>7206370.3399999999</v>
          </cell>
          <cell r="AJ3984">
            <v>7302769.6200000001</v>
          </cell>
          <cell r="AK3984">
            <v>7400458.4299999997</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row>
        <row r="3985">
          <cell r="A3985" t="str">
            <v>WYResidentialDLC Water HeatingProgram Annual CostsLow Participation Case0</v>
          </cell>
          <cell r="B3985" t="str">
            <v>WY</v>
          </cell>
          <cell r="C3985" t="str">
            <v>Residential</v>
          </cell>
          <cell r="D3985" t="str">
            <v>DLC Water Heating</v>
          </cell>
          <cell r="E3985" t="str">
            <v>Program Annual Costs</v>
          </cell>
          <cell r="F3985" t="str">
            <v>Low Participation Case</v>
          </cell>
          <cell r="G3985">
            <v>0</v>
          </cell>
          <cell r="H3985">
            <v>0</v>
          </cell>
          <cell r="I3985">
            <v>0</v>
          </cell>
          <cell r="J3985">
            <v>0</v>
          </cell>
          <cell r="K3985">
            <v>0</v>
          </cell>
          <cell r="L3985">
            <v>0</v>
          </cell>
          <cell r="M3985">
            <v>0</v>
          </cell>
          <cell r="N3985">
            <v>0</v>
          </cell>
          <cell r="O3985">
            <v>0</v>
          </cell>
          <cell r="P3985">
            <v>0</v>
          </cell>
          <cell r="Q3985">
            <v>0</v>
          </cell>
          <cell r="R3985">
            <v>5834317.1500000004</v>
          </cell>
          <cell r="S3985">
            <v>12509121.98</v>
          </cell>
          <cell r="T3985">
            <v>26286343.199999999</v>
          </cell>
          <cell r="U3985">
            <v>16130618.27</v>
          </cell>
          <cell r="V3985">
            <v>10911310.720000001</v>
          </cell>
          <cell r="W3985">
            <v>4823091.07</v>
          </cell>
          <cell r="X3985">
            <v>4899046.41</v>
          </cell>
          <cell r="Y3985">
            <v>4974249.76</v>
          </cell>
          <cell r="Z3985">
            <v>5049879.66</v>
          </cell>
          <cell r="AA3985">
            <v>5126289.05</v>
          </cell>
          <cell r="AB3985">
            <v>5203203.5</v>
          </cell>
          <cell r="AC3985">
            <v>5283869.59</v>
          </cell>
          <cell r="AD3985">
            <v>5405233.1200000001</v>
          </cell>
          <cell r="AE3985">
            <v>5502775.29</v>
          </cell>
          <cell r="AF3985">
            <v>5602414.6799999997</v>
          </cell>
          <cell r="AG3985">
            <v>5704204.7300000004</v>
          </cell>
          <cell r="AH3985">
            <v>5808200.4400000004</v>
          </cell>
          <cell r="AI3985">
            <v>5914458.3899999997</v>
          </cell>
          <cell r="AJ3985">
            <v>6023036.7800000003</v>
          </cell>
          <cell r="AK3985">
            <v>6133995.5099999998</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row>
        <row r="3986">
          <cell r="A3986" t="str">
            <v>WYResidentialDLC Water HeatingNon-Incentive CostsLow Participation Case0</v>
          </cell>
          <cell r="B3986" t="str">
            <v>WY</v>
          </cell>
          <cell r="C3986" t="str">
            <v>Residential</v>
          </cell>
          <cell r="D3986" t="str">
            <v>DLC Water Heating</v>
          </cell>
          <cell r="E3986" t="str">
            <v>Non-Incentive Costs</v>
          </cell>
          <cell r="F3986" t="str">
            <v>Low Participation Case</v>
          </cell>
          <cell r="G3986">
            <v>0</v>
          </cell>
          <cell r="H3986">
            <v>0</v>
          </cell>
          <cell r="I3986">
            <v>0</v>
          </cell>
          <cell r="J3986">
            <v>0</v>
          </cell>
          <cell r="K3986">
            <v>0</v>
          </cell>
          <cell r="L3986">
            <v>0</v>
          </cell>
          <cell r="M3986">
            <v>0</v>
          </cell>
          <cell r="N3986">
            <v>0</v>
          </cell>
          <cell r="O3986">
            <v>0</v>
          </cell>
          <cell r="P3986">
            <v>0</v>
          </cell>
          <cell r="Q3986">
            <v>0</v>
          </cell>
          <cell r="R3986">
            <v>5482636.7300000004</v>
          </cell>
          <cell r="S3986">
            <v>11437731.27</v>
          </cell>
          <cell r="T3986">
            <v>23748445.530000001</v>
          </cell>
          <cell r="U3986">
            <v>12818922.52</v>
          </cell>
          <cell r="V3986">
            <v>7177502.6100000003</v>
          </cell>
          <cell r="W3986">
            <v>1035039.42</v>
          </cell>
          <cell r="X3986">
            <v>1056694.75</v>
          </cell>
          <cell r="Y3986">
            <v>1077608.81</v>
          </cell>
          <cell r="Z3986">
            <v>1098962.6200000001</v>
          </cell>
          <cell r="AA3986">
            <v>1121099.71</v>
          </cell>
          <cell r="AB3986">
            <v>1143734.93</v>
          </cell>
          <cell r="AC3986">
            <v>1169950.97</v>
          </cell>
          <cell r="AD3986">
            <v>1234739.83</v>
          </cell>
          <cell r="AE3986">
            <v>1274929.31</v>
          </cell>
          <cell r="AF3986">
            <v>1316427.29</v>
          </cell>
          <cell r="AG3986">
            <v>1359276.37</v>
          </cell>
          <cell r="AH3986">
            <v>1403520.56</v>
          </cell>
          <cell r="AI3986">
            <v>1449205.28</v>
          </cell>
          <cell r="AJ3986">
            <v>1496377.44</v>
          </cell>
          <cell r="AK3986">
            <v>1545085.48</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row>
        <row r="3987">
          <cell r="A3987" t="str">
            <v>WYResidentialDLC Water HeatingSummer Peak Reduction @Meter  (MW)Low Participation Case0</v>
          </cell>
          <cell r="B3987" t="str">
            <v>WY</v>
          </cell>
          <cell r="C3987" t="str">
            <v>Residential</v>
          </cell>
          <cell r="D3987" t="str">
            <v>DLC Water Heating</v>
          </cell>
          <cell r="E3987" t="str">
            <v>Summer Peak Reduction @Meter  (MW)</v>
          </cell>
          <cell r="F3987" t="str">
            <v>Low Participation Case</v>
          </cell>
          <cell r="G3987">
            <v>0</v>
          </cell>
          <cell r="H3987">
            <v>0</v>
          </cell>
          <cell r="I3987">
            <v>0</v>
          </cell>
          <cell r="J3987">
            <v>0</v>
          </cell>
          <cell r="K3987">
            <v>0</v>
          </cell>
          <cell r="L3987">
            <v>0</v>
          </cell>
          <cell r="M3987">
            <v>0</v>
          </cell>
          <cell r="N3987">
            <v>0</v>
          </cell>
          <cell r="O3987">
            <v>0</v>
          </cell>
          <cell r="P3987">
            <v>0</v>
          </cell>
          <cell r="Q3987">
            <v>0</v>
          </cell>
          <cell r="R3987">
            <v>5.1061481672101516</v>
          </cell>
          <cell r="S3987">
            <v>15.546439584201273</v>
          </cell>
          <cell r="T3987">
            <v>36.769815927493447</v>
          </cell>
          <cell r="U3987">
            <v>47.99510590524666</v>
          </cell>
          <cell r="V3987">
            <v>54.039254216657497</v>
          </cell>
          <cell r="W3987">
            <v>54.75501228123791</v>
          </cell>
          <cell r="X3987">
            <v>55.462504704051796</v>
          </cell>
          <cell r="Y3987">
            <v>56.170704503007471</v>
          </cell>
          <cell r="Z3987">
            <v>56.91276145592839</v>
          </cell>
          <cell r="AA3987">
            <v>57.74360864977195</v>
          </cell>
          <cell r="AB3987">
            <v>58.507439221742665</v>
          </cell>
          <cell r="AC3987">
            <v>59.27262640549219</v>
          </cell>
          <cell r="AD3987">
            <v>60.065513565673378</v>
          </cell>
          <cell r="AE3987">
            <v>60.869007140432515</v>
          </cell>
          <cell r="AF3987">
            <v>61.683249011282939</v>
          </cell>
          <cell r="AG3987">
            <v>62.508382957680382</v>
          </cell>
          <cell r="AH3987">
            <v>63.344554682411669</v>
          </cell>
          <cell r="AI3987">
            <v>64.191911837323005</v>
          </cell>
          <cell r="AJ3987">
            <v>65.050604049392433</v>
          </cell>
          <cell r="AK3987">
            <v>65.920782947151125</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row>
        <row r="3988">
          <cell r="A3988" t="str">
            <v>WYResidentialDLC Water HeatingSummer Peak Reduction @Generation (MW)Low Participation Case0</v>
          </cell>
          <cell r="B3988" t="str">
            <v>WY</v>
          </cell>
          <cell r="C3988" t="str">
            <v>Residential</v>
          </cell>
          <cell r="D3988" t="str">
            <v>DLC Water Heating</v>
          </cell>
          <cell r="E3988" t="str">
            <v>Summer Peak Reduction @Generation (MW)</v>
          </cell>
          <cell r="F3988" t="str">
            <v>Low Participation Case</v>
          </cell>
          <cell r="G3988">
            <v>0</v>
          </cell>
          <cell r="H3988">
            <v>0</v>
          </cell>
          <cell r="I3988">
            <v>0</v>
          </cell>
          <cell r="J3988">
            <v>0</v>
          </cell>
          <cell r="K3988">
            <v>0</v>
          </cell>
          <cell r="L3988">
            <v>0</v>
          </cell>
          <cell r="M3988">
            <v>0</v>
          </cell>
          <cell r="N3988">
            <v>0</v>
          </cell>
          <cell r="O3988">
            <v>0</v>
          </cell>
          <cell r="P3988">
            <v>0</v>
          </cell>
          <cell r="Q3988">
            <v>0</v>
          </cell>
          <cell r="R3988">
            <v>5.6309529854545115</v>
          </cell>
          <cell r="S3988">
            <v>17.1442871462299</v>
          </cell>
          <cell r="T3988">
            <v>40.548980952242438</v>
          </cell>
          <cell r="U3988">
            <v>52.92799504328039</v>
          </cell>
          <cell r="V3988">
            <v>59.593354892652727</v>
          </cell>
          <cell r="W3988">
            <v>60.382677857562754</v>
          </cell>
          <cell r="X3988">
            <v>61.162885646285609</v>
          </cell>
          <cell r="Y3988">
            <v>61.94387351456492</v>
          </cell>
          <cell r="Z3988">
            <v>62.762198341341403</v>
          </cell>
          <cell r="AA3988">
            <v>63.678439181486489</v>
          </cell>
          <cell r="AB3988">
            <v>64.520775498172327</v>
          </cell>
          <cell r="AC3988">
            <v>65.364607857843168</v>
          </cell>
          <cell r="AD3988">
            <v>66.238987169908881</v>
          </cell>
          <cell r="AE3988">
            <v>67.125063013269198</v>
          </cell>
          <cell r="AF3988">
            <v>68.022991851877961</v>
          </cell>
          <cell r="AG3988">
            <v>68.932932242700019</v>
          </cell>
          <cell r="AH3988">
            <v>69.855044863709381</v>
          </cell>
          <cell r="AI3988">
            <v>70.789492542261797</v>
          </cell>
          <cell r="AJ3988">
            <v>71.73644028384696</v>
          </cell>
          <cell r="AK3988">
            <v>72.696055301225314</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row>
        <row r="3989">
          <cell r="A3989" t="str">
            <v>WYResidentialDLC Water HeatingWinter Peak Reduction @Meter  (MW)Low Participation Case0</v>
          </cell>
          <cell r="B3989" t="str">
            <v>WY</v>
          </cell>
          <cell r="C3989" t="str">
            <v>Residential</v>
          </cell>
          <cell r="D3989" t="str">
            <v>DLC Water Heating</v>
          </cell>
          <cell r="E3989" t="str">
            <v>Winter Peak Reduction @Meter  (MW)</v>
          </cell>
          <cell r="F3989" t="str">
            <v>Low Participation Case</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row>
        <row r="3990">
          <cell r="A3990" t="str">
            <v>WYResidentialDLC Water HeatingWinter Peak Reduction @Generation (MW)Low Participation Case0</v>
          </cell>
          <cell r="B3990" t="str">
            <v>WY</v>
          </cell>
          <cell r="C3990" t="str">
            <v>Residential</v>
          </cell>
          <cell r="D3990" t="str">
            <v>DLC Water Heating</v>
          </cell>
          <cell r="E3990" t="str">
            <v>Winter Peak Reduction @Generation (MW)</v>
          </cell>
          <cell r="F3990" t="str">
            <v>Low Participation Case</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row>
        <row r="3991">
          <cell r="A3991" t="str">
            <v>WYResidentialDLC Water HeatingProgram Annual BenefitsLow Participation Case0</v>
          </cell>
          <cell r="B3991" t="str">
            <v>WY</v>
          </cell>
          <cell r="C3991" t="str">
            <v>Residential</v>
          </cell>
          <cell r="D3991" t="str">
            <v>DLC Water Heating</v>
          </cell>
          <cell r="E3991" t="str">
            <v>Program Annual Benefits</v>
          </cell>
          <cell r="F3991" t="str">
            <v>Low Participation Case</v>
          </cell>
          <cell r="G3991">
            <v>0</v>
          </cell>
        </row>
        <row r="3992">
          <cell r="A3992" t="str">
            <v>WYResidentialDLC Water HeatingNew ParticipantsLow Participation Case0</v>
          </cell>
          <cell r="B3992" t="str">
            <v>WY</v>
          </cell>
          <cell r="C3992" t="str">
            <v>Residential</v>
          </cell>
          <cell r="D3992" t="str">
            <v>DLC Water Heating</v>
          </cell>
          <cell r="E3992" t="str">
            <v>New Participants</v>
          </cell>
          <cell r="F3992" t="str">
            <v>Low Participation Case</v>
          </cell>
          <cell r="G3992">
            <v>0</v>
          </cell>
          <cell r="H3992">
            <v>0</v>
          </cell>
          <cell r="I3992">
            <v>0</v>
          </cell>
          <cell r="J3992">
            <v>0</v>
          </cell>
          <cell r="K3992">
            <v>0</v>
          </cell>
          <cell r="L3992">
            <v>0</v>
          </cell>
          <cell r="M3992">
            <v>0</v>
          </cell>
          <cell r="N3992">
            <v>0</v>
          </cell>
          <cell r="O3992">
            <v>0</v>
          </cell>
          <cell r="P3992">
            <v>0</v>
          </cell>
          <cell r="Q3992">
            <v>0</v>
          </cell>
          <cell r="R3992">
            <v>16746.686550000006</v>
          </cell>
          <cell r="S3992">
            <v>34271.919000000009</v>
          </cell>
          <cell r="T3992">
            <v>69833.664450000011</v>
          </cell>
          <cell r="U3992">
            <v>36847.527750000037</v>
          </cell>
          <cell r="V3992">
            <v>20100.588749999937</v>
          </cell>
          <cell r="W3992">
            <v>2583.0255000000179</v>
          </cell>
          <cell r="X3992">
            <v>2585.7149999999965</v>
          </cell>
          <cell r="Y3992">
            <v>2585.2035000000324</v>
          </cell>
          <cell r="Z3992">
            <v>2584.5764999999665</v>
          </cell>
          <cell r="AA3992">
            <v>2584.3950000000186</v>
          </cell>
          <cell r="AB3992">
            <v>2584.7249999999767</v>
          </cell>
          <cell r="AC3992">
            <v>2592.8595000000205</v>
          </cell>
          <cell r="AD3992">
            <v>2694.0321599718882</v>
          </cell>
          <cell r="AE3992">
            <v>2731.0805338135397</v>
          </cell>
          <cell r="AF3992">
            <v>2768.6383974915661</v>
          </cell>
          <cell r="AG3992">
            <v>2806.7127575183695</v>
          </cell>
          <cell r="AH3992">
            <v>2845.3107167601411</v>
          </cell>
          <cell r="AI3992">
            <v>2884.4394757617847</v>
          </cell>
          <cell r="AJ3992">
            <v>2924.1063340901455</v>
          </cell>
          <cell r="AK3992">
            <v>2964.3186916958948</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row>
        <row r="3993">
          <cell r="A3993" t="str">
            <v>WYResidentialDLC Water HeatingIncentive CostsLow Participation Case0</v>
          </cell>
          <cell r="B3993" t="str">
            <v>WY</v>
          </cell>
          <cell r="C3993" t="str">
            <v>Residential</v>
          </cell>
          <cell r="D3993" t="str">
            <v>DLC Water Heating</v>
          </cell>
          <cell r="E3993" t="str">
            <v>Incentive Costs</v>
          </cell>
          <cell r="F3993" t="str">
            <v>Low Participation Case</v>
          </cell>
          <cell r="G3993">
            <v>0</v>
          </cell>
          <cell r="H3993">
            <v>0</v>
          </cell>
          <cell r="I3993">
            <v>0</v>
          </cell>
          <cell r="J3993">
            <v>0</v>
          </cell>
          <cell r="K3993">
            <v>0</v>
          </cell>
          <cell r="L3993">
            <v>0</v>
          </cell>
          <cell r="M3993">
            <v>0</v>
          </cell>
          <cell r="N3993">
            <v>0</v>
          </cell>
          <cell r="O3993">
            <v>0</v>
          </cell>
          <cell r="P3993">
            <v>0</v>
          </cell>
          <cell r="Q3993">
            <v>0</v>
          </cell>
          <cell r="R3993">
            <v>351680.42</v>
          </cell>
          <cell r="S3993">
            <v>1071390.72</v>
          </cell>
          <cell r="T3993">
            <v>2537897.67</v>
          </cell>
          <cell r="U3993">
            <v>3311695.75</v>
          </cell>
          <cell r="V3993">
            <v>3733808.12</v>
          </cell>
          <cell r="W3993">
            <v>3788051.65</v>
          </cell>
          <cell r="X3993">
            <v>3842351.67</v>
          </cell>
          <cell r="Y3993">
            <v>3896640.94</v>
          </cell>
          <cell r="Z3993">
            <v>3950917.05</v>
          </cell>
          <cell r="AA3993">
            <v>4005189.34</v>
          </cell>
          <cell r="AB3993">
            <v>4059468.57</v>
          </cell>
          <cell r="AC3993">
            <v>4113918.62</v>
          </cell>
          <cell r="AD3993">
            <v>4170493.29</v>
          </cell>
          <cell r="AE3993">
            <v>4227845.9800000004</v>
          </cell>
          <cell r="AF3993">
            <v>4285987.3899999997</v>
          </cell>
          <cell r="AG3993">
            <v>4344928.3600000003</v>
          </cell>
          <cell r="AH3993">
            <v>4404679.88</v>
          </cell>
          <cell r="AI3993">
            <v>4465253.1100000003</v>
          </cell>
          <cell r="AJ3993">
            <v>4526659.34</v>
          </cell>
          <cell r="AK3993">
            <v>4588910.04</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row>
        <row r="3994">
          <cell r="A3994" t="str">
            <v>WYResidentialDLC Water HeatingParticipantsLow Participation Case0</v>
          </cell>
          <cell r="B3994" t="str">
            <v>WY</v>
          </cell>
          <cell r="C3994" t="str">
            <v>Residential</v>
          </cell>
          <cell r="D3994" t="str">
            <v>DLC Water Heating</v>
          </cell>
          <cell r="E3994" t="str">
            <v>Participants</v>
          </cell>
          <cell r="F3994" t="str">
            <v>Low Participation Case</v>
          </cell>
          <cell r="G3994">
            <v>0</v>
          </cell>
          <cell r="H3994">
            <v>0</v>
          </cell>
          <cell r="I3994">
            <v>0</v>
          </cell>
          <cell r="J3994">
            <v>0</v>
          </cell>
          <cell r="K3994">
            <v>0</v>
          </cell>
          <cell r="L3994">
            <v>0</v>
          </cell>
          <cell r="M3994">
            <v>0</v>
          </cell>
          <cell r="N3994">
            <v>0</v>
          </cell>
          <cell r="O3994">
            <v>0</v>
          </cell>
          <cell r="P3994">
            <v>0</v>
          </cell>
          <cell r="Q3994">
            <v>0</v>
          </cell>
          <cell r="R3994">
            <v>16746.686550000006</v>
          </cell>
          <cell r="S3994">
            <v>51018.605550000015</v>
          </cell>
          <cell r="T3994">
            <v>120852.27000000002</v>
          </cell>
          <cell r="U3994">
            <v>157699.79775000006</v>
          </cell>
          <cell r="V3994">
            <v>177800.38649999999</v>
          </cell>
          <cell r="W3994">
            <v>180383.41200000001</v>
          </cell>
          <cell r="X3994">
            <v>182969.12700000001</v>
          </cell>
          <cell r="Y3994">
            <v>185554.33050000004</v>
          </cell>
          <cell r="Z3994">
            <v>188138.90700000001</v>
          </cell>
          <cell r="AA3994">
            <v>190723.30200000003</v>
          </cell>
          <cell r="AB3994">
            <v>193308.027</v>
          </cell>
          <cell r="AC3994">
            <v>195900.88650000002</v>
          </cell>
          <cell r="AD3994">
            <v>198594.91865997191</v>
          </cell>
          <cell r="AE3994">
            <v>201325.99919378545</v>
          </cell>
          <cell r="AF3994">
            <v>204094.63759127702</v>
          </cell>
          <cell r="AG3994">
            <v>206901.35034879539</v>
          </cell>
          <cell r="AH3994">
            <v>209746.66106555553</v>
          </cell>
          <cell r="AI3994">
            <v>212631.10054131731</v>
          </cell>
          <cell r="AJ3994">
            <v>215555.20687540746</v>
          </cell>
          <cell r="AK3994">
            <v>218519.52556710335</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row>
        <row r="3995">
          <cell r="A3995" t="str">
            <v>WYSmall C&amp;IDLC Water HeatingProgram Annual BenefitsLow Participation Case0</v>
          </cell>
          <cell r="B3995" t="str">
            <v>WY</v>
          </cell>
          <cell r="C3995" t="str">
            <v>Small C&amp;I</v>
          </cell>
          <cell r="D3995" t="str">
            <v>DLC Water Heating</v>
          </cell>
          <cell r="E3995" t="str">
            <v>Program Annual Benefits</v>
          </cell>
          <cell r="F3995" t="str">
            <v>Low Participation Case</v>
          </cell>
          <cell r="G3995">
            <v>0</v>
          </cell>
          <cell r="H3995">
            <v>0</v>
          </cell>
          <cell r="I3995">
            <v>0</v>
          </cell>
          <cell r="J3995">
            <v>0</v>
          </cell>
          <cell r="K3995">
            <v>0</v>
          </cell>
          <cell r="L3995">
            <v>0</v>
          </cell>
          <cell r="M3995">
            <v>0</v>
          </cell>
          <cell r="N3995">
            <v>0</v>
          </cell>
          <cell r="O3995">
            <v>0</v>
          </cell>
          <cell r="P3995">
            <v>0</v>
          </cell>
          <cell r="Q3995">
            <v>0</v>
          </cell>
          <cell r="R3995">
            <v>573231.01</v>
          </cell>
          <cell r="S3995">
            <v>1745288.43</v>
          </cell>
          <cell r="T3995">
            <v>4127886.26</v>
          </cell>
          <cell r="U3995">
            <v>5388069.9000000004</v>
          </cell>
          <cell r="V3995">
            <v>6066603.5300000003</v>
          </cell>
          <cell r="W3995">
            <v>6146956.6100000003</v>
          </cell>
          <cell r="X3995">
            <v>6226381.7599999998</v>
          </cell>
          <cell r="Y3995">
            <v>6305886.3200000003</v>
          </cell>
          <cell r="Z3995">
            <v>6389191.79</v>
          </cell>
          <cell r="AA3995">
            <v>6482465.1100000003</v>
          </cell>
          <cell r="AB3995">
            <v>6568214.9500000002</v>
          </cell>
          <cell r="AC3995">
            <v>6654117.0800000001</v>
          </cell>
          <cell r="AD3995">
            <v>6743128.8899999997</v>
          </cell>
          <cell r="AE3995">
            <v>6833331.4100000001</v>
          </cell>
          <cell r="AF3995">
            <v>6924740.5700000003</v>
          </cell>
          <cell r="AG3995">
            <v>7017372.5</v>
          </cell>
          <cell r="AH3995">
            <v>7111243.5700000003</v>
          </cell>
          <cell r="AI3995">
            <v>7206370.3399999999</v>
          </cell>
          <cell r="AJ3995">
            <v>7302769.6200000001</v>
          </cell>
          <cell r="AK3995">
            <v>7400458.4299999997</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row>
        <row r="3996">
          <cell r="A3996" t="str">
            <v>WYSmall C&amp;IDLC Water HeatingProgram Annual CostsLow Participation Case0</v>
          </cell>
          <cell r="B3996" t="str">
            <v>WY</v>
          </cell>
          <cell r="C3996" t="str">
            <v>Small C&amp;I</v>
          </cell>
          <cell r="D3996" t="str">
            <v>DLC Water Heating</v>
          </cell>
          <cell r="E3996" t="str">
            <v>Program Annual Costs</v>
          </cell>
          <cell r="F3996" t="str">
            <v>Low Participation Case</v>
          </cell>
          <cell r="G3996">
            <v>0</v>
          </cell>
          <cell r="H3996">
            <v>0</v>
          </cell>
          <cell r="I3996">
            <v>0</v>
          </cell>
          <cell r="J3996">
            <v>0</v>
          </cell>
          <cell r="K3996">
            <v>0</v>
          </cell>
          <cell r="L3996">
            <v>0</v>
          </cell>
          <cell r="M3996">
            <v>0</v>
          </cell>
          <cell r="N3996">
            <v>0</v>
          </cell>
          <cell r="O3996">
            <v>0</v>
          </cell>
          <cell r="P3996">
            <v>0</v>
          </cell>
          <cell r="Q3996">
            <v>0</v>
          </cell>
          <cell r="R3996">
            <v>5834317.1500000004</v>
          </cell>
          <cell r="S3996">
            <v>12509121.98</v>
          </cell>
          <cell r="T3996">
            <v>26286343.199999999</v>
          </cell>
          <cell r="U3996">
            <v>16130618.27</v>
          </cell>
          <cell r="V3996">
            <v>10911310.720000001</v>
          </cell>
          <cell r="W3996">
            <v>4823091.07</v>
          </cell>
          <cell r="X3996">
            <v>4899046.41</v>
          </cell>
          <cell r="Y3996">
            <v>4974249.76</v>
          </cell>
          <cell r="Z3996">
            <v>5049879.66</v>
          </cell>
          <cell r="AA3996">
            <v>5126289.05</v>
          </cell>
          <cell r="AB3996">
            <v>5203203.5</v>
          </cell>
          <cell r="AC3996">
            <v>5283869.59</v>
          </cell>
          <cell r="AD3996">
            <v>5405233.1200000001</v>
          </cell>
          <cell r="AE3996">
            <v>5502775.29</v>
          </cell>
          <cell r="AF3996">
            <v>5602414.6799999997</v>
          </cell>
          <cell r="AG3996">
            <v>5704204.7300000004</v>
          </cell>
          <cell r="AH3996">
            <v>5808200.4400000004</v>
          </cell>
          <cell r="AI3996">
            <v>5914458.3899999997</v>
          </cell>
          <cell r="AJ3996">
            <v>6023036.7800000003</v>
          </cell>
          <cell r="AK3996">
            <v>6133995.5099999998</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row>
        <row r="3997">
          <cell r="A3997" t="str">
            <v>WYSmall C&amp;IDLC Water HeatingNon-Incentive CostsLow Participation Case0</v>
          </cell>
          <cell r="B3997" t="str">
            <v>WY</v>
          </cell>
          <cell r="C3997" t="str">
            <v>Small C&amp;I</v>
          </cell>
          <cell r="D3997" t="str">
            <v>DLC Water Heating</v>
          </cell>
          <cell r="E3997" t="str">
            <v>Non-Incentive Costs</v>
          </cell>
          <cell r="F3997" t="str">
            <v>Low Participation Case</v>
          </cell>
          <cell r="G3997">
            <v>0</v>
          </cell>
          <cell r="H3997">
            <v>0</v>
          </cell>
          <cell r="I3997">
            <v>0</v>
          </cell>
          <cell r="J3997">
            <v>0</v>
          </cell>
          <cell r="K3997">
            <v>0</v>
          </cell>
          <cell r="L3997">
            <v>0</v>
          </cell>
          <cell r="M3997">
            <v>0</v>
          </cell>
          <cell r="N3997">
            <v>0</v>
          </cell>
          <cell r="O3997">
            <v>0</v>
          </cell>
          <cell r="P3997">
            <v>0</v>
          </cell>
          <cell r="Q3997">
            <v>0</v>
          </cell>
          <cell r="R3997">
            <v>5482636.7300000004</v>
          </cell>
          <cell r="S3997">
            <v>11437731.27</v>
          </cell>
          <cell r="T3997">
            <v>23748445.530000001</v>
          </cell>
          <cell r="U3997">
            <v>12818922.52</v>
          </cell>
          <cell r="V3997">
            <v>7177502.6100000003</v>
          </cell>
          <cell r="W3997">
            <v>1035039.42</v>
          </cell>
          <cell r="X3997">
            <v>1056694.75</v>
          </cell>
          <cell r="Y3997">
            <v>1077608.81</v>
          </cell>
          <cell r="Z3997">
            <v>1098962.6200000001</v>
          </cell>
          <cell r="AA3997">
            <v>1121099.71</v>
          </cell>
          <cell r="AB3997">
            <v>1143734.93</v>
          </cell>
          <cell r="AC3997">
            <v>1169950.97</v>
          </cell>
          <cell r="AD3997">
            <v>1234739.83</v>
          </cell>
          <cell r="AE3997">
            <v>1274929.31</v>
          </cell>
          <cell r="AF3997">
            <v>1316427.29</v>
          </cell>
          <cell r="AG3997">
            <v>1359276.37</v>
          </cell>
          <cell r="AH3997">
            <v>1403520.56</v>
          </cell>
          <cell r="AI3997">
            <v>1449205.28</v>
          </cell>
          <cell r="AJ3997">
            <v>1496377.44</v>
          </cell>
          <cell r="AK3997">
            <v>1545085.48</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row>
        <row r="3998">
          <cell r="A3998" t="str">
            <v>WYSmall C&amp;IDLC Water HeatingSummer Peak Reduction @Meter  (MW)Low Participation Case0</v>
          </cell>
          <cell r="B3998" t="str">
            <v>WY</v>
          </cell>
          <cell r="C3998" t="str">
            <v>Small C&amp;I</v>
          </cell>
          <cell r="D3998" t="str">
            <v>DLC Water Heating</v>
          </cell>
          <cell r="E3998" t="str">
            <v>Summer Peak Reduction @Meter  (MW)</v>
          </cell>
          <cell r="F3998" t="str">
            <v>Low Participation Case</v>
          </cell>
          <cell r="G3998">
            <v>0</v>
          </cell>
          <cell r="H3998">
            <v>0</v>
          </cell>
          <cell r="I3998">
            <v>0</v>
          </cell>
          <cell r="J3998">
            <v>0</v>
          </cell>
          <cell r="K3998">
            <v>0</v>
          </cell>
          <cell r="L3998">
            <v>0</v>
          </cell>
          <cell r="M3998">
            <v>0</v>
          </cell>
          <cell r="N3998">
            <v>0</v>
          </cell>
          <cell r="O3998">
            <v>0</v>
          </cell>
          <cell r="P3998">
            <v>0</v>
          </cell>
          <cell r="Q3998">
            <v>0</v>
          </cell>
          <cell r="R3998">
            <v>5.1061481672101516</v>
          </cell>
          <cell r="S3998">
            <v>15.546439584201273</v>
          </cell>
          <cell r="T3998">
            <v>36.769815927493447</v>
          </cell>
          <cell r="U3998">
            <v>47.99510590524666</v>
          </cell>
          <cell r="V3998">
            <v>54.039254216657497</v>
          </cell>
          <cell r="W3998">
            <v>54.75501228123791</v>
          </cell>
          <cell r="X3998">
            <v>55.462504704051796</v>
          </cell>
          <cell r="Y3998">
            <v>56.170704503007471</v>
          </cell>
          <cell r="Z3998">
            <v>56.91276145592839</v>
          </cell>
          <cell r="AA3998">
            <v>57.74360864977195</v>
          </cell>
          <cell r="AB3998">
            <v>58.507439221742665</v>
          </cell>
          <cell r="AC3998">
            <v>59.27262640549219</v>
          </cell>
          <cell r="AD3998">
            <v>60.065513565673378</v>
          </cell>
          <cell r="AE3998">
            <v>60.869007140432515</v>
          </cell>
          <cell r="AF3998">
            <v>61.683249011282939</v>
          </cell>
          <cell r="AG3998">
            <v>62.508382957680382</v>
          </cell>
          <cell r="AH3998">
            <v>63.344554682411669</v>
          </cell>
          <cell r="AI3998">
            <v>64.191911837323005</v>
          </cell>
          <cell r="AJ3998">
            <v>65.050604049392433</v>
          </cell>
          <cell r="AK3998">
            <v>65.920782947151125</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row>
        <row r="3999">
          <cell r="A3999" t="str">
            <v>WYSmall C&amp;IDLC Water HeatingSummer Peak Reduction @Generation (MW)Low Participation Case0</v>
          </cell>
          <cell r="B3999" t="str">
            <v>WY</v>
          </cell>
          <cell r="C3999" t="str">
            <v>Small C&amp;I</v>
          </cell>
          <cell r="D3999" t="str">
            <v>DLC Water Heating</v>
          </cell>
          <cell r="E3999" t="str">
            <v>Summer Peak Reduction @Generation (MW)</v>
          </cell>
          <cell r="F3999" t="str">
            <v>Low Participation Case</v>
          </cell>
          <cell r="G3999">
            <v>0</v>
          </cell>
          <cell r="H3999">
            <v>0</v>
          </cell>
          <cell r="I3999">
            <v>0</v>
          </cell>
          <cell r="J3999">
            <v>0</v>
          </cell>
          <cell r="K3999">
            <v>0</v>
          </cell>
          <cell r="L3999">
            <v>0</v>
          </cell>
          <cell r="M3999">
            <v>0</v>
          </cell>
          <cell r="N3999">
            <v>0</v>
          </cell>
          <cell r="O3999">
            <v>0</v>
          </cell>
          <cell r="P3999">
            <v>0</v>
          </cell>
          <cell r="Q3999">
            <v>0</v>
          </cell>
          <cell r="R3999">
            <v>5.6309529854545115</v>
          </cell>
          <cell r="S3999">
            <v>17.1442871462299</v>
          </cell>
          <cell r="T3999">
            <v>40.548980952242438</v>
          </cell>
          <cell r="U3999">
            <v>52.92799504328039</v>
          </cell>
          <cell r="V3999">
            <v>59.593354892652727</v>
          </cell>
          <cell r="W3999">
            <v>60.382677857562754</v>
          </cell>
          <cell r="X3999">
            <v>61.162885646285609</v>
          </cell>
          <cell r="Y3999">
            <v>61.94387351456492</v>
          </cell>
          <cell r="Z3999">
            <v>62.762198341341403</v>
          </cell>
          <cell r="AA3999">
            <v>63.678439181486489</v>
          </cell>
          <cell r="AB3999">
            <v>64.520775498172327</v>
          </cell>
          <cell r="AC3999">
            <v>65.364607857843168</v>
          </cell>
          <cell r="AD3999">
            <v>66.238987169908881</v>
          </cell>
          <cell r="AE3999">
            <v>67.125063013269198</v>
          </cell>
          <cell r="AF3999">
            <v>68.022991851877961</v>
          </cell>
          <cell r="AG3999">
            <v>68.932932242700019</v>
          </cell>
          <cell r="AH3999">
            <v>69.855044863709381</v>
          </cell>
          <cell r="AI3999">
            <v>70.789492542261797</v>
          </cell>
          <cell r="AJ3999">
            <v>71.73644028384696</v>
          </cell>
          <cell r="AK3999">
            <v>72.696055301225314</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row>
        <row r="4000">
          <cell r="A4000" t="str">
            <v>WYSmall C&amp;IDLC Water HeatingWinter Peak Reduction @Meter  (MW)Low Participation Case0</v>
          </cell>
          <cell r="B4000" t="str">
            <v>WY</v>
          </cell>
          <cell r="C4000" t="str">
            <v>Small C&amp;I</v>
          </cell>
          <cell r="D4000" t="str">
            <v>DLC Water Heating</v>
          </cell>
          <cell r="E4000" t="str">
            <v>Winter Peak Reduction @Meter  (MW)</v>
          </cell>
          <cell r="F4000" t="str">
            <v>Low Participation Case</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row>
        <row r="4001">
          <cell r="A4001" t="str">
            <v>WYSmall C&amp;IDLC Water HeatingWinter Peak Reduction @Generation (MW)Low Participation Case0</v>
          </cell>
          <cell r="B4001" t="str">
            <v>WY</v>
          </cell>
          <cell r="C4001" t="str">
            <v>Small C&amp;I</v>
          </cell>
          <cell r="D4001" t="str">
            <v>DLC Water Heating</v>
          </cell>
          <cell r="E4001" t="str">
            <v>Winter Peak Reduction @Generation (MW)</v>
          </cell>
          <cell r="F4001" t="str">
            <v>Low Participation Case</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row>
        <row r="4002">
          <cell r="A4002" t="str">
            <v>WYSmall C&amp;IDLC Water HeatingProgram Annual BenefitsLow Participation Case0</v>
          </cell>
          <cell r="B4002" t="str">
            <v>WY</v>
          </cell>
          <cell r="C4002" t="str">
            <v>Small C&amp;I</v>
          </cell>
          <cell r="D4002" t="str">
            <v>DLC Water Heating</v>
          </cell>
          <cell r="E4002" t="str">
            <v>Program Annual Benefits</v>
          </cell>
          <cell r="F4002" t="str">
            <v>Low Participation Case</v>
          </cell>
          <cell r="G4002">
            <v>0</v>
          </cell>
        </row>
        <row r="4003">
          <cell r="A4003" t="str">
            <v>WYSmall C&amp;IDLC Water HeatingNew ParticipantsLow Participation Case0</v>
          </cell>
          <cell r="B4003" t="str">
            <v>WY</v>
          </cell>
          <cell r="C4003" t="str">
            <v>Small C&amp;I</v>
          </cell>
          <cell r="D4003" t="str">
            <v>DLC Water Heating</v>
          </cell>
          <cell r="E4003" t="str">
            <v>New Participants</v>
          </cell>
          <cell r="F4003" t="str">
            <v>Low Participation Case</v>
          </cell>
          <cell r="G4003">
            <v>0</v>
          </cell>
          <cell r="H4003">
            <v>0</v>
          </cell>
          <cell r="I4003">
            <v>0</v>
          </cell>
          <cell r="J4003">
            <v>0</v>
          </cell>
          <cell r="K4003">
            <v>0</v>
          </cell>
          <cell r="L4003">
            <v>0</v>
          </cell>
          <cell r="M4003">
            <v>0</v>
          </cell>
          <cell r="N4003">
            <v>0</v>
          </cell>
          <cell r="O4003">
            <v>0</v>
          </cell>
          <cell r="P4003">
            <v>0</v>
          </cell>
          <cell r="Q4003">
            <v>0</v>
          </cell>
          <cell r="R4003">
            <v>16746.686550000006</v>
          </cell>
          <cell r="S4003">
            <v>34271.919000000009</v>
          </cell>
          <cell r="T4003">
            <v>69833.664450000011</v>
          </cell>
          <cell r="U4003">
            <v>36847.527750000037</v>
          </cell>
          <cell r="V4003">
            <v>20100.588749999937</v>
          </cell>
          <cell r="W4003">
            <v>2583.0255000000179</v>
          </cell>
          <cell r="X4003">
            <v>2585.7149999999965</v>
          </cell>
          <cell r="Y4003">
            <v>2585.2035000000324</v>
          </cell>
          <cell r="Z4003">
            <v>2584.5764999999665</v>
          </cell>
          <cell r="AA4003">
            <v>2584.3950000000186</v>
          </cell>
          <cell r="AB4003">
            <v>2584.7249999999767</v>
          </cell>
          <cell r="AC4003">
            <v>2592.8595000000205</v>
          </cell>
          <cell r="AD4003">
            <v>2694.0321599718882</v>
          </cell>
          <cell r="AE4003">
            <v>2731.0805338135397</v>
          </cell>
          <cell r="AF4003">
            <v>2768.6383974915661</v>
          </cell>
          <cell r="AG4003">
            <v>2806.7127575183695</v>
          </cell>
          <cell r="AH4003">
            <v>2845.3107167601411</v>
          </cell>
          <cell r="AI4003">
            <v>2884.4394757617847</v>
          </cell>
          <cell r="AJ4003">
            <v>2924.1063340901455</v>
          </cell>
          <cell r="AK4003">
            <v>2964.3186916958948</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row>
        <row r="4004">
          <cell r="A4004" t="str">
            <v>WYSmall C&amp;IDLC Water HeatingIncentive CostsLow Participation Case0</v>
          </cell>
          <cell r="B4004" t="str">
            <v>WY</v>
          </cell>
          <cell r="C4004" t="str">
            <v>Small C&amp;I</v>
          </cell>
          <cell r="D4004" t="str">
            <v>DLC Water Heating</v>
          </cell>
          <cell r="E4004" t="str">
            <v>Incentive Costs</v>
          </cell>
          <cell r="F4004" t="str">
            <v>Low Participation Case</v>
          </cell>
          <cell r="G4004">
            <v>0</v>
          </cell>
          <cell r="H4004">
            <v>0</v>
          </cell>
          <cell r="I4004">
            <v>0</v>
          </cell>
          <cell r="J4004">
            <v>0</v>
          </cell>
          <cell r="K4004">
            <v>0</v>
          </cell>
          <cell r="L4004">
            <v>0</v>
          </cell>
          <cell r="M4004">
            <v>0</v>
          </cell>
          <cell r="N4004">
            <v>0</v>
          </cell>
          <cell r="O4004">
            <v>0</v>
          </cell>
          <cell r="P4004">
            <v>0</v>
          </cell>
          <cell r="Q4004">
            <v>0</v>
          </cell>
          <cell r="R4004">
            <v>351680.42</v>
          </cell>
          <cell r="S4004">
            <v>1071390.72</v>
          </cell>
          <cell r="T4004">
            <v>2537897.67</v>
          </cell>
          <cell r="U4004">
            <v>3311695.75</v>
          </cell>
          <cell r="V4004">
            <v>3733808.12</v>
          </cell>
          <cell r="W4004">
            <v>3788051.65</v>
          </cell>
          <cell r="X4004">
            <v>3842351.67</v>
          </cell>
          <cell r="Y4004">
            <v>3896640.94</v>
          </cell>
          <cell r="Z4004">
            <v>3950917.05</v>
          </cell>
          <cell r="AA4004">
            <v>4005189.34</v>
          </cell>
          <cell r="AB4004">
            <v>4059468.57</v>
          </cell>
          <cell r="AC4004">
            <v>4113918.62</v>
          </cell>
          <cell r="AD4004">
            <v>4170493.29</v>
          </cell>
          <cell r="AE4004">
            <v>4227845.9800000004</v>
          </cell>
          <cell r="AF4004">
            <v>4285987.3899999997</v>
          </cell>
          <cell r="AG4004">
            <v>4344928.3600000003</v>
          </cell>
          <cell r="AH4004">
            <v>4404679.88</v>
          </cell>
          <cell r="AI4004">
            <v>4465253.1100000003</v>
          </cell>
          <cell r="AJ4004">
            <v>4526659.34</v>
          </cell>
          <cell r="AK4004">
            <v>4588910.04</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row>
        <row r="4005">
          <cell r="A4005" t="str">
            <v>WYSmall C&amp;IDLC Water HeatingParticipantsLow Participation Case0</v>
          </cell>
          <cell r="B4005" t="str">
            <v>WY</v>
          </cell>
          <cell r="C4005" t="str">
            <v>Small C&amp;I</v>
          </cell>
          <cell r="D4005" t="str">
            <v>DLC Water Heating</v>
          </cell>
          <cell r="E4005" t="str">
            <v>Participants</v>
          </cell>
          <cell r="F4005" t="str">
            <v>Low Participation Case</v>
          </cell>
          <cell r="G4005">
            <v>0</v>
          </cell>
          <cell r="H4005">
            <v>0</v>
          </cell>
          <cell r="I4005">
            <v>0</v>
          </cell>
          <cell r="J4005">
            <v>0</v>
          </cell>
          <cell r="K4005">
            <v>0</v>
          </cell>
          <cell r="L4005">
            <v>0</v>
          </cell>
          <cell r="M4005">
            <v>0</v>
          </cell>
          <cell r="N4005">
            <v>0</v>
          </cell>
          <cell r="O4005">
            <v>0</v>
          </cell>
          <cell r="P4005">
            <v>0</v>
          </cell>
          <cell r="Q4005">
            <v>0</v>
          </cell>
          <cell r="R4005">
            <v>16746.686550000006</v>
          </cell>
          <cell r="S4005">
            <v>51018.605550000015</v>
          </cell>
          <cell r="T4005">
            <v>120852.27000000002</v>
          </cell>
          <cell r="U4005">
            <v>157699.79775000006</v>
          </cell>
          <cell r="V4005">
            <v>177800.38649999999</v>
          </cell>
          <cell r="W4005">
            <v>180383.41200000001</v>
          </cell>
          <cell r="X4005">
            <v>182969.12700000001</v>
          </cell>
          <cell r="Y4005">
            <v>185554.33050000004</v>
          </cell>
          <cell r="Z4005">
            <v>188138.90700000001</v>
          </cell>
          <cell r="AA4005">
            <v>190723.30200000003</v>
          </cell>
          <cell r="AB4005">
            <v>193308.027</v>
          </cell>
          <cell r="AC4005">
            <v>195900.88650000002</v>
          </cell>
          <cell r="AD4005">
            <v>198594.91865997191</v>
          </cell>
          <cell r="AE4005">
            <v>201325.99919378545</v>
          </cell>
          <cell r="AF4005">
            <v>204094.63759127702</v>
          </cell>
          <cell r="AG4005">
            <v>206901.35034879539</v>
          </cell>
          <cell r="AH4005">
            <v>209746.66106555553</v>
          </cell>
          <cell r="AI4005">
            <v>212631.10054131731</v>
          </cell>
          <cell r="AJ4005">
            <v>215555.20687540746</v>
          </cell>
          <cell r="AK4005">
            <v>218519.52556710335</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row>
        <row r="4006">
          <cell r="A4006" t="str">
            <v>WYExtra Large C&amp;IReal Time PricingProgram Annual BenefitsLow Participation Case0</v>
          </cell>
          <cell r="B4006" t="str">
            <v>WY</v>
          </cell>
          <cell r="C4006" t="str">
            <v>Extra Large C&amp;I</v>
          </cell>
          <cell r="D4006" t="str">
            <v>Real Time Pricing</v>
          </cell>
          <cell r="E4006" t="str">
            <v>Program Annual Benefits</v>
          </cell>
          <cell r="F4006" t="str">
            <v>Low Participation Case</v>
          </cell>
          <cell r="G4006">
            <v>0</v>
          </cell>
          <cell r="H4006">
            <v>0</v>
          </cell>
          <cell r="I4006">
            <v>0</v>
          </cell>
          <cell r="J4006">
            <v>0</v>
          </cell>
          <cell r="K4006">
            <v>0</v>
          </cell>
          <cell r="L4006">
            <v>0</v>
          </cell>
          <cell r="M4006">
            <v>0</v>
          </cell>
          <cell r="N4006">
            <v>0</v>
          </cell>
          <cell r="O4006">
            <v>0</v>
          </cell>
          <cell r="P4006">
            <v>0</v>
          </cell>
          <cell r="Q4006">
            <v>0</v>
          </cell>
          <cell r="R4006">
            <v>573231.01</v>
          </cell>
          <cell r="S4006">
            <v>1745288.43</v>
          </cell>
          <cell r="T4006">
            <v>4127886.26</v>
          </cell>
          <cell r="U4006">
            <v>5388069.9000000004</v>
          </cell>
          <cell r="V4006">
            <v>6066603.5300000003</v>
          </cell>
          <cell r="W4006">
            <v>6146956.6100000003</v>
          </cell>
          <cell r="X4006">
            <v>6226381.7599999998</v>
          </cell>
          <cell r="Y4006">
            <v>6305886.3200000003</v>
          </cell>
          <cell r="Z4006">
            <v>6389191.79</v>
          </cell>
          <cell r="AA4006">
            <v>6482465.1100000003</v>
          </cell>
          <cell r="AB4006">
            <v>6568214.9500000002</v>
          </cell>
          <cell r="AC4006">
            <v>6654117.0800000001</v>
          </cell>
          <cell r="AD4006">
            <v>6743128.8899999997</v>
          </cell>
          <cell r="AE4006">
            <v>6833331.4100000001</v>
          </cell>
          <cell r="AF4006">
            <v>6924740.5700000003</v>
          </cell>
          <cell r="AG4006">
            <v>7017372.5</v>
          </cell>
          <cell r="AH4006">
            <v>7111243.5700000003</v>
          </cell>
          <cell r="AI4006">
            <v>7206370.3399999999</v>
          </cell>
          <cell r="AJ4006">
            <v>7302769.6200000001</v>
          </cell>
          <cell r="AK4006">
            <v>7400458.4299999997</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row>
        <row r="4007">
          <cell r="A4007" t="str">
            <v>WYExtra Large C&amp;IReal Time PricingProgram Annual CostsLow Participation Case0</v>
          </cell>
          <cell r="B4007" t="str">
            <v>WY</v>
          </cell>
          <cell r="C4007" t="str">
            <v>Extra Large C&amp;I</v>
          </cell>
          <cell r="D4007" t="str">
            <v>Real Time Pricing</v>
          </cell>
          <cell r="E4007" t="str">
            <v>Program Annual Costs</v>
          </cell>
          <cell r="F4007" t="str">
            <v>Low Participation Case</v>
          </cell>
          <cell r="G4007">
            <v>0</v>
          </cell>
          <cell r="H4007">
            <v>0</v>
          </cell>
          <cell r="I4007">
            <v>0</v>
          </cell>
          <cell r="J4007">
            <v>0</v>
          </cell>
          <cell r="K4007">
            <v>0</v>
          </cell>
          <cell r="L4007">
            <v>0</v>
          </cell>
          <cell r="M4007">
            <v>0</v>
          </cell>
          <cell r="N4007">
            <v>0</v>
          </cell>
          <cell r="O4007">
            <v>0</v>
          </cell>
          <cell r="P4007">
            <v>0</v>
          </cell>
          <cell r="Q4007">
            <v>0</v>
          </cell>
          <cell r="R4007">
            <v>5834317.1500000004</v>
          </cell>
          <cell r="S4007">
            <v>12509121.98</v>
          </cell>
          <cell r="T4007">
            <v>26286343.199999999</v>
          </cell>
          <cell r="U4007">
            <v>16130618.27</v>
          </cell>
          <cell r="V4007">
            <v>10911310.720000001</v>
          </cell>
          <cell r="W4007">
            <v>4823091.07</v>
          </cell>
          <cell r="X4007">
            <v>4899046.41</v>
          </cell>
          <cell r="Y4007">
            <v>4974249.76</v>
          </cell>
          <cell r="Z4007">
            <v>5049879.66</v>
          </cell>
          <cell r="AA4007">
            <v>5126289.05</v>
          </cell>
          <cell r="AB4007">
            <v>5203203.5</v>
          </cell>
          <cell r="AC4007">
            <v>5283869.59</v>
          </cell>
          <cell r="AD4007">
            <v>5405233.1200000001</v>
          </cell>
          <cell r="AE4007">
            <v>5502775.29</v>
          </cell>
          <cell r="AF4007">
            <v>5602414.6799999997</v>
          </cell>
          <cell r="AG4007">
            <v>5704204.7300000004</v>
          </cell>
          <cell r="AH4007">
            <v>5808200.4400000004</v>
          </cell>
          <cell r="AI4007">
            <v>5914458.3899999997</v>
          </cell>
          <cell r="AJ4007">
            <v>6023036.7800000003</v>
          </cell>
          <cell r="AK4007">
            <v>6133995.5099999998</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row>
        <row r="4008">
          <cell r="A4008" t="str">
            <v>WYExtra Large C&amp;IReal Time PricingNon-Incentive CostsLow Participation Case0</v>
          </cell>
          <cell r="B4008" t="str">
            <v>WY</v>
          </cell>
          <cell r="C4008" t="str">
            <v>Extra Large C&amp;I</v>
          </cell>
          <cell r="D4008" t="str">
            <v>Real Time Pricing</v>
          </cell>
          <cell r="E4008" t="str">
            <v>Non-Incentive Costs</v>
          </cell>
          <cell r="F4008" t="str">
            <v>Low Participation Case</v>
          </cell>
          <cell r="G4008">
            <v>0</v>
          </cell>
          <cell r="H4008">
            <v>0</v>
          </cell>
          <cell r="I4008">
            <v>0</v>
          </cell>
          <cell r="J4008">
            <v>0</v>
          </cell>
          <cell r="K4008">
            <v>0</v>
          </cell>
          <cell r="L4008">
            <v>0</v>
          </cell>
          <cell r="M4008">
            <v>0</v>
          </cell>
          <cell r="N4008">
            <v>0</v>
          </cell>
          <cell r="O4008">
            <v>0</v>
          </cell>
          <cell r="P4008">
            <v>0</v>
          </cell>
          <cell r="Q4008">
            <v>0</v>
          </cell>
          <cell r="R4008">
            <v>5482636.7300000004</v>
          </cell>
          <cell r="S4008">
            <v>11437731.27</v>
          </cell>
          <cell r="T4008">
            <v>23748445.530000001</v>
          </cell>
          <cell r="U4008">
            <v>12818922.52</v>
          </cell>
          <cell r="V4008">
            <v>7177502.6100000003</v>
          </cell>
          <cell r="W4008">
            <v>1035039.42</v>
          </cell>
          <cell r="X4008">
            <v>1056694.75</v>
          </cell>
          <cell r="Y4008">
            <v>1077608.81</v>
          </cell>
          <cell r="Z4008">
            <v>1098962.6200000001</v>
          </cell>
          <cell r="AA4008">
            <v>1121099.71</v>
          </cell>
          <cell r="AB4008">
            <v>1143734.93</v>
          </cell>
          <cell r="AC4008">
            <v>1169950.97</v>
          </cell>
          <cell r="AD4008">
            <v>1234739.83</v>
          </cell>
          <cell r="AE4008">
            <v>1274929.31</v>
          </cell>
          <cell r="AF4008">
            <v>1316427.29</v>
          </cell>
          <cell r="AG4008">
            <v>1359276.37</v>
          </cell>
          <cell r="AH4008">
            <v>1403520.56</v>
          </cell>
          <cell r="AI4008">
            <v>1449205.28</v>
          </cell>
          <cell r="AJ4008">
            <v>1496377.44</v>
          </cell>
          <cell r="AK4008">
            <v>1545085.48</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row>
        <row r="4009">
          <cell r="A4009" t="str">
            <v>WYExtra Large C&amp;IReal Time PricingSummer Peak Reduction @Meter  (MW)Low Participation Case0</v>
          </cell>
          <cell r="B4009" t="str">
            <v>WY</v>
          </cell>
          <cell r="C4009" t="str">
            <v>Extra Large C&amp;I</v>
          </cell>
          <cell r="D4009" t="str">
            <v>Real Time Pricing</v>
          </cell>
          <cell r="E4009" t="str">
            <v>Summer Peak Reduction @Meter  (MW)</v>
          </cell>
          <cell r="F4009" t="str">
            <v>Low Participation Case</v>
          </cell>
          <cell r="G4009">
            <v>0</v>
          </cell>
          <cell r="H4009">
            <v>0</v>
          </cell>
          <cell r="I4009">
            <v>0</v>
          </cell>
          <cell r="J4009">
            <v>0</v>
          </cell>
          <cell r="K4009">
            <v>0</v>
          </cell>
          <cell r="L4009">
            <v>0</v>
          </cell>
          <cell r="M4009">
            <v>0</v>
          </cell>
          <cell r="N4009">
            <v>0</v>
          </cell>
          <cell r="O4009">
            <v>0</v>
          </cell>
          <cell r="P4009">
            <v>0</v>
          </cell>
          <cell r="Q4009">
            <v>0</v>
          </cell>
          <cell r="R4009">
            <v>5.1061481672101516</v>
          </cell>
          <cell r="S4009">
            <v>15.546439584201273</v>
          </cell>
          <cell r="T4009">
            <v>36.769815927493447</v>
          </cell>
          <cell r="U4009">
            <v>47.99510590524666</v>
          </cell>
          <cell r="V4009">
            <v>54.039254216657497</v>
          </cell>
          <cell r="W4009">
            <v>54.75501228123791</v>
          </cell>
          <cell r="X4009">
            <v>55.462504704051796</v>
          </cell>
          <cell r="Y4009">
            <v>56.170704503007471</v>
          </cell>
          <cell r="Z4009">
            <v>56.91276145592839</v>
          </cell>
          <cell r="AA4009">
            <v>57.74360864977195</v>
          </cell>
          <cell r="AB4009">
            <v>58.507439221742665</v>
          </cell>
          <cell r="AC4009">
            <v>59.27262640549219</v>
          </cell>
          <cell r="AD4009">
            <v>60.065513565673378</v>
          </cell>
          <cell r="AE4009">
            <v>60.869007140432515</v>
          </cell>
          <cell r="AF4009">
            <v>61.683249011282939</v>
          </cell>
          <cell r="AG4009">
            <v>62.508382957680382</v>
          </cell>
          <cell r="AH4009">
            <v>63.344554682411669</v>
          </cell>
          <cell r="AI4009">
            <v>64.191911837323005</v>
          </cell>
          <cell r="AJ4009">
            <v>65.050604049392433</v>
          </cell>
          <cell r="AK4009">
            <v>65.920782947151125</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row>
        <row r="4010">
          <cell r="A4010" t="str">
            <v>WYExtra Large C&amp;IReal Time PricingSummer Peak Reduction @Generation (MW)Low Participation Case0</v>
          </cell>
          <cell r="B4010" t="str">
            <v>WY</v>
          </cell>
          <cell r="C4010" t="str">
            <v>Extra Large C&amp;I</v>
          </cell>
          <cell r="D4010" t="str">
            <v>Real Time Pricing</v>
          </cell>
          <cell r="E4010" t="str">
            <v>Summer Peak Reduction @Generation (MW)</v>
          </cell>
          <cell r="F4010" t="str">
            <v>Low Participation Case</v>
          </cell>
          <cell r="G4010">
            <v>0</v>
          </cell>
          <cell r="H4010">
            <v>0</v>
          </cell>
          <cell r="I4010">
            <v>0</v>
          </cell>
          <cell r="J4010">
            <v>0</v>
          </cell>
          <cell r="K4010">
            <v>0</v>
          </cell>
          <cell r="L4010">
            <v>0</v>
          </cell>
          <cell r="M4010">
            <v>0</v>
          </cell>
          <cell r="N4010">
            <v>0</v>
          </cell>
          <cell r="O4010">
            <v>0</v>
          </cell>
          <cell r="P4010">
            <v>0</v>
          </cell>
          <cell r="Q4010">
            <v>0</v>
          </cell>
          <cell r="R4010">
            <v>5.6309529854545115</v>
          </cell>
          <cell r="S4010">
            <v>17.1442871462299</v>
          </cell>
          <cell r="T4010">
            <v>40.548980952242438</v>
          </cell>
          <cell r="U4010">
            <v>52.92799504328039</v>
          </cell>
          <cell r="V4010">
            <v>59.593354892652727</v>
          </cell>
          <cell r="W4010">
            <v>60.382677857562754</v>
          </cell>
          <cell r="X4010">
            <v>61.162885646285609</v>
          </cell>
          <cell r="Y4010">
            <v>61.94387351456492</v>
          </cell>
          <cell r="Z4010">
            <v>62.762198341341403</v>
          </cell>
          <cell r="AA4010">
            <v>63.678439181486489</v>
          </cell>
          <cell r="AB4010">
            <v>64.520775498172327</v>
          </cell>
          <cell r="AC4010">
            <v>65.364607857843168</v>
          </cell>
          <cell r="AD4010">
            <v>66.238987169908881</v>
          </cell>
          <cell r="AE4010">
            <v>67.125063013269198</v>
          </cell>
          <cell r="AF4010">
            <v>68.022991851877961</v>
          </cell>
          <cell r="AG4010">
            <v>68.932932242700019</v>
          </cell>
          <cell r="AH4010">
            <v>69.855044863709381</v>
          </cell>
          <cell r="AI4010">
            <v>70.789492542261797</v>
          </cell>
          <cell r="AJ4010">
            <v>71.73644028384696</v>
          </cell>
          <cell r="AK4010">
            <v>72.696055301225314</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row>
        <row r="4011">
          <cell r="A4011" t="str">
            <v>WYExtra Large C&amp;IReal Time PricingWinter Peak Reduction @Meter  (MW)Low Participation Case0</v>
          </cell>
          <cell r="B4011" t="str">
            <v>WY</v>
          </cell>
          <cell r="C4011" t="str">
            <v>Extra Large C&amp;I</v>
          </cell>
          <cell r="D4011" t="str">
            <v>Real Time Pricing</v>
          </cell>
          <cell r="E4011" t="str">
            <v>Winter Peak Reduction @Meter  (MW)</v>
          </cell>
          <cell r="F4011" t="str">
            <v>Low Participation Case</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row>
        <row r="4012">
          <cell r="A4012" t="str">
            <v>WYExtra Large C&amp;IReal Time PricingWinter Peak Reduction @Generation (MW)Low Participation Case0</v>
          </cell>
          <cell r="B4012" t="str">
            <v>WY</v>
          </cell>
          <cell r="C4012" t="str">
            <v>Extra Large C&amp;I</v>
          </cell>
          <cell r="D4012" t="str">
            <v>Real Time Pricing</v>
          </cell>
          <cell r="E4012" t="str">
            <v>Winter Peak Reduction @Generation (MW)</v>
          </cell>
          <cell r="F4012" t="str">
            <v>Low Participation Case</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row>
        <row r="4013">
          <cell r="A4013" t="str">
            <v>WYExtra Large C&amp;IReal Time PricingProgram Annual BenefitsLow Participation Case0</v>
          </cell>
          <cell r="B4013" t="str">
            <v>WY</v>
          </cell>
          <cell r="C4013" t="str">
            <v>Extra Large C&amp;I</v>
          </cell>
          <cell r="D4013" t="str">
            <v>Real Time Pricing</v>
          </cell>
          <cell r="E4013" t="str">
            <v>Program Annual Benefits</v>
          </cell>
          <cell r="F4013" t="str">
            <v>Low Participation Case</v>
          </cell>
          <cell r="G4013">
            <v>0</v>
          </cell>
        </row>
        <row r="4014">
          <cell r="A4014" t="str">
            <v>WYExtra Large C&amp;IReal Time PricingNew ParticipantsLow Participation Case0</v>
          </cell>
          <cell r="B4014" t="str">
            <v>WY</v>
          </cell>
          <cell r="C4014" t="str">
            <v>Extra Large C&amp;I</v>
          </cell>
          <cell r="D4014" t="str">
            <v>Real Time Pricing</v>
          </cell>
          <cell r="E4014" t="str">
            <v>New Participants</v>
          </cell>
          <cell r="F4014" t="str">
            <v>Low Participation Case</v>
          </cell>
          <cell r="G4014">
            <v>0</v>
          </cell>
          <cell r="H4014">
            <v>0</v>
          </cell>
          <cell r="I4014">
            <v>0</v>
          </cell>
          <cell r="J4014">
            <v>0</v>
          </cell>
          <cell r="K4014">
            <v>0</v>
          </cell>
          <cell r="L4014">
            <v>0</v>
          </cell>
          <cell r="M4014">
            <v>0</v>
          </cell>
          <cell r="N4014">
            <v>0</v>
          </cell>
          <cell r="O4014">
            <v>0</v>
          </cell>
          <cell r="P4014">
            <v>0</v>
          </cell>
          <cell r="Q4014">
            <v>0</v>
          </cell>
          <cell r="R4014">
            <v>16746.686550000006</v>
          </cell>
          <cell r="S4014">
            <v>34271.919000000009</v>
          </cell>
          <cell r="T4014">
            <v>69833.664450000011</v>
          </cell>
          <cell r="U4014">
            <v>36847.527750000037</v>
          </cell>
          <cell r="V4014">
            <v>20100.588749999937</v>
          </cell>
          <cell r="W4014">
            <v>2583.0255000000179</v>
          </cell>
          <cell r="X4014">
            <v>2585.7149999999965</v>
          </cell>
          <cell r="Y4014">
            <v>2585.2035000000324</v>
          </cell>
          <cell r="Z4014">
            <v>2584.5764999999665</v>
          </cell>
          <cell r="AA4014">
            <v>2584.3950000000186</v>
          </cell>
          <cell r="AB4014">
            <v>2584.7249999999767</v>
          </cell>
          <cell r="AC4014">
            <v>2592.8595000000205</v>
          </cell>
          <cell r="AD4014">
            <v>2694.0321599718882</v>
          </cell>
          <cell r="AE4014">
            <v>2731.0805338135397</v>
          </cell>
          <cell r="AF4014">
            <v>2768.6383974915661</v>
          </cell>
          <cell r="AG4014">
            <v>2806.7127575183695</v>
          </cell>
          <cell r="AH4014">
            <v>2845.3107167601411</v>
          </cell>
          <cell r="AI4014">
            <v>2884.4394757617847</v>
          </cell>
          <cell r="AJ4014">
            <v>2924.1063340901455</v>
          </cell>
          <cell r="AK4014">
            <v>2964.3186916958948</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row>
        <row r="4015">
          <cell r="A4015" t="str">
            <v>WYExtra Large C&amp;IReal Time PricingIncentive CostsLow Participation Case0</v>
          </cell>
          <cell r="B4015" t="str">
            <v>WY</v>
          </cell>
          <cell r="C4015" t="str">
            <v>Extra Large C&amp;I</v>
          </cell>
          <cell r="D4015" t="str">
            <v>Real Time Pricing</v>
          </cell>
          <cell r="E4015" t="str">
            <v>Incentive Costs</v>
          </cell>
          <cell r="F4015" t="str">
            <v>Low Participation Case</v>
          </cell>
          <cell r="G4015">
            <v>0</v>
          </cell>
          <cell r="H4015">
            <v>0</v>
          </cell>
          <cell r="I4015">
            <v>0</v>
          </cell>
          <cell r="J4015">
            <v>0</v>
          </cell>
          <cell r="K4015">
            <v>0</v>
          </cell>
          <cell r="L4015">
            <v>0</v>
          </cell>
          <cell r="M4015">
            <v>0</v>
          </cell>
          <cell r="N4015">
            <v>0</v>
          </cell>
          <cell r="O4015">
            <v>0</v>
          </cell>
          <cell r="P4015">
            <v>0</v>
          </cell>
          <cell r="Q4015">
            <v>0</v>
          </cell>
          <cell r="R4015">
            <v>351680.42</v>
          </cell>
          <cell r="S4015">
            <v>1071390.72</v>
          </cell>
          <cell r="T4015">
            <v>2537897.67</v>
          </cell>
          <cell r="U4015">
            <v>3311695.75</v>
          </cell>
          <cell r="V4015">
            <v>3733808.12</v>
          </cell>
          <cell r="W4015">
            <v>3788051.65</v>
          </cell>
          <cell r="X4015">
            <v>3842351.67</v>
          </cell>
          <cell r="Y4015">
            <v>3896640.94</v>
          </cell>
          <cell r="Z4015">
            <v>3950917.05</v>
          </cell>
          <cell r="AA4015">
            <v>4005189.34</v>
          </cell>
          <cell r="AB4015">
            <v>4059468.57</v>
          </cell>
          <cell r="AC4015">
            <v>4113918.62</v>
          </cell>
          <cell r="AD4015">
            <v>4170493.29</v>
          </cell>
          <cell r="AE4015">
            <v>4227845.9800000004</v>
          </cell>
          <cell r="AF4015">
            <v>4285987.3899999997</v>
          </cell>
          <cell r="AG4015">
            <v>4344928.3600000003</v>
          </cell>
          <cell r="AH4015">
            <v>4404679.88</v>
          </cell>
          <cell r="AI4015">
            <v>4465253.1100000003</v>
          </cell>
          <cell r="AJ4015">
            <v>4526659.34</v>
          </cell>
          <cell r="AK4015">
            <v>4588910.04</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row>
        <row r="4016">
          <cell r="A4016" t="str">
            <v>WYExtra Large C&amp;IReal Time PricingParticipantsLow Participation Case0</v>
          </cell>
          <cell r="B4016" t="str">
            <v>WY</v>
          </cell>
          <cell r="C4016" t="str">
            <v>Extra Large C&amp;I</v>
          </cell>
          <cell r="D4016" t="str">
            <v>Real Time Pricing</v>
          </cell>
          <cell r="E4016" t="str">
            <v>Participants</v>
          </cell>
          <cell r="F4016" t="str">
            <v>Low Participation Case</v>
          </cell>
          <cell r="G4016">
            <v>0</v>
          </cell>
          <cell r="H4016">
            <v>0</v>
          </cell>
          <cell r="I4016">
            <v>0</v>
          </cell>
          <cell r="J4016">
            <v>0</v>
          </cell>
          <cell r="K4016">
            <v>0</v>
          </cell>
          <cell r="L4016">
            <v>0</v>
          </cell>
          <cell r="M4016">
            <v>0</v>
          </cell>
          <cell r="N4016">
            <v>0</v>
          </cell>
          <cell r="O4016">
            <v>0</v>
          </cell>
          <cell r="P4016">
            <v>0</v>
          </cell>
          <cell r="Q4016">
            <v>0</v>
          </cell>
          <cell r="R4016">
            <v>16746.686550000006</v>
          </cell>
          <cell r="S4016">
            <v>51018.605550000015</v>
          </cell>
          <cell r="T4016">
            <v>120852.27000000002</v>
          </cell>
          <cell r="U4016">
            <v>157699.79775000006</v>
          </cell>
          <cell r="V4016">
            <v>177800.38649999999</v>
          </cell>
          <cell r="W4016">
            <v>180383.41200000001</v>
          </cell>
          <cell r="X4016">
            <v>182969.12700000001</v>
          </cell>
          <cell r="Y4016">
            <v>185554.33050000004</v>
          </cell>
          <cell r="Z4016">
            <v>188138.90700000001</v>
          </cell>
          <cell r="AA4016">
            <v>190723.30200000003</v>
          </cell>
          <cell r="AB4016">
            <v>193308.027</v>
          </cell>
          <cell r="AC4016">
            <v>195900.88650000002</v>
          </cell>
          <cell r="AD4016">
            <v>198594.91865997191</v>
          </cell>
          <cell r="AE4016">
            <v>201325.99919378545</v>
          </cell>
          <cell r="AF4016">
            <v>204094.63759127702</v>
          </cell>
          <cell r="AG4016">
            <v>206901.35034879539</v>
          </cell>
          <cell r="AH4016">
            <v>209746.66106555553</v>
          </cell>
          <cell r="AI4016">
            <v>212631.10054131731</v>
          </cell>
          <cell r="AJ4016">
            <v>215555.20687540746</v>
          </cell>
          <cell r="AK4016">
            <v>218519.52556710335</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row>
        <row r="4017">
          <cell r="A4017" t="str">
            <v>WYLarge C&amp;IReal Time PricingProgram Annual BenefitsLow Participation Case0</v>
          </cell>
          <cell r="B4017" t="str">
            <v>WY</v>
          </cell>
          <cell r="C4017" t="str">
            <v>Large C&amp;I</v>
          </cell>
          <cell r="D4017" t="str">
            <v>Real Time Pricing</v>
          </cell>
          <cell r="E4017" t="str">
            <v>Program Annual Benefits</v>
          </cell>
          <cell r="F4017" t="str">
            <v>Low Participation Case</v>
          </cell>
          <cell r="G4017">
            <v>0</v>
          </cell>
          <cell r="H4017">
            <v>0</v>
          </cell>
          <cell r="I4017">
            <v>0</v>
          </cell>
          <cell r="J4017">
            <v>0</v>
          </cell>
          <cell r="K4017">
            <v>0</v>
          </cell>
          <cell r="L4017">
            <v>0</v>
          </cell>
          <cell r="M4017">
            <v>0</v>
          </cell>
          <cell r="N4017">
            <v>0</v>
          </cell>
          <cell r="O4017">
            <v>0</v>
          </cell>
          <cell r="P4017">
            <v>0</v>
          </cell>
          <cell r="Q4017">
            <v>0</v>
          </cell>
          <cell r="R4017">
            <v>573231.01</v>
          </cell>
          <cell r="S4017">
            <v>1745288.43</v>
          </cell>
          <cell r="T4017">
            <v>4127886.26</v>
          </cell>
          <cell r="U4017">
            <v>5388069.9000000004</v>
          </cell>
          <cell r="V4017">
            <v>6066603.5300000003</v>
          </cell>
          <cell r="W4017">
            <v>6146956.6100000003</v>
          </cell>
          <cell r="X4017">
            <v>6226381.7599999998</v>
          </cell>
          <cell r="Y4017">
            <v>6305886.3200000003</v>
          </cell>
          <cell r="Z4017">
            <v>6389191.79</v>
          </cell>
          <cell r="AA4017">
            <v>6482465.1100000003</v>
          </cell>
          <cell r="AB4017">
            <v>6568214.9500000002</v>
          </cell>
          <cell r="AC4017">
            <v>6654117.0800000001</v>
          </cell>
          <cell r="AD4017">
            <v>6743128.8899999997</v>
          </cell>
          <cell r="AE4017">
            <v>6833331.4100000001</v>
          </cell>
          <cell r="AF4017">
            <v>6924740.5700000003</v>
          </cell>
          <cell r="AG4017">
            <v>7017372.5</v>
          </cell>
          <cell r="AH4017">
            <v>7111243.5700000003</v>
          </cell>
          <cell r="AI4017">
            <v>7206370.3399999999</v>
          </cell>
          <cell r="AJ4017">
            <v>7302769.6200000001</v>
          </cell>
          <cell r="AK4017">
            <v>7400458.4299999997</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row>
        <row r="4018">
          <cell r="A4018" t="str">
            <v>WYLarge C&amp;IReal Time PricingProgram Annual CostsLow Participation Case0</v>
          </cell>
          <cell r="B4018" t="str">
            <v>WY</v>
          </cell>
          <cell r="C4018" t="str">
            <v>Large C&amp;I</v>
          </cell>
          <cell r="D4018" t="str">
            <v>Real Time Pricing</v>
          </cell>
          <cell r="E4018" t="str">
            <v>Program Annual Costs</v>
          </cell>
          <cell r="F4018" t="str">
            <v>Low Participation Case</v>
          </cell>
          <cell r="G4018">
            <v>0</v>
          </cell>
          <cell r="H4018">
            <v>0</v>
          </cell>
          <cell r="I4018">
            <v>0</v>
          </cell>
          <cell r="J4018">
            <v>0</v>
          </cell>
          <cell r="K4018">
            <v>0</v>
          </cell>
          <cell r="L4018">
            <v>0</v>
          </cell>
          <cell r="M4018">
            <v>0</v>
          </cell>
          <cell r="N4018">
            <v>0</v>
          </cell>
          <cell r="O4018">
            <v>0</v>
          </cell>
          <cell r="P4018">
            <v>0</v>
          </cell>
          <cell r="Q4018">
            <v>0</v>
          </cell>
          <cell r="R4018">
            <v>5834317.1500000004</v>
          </cell>
          <cell r="S4018">
            <v>12509121.98</v>
          </cell>
          <cell r="T4018">
            <v>26286343.199999999</v>
          </cell>
          <cell r="U4018">
            <v>16130618.27</v>
          </cell>
          <cell r="V4018">
            <v>10911310.720000001</v>
          </cell>
          <cell r="W4018">
            <v>4823091.07</v>
          </cell>
          <cell r="X4018">
            <v>4899046.41</v>
          </cell>
          <cell r="Y4018">
            <v>4974249.76</v>
          </cell>
          <cell r="Z4018">
            <v>5049879.66</v>
          </cell>
          <cell r="AA4018">
            <v>5126289.05</v>
          </cell>
          <cell r="AB4018">
            <v>5203203.5</v>
          </cell>
          <cell r="AC4018">
            <v>5283869.59</v>
          </cell>
          <cell r="AD4018">
            <v>5405233.1200000001</v>
          </cell>
          <cell r="AE4018">
            <v>5502775.29</v>
          </cell>
          <cell r="AF4018">
            <v>5602414.6799999997</v>
          </cell>
          <cell r="AG4018">
            <v>5704204.7300000004</v>
          </cell>
          <cell r="AH4018">
            <v>5808200.4400000004</v>
          </cell>
          <cell r="AI4018">
            <v>5914458.3899999997</v>
          </cell>
          <cell r="AJ4018">
            <v>6023036.7800000003</v>
          </cell>
          <cell r="AK4018">
            <v>6133995.5099999998</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row>
        <row r="4019">
          <cell r="A4019" t="str">
            <v>WYLarge C&amp;IReal Time PricingNon-Incentive CostsLow Participation Case0</v>
          </cell>
          <cell r="B4019" t="str">
            <v>WY</v>
          </cell>
          <cell r="C4019" t="str">
            <v>Large C&amp;I</v>
          </cell>
          <cell r="D4019" t="str">
            <v>Real Time Pricing</v>
          </cell>
          <cell r="E4019" t="str">
            <v>Non-Incentive Costs</v>
          </cell>
          <cell r="F4019" t="str">
            <v>Low Participation Case</v>
          </cell>
          <cell r="G4019">
            <v>0</v>
          </cell>
          <cell r="H4019">
            <v>0</v>
          </cell>
          <cell r="I4019">
            <v>0</v>
          </cell>
          <cell r="J4019">
            <v>0</v>
          </cell>
          <cell r="K4019">
            <v>0</v>
          </cell>
          <cell r="L4019">
            <v>0</v>
          </cell>
          <cell r="M4019">
            <v>0</v>
          </cell>
          <cell r="N4019">
            <v>0</v>
          </cell>
          <cell r="O4019">
            <v>0</v>
          </cell>
          <cell r="P4019">
            <v>0</v>
          </cell>
          <cell r="Q4019">
            <v>0</v>
          </cell>
          <cell r="R4019">
            <v>5482636.7300000004</v>
          </cell>
          <cell r="S4019">
            <v>11437731.27</v>
          </cell>
          <cell r="T4019">
            <v>23748445.530000001</v>
          </cell>
          <cell r="U4019">
            <v>12818922.52</v>
          </cell>
          <cell r="V4019">
            <v>7177502.6100000003</v>
          </cell>
          <cell r="W4019">
            <v>1035039.42</v>
          </cell>
          <cell r="X4019">
            <v>1056694.75</v>
          </cell>
          <cell r="Y4019">
            <v>1077608.81</v>
          </cell>
          <cell r="Z4019">
            <v>1098962.6200000001</v>
          </cell>
          <cell r="AA4019">
            <v>1121099.71</v>
          </cell>
          <cell r="AB4019">
            <v>1143734.93</v>
          </cell>
          <cell r="AC4019">
            <v>1169950.97</v>
          </cell>
          <cell r="AD4019">
            <v>1234739.83</v>
          </cell>
          <cell r="AE4019">
            <v>1274929.31</v>
          </cell>
          <cell r="AF4019">
            <v>1316427.29</v>
          </cell>
          <cell r="AG4019">
            <v>1359276.37</v>
          </cell>
          <cell r="AH4019">
            <v>1403520.56</v>
          </cell>
          <cell r="AI4019">
            <v>1449205.28</v>
          </cell>
          <cell r="AJ4019">
            <v>1496377.44</v>
          </cell>
          <cell r="AK4019">
            <v>1545085.48</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row>
        <row r="4020">
          <cell r="A4020" t="str">
            <v>WYLarge C&amp;IReal Time PricingSummer Peak Reduction @Meter  (MW)Low Participation Case0</v>
          </cell>
          <cell r="B4020" t="str">
            <v>WY</v>
          </cell>
          <cell r="C4020" t="str">
            <v>Large C&amp;I</v>
          </cell>
          <cell r="D4020" t="str">
            <v>Real Time Pricing</v>
          </cell>
          <cell r="E4020" t="str">
            <v>Summer Peak Reduction @Meter  (MW)</v>
          </cell>
          <cell r="F4020" t="str">
            <v>Low Participation Case</v>
          </cell>
          <cell r="G4020">
            <v>0</v>
          </cell>
          <cell r="H4020">
            <v>0</v>
          </cell>
          <cell r="I4020">
            <v>0</v>
          </cell>
          <cell r="J4020">
            <v>0</v>
          </cell>
          <cell r="K4020">
            <v>0</v>
          </cell>
          <cell r="L4020">
            <v>0</v>
          </cell>
          <cell r="M4020">
            <v>0</v>
          </cell>
          <cell r="N4020">
            <v>0</v>
          </cell>
          <cell r="O4020">
            <v>0</v>
          </cell>
          <cell r="P4020">
            <v>0</v>
          </cell>
          <cell r="Q4020">
            <v>0</v>
          </cell>
          <cell r="R4020">
            <v>5.1061481672101516</v>
          </cell>
          <cell r="S4020">
            <v>15.546439584201273</v>
          </cell>
          <cell r="T4020">
            <v>36.769815927493447</v>
          </cell>
          <cell r="U4020">
            <v>47.99510590524666</v>
          </cell>
          <cell r="V4020">
            <v>54.039254216657497</v>
          </cell>
          <cell r="W4020">
            <v>54.75501228123791</v>
          </cell>
          <cell r="X4020">
            <v>55.462504704051796</v>
          </cell>
          <cell r="Y4020">
            <v>56.170704503007471</v>
          </cell>
          <cell r="Z4020">
            <v>56.91276145592839</v>
          </cell>
          <cell r="AA4020">
            <v>57.74360864977195</v>
          </cell>
          <cell r="AB4020">
            <v>58.507439221742665</v>
          </cell>
          <cell r="AC4020">
            <v>59.27262640549219</v>
          </cell>
          <cell r="AD4020">
            <v>60.065513565673378</v>
          </cell>
          <cell r="AE4020">
            <v>60.869007140432515</v>
          </cell>
          <cell r="AF4020">
            <v>61.683249011282939</v>
          </cell>
          <cell r="AG4020">
            <v>62.508382957680382</v>
          </cell>
          <cell r="AH4020">
            <v>63.344554682411669</v>
          </cell>
          <cell r="AI4020">
            <v>64.191911837323005</v>
          </cell>
          <cell r="AJ4020">
            <v>65.050604049392433</v>
          </cell>
          <cell r="AK4020">
            <v>65.920782947151125</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row>
        <row r="4021">
          <cell r="A4021" t="str">
            <v>WYLarge C&amp;IReal Time PricingSummer Peak Reduction @Generation (MW)Low Participation Case0</v>
          </cell>
          <cell r="B4021" t="str">
            <v>WY</v>
          </cell>
          <cell r="C4021" t="str">
            <v>Large C&amp;I</v>
          </cell>
          <cell r="D4021" t="str">
            <v>Real Time Pricing</v>
          </cell>
          <cell r="E4021" t="str">
            <v>Summer Peak Reduction @Generation (MW)</v>
          </cell>
          <cell r="F4021" t="str">
            <v>Low Participation Case</v>
          </cell>
          <cell r="G4021">
            <v>0</v>
          </cell>
          <cell r="H4021">
            <v>0</v>
          </cell>
          <cell r="I4021">
            <v>0</v>
          </cell>
          <cell r="J4021">
            <v>0</v>
          </cell>
          <cell r="K4021">
            <v>0</v>
          </cell>
          <cell r="L4021">
            <v>0</v>
          </cell>
          <cell r="M4021">
            <v>0</v>
          </cell>
          <cell r="N4021">
            <v>0</v>
          </cell>
          <cell r="O4021">
            <v>0</v>
          </cell>
          <cell r="P4021">
            <v>0</v>
          </cell>
          <cell r="Q4021">
            <v>0</v>
          </cell>
          <cell r="R4021">
            <v>5.6309529854545115</v>
          </cell>
          <cell r="S4021">
            <v>17.1442871462299</v>
          </cell>
          <cell r="T4021">
            <v>40.548980952242438</v>
          </cell>
          <cell r="U4021">
            <v>52.92799504328039</v>
          </cell>
          <cell r="V4021">
            <v>59.593354892652727</v>
          </cell>
          <cell r="W4021">
            <v>60.382677857562754</v>
          </cell>
          <cell r="X4021">
            <v>61.162885646285609</v>
          </cell>
          <cell r="Y4021">
            <v>61.94387351456492</v>
          </cell>
          <cell r="Z4021">
            <v>62.762198341341403</v>
          </cell>
          <cell r="AA4021">
            <v>63.678439181486489</v>
          </cell>
          <cell r="AB4021">
            <v>64.520775498172327</v>
          </cell>
          <cell r="AC4021">
            <v>65.364607857843168</v>
          </cell>
          <cell r="AD4021">
            <v>66.238987169908881</v>
          </cell>
          <cell r="AE4021">
            <v>67.125063013269198</v>
          </cell>
          <cell r="AF4021">
            <v>68.022991851877961</v>
          </cell>
          <cell r="AG4021">
            <v>68.932932242700019</v>
          </cell>
          <cell r="AH4021">
            <v>69.855044863709381</v>
          </cell>
          <cell r="AI4021">
            <v>70.789492542261797</v>
          </cell>
          <cell r="AJ4021">
            <v>71.73644028384696</v>
          </cell>
          <cell r="AK4021">
            <v>72.696055301225314</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row>
        <row r="4022">
          <cell r="A4022" t="str">
            <v>WYLarge C&amp;IReal Time PricingWinter Peak Reduction @Meter  (MW)Low Participation Case0</v>
          </cell>
          <cell r="B4022" t="str">
            <v>WY</v>
          </cell>
          <cell r="C4022" t="str">
            <v>Large C&amp;I</v>
          </cell>
          <cell r="D4022" t="str">
            <v>Real Time Pricing</v>
          </cell>
          <cell r="E4022" t="str">
            <v>Winter Peak Reduction @Meter  (MW)</v>
          </cell>
          <cell r="F4022" t="str">
            <v>Low Participation Case</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row>
        <row r="4023">
          <cell r="A4023" t="str">
            <v>WYLarge C&amp;IReal Time PricingWinter Peak Reduction @Generation (MW)Low Participation Case0</v>
          </cell>
          <cell r="B4023" t="str">
            <v>WY</v>
          </cell>
          <cell r="C4023" t="str">
            <v>Large C&amp;I</v>
          </cell>
          <cell r="D4023" t="str">
            <v>Real Time Pricing</v>
          </cell>
          <cell r="E4023" t="str">
            <v>Winter Peak Reduction @Generation (MW)</v>
          </cell>
          <cell r="F4023" t="str">
            <v>Low Participation Case</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row>
        <row r="4024">
          <cell r="A4024" t="str">
            <v>WYLarge C&amp;IReal Time PricingProgram Annual BenefitsLow Participation Case0</v>
          </cell>
          <cell r="B4024" t="str">
            <v>WY</v>
          </cell>
          <cell r="C4024" t="str">
            <v>Large C&amp;I</v>
          </cell>
          <cell r="D4024" t="str">
            <v>Real Time Pricing</v>
          </cell>
          <cell r="E4024" t="str">
            <v>Program Annual Benefits</v>
          </cell>
          <cell r="F4024" t="str">
            <v>Low Participation Case</v>
          </cell>
          <cell r="G4024">
            <v>0</v>
          </cell>
        </row>
        <row r="4025">
          <cell r="A4025" t="str">
            <v>WYLarge C&amp;IReal Time PricingNew ParticipantsLow Participation Case0</v>
          </cell>
          <cell r="B4025" t="str">
            <v>WY</v>
          </cell>
          <cell r="C4025" t="str">
            <v>Large C&amp;I</v>
          </cell>
          <cell r="D4025" t="str">
            <v>Real Time Pricing</v>
          </cell>
          <cell r="E4025" t="str">
            <v>New Participants</v>
          </cell>
          <cell r="F4025" t="str">
            <v>Low Participation Case</v>
          </cell>
          <cell r="G4025">
            <v>0</v>
          </cell>
          <cell r="H4025">
            <v>0</v>
          </cell>
          <cell r="I4025">
            <v>0</v>
          </cell>
          <cell r="J4025">
            <v>0</v>
          </cell>
          <cell r="K4025">
            <v>0</v>
          </cell>
          <cell r="L4025">
            <v>0</v>
          </cell>
          <cell r="M4025">
            <v>0</v>
          </cell>
          <cell r="N4025">
            <v>0</v>
          </cell>
          <cell r="O4025">
            <v>0</v>
          </cell>
          <cell r="P4025">
            <v>0</v>
          </cell>
          <cell r="Q4025">
            <v>0</v>
          </cell>
          <cell r="R4025">
            <v>16746.686550000006</v>
          </cell>
          <cell r="S4025">
            <v>34271.919000000009</v>
          </cell>
          <cell r="T4025">
            <v>69833.664450000011</v>
          </cell>
          <cell r="U4025">
            <v>36847.527750000037</v>
          </cell>
          <cell r="V4025">
            <v>20100.588749999937</v>
          </cell>
          <cell r="W4025">
            <v>2583.0255000000179</v>
          </cell>
          <cell r="X4025">
            <v>2585.7149999999965</v>
          </cell>
          <cell r="Y4025">
            <v>2585.2035000000324</v>
          </cell>
          <cell r="Z4025">
            <v>2584.5764999999665</v>
          </cell>
          <cell r="AA4025">
            <v>2584.3950000000186</v>
          </cell>
          <cell r="AB4025">
            <v>2584.7249999999767</v>
          </cell>
          <cell r="AC4025">
            <v>2592.8595000000205</v>
          </cell>
          <cell r="AD4025">
            <v>2694.0321599718882</v>
          </cell>
          <cell r="AE4025">
            <v>2731.0805338135397</v>
          </cell>
          <cell r="AF4025">
            <v>2768.6383974915661</v>
          </cell>
          <cell r="AG4025">
            <v>2806.7127575183695</v>
          </cell>
          <cell r="AH4025">
            <v>2845.3107167601411</v>
          </cell>
          <cell r="AI4025">
            <v>2884.4394757617847</v>
          </cell>
          <cell r="AJ4025">
            <v>2924.1063340901455</v>
          </cell>
          <cell r="AK4025">
            <v>2964.3186916958948</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row>
        <row r="4026">
          <cell r="A4026" t="str">
            <v>WYLarge C&amp;IReal Time PricingIncentive CostsLow Participation Case0</v>
          </cell>
          <cell r="B4026" t="str">
            <v>WY</v>
          </cell>
          <cell r="C4026" t="str">
            <v>Large C&amp;I</v>
          </cell>
          <cell r="D4026" t="str">
            <v>Real Time Pricing</v>
          </cell>
          <cell r="E4026" t="str">
            <v>Incentive Costs</v>
          </cell>
          <cell r="F4026" t="str">
            <v>Low Participation Case</v>
          </cell>
          <cell r="G4026">
            <v>0</v>
          </cell>
          <cell r="H4026">
            <v>0</v>
          </cell>
          <cell r="I4026">
            <v>0</v>
          </cell>
          <cell r="J4026">
            <v>0</v>
          </cell>
          <cell r="K4026">
            <v>0</v>
          </cell>
          <cell r="L4026">
            <v>0</v>
          </cell>
          <cell r="M4026">
            <v>0</v>
          </cell>
          <cell r="N4026">
            <v>0</v>
          </cell>
          <cell r="O4026">
            <v>0</v>
          </cell>
          <cell r="P4026">
            <v>0</v>
          </cell>
          <cell r="Q4026">
            <v>0</v>
          </cell>
          <cell r="R4026">
            <v>351680.42</v>
          </cell>
          <cell r="S4026">
            <v>1071390.72</v>
          </cell>
          <cell r="T4026">
            <v>2537897.67</v>
          </cell>
          <cell r="U4026">
            <v>3311695.75</v>
          </cell>
          <cell r="V4026">
            <v>3733808.12</v>
          </cell>
          <cell r="W4026">
            <v>3788051.65</v>
          </cell>
          <cell r="X4026">
            <v>3842351.67</v>
          </cell>
          <cell r="Y4026">
            <v>3896640.94</v>
          </cell>
          <cell r="Z4026">
            <v>3950917.05</v>
          </cell>
          <cell r="AA4026">
            <v>4005189.34</v>
          </cell>
          <cell r="AB4026">
            <v>4059468.57</v>
          </cell>
          <cell r="AC4026">
            <v>4113918.62</v>
          </cell>
          <cell r="AD4026">
            <v>4170493.29</v>
          </cell>
          <cell r="AE4026">
            <v>4227845.9800000004</v>
          </cell>
          <cell r="AF4026">
            <v>4285987.3899999997</v>
          </cell>
          <cell r="AG4026">
            <v>4344928.3600000003</v>
          </cell>
          <cell r="AH4026">
            <v>4404679.88</v>
          </cell>
          <cell r="AI4026">
            <v>4465253.1100000003</v>
          </cell>
          <cell r="AJ4026">
            <v>4526659.34</v>
          </cell>
          <cell r="AK4026">
            <v>4588910.04</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row>
        <row r="4027">
          <cell r="A4027" t="str">
            <v>WYLarge C&amp;IReal Time PricingParticipantsLow Participation Case0</v>
          </cell>
          <cell r="B4027" t="str">
            <v>WY</v>
          </cell>
          <cell r="C4027" t="str">
            <v>Large C&amp;I</v>
          </cell>
          <cell r="D4027" t="str">
            <v>Real Time Pricing</v>
          </cell>
          <cell r="E4027" t="str">
            <v>Participants</v>
          </cell>
          <cell r="F4027" t="str">
            <v>Low Participation Case</v>
          </cell>
          <cell r="G4027">
            <v>0</v>
          </cell>
          <cell r="H4027">
            <v>0</v>
          </cell>
          <cell r="I4027">
            <v>0</v>
          </cell>
          <cell r="J4027">
            <v>0</v>
          </cell>
          <cell r="K4027">
            <v>0</v>
          </cell>
          <cell r="L4027">
            <v>0</v>
          </cell>
          <cell r="M4027">
            <v>0</v>
          </cell>
          <cell r="N4027">
            <v>0</v>
          </cell>
          <cell r="O4027">
            <v>0</v>
          </cell>
          <cell r="P4027">
            <v>0</v>
          </cell>
          <cell r="Q4027">
            <v>0</v>
          </cell>
          <cell r="R4027">
            <v>16746.686550000006</v>
          </cell>
          <cell r="S4027">
            <v>51018.605550000015</v>
          </cell>
          <cell r="T4027">
            <v>120852.27000000002</v>
          </cell>
          <cell r="U4027">
            <v>157699.79775000006</v>
          </cell>
          <cell r="V4027">
            <v>177800.38649999999</v>
          </cell>
          <cell r="W4027">
            <v>180383.41200000001</v>
          </cell>
          <cell r="X4027">
            <v>182969.12700000001</v>
          </cell>
          <cell r="Y4027">
            <v>185554.33050000004</v>
          </cell>
          <cell r="Z4027">
            <v>188138.90700000001</v>
          </cell>
          <cell r="AA4027">
            <v>190723.30200000003</v>
          </cell>
          <cell r="AB4027">
            <v>193308.027</v>
          </cell>
          <cell r="AC4027">
            <v>195900.88650000002</v>
          </cell>
          <cell r="AD4027">
            <v>198594.91865997191</v>
          </cell>
          <cell r="AE4027">
            <v>201325.99919378545</v>
          </cell>
          <cell r="AF4027">
            <v>204094.63759127702</v>
          </cell>
          <cell r="AG4027">
            <v>206901.35034879539</v>
          </cell>
          <cell r="AH4027">
            <v>209746.66106555553</v>
          </cell>
          <cell r="AI4027">
            <v>212631.10054131731</v>
          </cell>
          <cell r="AJ4027">
            <v>215555.20687540746</v>
          </cell>
          <cell r="AK4027">
            <v>218519.52556710335</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row>
        <row r="4028">
          <cell r="A4028" t="str">
            <v>WYExtra Large C&amp;ITime-Of-UseProgram Annual BenefitsLow Participation Case0</v>
          </cell>
          <cell r="B4028" t="str">
            <v>WY</v>
          </cell>
          <cell r="C4028" t="str">
            <v>Extra Large C&amp;I</v>
          </cell>
          <cell r="D4028" t="str">
            <v>Time-Of-Use</v>
          </cell>
          <cell r="E4028" t="str">
            <v>Program Annual Benefits</v>
          </cell>
          <cell r="F4028" t="str">
            <v>Low Participation Case</v>
          </cell>
          <cell r="G4028">
            <v>0</v>
          </cell>
          <cell r="H4028">
            <v>0</v>
          </cell>
          <cell r="I4028">
            <v>0</v>
          </cell>
          <cell r="J4028">
            <v>0</v>
          </cell>
          <cell r="K4028">
            <v>0</v>
          </cell>
          <cell r="L4028">
            <v>0</v>
          </cell>
          <cell r="M4028">
            <v>0</v>
          </cell>
          <cell r="N4028">
            <v>0</v>
          </cell>
          <cell r="O4028">
            <v>0</v>
          </cell>
          <cell r="P4028">
            <v>0</v>
          </cell>
          <cell r="Q4028">
            <v>0</v>
          </cell>
          <cell r="R4028">
            <v>573231.01</v>
          </cell>
          <cell r="S4028">
            <v>1745288.43</v>
          </cell>
          <cell r="T4028">
            <v>4127886.26</v>
          </cell>
          <cell r="U4028">
            <v>5388069.9000000004</v>
          </cell>
          <cell r="V4028">
            <v>6066603.5300000003</v>
          </cell>
          <cell r="W4028">
            <v>6146956.6100000003</v>
          </cell>
          <cell r="X4028">
            <v>6226381.7599999998</v>
          </cell>
          <cell r="Y4028">
            <v>6305886.3200000003</v>
          </cell>
          <cell r="Z4028">
            <v>6389191.79</v>
          </cell>
          <cell r="AA4028">
            <v>6482465.1100000003</v>
          </cell>
          <cell r="AB4028">
            <v>6568214.9500000002</v>
          </cell>
          <cell r="AC4028">
            <v>6654117.0800000001</v>
          </cell>
          <cell r="AD4028">
            <v>6743128.8899999997</v>
          </cell>
          <cell r="AE4028">
            <v>6833331.4100000001</v>
          </cell>
          <cell r="AF4028">
            <v>6924740.5700000003</v>
          </cell>
          <cell r="AG4028">
            <v>7017372.5</v>
          </cell>
          <cell r="AH4028">
            <v>7111243.5700000003</v>
          </cell>
          <cell r="AI4028">
            <v>7206370.3399999999</v>
          </cell>
          <cell r="AJ4028">
            <v>7302769.6200000001</v>
          </cell>
          <cell r="AK4028">
            <v>7400458.4299999997</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row>
        <row r="4029">
          <cell r="A4029" t="str">
            <v>WYExtra Large C&amp;ITime-Of-UseProgram Annual CostsLow Participation Case0</v>
          </cell>
          <cell r="B4029" t="str">
            <v>WY</v>
          </cell>
          <cell r="C4029" t="str">
            <v>Extra Large C&amp;I</v>
          </cell>
          <cell r="D4029" t="str">
            <v>Time-Of-Use</v>
          </cell>
          <cell r="E4029" t="str">
            <v>Program Annual Costs</v>
          </cell>
          <cell r="F4029" t="str">
            <v>Low Participation Case</v>
          </cell>
          <cell r="G4029">
            <v>0</v>
          </cell>
          <cell r="H4029">
            <v>0</v>
          </cell>
          <cell r="I4029">
            <v>0</v>
          </cell>
          <cell r="J4029">
            <v>0</v>
          </cell>
          <cell r="K4029">
            <v>0</v>
          </cell>
          <cell r="L4029">
            <v>0</v>
          </cell>
          <cell r="M4029">
            <v>0</v>
          </cell>
          <cell r="N4029">
            <v>0</v>
          </cell>
          <cell r="O4029">
            <v>0</v>
          </cell>
          <cell r="P4029">
            <v>0</v>
          </cell>
          <cell r="Q4029">
            <v>0</v>
          </cell>
          <cell r="R4029">
            <v>5834317.1500000004</v>
          </cell>
          <cell r="S4029">
            <v>12509121.98</v>
          </cell>
          <cell r="T4029">
            <v>26286343.199999999</v>
          </cell>
          <cell r="U4029">
            <v>16130618.27</v>
          </cell>
          <cell r="V4029">
            <v>10911310.720000001</v>
          </cell>
          <cell r="W4029">
            <v>4823091.07</v>
          </cell>
          <cell r="X4029">
            <v>4899046.41</v>
          </cell>
          <cell r="Y4029">
            <v>4974249.76</v>
          </cell>
          <cell r="Z4029">
            <v>5049879.66</v>
          </cell>
          <cell r="AA4029">
            <v>5126289.05</v>
          </cell>
          <cell r="AB4029">
            <v>5203203.5</v>
          </cell>
          <cell r="AC4029">
            <v>5283869.59</v>
          </cell>
          <cell r="AD4029">
            <v>5405233.1200000001</v>
          </cell>
          <cell r="AE4029">
            <v>5502775.29</v>
          </cell>
          <cell r="AF4029">
            <v>5602414.6799999997</v>
          </cell>
          <cell r="AG4029">
            <v>5704204.7300000004</v>
          </cell>
          <cell r="AH4029">
            <v>5808200.4400000004</v>
          </cell>
          <cell r="AI4029">
            <v>5914458.3899999997</v>
          </cell>
          <cell r="AJ4029">
            <v>6023036.7800000003</v>
          </cell>
          <cell r="AK4029">
            <v>6133995.5099999998</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row>
        <row r="4030">
          <cell r="A4030" t="str">
            <v>WYExtra Large C&amp;ITime-Of-UseNon-Incentive CostsLow Participation Case0</v>
          </cell>
          <cell r="B4030" t="str">
            <v>WY</v>
          </cell>
          <cell r="C4030" t="str">
            <v>Extra Large C&amp;I</v>
          </cell>
          <cell r="D4030" t="str">
            <v>Time-Of-Use</v>
          </cell>
          <cell r="E4030" t="str">
            <v>Non-Incentive Costs</v>
          </cell>
          <cell r="F4030" t="str">
            <v>Low Participation Case</v>
          </cell>
          <cell r="G4030">
            <v>0</v>
          </cell>
          <cell r="H4030">
            <v>0</v>
          </cell>
          <cell r="I4030">
            <v>0</v>
          </cell>
          <cell r="J4030">
            <v>0</v>
          </cell>
          <cell r="K4030">
            <v>0</v>
          </cell>
          <cell r="L4030">
            <v>0</v>
          </cell>
          <cell r="M4030">
            <v>0</v>
          </cell>
          <cell r="N4030">
            <v>0</v>
          </cell>
          <cell r="O4030">
            <v>0</v>
          </cell>
          <cell r="P4030">
            <v>0</v>
          </cell>
          <cell r="Q4030">
            <v>0</v>
          </cell>
          <cell r="R4030">
            <v>5482636.7300000004</v>
          </cell>
          <cell r="S4030">
            <v>11437731.27</v>
          </cell>
          <cell r="T4030">
            <v>23748445.530000001</v>
          </cell>
          <cell r="U4030">
            <v>12818922.52</v>
          </cell>
          <cell r="V4030">
            <v>7177502.6100000003</v>
          </cell>
          <cell r="W4030">
            <v>1035039.42</v>
          </cell>
          <cell r="X4030">
            <v>1056694.75</v>
          </cell>
          <cell r="Y4030">
            <v>1077608.81</v>
          </cell>
          <cell r="Z4030">
            <v>1098962.6200000001</v>
          </cell>
          <cell r="AA4030">
            <v>1121099.71</v>
          </cell>
          <cell r="AB4030">
            <v>1143734.93</v>
          </cell>
          <cell r="AC4030">
            <v>1169950.97</v>
          </cell>
          <cell r="AD4030">
            <v>1234739.83</v>
          </cell>
          <cell r="AE4030">
            <v>1274929.31</v>
          </cell>
          <cell r="AF4030">
            <v>1316427.29</v>
          </cell>
          <cell r="AG4030">
            <v>1359276.37</v>
          </cell>
          <cell r="AH4030">
            <v>1403520.56</v>
          </cell>
          <cell r="AI4030">
            <v>1449205.28</v>
          </cell>
          <cell r="AJ4030">
            <v>1496377.44</v>
          </cell>
          <cell r="AK4030">
            <v>1545085.48</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row>
        <row r="4031">
          <cell r="A4031" t="str">
            <v>WYExtra Large C&amp;ITime-Of-UseSummer Peak Reduction @Meter  (MW)Low Participation Case0</v>
          </cell>
          <cell r="B4031" t="str">
            <v>WY</v>
          </cell>
          <cell r="C4031" t="str">
            <v>Extra Large C&amp;I</v>
          </cell>
          <cell r="D4031" t="str">
            <v>Time-Of-Use</v>
          </cell>
          <cell r="E4031" t="str">
            <v>Summer Peak Reduction @Meter  (MW)</v>
          </cell>
          <cell r="F4031" t="str">
            <v>Low Participation Case</v>
          </cell>
          <cell r="G4031">
            <v>0</v>
          </cell>
          <cell r="H4031">
            <v>0</v>
          </cell>
          <cell r="I4031">
            <v>0</v>
          </cell>
          <cell r="J4031">
            <v>0</v>
          </cell>
          <cell r="K4031">
            <v>0</v>
          </cell>
          <cell r="L4031">
            <v>0</v>
          </cell>
          <cell r="M4031">
            <v>0</v>
          </cell>
          <cell r="N4031">
            <v>0</v>
          </cell>
          <cell r="O4031">
            <v>0</v>
          </cell>
          <cell r="P4031">
            <v>0</v>
          </cell>
          <cell r="Q4031">
            <v>0</v>
          </cell>
          <cell r="R4031">
            <v>5.1061481672101516</v>
          </cell>
          <cell r="S4031">
            <v>15.546439584201273</v>
          </cell>
          <cell r="T4031">
            <v>36.769815927493447</v>
          </cell>
          <cell r="U4031">
            <v>47.99510590524666</v>
          </cell>
          <cell r="V4031">
            <v>54.039254216657497</v>
          </cell>
          <cell r="W4031">
            <v>54.75501228123791</v>
          </cell>
          <cell r="X4031">
            <v>55.462504704051796</v>
          </cell>
          <cell r="Y4031">
            <v>56.170704503007471</v>
          </cell>
          <cell r="Z4031">
            <v>56.91276145592839</v>
          </cell>
          <cell r="AA4031">
            <v>57.74360864977195</v>
          </cell>
          <cell r="AB4031">
            <v>58.507439221742665</v>
          </cell>
          <cell r="AC4031">
            <v>59.27262640549219</v>
          </cell>
          <cell r="AD4031">
            <v>60.065513565673378</v>
          </cell>
          <cell r="AE4031">
            <v>60.869007140432515</v>
          </cell>
          <cell r="AF4031">
            <v>61.683249011282939</v>
          </cell>
          <cell r="AG4031">
            <v>62.508382957680382</v>
          </cell>
          <cell r="AH4031">
            <v>63.344554682411669</v>
          </cell>
          <cell r="AI4031">
            <v>64.191911837323005</v>
          </cell>
          <cell r="AJ4031">
            <v>65.050604049392433</v>
          </cell>
          <cell r="AK4031">
            <v>65.920782947151125</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row>
        <row r="4032">
          <cell r="A4032" t="str">
            <v>WYExtra Large C&amp;ITime-Of-UseSummer Peak Reduction @Generation (MW)Low Participation Case0</v>
          </cell>
          <cell r="B4032" t="str">
            <v>WY</v>
          </cell>
          <cell r="C4032" t="str">
            <v>Extra Large C&amp;I</v>
          </cell>
          <cell r="D4032" t="str">
            <v>Time-Of-Use</v>
          </cell>
          <cell r="E4032" t="str">
            <v>Summer Peak Reduction @Generation (MW)</v>
          </cell>
          <cell r="F4032" t="str">
            <v>Low Participation Case</v>
          </cell>
          <cell r="G4032">
            <v>0</v>
          </cell>
          <cell r="H4032">
            <v>0</v>
          </cell>
          <cell r="I4032">
            <v>0</v>
          </cell>
          <cell r="J4032">
            <v>0</v>
          </cell>
          <cell r="K4032">
            <v>0</v>
          </cell>
          <cell r="L4032">
            <v>0</v>
          </cell>
          <cell r="M4032">
            <v>0</v>
          </cell>
          <cell r="N4032">
            <v>0</v>
          </cell>
          <cell r="O4032">
            <v>0</v>
          </cell>
          <cell r="P4032">
            <v>0</v>
          </cell>
          <cell r="Q4032">
            <v>0</v>
          </cell>
          <cell r="R4032">
            <v>5.6309529854545115</v>
          </cell>
          <cell r="S4032">
            <v>17.1442871462299</v>
          </cell>
          <cell r="T4032">
            <v>40.548980952242438</v>
          </cell>
          <cell r="U4032">
            <v>52.92799504328039</v>
          </cell>
          <cell r="V4032">
            <v>59.593354892652727</v>
          </cell>
          <cell r="W4032">
            <v>60.382677857562754</v>
          </cell>
          <cell r="X4032">
            <v>61.162885646285609</v>
          </cell>
          <cell r="Y4032">
            <v>61.94387351456492</v>
          </cell>
          <cell r="Z4032">
            <v>62.762198341341403</v>
          </cell>
          <cell r="AA4032">
            <v>63.678439181486489</v>
          </cell>
          <cell r="AB4032">
            <v>64.520775498172327</v>
          </cell>
          <cell r="AC4032">
            <v>65.364607857843168</v>
          </cell>
          <cell r="AD4032">
            <v>66.238987169908881</v>
          </cell>
          <cell r="AE4032">
            <v>67.125063013269198</v>
          </cell>
          <cell r="AF4032">
            <v>68.022991851877961</v>
          </cell>
          <cell r="AG4032">
            <v>68.932932242700019</v>
          </cell>
          <cell r="AH4032">
            <v>69.855044863709381</v>
          </cell>
          <cell r="AI4032">
            <v>70.789492542261797</v>
          </cell>
          <cell r="AJ4032">
            <v>71.73644028384696</v>
          </cell>
          <cell r="AK4032">
            <v>72.696055301225314</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row>
        <row r="4033">
          <cell r="A4033" t="str">
            <v>WYExtra Large C&amp;ITime-Of-UseWinter Peak Reduction @Meter  (MW)Low Participation Case0</v>
          </cell>
          <cell r="B4033" t="str">
            <v>WY</v>
          </cell>
          <cell r="C4033" t="str">
            <v>Extra Large C&amp;I</v>
          </cell>
          <cell r="D4033" t="str">
            <v>Time-Of-Use</v>
          </cell>
          <cell r="E4033" t="str">
            <v>Winter Peak Reduction @Meter  (MW)</v>
          </cell>
          <cell r="F4033" t="str">
            <v>Low Participation Case</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row>
        <row r="4034">
          <cell r="A4034" t="str">
            <v>WYExtra Large C&amp;ITime-Of-UseWinter Peak Reduction @Generation (MW)Low Participation Case0</v>
          </cell>
          <cell r="B4034" t="str">
            <v>WY</v>
          </cell>
          <cell r="C4034" t="str">
            <v>Extra Large C&amp;I</v>
          </cell>
          <cell r="D4034" t="str">
            <v>Time-Of-Use</v>
          </cell>
          <cell r="E4034" t="str">
            <v>Winter Peak Reduction @Generation (MW)</v>
          </cell>
          <cell r="F4034" t="str">
            <v>Low Participation Case</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row>
        <row r="4035">
          <cell r="A4035" t="str">
            <v>WYExtra Large C&amp;ITime-Of-UseProgram Annual BenefitsLow Participation Case0</v>
          </cell>
          <cell r="B4035" t="str">
            <v>WY</v>
          </cell>
          <cell r="C4035" t="str">
            <v>Extra Large C&amp;I</v>
          </cell>
          <cell r="D4035" t="str">
            <v>Time-Of-Use</v>
          </cell>
          <cell r="E4035" t="str">
            <v>Program Annual Benefits</v>
          </cell>
          <cell r="F4035" t="str">
            <v>Low Participation Case</v>
          </cell>
          <cell r="G4035">
            <v>0</v>
          </cell>
        </row>
        <row r="4036">
          <cell r="A4036" t="str">
            <v>WYExtra Large C&amp;ITime-Of-UseNew ParticipantsLow Participation Case0</v>
          </cell>
          <cell r="B4036" t="str">
            <v>WY</v>
          </cell>
          <cell r="C4036" t="str">
            <v>Extra Large C&amp;I</v>
          </cell>
          <cell r="D4036" t="str">
            <v>Time-Of-Use</v>
          </cell>
          <cell r="E4036" t="str">
            <v>New Participants</v>
          </cell>
          <cell r="F4036" t="str">
            <v>Low Participation Case</v>
          </cell>
          <cell r="G4036">
            <v>0</v>
          </cell>
          <cell r="H4036">
            <v>0</v>
          </cell>
          <cell r="I4036">
            <v>0</v>
          </cell>
          <cell r="J4036">
            <v>0</v>
          </cell>
          <cell r="K4036">
            <v>0</v>
          </cell>
          <cell r="L4036">
            <v>0</v>
          </cell>
          <cell r="M4036">
            <v>0</v>
          </cell>
          <cell r="N4036">
            <v>0</v>
          </cell>
          <cell r="O4036">
            <v>0</v>
          </cell>
          <cell r="P4036">
            <v>0</v>
          </cell>
          <cell r="Q4036">
            <v>0</v>
          </cell>
          <cell r="R4036">
            <v>16746.686550000006</v>
          </cell>
          <cell r="S4036">
            <v>34271.919000000009</v>
          </cell>
          <cell r="T4036">
            <v>69833.664450000011</v>
          </cell>
          <cell r="U4036">
            <v>36847.527750000037</v>
          </cell>
          <cell r="V4036">
            <v>20100.588749999937</v>
          </cell>
          <cell r="W4036">
            <v>2583.0255000000179</v>
          </cell>
          <cell r="X4036">
            <v>2585.7149999999965</v>
          </cell>
          <cell r="Y4036">
            <v>2585.2035000000324</v>
          </cell>
          <cell r="Z4036">
            <v>2584.5764999999665</v>
          </cell>
          <cell r="AA4036">
            <v>2584.3950000000186</v>
          </cell>
          <cell r="AB4036">
            <v>2584.7249999999767</v>
          </cell>
          <cell r="AC4036">
            <v>2592.8595000000205</v>
          </cell>
          <cell r="AD4036">
            <v>2694.0321599718882</v>
          </cell>
          <cell r="AE4036">
            <v>2731.0805338135397</v>
          </cell>
          <cell r="AF4036">
            <v>2768.6383974915661</v>
          </cell>
          <cell r="AG4036">
            <v>2806.7127575183695</v>
          </cell>
          <cell r="AH4036">
            <v>2845.3107167601411</v>
          </cell>
          <cell r="AI4036">
            <v>2884.4394757617847</v>
          </cell>
          <cell r="AJ4036">
            <v>2924.1063340901455</v>
          </cell>
          <cell r="AK4036">
            <v>2964.3186916958948</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row>
        <row r="4037">
          <cell r="A4037" t="str">
            <v>WYExtra Large C&amp;ITime-Of-UseIncentive CostsLow Participation Case0</v>
          </cell>
          <cell r="B4037" t="str">
            <v>WY</v>
          </cell>
          <cell r="C4037" t="str">
            <v>Extra Large C&amp;I</v>
          </cell>
          <cell r="D4037" t="str">
            <v>Time-Of-Use</v>
          </cell>
          <cell r="E4037" t="str">
            <v>Incentive Costs</v>
          </cell>
          <cell r="F4037" t="str">
            <v>Low Participation Case</v>
          </cell>
          <cell r="G4037">
            <v>0</v>
          </cell>
          <cell r="H4037">
            <v>0</v>
          </cell>
          <cell r="I4037">
            <v>0</v>
          </cell>
          <cell r="J4037">
            <v>0</v>
          </cell>
          <cell r="K4037">
            <v>0</v>
          </cell>
          <cell r="L4037">
            <v>0</v>
          </cell>
          <cell r="M4037">
            <v>0</v>
          </cell>
          <cell r="N4037">
            <v>0</v>
          </cell>
          <cell r="O4037">
            <v>0</v>
          </cell>
          <cell r="P4037">
            <v>0</v>
          </cell>
          <cell r="Q4037">
            <v>0</v>
          </cell>
          <cell r="R4037">
            <v>351680.42</v>
          </cell>
          <cell r="S4037">
            <v>1071390.72</v>
          </cell>
          <cell r="T4037">
            <v>2537897.67</v>
          </cell>
          <cell r="U4037">
            <v>3311695.75</v>
          </cell>
          <cell r="V4037">
            <v>3733808.12</v>
          </cell>
          <cell r="W4037">
            <v>3788051.65</v>
          </cell>
          <cell r="X4037">
            <v>3842351.67</v>
          </cell>
          <cell r="Y4037">
            <v>3896640.94</v>
          </cell>
          <cell r="Z4037">
            <v>3950917.05</v>
          </cell>
          <cell r="AA4037">
            <v>4005189.34</v>
          </cell>
          <cell r="AB4037">
            <v>4059468.57</v>
          </cell>
          <cell r="AC4037">
            <v>4113918.62</v>
          </cell>
          <cell r="AD4037">
            <v>4170493.29</v>
          </cell>
          <cell r="AE4037">
            <v>4227845.9800000004</v>
          </cell>
          <cell r="AF4037">
            <v>4285987.3899999997</v>
          </cell>
          <cell r="AG4037">
            <v>4344928.3600000003</v>
          </cell>
          <cell r="AH4037">
            <v>4404679.88</v>
          </cell>
          <cell r="AI4037">
            <v>4465253.1100000003</v>
          </cell>
          <cell r="AJ4037">
            <v>4526659.34</v>
          </cell>
          <cell r="AK4037">
            <v>4588910.04</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row>
        <row r="4038">
          <cell r="A4038" t="str">
            <v>WYExtra Large C&amp;ITime-Of-UseParticipantsLow Participation Case0</v>
          </cell>
          <cell r="B4038" t="str">
            <v>WY</v>
          </cell>
          <cell r="C4038" t="str">
            <v>Extra Large C&amp;I</v>
          </cell>
          <cell r="D4038" t="str">
            <v>Time-Of-Use</v>
          </cell>
          <cell r="E4038" t="str">
            <v>Participants</v>
          </cell>
          <cell r="F4038" t="str">
            <v>Low Participation Case</v>
          </cell>
          <cell r="G4038">
            <v>0</v>
          </cell>
          <cell r="H4038">
            <v>0</v>
          </cell>
          <cell r="I4038">
            <v>0</v>
          </cell>
          <cell r="J4038">
            <v>0</v>
          </cell>
          <cell r="K4038">
            <v>0</v>
          </cell>
          <cell r="L4038">
            <v>0</v>
          </cell>
          <cell r="M4038">
            <v>0</v>
          </cell>
          <cell r="N4038">
            <v>0</v>
          </cell>
          <cell r="O4038">
            <v>0</v>
          </cell>
          <cell r="P4038">
            <v>0</v>
          </cell>
          <cell r="Q4038">
            <v>0</v>
          </cell>
          <cell r="R4038">
            <v>16746.686550000006</v>
          </cell>
          <cell r="S4038">
            <v>51018.605550000015</v>
          </cell>
          <cell r="T4038">
            <v>120852.27000000002</v>
          </cell>
          <cell r="U4038">
            <v>157699.79775000006</v>
          </cell>
          <cell r="V4038">
            <v>177800.38649999999</v>
          </cell>
          <cell r="W4038">
            <v>180383.41200000001</v>
          </cell>
          <cell r="X4038">
            <v>182969.12700000001</v>
          </cell>
          <cell r="Y4038">
            <v>185554.33050000004</v>
          </cell>
          <cell r="Z4038">
            <v>188138.90700000001</v>
          </cell>
          <cell r="AA4038">
            <v>190723.30200000003</v>
          </cell>
          <cell r="AB4038">
            <v>193308.027</v>
          </cell>
          <cell r="AC4038">
            <v>195900.88650000002</v>
          </cell>
          <cell r="AD4038">
            <v>198594.91865997191</v>
          </cell>
          <cell r="AE4038">
            <v>201325.99919378545</v>
          </cell>
          <cell r="AF4038">
            <v>204094.63759127702</v>
          </cell>
          <cell r="AG4038">
            <v>206901.35034879539</v>
          </cell>
          <cell r="AH4038">
            <v>209746.66106555553</v>
          </cell>
          <cell r="AI4038">
            <v>212631.10054131731</v>
          </cell>
          <cell r="AJ4038">
            <v>215555.20687540746</v>
          </cell>
          <cell r="AK4038">
            <v>218519.52556710335</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row>
        <row r="4039">
          <cell r="A4039" t="str">
            <v>WYIrrigationTime-Of-UseProgram Annual BenefitsLow Participation Case0</v>
          </cell>
          <cell r="B4039" t="str">
            <v>WY</v>
          </cell>
          <cell r="C4039" t="str">
            <v>Irrigation</v>
          </cell>
          <cell r="D4039" t="str">
            <v>Time-Of-Use</v>
          </cell>
          <cell r="E4039" t="str">
            <v>Program Annual Benefits</v>
          </cell>
          <cell r="F4039" t="str">
            <v>Low Participation Case</v>
          </cell>
          <cell r="G4039">
            <v>0</v>
          </cell>
          <cell r="H4039">
            <v>0</v>
          </cell>
          <cell r="I4039">
            <v>0</v>
          </cell>
          <cell r="J4039">
            <v>0</v>
          </cell>
          <cell r="K4039">
            <v>0</v>
          </cell>
          <cell r="L4039">
            <v>0</v>
          </cell>
          <cell r="M4039">
            <v>0</v>
          </cell>
          <cell r="N4039">
            <v>0</v>
          </cell>
          <cell r="O4039">
            <v>0</v>
          </cell>
          <cell r="P4039">
            <v>0</v>
          </cell>
          <cell r="Q4039">
            <v>0</v>
          </cell>
          <cell r="R4039">
            <v>573231.01</v>
          </cell>
          <cell r="S4039">
            <v>1745288.43</v>
          </cell>
          <cell r="T4039">
            <v>4127886.26</v>
          </cell>
          <cell r="U4039">
            <v>5388069.9000000004</v>
          </cell>
          <cell r="V4039">
            <v>6066603.5300000003</v>
          </cell>
          <cell r="W4039">
            <v>6146956.6100000003</v>
          </cell>
          <cell r="X4039">
            <v>6226381.7599999998</v>
          </cell>
          <cell r="Y4039">
            <v>6305886.3200000003</v>
          </cell>
          <cell r="Z4039">
            <v>6389191.79</v>
          </cell>
          <cell r="AA4039">
            <v>6482465.1100000003</v>
          </cell>
          <cell r="AB4039">
            <v>6568214.9500000002</v>
          </cell>
          <cell r="AC4039">
            <v>6654117.0800000001</v>
          </cell>
          <cell r="AD4039">
            <v>6743128.8899999997</v>
          </cell>
          <cell r="AE4039">
            <v>6833331.4100000001</v>
          </cell>
          <cell r="AF4039">
            <v>6924740.5700000003</v>
          </cell>
          <cell r="AG4039">
            <v>7017372.5</v>
          </cell>
          <cell r="AH4039">
            <v>7111243.5700000003</v>
          </cell>
          <cell r="AI4039">
            <v>7206370.3399999999</v>
          </cell>
          <cell r="AJ4039">
            <v>7302769.6200000001</v>
          </cell>
          <cell r="AK4039">
            <v>7400458.4299999997</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row>
        <row r="4040">
          <cell r="A4040" t="str">
            <v>WYIrrigationTime-Of-UseProgram Annual CostsLow Participation Case0</v>
          </cell>
          <cell r="B4040" t="str">
            <v>WY</v>
          </cell>
          <cell r="C4040" t="str">
            <v>Irrigation</v>
          </cell>
          <cell r="D4040" t="str">
            <v>Time-Of-Use</v>
          </cell>
          <cell r="E4040" t="str">
            <v>Program Annual Costs</v>
          </cell>
          <cell r="F4040" t="str">
            <v>Low Participation Case</v>
          </cell>
          <cell r="G4040">
            <v>0</v>
          </cell>
          <cell r="H4040">
            <v>0</v>
          </cell>
          <cell r="I4040">
            <v>0</v>
          </cell>
          <cell r="J4040">
            <v>0</v>
          </cell>
          <cell r="K4040">
            <v>0</v>
          </cell>
          <cell r="L4040">
            <v>0</v>
          </cell>
          <cell r="M4040">
            <v>0</v>
          </cell>
          <cell r="N4040">
            <v>0</v>
          </cell>
          <cell r="O4040">
            <v>0</v>
          </cell>
          <cell r="P4040">
            <v>0</v>
          </cell>
          <cell r="Q4040">
            <v>0</v>
          </cell>
          <cell r="R4040">
            <v>5834317.1500000004</v>
          </cell>
          <cell r="S4040">
            <v>12509121.98</v>
          </cell>
          <cell r="T4040">
            <v>26286343.199999999</v>
          </cell>
          <cell r="U4040">
            <v>16130618.27</v>
          </cell>
          <cell r="V4040">
            <v>10911310.720000001</v>
          </cell>
          <cell r="W4040">
            <v>4823091.07</v>
          </cell>
          <cell r="X4040">
            <v>4899046.41</v>
          </cell>
          <cell r="Y4040">
            <v>4974249.76</v>
          </cell>
          <cell r="Z4040">
            <v>5049879.66</v>
          </cell>
          <cell r="AA4040">
            <v>5126289.05</v>
          </cell>
          <cell r="AB4040">
            <v>5203203.5</v>
          </cell>
          <cell r="AC4040">
            <v>5283869.59</v>
          </cell>
          <cell r="AD4040">
            <v>5405233.1200000001</v>
          </cell>
          <cell r="AE4040">
            <v>5502775.29</v>
          </cell>
          <cell r="AF4040">
            <v>5602414.6799999997</v>
          </cell>
          <cell r="AG4040">
            <v>5704204.7300000004</v>
          </cell>
          <cell r="AH4040">
            <v>5808200.4400000004</v>
          </cell>
          <cell r="AI4040">
            <v>5914458.3899999997</v>
          </cell>
          <cell r="AJ4040">
            <v>6023036.7800000003</v>
          </cell>
          <cell r="AK4040">
            <v>6133995.5099999998</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row>
        <row r="4041">
          <cell r="A4041" t="str">
            <v>WYIrrigationTime-Of-UseNon-Incentive CostsLow Participation Case0</v>
          </cell>
          <cell r="B4041" t="str">
            <v>WY</v>
          </cell>
          <cell r="C4041" t="str">
            <v>Irrigation</v>
          </cell>
          <cell r="D4041" t="str">
            <v>Time-Of-Use</v>
          </cell>
          <cell r="E4041" t="str">
            <v>Non-Incentive Costs</v>
          </cell>
          <cell r="F4041" t="str">
            <v>Low Participation Case</v>
          </cell>
          <cell r="G4041">
            <v>0</v>
          </cell>
          <cell r="H4041">
            <v>0</v>
          </cell>
          <cell r="I4041">
            <v>0</v>
          </cell>
          <cell r="J4041">
            <v>0</v>
          </cell>
          <cell r="K4041">
            <v>0</v>
          </cell>
          <cell r="L4041">
            <v>0</v>
          </cell>
          <cell r="M4041">
            <v>0</v>
          </cell>
          <cell r="N4041">
            <v>0</v>
          </cell>
          <cell r="O4041">
            <v>0</v>
          </cell>
          <cell r="P4041">
            <v>0</v>
          </cell>
          <cell r="Q4041">
            <v>0</v>
          </cell>
          <cell r="R4041">
            <v>5482636.7300000004</v>
          </cell>
          <cell r="S4041">
            <v>11437731.27</v>
          </cell>
          <cell r="T4041">
            <v>23748445.530000001</v>
          </cell>
          <cell r="U4041">
            <v>12818922.52</v>
          </cell>
          <cell r="V4041">
            <v>7177502.6100000003</v>
          </cell>
          <cell r="W4041">
            <v>1035039.42</v>
          </cell>
          <cell r="X4041">
            <v>1056694.75</v>
          </cell>
          <cell r="Y4041">
            <v>1077608.81</v>
          </cell>
          <cell r="Z4041">
            <v>1098962.6200000001</v>
          </cell>
          <cell r="AA4041">
            <v>1121099.71</v>
          </cell>
          <cell r="AB4041">
            <v>1143734.93</v>
          </cell>
          <cell r="AC4041">
            <v>1169950.97</v>
          </cell>
          <cell r="AD4041">
            <v>1234739.83</v>
          </cell>
          <cell r="AE4041">
            <v>1274929.31</v>
          </cell>
          <cell r="AF4041">
            <v>1316427.29</v>
          </cell>
          <cell r="AG4041">
            <v>1359276.37</v>
          </cell>
          <cell r="AH4041">
            <v>1403520.56</v>
          </cell>
          <cell r="AI4041">
            <v>1449205.28</v>
          </cell>
          <cell r="AJ4041">
            <v>1496377.44</v>
          </cell>
          <cell r="AK4041">
            <v>1545085.48</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row>
        <row r="4042">
          <cell r="A4042" t="str">
            <v>WYIrrigationTime-Of-UseSummer Peak Reduction @Meter  (MW)Low Participation Case0</v>
          </cell>
          <cell r="B4042" t="str">
            <v>WY</v>
          </cell>
          <cell r="C4042" t="str">
            <v>Irrigation</v>
          </cell>
          <cell r="D4042" t="str">
            <v>Time-Of-Use</v>
          </cell>
          <cell r="E4042" t="str">
            <v>Summer Peak Reduction @Meter  (MW)</v>
          </cell>
          <cell r="F4042" t="str">
            <v>Low Participation Case</v>
          </cell>
          <cell r="G4042">
            <v>0</v>
          </cell>
          <cell r="H4042">
            <v>0</v>
          </cell>
          <cell r="I4042">
            <v>0</v>
          </cell>
          <cell r="J4042">
            <v>0</v>
          </cell>
          <cell r="K4042">
            <v>0</v>
          </cell>
          <cell r="L4042">
            <v>0</v>
          </cell>
          <cell r="M4042">
            <v>0</v>
          </cell>
          <cell r="N4042">
            <v>0</v>
          </cell>
          <cell r="O4042">
            <v>0</v>
          </cell>
          <cell r="P4042">
            <v>0</v>
          </cell>
          <cell r="Q4042">
            <v>0</v>
          </cell>
          <cell r="R4042">
            <v>5.1061481672101516</v>
          </cell>
          <cell r="S4042">
            <v>15.546439584201273</v>
          </cell>
          <cell r="T4042">
            <v>36.769815927493447</v>
          </cell>
          <cell r="U4042">
            <v>47.99510590524666</v>
          </cell>
          <cell r="V4042">
            <v>54.039254216657497</v>
          </cell>
          <cell r="W4042">
            <v>54.75501228123791</v>
          </cell>
          <cell r="X4042">
            <v>55.462504704051796</v>
          </cell>
          <cell r="Y4042">
            <v>56.170704503007471</v>
          </cell>
          <cell r="Z4042">
            <v>56.91276145592839</v>
          </cell>
          <cell r="AA4042">
            <v>57.74360864977195</v>
          </cell>
          <cell r="AB4042">
            <v>58.507439221742665</v>
          </cell>
          <cell r="AC4042">
            <v>59.27262640549219</v>
          </cell>
          <cell r="AD4042">
            <v>60.065513565673378</v>
          </cell>
          <cell r="AE4042">
            <v>60.869007140432515</v>
          </cell>
          <cell r="AF4042">
            <v>61.683249011282939</v>
          </cell>
          <cell r="AG4042">
            <v>62.508382957680382</v>
          </cell>
          <cell r="AH4042">
            <v>63.344554682411669</v>
          </cell>
          <cell r="AI4042">
            <v>64.191911837323005</v>
          </cell>
          <cell r="AJ4042">
            <v>65.050604049392433</v>
          </cell>
          <cell r="AK4042">
            <v>65.920782947151125</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row>
        <row r="4043">
          <cell r="A4043" t="str">
            <v>WYIrrigationTime-Of-UseSummer Peak Reduction @Generation (MW)Low Participation Case0</v>
          </cell>
          <cell r="B4043" t="str">
            <v>WY</v>
          </cell>
          <cell r="C4043" t="str">
            <v>Irrigation</v>
          </cell>
          <cell r="D4043" t="str">
            <v>Time-Of-Use</v>
          </cell>
          <cell r="E4043" t="str">
            <v>Summer Peak Reduction @Generation (MW)</v>
          </cell>
          <cell r="F4043" t="str">
            <v>Low Participation Case</v>
          </cell>
          <cell r="G4043">
            <v>0</v>
          </cell>
          <cell r="H4043">
            <v>0</v>
          </cell>
          <cell r="I4043">
            <v>0</v>
          </cell>
          <cell r="J4043">
            <v>0</v>
          </cell>
          <cell r="K4043">
            <v>0</v>
          </cell>
          <cell r="L4043">
            <v>0</v>
          </cell>
          <cell r="M4043">
            <v>0</v>
          </cell>
          <cell r="N4043">
            <v>0</v>
          </cell>
          <cell r="O4043">
            <v>0</v>
          </cell>
          <cell r="P4043">
            <v>0</v>
          </cell>
          <cell r="Q4043">
            <v>0</v>
          </cell>
          <cell r="R4043">
            <v>5.6309529854545115</v>
          </cell>
          <cell r="S4043">
            <v>17.1442871462299</v>
          </cell>
          <cell r="T4043">
            <v>40.548980952242438</v>
          </cell>
          <cell r="U4043">
            <v>52.92799504328039</v>
          </cell>
          <cell r="V4043">
            <v>59.593354892652727</v>
          </cell>
          <cell r="W4043">
            <v>60.382677857562754</v>
          </cell>
          <cell r="X4043">
            <v>61.162885646285609</v>
          </cell>
          <cell r="Y4043">
            <v>61.94387351456492</v>
          </cell>
          <cell r="Z4043">
            <v>62.762198341341403</v>
          </cell>
          <cell r="AA4043">
            <v>63.678439181486489</v>
          </cell>
          <cell r="AB4043">
            <v>64.520775498172327</v>
          </cell>
          <cell r="AC4043">
            <v>65.364607857843168</v>
          </cell>
          <cell r="AD4043">
            <v>66.238987169908881</v>
          </cell>
          <cell r="AE4043">
            <v>67.125063013269198</v>
          </cell>
          <cell r="AF4043">
            <v>68.022991851877961</v>
          </cell>
          <cell r="AG4043">
            <v>68.932932242700019</v>
          </cell>
          <cell r="AH4043">
            <v>69.855044863709381</v>
          </cell>
          <cell r="AI4043">
            <v>70.789492542261797</v>
          </cell>
          <cell r="AJ4043">
            <v>71.73644028384696</v>
          </cell>
          <cell r="AK4043">
            <v>72.696055301225314</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row>
        <row r="4044">
          <cell r="A4044" t="str">
            <v>WYIrrigationTime-Of-UseWinter Peak Reduction @Meter  (MW)Low Participation Case0</v>
          </cell>
          <cell r="B4044" t="str">
            <v>WY</v>
          </cell>
          <cell r="C4044" t="str">
            <v>Irrigation</v>
          </cell>
          <cell r="D4044" t="str">
            <v>Time-Of-Use</v>
          </cell>
          <cell r="E4044" t="str">
            <v>Winter Peak Reduction @Meter  (MW)</v>
          </cell>
          <cell r="F4044" t="str">
            <v>Low Participation Case</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row>
        <row r="4045">
          <cell r="A4045" t="str">
            <v>WYIrrigationTime-Of-UseWinter Peak Reduction @Generation (MW)Low Participation Case0</v>
          </cell>
          <cell r="B4045" t="str">
            <v>WY</v>
          </cell>
          <cell r="C4045" t="str">
            <v>Irrigation</v>
          </cell>
          <cell r="D4045" t="str">
            <v>Time-Of-Use</v>
          </cell>
          <cell r="E4045" t="str">
            <v>Winter Peak Reduction @Generation (MW)</v>
          </cell>
          <cell r="F4045" t="str">
            <v>Low Participation Case</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row>
        <row r="4046">
          <cell r="A4046" t="str">
            <v>WYIrrigationTime-Of-UseProgram Annual BenefitsLow Participation Case0</v>
          </cell>
          <cell r="B4046" t="str">
            <v>WY</v>
          </cell>
          <cell r="C4046" t="str">
            <v>Irrigation</v>
          </cell>
          <cell r="D4046" t="str">
            <v>Time-Of-Use</v>
          </cell>
          <cell r="E4046" t="str">
            <v>Program Annual Benefits</v>
          </cell>
          <cell r="F4046" t="str">
            <v>Low Participation Case</v>
          </cell>
          <cell r="G4046">
            <v>0</v>
          </cell>
        </row>
        <row r="4047">
          <cell r="A4047" t="str">
            <v>WYIrrigationTime-Of-UseNew ParticipantsLow Participation Case0</v>
          </cell>
          <cell r="B4047" t="str">
            <v>WY</v>
          </cell>
          <cell r="C4047" t="str">
            <v>Irrigation</v>
          </cell>
          <cell r="D4047" t="str">
            <v>Time-Of-Use</v>
          </cell>
          <cell r="E4047" t="str">
            <v>New Participants</v>
          </cell>
          <cell r="F4047" t="str">
            <v>Low Participation Case</v>
          </cell>
          <cell r="G4047">
            <v>0</v>
          </cell>
          <cell r="H4047">
            <v>0</v>
          </cell>
          <cell r="I4047">
            <v>0</v>
          </cell>
          <cell r="J4047">
            <v>0</v>
          </cell>
          <cell r="K4047">
            <v>0</v>
          </cell>
          <cell r="L4047">
            <v>0</v>
          </cell>
          <cell r="M4047">
            <v>0</v>
          </cell>
          <cell r="N4047">
            <v>0</v>
          </cell>
          <cell r="O4047">
            <v>0</v>
          </cell>
          <cell r="P4047">
            <v>0</v>
          </cell>
          <cell r="Q4047">
            <v>0</v>
          </cell>
          <cell r="R4047">
            <v>16746.686550000006</v>
          </cell>
          <cell r="S4047">
            <v>34271.919000000009</v>
          </cell>
          <cell r="T4047">
            <v>69833.664450000011</v>
          </cell>
          <cell r="U4047">
            <v>36847.527750000037</v>
          </cell>
          <cell r="V4047">
            <v>20100.588749999937</v>
          </cell>
          <cell r="W4047">
            <v>2583.0255000000179</v>
          </cell>
          <cell r="X4047">
            <v>2585.7149999999965</v>
          </cell>
          <cell r="Y4047">
            <v>2585.2035000000324</v>
          </cell>
          <cell r="Z4047">
            <v>2584.5764999999665</v>
          </cell>
          <cell r="AA4047">
            <v>2584.3950000000186</v>
          </cell>
          <cell r="AB4047">
            <v>2584.7249999999767</v>
          </cell>
          <cell r="AC4047">
            <v>2592.8595000000205</v>
          </cell>
          <cell r="AD4047">
            <v>2694.0321599718882</v>
          </cell>
          <cell r="AE4047">
            <v>2731.0805338135397</v>
          </cell>
          <cell r="AF4047">
            <v>2768.6383974915661</v>
          </cell>
          <cell r="AG4047">
            <v>2806.7127575183695</v>
          </cell>
          <cell r="AH4047">
            <v>2845.3107167601411</v>
          </cell>
          <cell r="AI4047">
            <v>2884.4394757617847</v>
          </cell>
          <cell r="AJ4047">
            <v>2924.1063340901455</v>
          </cell>
          <cell r="AK4047">
            <v>2964.3186916958948</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row>
        <row r="4048">
          <cell r="A4048" t="str">
            <v>WYIrrigationTime-Of-UseIncentive CostsLow Participation Case0</v>
          </cell>
          <cell r="B4048" t="str">
            <v>WY</v>
          </cell>
          <cell r="C4048" t="str">
            <v>Irrigation</v>
          </cell>
          <cell r="D4048" t="str">
            <v>Time-Of-Use</v>
          </cell>
          <cell r="E4048" t="str">
            <v>Incentive Costs</v>
          </cell>
          <cell r="F4048" t="str">
            <v>Low Participation Case</v>
          </cell>
          <cell r="G4048">
            <v>0</v>
          </cell>
          <cell r="H4048">
            <v>0</v>
          </cell>
          <cell r="I4048">
            <v>0</v>
          </cell>
          <cell r="J4048">
            <v>0</v>
          </cell>
          <cell r="K4048">
            <v>0</v>
          </cell>
          <cell r="L4048">
            <v>0</v>
          </cell>
          <cell r="M4048">
            <v>0</v>
          </cell>
          <cell r="N4048">
            <v>0</v>
          </cell>
          <cell r="O4048">
            <v>0</v>
          </cell>
          <cell r="P4048">
            <v>0</v>
          </cell>
          <cell r="Q4048">
            <v>0</v>
          </cell>
          <cell r="R4048">
            <v>351680.42</v>
          </cell>
          <cell r="S4048">
            <v>1071390.72</v>
          </cell>
          <cell r="T4048">
            <v>2537897.67</v>
          </cell>
          <cell r="U4048">
            <v>3311695.75</v>
          </cell>
          <cell r="V4048">
            <v>3733808.12</v>
          </cell>
          <cell r="W4048">
            <v>3788051.65</v>
          </cell>
          <cell r="X4048">
            <v>3842351.67</v>
          </cell>
          <cell r="Y4048">
            <v>3896640.94</v>
          </cell>
          <cell r="Z4048">
            <v>3950917.05</v>
          </cell>
          <cell r="AA4048">
            <v>4005189.34</v>
          </cell>
          <cell r="AB4048">
            <v>4059468.57</v>
          </cell>
          <cell r="AC4048">
            <v>4113918.62</v>
          </cell>
          <cell r="AD4048">
            <v>4170493.29</v>
          </cell>
          <cell r="AE4048">
            <v>4227845.9800000004</v>
          </cell>
          <cell r="AF4048">
            <v>4285987.3899999997</v>
          </cell>
          <cell r="AG4048">
            <v>4344928.3600000003</v>
          </cell>
          <cell r="AH4048">
            <v>4404679.88</v>
          </cell>
          <cell r="AI4048">
            <v>4465253.1100000003</v>
          </cell>
          <cell r="AJ4048">
            <v>4526659.34</v>
          </cell>
          <cell r="AK4048">
            <v>4588910.04</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row>
        <row r="4049">
          <cell r="A4049" t="str">
            <v>WYIrrigationTime-Of-UseParticipantsLow Participation Case0</v>
          </cell>
          <cell r="B4049" t="str">
            <v>WY</v>
          </cell>
          <cell r="C4049" t="str">
            <v>Irrigation</v>
          </cell>
          <cell r="D4049" t="str">
            <v>Time-Of-Use</v>
          </cell>
          <cell r="E4049" t="str">
            <v>Participants</v>
          </cell>
          <cell r="F4049" t="str">
            <v>Low Participation Case</v>
          </cell>
          <cell r="G4049">
            <v>0</v>
          </cell>
          <cell r="H4049">
            <v>0</v>
          </cell>
          <cell r="I4049">
            <v>0</v>
          </cell>
          <cell r="J4049">
            <v>0</v>
          </cell>
          <cell r="K4049">
            <v>0</v>
          </cell>
          <cell r="L4049">
            <v>0</v>
          </cell>
          <cell r="M4049">
            <v>0</v>
          </cell>
          <cell r="N4049">
            <v>0</v>
          </cell>
          <cell r="O4049">
            <v>0</v>
          </cell>
          <cell r="P4049">
            <v>0</v>
          </cell>
          <cell r="Q4049">
            <v>0</v>
          </cell>
          <cell r="R4049">
            <v>16746.686550000006</v>
          </cell>
          <cell r="S4049">
            <v>51018.605550000015</v>
          </cell>
          <cell r="T4049">
            <v>120852.27000000002</v>
          </cell>
          <cell r="U4049">
            <v>157699.79775000006</v>
          </cell>
          <cell r="V4049">
            <v>177800.38649999999</v>
          </cell>
          <cell r="W4049">
            <v>180383.41200000001</v>
          </cell>
          <cell r="X4049">
            <v>182969.12700000001</v>
          </cell>
          <cell r="Y4049">
            <v>185554.33050000004</v>
          </cell>
          <cell r="Z4049">
            <v>188138.90700000001</v>
          </cell>
          <cell r="AA4049">
            <v>190723.30200000003</v>
          </cell>
          <cell r="AB4049">
            <v>193308.027</v>
          </cell>
          <cell r="AC4049">
            <v>195900.88650000002</v>
          </cell>
          <cell r="AD4049">
            <v>198594.91865997191</v>
          </cell>
          <cell r="AE4049">
            <v>201325.99919378545</v>
          </cell>
          <cell r="AF4049">
            <v>204094.63759127702</v>
          </cell>
          <cell r="AG4049">
            <v>206901.35034879539</v>
          </cell>
          <cell r="AH4049">
            <v>209746.66106555553</v>
          </cell>
          <cell r="AI4049">
            <v>212631.10054131731</v>
          </cell>
          <cell r="AJ4049">
            <v>215555.20687540746</v>
          </cell>
          <cell r="AK4049">
            <v>218519.52556710335</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row>
        <row r="4050">
          <cell r="A4050" t="str">
            <v>WYLarge C&amp;ITime-Of-UseProgram Annual BenefitsLow Participation Case0</v>
          </cell>
          <cell r="B4050" t="str">
            <v>WY</v>
          </cell>
          <cell r="C4050" t="str">
            <v>Large C&amp;I</v>
          </cell>
          <cell r="D4050" t="str">
            <v>Time-Of-Use</v>
          </cell>
          <cell r="E4050" t="str">
            <v>Program Annual Benefits</v>
          </cell>
          <cell r="F4050" t="str">
            <v>Low Participation Case</v>
          </cell>
          <cell r="G4050">
            <v>0</v>
          </cell>
          <cell r="H4050">
            <v>0</v>
          </cell>
          <cell r="I4050">
            <v>0</v>
          </cell>
          <cell r="J4050">
            <v>0</v>
          </cell>
          <cell r="K4050">
            <v>0</v>
          </cell>
          <cell r="L4050">
            <v>0</v>
          </cell>
          <cell r="M4050">
            <v>0</v>
          </cell>
          <cell r="N4050">
            <v>0</v>
          </cell>
          <cell r="O4050">
            <v>0</v>
          </cell>
          <cell r="P4050">
            <v>0</v>
          </cell>
          <cell r="Q4050">
            <v>0</v>
          </cell>
          <cell r="R4050">
            <v>573231.01</v>
          </cell>
          <cell r="S4050">
            <v>1745288.43</v>
          </cell>
          <cell r="T4050">
            <v>4127886.26</v>
          </cell>
          <cell r="U4050">
            <v>5388069.9000000004</v>
          </cell>
          <cell r="V4050">
            <v>6066603.5300000003</v>
          </cell>
          <cell r="W4050">
            <v>6146956.6100000003</v>
          </cell>
          <cell r="X4050">
            <v>6226381.7599999998</v>
          </cell>
          <cell r="Y4050">
            <v>6305886.3200000003</v>
          </cell>
          <cell r="Z4050">
            <v>6389191.79</v>
          </cell>
          <cell r="AA4050">
            <v>6482465.1100000003</v>
          </cell>
          <cell r="AB4050">
            <v>6568214.9500000002</v>
          </cell>
          <cell r="AC4050">
            <v>6654117.0800000001</v>
          </cell>
          <cell r="AD4050">
            <v>6743128.8899999997</v>
          </cell>
          <cell r="AE4050">
            <v>6833331.4100000001</v>
          </cell>
          <cell r="AF4050">
            <v>6924740.5700000003</v>
          </cell>
          <cell r="AG4050">
            <v>7017372.5</v>
          </cell>
          <cell r="AH4050">
            <v>7111243.5700000003</v>
          </cell>
          <cell r="AI4050">
            <v>7206370.3399999999</v>
          </cell>
          <cell r="AJ4050">
            <v>7302769.6200000001</v>
          </cell>
          <cell r="AK4050">
            <v>7400458.4299999997</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row>
        <row r="4051">
          <cell r="A4051" t="str">
            <v>WYLarge C&amp;ITime-Of-UseProgram Annual CostsLow Participation Case0</v>
          </cell>
          <cell r="B4051" t="str">
            <v>WY</v>
          </cell>
          <cell r="C4051" t="str">
            <v>Large C&amp;I</v>
          </cell>
          <cell r="D4051" t="str">
            <v>Time-Of-Use</v>
          </cell>
          <cell r="E4051" t="str">
            <v>Program Annual Costs</v>
          </cell>
          <cell r="F4051" t="str">
            <v>Low Participation Case</v>
          </cell>
          <cell r="G4051">
            <v>0</v>
          </cell>
          <cell r="H4051">
            <v>0</v>
          </cell>
          <cell r="I4051">
            <v>0</v>
          </cell>
          <cell r="J4051">
            <v>0</v>
          </cell>
          <cell r="K4051">
            <v>0</v>
          </cell>
          <cell r="L4051">
            <v>0</v>
          </cell>
          <cell r="M4051">
            <v>0</v>
          </cell>
          <cell r="N4051">
            <v>0</v>
          </cell>
          <cell r="O4051">
            <v>0</v>
          </cell>
          <cell r="P4051">
            <v>0</v>
          </cell>
          <cell r="Q4051">
            <v>0</v>
          </cell>
          <cell r="R4051">
            <v>5834317.1500000004</v>
          </cell>
          <cell r="S4051">
            <v>12509121.98</v>
          </cell>
          <cell r="T4051">
            <v>26286343.199999999</v>
          </cell>
          <cell r="U4051">
            <v>16130618.27</v>
          </cell>
          <cell r="V4051">
            <v>10911310.720000001</v>
          </cell>
          <cell r="W4051">
            <v>4823091.07</v>
          </cell>
          <cell r="X4051">
            <v>4899046.41</v>
          </cell>
          <cell r="Y4051">
            <v>4974249.76</v>
          </cell>
          <cell r="Z4051">
            <v>5049879.66</v>
          </cell>
          <cell r="AA4051">
            <v>5126289.05</v>
          </cell>
          <cell r="AB4051">
            <v>5203203.5</v>
          </cell>
          <cell r="AC4051">
            <v>5283869.59</v>
          </cell>
          <cell r="AD4051">
            <v>5405233.1200000001</v>
          </cell>
          <cell r="AE4051">
            <v>5502775.29</v>
          </cell>
          <cell r="AF4051">
            <v>5602414.6799999997</v>
          </cell>
          <cell r="AG4051">
            <v>5704204.7300000004</v>
          </cell>
          <cell r="AH4051">
            <v>5808200.4400000004</v>
          </cell>
          <cell r="AI4051">
            <v>5914458.3899999997</v>
          </cell>
          <cell r="AJ4051">
            <v>6023036.7800000003</v>
          </cell>
          <cell r="AK4051">
            <v>6133995.5099999998</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row>
        <row r="4052">
          <cell r="A4052" t="str">
            <v>WYLarge C&amp;ITime-Of-UseNon-Incentive CostsLow Participation Case0</v>
          </cell>
          <cell r="B4052" t="str">
            <v>WY</v>
          </cell>
          <cell r="C4052" t="str">
            <v>Large C&amp;I</v>
          </cell>
          <cell r="D4052" t="str">
            <v>Time-Of-Use</v>
          </cell>
          <cell r="E4052" t="str">
            <v>Non-Incentive Costs</v>
          </cell>
          <cell r="F4052" t="str">
            <v>Low Participation Case</v>
          </cell>
          <cell r="G4052">
            <v>0</v>
          </cell>
          <cell r="H4052">
            <v>0</v>
          </cell>
          <cell r="I4052">
            <v>0</v>
          </cell>
          <cell r="J4052">
            <v>0</v>
          </cell>
          <cell r="K4052">
            <v>0</v>
          </cell>
          <cell r="L4052">
            <v>0</v>
          </cell>
          <cell r="M4052">
            <v>0</v>
          </cell>
          <cell r="N4052">
            <v>0</v>
          </cell>
          <cell r="O4052">
            <v>0</v>
          </cell>
          <cell r="P4052">
            <v>0</v>
          </cell>
          <cell r="Q4052">
            <v>0</v>
          </cell>
          <cell r="R4052">
            <v>5482636.7300000004</v>
          </cell>
          <cell r="S4052">
            <v>11437731.27</v>
          </cell>
          <cell r="T4052">
            <v>23748445.530000001</v>
          </cell>
          <cell r="U4052">
            <v>12818922.52</v>
          </cell>
          <cell r="V4052">
            <v>7177502.6100000003</v>
          </cell>
          <cell r="W4052">
            <v>1035039.42</v>
          </cell>
          <cell r="X4052">
            <v>1056694.75</v>
          </cell>
          <cell r="Y4052">
            <v>1077608.81</v>
          </cell>
          <cell r="Z4052">
            <v>1098962.6200000001</v>
          </cell>
          <cell r="AA4052">
            <v>1121099.71</v>
          </cell>
          <cell r="AB4052">
            <v>1143734.93</v>
          </cell>
          <cell r="AC4052">
            <v>1169950.97</v>
          </cell>
          <cell r="AD4052">
            <v>1234739.83</v>
          </cell>
          <cell r="AE4052">
            <v>1274929.31</v>
          </cell>
          <cell r="AF4052">
            <v>1316427.29</v>
          </cell>
          <cell r="AG4052">
            <v>1359276.37</v>
          </cell>
          <cell r="AH4052">
            <v>1403520.56</v>
          </cell>
          <cell r="AI4052">
            <v>1449205.28</v>
          </cell>
          <cell r="AJ4052">
            <v>1496377.44</v>
          </cell>
          <cell r="AK4052">
            <v>1545085.48</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row>
        <row r="4053">
          <cell r="A4053" t="str">
            <v>WYLarge C&amp;ITime-Of-UseSummer Peak Reduction @Meter  (MW)Low Participation Case0</v>
          </cell>
          <cell r="B4053" t="str">
            <v>WY</v>
          </cell>
          <cell r="C4053" t="str">
            <v>Large C&amp;I</v>
          </cell>
          <cell r="D4053" t="str">
            <v>Time-Of-Use</v>
          </cell>
          <cell r="E4053" t="str">
            <v>Summer Peak Reduction @Meter  (MW)</v>
          </cell>
          <cell r="F4053" t="str">
            <v>Low Participation Case</v>
          </cell>
          <cell r="G4053">
            <v>0</v>
          </cell>
          <cell r="H4053">
            <v>0</v>
          </cell>
          <cell r="I4053">
            <v>0</v>
          </cell>
          <cell r="J4053">
            <v>0</v>
          </cell>
          <cell r="K4053">
            <v>0</v>
          </cell>
          <cell r="L4053">
            <v>0</v>
          </cell>
          <cell r="M4053">
            <v>0</v>
          </cell>
          <cell r="N4053">
            <v>0</v>
          </cell>
          <cell r="O4053">
            <v>0</v>
          </cell>
          <cell r="P4053">
            <v>0</v>
          </cell>
          <cell r="Q4053">
            <v>0</v>
          </cell>
          <cell r="R4053">
            <v>5.1061481672101516</v>
          </cell>
          <cell r="S4053">
            <v>15.546439584201273</v>
          </cell>
          <cell r="T4053">
            <v>36.769815927493447</v>
          </cell>
          <cell r="U4053">
            <v>47.99510590524666</v>
          </cell>
          <cell r="V4053">
            <v>54.039254216657497</v>
          </cell>
          <cell r="W4053">
            <v>54.75501228123791</v>
          </cell>
          <cell r="X4053">
            <v>55.462504704051796</v>
          </cell>
          <cell r="Y4053">
            <v>56.170704503007471</v>
          </cell>
          <cell r="Z4053">
            <v>56.91276145592839</v>
          </cell>
          <cell r="AA4053">
            <v>57.74360864977195</v>
          </cell>
          <cell r="AB4053">
            <v>58.507439221742665</v>
          </cell>
          <cell r="AC4053">
            <v>59.27262640549219</v>
          </cell>
          <cell r="AD4053">
            <v>60.065513565673378</v>
          </cell>
          <cell r="AE4053">
            <v>60.869007140432515</v>
          </cell>
          <cell r="AF4053">
            <v>61.683249011282939</v>
          </cell>
          <cell r="AG4053">
            <v>62.508382957680382</v>
          </cell>
          <cell r="AH4053">
            <v>63.344554682411669</v>
          </cell>
          <cell r="AI4053">
            <v>64.191911837323005</v>
          </cell>
          <cell r="AJ4053">
            <v>65.050604049392433</v>
          </cell>
          <cell r="AK4053">
            <v>65.920782947151125</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row>
        <row r="4054">
          <cell r="A4054" t="str">
            <v>WYLarge C&amp;ITime-Of-UseSummer Peak Reduction @Generation (MW)Low Participation Case0</v>
          </cell>
          <cell r="B4054" t="str">
            <v>WY</v>
          </cell>
          <cell r="C4054" t="str">
            <v>Large C&amp;I</v>
          </cell>
          <cell r="D4054" t="str">
            <v>Time-Of-Use</v>
          </cell>
          <cell r="E4054" t="str">
            <v>Summer Peak Reduction @Generation (MW)</v>
          </cell>
          <cell r="F4054" t="str">
            <v>Low Participation Case</v>
          </cell>
          <cell r="G4054">
            <v>0</v>
          </cell>
          <cell r="H4054">
            <v>0</v>
          </cell>
          <cell r="I4054">
            <v>0</v>
          </cell>
          <cell r="J4054">
            <v>0</v>
          </cell>
          <cell r="K4054">
            <v>0</v>
          </cell>
          <cell r="L4054">
            <v>0</v>
          </cell>
          <cell r="M4054">
            <v>0</v>
          </cell>
          <cell r="N4054">
            <v>0</v>
          </cell>
          <cell r="O4054">
            <v>0</v>
          </cell>
          <cell r="P4054">
            <v>0</v>
          </cell>
          <cell r="Q4054">
            <v>0</v>
          </cell>
          <cell r="R4054">
            <v>5.6309529854545115</v>
          </cell>
          <cell r="S4054">
            <v>17.1442871462299</v>
          </cell>
          <cell r="T4054">
            <v>40.548980952242438</v>
          </cell>
          <cell r="U4054">
            <v>52.92799504328039</v>
          </cell>
          <cell r="V4054">
            <v>59.593354892652727</v>
          </cell>
          <cell r="W4054">
            <v>60.382677857562754</v>
          </cell>
          <cell r="X4054">
            <v>61.162885646285609</v>
          </cell>
          <cell r="Y4054">
            <v>61.94387351456492</v>
          </cell>
          <cell r="Z4054">
            <v>62.762198341341403</v>
          </cell>
          <cell r="AA4054">
            <v>63.678439181486489</v>
          </cell>
          <cell r="AB4054">
            <v>64.520775498172327</v>
          </cell>
          <cell r="AC4054">
            <v>65.364607857843168</v>
          </cell>
          <cell r="AD4054">
            <v>66.238987169908881</v>
          </cell>
          <cell r="AE4054">
            <v>67.125063013269198</v>
          </cell>
          <cell r="AF4054">
            <v>68.022991851877961</v>
          </cell>
          <cell r="AG4054">
            <v>68.932932242700019</v>
          </cell>
          <cell r="AH4054">
            <v>69.855044863709381</v>
          </cell>
          <cell r="AI4054">
            <v>70.789492542261797</v>
          </cell>
          <cell r="AJ4054">
            <v>71.73644028384696</v>
          </cell>
          <cell r="AK4054">
            <v>72.696055301225314</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row>
        <row r="4055">
          <cell r="A4055" t="str">
            <v>WYLarge C&amp;ITime-Of-UseWinter Peak Reduction @Meter  (MW)Low Participation Case0</v>
          </cell>
          <cell r="B4055" t="str">
            <v>WY</v>
          </cell>
          <cell r="C4055" t="str">
            <v>Large C&amp;I</v>
          </cell>
          <cell r="D4055" t="str">
            <v>Time-Of-Use</v>
          </cell>
          <cell r="E4055" t="str">
            <v>Winter Peak Reduction @Meter  (MW)</v>
          </cell>
          <cell r="F4055" t="str">
            <v>Low Participation Case</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row>
        <row r="4056">
          <cell r="A4056" t="str">
            <v>WYLarge C&amp;ITime-Of-UseWinter Peak Reduction @Generation (MW)Low Participation Case0</v>
          </cell>
          <cell r="B4056" t="str">
            <v>WY</v>
          </cell>
          <cell r="C4056" t="str">
            <v>Large C&amp;I</v>
          </cell>
          <cell r="D4056" t="str">
            <v>Time-Of-Use</v>
          </cell>
          <cell r="E4056" t="str">
            <v>Winter Peak Reduction @Generation (MW)</v>
          </cell>
          <cell r="F4056" t="str">
            <v>Low Participation Case</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row>
        <row r="4057">
          <cell r="A4057" t="str">
            <v>WYLarge C&amp;ITime-Of-UseProgram Annual BenefitsLow Participation Case0</v>
          </cell>
          <cell r="B4057" t="str">
            <v>WY</v>
          </cell>
          <cell r="C4057" t="str">
            <v>Large C&amp;I</v>
          </cell>
          <cell r="D4057" t="str">
            <v>Time-Of-Use</v>
          </cell>
          <cell r="E4057" t="str">
            <v>Program Annual Benefits</v>
          </cell>
          <cell r="F4057" t="str">
            <v>Low Participation Case</v>
          </cell>
          <cell r="G4057">
            <v>0</v>
          </cell>
        </row>
        <row r="4058">
          <cell r="A4058" t="str">
            <v>WYLarge C&amp;ITime-Of-UseNew ParticipantsLow Participation Case0</v>
          </cell>
          <cell r="B4058" t="str">
            <v>WY</v>
          </cell>
          <cell r="C4058" t="str">
            <v>Large C&amp;I</v>
          </cell>
          <cell r="D4058" t="str">
            <v>Time-Of-Use</v>
          </cell>
          <cell r="E4058" t="str">
            <v>New Participants</v>
          </cell>
          <cell r="F4058" t="str">
            <v>Low Participation Case</v>
          </cell>
          <cell r="G4058">
            <v>0</v>
          </cell>
          <cell r="H4058">
            <v>0</v>
          </cell>
          <cell r="I4058">
            <v>0</v>
          </cell>
          <cell r="J4058">
            <v>0</v>
          </cell>
          <cell r="K4058">
            <v>0</v>
          </cell>
          <cell r="L4058">
            <v>0</v>
          </cell>
          <cell r="M4058">
            <v>0</v>
          </cell>
          <cell r="N4058">
            <v>0</v>
          </cell>
          <cell r="O4058">
            <v>0</v>
          </cell>
          <cell r="P4058">
            <v>0</v>
          </cell>
          <cell r="Q4058">
            <v>0</v>
          </cell>
          <cell r="R4058">
            <v>16746.686550000006</v>
          </cell>
          <cell r="S4058">
            <v>34271.919000000009</v>
          </cell>
          <cell r="T4058">
            <v>69833.664450000011</v>
          </cell>
          <cell r="U4058">
            <v>36847.527750000037</v>
          </cell>
          <cell r="V4058">
            <v>20100.588749999937</v>
          </cell>
          <cell r="W4058">
            <v>2583.0255000000179</v>
          </cell>
          <cell r="X4058">
            <v>2585.7149999999965</v>
          </cell>
          <cell r="Y4058">
            <v>2585.2035000000324</v>
          </cell>
          <cell r="Z4058">
            <v>2584.5764999999665</v>
          </cell>
          <cell r="AA4058">
            <v>2584.3950000000186</v>
          </cell>
          <cell r="AB4058">
            <v>2584.7249999999767</v>
          </cell>
          <cell r="AC4058">
            <v>2592.8595000000205</v>
          </cell>
          <cell r="AD4058">
            <v>2694.0321599718882</v>
          </cell>
          <cell r="AE4058">
            <v>2731.0805338135397</v>
          </cell>
          <cell r="AF4058">
            <v>2768.6383974915661</v>
          </cell>
          <cell r="AG4058">
            <v>2806.7127575183695</v>
          </cell>
          <cell r="AH4058">
            <v>2845.3107167601411</v>
          </cell>
          <cell r="AI4058">
            <v>2884.4394757617847</v>
          </cell>
          <cell r="AJ4058">
            <v>2924.1063340901455</v>
          </cell>
          <cell r="AK4058">
            <v>2964.3186916958948</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row>
        <row r="4059">
          <cell r="A4059" t="str">
            <v>WYLarge C&amp;ITime-Of-UseIncentive CostsLow Participation Case0</v>
          </cell>
          <cell r="B4059" t="str">
            <v>WY</v>
          </cell>
          <cell r="C4059" t="str">
            <v>Large C&amp;I</v>
          </cell>
          <cell r="D4059" t="str">
            <v>Time-Of-Use</v>
          </cell>
          <cell r="E4059" t="str">
            <v>Incentive Costs</v>
          </cell>
          <cell r="F4059" t="str">
            <v>Low Participation Case</v>
          </cell>
          <cell r="G4059">
            <v>0</v>
          </cell>
          <cell r="H4059">
            <v>0</v>
          </cell>
          <cell r="I4059">
            <v>0</v>
          </cell>
          <cell r="J4059">
            <v>0</v>
          </cell>
          <cell r="K4059">
            <v>0</v>
          </cell>
          <cell r="L4059">
            <v>0</v>
          </cell>
          <cell r="M4059">
            <v>0</v>
          </cell>
          <cell r="N4059">
            <v>0</v>
          </cell>
          <cell r="O4059">
            <v>0</v>
          </cell>
          <cell r="P4059">
            <v>0</v>
          </cell>
          <cell r="Q4059">
            <v>0</v>
          </cell>
          <cell r="R4059">
            <v>351680.42</v>
          </cell>
          <cell r="S4059">
            <v>1071390.72</v>
          </cell>
          <cell r="T4059">
            <v>2537897.67</v>
          </cell>
          <cell r="U4059">
            <v>3311695.75</v>
          </cell>
          <cell r="V4059">
            <v>3733808.12</v>
          </cell>
          <cell r="W4059">
            <v>3788051.65</v>
          </cell>
          <cell r="X4059">
            <v>3842351.67</v>
          </cell>
          <cell r="Y4059">
            <v>3896640.94</v>
          </cell>
          <cell r="Z4059">
            <v>3950917.05</v>
          </cell>
          <cell r="AA4059">
            <v>4005189.34</v>
          </cell>
          <cell r="AB4059">
            <v>4059468.57</v>
          </cell>
          <cell r="AC4059">
            <v>4113918.62</v>
          </cell>
          <cell r="AD4059">
            <v>4170493.29</v>
          </cell>
          <cell r="AE4059">
            <v>4227845.9800000004</v>
          </cell>
          <cell r="AF4059">
            <v>4285987.3899999997</v>
          </cell>
          <cell r="AG4059">
            <v>4344928.3600000003</v>
          </cell>
          <cell r="AH4059">
            <v>4404679.88</v>
          </cell>
          <cell r="AI4059">
            <v>4465253.1100000003</v>
          </cell>
          <cell r="AJ4059">
            <v>4526659.34</v>
          </cell>
          <cell r="AK4059">
            <v>4588910.04</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row>
        <row r="4060">
          <cell r="A4060" t="str">
            <v>WYLarge C&amp;ITime-Of-UseParticipantsLow Participation Case0</v>
          </cell>
          <cell r="B4060" t="str">
            <v>WY</v>
          </cell>
          <cell r="C4060" t="str">
            <v>Large C&amp;I</v>
          </cell>
          <cell r="D4060" t="str">
            <v>Time-Of-Use</v>
          </cell>
          <cell r="E4060" t="str">
            <v>Participants</v>
          </cell>
          <cell r="F4060" t="str">
            <v>Low Participation Case</v>
          </cell>
          <cell r="G4060">
            <v>0</v>
          </cell>
          <cell r="H4060">
            <v>0</v>
          </cell>
          <cell r="I4060">
            <v>0</v>
          </cell>
          <cell r="J4060">
            <v>0</v>
          </cell>
          <cell r="K4060">
            <v>0</v>
          </cell>
          <cell r="L4060">
            <v>0</v>
          </cell>
          <cell r="M4060">
            <v>0</v>
          </cell>
          <cell r="N4060">
            <v>0</v>
          </cell>
          <cell r="O4060">
            <v>0</v>
          </cell>
          <cell r="P4060">
            <v>0</v>
          </cell>
          <cell r="Q4060">
            <v>0</v>
          </cell>
          <cell r="R4060">
            <v>16746.686550000006</v>
          </cell>
          <cell r="S4060">
            <v>51018.605550000015</v>
          </cell>
          <cell r="T4060">
            <v>120852.27000000002</v>
          </cell>
          <cell r="U4060">
            <v>157699.79775000006</v>
          </cell>
          <cell r="V4060">
            <v>177800.38649999999</v>
          </cell>
          <cell r="W4060">
            <v>180383.41200000001</v>
          </cell>
          <cell r="X4060">
            <v>182969.12700000001</v>
          </cell>
          <cell r="Y4060">
            <v>185554.33050000004</v>
          </cell>
          <cell r="Z4060">
            <v>188138.90700000001</v>
          </cell>
          <cell r="AA4060">
            <v>190723.30200000003</v>
          </cell>
          <cell r="AB4060">
            <v>193308.027</v>
          </cell>
          <cell r="AC4060">
            <v>195900.88650000002</v>
          </cell>
          <cell r="AD4060">
            <v>198594.91865997191</v>
          </cell>
          <cell r="AE4060">
            <v>201325.99919378545</v>
          </cell>
          <cell r="AF4060">
            <v>204094.63759127702</v>
          </cell>
          <cell r="AG4060">
            <v>206901.35034879539</v>
          </cell>
          <cell r="AH4060">
            <v>209746.66106555553</v>
          </cell>
          <cell r="AI4060">
            <v>212631.10054131731</v>
          </cell>
          <cell r="AJ4060">
            <v>215555.20687540746</v>
          </cell>
          <cell r="AK4060">
            <v>218519.52556710335</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row>
        <row r="4061">
          <cell r="A4061" t="str">
            <v>WYMedium C&amp;ITime-Of-UseProgram Annual BenefitsLow Participation Case0</v>
          </cell>
          <cell r="B4061" t="str">
            <v>WY</v>
          </cell>
          <cell r="C4061" t="str">
            <v>Medium C&amp;I</v>
          </cell>
          <cell r="D4061" t="str">
            <v>Time-Of-Use</v>
          </cell>
          <cell r="E4061" t="str">
            <v>Program Annual Benefits</v>
          </cell>
          <cell r="F4061" t="str">
            <v>Low Participation Case</v>
          </cell>
          <cell r="G4061">
            <v>0</v>
          </cell>
          <cell r="H4061">
            <v>0</v>
          </cell>
          <cell r="I4061">
            <v>0</v>
          </cell>
          <cell r="J4061">
            <v>0</v>
          </cell>
          <cell r="K4061">
            <v>0</v>
          </cell>
          <cell r="L4061">
            <v>0</v>
          </cell>
          <cell r="M4061">
            <v>0</v>
          </cell>
          <cell r="N4061">
            <v>0</v>
          </cell>
          <cell r="O4061">
            <v>0</v>
          </cell>
          <cell r="P4061">
            <v>0</v>
          </cell>
          <cell r="Q4061">
            <v>0</v>
          </cell>
          <cell r="R4061">
            <v>573231.01</v>
          </cell>
          <cell r="S4061">
            <v>1745288.43</v>
          </cell>
          <cell r="T4061">
            <v>4127886.26</v>
          </cell>
          <cell r="U4061">
            <v>5388069.9000000004</v>
          </cell>
          <cell r="V4061">
            <v>6066603.5300000003</v>
          </cell>
          <cell r="W4061">
            <v>6146956.6100000003</v>
          </cell>
          <cell r="X4061">
            <v>6226381.7599999998</v>
          </cell>
          <cell r="Y4061">
            <v>6305886.3200000003</v>
          </cell>
          <cell r="Z4061">
            <v>6389191.79</v>
          </cell>
          <cell r="AA4061">
            <v>6482465.1100000003</v>
          </cell>
          <cell r="AB4061">
            <v>6568214.9500000002</v>
          </cell>
          <cell r="AC4061">
            <v>6654117.0800000001</v>
          </cell>
          <cell r="AD4061">
            <v>6743128.8899999997</v>
          </cell>
          <cell r="AE4061">
            <v>6833331.4100000001</v>
          </cell>
          <cell r="AF4061">
            <v>6924740.5700000003</v>
          </cell>
          <cell r="AG4061">
            <v>7017372.5</v>
          </cell>
          <cell r="AH4061">
            <v>7111243.5700000003</v>
          </cell>
          <cell r="AI4061">
            <v>7206370.3399999999</v>
          </cell>
          <cell r="AJ4061">
            <v>7302769.6200000001</v>
          </cell>
          <cell r="AK4061">
            <v>7400458.4299999997</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row>
        <row r="4062">
          <cell r="A4062" t="str">
            <v>WYMedium C&amp;ITime-Of-UseProgram Annual CostsLow Participation Case0</v>
          </cell>
          <cell r="B4062" t="str">
            <v>WY</v>
          </cell>
          <cell r="C4062" t="str">
            <v>Medium C&amp;I</v>
          </cell>
          <cell r="D4062" t="str">
            <v>Time-Of-Use</v>
          </cell>
          <cell r="E4062" t="str">
            <v>Program Annual Costs</v>
          </cell>
          <cell r="F4062" t="str">
            <v>Low Participation Case</v>
          </cell>
          <cell r="G4062">
            <v>0</v>
          </cell>
          <cell r="H4062">
            <v>0</v>
          </cell>
          <cell r="I4062">
            <v>0</v>
          </cell>
          <cell r="J4062">
            <v>0</v>
          </cell>
          <cell r="K4062">
            <v>0</v>
          </cell>
          <cell r="L4062">
            <v>0</v>
          </cell>
          <cell r="M4062">
            <v>0</v>
          </cell>
          <cell r="N4062">
            <v>0</v>
          </cell>
          <cell r="O4062">
            <v>0</v>
          </cell>
          <cell r="P4062">
            <v>0</v>
          </cell>
          <cell r="Q4062">
            <v>0</v>
          </cell>
          <cell r="R4062">
            <v>5834317.1500000004</v>
          </cell>
          <cell r="S4062">
            <v>12509121.98</v>
          </cell>
          <cell r="T4062">
            <v>26286343.199999999</v>
          </cell>
          <cell r="U4062">
            <v>16130618.27</v>
          </cell>
          <cell r="V4062">
            <v>10911310.720000001</v>
          </cell>
          <cell r="W4062">
            <v>4823091.07</v>
          </cell>
          <cell r="X4062">
            <v>4899046.41</v>
          </cell>
          <cell r="Y4062">
            <v>4974249.76</v>
          </cell>
          <cell r="Z4062">
            <v>5049879.66</v>
          </cell>
          <cell r="AA4062">
            <v>5126289.05</v>
          </cell>
          <cell r="AB4062">
            <v>5203203.5</v>
          </cell>
          <cell r="AC4062">
            <v>5283869.59</v>
          </cell>
          <cell r="AD4062">
            <v>5405233.1200000001</v>
          </cell>
          <cell r="AE4062">
            <v>5502775.29</v>
          </cell>
          <cell r="AF4062">
            <v>5602414.6799999997</v>
          </cell>
          <cell r="AG4062">
            <v>5704204.7300000004</v>
          </cell>
          <cell r="AH4062">
            <v>5808200.4400000004</v>
          </cell>
          <cell r="AI4062">
            <v>5914458.3899999997</v>
          </cell>
          <cell r="AJ4062">
            <v>6023036.7800000003</v>
          </cell>
          <cell r="AK4062">
            <v>6133995.5099999998</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row>
        <row r="4063">
          <cell r="A4063" t="str">
            <v>WYMedium C&amp;ITime-Of-UseNon-Incentive CostsLow Participation Case0</v>
          </cell>
          <cell r="B4063" t="str">
            <v>WY</v>
          </cell>
          <cell r="C4063" t="str">
            <v>Medium C&amp;I</v>
          </cell>
          <cell r="D4063" t="str">
            <v>Time-Of-Use</v>
          </cell>
          <cell r="E4063" t="str">
            <v>Non-Incentive Costs</v>
          </cell>
          <cell r="F4063" t="str">
            <v>Low Participation Case</v>
          </cell>
          <cell r="G4063">
            <v>0</v>
          </cell>
          <cell r="H4063">
            <v>0</v>
          </cell>
          <cell r="I4063">
            <v>0</v>
          </cell>
          <cell r="J4063">
            <v>0</v>
          </cell>
          <cell r="K4063">
            <v>0</v>
          </cell>
          <cell r="L4063">
            <v>0</v>
          </cell>
          <cell r="M4063">
            <v>0</v>
          </cell>
          <cell r="N4063">
            <v>0</v>
          </cell>
          <cell r="O4063">
            <v>0</v>
          </cell>
          <cell r="P4063">
            <v>0</v>
          </cell>
          <cell r="Q4063">
            <v>0</v>
          </cell>
          <cell r="R4063">
            <v>5482636.7300000004</v>
          </cell>
          <cell r="S4063">
            <v>11437731.27</v>
          </cell>
          <cell r="T4063">
            <v>23748445.530000001</v>
          </cell>
          <cell r="U4063">
            <v>12818922.52</v>
          </cell>
          <cell r="V4063">
            <v>7177502.6100000003</v>
          </cell>
          <cell r="W4063">
            <v>1035039.42</v>
          </cell>
          <cell r="X4063">
            <v>1056694.75</v>
          </cell>
          <cell r="Y4063">
            <v>1077608.81</v>
          </cell>
          <cell r="Z4063">
            <v>1098962.6200000001</v>
          </cell>
          <cell r="AA4063">
            <v>1121099.71</v>
          </cell>
          <cell r="AB4063">
            <v>1143734.93</v>
          </cell>
          <cell r="AC4063">
            <v>1169950.97</v>
          </cell>
          <cell r="AD4063">
            <v>1234739.83</v>
          </cell>
          <cell r="AE4063">
            <v>1274929.31</v>
          </cell>
          <cell r="AF4063">
            <v>1316427.29</v>
          </cell>
          <cell r="AG4063">
            <v>1359276.37</v>
          </cell>
          <cell r="AH4063">
            <v>1403520.56</v>
          </cell>
          <cell r="AI4063">
            <v>1449205.28</v>
          </cell>
          <cell r="AJ4063">
            <v>1496377.44</v>
          </cell>
          <cell r="AK4063">
            <v>1545085.48</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row>
        <row r="4064">
          <cell r="A4064" t="str">
            <v>WYMedium C&amp;ITime-Of-UseSummer Peak Reduction @Meter  (MW)Low Participation Case0</v>
          </cell>
          <cell r="B4064" t="str">
            <v>WY</v>
          </cell>
          <cell r="C4064" t="str">
            <v>Medium C&amp;I</v>
          </cell>
          <cell r="D4064" t="str">
            <v>Time-Of-Use</v>
          </cell>
          <cell r="E4064" t="str">
            <v>Summer Peak Reduction @Meter  (MW)</v>
          </cell>
          <cell r="F4064" t="str">
            <v>Low Participation Case</v>
          </cell>
          <cell r="G4064">
            <v>0</v>
          </cell>
          <cell r="H4064">
            <v>0</v>
          </cell>
          <cell r="I4064">
            <v>0</v>
          </cell>
          <cell r="J4064">
            <v>0</v>
          </cell>
          <cell r="K4064">
            <v>0</v>
          </cell>
          <cell r="L4064">
            <v>0</v>
          </cell>
          <cell r="M4064">
            <v>0</v>
          </cell>
          <cell r="N4064">
            <v>0</v>
          </cell>
          <cell r="O4064">
            <v>0</v>
          </cell>
          <cell r="P4064">
            <v>0</v>
          </cell>
          <cell r="Q4064">
            <v>0</v>
          </cell>
          <cell r="R4064">
            <v>5.1061481672101516</v>
          </cell>
          <cell r="S4064">
            <v>15.546439584201273</v>
          </cell>
          <cell r="T4064">
            <v>36.769815927493447</v>
          </cell>
          <cell r="U4064">
            <v>47.99510590524666</v>
          </cell>
          <cell r="V4064">
            <v>54.039254216657497</v>
          </cell>
          <cell r="W4064">
            <v>54.75501228123791</v>
          </cell>
          <cell r="X4064">
            <v>55.462504704051796</v>
          </cell>
          <cell r="Y4064">
            <v>56.170704503007471</v>
          </cell>
          <cell r="Z4064">
            <v>56.91276145592839</v>
          </cell>
          <cell r="AA4064">
            <v>57.74360864977195</v>
          </cell>
          <cell r="AB4064">
            <v>58.507439221742665</v>
          </cell>
          <cell r="AC4064">
            <v>59.27262640549219</v>
          </cell>
          <cell r="AD4064">
            <v>60.065513565673378</v>
          </cell>
          <cell r="AE4064">
            <v>60.869007140432515</v>
          </cell>
          <cell r="AF4064">
            <v>61.683249011282939</v>
          </cell>
          <cell r="AG4064">
            <v>62.508382957680382</v>
          </cell>
          <cell r="AH4064">
            <v>63.344554682411669</v>
          </cell>
          <cell r="AI4064">
            <v>64.191911837323005</v>
          </cell>
          <cell r="AJ4064">
            <v>65.050604049392433</v>
          </cell>
          <cell r="AK4064">
            <v>65.920782947151125</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row>
        <row r="4065">
          <cell r="A4065" t="str">
            <v>WYMedium C&amp;ITime-Of-UseSummer Peak Reduction @Generation (MW)Low Participation Case0</v>
          </cell>
          <cell r="B4065" t="str">
            <v>WY</v>
          </cell>
          <cell r="C4065" t="str">
            <v>Medium C&amp;I</v>
          </cell>
          <cell r="D4065" t="str">
            <v>Time-Of-Use</v>
          </cell>
          <cell r="E4065" t="str">
            <v>Summer Peak Reduction @Generation (MW)</v>
          </cell>
          <cell r="F4065" t="str">
            <v>Low Participation Case</v>
          </cell>
          <cell r="G4065">
            <v>0</v>
          </cell>
          <cell r="H4065">
            <v>0</v>
          </cell>
          <cell r="I4065">
            <v>0</v>
          </cell>
          <cell r="J4065">
            <v>0</v>
          </cell>
          <cell r="K4065">
            <v>0</v>
          </cell>
          <cell r="L4065">
            <v>0</v>
          </cell>
          <cell r="M4065">
            <v>0</v>
          </cell>
          <cell r="N4065">
            <v>0</v>
          </cell>
          <cell r="O4065">
            <v>0</v>
          </cell>
          <cell r="P4065">
            <v>0</v>
          </cell>
          <cell r="Q4065">
            <v>0</v>
          </cell>
          <cell r="R4065">
            <v>5.6309529854545115</v>
          </cell>
          <cell r="S4065">
            <v>17.1442871462299</v>
          </cell>
          <cell r="T4065">
            <v>40.548980952242438</v>
          </cell>
          <cell r="U4065">
            <v>52.92799504328039</v>
          </cell>
          <cell r="V4065">
            <v>59.593354892652727</v>
          </cell>
          <cell r="W4065">
            <v>60.382677857562754</v>
          </cell>
          <cell r="X4065">
            <v>61.162885646285609</v>
          </cell>
          <cell r="Y4065">
            <v>61.94387351456492</v>
          </cell>
          <cell r="Z4065">
            <v>62.762198341341403</v>
          </cell>
          <cell r="AA4065">
            <v>63.678439181486489</v>
          </cell>
          <cell r="AB4065">
            <v>64.520775498172327</v>
          </cell>
          <cell r="AC4065">
            <v>65.364607857843168</v>
          </cell>
          <cell r="AD4065">
            <v>66.238987169908881</v>
          </cell>
          <cell r="AE4065">
            <v>67.125063013269198</v>
          </cell>
          <cell r="AF4065">
            <v>68.022991851877961</v>
          </cell>
          <cell r="AG4065">
            <v>68.932932242700019</v>
          </cell>
          <cell r="AH4065">
            <v>69.855044863709381</v>
          </cell>
          <cell r="AI4065">
            <v>70.789492542261797</v>
          </cell>
          <cell r="AJ4065">
            <v>71.73644028384696</v>
          </cell>
          <cell r="AK4065">
            <v>72.696055301225314</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row>
        <row r="4066">
          <cell r="A4066" t="str">
            <v>WYMedium C&amp;ITime-Of-UseWinter Peak Reduction @Meter  (MW)Low Participation Case0</v>
          </cell>
          <cell r="B4066" t="str">
            <v>WY</v>
          </cell>
          <cell r="C4066" t="str">
            <v>Medium C&amp;I</v>
          </cell>
          <cell r="D4066" t="str">
            <v>Time-Of-Use</v>
          </cell>
          <cell r="E4066" t="str">
            <v>Winter Peak Reduction @Meter  (MW)</v>
          </cell>
          <cell r="F4066" t="str">
            <v>Low Participation Case</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row>
        <row r="4067">
          <cell r="A4067" t="str">
            <v>WYMedium C&amp;ITime-Of-UseWinter Peak Reduction @Generation (MW)Low Participation Case0</v>
          </cell>
          <cell r="B4067" t="str">
            <v>WY</v>
          </cell>
          <cell r="C4067" t="str">
            <v>Medium C&amp;I</v>
          </cell>
          <cell r="D4067" t="str">
            <v>Time-Of-Use</v>
          </cell>
          <cell r="E4067" t="str">
            <v>Winter Peak Reduction @Generation (MW)</v>
          </cell>
          <cell r="F4067" t="str">
            <v>Low Participation Case</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row>
        <row r="4068">
          <cell r="A4068" t="str">
            <v>WYMedium C&amp;ITime-Of-UseProgram Annual BenefitsLow Participation Case0</v>
          </cell>
          <cell r="B4068" t="str">
            <v>WY</v>
          </cell>
          <cell r="C4068" t="str">
            <v>Medium C&amp;I</v>
          </cell>
          <cell r="D4068" t="str">
            <v>Time-Of-Use</v>
          </cell>
          <cell r="E4068" t="str">
            <v>Program Annual Benefits</v>
          </cell>
          <cell r="F4068" t="str">
            <v>Low Participation Case</v>
          </cell>
          <cell r="G4068">
            <v>0</v>
          </cell>
        </row>
        <row r="4069">
          <cell r="A4069" t="str">
            <v>WYMedium C&amp;ITime-Of-UseNew ParticipantsLow Participation Case0</v>
          </cell>
          <cell r="B4069" t="str">
            <v>WY</v>
          </cell>
          <cell r="C4069" t="str">
            <v>Medium C&amp;I</v>
          </cell>
          <cell r="D4069" t="str">
            <v>Time-Of-Use</v>
          </cell>
          <cell r="E4069" t="str">
            <v>New Participants</v>
          </cell>
          <cell r="F4069" t="str">
            <v>Low Participation Case</v>
          </cell>
          <cell r="G4069">
            <v>0</v>
          </cell>
          <cell r="H4069">
            <v>0</v>
          </cell>
          <cell r="I4069">
            <v>0</v>
          </cell>
          <cell r="J4069">
            <v>0</v>
          </cell>
          <cell r="K4069">
            <v>0</v>
          </cell>
          <cell r="L4069">
            <v>0</v>
          </cell>
          <cell r="M4069">
            <v>0</v>
          </cell>
          <cell r="N4069">
            <v>0</v>
          </cell>
          <cell r="O4069">
            <v>0</v>
          </cell>
          <cell r="P4069">
            <v>0</v>
          </cell>
          <cell r="Q4069">
            <v>0</v>
          </cell>
          <cell r="R4069">
            <v>16746.686550000006</v>
          </cell>
          <cell r="S4069">
            <v>34271.919000000009</v>
          </cell>
          <cell r="T4069">
            <v>69833.664450000011</v>
          </cell>
          <cell r="U4069">
            <v>36847.527750000037</v>
          </cell>
          <cell r="V4069">
            <v>20100.588749999937</v>
          </cell>
          <cell r="W4069">
            <v>2583.0255000000179</v>
          </cell>
          <cell r="X4069">
            <v>2585.7149999999965</v>
          </cell>
          <cell r="Y4069">
            <v>2585.2035000000324</v>
          </cell>
          <cell r="Z4069">
            <v>2584.5764999999665</v>
          </cell>
          <cell r="AA4069">
            <v>2584.3950000000186</v>
          </cell>
          <cell r="AB4069">
            <v>2584.7249999999767</v>
          </cell>
          <cell r="AC4069">
            <v>2592.8595000000205</v>
          </cell>
          <cell r="AD4069">
            <v>2694.0321599718882</v>
          </cell>
          <cell r="AE4069">
            <v>2731.0805338135397</v>
          </cell>
          <cell r="AF4069">
            <v>2768.6383974915661</v>
          </cell>
          <cell r="AG4069">
            <v>2806.7127575183695</v>
          </cell>
          <cell r="AH4069">
            <v>2845.3107167601411</v>
          </cell>
          <cell r="AI4069">
            <v>2884.4394757617847</v>
          </cell>
          <cell r="AJ4069">
            <v>2924.1063340901455</v>
          </cell>
          <cell r="AK4069">
            <v>2964.3186916958948</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row>
        <row r="4070">
          <cell r="A4070" t="str">
            <v>WYMedium C&amp;ITime-Of-UseIncentive CostsLow Participation Case0</v>
          </cell>
          <cell r="B4070" t="str">
            <v>WY</v>
          </cell>
          <cell r="C4070" t="str">
            <v>Medium C&amp;I</v>
          </cell>
          <cell r="D4070" t="str">
            <v>Time-Of-Use</v>
          </cell>
          <cell r="E4070" t="str">
            <v>Incentive Costs</v>
          </cell>
          <cell r="F4070" t="str">
            <v>Low Participation Case</v>
          </cell>
          <cell r="G4070">
            <v>0</v>
          </cell>
          <cell r="H4070">
            <v>0</v>
          </cell>
          <cell r="I4070">
            <v>0</v>
          </cell>
          <cell r="J4070">
            <v>0</v>
          </cell>
          <cell r="K4070">
            <v>0</v>
          </cell>
          <cell r="L4070">
            <v>0</v>
          </cell>
          <cell r="M4070">
            <v>0</v>
          </cell>
          <cell r="N4070">
            <v>0</v>
          </cell>
          <cell r="O4070">
            <v>0</v>
          </cell>
          <cell r="P4070">
            <v>0</v>
          </cell>
          <cell r="Q4070">
            <v>0</v>
          </cell>
          <cell r="R4070">
            <v>351680.42</v>
          </cell>
          <cell r="S4070">
            <v>1071390.72</v>
          </cell>
          <cell r="T4070">
            <v>2537897.67</v>
          </cell>
          <cell r="U4070">
            <v>3311695.75</v>
          </cell>
          <cell r="V4070">
            <v>3733808.12</v>
          </cell>
          <cell r="W4070">
            <v>3788051.65</v>
          </cell>
          <cell r="X4070">
            <v>3842351.67</v>
          </cell>
          <cell r="Y4070">
            <v>3896640.94</v>
          </cell>
          <cell r="Z4070">
            <v>3950917.05</v>
          </cell>
          <cell r="AA4070">
            <v>4005189.34</v>
          </cell>
          <cell r="AB4070">
            <v>4059468.57</v>
          </cell>
          <cell r="AC4070">
            <v>4113918.62</v>
          </cell>
          <cell r="AD4070">
            <v>4170493.29</v>
          </cell>
          <cell r="AE4070">
            <v>4227845.9800000004</v>
          </cell>
          <cell r="AF4070">
            <v>4285987.3899999997</v>
          </cell>
          <cell r="AG4070">
            <v>4344928.3600000003</v>
          </cell>
          <cell r="AH4070">
            <v>4404679.88</v>
          </cell>
          <cell r="AI4070">
            <v>4465253.1100000003</v>
          </cell>
          <cell r="AJ4070">
            <v>4526659.34</v>
          </cell>
          <cell r="AK4070">
            <v>4588910.04</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row>
        <row r="4071">
          <cell r="A4071" t="str">
            <v>WYMedium C&amp;ITime-Of-UseParticipantsLow Participation Case0</v>
          </cell>
          <cell r="B4071" t="str">
            <v>WY</v>
          </cell>
          <cell r="C4071" t="str">
            <v>Medium C&amp;I</v>
          </cell>
          <cell r="D4071" t="str">
            <v>Time-Of-Use</v>
          </cell>
          <cell r="E4071" t="str">
            <v>Participants</v>
          </cell>
          <cell r="F4071" t="str">
            <v>Low Participation Case</v>
          </cell>
          <cell r="G4071">
            <v>0</v>
          </cell>
          <cell r="H4071">
            <v>0</v>
          </cell>
          <cell r="I4071">
            <v>0</v>
          </cell>
          <cell r="J4071">
            <v>0</v>
          </cell>
          <cell r="K4071">
            <v>0</v>
          </cell>
          <cell r="L4071">
            <v>0</v>
          </cell>
          <cell r="M4071">
            <v>0</v>
          </cell>
          <cell r="N4071">
            <v>0</v>
          </cell>
          <cell r="O4071">
            <v>0</v>
          </cell>
          <cell r="P4071">
            <v>0</v>
          </cell>
          <cell r="Q4071">
            <v>0</v>
          </cell>
          <cell r="R4071">
            <v>16746.686550000006</v>
          </cell>
          <cell r="S4071">
            <v>51018.605550000015</v>
          </cell>
          <cell r="T4071">
            <v>120852.27000000002</v>
          </cell>
          <cell r="U4071">
            <v>157699.79775000006</v>
          </cell>
          <cell r="V4071">
            <v>177800.38649999999</v>
          </cell>
          <cell r="W4071">
            <v>180383.41200000001</v>
          </cell>
          <cell r="X4071">
            <v>182969.12700000001</v>
          </cell>
          <cell r="Y4071">
            <v>185554.33050000004</v>
          </cell>
          <cell r="Z4071">
            <v>188138.90700000001</v>
          </cell>
          <cell r="AA4071">
            <v>190723.30200000003</v>
          </cell>
          <cell r="AB4071">
            <v>193308.027</v>
          </cell>
          <cell r="AC4071">
            <v>195900.88650000002</v>
          </cell>
          <cell r="AD4071">
            <v>198594.91865997191</v>
          </cell>
          <cell r="AE4071">
            <v>201325.99919378545</v>
          </cell>
          <cell r="AF4071">
            <v>204094.63759127702</v>
          </cell>
          <cell r="AG4071">
            <v>206901.35034879539</v>
          </cell>
          <cell r="AH4071">
            <v>209746.66106555553</v>
          </cell>
          <cell r="AI4071">
            <v>212631.10054131731</v>
          </cell>
          <cell r="AJ4071">
            <v>215555.20687540746</v>
          </cell>
          <cell r="AK4071">
            <v>218519.52556710335</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row>
        <row r="4072">
          <cell r="A4072" t="str">
            <v>WYResidentialTime-Of-UseProgram Annual BenefitsLow Participation Case0</v>
          </cell>
          <cell r="B4072" t="str">
            <v>WY</v>
          </cell>
          <cell r="C4072" t="str">
            <v>Residential</v>
          </cell>
          <cell r="D4072" t="str">
            <v>Time-Of-Use</v>
          </cell>
          <cell r="E4072" t="str">
            <v>Program Annual Benefits</v>
          </cell>
          <cell r="F4072" t="str">
            <v>Low Participation Case</v>
          </cell>
          <cell r="G4072">
            <v>0</v>
          </cell>
          <cell r="H4072">
            <v>0</v>
          </cell>
          <cell r="I4072">
            <v>0</v>
          </cell>
          <cell r="J4072">
            <v>0</v>
          </cell>
          <cell r="K4072">
            <v>0</v>
          </cell>
          <cell r="L4072">
            <v>0</v>
          </cell>
          <cell r="M4072">
            <v>0</v>
          </cell>
          <cell r="N4072">
            <v>0</v>
          </cell>
          <cell r="O4072">
            <v>0</v>
          </cell>
          <cell r="P4072">
            <v>0</v>
          </cell>
          <cell r="Q4072">
            <v>0</v>
          </cell>
          <cell r="R4072">
            <v>573231.01</v>
          </cell>
          <cell r="S4072">
            <v>1745288.43</v>
          </cell>
          <cell r="T4072">
            <v>4127886.26</v>
          </cell>
          <cell r="U4072">
            <v>5388069.9000000004</v>
          </cell>
          <cell r="V4072">
            <v>6066603.5300000003</v>
          </cell>
          <cell r="W4072">
            <v>6146956.6100000003</v>
          </cell>
          <cell r="X4072">
            <v>6226381.7599999998</v>
          </cell>
          <cell r="Y4072">
            <v>6305886.3200000003</v>
          </cell>
          <cell r="Z4072">
            <v>6389191.79</v>
          </cell>
          <cell r="AA4072">
            <v>6482465.1100000003</v>
          </cell>
          <cell r="AB4072">
            <v>6568214.9500000002</v>
          </cell>
          <cell r="AC4072">
            <v>6654117.0800000001</v>
          </cell>
          <cell r="AD4072">
            <v>6743128.8899999997</v>
          </cell>
          <cell r="AE4072">
            <v>6833331.4100000001</v>
          </cell>
          <cell r="AF4072">
            <v>6924740.5700000003</v>
          </cell>
          <cell r="AG4072">
            <v>7017372.5</v>
          </cell>
          <cell r="AH4072">
            <v>7111243.5700000003</v>
          </cell>
          <cell r="AI4072">
            <v>7206370.3399999999</v>
          </cell>
          <cell r="AJ4072">
            <v>7302769.6200000001</v>
          </cell>
          <cell r="AK4072">
            <v>7400458.4299999997</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row>
        <row r="4073">
          <cell r="A4073" t="str">
            <v>WYResidentialTime-Of-UseProgram Annual CostsLow Participation Case0</v>
          </cell>
          <cell r="B4073" t="str">
            <v>WY</v>
          </cell>
          <cell r="C4073" t="str">
            <v>Residential</v>
          </cell>
          <cell r="D4073" t="str">
            <v>Time-Of-Use</v>
          </cell>
          <cell r="E4073" t="str">
            <v>Program Annual Costs</v>
          </cell>
          <cell r="F4073" t="str">
            <v>Low Participation Case</v>
          </cell>
          <cell r="G4073">
            <v>0</v>
          </cell>
          <cell r="H4073">
            <v>0</v>
          </cell>
          <cell r="I4073">
            <v>0</v>
          </cell>
          <cell r="J4073">
            <v>0</v>
          </cell>
          <cell r="K4073">
            <v>0</v>
          </cell>
          <cell r="L4073">
            <v>0</v>
          </cell>
          <cell r="M4073">
            <v>0</v>
          </cell>
          <cell r="N4073">
            <v>0</v>
          </cell>
          <cell r="O4073">
            <v>0</v>
          </cell>
          <cell r="P4073">
            <v>0</v>
          </cell>
          <cell r="Q4073">
            <v>0</v>
          </cell>
          <cell r="R4073">
            <v>5834317.1500000004</v>
          </cell>
          <cell r="S4073">
            <v>12509121.98</v>
          </cell>
          <cell r="T4073">
            <v>26286343.199999999</v>
          </cell>
          <cell r="U4073">
            <v>16130618.27</v>
          </cell>
          <cell r="V4073">
            <v>10911310.720000001</v>
          </cell>
          <cell r="W4073">
            <v>4823091.07</v>
          </cell>
          <cell r="X4073">
            <v>4899046.41</v>
          </cell>
          <cell r="Y4073">
            <v>4974249.76</v>
          </cell>
          <cell r="Z4073">
            <v>5049879.66</v>
          </cell>
          <cell r="AA4073">
            <v>5126289.05</v>
          </cell>
          <cell r="AB4073">
            <v>5203203.5</v>
          </cell>
          <cell r="AC4073">
            <v>5283869.59</v>
          </cell>
          <cell r="AD4073">
            <v>5405233.1200000001</v>
          </cell>
          <cell r="AE4073">
            <v>5502775.29</v>
          </cell>
          <cell r="AF4073">
            <v>5602414.6799999997</v>
          </cell>
          <cell r="AG4073">
            <v>5704204.7300000004</v>
          </cell>
          <cell r="AH4073">
            <v>5808200.4400000004</v>
          </cell>
          <cell r="AI4073">
            <v>5914458.3899999997</v>
          </cell>
          <cell r="AJ4073">
            <v>6023036.7800000003</v>
          </cell>
          <cell r="AK4073">
            <v>6133995.5099999998</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row>
        <row r="4074">
          <cell r="A4074" t="str">
            <v>WYResidentialTime-Of-UseNon-Incentive CostsLow Participation Case0</v>
          </cell>
          <cell r="B4074" t="str">
            <v>WY</v>
          </cell>
          <cell r="C4074" t="str">
            <v>Residential</v>
          </cell>
          <cell r="D4074" t="str">
            <v>Time-Of-Use</v>
          </cell>
          <cell r="E4074" t="str">
            <v>Non-Incentive Costs</v>
          </cell>
          <cell r="F4074" t="str">
            <v>Low Participation Case</v>
          </cell>
          <cell r="G4074">
            <v>0</v>
          </cell>
          <cell r="H4074">
            <v>0</v>
          </cell>
          <cell r="I4074">
            <v>0</v>
          </cell>
          <cell r="J4074">
            <v>0</v>
          </cell>
          <cell r="K4074">
            <v>0</v>
          </cell>
          <cell r="L4074">
            <v>0</v>
          </cell>
          <cell r="M4074">
            <v>0</v>
          </cell>
          <cell r="N4074">
            <v>0</v>
          </cell>
          <cell r="O4074">
            <v>0</v>
          </cell>
          <cell r="P4074">
            <v>0</v>
          </cell>
          <cell r="Q4074">
            <v>0</v>
          </cell>
          <cell r="R4074">
            <v>5482636.7300000004</v>
          </cell>
          <cell r="S4074">
            <v>11437731.27</v>
          </cell>
          <cell r="T4074">
            <v>23748445.530000001</v>
          </cell>
          <cell r="U4074">
            <v>12818922.52</v>
          </cell>
          <cell r="V4074">
            <v>7177502.6100000003</v>
          </cell>
          <cell r="W4074">
            <v>1035039.42</v>
          </cell>
          <cell r="X4074">
            <v>1056694.75</v>
          </cell>
          <cell r="Y4074">
            <v>1077608.81</v>
          </cell>
          <cell r="Z4074">
            <v>1098962.6200000001</v>
          </cell>
          <cell r="AA4074">
            <v>1121099.71</v>
          </cell>
          <cell r="AB4074">
            <v>1143734.93</v>
          </cell>
          <cell r="AC4074">
            <v>1169950.97</v>
          </cell>
          <cell r="AD4074">
            <v>1234739.83</v>
          </cell>
          <cell r="AE4074">
            <v>1274929.31</v>
          </cell>
          <cell r="AF4074">
            <v>1316427.29</v>
          </cell>
          <cell r="AG4074">
            <v>1359276.37</v>
          </cell>
          <cell r="AH4074">
            <v>1403520.56</v>
          </cell>
          <cell r="AI4074">
            <v>1449205.28</v>
          </cell>
          <cell r="AJ4074">
            <v>1496377.44</v>
          </cell>
          <cell r="AK4074">
            <v>1545085.48</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row>
        <row r="4075">
          <cell r="A4075" t="str">
            <v>WYResidentialTime-Of-UseSummer Peak Reduction @Meter  (MW)Low Participation Case0</v>
          </cell>
          <cell r="B4075" t="str">
            <v>WY</v>
          </cell>
          <cell r="C4075" t="str">
            <v>Residential</v>
          </cell>
          <cell r="D4075" t="str">
            <v>Time-Of-Use</v>
          </cell>
          <cell r="E4075" t="str">
            <v>Summer Peak Reduction @Meter  (MW)</v>
          </cell>
          <cell r="F4075" t="str">
            <v>Low Participation Case</v>
          </cell>
          <cell r="G4075">
            <v>0</v>
          </cell>
          <cell r="H4075">
            <v>0</v>
          </cell>
          <cell r="I4075">
            <v>0</v>
          </cell>
          <cell r="J4075">
            <v>0</v>
          </cell>
          <cell r="K4075">
            <v>0</v>
          </cell>
          <cell r="L4075">
            <v>0</v>
          </cell>
          <cell r="M4075">
            <v>0</v>
          </cell>
          <cell r="N4075">
            <v>0</v>
          </cell>
          <cell r="O4075">
            <v>0</v>
          </cell>
          <cell r="P4075">
            <v>0</v>
          </cell>
          <cell r="Q4075">
            <v>0</v>
          </cell>
          <cell r="R4075">
            <v>5.1061481672101516</v>
          </cell>
          <cell r="S4075">
            <v>15.546439584201273</v>
          </cell>
          <cell r="T4075">
            <v>36.769815927493447</v>
          </cell>
          <cell r="U4075">
            <v>47.99510590524666</v>
          </cell>
          <cell r="V4075">
            <v>54.039254216657497</v>
          </cell>
          <cell r="W4075">
            <v>54.75501228123791</v>
          </cell>
          <cell r="X4075">
            <v>55.462504704051796</v>
          </cell>
          <cell r="Y4075">
            <v>56.170704503007471</v>
          </cell>
          <cell r="Z4075">
            <v>56.91276145592839</v>
          </cell>
          <cell r="AA4075">
            <v>57.74360864977195</v>
          </cell>
          <cell r="AB4075">
            <v>58.507439221742665</v>
          </cell>
          <cell r="AC4075">
            <v>59.27262640549219</v>
          </cell>
          <cell r="AD4075">
            <v>60.065513565673378</v>
          </cell>
          <cell r="AE4075">
            <v>60.869007140432515</v>
          </cell>
          <cell r="AF4075">
            <v>61.683249011282939</v>
          </cell>
          <cell r="AG4075">
            <v>62.508382957680382</v>
          </cell>
          <cell r="AH4075">
            <v>63.344554682411669</v>
          </cell>
          <cell r="AI4075">
            <v>64.191911837323005</v>
          </cell>
          <cell r="AJ4075">
            <v>65.050604049392433</v>
          </cell>
          <cell r="AK4075">
            <v>65.920782947151125</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row>
        <row r="4076">
          <cell r="A4076" t="str">
            <v>WYResidentialTime-Of-UseSummer Peak Reduction @Generation (MW)Low Participation Case0</v>
          </cell>
          <cell r="B4076" t="str">
            <v>WY</v>
          </cell>
          <cell r="C4076" t="str">
            <v>Residential</v>
          </cell>
          <cell r="D4076" t="str">
            <v>Time-Of-Use</v>
          </cell>
          <cell r="E4076" t="str">
            <v>Summer Peak Reduction @Generation (MW)</v>
          </cell>
          <cell r="F4076" t="str">
            <v>Low Participation Case</v>
          </cell>
          <cell r="G4076">
            <v>0</v>
          </cell>
          <cell r="H4076">
            <v>0</v>
          </cell>
          <cell r="I4076">
            <v>0</v>
          </cell>
          <cell r="J4076">
            <v>0</v>
          </cell>
          <cell r="K4076">
            <v>0</v>
          </cell>
          <cell r="L4076">
            <v>0</v>
          </cell>
          <cell r="M4076">
            <v>0</v>
          </cell>
          <cell r="N4076">
            <v>0</v>
          </cell>
          <cell r="O4076">
            <v>0</v>
          </cell>
          <cell r="P4076">
            <v>0</v>
          </cell>
          <cell r="Q4076">
            <v>0</v>
          </cell>
          <cell r="R4076">
            <v>5.6309529854545115</v>
          </cell>
          <cell r="S4076">
            <v>17.1442871462299</v>
          </cell>
          <cell r="T4076">
            <v>40.548980952242438</v>
          </cell>
          <cell r="U4076">
            <v>52.92799504328039</v>
          </cell>
          <cell r="V4076">
            <v>59.593354892652727</v>
          </cell>
          <cell r="W4076">
            <v>60.382677857562754</v>
          </cell>
          <cell r="X4076">
            <v>61.162885646285609</v>
          </cell>
          <cell r="Y4076">
            <v>61.94387351456492</v>
          </cell>
          <cell r="Z4076">
            <v>62.762198341341403</v>
          </cell>
          <cell r="AA4076">
            <v>63.678439181486489</v>
          </cell>
          <cell r="AB4076">
            <v>64.520775498172327</v>
          </cell>
          <cell r="AC4076">
            <v>65.364607857843168</v>
          </cell>
          <cell r="AD4076">
            <v>66.238987169908881</v>
          </cell>
          <cell r="AE4076">
            <v>67.125063013269198</v>
          </cell>
          <cell r="AF4076">
            <v>68.022991851877961</v>
          </cell>
          <cell r="AG4076">
            <v>68.932932242700019</v>
          </cell>
          <cell r="AH4076">
            <v>69.855044863709381</v>
          </cell>
          <cell r="AI4076">
            <v>70.789492542261797</v>
          </cell>
          <cell r="AJ4076">
            <v>71.73644028384696</v>
          </cell>
          <cell r="AK4076">
            <v>72.696055301225314</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row>
        <row r="4077">
          <cell r="A4077" t="str">
            <v>WYResidentialTime-Of-UseWinter Peak Reduction @Meter  (MW)Low Participation Case0</v>
          </cell>
          <cell r="B4077" t="str">
            <v>WY</v>
          </cell>
          <cell r="C4077" t="str">
            <v>Residential</v>
          </cell>
          <cell r="D4077" t="str">
            <v>Time-Of-Use</v>
          </cell>
          <cell r="E4077" t="str">
            <v>Winter Peak Reduction @Meter  (MW)</v>
          </cell>
          <cell r="F4077" t="str">
            <v>Low Participation Case</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row>
        <row r="4078">
          <cell r="A4078" t="str">
            <v>WYResidentialTime-Of-UseWinter Peak Reduction @Generation (MW)Low Participation Case0</v>
          </cell>
          <cell r="B4078" t="str">
            <v>WY</v>
          </cell>
          <cell r="C4078" t="str">
            <v>Residential</v>
          </cell>
          <cell r="D4078" t="str">
            <v>Time-Of-Use</v>
          </cell>
          <cell r="E4078" t="str">
            <v>Winter Peak Reduction @Generation (MW)</v>
          </cell>
          <cell r="F4078" t="str">
            <v>Low Participation Case</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row>
        <row r="4079">
          <cell r="A4079" t="str">
            <v>WYResidentialTime-Of-UseProgram Annual BenefitsLow Participation Case0</v>
          </cell>
          <cell r="B4079" t="str">
            <v>WY</v>
          </cell>
          <cell r="C4079" t="str">
            <v>Residential</v>
          </cell>
          <cell r="D4079" t="str">
            <v>Time-Of-Use</v>
          </cell>
          <cell r="E4079" t="str">
            <v>Program Annual Benefits</v>
          </cell>
          <cell r="F4079" t="str">
            <v>Low Participation Case</v>
          </cell>
          <cell r="G4079">
            <v>0</v>
          </cell>
        </row>
        <row r="4080">
          <cell r="A4080" t="str">
            <v>WYResidentialTime-Of-UseNew ParticipantsLow Participation Case0</v>
          </cell>
          <cell r="B4080" t="str">
            <v>WY</v>
          </cell>
          <cell r="C4080" t="str">
            <v>Residential</v>
          </cell>
          <cell r="D4080" t="str">
            <v>Time-Of-Use</v>
          </cell>
          <cell r="E4080" t="str">
            <v>New Participants</v>
          </cell>
          <cell r="F4080" t="str">
            <v>Low Participation Case</v>
          </cell>
          <cell r="G4080">
            <v>0</v>
          </cell>
          <cell r="H4080">
            <v>0</v>
          </cell>
          <cell r="I4080">
            <v>0</v>
          </cell>
          <cell r="J4080">
            <v>0</v>
          </cell>
          <cell r="K4080">
            <v>0</v>
          </cell>
          <cell r="L4080">
            <v>0</v>
          </cell>
          <cell r="M4080">
            <v>0</v>
          </cell>
          <cell r="N4080">
            <v>0</v>
          </cell>
          <cell r="O4080">
            <v>0</v>
          </cell>
          <cell r="P4080">
            <v>0</v>
          </cell>
          <cell r="Q4080">
            <v>0</v>
          </cell>
          <cell r="R4080">
            <v>16746.686550000006</v>
          </cell>
          <cell r="S4080">
            <v>34271.919000000009</v>
          </cell>
          <cell r="T4080">
            <v>69833.664450000011</v>
          </cell>
          <cell r="U4080">
            <v>36847.527750000037</v>
          </cell>
          <cell r="V4080">
            <v>20100.588749999937</v>
          </cell>
          <cell r="W4080">
            <v>2583.0255000000179</v>
          </cell>
          <cell r="X4080">
            <v>2585.7149999999965</v>
          </cell>
          <cell r="Y4080">
            <v>2585.2035000000324</v>
          </cell>
          <cell r="Z4080">
            <v>2584.5764999999665</v>
          </cell>
          <cell r="AA4080">
            <v>2584.3950000000186</v>
          </cell>
          <cell r="AB4080">
            <v>2584.7249999999767</v>
          </cell>
          <cell r="AC4080">
            <v>2592.8595000000205</v>
          </cell>
          <cell r="AD4080">
            <v>2694.0321599718882</v>
          </cell>
          <cell r="AE4080">
            <v>2731.0805338135397</v>
          </cell>
          <cell r="AF4080">
            <v>2768.6383974915661</v>
          </cell>
          <cell r="AG4080">
            <v>2806.7127575183695</v>
          </cell>
          <cell r="AH4080">
            <v>2845.3107167601411</v>
          </cell>
          <cell r="AI4080">
            <v>2884.4394757617847</v>
          </cell>
          <cell r="AJ4080">
            <v>2924.1063340901455</v>
          </cell>
          <cell r="AK4080">
            <v>2964.3186916958948</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row>
        <row r="4081">
          <cell r="A4081" t="str">
            <v>WYResidentialTime-Of-UseIncentive CostsLow Participation Case0</v>
          </cell>
          <cell r="B4081" t="str">
            <v>WY</v>
          </cell>
          <cell r="C4081" t="str">
            <v>Residential</v>
          </cell>
          <cell r="D4081" t="str">
            <v>Time-Of-Use</v>
          </cell>
          <cell r="E4081" t="str">
            <v>Incentive Costs</v>
          </cell>
          <cell r="F4081" t="str">
            <v>Low Participation Case</v>
          </cell>
          <cell r="G4081">
            <v>0</v>
          </cell>
          <cell r="H4081">
            <v>0</v>
          </cell>
          <cell r="I4081">
            <v>0</v>
          </cell>
          <cell r="J4081">
            <v>0</v>
          </cell>
          <cell r="K4081">
            <v>0</v>
          </cell>
          <cell r="L4081">
            <v>0</v>
          </cell>
          <cell r="M4081">
            <v>0</v>
          </cell>
          <cell r="N4081">
            <v>0</v>
          </cell>
          <cell r="O4081">
            <v>0</v>
          </cell>
          <cell r="P4081">
            <v>0</v>
          </cell>
          <cell r="Q4081">
            <v>0</v>
          </cell>
          <cell r="R4081">
            <v>351680.42</v>
          </cell>
          <cell r="S4081">
            <v>1071390.72</v>
          </cell>
          <cell r="T4081">
            <v>2537897.67</v>
          </cell>
          <cell r="U4081">
            <v>3311695.75</v>
          </cell>
          <cell r="V4081">
            <v>3733808.12</v>
          </cell>
          <cell r="W4081">
            <v>3788051.65</v>
          </cell>
          <cell r="X4081">
            <v>3842351.67</v>
          </cell>
          <cell r="Y4081">
            <v>3896640.94</v>
          </cell>
          <cell r="Z4081">
            <v>3950917.05</v>
          </cell>
          <cell r="AA4081">
            <v>4005189.34</v>
          </cell>
          <cell r="AB4081">
            <v>4059468.57</v>
          </cell>
          <cell r="AC4081">
            <v>4113918.62</v>
          </cell>
          <cell r="AD4081">
            <v>4170493.29</v>
          </cell>
          <cell r="AE4081">
            <v>4227845.9800000004</v>
          </cell>
          <cell r="AF4081">
            <v>4285987.3899999997</v>
          </cell>
          <cell r="AG4081">
            <v>4344928.3600000003</v>
          </cell>
          <cell r="AH4081">
            <v>4404679.88</v>
          </cell>
          <cell r="AI4081">
            <v>4465253.1100000003</v>
          </cell>
          <cell r="AJ4081">
            <v>4526659.34</v>
          </cell>
          <cell r="AK4081">
            <v>4588910.04</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row>
        <row r="4082">
          <cell r="A4082" t="str">
            <v>WYResidentialTime-Of-UseParticipantsLow Participation Case0</v>
          </cell>
          <cell r="B4082" t="str">
            <v>WY</v>
          </cell>
          <cell r="C4082" t="str">
            <v>Residential</v>
          </cell>
          <cell r="D4082" t="str">
            <v>Time-Of-Use</v>
          </cell>
          <cell r="E4082" t="str">
            <v>Participants</v>
          </cell>
          <cell r="F4082" t="str">
            <v>Low Participation Case</v>
          </cell>
          <cell r="G4082">
            <v>0</v>
          </cell>
          <cell r="H4082">
            <v>0</v>
          </cell>
          <cell r="I4082">
            <v>0</v>
          </cell>
          <cell r="J4082">
            <v>0</v>
          </cell>
          <cell r="K4082">
            <v>0</v>
          </cell>
          <cell r="L4082">
            <v>0</v>
          </cell>
          <cell r="M4082">
            <v>0</v>
          </cell>
          <cell r="N4082">
            <v>0</v>
          </cell>
          <cell r="O4082">
            <v>0</v>
          </cell>
          <cell r="P4082">
            <v>0</v>
          </cell>
          <cell r="Q4082">
            <v>0</v>
          </cell>
          <cell r="R4082">
            <v>16746.686550000006</v>
          </cell>
          <cell r="S4082">
            <v>51018.605550000015</v>
          </cell>
          <cell r="T4082">
            <v>120852.27000000002</v>
          </cell>
          <cell r="U4082">
            <v>157699.79775000006</v>
          </cell>
          <cell r="V4082">
            <v>177800.38649999999</v>
          </cell>
          <cell r="W4082">
            <v>180383.41200000001</v>
          </cell>
          <cell r="X4082">
            <v>182969.12700000001</v>
          </cell>
          <cell r="Y4082">
            <v>185554.33050000004</v>
          </cell>
          <cell r="Z4082">
            <v>188138.90700000001</v>
          </cell>
          <cell r="AA4082">
            <v>190723.30200000003</v>
          </cell>
          <cell r="AB4082">
            <v>193308.027</v>
          </cell>
          <cell r="AC4082">
            <v>195900.88650000002</v>
          </cell>
          <cell r="AD4082">
            <v>198594.91865997191</v>
          </cell>
          <cell r="AE4082">
            <v>201325.99919378545</v>
          </cell>
          <cell r="AF4082">
            <v>204094.63759127702</v>
          </cell>
          <cell r="AG4082">
            <v>206901.35034879539</v>
          </cell>
          <cell r="AH4082">
            <v>209746.66106555553</v>
          </cell>
          <cell r="AI4082">
            <v>212631.10054131731</v>
          </cell>
          <cell r="AJ4082">
            <v>215555.20687540746</v>
          </cell>
          <cell r="AK4082">
            <v>218519.52556710335</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row>
        <row r="4083">
          <cell r="A4083" t="str">
            <v>WYSmall C&amp;ITime-Of-UseProgram Annual BenefitsLow Participation Case0</v>
          </cell>
          <cell r="B4083" t="str">
            <v>WY</v>
          </cell>
          <cell r="C4083" t="str">
            <v>Small C&amp;I</v>
          </cell>
          <cell r="D4083" t="str">
            <v>Time-Of-Use</v>
          </cell>
          <cell r="E4083" t="str">
            <v>Program Annual Benefits</v>
          </cell>
          <cell r="F4083" t="str">
            <v>Low Participation Case</v>
          </cell>
          <cell r="G4083">
            <v>0</v>
          </cell>
          <cell r="H4083">
            <v>0</v>
          </cell>
          <cell r="I4083">
            <v>0</v>
          </cell>
          <cell r="J4083">
            <v>0</v>
          </cell>
          <cell r="K4083">
            <v>0</v>
          </cell>
          <cell r="L4083">
            <v>0</v>
          </cell>
          <cell r="M4083">
            <v>0</v>
          </cell>
          <cell r="N4083">
            <v>0</v>
          </cell>
          <cell r="O4083">
            <v>0</v>
          </cell>
          <cell r="P4083">
            <v>0</v>
          </cell>
          <cell r="Q4083">
            <v>0</v>
          </cell>
          <cell r="R4083">
            <v>573231.01</v>
          </cell>
          <cell r="S4083">
            <v>1745288.43</v>
          </cell>
          <cell r="T4083">
            <v>4127886.26</v>
          </cell>
          <cell r="U4083">
            <v>5388069.9000000004</v>
          </cell>
          <cell r="V4083">
            <v>6066603.5300000003</v>
          </cell>
          <cell r="W4083">
            <v>6146956.6100000003</v>
          </cell>
          <cell r="X4083">
            <v>6226381.7599999998</v>
          </cell>
          <cell r="Y4083">
            <v>6305886.3200000003</v>
          </cell>
          <cell r="Z4083">
            <v>6389191.79</v>
          </cell>
          <cell r="AA4083">
            <v>6482465.1100000003</v>
          </cell>
          <cell r="AB4083">
            <v>6568214.9500000002</v>
          </cell>
          <cell r="AC4083">
            <v>6654117.0800000001</v>
          </cell>
          <cell r="AD4083">
            <v>6743128.8899999997</v>
          </cell>
          <cell r="AE4083">
            <v>6833331.4100000001</v>
          </cell>
          <cell r="AF4083">
            <v>6924740.5700000003</v>
          </cell>
          <cell r="AG4083">
            <v>7017372.5</v>
          </cell>
          <cell r="AH4083">
            <v>7111243.5700000003</v>
          </cell>
          <cell r="AI4083">
            <v>7206370.3399999999</v>
          </cell>
          <cell r="AJ4083">
            <v>7302769.6200000001</v>
          </cell>
          <cell r="AK4083">
            <v>7400458.4299999997</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row>
        <row r="4084">
          <cell r="A4084" t="str">
            <v>WYSmall C&amp;ITime-Of-UseProgram Annual CostsLow Participation Case0</v>
          </cell>
          <cell r="B4084" t="str">
            <v>WY</v>
          </cell>
          <cell r="C4084" t="str">
            <v>Small C&amp;I</v>
          </cell>
          <cell r="D4084" t="str">
            <v>Time-Of-Use</v>
          </cell>
          <cell r="E4084" t="str">
            <v>Program Annual Costs</v>
          </cell>
          <cell r="F4084" t="str">
            <v>Low Participation Case</v>
          </cell>
          <cell r="G4084">
            <v>0</v>
          </cell>
          <cell r="H4084">
            <v>0</v>
          </cell>
          <cell r="I4084">
            <v>0</v>
          </cell>
          <cell r="J4084">
            <v>0</v>
          </cell>
          <cell r="K4084">
            <v>0</v>
          </cell>
          <cell r="L4084">
            <v>0</v>
          </cell>
          <cell r="M4084">
            <v>0</v>
          </cell>
          <cell r="N4084">
            <v>0</v>
          </cell>
          <cell r="O4084">
            <v>0</v>
          </cell>
          <cell r="P4084">
            <v>0</v>
          </cell>
          <cell r="Q4084">
            <v>0</v>
          </cell>
          <cell r="R4084">
            <v>5834317.1500000004</v>
          </cell>
          <cell r="S4084">
            <v>12509121.98</v>
          </cell>
          <cell r="T4084">
            <v>26286343.199999999</v>
          </cell>
          <cell r="U4084">
            <v>16130618.27</v>
          </cell>
          <cell r="V4084">
            <v>10911310.720000001</v>
          </cell>
          <cell r="W4084">
            <v>4823091.07</v>
          </cell>
          <cell r="X4084">
            <v>4899046.41</v>
          </cell>
          <cell r="Y4084">
            <v>4974249.76</v>
          </cell>
          <cell r="Z4084">
            <v>5049879.66</v>
          </cell>
          <cell r="AA4084">
            <v>5126289.05</v>
          </cell>
          <cell r="AB4084">
            <v>5203203.5</v>
          </cell>
          <cell r="AC4084">
            <v>5283869.59</v>
          </cell>
          <cell r="AD4084">
            <v>5405233.1200000001</v>
          </cell>
          <cell r="AE4084">
            <v>5502775.29</v>
          </cell>
          <cell r="AF4084">
            <v>5602414.6799999997</v>
          </cell>
          <cell r="AG4084">
            <v>5704204.7300000004</v>
          </cell>
          <cell r="AH4084">
            <v>5808200.4400000004</v>
          </cell>
          <cell r="AI4084">
            <v>5914458.3899999997</v>
          </cell>
          <cell r="AJ4084">
            <v>6023036.7800000003</v>
          </cell>
          <cell r="AK4084">
            <v>6133995.5099999998</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row>
        <row r="4085">
          <cell r="A4085" t="str">
            <v>WYSmall C&amp;ITime-Of-UseNon-Incentive CostsLow Participation Case0</v>
          </cell>
          <cell r="B4085" t="str">
            <v>WY</v>
          </cell>
          <cell r="C4085" t="str">
            <v>Small C&amp;I</v>
          </cell>
          <cell r="D4085" t="str">
            <v>Time-Of-Use</v>
          </cell>
          <cell r="E4085" t="str">
            <v>Non-Incentive Costs</v>
          </cell>
          <cell r="F4085" t="str">
            <v>Low Participation Case</v>
          </cell>
          <cell r="G4085">
            <v>0</v>
          </cell>
          <cell r="H4085">
            <v>0</v>
          </cell>
          <cell r="I4085">
            <v>0</v>
          </cell>
          <cell r="J4085">
            <v>0</v>
          </cell>
          <cell r="K4085">
            <v>0</v>
          </cell>
          <cell r="L4085">
            <v>0</v>
          </cell>
          <cell r="M4085">
            <v>0</v>
          </cell>
          <cell r="N4085">
            <v>0</v>
          </cell>
          <cell r="O4085">
            <v>0</v>
          </cell>
          <cell r="P4085">
            <v>0</v>
          </cell>
          <cell r="Q4085">
            <v>0</v>
          </cell>
          <cell r="R4085">
            <v>5482636.7300000004</v>
          </cell>
          <cell r="S4085">
            <v>11437731.27</v>
          </cell>
          <cell r="T4085">
            <v>23748445.530000001</v>
          </cell>
          <cell r="U4085">
            <v>12818922.52</v>
          </cell>
          <cell r="V4085">
            <v>7177502.6100000003</v>
          </cell>
          <cell r="W4085">
            <v>1035039.42</v>
          </cell>
          <cell r="X4085">
            <v>1056694.75</v>
          </cell>
          <cell r="Y4085">
            <v>1077608.81</v>
          </cell>
          <cell r="Z4085">
            <v>1098962.6200000001</v>
          </cell>
          <cell r="AA4085">
            <v>1121099.71</v>
          </cell>
          <cell r="AB4085">
            <v>1143734.93</v>
          </cell>
          <cell r="AC4085">
            <v>1169950.97</v>
          </cell>
          <cell r="AD4085">
            <v>1234739.83</v>
          </cell>
          <cell r="AE4085">
            <v>1274929.31</v>
          </cell>
          <cell r="AF4085">
            <v>1316427.29</v>
          </cell>
          <cell r="AG4085">
            <v>1359276.37</v>
          </cell>
          <cell r="AH4085">
            <v>1403520.56</v>
          </cell>
          <cell r="AI4085">
            <v>1449205.28</v>
          </cell>
          <cell r="AJ4085">
            <v>1496377.44</v>
          </cell>
          <cell r="AK4085">
            <v>1545085.48</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row>
        <row r="4086">
          <cell r="A4086" t="str">
            <v>WYSmall C&amp;ITime-Of-UseSummer Peak Reduction @Meter  (MW)Low Participation Case0</v>
          </cell>
          <cell r="B4086" t="str">
            <v>WY</v>
          </cell>
          <cell r="C4086" t="str">
            <v>Small C&amp;I</v>
          </cell>
          <cell r="D4086" t="str">
            <v>Time-Of-Use</v>
          </cell>
          <cell r="E4086" t="str">
            <v>Summer Peak Reduction @Meter  (MW)</v>
          </cell>
          <cell r="F4086" t="str">
            <v>Low Participation Case</v>
          </cell>
          <cell r="G4086">
            <v>0</v>
          </cell>
          <cell r="H4086">
            <v>0</v>
          </cell>
          <cell r="I4086">
            <v>0</v>
          </cell>
          <cell r="J4086">
            <v>0</v>
          </cell>
          <cell r="K4086">
            <v>0</v>
          </cell>
          <cell r="L4086">
            <v>0</v>
          </cell>
          <cell r="M4086">
            <v>0</v>
          </cell>
          <cell r="N4086">
            <v>0</v>
          </cell>
          <cell r="O4086">
            <v>0</v>
          </cell>
          <cell r="P4086">
            <v>0</v>
          </cell>
          <cell r="Q4086">
            <v>0</v>
          </cell>
          <cell r="R4086">
            <v>5.1061481672101516</v>
          </cell>
          <cell r="S4086">
            <v>15.546439584201273</v>
          </cell>
          <cell r="T4086">
            <v>36.769815927493447</v>
          </cell>
          <cell r="U4086">
            <v>47.99510590524666</v>
          </cell>
          <cell r="V4086">
            <v>54.039254216657497</v>
          </cell>
          <cell r="W4086">
            <v>54.75501228123791</v>
          </cell>
          <cell r="X4086">
            <v>55.462504704051796</v>
          </cell>
          <cell r="Y4086">
            <v>56.170704503007471</v>
          </cell>
          <cell r="Z4086">
            <v>56.91276145592839</v>
          </cell>
          <cell r="AA4086">
            <v>57.74360864977195</v>
          </cell>
          <cell r="AB4086">
            <v>58.507439221742665</v>
          </cell>
          <cell r="AC4086">
            <v>59.27262640549219</v>
          </cell>
          <cell r="AD4086">
            <v>60.065513565673378</v>
          </cell>
          <cell r="AE4086">
            <v>60.869007140432515</v>
          </cell>
          <cell r="AF4086">
            <v>61.683249011282939</v>
          </cell>
          <cell r="AG4086">
            <v>62.508382957680382</v>
          </cell>
          <cell r="AH4086">
            <v>63.344554682411669</v>
          </cell>
          <cell r="AI4086">
            <v>64.191911837323005</v>
          </cell>
          <cell r="AJ4086">
            <v>65.050604049392433</v>
          </cell>
          <cell r="AK4086">
            <v>65.920782947151125</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row>
        <row r="4087">
          <cell r="A4087" t="str">
            <v>WYSmall C&amp;ITime-Of-UseSummer Peak Reduction @Generation (MW)Low Participation Case0</v>
          </cell>
          <cell r="B4087" t="str">
            <v>WY</v>
          </cell>
          <cell r="C4087" t="str">
            <v>Small C&amp;I</v>
          </cell>
          <cell r="D4087" t="str">
            <v>Time-Of-Use</v>
          </cell>
          <cell r="E4087" t="str">
            <v>Summer Peak Reduction @Generation (MW)</v>
          </cell>
          <cell r="F4087" t="str">
            <v>Low Participation Case</v>
          </cell>
          <cell r="G4087">
            <v>0</v>
          </cell>
          <cell r="H4087">
            <v>0</v>
          </cell>
          <cell r="I4087">
            <v>0</v>
          </cell>
          <cell r="J4087">
            <v>0</v>
          </cell>
          <cell r="K4087">
            <v>0</v>
          </cell>
          <cell r="L4087">
            <v>0</v>
          </cell>
          <cell r="M4087">
            <v>0</v>
          </cell>
          <cell r="N4087">
            <v>0</v>
          </cell>
          <cell r="O4087">
            <v>0</v>
          </cell>
          <cell r="P4087">
            <v>0</v>
          </cell>
          <cell r="Q4087">
            <v>0</v>
          </cell>
          <cell r="R4087">
            <v>5.6309529854545115</v>
          </cell>
          <cell r="S4087">
            <v>17.1442871462299</v>
          </cell>
          <cell r="T4087">
            <v>40.548980952242438</v>
          </cell>
          <cell r="U4087">
            <v>52.92799504328039</v>
          </cell>
          <cell r="V4087">
            <v>59.593354892652727</v>
          </cell>
          <cell r="W4087">
            <v>60.382677857562754</v>
          </cell>
          <cell r="X4087">
            <v>61.162885646285609</v>
          </cell>
          <cell r="Y4087">
            <v>61.94387351456492</v>
          </cell>
          <cell r="Z4087">
            <v>62.762198341341403</v>
          </cell>
          <cell r="AA4087">
            <v>63.678439181486489</v>
          </cell>
          <cell r="AB4087">
            <v>64.520775498172327</v>
          </cell>
          <cell r="AC4087">
            <v>65.364607857843168</v>
          </cell>
          <cell r="AD4087">
            <v>66.238987169908881</v>
          </cell>
          <cell r="AE4087">
            <v>67.125063013269198</v>
          </cell>
          <cell r="AF4087">
            <v>68.022991851877961</v>
          </cell>
          <cell r="AG4087">
            <v>68.932932242700019</v>
          </cell>
          <cell r="AH4087">
            <v>69.855044863709381</v>
          </cell>
          <cell r="AI4087">
            <v>70.789492542261797</v>
          </cell>
          <cell r="AJ4087">
            <v>71.73644028384696</v>
          </cell>
          <cell r="AK4087">
            <v>72.696055301225314</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row>
        <row r="4088">
          <cell r="A4088" t="str">
            <v>WYSmall C&amp;ITime-Of-UseWinter Peak Reduction @Meter  (MW)Low Participation Case0</v>
          </cell>
          <cell r="B4088" t="str">
            <v>WY</v>
          </cell>
          <cell r="C4088" t="str">
            <v>Small C&amp;I</v>
          </cell>
          <cell r="D4088" t="str">
            <v>Time-Of-Use</v>
          </cell>
          <cell r="E4088" t="str">
            <v>Winter Peak Reduction @Meter  (MW)</v>
          </cell>
          <cell r="F4088" t="str">
            <v>Low Participation Case</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row>
        <row r="4089">
          <cell r="A4089" t="str">
            <v>WYSmall C&amp;ITime-Of-UseWinter Peak Reduction @Generation (MW)Low Participation Case0</v>
          </cell>
          <cell r="B4089" t="str">
            <v>WY</v>
          </cell>
          <cell r="C4089" t="str">
            <v>Small C&amp;I</v>
          </cell>
          <cell r="D4089" t="str">
            <v>Time-Of-Use</v>
          </cell>
          <cell r="E4089" t="str">
            <v>Winter Peak Reduction @Generation (MW)</v>
          </cell>
          <cell r="F4089" t="str">
            <v>Low Participation Case</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row>
        <row r="4090">
          <cell r="A4090" t="str">
            <v>WYSmall C&amp;ITime-Of-UseProgram Annual BenefitsLow Participation Case0</v>
          </cell>
          <cell r="B4090" t="str">
            <v>WY</v>
          </cell>
          <cell r="C4090" t="str">
            <v>Small C&amp;I</v>
          </cell>
          <cell r="D4090" t="str">
            <v>Time-Of-Use</v>
          </cell>
          <cell r="E4090" t="str">
            <v>Program Annual Benefits</v>
          </cell>
          <cell r="F4090" t="str">
            <v>Low Participation Case</v>
          </cell>
          <cell r="G4090">
            <v>0</v>
          </cell>
        </row>
        <row r="4091">
          <cell r="A4091" t="str">
            <v>WYSmall C&amp;ITime-Of-UseNew ParticipantsLow Participation Case0</v>
          </cell>
          <cell r="B4091" t="str">
            <v>WY</v>
          </cell>
          <cell r="C4091" t="str">
            <v>Small C&amp;I</v>
          </cell>
          <cell r="D4091" t="str">
            <v>Time-Of-Use</v>
          </cell>
          <cell r="E4091" t="str">
            <v>New Participants</v>
          </cell>
          <cell r="F4091" t="str">
            <v>Low Participation Case</v>
          </cell>
          <cell r="G4091">
            <v>0</v>
          </cell>
          <cell r="H4091">
            <v>0</v>
          </cell>
          <cell r="I4091">
            <v>0</v>
          </cell>
          <cell r="J4091">
            <v>0</v>
          </cell>
          <cell r="K4091">
            <v>0</v>
          </cell>
          <cell r="L4091">
            <v>0</v>
          </cell>
          <cell r="M4091">
            <v>0</v>
          </cell>
          <cell r="N4091">
            <v>0</v>
          </cell>
          <cell r="O4091">
            <v>0</v>
          </cell>
          <cell r="P4091">
            <v>0</v>
          </cell>
          <cell r="Q4091">
            <v>0</v>
          </cell>
          <cell r="R4091">
            <v>16746.686550000006</v>
          </cell>
          <cell r="S4091">
            <v>34271.919000000009</v>
          </cell>
          <cell r="T4091">
            <v>69833.664450000011</v>
          </cell>
          <cell r="U4091">
            <v>36847.527750000037</v>
          </cell>
          <cell r="V4091">
            <v>20100.588749999937</v>
          </cell>
          <cell r="W4091">
            <v>2583.0255000000179</v>
          </cell>
          <cell r="X4091">
            <v>2585.7149999999965</v>
          </cell>
          <cell r="Y4091">
            <v>2585.2035000000324</v>
          </cell>
          <cell r="Z4091">
            <v>2584.5764999999665</v>
          </cell>
          <cell r="AA4091">
            <v>2584.3950000000186</v>
          </cell>
          <cell r="AB4091">
            <v>2584.7249999999767</v>
          </cell>
          <cell r="AC4091">
            <v>2592.8595000000205</v>
          </cell>
          <cell r="AD4091">
            <v>2694.0321599718882</v>
          </cell>
          <cell r="AE4091">
            <v>2731.0805338135397</v>
          </cell>
          <cell r="AF4091">
            <v>2768.6383974915661</v>
          </cell>
          <cell r="AG4091">
            <v>2806.7127575183695</v>
          </cell>
          <cell r="AH4091">
            <v>2845.3107167601411</v>
          </cell>
          <cell r="AI4091">
            <v>2884.4394757617847</v>
          </cell>
          <cell r="AJ4091">
            <v>2924.1063340901455</v>
          </cell>
          <cell r="AK4091">
            <v>2964.3186916958948</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row>
        <row r="4092">
          <cell r="A4092" t="str">
            <v>WYSmall C&amp;ITime-Of-UseIncentive CostsLow Participation Case0</v>
          </cell>
          <cell r="B4092" t="str">
            <v>WY</v>
          </cell>
          <cell r="C4092" t="str">
            <v>Small C&amp;I</v>
          </cell>
          <cell r="D4092" t="str">
            <v>Time-Of-Use</v>
          </cell>
          <cell r="E4092" t="str">
            <v>Incentive Costs</v>
          </cell>
          <cell r="F4092" t="str">
            <v>Low Participation Case</v>
          </cell>
          <cell r="G4092">
            <v>0</v>
          </cell>
          <cell r="H4092">
            <v>0</v>
          </cell>
          <cell r="I4092">
            <v>0</v>
          </cell>
          <cell r="J4092">
            <v>0</v>
          </cell>
          <cell r="K4092">
            <v>0</v>
          </cell>
          <cell r="L4092">
            <v>0</v>
          </cell>
          <cell r="M4092">
            <v>0</v>
          </cell>
          <cell r="N4092">
            <v>0</v>
          </cell>
          <cell r="O4092">
            <v>0</v>
          </cell>
          <cell r="P4092">
            <v>0</v>
          </cell>
          <cell r="Q4092">
            <v>0</v>
          </cell>
          <cell r="R4092">
            <v>351680.42</v>
          </cell>
          <cell r="S4092">
            <v>1071390.72</v>
          </cell>
          <cell r="T4092">
            <v>2537897.67</v>
          </cell>
          <cell r="U4092">
            <v>3311695.75</v>
          </cell>
          <cell r="V4092">
            <v>3733808.12</v>
          </cell>
          <cell r="W4092">
            <v>3788051.65</v>
          </cell>
          <cell r="X4092">
            <v>3842351.67</v>
          </cell>
          <cell r="Y4092">
            <v>3896640.94</v>
          </cell>
          <cell r="Z4092">
            <v>3950917.05</v>
          </cell>
          <cell r="AA4092">
            <v>4005189.34</v>
          </cell>
          <cell r="AB4092">
            <v>4059468.57</v>
          </cell>
          <cell r="AC4092">
            <v>4113918.62</v>
          </cell>
          <cell r="AD4092">
            <v>4170493.29</v>
          </cell>
          <cell r="AE4092">
            <v>4227845.9800000004</v>
          </cell>
          <cell r="AF4092">
            <v>4285987.3899999997</v>
          </cell>
          <cell r="AG4092">
            <v>4344928.3600000003</v>
          </cell>
          <cell r="AH4092">
            <v>4404679.88</v>
          </cell>
          <cell r="AI4092">
            <v>4465253.1100000003</v>
          </cell>
          <cell r="AJ4092">
            <v>4526659.34</v>
          </cell>
          <cell r="AK4092">
            <v>4588910.04</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row>
        <row r="4093">
          <cell r="A4093" t="str">
            <v>WYSmall C&amp;ITime-Of-UseParticipantsLow Participation Case0</v>
          </cell>
          <cell r="B4093" t="str">
            <v>WY</v>
          </cell>
          <cell r="C4093" t="str">
            <v>Small C&amp;I</v>
          </cell>
          <cell r="D4093" t="str">
            <v>Time-Of-Use</v>
          </cell>
          <cell r="E4093" t="str">
            <v>Participants</v>
          </cell>
          <cell r="F4093" t="str">
            <v>Low Participation Case</v>
          </cell>
          <cell r="G4093">
            <v>0</v>
          </cell>
          <cell r="H4093">
            <v>0</v>
          </cell>
          <cell r="I4093">
            <v>0</v>
          </cell>
          <cell r="J4093">
            <v>0</v>
          </cell>
          <cell r="K4093">
            <v>0</v>
          </cell>
          <cell r="L4093">
            <v>0</v>
          </cell>
          <cell r="M4093">
            <v>0</v>
          </cell>
          <cell r="N4093">
            <v>0</v>
          </cell>
          <cell r="O4093">
            <v>0</v>
          </cell>
          <cell r="P4093">
            <v>0</v>
          </cell>
          <cell r="Q4093">
            <v>0</v>
          </cell>
          <cell r="R4093">
            <v>16746.686550000006</v>
          </cell>
          <cell r="S4093">
            <v>51018.605550000015</v>
          </cell>
          <cell r="T4093">
            <v>120852.27000000002</v>
          </cell>
          <cell r="U4093">
            <v>157699.79775000006</v>
          </cell>
          <cell r="V4093">
            <v>177800.38649999999</v>
          </cell>
          <cell r="W4093">
            <v>180383.41200000001</v>
          </cell>
          <cell r="X4093">
            <v>182969.12700000001</v>
          </cell>
          <cell r="Y4093">
            <v>185554.33050000004</v>
          </cell>
          <cell r="Z4093">
            <v>188138.90700000001</v>
          </cell>
          <cell r="AA4093">
            <v>190723.30200000003</v>
          </cell>
          <cell r="AB4093">
            <v>193308.027</v>
          </cell>
          <cell r="AC4093">
            <v>195900.88650000002</v>
          </cell>
          <cell r="AD4093">
            <v>198594.91865997191</v>
          </cell>
          <cell r="AE4093">
            <v>201325.99919378545</v>
          </cell>
          <cell r="AF4093">
            <v>204094.63759127702</v>
          </cell>
          <cell r="AG4093">
            <v>206901.35034879539</v>
          </cell>
          <cell r="AH4093">
            <v>209746.66106555553</v>
          </cell>
          <cell r="AI4093">
            <v>212631.10054131731</v>
          </cell>
          <cell r="AJ4093">
            <v>215555.20687540746</v>
          </cell>
          <cell r="AK4093">
            <v>218519.52556710335</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row>
        <row r="4094">
          <cell r="A4094" t="str">
            <v>WYResidentialDemand ChargeProgram Annual BenefitsLow Participation Case0</v>
          </cell>
          <cell r="B4094" t="str">
            <v>WY</v>
          </cell>
          <cell r="C4094" t="str">
            <v>Residential</v>
          </cell>
          <cell r="D4094" t="str">
            <v>Demand Charge</v>
          </cell>
          <cell r="E4094" t="str">
            <v>Program Annual Benefits</v>
          </cell>
          <cell r="F4094" t="str">
            <v>Low Participation Case</v>
          </cell>
          <cell r="G4094">
            <v>0</v>
          </cell>
          <cell r="H4094">
            <v>0</v>
          </cell>
          <cell r="I4094">
            <v>0</v>
          </cell>
          <cell r="J4094">
            <v>0</v>
          </cell>
          <cell r="K4094">
            <v>0</v>
          </cell>
          <cell r="L4094">
            <v>0</v>
          </cell>
          <cell r="M4094">
            <v>0</v>
          </cell>
          <cell r="N4094">
            <v>0</v>
          </cell>
          <cell r="O4094">
            <v>0</v>
          </cell>
          <cell r="P4094">
            <v>0</v>
          </cell>
          <cell r="Q4094">
            <v>0</v>
          </cell>
          <cell r="R4094">
            <v>573231.01</v>
          </cell>
          <cell r="S4094">
            <v>1745288.43</v>
          </cell>
          <cell r="T4094">
            <v>4127886.26</v>
          </cell>
          <cell r="U4094">
            <v>5388069.9000000004</v>
          </cell>
          <cell r="V4094">
            <v>6066603.5300000003</v>
          </cell>
          <cell r="W4094">
            <v>6146956.6100000003</v>
          </cell>
          <cell r="X4094">
            <v>6226381.7599999998</v>
          </cell>
          <cell r="Y4094">
            <v>6305886.3200000003</v>
          </cell>
          <cell r="Z4094">
            <v>6389191.79</v>
          </cell>
          <cell r="AA4094">
            <v>6482465.1100000003</v>
          </cell>
          <cell r="AB4094">
            <v>6568214.9500000002</v>
          </cell>
          <cell r="AC4094">
            <v>6654117.0800000001</v>
          </cell>
          <cell r="AD4094">
            <v>6743128.8899999997</v>
          </cell>
          <cell r="AE4094">
            <v>6833331.4100000001</v>
          </cell>
          <cell r="AF4094">
            <v>6924740.5700000003</v>
          </cell>
          <cell r="AG4094">
            <v>7017372.5</v>
          </cell>
          <cell r="AH4094">
            <v>7111243.5700000003</v>
          </cell>
          <cell r="AI4094">
            <v>7206370.3399999999</v>
          </cell>
          <cell r="AJ4094">
            <v>7302769.6200000001</v>
          </cell>
          <cell r="AK4094">
            <v>7400458.4299999997</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row>
        <row r="4095">
          <cell r="A4095" t="str">
            <v>WYResidentialDemand ChargeProgram Annual CostsLow Participation Case0</v>
          </cell>
          <cell r="B4095" t="str">
            <v>WY</v>
          </cell>
          <cell r="C4095" t="str">
            <v>Residential</v>
          </cell>
          <cell r="D4095" t="str">
            <v>Demand Charge</v>
          </cell>
          <cell r="E4095" t="str">
            <v>Program Annual Costs</v>
          </cell>
          <cell r="F4095" t="str">
            <v>Low Participation Case</v>
          </cell>
          <cell r="G4095">
            <v>0</v>
          </cell>
          <cell r="H4095">
            <v>0</v>
          </cell>
          <cell r="I4095">
            <v>0</v>
          </cell>
          <cell r="J4095">
            <v>0</v>
          </cell>
          <cell r="K4095">
            <v>0</v>
          </cell>
          <cell r="L4095">
            <v>0</v>
          </cell>
          <cell r="M4095">
            <v>0</v>
          </cell>
          <cell r="N4095">
            <v>0</v>
          </cell>
          <cell r="O4095">
            <v>0</v>
          </cell>
          <cell r="P4095">
            <v>0</v>
          </cell>
          <cell r="Q4095">
            <v>0</v>
          </cell>
          <cell r="R4095">
            <v>5834317.1500000004</v>
          </cell>
          <cell r="S4095">
            <v>12509121.98</v>
          </cell>
          <cell r="T4095">
            <v>26286343.199999999</v>
          </cell>
          <cell r="U4095">
            <v>16130618.27</v>
          </cell>
          <cell r="V4095">
            <v>10911310.720000001</v>
          </cell>
          <cell r="W4095">
            <v>4823091.07</v>
          </cell>
          <cell r="X4095">
            <v>4899046.41</v>
          </cell>
          <cell r="Y4095">
            <v>4974249.76</v>
          </cell>
          <cell r="Z4095">
            <v>5049879.66</v>
          </cell>
          <cell r="AA4095">
            <v>5126289.05</v>
          </cell>
          <cell r="AB4095">
            <v>5203203.5</v>
          </cell>
          <cell r="AC4095">
            <v>5283869.59</v>
          </cell>
          <cell r="AD4095">
            <v>5405233.1200000001</v>
          </cell>
          <cell r="AE4095">
            <v>5502775.29</v>
          </cell>
          <cell r="AF4095">
            <v>5602414.6799999997</v>
          </cell>
          <cell r="AG4095">
            <v>5704204.7300000004</v>
          </cell>
          <cell r="AH4095">
            <v>5808200.4400000004</v>
          </cell>
          <cell r="AI4095">
            <v>5914458.3899999997</v>
          </cell>
          <cell r="AJ4095">
            <v>6023036.7800000003</v>
          </cell>
          <cell r="AK4095">
            <v>6133995.5099999998</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row>
        <row r="4096">
          <cell r="A4096" t="str">
            <v>WYResidentialDemand ChargeNon-Incentive CostsLow Participation Case0</v>
          </cell>
          <cell r="B4096" t="str">
            <v>WY</v>
          </cell>
          <cell r="C4096" t="str">
            <v>Residential</v>
          </cell>
          <cell r="D4096" t="str">
            <v>Demand Charge</v>
          </cell>
          <cell r="E4096" t="str">
            <v>Non-Incentive Costs</v>
          </cell>
          <cell r="F4096" t="str">
            <v>Low Participation Case</v>
          </cell>
          <cell r="G4096">
            <v>0</v>
          </cell>
          <cell r="H4096">
            <v>0</v>
          </cell>
          <cell r="I4096">
            <v>0</v>
          </cell>
          <cell r="J4096">
            <v>0</v>
          </cell>
          <cell r="K4096">
            <v>0</v>
          </cell>
          <cell r="L4096">
            <v>0</v>
          </cell>
          <cell r="M4096">
            <v>0</v>
          </cell>
          <cell r="N4096">
            <v>0</v>
          </cell>
          <cell r="O4096">
            <v>0</v>
          </cell>
          <cell r="P4096">
            <v>0</v>
          </cell>
          <cell r="Q4096">
            <v>0</v>
          </cell>
          <cell r="R4096">
            <v>5482636.7300000004</v>
          </cell>
          <cell r="S4096">
            <v>11437731.27</v>
          </cell>
          <cell r="T4096">
            <v>23748445.530000001</v>
          </cell>
          <cell r="U4096">
            <v>12818922.52</v>
          </cell>
          <cell r="V4096">
            <v>7177502.6100000003</v>
          </cell>
          <cell r="W4096">
            <v>1035039.42</v>
          </cell>
          <cell r="X4096">
            <v>1056694.75</v>
          </cell>
          <cell r="Y4096">
            <v>1077608.81</v>
          </cell>
          <cell r="Z4096">
            <v>1098962.6200000001</v>
          </cell>
          <cell r="AA4096">
            <v>1121099.71</v>
          </cell>
          <cell r="AB4096">
            <v>1143734.93</v>
          </cell>
          <cell r="AC4096">
            <v>1169950.97</v>
          </cell>
          <cell r="AD4096">
            <v>1234739.83</v>
          </cell>
          <cell r="AE4096">
            <v>1274929.31</v>
          </cell>
          <cell r="AF4096">
            <v>1316427.29</v>
          </cell>
          <cell r="AG4096">
            <v>1359276.37</v>
          </cell>
          <cell r="AH4096">
            <v>1403520.56</v>
          </cell>
          <cell r="AI4096">
            <v>1449205.28</v>
          </cell>
          <cell r="AJ4096">
            <v>1496377.44</v>
          </cell>
          <cell r="AK4096">
            <v>1545085.48</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row>
        <row r="4097">
          <cell r="A4097" t="str">
            <v>WYResidentialDemand ChargeSummer Peak Reduction @Meter  (MW)Low Participation Case0</v>
          </cell>
          <cell r="B4097" t="str">
            <v>WY</v>
          </cell>
          <cell r="C4097" t="str">
            <v>Residential</v>
          </cell>
          <cell r="D4097" t="str">
            <v>Demand Charge</v>
          </cell>
          <cell r="E4097" t="str">
            <v>Summer Peak Reduction @Meter  (MW)</v>
          </cell>
          <cell r="F4097" t="str">
            <v>Low Participation Case</v>
          </cell>
          <cell r="G4097">
            <v>0</v>
          </cell>
          <cell r="H4097">
            <v>0</v>
          </cell>
          <cell r="I4097">
            <v>0</v>
          </cell>
          <cell r="J4097">
            <v>0</v>
          </cell>
          <cell r="K4097">
            <v>0</v>
          </cell>
          <cell r="L4097">
            <v>0</v>
          </cell>
          <cell r="M4097">
            <v>0</v>
          </cell>
          <cell r="N4097">
            <v>0</v>
          </cell>
          <cell r="O4097">
            <v>0</v>
          </cell>
          <cell r="P4097">
            <v>0</v>
          </cell>
          <cell r="Q4097">
            <v>0</v>
          </cell>
          <cell r="R4097">
            <v>5.1061481672101516</v>
          </cell>
          <cell r="S4097">
            <v>15.546439584201273</v>
          </cell>
          <cell r="T4097">
            <v>36.769815927493447</v>
          </cell>
          <cell r="U4097">
            <v>47.99510590524666</v>
          </cell>
          <cell r="V4097">
            <v>54.039254216657497</v>
          </cell>
          <cell r="W4097">
            <v>54.75501228123791</v>
          </cell>
          <cell r="X4097">
            <v>55.462504704051796</v>
          </cell>
          <cell r="Y4097">
            <v>56.170704503007471</v>
          </cell>
          <cell r="Z4097">
            <v>56.91276145592839</v>
          </cell>
          <cell r="AA4097">
            <v>57.74360864977195</v>
          </cell>
          <cell r="AB4097">
            <v>58.507439221742665</v>
          </cell>
          <cell r="AC4097">
            <v>59.27262640549219</v>
          </cell>
          <cell r="AD4097">
            <v>60.065513565673378</v>
          </cell>
          <cell r="AE4097">
            <v>60.869007140432515</v>
          </cell>
          <cell r="AF4097">
            <v>61.683249011282939</v>
          </cell>
          <cell r="AG4097">
            <v>62.508382957680382</v>
          </cell>
          <cell r="AH4097">
            <v>63.344554682411669</v>
          </cell>
          <cell r="AI4097">
            <v>64.191911837323005</v>
          </cell>
          <cell r="AJ4097">
            <v>65.050604049392433</v>
          </cell>
          <cell r="AK4097">
            <v>65.920782947151125</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row>
        <row r="4098">
          <cell r="A4098" t="str">
            <v>WYResidentialDemand ChargeSummer Peak Reduction @Generation (MW)Low Participation Case0</v>
          </cell>
          <cell r="B4098" t="str">
            <v>WY</v>
          </cell>
          <cell r="C4098" t="str">
            <v>Residential</v>
          </cell>
          <cell r="D4098" t="str">
            <v>Demand Charge</v>
          </cell>
          <cell r="E4098" t="str">
            <v>Summer Peak Reduction @Generation (MW)</v>
          </cell>
          <cell r="F4098" t="str">
            <v>Low Participation Case</v>
          </cell>
          <cell r="G4098">
            <v>0</v>
          </cell>
          <cell r="H4098">
            <v>0</v>
          </cell>
          <cell r="I4098">
            <v>0</v>
          </cell>
          <cell r="J4098">
            <v>0</v>
          </cell>
          <cell r="K4098">
            <v>0</v>
          </cell>
          <cell r="L4098">
            <v>0</v>
          </cell>
          <cell r="M4098">
            <v>0</v>
          </cell>
          <cell r="N4098">
            <v>0</v>
          </cell>
          <cell r="O4098">
            <v>0</v>
          </cell>
          <cell r="P4098">
            <v>0</v>
          </cell>
          <cell r="Q4098">
            <v>0</v>
          </cell>
          <cell r="R4098">
            <v>5.6309529854545115</v>
          </cell>
          <cell r="S4098">
            <v>17.1442871462299</v>
          </cell>
          <cell r="T4098">
            <v>40.548980952242438</v>
          </cell>
          <cell r="U4098">
            <v>52.92799504328039</v>
          </cell>
          <cell r="V4098">
            <v>59.593354892652727</v>
          </cell>
          <cell r="W4098">
            <v>60.382677857562754</v>
          </cell>
          <cell r="X4098">
            <v>61.162885646285609</v>
          </cell>
          <cell r="Y4098">
            <v>61.94387351456492</v>
          </cell>
          <cell r="Z4098">
            <v>62.762198341341403</v>
          </cell>
          <cell r="AA4098">
            <v>63.678439181486489</v>
          </cell>
          <cell r="AB4098">
            <v>64.520775498172327</v>
          </cell>
          <cell r="AC4098">
            <v>65.364607857843168</v>
          </cell>
          <cell r="AD4098">
            <v>66.238987169908881</v>
          </cell>
          <cell r="AE4098">
            <v>67.125063013269198</v>
          </cell>
          <cell r="AF4098">
            <v>68.022991851877961</v>
          </cell>
          <cell r="AG4098">
            <v>68.932932242700019</v>
          </cell>
          <cell r="AH4098">
            <v>69.855044863709381</v>
          </cell>
          <cell r="AI4098">
            <v>70.789492542261797</v>
          </cell>
          <cell r="AJ4098">
            <v>71.73644028384696</v>
          </cell>
          <cell r="AK4098">
            <v>72.696055301225314</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row>
        <row r="4099">
          <cell r="A4099" t="str">
            <v>WYResidentialDemand ChargeWinter Peak Reduction @Meter  (MW)Low Participation Case0</v>
          </cell>
          <cell r="B4099" t="str">
            <v>WY</v>
          </cell>
          <cell r="C4099" t="str">
            <v>Residential</v>
          </cell>
          <cell r="D4099" t="str">
            <v>Demand Charge</v>
          </cell>
          <cell r="E4099" t="str">
            <v>Winter Peak Reduction @Meter  (MW)</v>
          </cell>
          <cell r="F4099" t="str">
            <v>Low Participation Case</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row>
        <row r="4100">
          <cell r="A4100" t="str">
            <v>WYResidentialDemand ChargeWinter Peak Reduction @Generation (MW)Low Participation Case0</v>
          </cell>
          <cell r="B4100" t="str">
            <v>WY</v>
          </cell>
          <cell r="C4100" t="str">
            <v>Residential</v>
          </cell>
          <cell r="D4100" t="str">
            <v>Demand Charge</v>
          </cell>
          <cell r="E4100" t="str">
            <v>Winter Peak Reduction @Generation (MW)</v>
          </cell>
          <cell r="F4100" t="str">
            <v>Low Participation Case</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row>
        <row r="4101">
          <cell r="A4101" t="str">
            <v>WYResidentialDemand ChargeProgram Annual BenefitsLow Participation Case0</v>
          </cell>
          <cell r="B4101" t="str">
            <v>WY</v>
          </cell>
          <cell r="C4101" t="str">
            <v>Residential</v>
          </cell>
          <cell r="D4101" t="str">
            <v>Demand Charge</v>
          </cell>
          <cell r="E4101" t="str">
            <v>Program Annual Benefits</v>
          </cell>
          <cell r="F4101" t="str">
            <v>Low Participation Case</v>
          </cell>
          <cell r="G4101">
            <v>0</v>
          </cell>
        </row>
        <row r="4102">
          <cell r="A4102" t="str">
            <v>WYResidentialDemand ChargeNew ParticipantsLow Participation Case0</v>
          </cell>
          <cell r="B4102" t="str">
            <v>WY</v>
          </cell>
          <cell r="C4102" t="str">
            <v>Residential</v>
          </cell>
          <cell r="D4102" t="str">
            <v>Demand Charge</v>
          </cell>
          <cell r="E4102" t="str">
            <v>New Participants</v>
          </cell>
          <cell r="F4102" t="str">
            <v>Low Participation Case</v>
          </cell>
          <cell r="G4102">
            <v>0</v>
          </cell>
          <cell r="H4102">
            <v>0</v>
          </cell>
          <cell r="I4102">
            <v>0</v>
          </cell>
          <cell r="J4102">
            <v>0</v>
          </cell>
          <cell r="K4102">
            <v>0</v>
          </cell>
          <cell r="L4102">
            <v>0</v>
          </cell>
          <cell r="M4102">
            <v>0</v>
          </cell>
          <cell r="N4102">
            <v>0</v>
          </cell>
          <cell r="O4102">
            <v>0</v>
          </cell>
          <cell r="P4102">
            <v>0</v>
          </cell>
          <cell r="Q4102">
            <v>0</v>
          </cell>
          <cell r="R4102">
            <v>16746.686550000006</v>
          </cell>
          <cell r="S4102">
            <v>34271.919000000009</v>
          </cell>
          <cell r="T4102">
            <v>69833.664450000011</v>
          </cell>
          <cell r="U4102">
            <v>36847.527750000037</v>
          </cell>
          <cell r="V4102">
            <v>20100.588749999937</v>
          </cell>
          <cell r="W4102">
            <v>2583.0255000000179</v>
          </cell>
          <cell r="X4102">
            <v>2585.7149999999965</v>
          </cell>
          <cell r="Y4102">
            <v>2585.2035000000324</v>
          </cell>
          <cell r="Z4102">
            <v>2584.5764999999665</v>
          </cell>
          <cell r="AA4102">
            <v>2584.3950000000186</v>
          </cell>
          <cell r="AB4102">
            <v>2584.7249999999767</v>
          </cell>
          <cell r="AC4102">
            <v>2592.8595000000205</v>
          </cell>
          <cell r="AD4102">
            <v>2694.0321599718882</v>
          </cell>
          <cell r="AE4102">
            <v>2731.0805338135397</v>
          </cell>
          <cell r="AF4102">
            <v>2768.6383974915661</v>
          </cell>
          <cell r="AG4102">
            <v>2806.7127575183695</v>
          </cell>
          <cell r="AH4102">
            <v>2845.3107167601411</v>
          </cell>
          <cell r="AI4102">
            <v>2884.4394757617847</v>
          </cell>
          <cell r="AJ4102">
            <v>2924.1063340901455</v>
          </cell>
          <cell r="AK4102">
            <v>2964.3186916958948</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row>
        <row r="4103">
          <cell r="A4103" t="str">
            <v>WYResidentialDemand ChargeIncentive CostsLow Participation Case0</v>
          </cell>
          <cell r="B4103" t="str">
            <v>WY</v>
          </cell>
          <cell r="C4103" t="str">
            <v>Residential</v>
          </cell>
          <cell r="D4103" t="str">
            <v>Demand Charge</v>
          </cell>
          <cell r="E4103" t="str">
            <v>Incentive Costs</v>
          </cell>
          <cell r="F4103" t="str">
            <v>Low Participation Case</v>
          </cell>
          <cell r="G4103">
            <v>0</v>
          </cell>
          <cell r="H4103">
            <v>0</v>
          </cell>
          <cell r="I4103">
            <v>0</v>
          </cell>
          <cell r="J4103">
            <v>0</v>
          </cell>
          <cell r="K4103">
            <v>0</v>
          </cell>
          <cell r="L4103">
            <v>0</v>
          </cell>
          <cell r="M4103">
            <v>0</v>
          </cell>
          <cell r="N4103">
            <v>0</v>
          </cell>
          <cell r="O4103">
            <v>0</v>
          </cell>
          <cell r="P4103">
            <v>0</v>
          </cell>
          <cell r="Q4103">
            <v>0</v>
          </cell>
          <cell r="R4103">
            <v>351680.42</v>
          </cell>
          <cell r="S4103">
            <v>1071390.72</v>
          </cell>
          <cell r="T4103">
            <v>2537897.67</v>
          </cell>
          <cell r="U4103">
            <v>3311695.75</v>
          </cell>
          <cell r="V4103">
            <v>3733808.12</v>
          </cell>
          <cell r="W4103">
            <v>3788051.65</v>
          </cell>
          <cell r="X4103">
            <v>3842351.67</v>
          </cell>
          <cell r="Y4103">
            <v>3896640.94</v>
          </cell>
          <cell r="Z4103">
            <v>3950917.05</v>
          </cell>
          <cell r="AA4103">
            <v>4005189.34</v>
          </cell>
          <cell r="AB4103">
            <v>4059468.57</v>
          </cell>
          <cell r="AC4103">
            <v>4113918.62</v>
          </cell>
          <cell r="AD4103">
            <v>4170493.29</v>
          </cell>
          <cell r="AE4103">
            <v>4227845.9800000004</v>
          </cell>
          <cell r="AF4103">
            <v>4285987.3899999997</v>
          </cell>
          <cell r="AG4103">
            <v>4344928.3600000003</v>
          </cell>
          <cell r="AH4103">
            <v>4404679.88</v>
          </cell>
          <cell r="AI4103">
            <v>4465253.1100000003</v>
          </cell>
          <cell r="AJ4103">
            <v>4526659.34</v>
          </cell>
          <cell r="AK4103">
            <v>4588910.04</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row>
        <row r="4104">
          <cell r="A4104" t="str">
            <v>WYResidentialDemand ChargeParticipantsLow Participation Case0</v>
          </cell>
          <cell r="B4104" t="str">
            <v>WY</v>
          </cell>
          <cell r="C4104" t="str">
            <v>Residential</v>
          </cell>
          <cell r="D4104" t="str">
            <v>Demand Charge</v>
          </cell>
          <cell r="E4104" t="str">
            <v>Participants</v>
          </cell>
          <cell r="F4104" t="str">
            <v>Low Participation Case</v>
          </cell>
          <cell r="G4104">
            <v>0</v>
          </cell>
          <cell r="H4104">
            <v>0</v>
          </cell>
          <cell r="I4104">
            <v>0</v>
          </cell>
          <cell r="J4104">
            <v>0</v>
          </cell>
          <cell r="K4104">
            <v>0</v>
          </cell>
          <cell r="L4104">
            <v>0</v>
          </cell>
          <cell r="M4104">
            <v>0</v>
          </cell>
          <cell r="N4104">
            <v>0</v>
          </cell>
          <cell r="O4104">
            <v>0</v>
          </cell>
          <cell r="P4104">
            <v>0</v>
          </cell>
          <cell r="Q4104">
            <v>0</v>
          </cell>
          <cell r="R4104">
            <v>16746.686550000006</v>
          </cell>
          <cell r="S4104">
            <v>51018.605550000015</v>
          </cell>
          <cell r="T4104">
            <v>120852.27000000002</v>
          </cell>
          <cell r="U4104">
            <v>157699.79775000006</v>
          </cell>
          <cell r="V4104">
            <v>177800.38649999999</v>
          </cell>
          <cell r="W4104">
            <v>180383.41200000001</v>
          </cell>
          <cell r="X4104">
            <v>182969.12700000001</v>
          </cell>
          <cell r="Y4104">
            <v>185554.33050000004</v>
          </cell>
          <cell r="Z4104">
            <v>188138.90700000001</v>
          </cell>
          <cell r="AA4104">
            <v>190723.30200000003</v>
          </cell>
          <cell r="AB4104">
            <v>193308.027</v>
          </cell>
          <cell r="AC4104">
            <v>195900.88650000002</v>
          </cell>
          <cell r="AD4104">
            <v>198594.91865997191</v>
          </cell>
          <cell r="AE4104">
            <v>201325.99919378545</v>
          </cell>
          <cell r="AF4104">
            <v>204094.63759127702</v>
          </cell>
          <cell r="AG4104">
            <v>206901.35034879539</v>
          </cell>
          <cell r="AH4104">
            <v>209746.66106555553</v>
          </cell>
          <cell r="AI4104">
            <v>212631.10054131731</v>
          </cell>
          <cell r="AJ4104">
            <v>215555.20687540746</v>
          </cell>
          <cell r="AK4104">
            <v>218519.52556710335</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row>
        <row r="4105">
          <cell r="A4105" t="str">
            <v>WYResidentialTime-Of-Use EV ChargingProgram Annual BenefitsLow Participation Case0</v>
          </cell>
          <cell r="B4105" t="str">
            <v>WY</v>
          </cell>
          <cell r="C4105" t="str">
            <v>Residential</v>
          </cell>
          <cell r="D4105" t="str">
            <v>Time-Of-Use EV Charging</v>
          </cell>
          <cell r="E4105" t="str">
            <v>Program Annual Benefits</v>
          </cell>
          <cell r="F4105" t="str">
            <v>Low Participation Case</v>
          </cell>
          <cell r="G4105">
            <v>0</v>
          </cell>
          <cell r="H4105">
            <v>0</v>
          </cell>
          <cell r="I4105">
            <v>0</v>
          </cell>
          <cell r="J4105">
            <v>0</v>
          </cell>
          <cell r="K4105">
            <v>0</v>
          </cell>
          <cell r="L4105">
            <v>0</v>
          </cell>
          <cell r="M4105">
            <v>0</v>
          </cell>
          <cell r="N4105">
            <v>0</v>
          </cell>
          <cell r="O4105">
            <v>0</v>
          </cell>
          <cell r="P4105">
            <v>0</v>
          </cell>
          <cell r="Q4105">
            <v>0</v>
          </cell>
          <cell r="R4105">
            <v>573231.01</v>
          </cell>
          <cell r="S4105">
            <v>1745288.43</v>
          </cell>
          <cell r="T4105">
            <v>4127886.26</v>
          </cell>
          <cell r="U4105">
            <v>5388069.9000000004</v>
          </cell>
          <cell r="V4105">
            <v>6066603.5300000003</v>
          </cell>
          <cell r="W4105">
            <v>6146956.6100000003</v>
          </cell>
          <cell r="X4105">
            <v>6226381.7599999998</v>
          </cell>
          <cell r="Y4105">
            <v>6305886.3200000003</v>
          </cell>
          <cell r="Z4105">
            <v>6389191.79</v>
          </cell>
          <cell r="AA4105">
            <v>6482465.1100000003</v>
          </cell>
          <cell r="AB4105">
            <v>6568214.9500000002</v>
          </cell>
          <cell r="AC4105">
            <v>6654117.0800000001</v>
          </cell>
          <cell r="AD4105">
            <v>6743128.8899999997</v>
          </cell>
          <cell r="AE4105">
            <v>6833331.4100000001</v>
          </cell>
          <cell r="AF4105">
            <v>6924740.5700000003</v>
          </cell>
          <cell r="AG4105">
            <v>7017372.5</v>
          </cell>
          <cell r="AH4105">
            <v>7111243.5700000003</v>
          </cell>
          <cell r="AI4105">
            <v>7206370.3399999999</v>
          </cell>
          <cell r="AJ4105">
            <v>7302769.6200000001</v>
          </cell>
          <cell r="AK4105">
            <v>7400458.4299999997</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row>
        <row r="4106">
          <cell r="A4106" t="str">
            <v>WYResidentialTime-Of-Use EV ChargingProgram Annual CostsLow Participation Case0</v>
          </cell>
          <cell r="B4106" t="str">
            <v>WY</v>
          </cell>
          <cell r="C4106" t="str">
            <v>Residential</v>
          </cell>
          <cell r="D4106" t="str">
            <v>Time-Of-Use EV Charging</v>
          </cell>
          <cell r="E4106" t="str">
            <v>Program Annual Costs</v>
          </cell>
          <cell r="F4106" t="str">
            <v>Low Participation Case</v>
          </cell>
          <cell r="G4106">
            <v>0</v>
          </cell>
          <cell r="H4106">
            <v>0</v>
          </cell>
          <cell r="I4106">
            <v>0</v>
          </cell>
          <cell r="J4106">
            <v>0</v>
          </cell>
          <cell r="K4106">
            <v>0</v>
          </cell>
          <cell r="L4106">
            <v>0</v>
          </cell>
          <cell r="M4106">
            <v>0</v>
          </cell>
          <cell r="N4106">
            <v>0</v>
          </cell>
          <cell r="O4106">
            <v>0</v>
          </cell>
          <cell r="P4106">
            <v>0</v>
          </cell>
          <cell r="Q4106">
            <v>0</v>
          </cell>
          <cell r="R4106">
            <v>5834317.1500000004</v>
          </cell>
          <cell r="S4106">
            <v>12509121.98</v>
          </cell>
          <cell r="T4106">
            <v>26286343.199999999</v>
          </cell>
          <cell r="U4106">
            <v>16130618.27</v>
          </cell>
          <cell r="V4106">
            <v>10911310.720000001</v>
          </cell>
          <cell r="W4106">
            <v>4823091.07</v>
          </cell>
          <cell r="X4106">
            <v>4899046.41</v>
          </cell>
          <cell r="Y4106">
            <v>4974249.76</v>
          </cell>
          <cell r="Z4106">
            <v>5049879.66</v>
          </cell>
          <cell r="AA4106">
            <v>5126289.05</v>
          </cell>
          <cell r="AB4106">
            <v>5203203.5</v>
          </cell>
          <cell r="AC4106">
            <v>5283869.59</v>
          </cell>
          <cell r="AD4106">
            <v>5405233.1200000001</v>
          </cell>
          <cell r="AE4106">
            <v>5502775.29</v>
          </cell>
          <cell r="AF4106">
            <v>5602414.6799999997</v>
          </cell>
          <cell r="AG4106">
            <v>5704204.7300000004</v>
          </cell>
          <cell r="AH4106">
            <v>5808200.4400000004</v>
          </cell>
          <cell r="AI4106">
            <v>5914458.3899999997</v>
          </cell>
          <cell r="AJ4106">
            <v>6023036.7800000003</v>
          </cell>
          <cell r="AK4106">
            <v>6133995.5099999998</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row>
        <row r="4107">
          <cell r="A4107" t="str">
            <v>WYResidentialTime-Of-Use EV ChargingNon-Incentive CostsLow Participation Case0</v>
          </cell>
          <cell r="B4107" t="str">
            <v>WY</v>
          </cell>
          <cell r="C4107" t="str">
            <v>Residential</v>
          </cell>
          <cell r="D4107" t="str">
            <v>Time-Of-Use EV Charging</v>
          </cell>
          <cell r="E4107" t="str">
            <v>Non-Incentive Costs</v>
          </cell>
          <cell r="F4107" t="str">
            <v>Low Participation Case</v>
          </cell>
          <cell r="G4107">
            <v>0</v>
          </cell>
          <cell r="H4107">
            <v>0</v>
          </cell>
          <cell r="I4107">
            <v>0</v>
          </cell>
          <cell r="J4107">
            <v>0</v>
          </cell>
          <cell r="K4107">
            <v>0</v>
          </cell>
          <cell r="L4107">
            <v>0</v>
          </cell>
          <cell r="M4107">
            <v>0</v>
          </cell>
          <cell r="N4107">
            <v>0</v>
          </cell>
          <cell r="O4107">
            <v>0</v>
          </cell>
          <cell r="P4107">
            <v>0</v>
          </cell>
          <cell r="Q4107">
            <v>0</v>
          </cell>
          <cell r="R4107">
            <v>5482636.7300000004</v>
          </cell>
          <cell r="S4107">
            <v>11437731.27</v>
          </cell>
          <cell r="T4107">
            <v>23748445.530000001</v>
          </cell>
          <cell r="U4107">
            <v>12818922.52</v>
          </cell>
          <cell r="V4107">
            <v>7177502.6100000003</v>
          </cell>
          <cell r="W4107">
            <v>1035039.42</v>
          </cell>
          <cell r="X4107">
            <v>1056694.75</v>
          </cell>
          <cell r="Y4107">
            <v>1077608.81</v>
          </cell>
          <cell r="Z4107">
            <v>1098962.6200000001</v>
          </cell>
          <cell r="AA4107">
            <v>1121099.71</v>
          </cell>
          <cell r="AB4107">
            <v>1143734.93</v>
          </cell>
          <cell r="AC4107">
            <v>1169950.97</v>
          </cell>
          <cell r="AD4107">
            <v>1234739.83</v>
          </cell>
          <cell r="AE4107">
            <v>1274929.31</v>
          </cell>
          <cell r="AF4107">
            <v>1316427.29</v>
          </cell>
          <cell r="AG4107">
            <v>1359276.37</v>
          </cell>
          <cell r="AH4107">
            <v>1403520.56</v>
          </cell>
          <cell r="AI4107">
            <v>1449205.28</v>
          </cell>
          <cell r="AJ4107">
            <v>1496377.44</v>
          </cell>
          <cell r="AK4107">
            <v>1545085.48</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row>
        <row r="4108">
          <cell r="A4108" t="str">
            <v>WYResidentialTime-Of-Use EV ChargingSummer Peak Reduction @Meter  (MW)Low Participation Case0</v>
          </cell>
          <cell r="B4108" t="str">
            <v>WY</v>
          </cell>
          <cell r="C4108" t="str">
            <v>Residential</v>
          </cell>
          <cell r="D4108" t="str">
            <v>Time-Of-Use EV Charging</v>
          </cell>
          <cell r="E4108" t="str">
            <v>Summer Peak Reduction @Meter  (MW)</v>
          </cell>
          <cell r="F4108" t="str">
            <v>Low Participation Case</v>
          </cell>
          <cell r="G4108">
            <v>0</v>
          </cell>
          <cell r="H4108">
            <v>0</v>
          </cell>
          <cell r="I4108">
            <v>0</v>
          </cell>
          <cell r="J4108">
            <v>0</v>
          </cell>
          <cell r="K4108">
            <v>0</v>
          </cell>
          <cell r="L4108">
            <v>0</v>
          </cell>
          <cell r="M4108">
            <v>0</v>
          </cell>
          <cell r="N4108">
            <v>0</v>
          </cell>
          <cell r="O4108">
            <v>0</v>
          </cell>
          <cell r="P4108">
            <v>0</v>
          </cell>
          <cell r="Q4108">
            <v>0</v>
          </cell>
          <cell r="R4108">
            <v>5.1061481672101516</v>
          </cell>
          <cell r="S4108">
            <v>15.546439584201273</v>
          </cell>
          <cell r="T4108">
            <v>36.769815927493447</v>
          </cell>
          <cell r="U4108">
            <v>47.99510590524666</v>
          </cell>
          <cell r="V4108">
            <v>54.039254216657497</v>
          </cell>
          <cell r="W4108">
            <v>54.75501228123791</v>
          </cell>
          <cell r="X4108">
            <v>55.462504704051796</v>
          </cell>
          <cell r="Y4108">
            <v>56.170704503007471</v>
          </cell>
          <cell r="Z4108">
            <v>56.91276145592839</v>
          </cell>
          <cell r="AA4108">
            <v>57.74360864977195</v>
          </cell>
          <cell r="AB4108">
            <v>58.507439221742665</v>
          </cell>
          <cell r="AC4108">
            <v>59.27262640549219</v>
          </cell>
          <cell r="AD4108">
            <v>60.065513565673378</v>
          </cell>
          <cell r="AE4108">
            <v>60.869007140432515</v>
          </cell>
          <cell r="AF4108">
            <v>61.683249011282939</v>
          </cell>
          <cell r="AG4108">
            <v>62.508382957680382</v>
          </cell>
          <cell r="AH4108">
            <v>63.344554682411669</v>
          </cell>
          <cell r="AI4108">
            <v>64.191911837323005</v>
          </cell>
          <cell r="AJ4108">
            <v>65.050604049392433</v>
          </cell>
          <cell r="AK4108">
            <v>65.920782947151125</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row>
        <row r="4109">
          <cell r="A4109" t="str">
            <v>WYResidentialTime-Of-Use EV ChargingSummer Peak Reduction @Generation (MW)Low Participation Case0</v>
          </cell>
          <cell r="B4109" t="str">
            <v>WY</v>
          </cell>
          <cell r="C4109" t="str">
            <v>Residential</v>
          </cell>
          <cell r="D4109" t="str">
            <v>Time-Of-Use EV Charging</v>
          </cell>
          <cell r="E4109" t="str">
            <v>Summer Peak Reduction @Generation (MW)</v>
          </cell>
          <cell r="F4109" t="str">
            <v>Low Participation Case</v>
          </cell>
          <cell r="G4109">
            <v>0</v>
          </cell>
          <cell r="H4109">
            <v>0</v>
          </cell>
          <cell r="I4109">
            <v>0</v>
          </cell>
          <cell r="J4109">
            <v>0</v>
          </cell>
          <cell r="K4109">
            <v>0</v>
          </cell>
          <cell r="L4109">
            <v>0</v>
          </cell>
          <cell r="M4109">
            <v>0</v>
          </cell>
          <cell r="N4109">
            <v>0</v>
          </cell>
          <cell r="O4109">
            <v>0</v>
          </cell>
          <cell r="P4109">
            <v>0</v>
          </cell>
          <cell r="Q4109">
            <v>0</v>
          </cell>
          <cell r="R4109">
            <v>5.6309529854545115</v>
          </cell>
          <cell r="S4109">
            <v>17.1442871462299</v>
          </cell>
          <cell r="T4109">
            <v>40.548980952242438</v>
          </cell>
          <cell r="U4109">
            <v>52.92799504328039</v>
          </cell>
          <cell r="V4109">
            <v>59.593354892652727</v>
          </cell>
          <cell r="W4109">
            <v>60.382677857562754</v>
          </cell>
          <cell r="X4109">
            <v>61.162885646285609</v>
          </cell>
          <cell r="Y4109">
            <v>61.94387351456492</v>
          </cell>
          <cell r="Z4109">
            <v>62.762198341341403</v>
          </cell>
          <cell r="AA4109">
            <v>63.678439181486489</v>
          </cell>
          <cell r="AB4109">
            <v>64.520775498172327</v>
          </cell>
          <cell r="AC4109">
            <v>65.364607857843168</v>
          </cell>
          <cell r="AD4109">
            <v>66.238987169908881</v>
          </cell>
          <cell r="AE4109">
            <v>67.125063013269198</v>
          </cell>
          <cell r="AF4109">
            <v>68.022991851877961</v>
          </cell>
          <cell r="AG4109">
            <v>68.932932242700019</v>
          </cell>
          <cell r="AH4109">
            <v>69.855044863709381</v>
          </cell>
          <cell r="AI4109">
            <v>70.789492542261797</v>
          </cell>
          <cell r="AJ4109">
            <v>71.73644028384696</v>
          </cell>
          <cell r="AK4109">
            <v>72.696055301225314</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row>
        <row r="4110">
          <cell r="A4110" t="str">
            <v>WYResidentialTime-Of-Use EV ChargingWinter Peak Reduction @Meter  (MW)Low Participation Case0</v>
          </cell>
          <cell r="B4110" t="str">
            <v>WY</v>
          </cell>
          <cell r="C4110" t="str">
            <v>Residential</v>
          </cell>
          <cell r="D4110" t="str">
            <v>Time-Of-Use EV Charging</v>
          </cell>
          <cell r="E4110" t="str">
            <v>Winter Peak Reduction @Meter  (MW)</v>
          </cell>
          <cell r="F4110" t="str">
            <v>Low Participation Case</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row>
        <row r="4111">
          <cell r="A4111" t="str">
            <v>WYResidentialTime-Of-Use EV ChargingWinter Peak Reduction @Generation (MW)Low Participation Case0</v>
          </cell>
          <cell r="B4111" t="str">
            <v>WY</v>
          </cell>
          <cell r="C4111" t="str">
            <v>Residential</v>
          </cell>
          <cell r="D4111" t="str">
            <v>Time-Of-Use EV Charging</v>
          </cell>
          <cell r="E4111" t="str">
            <v>Winter Peak Reduction @Generation (MW)</v>
          </cell>
          <cell r="F4111" t="str">
            <v>Low Participation Case</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row>
        <row r="4112">
          <cell r="A4112" t="str">
            <v>WYResidentialTime-Of-Use EV ChargingProgram Annual BenefitsLow Participation Case0</v>
          </cell>
          <cell r="B4112" t="str">
            <v>WY</v>
          </cell>
          <cell r="C4112" t="str">
            <v>Residential</v>
          </cell>
          <cell r="D4112" t="str">
            <v>Time-Of-Use EV Charging</v>
          </cell>
          <cell r="E4112" t="str">
            <v>Program Annual Benefits</v>
          </cell>
          <cell r="F4112" t="str">
            <v>Low Participation Case</v>
          </cell>
          <cell r="G4112">
            <v>0</v>
          </cell>
        </row>
        <row r="4113">
          <cell r="A4113" t="str">
            <v>WYResidentialTime-Of-Use EV ChargingNew ParticipantsLow Participation Case0</v>
          </cell>
          <cell r="B4113" t="str">
            <v>WY</v>
          </cell>
          <cell r="C4113" t="str">
            <v>Residential</v>
          </cell>
          <cell r="D4113" t="str">
            <v>Time-Of-Use EV Charging</v>
          </cell>
          <cell r="E4113" t="str">
            <v>New Participants</v>
          </cell>
          <cell r="F4113" t="str">
            <v>Low Participation Case</v>
          </cell>
          <cell r="G4113">
            <v>0</v>
          </cell>
          <cell r="H4113">
            <v>0</v>
          </cell>
          <cell r="I4113">
            <v>0</v>
          </cell>
          <cell r="J4113">
            <v>0</v>
          </cell>
          <cell r="K4113">
            <v>0</v>
          </cell>
          <cell r="L4113">
            <v>0</v>
          </cell>
          <cell r="M4113">
            <v>0</v>
          </cell>
          <cell r="N4113">
            <v>0</v>
          </cell>
          <cell r="O4113">
            <v>0</v>
          </cell>
          <cell r="P4113">
            <v>0</v>
          </cell>
          <cell r="Q4113">
            <v>0</v>
          </cell>
          <cell r="R4113">
            <v>16746.686550000006</v>
          </cell>
          <cell r="S4113">
            <v>34271.919000000009</v>
          </cell>
          <cell r="T4113">
            <v>69833.664450000011</v>
          </cell>
          <cell r="U4113">
            <v>36847.527750000037</v>
          </cell>
          <cell r="V4113">
            <v>20100.588749999937</v>
          </cell>
          <cell r="W4113">
            <v>2583.0255000000179</v>
          </cell>
          <cell r="X4113">
            <v>2585.7149999999965</v>
          </cell>
          <cell r="Y4113">
            <v>2585.2035000000324</v>
          </cell>
          <cell r="Z4113">
            <v>2584.5764999999665</v>
          </cell>
          <cell r="AA4113">
            <v>2584.3950000000186</v>
          </cell>
          <cell r="AB4113">
            <v>2584.7249999999767</v>
          </cell>
          <cell r="AC4113">
            <v>2592.8595000000205</v>
          </cell>
          <cell r="AD4113">
            <v>2694.0321599718882</v>
          </cell>
          <cell r="AE4113">
            <v>2731.0805338135397</v>
          </cell>
          <cell r="AF4113">
            <v>2768.6383974915661</v>
          </cell>
          <cell r="AG4113">
            <v>2806.7127575183695</v>
          </cell>
          <cell r="AH4113">
            <v>2845.3107167601411</v>
          </cell>
          <cell r="AI4113">
            <v>2884.4394757617847</v>
          </cell>
          <cell r="AJ4113">
            <v>2924.1063340901455</v>
          </cell>
          <cell r="AK4113">
            <v>2964.3186916958948</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row>
        <row r="4114">
          <cell r="A4114" t="str">
            <v>WYResidentialTime-Of-Use EV ChargingIncentive CostsLow Participation Case0</v>
          </cell>
          <cell r="B4114" t="str">
            <v>WY</v>
          </cell>
          <cell r="C4114" t="str">
            <v>Residential</v>
          </cell>
          <cell r="D4114" t="str">
            <v>Time-Of-Use EV Charging</v>
          </cell>
          <cell r="E4114" t="str">
            <v>Incentive Costs</v>
          </cell>
          <cell r="F4114" t="str">
            <v>Low Participation Case</v>
          </cell>
          <cell r="G4114">
            <v>0</v>
          </cell>
          <cell r="H4114">
            <v>0</v>
          </cell>
          <cell r="I4114">
            <v>0</v>
          </cell>
          <cell r="J4114">
            <v>0</v>
          </cell>
          <cell r="K4114">
            <v>0</v>
          </cell>
          <cell r="L4114">
            <v>0</v>
          </cell>
          <cell r="M4114">
            <v>0</v>
          </cell>
          <cell r="N4114">
            <v>0</v>
          </cell>
          <cell r="O4114">
            <v>0</v>
          </cell>
          <cell r="P4114">
            <v>0</v>
          </cell>
          <cell r="Q4114">
            <v>0</v>
          </cell>
          <cell r="R4114">
            <v>351680.42</v>
          </cell>
          <cell r="S4114">
            <v>1071390.72</v>
          </cell>
          <cell r="T4114">
            <v>2537897.67</v>
          </cell>
          <cell r="U4114">
            <v>3311695.75</v>
          </cell>
          <cell r="V4114">
            <v>3733808.12</v>
          </cell>
          <cell r="W4114">
            <v>3788051.65</v>
          </cell>
          <cell r="X4114">
            <v>3842351.67</v>
          </cell>
          <cell r="Y4114">
            <v>3896640.94</v>
          </cell>
          <cell r="Z4114">
            <v>3950917.05</v>
          </cell>
          <cell r="AA4114">
            <v>4005189.34</v>
          </cell>
          <cell r="AB4114">
            <v>4059468.57</v>
          </cell>
          <cell r="AC4114">
            <v>4113918.62</v>
          </cell>
          <cell r="AD4114">
            <v>4170493.29</v>
          </cell>
          <cell r="AE4114">
            <v>4227845.9800000004</v>
          </cell>
          <cell r="AF4114">
            <v>4285987.3899999997</v>
          </cell>
          <cell r="AG4114">
            <v>4344928.3600000003</v>
          </cell>
          <cell r="AH4114">
            <v>4404679.88</v>
          </cell>
          <cell r="AI4114">
            <v>4465253.1100000003</v>
          </cell>
          <cell r="AJ4114">
            <v>4526659.34</v>
          </cell>
          <cell r="AK4114">
            <v>4588910.04</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row>
        <row r="4115">
          <cell r="A4115" t="str">
            <v>WYResidentialTime-Of-Use EV ChargingParticipantsLow Participation Case0</v>
          </cell>
          <cell r="B4115" t="str">
            <v>WY</v>
          </cell>
          <cell r="C4115" t="str">
            <v>Residential</v>
          </cell>
          <cell r="D4115" t="str">
            <v>Time-Of-Use EV Charging</v>
          </cell>
          <cell r="E4115" t="str">
            <v>Participants</v>
          </cell>
          <cell r="F4115" t="str">
            <v>Low Participation Case</v>
          </cell>
          <cell r="G4115">
            <v>0</v>
          </cell>
          <cell r="H4115">
            <v>0</v>
          </cell>
          <cell r="I4115">
            <v>0</v>
          </cell>
          <cell r="J4115">
            <v>0</v>
          </cell>
          <cell r="K4115">
            <v>0</v>
          </cell>
          <cell r="L4115">
            <v>0</v>
          </cell>
          <cell r="M4115">
            <v>0</v>
          </cell>
          <cell r="N4115">
            <v>0</v>
          </cell>
          <cell r="O4115">
            <v>0</v>
          </cell>
          <cell r="P4115">
            <v>0</v>
          </cell>
          <cell r="Q4115">
            <v>0</v>
          </cell>
          <cell r="R4115">
            <v>16746.686550000006</v>
          </cell>
          <cell r="S4115">
            <v>51018.605550000015</v>
          </cell>
          <cell r="T4115">
            <v>120852.27000000002</v>
          </cell>
          <cell r="U4115">
            <v>157699.79775000006</v>
          </cell>
          <cell r="V4115">
            <v>177800.38649999999</v>
          </cell>
          <cell r="W4115">
            <v>180383.41200000001</v>
          </cell>
          <cell r="X4115">
            <v>182969.12700000001</v>
          </cell>
          <cell r="Y4115">
            <v>185554.33050000004</v>
          </cell>
          <cell r="Z4115">
            <v>188138.90700000001</v>
          </cell>
          <cell r="AA4115">
            <v>190723.30200000003</v>
          </cell>
          <cell r="AB4115">
            <v>193308.027</v>
          </cell>
          <cell r="AC4115">
            <v>195900.88650000002</v>
          </cell>
          <cell r="AD4115">
            <v>198594.91865997191</v>
          </cell>
          <cell r="AE4115">
            <v>201325.99919378545</v>
          </cell>
          <cell r="AF4115">
            <v>204094.63759127702</v>
          </cell>
          <cell r="AG4115">
            <v>206901.35034879539</v>
          </cell>
          <cell r="AH4115">
            <v>209746.66106555553</v>
          </cell>
          <cell r="AI4115">
            <v>212631.10054131731</v>
          </cell>
          <cell r="AJ4115">
            <v>215555.20687540746</v>
          </cell>
          <cell r="AK4115">
            <v>218519.52556710335</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row>
        <row r="4116">
          <cell r="A4116" t="str">
            <v>WYExtra Large C&amp;ICritical Peak PricingProgram Annual BenefitsHigh Participation Case0</v>
          </cell>
          <cell r="B4116" t="str">
            <v>WY</v>
          </cell>
          <cell r="C4116" t="str">
            <v>Extra Large C&amp;I</v>
          </cell>
          <cell r="D4116" t="str">
            <v>Critical Peak Pricing</v>
          </cell>
          <cell r="E4116" t="str">
            <v>Program Annual Benefits</v>
          </cell>
          <cell r="F4116" t="str">
            <v>High Participation Case</v>
          </cell>
          <cell r="G4116">
            <v>0</v>
          </cell>
          <cell r="H4116">
            <v>0</v>
          </cell>
          <cell r="I4116">
            <v>0</v>
          </cell>
          <cell r="J4116">
            <v>0</v>
          </cell>
          <cell r="K4116">
            <v>0</v>
          </cell>
          <cell r="L4116">
            <v>0</v>
          </cell>
          <cell r="M4116">
            <v>0</v>
          </cell>
          <cell r="N4116">
            <v>0</v>
          </cell>
          <cell r="O4116">
            <v>0</v>
          </cell>
          <cell r="P4116">
            <v>0</v>
          </cell>
          <cell r="Q4116">
            <v>0</v>
          </cell>
          <cell r="R4116">
            <v>573231.01</v>
          </cell>
          <cell r="S4116">
            <v>1745288.43</v>
          </cell>
          <cell r="T4116">
            <v>4127886.26</v>
          </cell>
          <cell r="U4116">
            <v>5388069.9000000004</v>
          </cell>
          <cell r="V4116">
            <v>6066603.5300000003</v>
          </cell>
          <cell r="W4116">
            <v>6146956.6100000003</v>
          </cell>
          <cell r="X4116">
            <v>6226381.7599999998</v>
          </cell>
          <cell r="Y4116">
            <v>6305886.3200000003</v>
          </cell>
          <cell r="Z4116">
            <v>6389191.79</v>
          </cell>
          <cell r="AA4116">
            <v>6482465.1100000003</v>
          </cell>
          <cell r="AB4116">
            <v>6568214.9500000002</v>
          </cell>
          <cell r="AC4116">
            <v>6654117.0800000001</v>
          </cell>
          <cell r="AD4116">
            <v>6743128.8899999997</v>
          </cell>
          <cell r="AE4116">
            <v>6833331.4100000001</v>
          </cell>
          <cell r="AF4116">
            <v>6924740.5700000003</v>
          </cell>
          <cell r="AG4116">
            <v>7017372.5</v>
          </cell>
          <cell r="AH4116">
            <v>7111243.5700000003</v>
          </cell>
          <cell r="AI4116">
            <v>7206370.3399999999</v>
          </cell>
          <cell r="AJ4116">
            <v>7302769.6200000001</v>
          </cell>
          <cell r="AK4116">
            <v>7400458.4299999997</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row>
        <row r="4117">
          <cell r="A4117" t="str">
            <v>WYExtra Large C&amp;ICritical Peak PricingProgram Annual CostsHigh Participation Case0</v>
          </cell>
          <cell r="B4117" t="str">
            <v>WY</v>
          </cell>
          <cell r="C4117" t="str">
            <v>Extra Large C&amp;I</v>
          </cell>
          <cell r="D4117" t="str">
            <v>Critical Peak Pricing</v>
          </cell>
          <cell r="E4117" t="str">
            <v>Program Annual Costs</v>
          </cell>
          <cell r="F4117" t="str">
            <v>High Participation Case</v>
          </cell>
          <cell r="G4117">
            <v>0</v>
          </cell>
          <cell r="H4117">
            <v>0</v>
          </cell>
          <cell r="I4117">
            <v>0</v>
          </cell>
          <cell r="J4117">
            <v>0</v>
          </cell>
          <cell r="K4117">
            <v>0</v>
          </cell>
          <cell r="L4117">
            <v>0</v>
          </cell>
          <cell r="M4117">
            <v>0</v>
          </cell>
          <cell r="N4117">
            <v>0</v>
          </cell>
          <cell r="O4117">
            <v>0</v>
          </cell>
          <cell r="P4117">
            <v>0</v>
          </cell>
          <cell r="Q4117">
            <v>0</v>
          </cell>
          <cell r="R4117">
            <v>5834317.1500000004</v>
          </cell>
          <cell r="S4117">
            <v>12509121.98</v>
          </cell>
          <cell r="T4117">
            <v>26286343.199999999</v>
          </cell>
          <cell r="U4117">
            <v>16130618.27</v>
          </cell>
          <cell r="V4117">
            <v>10911310.720000001</v>
          </cell>
          <cell r="W4117">
            <v>4823091.07</v>
          </cell>
          <cell r="X4117">
            <v>4899046.41</v>
          </cell>
          <cell r="Y4117">
            <v>4974249.76</v>
          </cell>
          <cell r="Z4117">
            <v>5049879.66</v>
          </cell>
          <cell r="AA4117">
            <v>5126289.05</v>
          </cell>
          <cell r="AB4117">
            <v>5203203.5</v>
          </cell>
          <cell r="AC4117">
            <v>5283869.59</v>
          </cell>
          <cell r="AD4117">
            <v>5405233.1200000001</v>
          </cell>
          <cell r="AE4117">
            <v>5502775.29</v>
          </cell>
          <cell r="AF4117">
            <v>5602414.6799999997</v>
          </cell>
          <cell r="AG4117">
            <v>5704204.7300000004</v>
          </cell>
          <cell r="AH4117">
            <v>5808200.4400000004</v>
          </cell>
          <cell r="AI4117">
            <v>5914458.3899999997</v>
          </cell>
          <cell r="AJ4117">
            <v>6023036.7800000003</v>
          </cell>
          <cell r="AK4117">
            <v>6133995.5099999998</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row>
        <row r="4118">
          <cell r="A4118" t="str">
            <v>WYExtra Large C&amp;ICritical Peak PricingNon-Incentive CostsHigh Participation Case0</v>
          </cell>
          <cell r="B4118" t="str">
            <v>WY</v>
          </cell>
          <cell r="C4118" t="str">
            <v>Extra Large C&amp;I</v>
          </cell>
          <cell r="D4118" t="str">
            <v>Critical Peak Pricing</v>
          </cell>
          <cell r="E4118" t="str">
            <v>Non-Incentive Costs</v>
          </cell>
          <cell r="F4118" t="str">
            <v>High Participation Case</v>
          </cell>
          <cell r="G4118">
            <v>0</v>
          </cell>
          <cell r="H4118">
            <v>0</v>
          </cell>
          <cell r="I4118">
            <v>0</v>
          </cell>
          <cell r="J4118">
            <v>0</v>
          </cell>
          <cell r="K4118">
            <v>0</v>
          </cell>
          <cell r="L4118">
            <v>0</v>
          </cell>
          <cell r="M4118">
            <v>0</v>
          </cell>
          <cell r="N4118">
            <v>0</v>
          </cell>
          <cell r="O4118">
            <v>0</v>
          </cell>
          <cell r="P4118">
            <v>0</v>
          </cell>
          <cell r="Q4118">
            <v>0</v>
          </cell>
          <cell r="R4118">
            <v>5482636.7300000004</v>
          </cell>
          <cell r="S4118">
            <v>11437731.27</v>
          </cell>
          <cell r="T4118">
            <v>23748445.530000001</v>
          </cell>
          <cell r="U4118">
            <v>12818922.52</v>
          </cell>
          <cell r="V4118">
            <v>7177502.6100000003</v>
          </cell>
          <cell r="W4118">
            <v>1035039.42</v>
          </cell>
          <cell r="X4118">
            <v>1056694.75</v>
          </cell>
          <cell r="Y4118">
            <v>1077608.81</v>
          </cell>
          <cell r="Z4118">
            <v>1098962.6200000001</v>
          </cell>
          <cell r="AA4118">
            <v>1121099.71</v>
          </cell>
          <cell r="AB4118">
            <v>1143734.93</v>
          </cell>
          <cell r="AC4118">
            <v>1169950.97</v>
          </cell>
          <cell r="AD4118">
            <v>1234739.83</v>
          </cell>
          <cell r="AE4118">
            <v>1274929.31</v>
          </cell>
          <cell r="AF4118">
            <v>1316427.29</v>
          </cell>
          <cell r="AG4118">
            <v>1359276.37</v>
          </cell>
          <cell r="AH4118">
            <v>1403520.56</v>
          </cell>
          <cell r="AI4118">
            <v>1449205.28</v>
          </cell>
          <cell r="AJ4118">
            <v>1496377.44</v>
          </cell>
          <cell r="AK4118">
            <v>1545085.48</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row>
        <row r="4119">
          <cell r="A4119" t="str">
            <v>WYExtra Large C&amp;ICritical Peak PricingSummer Peak Reduction @Meter  (MW)High Participation Case0</v>
          </cell>
          <cell r="B4119" t="str">
            <v>WY</v>
          </cell>
          <cell r="C4119" t="str">
            <v>Extra Large C&amp;I</v>
          </cell>
          <cell r="D4119" t="str">
            <v>Critical Peak Pricing</v>
          </cell>
          <cell r="E4119" t="str">
            <v>Summer Peak Reduction @Meter  (MW)</v>
          </cell>
          <cell r="F4119" t="str">
            <v>High Participation Case</v>
          </cell>
          <cell r="G4119">
            <v>0</v>
          </cell>
          <cell r="H4119">
            <v>0</v>
          </cell>
          <cell r="I4119">
            <v>0</v>
          </cell>
          <cell r="J4119">
            <v>0</v>
          </cell>
          <cell r="K4119">
            <v>0</v>
          </cell>
          <cell r="L4119">
            <v>0</v>
          </cell>
          <cell r="M4119">
            <v>0</v>
          </cell>
          <cell r="N4119">
            <v>0</v>
          </cell>
          <cell r="O4119">
            <v>0</v>
          </cell>
          <cell r="P4119">
            <v>0</v>
          </cell>
          <cell r="Q4119">
            <v>0</v>
          </cell>
          <cell r="R4119">
            <v>5.1061481672101516</v>
          </cell>
          <cell r="S4119">
            <v>15.546439584201273</v>
          </cell>
          <cell r="T4119">
            <v>36.769815927493447</v>
          </cell>
          <cell r="U4119">
            <v>47.99510590524666</v>
          </cell>
          <cell r="V4119">
            <v>54.039254216657497</v>
          </cell>
          <cell r="W4119">
            <v>54.75501228123791</v>
          </cell>
          <cell r="X4119">
            <v>55.462504704051796</v>
          </cell>
          <cell r="Y4119">
            <v>56.170704503007471</v>
          </cell>
          <cell r="Z4119">
            <v>56.91276145592839</v>
          </cell>
          <cell r="AA4119">
            <v>57.74360864977195</v>
          </cell>
          <cell r="AB4119">
            <v>58.507439221742665</v>
          </cell>
          <cell r="AC4119">
            <v>59.27262640549219</v>
          </cell>
          <cell r="AD4119">
            <v>60.065513565673378</v>
          </cell>
          <cell r="AE4119">
            <v>60.869007140432515</v>
          </cell>
          <cell r="AF4119">
            <v>61.683249011282939</v>
          </cell>
          <cell r="AG4119">
            <v>62.508382957680382</v>
          </cell>
          <cell r="AH4119">
            <v>63.344554682411669</v>
          </cell>
          <cell r="AI4119">
            <v>64.191911837323005</v>
          </cell>
          <cell r="AJ4119">
            <v>65.050604049392433</v>
          </cell>
          <cell r="AK4119">
            <v>65.920782947151125</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row>
        <row r="4120">
          <cell r="A4120" t="str">
            <v>WYExtra Large C&amp;ICritical Peak PricingSummer Peak Reduction @Generation (MW)High Participation Case0</v>
          </cell>
          <cell r="B4120" t="str">
            <v>WY</v>
          </cell>
          <cell r="C4120" t="str">
            <v>Extra Large C&amp;I</v>
          </cell>
          <cell r="D4120" t="str">
            <v>Critical Peak Pricing</v>
          </cell>
          <cell r="E4120" t="str">
            <v>Summer Peak Reduction @Generation (MW)</v>
          </cell>
          <cell r="F4120" t="str">
            <v>High Participation Case</v>
          </cell>
          <cell r="G4120">
            <v>0</v>
          </cell>
          <cell r="H4120">
            <v>0</v>
          </cell>
          <cell r="I4120">
            <v>0</v>
          </cell>
          <cell r="J4120">
            <v>0</v>
          </cell>
          <cell r="K4120">
            <v>0</v>
          </cell>
          <cell r="L4120">
            <v>0</v>
          </cell>
          <cell r="M4120">
            <v>0</v>
          </cell>
          <cell r="N4120">
            <v>0</v>
          </cell>
          <cell r="O4120">
            <v>0</v>
          </cell>
          <cell r="P4120">
            <v>0</v>
          </cell>
          <cell r="Q4120">
            <v>0</v>
          </cell>
          <cell r="R4120">
            <v>5.6309529854545115</v>
          </cell>
          <cell r="S4120">
            <v>17.1442871462299</v>
          </cell>
          <cell r="T4120">
            <v>40.548980952242438</v>
          </cell>
          <cell r="U4120">
            <v>52.92799504328039</v>
          </cell>
          <cell r="V4120">
            <v>59.593354892652727</v>
          </cell>
          <cell r="W4120">
            <v>60.382677857562754</v>
          </cell>
          <cell r="X4120">
            <v>61.162885646285609</v>
          </cell>
          <cell r="Y4120">
            <v>61.94387351456492</v>
          </cell>
          <cell r="Z4120">
            <v>62.762198341341403</v>
          </cell>
          <cell r="AA4120">
            <v>63.678439181486489</v>
          </cell>
          <cell r="AB4120">
            <v>64.520775498172327</v>
          </cell>
          <cell r="AC4120">
            <v>65.364607857843168</v>
          </cell>
          <cell r="AD4120">
            <v>66.238987169908881</v>
          </cell>
          <cell r="AE4120">
            <v>67.125063013269198</v>
          </cell>
          <cell r="AF4120">
            <v>68.022991851877961</v>
          </cell>
          <cell r="AG4120">
            <v>68.932932242700019</v>
          </cell>
          <cell r="AH4120">
            <v>69.855044863709381</v>
          </cell>
          <cell r="AI4120">
            <v>70.789492542261797</v>
          </cell>
          <cell r="AJ4120">
            <v>71.73644028384696</v>
          </cell>
          <cell r="AK4120">
            <v>72.696055301225314</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row>
        <row r="4121">
          <cell r="A4121" t="str">
            <v>WYExtra Large C&amp;ICritical Peak PricingWinter Peak Reduction @Meter  (MW)High Participation Case0</v>
          </cell>
          <cell r="B4121" t="str">
            <v>WY</v>
          </cell>
          <cell r="C4121" t="str">
            <v>Extra Large C&amp;I</v>
          </cell>
          <cell r="D4121" t="str">
            <v>Critical Peak Pricing</v>
          </cell>
          <cell r="E4121" t="str">
            <v>Winter Peak Reduction @Meter  (MW)</v>
          </cell>
          <cell r="F4121" t="str">
            <v>High Participation Case</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row>
        <row r="4122">
          <cell r="A4122" t="str">
            <v>WYExtra Large C&amp;ICritical Peak PricingWinter Peak Reduction @Generation (MW)High Participation Case0</v>
          </cell>
          <cell r="B4122" t="str">
            <v>WY</v>
          </cell>
          <cell r="C4122" t="str">
            <v>Extra Large C&amp;I</v>
          </cell>
          <cell r="D4122" t="str">
            <v>Critical Peak Pricing</v>
          </cell>
          <cell r="E4122" t="str">
            <v>Winter Peak Reduction @Generation (MW)</v>
          </cell>
          <cell r="F4122" t="str">
            <v>High Participation Case</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row>
        <row r="4123">
          <cell r="A4123" t="str">
            <v>WYExtra Large C&amp;ICritical Peak PricingProgram Annual BenefitsHigh Participation Case0</v>
          </cell>
          <cell r="B4123" t="str">
            <v>WY</v>
          </cell>
          <cell r="C4123" t="str">
            <v>Extra Large C&amp;I</v>
          </cell>
          <cell r="D4123" t="str">
            <v>Critical Peak Pricing</v>
          </cell>
          <cell r="E4123" t="str">
            <v>Program Annual Benefits</v>
          </cell>
          <cell r="F4123" t="str">
            <v>High Participation Case</v>
          </cell>
          <cell r="G4123">
            <v>0</v>
          </cell>
        </row>
        <row r="4124">
          <cell r="A4124" t="str">
            <v>WYExtra Large C&amp;ICritical Peak PricingNew ParticipantsHigh Participation Case0</v>
          </cell>
          <cell r="B4124" t="str">
            <v>WY</v>
          </cell>
          <cell r="C4124" t="str">
            <v>Extra Large C&amp;I</v>
          </cell>
          <cell r="D4124" t="str">
            <v>Critical Peak Pricing</v>
          </cell>
          <cell r="E4124" t="str">
            <v>New Participants</v>
          </cell>
          <cell r="F4124" t="str">
            <v>High Participation Case</v>
          </cell>
          <cell r="G4124">
            <v>0</v>
          </cell>
          <cell r="H4124">
            <v>0</v>
          </cell>
          <cell r="I4124">
            <v>0</v>
          </cell>
          <cell r="J4124">
            <v>0</v>
          </cell>
          <cell r="K4124">
            <v>0</v>
          </cell>
          <cell r="L4124">
            <v>0</v>
          </cell>
          <cell r="M4124">
            <v>0</v>
          </cell>
          <cell r="N4124">
            <v>0</v>
          </cell>
          <cell r="O4124">
            <v>0</v>
          </cell>
          <cell r="P4124">
            <v>0</v>
          </cell>
          <cell r="Q4124">
            <v>0</v>
          </cell>
          <cell r="R4124">
            <v>16746.686550000006</v>
          </cell>
          <cell r="S4124">
            <v>34271.919000000009</v>
          </cell>
          <cell r="T4124">
            <v>69833.664450000011</v>
          </cell>
          <cell r="U4124">
            <v>36847.527750000037</v>
          </cell>
          <cell r="V4124">
            <v>20100.588749999937</v>
          </cell>
          <cell r="W4124">
            <v>2583.0255000000179</v>
          </cell>
          <cell r="X4124">
            <v>2585.7149999999965</v>
          </cell>
          <cell r="Y4124">
            <v>2585.2035000000324</v>
          </cell>
          <cell r="Z4124">
            <v>2584.5764999999665</v>
          </cell>
          <cell r="AA4124">
            <v>2584.3950000000186</v>
          </cell>
          <cell r="AB4124">
            <v>2584.7249999999767</v>
          </cell>
          <cell r="AC4124">
            <v>2592.8595000000205</v>
          </cell>
          <cell r="AD4124">
            <v>2694.0321599718882</v>
          </cell>
          <cell r="AE4124">
            <v>2731.0805338135397</v>
          </cell>
          <cell r="AF4124">
            <v>2768.6383974915661</v>
          </cell>
          <cell r="AG4124">
            <v>2806.7127575183695</v>
          </cell>
          <cell r="AH4124">
            <v>2845.3107167601411</v>
          </cell>
          <cell r="AI4124">
            <v>2884.4394757617847</v>
          </cell>
          <cell r="AJ4124">
            <v>2924.1063340901455</v>
          </cell>
          <cell r="AK4124">
            <v>2964.3186916958948</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row>
        <row r="4125">
          <cell r="A4125" t="str">
            <v>WYExtra Large C&amp;ICritical Peak PricingIncentive CostsHigh Participation Case0</v>
          </cell>
          <cell r="B4125" t="str">
            <v>WY</v>
          </cell>
          <cell r="C4125" t="str">
            <v>Extra Large C&amp;I</v>
          </cell>
          <cell r="D4125" t="str">
            <v>Critical Peak Pricing</v>
          </cell>
          <cell r="E4125" t="str">
            <v>Incentive Costs</v>
          </cell>
          <cell r="F4125" t="str">
            <v>High Participation Case</v>
          </cell>
          <cell r="G4125">
            <v>0</v>
          </cell>
          <cell r="H4125">
            <v>0</v>
          </cell>
          <cell r="I4125">
            <v>0</v>
          </cell>
          <cell r="J4125">
            <v>0</v>
          </cell>
          <cell r="K4125">
            <v>0</v>
          </cell>
          <cell r="L4125">
            <v>0</v>
          </cell>
          <cell r="M4125">
            <v>0</v>
          </cell>
          <cell r="N4125">
            <v>0</v>
          </cell>
          <cell r="O4125">
            <v>0</v>
          </cell>
          <cell r="P4125">
            <v>0</v>
          </cell>
          <cell r="Q4125">
            <v>0</v>
          </cell>
          <cell r="R4125">
            <v>351680.42</v>
          </cell>
          <cell r="S4125">
            <v>1071390.72</v>
          </cell>
          <cell r="T4125">
            <v>2537897.67</v>
          </cell>
          <cell r="U4125">
            <v>3311695.75</v>
          </cell>
          <cell r="V4125">
            <v>3733808.12</v>
          </cell>
          <cell r="W4125">
            <v>3788051.65</v>
          </cell>
          <cell r="X4125">
            <v>3842351.67</v>
          </cell>
          <cell r="Y4125">
            <v>3896640.94</v>
          </cell>
          <cell r="Z4125">
            <v>3950917.05</v>
          </cell>
          <cell r="AA4125">
            <v>4005189.34</v>
          </cell>
          <cell r="AB4125">
            <v>4059468.57</v>
          </cell>
          <cell r="AC4125">
            <v>4113918.62</v>
          </cell>
          <cell r="AD4125">
            <v>4170493.29</v>
          </cell>
          <cell r="AE4125">
            <v>4227845.9800000004</v>
          </cell>
          <cell r="AF4125">
            <v>4285987.3899999997</v>
          </cell>
          <cell r="AG4125">
            <v>4344928.3600000003</v>
          </cell>
          <cell r="AH4125">
            <v>4404679.88</v>
          </cell>
          <cell r="AI4125">
            <v>4465253.1100000003</v>
          </cell>
          <cell r="AJ4125">
            <v>4526659.34</v>
          </cell>
          <cell r="AK4125">
            <v>4588910.04</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row>
        <row r="4126">
          <cell r="A4126" t="str">
            <v>WYExtra Large C&amp;ICritical Peak PricingParticipantsHigh Participation Case0</v>
          </cell>
          <cell r="B4126" t="str">
            <v>WY</v>
          </cell>
          <cell r="C4126" t="str">
            <v>Extra Large C&amp;I</v>
          </cell>
          <cell r="D4126" t="str">
            <v>Critical Peak Pricing</v>
          </cell>
          <cell r="E4126" t="str">
            <v>Participants</v>
          </cell>
          <cell r="F4126" t="str">
            <v>High Participation Case</v>
          </cell>
          <cell r="G4126">
            <v>0</v>
          </cell>
          <cell r="H4126">
            <v>0</v>
          </cell>
          <cell r="I4126">
            <v>0</v>
          </cell>
          <cell r="J4126">
            <v>0</v>
          </cell>
          <cell r="K4126">
            <v>0</v>
          </cell>
          <cell r="L4126">
            <v>0</v>
          </cell>
          <cell r="M4126">
            <v>0</v>
          </cell>
          <cell r="N4126">
            <v>0</v>
          </cell>
          <cell r="O4126">
            <v>0</v>
          </cell>
          <cell r="P4126">
            <v>0</v>
          </cell>
          <cell r="Q4126">
            <v>0</v>
          </cell>
          <cell r="R4126">
            <v>16746.686550000006</v>
          </cell>
          <cell r="S4126">
            <v>51018.605550000015</v>
          </cell>
          <cell r="T4126">
            <v>120852.27000000002</v>
          </cell>
          <cell r="U4126">
            <v>157699.79775000006</v>
          </cell>
          <cell r="V4126">
            <v>177800.38649999999</v>
          </cell>
          <cell r="W4126">
            <v>180383.41200000001</v>
          </cell>
          <cell r="X4126">
            <v>182969.12700000001</v>
          </cell>
          <cell r="Y4126">
            <v>185554.33050000004</v>
          </cell>
          <cell r="Z4126">
            <v>188138.90700000001</v>
          </cell>
          <cell r="AA4126">
            <v>190723.30200000003</v>
          </cell>
          <cell r="AB4126">
            <v>193308.027</v>
          </cell>
          <cell r="AC4126">
            <v>195900.88650000002</v>
          </cell>
          <cell r="AD4126">
            <v>198594.91865997191</v>
          </cell>
          <cell r="AE4126">
            <v>201325.99919378545</v>
          </cell>
          <cell r="AF4126">
            <v>204094.63759127702</v>
          </cell>
          <cell r="AG4126">
            <v>206901.35034879539</v>
          </cell>
          <cell r="AH4126">
            <v>209746.66106555553</v>
          </cell>
          <cell r="AI4126">
            <v>212631.10054131731</v>
          </cell>
          <cell r="AJ4126">
            <v>215555.20687540746</v>
          </cell>
          <cell r="AK4126">
            <v>218519.52556710335</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row>
        <row r="4127">
          <cell r="A4127" t="str">
            <v>WYIrrigationCritical Peak PricingProgram Annual BenefitsHigh Participation Case0</v>
          </cell>
          <cell r="B4127" t="str">
            <v>WY</v>
          </cell>
          <cell r="C4127" t="str">
            <v>Irrigation</v>
          </cell>
          <cell r="D4127" t="str">
            <v>Critical Peak Pricing</v>
          </cell>
          <cell r="E4127" t="str">
            <v>Program Annual Benefits</v>
          </cell>
          <cell r="F4127" t="str">
            <v>High Participation Case</v>
          </cell>
          <cell r="G4127">
            <v>0</v>
          </cell>
          <cell r="H4127">
            <v>0</v>
          </cell>
          <cell r="I4127">
            <v>0</v>
          </cell>
          <cell r="J4127">
            <v>0</v>
          </cell>
          <cell r="K4127">
            <v>0</v>
          </cell>
          <cell r="L4127">
            <v>0</v>
          </cell>
          <cell r="M4127">
            <v>0</v>
          </cell>
          <cell r="N4127">
            <v>0</v>
          </cell>
          <cell r="O4127">
            <v>0</v>
          </cell>
          <cell r="P4127">
            <v>0</v>
          </cell>
          <cell r="Q4127">
            <v>0</v>
          </cell>
          <cell r="R4127">
            <v>573231.01</v>
          </cell>
          <cell r="S4127">
            <v>1745288.43</v>
          </cell>
          <cell r="T4127">
            <v>4127886.26</v>
          </cell>
          <cell r="U4127">
            <v>5388069.9000000004</v>
          </cell>
          <cell r="V4127">
            <v>6066603.5300000003</v>
          </cell>
          <cell r="W4127">
            <v>6146956.6100000003</v>
          </cell>
          <cell r="X4127">
            <v>6226381.7599999998</v>
          </cell>
          <cell r="Y4127">
            <v>6305886.3200000003</v>
          </cell>
          <cell r="Z4127">
            <v>6389191.79</v>
          </cell>
          <cell r="AA4127">
            <v>6482465.1100000003</v>
          </cell>
          <cell r="AB4127">
            <v>6568214.9500000002</v>
          </cell>
          <cell r="AC4127">
            <v>6654117.0800000001</v>
          </cell>
          <cell r="AD4127">
            <v>6743128.8899999997</v>
          </cell>
          <cell r="AE4127">
            <v>6833331.4100000001</v>
          </cell>
          <cell r="AF4127">
            <v>6924740.5700000003</v>
          </cell>
          <cell r="AG4127">
            <v>7017372.5</v>
          </cell>
          <cell r="AH4127">
            <v>7111243.5700000003</v>
          </cell>
          <cell r="AI4127">
            <v>7206370.3399999999</v>
          </cell>
          <cell r="AJ4127">
            <v>7302769.6200000001</v>
          </cell>
          <cell r="AK4127">
            <v>7400458.4299999997</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row>
        <row r="4128">
          <cell r="A4128" t="str">
            <v>WYIrrigationCritical Peak PricingProgram Annual CostsHigh Participation Case0</v>
          </cell>
          <cell r="B4128" t="str">
            <v>WY</v>
          </cell>
          <cell r="C4128" t="str">
            <v>Irrigation</v>
          </cell>
          <cell r="D4128" t="str">
            <v>Critical Peak Pricing</v>
          </cell>
          <cell r="E4128" t="str">
            <v>Program Annual Costs</v>
          </cell>
          <cell r="F4128" t="str">
            <v>High Participation Case</v>
          </cell>
          <cell r="G4128">
            <v>0</v>
          </cell>
          <cell r="H4128">
            <v>0</v>
          </cell>
          <cell r="I4128">
            <v>0</v>
          </cell>
          <cell r="J4128">
            <v>0</v>
          </cell>
          <cell r="K4128">
            <v>0</v>
          </cell>
          <cell r="L4128">
            <v>0</v>
          </cell>
          <cell r="M4128">
            <v>0</v>
          </cell>
          <cell r="N4128">
            <v>0</v>
          </cell>
          <cell r="O4128">
            <v>0</v>
          </cell>
          <cell r="P4128">
            <v>0</v>
          </cell>
          <cell r="Q4128">
            <v>0</v>
          </cell>
          <cell r="R4128">
            <v>5834317.1500000004</v>
          </cell>
          <cell r="S4128">
            <v>12509121.98</v>
          </cell>
          <cell r="T4128">
            <v>26286343.199999999</v>
          </cell>
          <cell r="U4128">
            <v>16130618.27</v>
          </cell>
          <cell r="V4128">
            <v>10911310.720000001</v>
          </cell>
          <cell r="W4128">
            <v>4823091.07</v>
          </cell>
          <cell r="X4128">
            <v>4899046.41</v>
          </cell>
          <cell r="Y4128">
            <v>4974249.76</v>
          </cell>
          <cell r="Z4128">
            <v>5049879.66</v>
          </cell>
          <cell r="AA4128">
            <v>5126289.05</v>
          </cell>
          <cell r="AB4128">
            <v>5203203.5</v>
          </cell>
          <cell r="AC4128">
            <v>5283869.59</v>
          </cell>
          <cell r="AD4128">
            <v>5405233.1200000001</v>
          </cell>
          <cell r="AE4128">
            <v>5502775.29</v>
          </cell>
          <cell r="AF4128">
            <v>5602414.6799999997</v>
          </cell>
          <cell r="AG4128">
            <v>5704204.7300000004</v>
          </cell>
          <cell r="AH4128">
            <v>5808200.4400000004</v>
          </cell>
          <cell r="AI4128">
            <v>5914458.3899999997</v>
          </cell>
          <cell r="AJ4128">
            <v>6023036.7800000003</v>
          </cell>
          <cell r="AK4128">
            <v>6133995.5099999998</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row>
        <row r="4129">
          <cell r="A4129" t="str">
            <v>WYIrrigationCritical Peak PricingNon-Incentive CostsHigh Participation Case0</v>
          </cell>
          <cell r="B4129" t="str">
            <v>WY</v>
          </cell>
          <cell r="C4129" t="str">
            <v>Irrigation</v>
          </cell>
          <cell r="D4129" t="str">
            <v>Critical Peak Pricing</v>
          </cell>
          <cell r="E4129" t="str">
            <v>Non-Incentive Costs</v>
          </cell>
          <cell r="F4129" t="str">
            <v>High Participation Case</v>
          </cell>
          <cell r="G4129">
            <v>0</v>
          </cell>
          <cell r="H4129">
            <v>0</v>
          </cell>
          <cell r="I4129">
            <v>0</v>
          </cell>
          <cell r="J4129">
            <v>0</v>
          </cell>
          <cell r="K4129">
            <v>0</v>
          </cell>
          <cell r="L4129">
            <v>0</v>
          </cell>
          <cell r="M4129">
            <v>0</v>
          </cell>
          <cell r="N4129">
            <v>0</v>
          </cell>
          <cell r="O4129">
            <v>0</v>
          </cell>
          <cell r="P4129">
            <v>0</v>
          </cell>
          <cell r="Q4129">
            <v>0</v>
          </cell>
          <cell r="R4129">
            <v>5482636.7300000004</v>
          </cell>
          <cell r="S4129">
            <v>11437731.27</v>
          </cell>
          <cell r="T4129">
            <v>23748445.530000001</v>
          </cell>
          <cell r="U4129">
            <v>12818922.52</v>
          </cell>
          <cell r="V4129">
            <v>7177502.6100000003</v>
          </cell>
          <cell r="W4129">
            <v>1035039.42</v>
          </cell>
          <cell r="X4129">
            <v>1056694.75</v>
          </cell>
          <cell r="Y4129">
            <v>1077608.81</v>
          </cell>
          <cell r="Z4129">
            <v>1098962.6200000001</v>
          </cell>
          <cell r="AA4129">
            <v>1121099.71</v>
          </cell>
          <cell r="AB4129">
            <v>1143734.93</v>
          </cell>
          <cell r="AC4129">
            <v>1169950.97</v>
          </cell>
          <cell r="AD4129">
            <v>1234739.83</v>
          </cell>
          <cell r="AE4129">
            <v>1274929.31</v>
          </cell>
          <cell r="AF4129">
            <v>1316427.29</v>
          </cell>
          <cell r="AG4129">
            <v>1359276.37</v>
          </cell>
          <cell r="AH4129">
            <v>1403520.56</v>
          </cell>
          <cell r="AI4129">
            <v>1449205.28</v>
          </cell>
          <cell r="AJ4129">
            <v>1496377.44</v>
          </cell>
          <cell r="AK4129">
            <v>1545085.48</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row>
        <row r="4130">
          <cell r="A4130" t="str">
            <v>WYIrrigationCritical Peak PricingSummer Peak Reduction @Meter  (MW)High Participation Case0</v>
          </cell>
          <cell r="B4130" t="str">
            <v>WY</v>
          </cell>
          <cell r="C4130" t="str">
            <v>Irrigation</v>
          </cell>
          <cell r="D4130" t="str">
            <v>Critical Peak Pricing</v>
          </cell>
          <cell r="E4130" t="str">
            <v>Summer Peak Reduction @Meter  (MW)</v>
          </cell>
          <cell r="F4130" t="str">
            <v>High Participation Case</v>
          </cell>
          <cell r="G4130">
            <v>0</v>
          </cell>
          <cell r="H4130">
            <v>0</v>
          </cell>
          <cell r="I4130">
            <v>0</v>
          </cell>
          <cell r="J4130">
            <v>0</v>
          </cell>
          <cell r="K4130">
            <v>0</v>
          </cell>
          <cell r="L4130">
            <v>0</v>
          </cell>
          <cell r="M4130">
            <v>0</v>
          </cell>
          <cell r="N4130">
            <v>0</v>
          </cell>
          <cell r="O4130">
            <v>0</v>
          </cell>
          <cell r="P4130">
            <v>0</v>
          </cell>
          <cell r="Q4130">
            <v>0</v>
          </cell>
          <cell r="R4130">
            <v>5.1061481672101516</v>
          </cell>
          <cell r="S4130">
            <v>15.546439584201273</v>
          </cell>
          <cell r="T4130">
            <v>36.769815927493447</v>
          </cell>
          <cell r="U4130">
            <v>47.99510590524666</v>
          </cell>
          <cell r="V4130">
            <v>54.039254216657497</v>
          </cell>
          <cell r="W4130">
            <v>54.75501228123791</v>
          </cell>
          <cell r="X4130">
            <v>55.462504704051796</v>
          </cell>
          <cell r="Y4130">
            <v>56.170704503007471</v>
          </cell>
          <cell r="Z4130">
            <v>56.91276145592839</v>
          </cell>
          <cell r="AA4130">
            <v>57.74360864977195</v>
          </cell>
          <cell r="AB4130">
            <v>58.507439221742665</v>
          </cell>
          <cell r="AC4130">
            <v>59.27262640549219</v>
          </cell>
          <cell r="AD4130">
            <v>60.065513565673378</v>
          </cell>
          <cell r="AE4130">
            <v>60.869007140432515</v>
          </cell>
          <cell r="AF4130">
            <v>61.683249011282939</v>
          </cell>
          <cell r="AG4130">
            <v>62.508382957680382</v>
          </cell>
          <cell r="AH4130">
            <v>63.344554682411669</v>
          </cell>
          <cell r="AI4130">
            <v>64.191911837323005</v>
          </cell>
          <cell r="AJ4130">
            <v>65.050604049392433</v>
          </cell>
          <cell r="AK4130">
            <v>65.920782947151125</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row>
        <row r="4131">
          <cell r="A4131" t="str">
            <v>WYIrrigationCritical Peak PricingSummer Peak Reduction @Generation (MW)High Participation Case0</v>
          </cell>
          <cell r="B4131" t="str">
            <v>WY</v>
          </cell>
          <cell r="C4131" t="str">
            <v>Irrigation</v>
          </cell>
          <cell r="D4131" t="str">
            <v>Critical Peak Pricing</v>
          </cell>
          <cell r="E4131" t="str">
            <v>Summer Peak Reduction @Generation (MW)</v>
          </cell>
          <cell r="F4131" t="str">
            <v>High Participation Case</v>
          </cell>
          <cell r="G4131">
            <v>0</v>
          </cell>
          <cell r="H4131">
            <v>0</v>
          </cell>
          <cell r="I4131">
            <v>0</v>
          </cell>
          <cell r="J4131">
            <v>0</v>
          </cell>
          <cell r="K4131">
            <v>0</v>
          </cell>
          <cell r="L4131">
            <v>0</v>
          </cell>
          <cell r="M4131">
            <v>0</v>
          </cell>
          <cell r="N4131">
            <v>0</v>
          </cell>
          <cell r="O4131">
            <v>0</v>
          </cell>
          <cell r="P4131">
            <v>0</v>
          </cell>
          <cell r="Q4131">
            <v>0</v>
          </cell>
          <cell r="R4131">
            <v>5.6309529854545115</v>
          </cell>
          <cell r="S4131">
            <v>17.1442871462299</v>
          </cell>
          <cell r="T4131">
            <v>40.548980952242438</v>
          </cell>
          <cell r="U4131">
            <v>52.92799504328039</v>
          </cell>
          <cell r="V4131">
            <v>59.593354892652727</v>
          </cell>
          <cell r="W4131">
            <v>60.382677857562754</v>
          </cell>
          <cell r="X4131">
            <v>61.162885646285609</v>
          </cell>
          <cell r="Y4131">
            <v>61.94387351456492</v>
          </cell>
          <cell r="Z4131">
            <v>62.762198341341403</v>
          </cell>
          <cell r="AA4131">
            <v>63.678439181486489</v>
          </cell>
          <cell r="AB4131">
            <v>64.520775498172327</v>
          </cell>
          <cell r="AC4131">
            <v>65.364607857843168</v>
          </cell>
          <cell r="AD4131">
            <v>66.238987169908881</v>
          </cell>
          <cell r="AE4131">
            <v>67.125063013269198</v>
          </cell>
          <cell r="AF4131">
            <v>68.022991851877961</v>
          </cell>
          <cell r="AG4131">
            <v>68.932932242700019</v>
          </cell>
          <cell r="AH4131">
            <v>69.855044863709381</v>
          </cell>
          <cell r="AI4131">
            <v>70.789492542261797</v>
          </cell>
          <cell r="AJ4131">
            <v>71.73644028384696</v>
          </cell>
          <cell r="AK4131">
            <v>72.696055301225314</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row>
        <row r="4132">
          <cell r="A4132" t="str">
            <v>WYIrrigationCritical Peak PricingWinter Peak Reduction @Meter  (MW)High Participation Case0</v>
          </cell>
          <cell r="B4132" t="str">
            <v>WY</v>
          </cell>
          <cell r="C4132" t="str">
            <v>Irrigation</v>
          </cell>
          <cell r="D4132" t="str">
            <v>Critical Peak Pricing</v>
          </cell>
          <cell r="E4132" t="str">
            <v>Winter Peak Reduction @Meter  (MW)</v>
          </cell>
          <cell r="F4132" t="str">
            <v>High Participation Case</v>
          </cell>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row>
        <row r="4133">
          <cell r="A4133" t="str">
            <v>WYIrrigationCritical Peak PricingWinter Peak Reduction @Generation (MW)High Participation Case0</v>
          </cell>
          <cell r="B4133" t="str">
            <v>WY</v>
          </cell>
          <cell r="C4133" t="str">
            <v>Irrigation</v>
          </cell>
          <cell r="D4133" t="str">
            <v>Critical Peak Pricing</v>
          </cell>
          <cell r="E4133" t="str">
            <v>Winter Peak Reduction @Generation (MW)</v>
          </cell>
          <cell r="F4133" t="str">
            <v>High Participation Case</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row>
        <row r="4134">
          <cell r="A4134" t="str">
            <v>WYIrrigationCritical Peak PricingProgram Annual BenefitsHigh Participation Case0</v>
          </cell>
          <cell r="B4134" t="str">
            <v>WY</v>
          </cell>
          <cell r="C4134" t="str">
            <v>Irrigation</v>
          </cell>
          <cell r="D4134" t="str">
            <v>Critical Peak Pricing</v>
          </cell>
          <cell r="E4134" t="str">
            <v>Program Annual Benefits</v>
          </cell>
          <cell r="F4134" t="str">
            <v>High Participation Case</v>
          </cell>
          <cell r="G4134">
            <v>0</v>
          </cell>
        </row>
        <row r="4135">
          <cell r="A4135" t="str">
            <v>WYIrrigationCritical Peak PricingNew ParticipantsHigh Participation Case0</v>
          </cell>
          <cell r="B4135" t="str">
            <v>WY</v>
          </cell>
          <cell r="C4135" t="str">
            <v>Irrigation</v>
          </cell>
          <cell r="D4135" t="str">
            <v>Critical Peak Pricing</v>
          </cell>
          <cell r="E4135" t="str">
            <v>New Participants</v>
          </cell>
          <cell r="F4135" t="str">
            <v>High Participation Case</v>
          </cell>
          <cell r="G4135">
            <v>0</v>
          </cell>
          <cell r="H4135">
            <v>0</v>
          </cell>
          <cell r="I4135">
            <v>0</v>
          </cell>
          <cell r="J4135">
            <v>0</v>
          </cell>
          <cell r="K4135">
            <v>0</v>
          </cell>
          <cell r="L4135">
            <v>0</v>
          </cell>
          <cell r="M4135">
            <v>0</v>
          </cell>
          <cell r="N4135">
            <v>0</v>
          </cell>
          <cell r="O4135">
            <v>0</v>
          </cell>
          <cell r="P4135">
            <v>0</v>
          </cell>
          <cell r="Q4135">
            <v>0</v>
          </cell>
          <cell r="R4135">
            <v>16746.686550000006</v>
          </cell>
          <cell r="S4135">
            <v>34271.919000000009</v>
          </cell>
          <cell r="T4135">
            <v>69833.664450000011</v>
          </cell>
          <cell r="U4135">
            <v>36847.527750000037</v>
          </cell>
          <cell r="V4135">
            <v>20100.588749999937</v>
          </cell>
          <cell r="W4135">
            <v>2583.0255000000179</v>
          </cell>
          <cell r="X4135">
            <v>2585.7149999999965</v>
          </cell>
          <cell r="Y4135">
            <v>2585.2035000000324</v>
          </cell>
          <cell r="Z4135">
            <v>2584.5764999999665</v>
          </cell>
          <cell r="AA4135">
            <v>2584.3950000000186</v>
          </cell>
          <cell r="AB4135">
            <v>2584.7249999999767</v>
          </cell>
          <cell r="AC4135">
            <v>2592.8595000000205</v>
          </cell>
          <cell r="AD4135">
            <v>2694.0321599718882</v>
          </cell>
          <cell r="AE4135">
            <v>2731.0805338135397</v>
          </cell>
          <cell r="AF4135">
            <v>2768.6383974915661</v>
          </cell>
          <cell r="AG4135">
            <v>2806.7127575183695</v>
          </cell>
          <cell r="AH4135">
            <v>2845.3107167601411</v>
          </cell>
          <cell r="AI4135">
            <v>2884.4394757617847</v>
          </cell>
          <cell r="AJ4135">
            <v>2924.1063340901455</v>
          </cell>
          <cell r="AK4135">
            <v>2964.3186916958948</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row>
        <row r="4136">
          <cell r="A4136" t="str">
            <v>WYIrrigationCritical Peak PricingIncentive CostsHigh Participation Case0</v>
          </cell>
          <cell r="B4136" t="str">
            <v>WY</v>
          </cell>
          <cell r="C4136" t="str">
            <v>Irrigation</v>
          </cell>
          <cell r="D4136" t="str">
            <v>Critical Peak Pricing</v>
          </cell>
          <cell r="E4136" t="str">
            <v>Incentive Costs</v>
          </cell>
          <cell r="F4136" t="str">
            <v>High Participation Case</v>
          </cell>
          <cell r="G4136">
            <v>0</v>
          </cell>
          <cell r="H4136">
            <v>0</v>
          </cell>
          <cell r="I4136">
            <v>0</v>
          </cell>
          <cell r="J4136">
            <v>0</v>
          </cell>
          <cell r="K4136">
            <v>0</v>
          </cell>
          <cell r="L4136">
            <v>0</v>
          </cell>
          <cell r="M4136">
            <v>0</v>
          </cell>
          <cell r="N4136">
            <v>0</v>
          </cell>
          <cell r="O4136">
            <v>0</v>
          </cell>
          <cell r="P4136">
            <v>0</v>
          </cell>
          <cell r="Q4136">
            <v>0</v>
          </cell>
          <cell r="R4136">
            <v>351680.42</v>
          </cell>
          <cell r="S4136">
            <v>1071390.72</v>
          </cell>
          <cell r="T4136">
            <v>2537897.67</v>
          </cell>
          <cell r="U4136">
            <v>3311695.75</v>
          </cell>
          <cell r="V4136">
            <v>3733808.12</v>
          </cell>
          <cell r="W4136">
            <v>3788051.65</v>
          </cell>
          <cell r="X4136">
            <v>3842351.67</v>
          </cell>
          <cell r="Y4136">
            <v>3896640.94</v>
          </cell>
          <cell r="Z4136">
            <v>3950917.05</v>
          </cell>
          <cell r="AA4136">
            <v>4005189.34</v>
          </cell>
          <cell r="AB4136">
            <v>4059468.57</v>
          </cell>
          <cell r="AC4136">
            <v>4113918.62</v>
          </cell>
          <cell r="AD4136">
            <v>4170493.29</v>
          </cell>
          <cell r="AE4136">
            <v>4227845.9800000004</v>
          </cell>
          <cell r="AF4136">
            <v>4285987.3899999997</v>
          </cell>
          <cell r="AG4136">
            <v>4344928.3600000003</v>
          </cell>
          <cell r="AH4136">
            <v>4404679.88</v>
          </cell>
          <cell r="AI4136">
            <v>4465253.1100000003</v>
          </cell>
          <cell r="AJ4136">
            <v>4526659.34</v>
          </cell>
          <cell r="AK4136">
            <v>4588910.04</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row>
        <row r="4137">
          <cell r="A4137" t="str">
            <v>WYIrrigationCritical Peak PricingParticipantsHigh Participation Case0</v>
          </cell>
          <cell r="B4137" t="str">
            <v>WY</v>
          </cell>
          <cell r="C4137" t="str">
            <v>Irrigation</v>
          </cell>
          <cell r="D4137" t="str">
            <v>Critical Peak Pricing</v>
          </cell>
          <cell r="E4137" t="str">
            <v>Participants</v>
          </cell>
          <cell r="F4137" t="str">
            <v>High Participation Case</v>
          </cell>
          <cell r="G4137">
            <v>0</v>
          </cell>
          <cell r="H4137">
            <v>0</v>
          </cell>
          <cell r="I4137">
            <v>0</v>
          </cell>
          <cell r="J4137">
            <v>0</v>
          </cell>
          <cell r="K4137">
            <v>0</v>
          </cell>
          <cell r="L4137">
            <v>0</v>
          </cell>
          <cell r="M4137">
            <v>0</v>
          </cell>
          <cell r="N4137">
            <v>0</v>
          </cell>
          <cell r="O4137">
            <v>0</v>
          </cell>
          <cell r="P4137">
            <v>0</v>
          </cell>
          <cell r="Q4137">
            <v>0</v>
          </cell>
          <cell r="R4137">
            <v>16746.686550000006</v>
          </cell>
          <cell r="S4137">
            <v>51018.605550000015</v>
          </cell>
          <cell r="T4137">
            <v>120852.27000000002</v>
          </cell>
          <cell r="U4137">
            <v>157699.79775000006</v>
          </cell>
          <cell r="V4137">
            <v>177800.38649999999</v>
          </cell>
          <cell r="W4137">
            <v>180383.41200000001</v>
          </cell>
          <cell r="X4137">
            <v>182969.12700000001</v>
          </cell>
          <cell r="Y4137">
            <v>185554.33050000004</v>
          </cell>
          <cell r="Z4137">
            <v>188138.90700000001</v>
          </cell>
          <cell r="AA4137">
            <v>190723.30200000003</v>
          </cell>
          <cell r="AB4137">
            <v>193308.027</v>
          </cell>
          <cell r="AC4137">
            <v>195900.88650000002</v>
          </cell>
          <cell r="AD4137">
            <v>198594.91865997191</v>
          </cell>
          <cell r="AE4137">
            <v>201325.99919378545</v>
          </cell>
          <cell r="AF4137">
            <v>204094.63759127702</v>
          </cell>
          <cell r="AG4137">
            <v>206901.35034879539</v>
          </cell>
          <cell r="AH4137">
            <v>209746.66106555553</v>
          </cell>
          <cell r="AI4137">
            <v>212631.10054131731</v>
          </cell>
          <cell r="AJ4137">
            <v>215555.20687540746</v>
          </cell>
          <cell r="AK4137">
            <v>218519.52556710335</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row>
        <row r="4138">
          <cell r="A4138" t="str">
            <v>WYLarge C&amp;ICritical Peak PricingProgram Annual BenefitsHigh Participation Case0</v>
          </cell>
          <cell r="B4138" t="str">
            <v>WY</v>
          </cell>
          <cell r="C4138" t="str">
            <v>Large C&amp;I</v>
          </cell>
          <cell r="D4138" t="str">
            <v>Critical Peak Pricing</v>
          </cell>
          <cell r="E4138" t="str">
            <v>Program Annual Benefits</v>
          </cell>
          <cell r="F4138" t="str">
            <v>High Participation Case</v>
          </cell>
          <cell r="G4138">
            <v>0</v>
          </cell>
          <cell r="H4138">
            <v>0</v>
          </cell>
          <cell r="I4138">
            <v>0</v>
          </cell>
          <cell r="J4138">
            <v>0</v>
          </cell>
          <cell r="K4138">
            <v>0</v>
          </cell>
          <cell r="L4138">
            <v>0</v>
          </cell>
          <cell r="M4138">
            <v>0</v>
          </cell>
          <cell r="N4138">
            <v>0</v>
          </cell>
          <cell r="O4138">
            <v>0</v>
          </cell>
          <cell r="P4138">
            <v>0</v>
          </cell>
          <cell r="Q4138">
            <v>0</v>
          </cell>
          <cell r="R4138">
            <v>573231.01</v>
          </cell>
          <cell r="S4138">
            <v>1745288.43</v>
          </cell>
          <cell r="T4138">
            <v>4127886.26</v>
          </cell>
          <cell r="U4138">
            <v>5388069.9000000004</v>
          </cell>
          <cell r="V4138">
            <v>6066603.5300000003</v>
          </cell>
          <cell r="W4138">
            <v>6146956.6100000003</v>
          </cell>
          <cell r="X4138">
            <v>6226381.7599999998</v>
          </cell>
          <cell r="Y4138">
            <v>6305886.3200000003</v>
          </cell>
          <cell r="Z4138">
            <v>6389191.79</v>
          </cell>
          <cell r="AA4138">
            <v>6482465.1100000003</v>
          </cell>
          <cell r="AB4138">
            <v>6568214.9500000002</v>
          </cell>
          <cell r="AC4138">
            <v>6654117.0800000001</v>
          </cell>
          <cell r="AD4138">
            <v>6743128.8899999997</v>
          </cell>
          <cell r="AE4138">
            <v>6833331.4100000001</v>
          </cell>
          <cell r="AF4138">
            <v>6924740.5700000003</v>
          </cell>
          <cell r="AG4138">
            <v>7017372.5</v>
          </cell>
          <cell r="AH4138">
            <v>7111243.5700000003</v>
          </cell>
          <cell r="AI4138">
            <v>7206370.3399999999</v>
          </cell>
          <cell r="AJ4138">
            <v>7302769.6200000001</v>
          </cell>
          <cell r="AK4138">
            <v>7400458.4299999997</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row>
        <row r="4139">
          <cell r="A4139" t="str">
            <v>WYLarge C&amp;ICritical Peak PricingProgram Annual CostsHigh Participation Case0</v>
          </cell>
          <cell r="B4139" t="str">
            <v>WY</v>
          </cell>
          <cell r="C4139" t="str">
            <v>Large C&amp;I</v>
          </cell>
          <cell r="D4139" t="str">
            <v>Critical Peak Pricing</v>
          </cell>
          <cell r="E4139" t="str">
            <v>Program Annual Costs</v>
          </cell>
          <cell r="F4139" t="str">
            <v>High Participation Case</v>
          </cell>
          <cell r="G4139">
            <v>0</v>
          </cell>
          <cell r="H4139">
            <v>0</v>
          </cell>
          <cell r="I4139">
            <v>0</v>
          </cell>
          <cell r="J4139">
            <v>0</v>
          </cell>
          <cell r="K4139">
            <v>0</v>
          </cell>
          <cell r="L4139">
            <v>0</v>
          </cell>
          <cell r="M4139">
            <v>0</v>
          </cell>
          <cell r="N4139">
            <v>0</v>
          </cell>
          <cell r="O4139">
            <v>0</v>
          </cell>
          <cell r="P4139">
            <v>0</v>
          </cell>
          <cell r="Q4139">
            <v>0</v>
          </cell>
          <cell r="R4139">
            <v>5834317.1500000004</v>
          </cell>
          <cell r="S4139">
            <v>12509121.98</v>
          </cell>
          <cell r="T4139">
            <v>26286343.199999999</v>
          </cell>
          <cell r="U4139">
            <v>16130618.27</v>
          </cell>
          <cell r="V4139">
            <v>10911310.720000001</v>
          </cell>
          <cell r="W4139">
            <v>4823091.07</v>
          </cell>
          <cell r="X4139">
            <v>4899046.41</v>
          </cell>
          <cell r="Y4139">
            <v>4974249.76</v>
          </cell>
          <cell r="Z4139">
            <v>5049879.66</v>
          </cell>
          <cell r="AA4139">
            <v>5126289.05</v>
          </cell>
          <cell r="AB4139">
            <v>5203203.5</v>
          </cell>
          <cell r="AC4139">
            <v>5283869.59</v>
          </cell>
          <cell r="AD4139">
            <v>5405233.1200000001</v>
          </cell>
          <cell r="AE4139">
            <v>5502775.29</v>
          </cell>
          <cell r="AF4139">
            <v>5602414.6799999997</v>
          </cell>
          <cell r="AG4139">
            <v>5704204.7300000004</v>
          </cell>
          <cell r="AH4139">
            <v>5808200.4400000004</v>
          </cell>
          <cell r="AI4139">
            <v>5914458.3899999997</v>
          </cell>
          <cell r="AJ4139">
            <v>6023036.7800000003</v>
          </cell>
          <cell r="AK4139">
            <v>6133995.5099999998</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row>
        <row r="4140">
          <cell r="A4140" t="str">
            <v>WYLarge C&amp;ICritical Peak PricingNon-Incentive CostsHigh Participation Case0</v>
          </cell>
          <cell r="B4140" t="str">
            <v>WY</v>
          </cell>
          <cell r="C4140" t="str">
            <v>Large C&amp;I</v>
          </cell>
          <cell r="D4140" t="str">
            <v>Critical Peak Pricing</v>
          </cell>
          <cell r="E4140" t="str">
            <v>Non-Incentive Costs</v>
          </cell>
          <cell r="F4140" t="str">
            <v>High Participation Case</v>
          </cell>
          <cell r="G4140">
            <v>0</v>
          </cell>
          <cell r="H4140">
            <v>0</v>
          </cell>
          <cell r="I4140">
            <v>0</v>
          </cell>
          <cell r="J4140">
            <v>0</v>
          </cell>
          <cell r="K4140">
            <v>0</v>
          </cell>
          <cell r="L4140">
            <v>0</v>
          </cell>
          <cell r="M4140">
            <v>0</v>
          </cell>
          <cell r="N4140">
            <v>0</v>
          </cell>
          <cell r="O4140">
            <v>0</v>
          </cell>
          <cell r="P4140">
            <v>0</v>
          </cell>
          <cell r="Q4140">
            <v>0</v>
          </cell>
          <cell r="R4140">
            <v>5482636.7300000004</v>
          </cell>
          <cell r="S4140">
            <v>11437731.27</v>
          </cell>
          <cell r="T4140">
            <v>23748445.530000001</v>
          </cell>
          <cell r="U4140">
            <v>12818922.52</v>
          </cell>
          <cell r="V4140">
            <v>7177502.6100000003</v>
          </cell>
          <cell r="W4140">
            <v>1035039.42</v>
          </cell>
          <cell r="X4140">
            <v>1056694.75</v>
          </cell>
          <cell r="Y4140">
            <v>1077608.81</v>
          </cell>
          <cell r="Z4140">
            <v>1098962.6200000001</v>
          </cell>
          <cell r="AA4140">
            <v>1121099.71</v>
          </cell>
          <cell r="AB4140">
            <v>1143734.93</v>
          </cell>
          <cell r="AC4140">
            <v>1169950.97</v>
          </cell>
          <cell r="AD4140">
            <v>1234739.83</v>
          </cell>
          <cell r="AE4140">
            <v>1274929.31</v>
          </cell>
          <cell r="AF4140">
            <v>1316427.29</v>
          </cell>
          <cell r="AG4140">
            <v>1359276.37</v>
          </cell>
          <cell r="AH4140">
            <v>1403520.56</v>
          </cell>
          <cell r="AI4140">
            <v>1449205.28</v>
          </cell>
          <cell r="AJ4140">
            <v>1496377.44</v>
          </cell>
          <cell r="AK4140">
            <v>1545085.48</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row>
        <row r="4141">
          <cell r="A4141" t="str">
            <v>WYLarge C&amp;ICritical Peak PricingSummer Peak Reduction @Meter  (MW)High Participation Case0</v>
          </cell>
          <cell r="B4141" t="str">
            <v>WY</v>
          </cell>
          <cell r="C4141" t="str">
            <v>Large C&amp;I</v>
          </cell>
          <cell r="D4141" t="str">
            <v>Critical Peak Pricing</v>
          </cell>
          <cell r="E4141" t="str">
            <v>Summer Peak Reduction @Meter  (MW)</v>
          </cell>
          <cell r="F4141" t="str">
            <v>High Participation Case</v>
          </cell>
          <cell r="G4141">
            <v>0</v>
          </cell>
          <cell r="H4141">
            <v>0</v>
          </cell>
          <cell r="I4141">
            <v>0</v>
          </cell>
          <cell r="J4141">
            <v>0</v>
          </cell>
          <cell r="K4141">
            <v>0</v>
          </cell>
          <cell r="L4141">
            <v>0</v>
          </cell>
          <cell r="M4141">
            <v>0</v>
          </cell>
          <cell r="N4141">
            <v>0</v>
          </cell>
          <cell r="O4141">
            <v>0</v>
          </cell>
          <cell r="P4141">
            <v>0</v>
          </cell>
          <cell r="Q4141">
            <v>0</v>
          </cell>
          <cell r="R4141">
            <v>5.1061481672101516</v>
          </cell>
          <cell r="S4141">
            <v>15.546439584201273</v>
          </cell>
          <cell r="T4141">
            <v>36.769815927493447</v>
          </cell>
          <cell r="U4141">
            <v>47.99510590524666</v>
          </cell>
          <cell r="V4141">
            <v>54.039254216657497</v>
          </cell>
          <cell r="W4141">
            <v>54.75501228123791</v>
          </cell>
          <cell r="X4141">
            <v>55.462504704051796</v>
          </cell>
          <cell r="Y4141">
            <v>56.170704503007471</v>
          </cell>
          <cell r="Z4141">
            <v>56.91276145592839</v>
          </cell>
          <cell r="AA4141">
            <v>57.74360864977195</v>
          </cell>
          <cell r="AB4141">
            <v>58.507439221742665</v>
          </cell>
          <cell r="AC4141">
            <v>59.27262640549219</v>
          </cell>
          <cell r="AD4141">
            <v>60.065513565673378</v>
          </cell>
          <cell r="AE4141">
            <v>60.869007140432515</v>
          </cell>
          <cell r="AF4141">
            <v>61.683249011282939</v>
          </cell>
          <cell r="AG4141">
            <v>62.508382957680382</v>
          </cell>
          <cell r="AH4141">
            <v>63.344554682411669</v>
          </cell>
          <cell r="AI4141">
            <v>64.191911837323005</v>
          </cell>
          <cell r="AJ4141">
            <v>65.050604049392433</v>
          </cell>
          <cell r="AK4141">
            <v>65.920782947151125</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row>
        <row r="4142">
          <cell r="A4142" t="str">
            <v>WYLarge C&amp;ICritical Peak PricingSummer Peak Reduction @Generation (MW)High Participation Case0</v>
          </cell>
          <cell r="B4142" t="str">
            <v>WY</v>
          </cell>
          <cell r="C4142" t="str">
            <v>Large C&amp;I</v>
          </cell>
          <cell r="D4142" t="str">
            <v>Critical Peak Pricing</v>
          </cell>
          <cell r="E4142" t="str">
            <v>Summer Peak Reduction @Generation (MW)</v>
          </cell>
          <cell r="F4142" t="str">
            <v>High Participation Case</v>
          </cell>
          <cell r="G4142">
            <v>0</v>
          </cell>
          <cell r="H4142">
            <v>0</v>
          </cell>
          <cell r="I4142">
            <v>0</v>
          </cell>
          <cell r="J4142">
            <v>0</v>
          </cell>
          <cell r="K4142">
            <v>0</v>
          </cell>
          <cell r="L4142">
            <v>0</v>
          </cell>
          <cell r="M4142">
            <v>0</v>
          </cell>
          <cell r="N4142">
            <v>0</v>
          </cell>
          <cell r="O4142">
            <v>0</v>
          </cell>
          <cell r="P4142">
            <v>0</v>
          </cell>
          <cell r="Q4142">
            <v>0</v>
          </cell>
          <cell r="R4142">
            <v>5.6309529854545115</v>
          </cell>
          <cell r="S4142">
            <v>17.1442871462299</v>
          </cell>
          <cell r="T4142">
            <v>40.548980952242438</v>
          </cell>
          <cell r="U4142">
            <v>52.92799504328039</v>
          </cell>
          <cell r="V4142">
            <v>59.593354892652727</v>
          </cell>
          <cell r="W4142">
            <v>60.382677857562754</v>
          </cell>
          <cell r="X4142">
            <v>61.162885646285609</v>
          </cell>
          <cell r="Y4142">
            <v>61.94387351456492</v>
          </cell>
          <cell r="Z4142">
            <v>62.762198341341403</v>
          </cell>
          <cell r="AA4142">
            <v>63.678439181486489</v>
          </cell>
          <cell r="AB4142">
            <v>64.520775498172327</v>
          </cell>
          <cell r="AC4142">
            <v>65.364607857843168</v>
          </cell>
          <cell r="AD4142">
            <v>66.238987169908881</v>
          </cell>
          <cell r="AE4142">
            <v>67.125063013269198</v>
          </cell>
          <cell r="AF4142">
            <v>68.022991851877961</v>
          </cell>
          <cell r="AG4142">
            <v>68.932932242700019</v>
          </cell>
          <cell r="AH4142">
            <v>69.855044863709381</v>
          </cell>
          <cell r="AI4142">
            <v>70.789492542261797</v>
          </cell>
          <cell r="AJ4142">
            <v>71.73644028384696</v>
          </cell>
          <cell r="AK4142">
            <v>72.696055301225314</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row>
        <row r="4143">
          <cell r="A4143" t="str">
            <v>WYLarge C&amp;ICritical Peak PricingWinter Peak Reduction @Meter  (MW)High Participation Case0</v>
          </cell>
          <cell r="B4143" t="str">
            <v>WY</v>
          </cell>
          <cell r="C4143" t="str">
            <v>Large C&amp;I</v>
          </cell>
          <cell r="D4143" t="str">
            <v>Critical Peak Pricing</v>
          </cell>
          <cell r="E4143" t="str">
            <v>Winter Peak Reduction @Meter  (MW)</v>
          </cell>
          <cell r="F4143" t="str">
            <v>High Participation Case</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row>
        <row r="4144">
          <cell r="A4144" t="str">
            <v>WYLarge C&amp;ICritical Peak PricingWinter Peak Reduction @Generation (MW)High Participation Case0</v>
          </cell>
          <cell r="B4144" t="str">
            <v>WY</v>
          </cell>
          <cell r="C4144" t="str">
            <v>Large C&amp;I</v>
          </cell>
          <cell r="D4144" t="str">
            <v>Critical Peak Pricing</v>
          </cell>
          <cell r="E4144" t="str">
            <v>Winter Peak Reduction @Generation (MW)</v>
          </cell>
          <cell r="F4144" t="str">
            <v>High Participation Case</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row>
        <row r="4145">
          <cell r="A4145" t="str">
            <v>WYLarge C&amp;ICritical Peak PricingProgram Annual BenefitsHigh Participation Case0</v>
          </cell>
          <cell r="B4145" t="str">
            <v>WY</v>
          </cell>
          <cell r="C4145" t="str">
            <v>Large C&amp;I</v>
          </cell>
          <cell r="D4145" t="str">
            <v>Critical Peak Pricing</v>
          </cell>
          <cell r="E4145" t="str">
            <v>Program Annual Benefits</v>
          </cell>
          <cell r="F4145" t="str">
            <v>High Participation Case</v>
          </cell>
          <cell r="G4145">
            <v>0</v>
          </cell>
        </row>
        <row r="4146">
          <cell r="A4146" t="str">
            <v>WYLarge C&amp;ICritical Peak PricingNew ParticipantsHigh Participation Case0</v>
          </cell>
          <cell r="B4146" t="str">
            <v>WY</v>
          </cell>
          <cell r="C4146" t="str">
            <v>Large C&amp;I</v>
          </cell>
          <cell r="D4146" t="str">
            <v>Critical Peak Pricing</v>
          </cell>
          <cell r="E4146" t="str">
            <v>New Participants</v>
          </cell>
          <cell r="F4146" t="str">
            <v>High Participation Case</v>
          </cell>
          <cell r="G4146">
            <v>0</v>
          </cell>
          <cell r="H4146">
            <v>0</v>
          </cell>
          <cell r="I4146">
            <v>0</v>
          </cell>
          <cell r="J4146">
            <v>0</v>
          </cell>
          <cell r="K4146">
            <v>0</v>
          </cell>
          <cell r="L4146">
            <v>0</v>
          </cell>
          <cell r="M4146">
            <v>0</v>
          </cell>
          <cell r="N4146">
            <v>0</v>
          </cell>
          <cell r="O4146">
            <v>0</v>
          </cell>
          <cell r="P4146">
            <v>0</v>
          </cell>
          <cell r="Q4146">
            <v>0</v>
          </cell>
          <cell r="R4146">
            <v>16746.686550000006</v>
          </cell>
          <cell r="S4146">
            <v>34271.919000000009</v>
          </cell>
          <cell r="T4146">
            <v>69833.664450000011</v>
          </cell>
          <cell r="U4146">
            <v>36847.527750000037</v>
          </cell>
          <cell r="V4146">
            <v>20100.588749999937</v>
          </cell>
          <cell r="W4146">
            <v>2583.0255000000179</v>
          </cell>
          <cell r="X4146">
            <v>2585.7149999999965</v>
          </cell>
          <cell r="Y4146">
            <v>2585.2035000000324</v>
          </cell>
          <cell r="Z4146">
            <v>2584.5764999999665</v>
          </cell>
          <cell r="AA4146">
            <v>2584.3950000000186</v>
          </cell>
          <cell r="AB4146">
            <v>2584.7249999999767</v>
          </cell>
          <cell r="AC4146">
            <v>2592.8595000000205</v>
          </cell>
          <cell r="AD4146">
            <v>2694.0321599718882</v>
          </cell>
          <cell r="AE4146">
            <v>2731.0805338135397</v>
          </cell>
          <cell r="AF4146">
            <v>2768.6383974915661</v>
          </cell>
          <cell r="AG4146">
            <v>2806.7127575183695</v>
          </cell>
          <cell r="AH4146">
            <v>2845.3107167601411</v>
          </cell>
          <cell r="AI4146">
            <v>2884.4394757617847</v>
          </cell>
          <cell r="AJ4146">
            <v>2924.1063340901455</v>
          </cell>
          <cell r="AK4146">
            <v>2964.3186916958948</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row>
        <row r="4147">
          <cell r="A4147" t="str">
            <v>WYLarge C&amp;ICritical Peak PricingIncentive CostsHigh Participation Case0</v>
          </cell>
          <cell r="B4147" t="str">
            <v>WY</v>
          </cell>
          <cell r="C4147" t="str">
            <v>Large C&amp;I</v>
          </cell>
          <cell r="D4147" t="str">
            <v>Critical Peak Pricing</v>
          </cell>
          <cell r="E4147" t="str">
            <v>Incentive Costs</v>
          </cell>
          <cell r="F4147" t="str">
            <v>High Participation Case</v>
          </cell>
          <cell r="G4147">
            <v>0</v>
          </cell>
          <cell r="H4147">
            <v>0</v>
          </cell>
          <cell r="I4147">
            <v>0</v>
          </cell>
          <cell r="J4147">
            <v>0</v>
          </cell>
          <cell r="K4147">
            <v>0</v>
          </cell>
          <cell r="L4147">
            <v>0</v>
          </cell>
          <cell r="M4147">
            <v>0</v>
          </cell>
          <cell r="N4147">
            <v>0</v>
          </cell>
          <cell r="O4147">
            <v>0</v>
          </cell>
          <cell r="P4147">
            <v>0</v>
          </cell>
          <cell r="Q4147">
            <v>0</v>
          </cell>
          <cell r="R4147">
            <v>351680.42</v>
          </cell>
          <cell r="S4147">
            <v>1071390.72</v>
          </cell>
          <cell r="T4147">
            <v>2537897.67</v>
          </cell>
          <cell r="U4147">
            <v>3311695.75</v>
          </cell>
          <cell r="V4147">
            <v>3733808.12</v>
          </cell>
          <cell r="W4147">
            <v>3788051.65</v>
          </cell>
          <cell r="X4147">
            <v>3842351.67</v>
          </cell>
          <cell r="Y4147">
            <v>3896640.94</v>
          </cell>
          <cell r="Z4147">
            <v>3950917.05</v>
          </cell>
          <cell r="AA4147">
            <v>4005189.34</v>
          </cell>
          <cell r="AB4147">
            <v>4059468.57</v>
          </cell>
          <cell r="AC4147">
            <v>4113918.62</v>
          </cell>
          <cell r="AD4147">
            <v>4170493.29</v>
          </cell>
          <cell r="AE4147">
            <v>4227845.9800000004</v>
          </cell>
          <cell r="AF4147">
            <v>4285987.3899999997</v>
          </cell>
          <cell r="AG4147">
            <v>4344928.3600000003</v>
          </cell>
          <cell r="AH4147">
            <v>4404679.88</v>
          </cell>
          <cell r="AI4147">
            <v>4465253.1100000003</v>
          </cell>
          <cell r="AJ4147">
            <v>4526659.34</v>
          </cell>
          <cell r="AK4147">
            <v>4588910.04</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row>
        <row r="4148">
          <cell r="A4148" t="str">
            <v>WYLarge C&amp;ICritical Peak PricingParticipantsHigh Participation Case0</v>
          </cell>
          <cell r="B4148" t="str">
            <v>WY</v>
          </cell>
          <cell r="C4148" t="str">
            <v>Large C&amp;I</v>
          </cell>
          <cell r="D4148" t="str">
            <v>Critical Peak Pricing</v>
          </cell>
          <cell r="E4148" t="str">
            <v>Participants</v>
          </cell>
          <cell r="F4148" t="str">
            <v>High Participation Case</v>
          </cell>
          <cell r="G4148">
            <v>0</v>
          </cell>
          <cell r="H4148">
            <v>0</v>
          </cell>
          <cell r="I4148">
            <v>0</v>
          </cell>
          <cell r="J4148">
            <v>0</v>
          </cell>
          <cell r="K4148">
            <v>0</v>
          </cell>
          <cell r="L4148">
            <v>0</v>
          </cell>
          <cell r="M4148">
            <v>0</v>
          </cell>
          <cell r="N4148">
            <v>0</v>
          </cell>
          <cell r="O4148">
            <v>0</v>
          </cell>
          <cell r="P4148">
            <v>0</v>
          </cell>
          <cell r="Q4148">
            <v>0</v>
          </cell>
          <cell r="R4148">
            <v>16746.686550000006</v>
          </cell>
          <cell r="S4148">
            <v>51018.605550000015</v>
          </cell>
          <cell r="T4148">
            <v>120852.27000000002</v>
          </cell>
          <cell r="U4148">
            <v>157699.79775000006</v>
          </cell>
          <cell r="V4148">
            <v>177800.38649999999</v>
          </cell>
          <cell r="W4148">
            <v>180383.41200000001</v>
          </cell>
          <cell r="X4148">
            <v>182969.12700000001</v>
          </cell>
          <cell r="Y4148">
            <v>185554.33050000004</v>
          </cell>
          <cell r="Z4148">
            <v>188138.90700000001</v>
          </cell>
          <cell r="AA4148">
            <v>190723.30200000003</v>
          </cell>
          <cell r="AB4148">
            <v>193308.027</v>
          </cell>
          <cell r="AC4148">
            <v>195900.88650000002</v>
          </cell>
          <cell r="AD4148">
            <v>198594.91865997191</v>
          </cell>
          <cell r="AE4148">
            <v>201325.99919378545</v>
          </cell>
          <cell r="AF4148">
            <v>204094.63759127702</v>
          </cell>
          <cell r="AG4148">
            <v>206901.35034879539</v>
          </cell>
          <cell r="AH4148">
            <v>209746.66106555553</v>
          </cell>
          <cell r="AI4148">
            <v>212631.10054131731</v>
          </cell>
          <cell r="AJ4148">
            <v>215555.20687540746</v>
          </cell>
          <cell r="AK4148">
            <v>218519.52556710335</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row>
        <row r="4149">
          <cell r="A4149" t="str">
            <v>WYMedium C&amp;ICritical Peak PricingProgram Annual BenefitsHigh Participation Case0</v>
          </cell>
          <cell r="B4149" t="str">
            <v>WY</v>
          </cell>
          <cell r="C4149" t="str">
            <v>Medium C&amp;I</v>
          </cell>
          <cell r="D4149" t="str">
            <v>Critical Peak Pricing</v>
          </cell>
          <cell r="E4149" t="str">
            <v>Program Annual Benefits</v>
          </cell>
          <cell r="F4149" t="str">
            <v>High Participation Case</v>
          </cell>
          <cell r="G4149">
            <v>0</v>
          </cell>
          <cell r="H4149">
            <v>0</v>
          </cell>
          <cell r="I4149">
            <v>0</v>
          </cell>
          <cell r="J4149">
            <v>0</v>
          </cell>
          <cell r="K4149">
            <v>0</v>
          </cell>
          <cell r="L4149">
            <v>0</v>
          </cell>
          <cell r="M4149">
            <v>0</v>
          </cell>
          <cell r="N4149">
            <v>0</v>
          </cell>
          <cell r="O4149">
            <v>0</v>
          </cell>
          <cell r="P4149">
            <v>0</v>
          </cell>
          <cell r="Q4149">
            <v>0</v>
          </cell>
          <cell r="R4149">
            <v>573231.01</v>
          </cell>
          <cell r="S4149">
            <v>1745288.43</v>
          </cell>
          <cell r="T4149">
            <v>4127886.26</v>
          </cell>
          <cell r="U4149">
            <v>5388069.9000000004</v>
          </cell>
          <cell r="V4149">
            <v>6066603.5300000003</v>
          </cell>
          <cell r="W4149">
            <v>6146956.6100000003</v>
          </cell>
          <cell r="X4149">
            <v>6226381.7599999998</v>
          </cell>
          <cell r="Y4149">
            <v>6305886.3200000003</v>
          </cell>
          <cell r="Z4149">
            <v>6389191.79</v>
          </cell>
          <cell r="AA4149">
            <v>6482465.1100000003</v>
          </cell>
          <cell r="AB4149">
            <v>6568214.9500000002</v>
          </cell>
          <cell r="AC4149">
            <v>6654117.0800000001</v>
          </cell>
          <cell r="AD4149">
            <v>6743128.8899999997</v>
          </cell>
          <cell r="AE4149">
            <v>6833331.4100000001</v>
          </cell>
          <cell r="AF4149">
            <v>6924740.5700000003</v>
          </cell>
          <cell r="AG4149">
            <v>7017372.5</v>
          </cell>
          <cell r="AH4149">
            <v>7111243.5700000003</v>
          </cell>
          <cell r="AI4149">
            <v>7206370.3399999999</v>
          </cell>
          <cell r="AJ4149">
            <v>7302769.6200000001</v>
          </cell>
          <cell r="AK4149">
            <v>7400458.4299999997</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row>
        <row r="4150">
          <cell r="A4150" t="str">
            <v>WYMedium C&amp;ICritical Peak PricingProgram Annual CostsHigh Participation Case0</v>
          </cell>
          <cell r="B4150" t="str">
            <v>WY</v>
          </cell>
          <cell r="C4150" t="str">
            <v>Medium C&amp;I</v>
          </cell>
          <cell r="D4150" t="str">
            <v>Critical Peak Pricing</v>
          </cell>
          <cell r="E4150" t="str">
            <v>Program Annual Costs</v>
          </cell>
          <cell r="F4150" t="str">
            <v>High Participation Case</v>
          </cell>
          <cell r="G4150">
            <v>0</v>
          </cell>
          <cell r="H4150">
            <v>0</v>
          </cell>
          <cell r="I4150">
            <v>0</v>
          </cell>
          <cell r="J4150">
            <v>0</v>
          </cell>
          <cell r="K4150">
            <v>0</v>
          </cell>
          <cell r="L4150">
            <v>0</v>
          </cell>
          <cell r="M4150">
            <v>0</v>
          </cell>
          <cell r="N4150">
            <v>0</v>
          </cell>
          <cell r="O4150">
            <v>0</v>
          </cell>
          <cell r="P4150">
            <v>0</v>
          </cell>
          <cell r="Q4150">
            <v>0</v>
          </cell>
          <cell r="R4150">
            <v>5834317.1500000004</v>
          </cell>
          <cell r="S4150">
            <v>12509121.98</v>
          </cell>
          <cell r="T4150">
            <v>26286343.199999999</v>
          </cell>
          <cell r="U4150">
            <v>16130618.27</v>
          </cell>
          <cell r="V4150">
            <v>10911310.720000001</v>
          </cell>
          <cell r="W4150">
            <v>4823091.07</v>
          </cell>
          <cell r="X4150">
            <v>4899046.41</v>
          </cell>
          <cell r="Y4150">
            <v>4974249.76</v>
          </cell>
          <cell r="Z4150">
            <v>5049879.66</v>
          </cell>
          <cell r="AA4150">
            <v>5126289.05</v>
          </cell>
          <cell r="AB4150">
            <v>5203203.5</v>
          </cell>
          <cell r="AC4150">
            <v>5283869.59</v>
          </cell>
          <cell r="AD4150">
            <v>5405233.1200000001</v>
          </cell>
          <cell r="AE4150">
            <v>5502775.29</v>
          </cell>
          <cell r="AF4150">
            <v>5602414.6799999997</v>
          </cell>
          <cell r="AG4150">
            <v>5704204.7300000004</v>
          </cell>
          <cell r="AH4150">
            <v>5808200.4400000004</v>
          </cell>
          <cell r="AI4150">
            <v>5914458.3899999997</v>
          </cell>
          <cell r="AJ4150">
            <v>6023036.7800000003</v>
          </cell>
          <cell r="AK4150">
            <v>6133995.5099999998</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row>
        <row r="4151">
          <cell r="A4151" t="str">
            <v>WYMedium C&amp;ICritical Peak PricingNon-Incentive CostsHigh Participation Case0</v>
          </cell>
          <cell r="B4151" t="str">
            <v>WY</v>
          </cell>
          <cell r="C4151" t="str">
            <v>Medium C&amp;I</v>
          </cell>
          <cell r="D4151" t="str">
            <v>Critical Peak Pricing</v>
          </cell>
          <cell r="E4151" t="str">
            <v>Non-Incentive Costs</v>
          </cell>
          <cell r="F4151" t="str">
            <v>High Participation Case</v>
          </cell>
          <cell r="G4151">
            <v>0</v>
          </cell>
          <cell r="H4151">
            <v>0</v>
          </cell>
          <cell r="I4151">
            <v>0</v>
          </cell>
          <cell r="J4151">
            <v>0</v>
          </cell>
          <cell r="K4151">
            <v>0</v>
          </cell>
          <cell r="L4151">
            <v>0</v>
          </cell>
          <cell r="M4151">
            <v>0</v>
          </cell>
          <cell r="N4151">
            <v>0</v>
          </cell>
          <cell r="O4151">
            <v>0</v>
          </cell>
          <cell r="P4151">
            <v>0</v>
          </cell>
          <cell r="Q4151">
            <v>0</v>
          </cell>
          <cell r="R4151">
            <v>5482636.7300000004</v>
          </cell>
          <cell r="S4151">
            <v>11437731.27</v>
          </cell>
          <cell r="T4151">
            <v>23748445.530000001</v>
          </cell>
          <cell r="U4151">
            <v>12818922.52</v>
          </cell>
          <cell r="V4151">
            <v>7177502.6100000003</v>
          </cell>
          <cell r="W4151">
            <v>1035039.42</v>
          </cell>
          <cell r="X4151">
            <v>1056694.75</v>
          </cell>
          <cell r="Y4151">
            <v>1077608.81</v>
          </cell>
          <cell r="Z4151">
            <v>1098962.6200000001</v>
          </cell>
          <cell r="AA4151">
            <v>1121099.71</v>
          </cell>
          <cell r="AB4151">
            <v>1143734.93</v>
          </cell>
          <cell r="AC4151">
            <v>1169950.97</v>
          </cell>
          <cell r="AD4151">
            <v>1234739.83</v>
          </cell>
          <cell r="AE4151">
            <v>1274929.31</v>
          </cell>
          <cell r="AF4151">
            <v>1316427.29</v>
          </cell>
          <cell r="AG4151">
            <v>1359276.37</v>
          </cell>
          <cell r="AH4151">
            <v>1403520.56</v>
          </cell>
          <cell r="AI4151">
            <v>1449205.28</v>
          </cell>
          <cell r="AJ4151">
            <v>1496377.44</v>
          </cell>
          <cell r="AK4151">
            <v>1545085.48</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row>
        <row r="4152">
          <cell r="A4152" t="str">
            <v>WYMedium C&amp;ICritical Peak PricingSummer Peak Reduction @Meter  (MW)High Participation Case0</v>
          </cell>
          <cell r="B4152" t="str">
            <v>WY</v>
          </cell>
          <cell r="C4152" t="str">
            <v>Medium C&amp;I</v>
          </cell>
          <cell r="D4152" t="str">
            <v>Critical Peak Pricing</v>
          </cell>
          <cell r="E4152" t="str">
            <v>Summer Peak Reduction @Meter  (MW)</v>
          </cell>
          <cell r="F4152" t="str">
            <v>High Participation Case</v>
          </cell>
          <cell r="G4152">
            <v>0</v>
          </cell>
          <cell r="H4152">
            <v>0</v>
          </cell>
          <cell r="I4152">
            <v>0</v>
          </cell>
          <cell r="J4152">
            <v>0</v>
          </cell>
          <cell r="K4152">
            <v>0</v>
          </cell>
          <cell r="L4152">
            <v>0</v>
          </cell>
          <cell r="M4152">
            <v>0</v>
          </cell>
          <cell r="N4152">
            <v>0</v>
          </cell>
          <cell r="O4152">
            <v>0</v>
          </cell>
          <cell r="P4152">
            <v>0</v>
          </cell>
          <cell r="Q4152">
            <v>0</v>
          </cell>
          <cell r="R4152">
            <v>5.1061481672101516</v>
          </cell>
          <cell r="S4152">
            <v>15.546439584201273</v>
          </cell>
          <cell r="T4152">
            <v>36.769815927493447</v>
          </cell>
          <cell r="U4152">
            <v>47.99510590524666</v>
          </cell>
          <cell r="V4152">
            <v>54.039254216657497</v>
          </cell>
          <cell r="W4152">
            <v>54.75501228123791</v>
          </cell>
          <cell r="X4152">
            <v>55.462504704051796</v>
          </cell>
          <cell r="Y4152">
            <v>56.170704503007471</v>
          </cell>
          <cell r="Z4152">
            <v>56.91276145592839</v>
          </cell>
          <cell r="AA4152">
            <v>57.74360864977195</v>
          </cell>
          <cell r="AB4152">
            <v>58.507439221742665</v>
          </cell>
          <cell r="AC4152">
            <v>59.27262640549219</v>
          </cell>
          <cell r="AD4152">
            <v>60.065513565673378</v>
          </cell>
          <cell r="AE4152">
            <v>60.869007140432515</v>
          </cell>
          <cell r="AF4152">
            <v>61.683249011282939</v>
          </cell>
          <cell r="AG4152">
            <v>62.508382957680382</v>
          </cell>
          <cell r="AH4152">
            <v>63.344554682411669</v>
          </cell>
          <cell r="AI4152">
            <v>64.191911837323005</v>
          </cell>
          <cell r="AJ4152">
            <v>65.050604049392433</v>
          </cell>
          <cell r="AK4152">
            <v>65.920782947151125</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row>
        <row r="4153">
          <cell r="A4153" t="str">
            <v>WYMedium C&amp;ICritical Peak PricingSummer Peak Reduction @Generation (MW)High Participation Case0</v>
          </cell>
          <cell r="B4153" t="str">
            <v>WY</v>
          </cell>
          <cell r="C4153" t="str">
            <v>Medium C&amp;I</v>
          </cell>
          <cell r="D4153" t="str">
            <v>Critical Peak Pricing</v>
          </cell>
          <cell r="E4153" t="str">
            <v>Summer Peak Reduction @Generation (MW)</v>
          </cell>
          <cell r="F4153" t="str">
            <v>High Participation Case</v>
          </cell>
          <cell r="G4153">
            <v>0</v>
          </cell>
          <cell r="H4153">
            <v>0</v>
          </cell>
          <cell r="I4153">
            <v>0</v>
          </cell>
          <cell r="J4153">
            <v>0</v>
          </cell>
          <cell r="K4153">
            <v>0</v>
          </cell>
          <cell r="L4153">
            <v>0</v>
          </cell>
          <cell r="M4153">
            <v>0</v>
          </cell>
          <cell r="N4153">
            <v>0</v>
          </cell>
          <cell r="O4153">
            <v>0</v>
          </cell>
          <cell r="P4153">
            <v>0</v>
          </cell>
          <cell r="Q4153">
            <v>0</v>
          </cell>
          <cell r="R4153">
            <v>5.6309529854545115</v>
          </cell>
          <cell r="S4153">
            <v>17.1442871462299</v>
          </cell>
          <cell r="T4153">
            <v>40.548980952242438</v>
          </cell>
          <cell r="U4153">
            <v>52.92799504328039</v>
          </cell>
          <cell r="V4153">
            <v>59.593354892652727</v>
          </cell>
          <cell r="W4153">
            <v>60.382677857562754</v>
          </cell>
          <cell r="X4153">
            <v>61.162885646285609</v>
          </cell>
          <cell r="Y4153">
            <v>61.94387351456492</v>
          </cell>
          <cell r="Z4153">
            <v>62.762198341341403</v>
          </cell>
          <cell r="AA4153">
            <v>63.678439181486489</v>
          </cell>
          <cell r="AB4153">
            <v>64.520775498172327</v>
          </cell>
          <cell r="AC4153">
            <v>65.364607857843168</v>
          </cell>
          <cell r="AD4153">
            <v>66.238987169908881</v>
          </cell>
          <cell r="AE4153">
            <v>67.125063013269198</v>
          </cell>
          <cell r="AF4153">
            <v>68.022991851877961</v>
          </cell>
          <cell r="AG4153">
            <v>68.932932242700019</v>
          </cell>
          <cell r="AH4153">
            <v>69.855044863709381</v>
          </cell>
          <cell r="AI4153">
            <v>70.789492542261797</v>
          </cell>
          <cell r="AJ4153">
            <v>71.73644028384696</v>
          </cell>
          <cell r="AK4153">
            <v>72.696055301225314</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row>
        <row r="4154">
          <cell r="A4154" t="str">
            <v>WYMedium C&amp;ICritical Peak PricingWinter Peak Reduction @Meter  (MW)High Participation Case0</v>
          </cell>
          <cell r="B4154" t="str">
            <v>WY</v>
          </cell>
          <cell r="C4154" t="str">
            <v>Medium C&amp;I</v>
          </cell>
          <cell r="D4154" t="str">
            <v>Critical Peak Pricing</v>
          </cell>
          <cell r="E4154" t="str">
            <v>Winter Peak Reduction @Meter  (MW)</v>
          </cell>
          <cell r="F4154" t="str">
            <v>High Participation Case</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row>
        <row r="4155">
          <cell r="A4155" t="str">
            <v>WYMedium C&amp;ICritical Peak PricingWinter Peak Reduction @Generation (MW)High Participation Case0</v>
          </cell>
          <cell r="B4155" t="str">
            <v>WY</v>
          </cell>
          <cell r="C4155" t="str">
            <v>Medium C&amp;I</v>
          </cell>
          <cell r="D4155" t="str">
            <v>Critical Peak Pricing</v>
          </cell>
          <cell r="E4155" t="str">
            <v>Winter Peak Reduction @Generation (MW)</v>
          </cell>
          <cell r="F4155" t="str">
            <v>High Participation Case</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row>
        <row r="4156">
          <cell r="A4156" t="str">
            <v>WYMedium C&amp;ICritical Peak PricingProgram Annual BenefitsHigh Participation Case0</v>
          </cell>
          <cell r="B4156" t="str">
            <v>WY</v>
          </cell>
          <cell r="C4156" t="str">
            <v>Medium C&amp;I</v>
          </cell>
          <cell r="D4156" t="str">
            <v>Critical Peak Pricing</v>
          </cell>
          <cell r="E4156" t="str">
            <v>Program Annual Benefits</v>
          </cell>
          <cell r="F4156" t="str">
            <v>High Participation Case</v>
          </cell>
          <cell r="G4156">
            <v>0</v>
          </cell>
        </row>
        <row r="4157">
          <cell r="A4157" t="str">
            <v>WYMedium C&amp;ICritical Peak PricingNew ParticipantsHigh Participation Case0</v>
          </cell>
          <cell r="B4157" t="str">
            <v>WY</v>
          </cell>
          <cell r="C4157" t="str">
            <v>Medium C&amp;I</v>
          </cell>
          <cell r="D4157" t="str">
            <v>Critical Peak Pricing</v>
          </cell>
          <cell r="E4157" t="str">
            <v>New Participants</v>
          </cell>
          <cell r="F4157" t="str">
            <v>High Participation Case</v>
          </cell>
          <cell r="G4157">
            <v>0</v>
          </cell>
          <cell r="H4157">
            <v>0</v>
          </cell>
          <cell r="I4157">
            <v>0</v>
          </cell>
          <cell r="J4157">
            <v>0</v>
          </cell>
          <cell r="K4157">
            <v>0</v>
          </cell>
          <cell r="L4157">
            <v>0</v>
          </cell>
          <cell r="M4157">
            <v>0</v>
          </cell>
          <cell r="N4157">
            <v>0</v>
          </cell>
          <cell r="O4157">
            <v>0</v>
          </cell>
          <cell r="P4157">
            <v>0</v>
          </cell>
          <cell r="Q4157">
            <v>0</v>
          </cell>
          <cell r="R4157">
            <v>16746.686550000006</v>
          </cell>
          <cell r="S4157">
            <v>34271.919000000009</v>
          </cell>
          <cell r="T4157">
            <v>69833.664450000011</v>
          </cell>
          <cell r="U4157">
            <v>36847.527750000037</v>
          </cell>
          <cell r="V4157">
            <v>20100.588749999937</v>
          </cell>
          <cell r="W4157">
            <v>2583.0255000000179</v>
          </cell>
          <cell r="X4157">
            <v>2585.7149999999965</v>
          </cell>
          <cell r="Y4157">
            <v>2585.2035000000324</v>
          </cell>
          <cell r="Z4157">
            <v>2584.5764999999665</v>
          </cell>
          <cell r="AA4157">
            <v>2584.3950000000186</v>
          </cell>
          <cell r="AB4157">
            <v>2584.7249999999767</v>
          </cell>
          <cell r="AC4157">
            <v>2592.8595000000205</v>
          </cell>
          <cell r="AD4157">
            <v>2694.0321599718882</v>
          </cell>
          <cell r="AE4157">
            <v>2731.0805338135397</v>
          </cell>
          <cell r="AF4157">
            <v>2768.6383974915661</v>
          </cell>
          <cell r="AG4157">
            <v>2806.7127575183695</v>
          </cell>
          <cell r="AH4157">
            <v>2845.3107167601411</v>
          </cell>
          <cell r="AI4157">
            <v>2884.4394757617847</v>
          </cell>
          <cell r="AJ4157">
            <v>2924.1063340901455</v>
          </cell>
          <cell r="AK4157">
            <v>2964.3186916958948</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row>
        <row r="4158">
          <cell r="A4158" t="str">
            <v>WYMedium C&amp;ICritical Peak PricingIncentive CostsHigh Participation Case0</v>
          </cell>
          <cell r="B4158" t="str">
            <v>WY</v>
          </cell>
          <cell r="C4158" t="str">
            <v>Medium C&amp;I</v>
          </cell>
          <cell r="D4158" t="str">
            <v>Critical Peak Pricing</v>
          </cell>
          <cell r="E4158" t="str">
            <v>Incentive Costs</v>
          </cell>
          <cell r="F4158" t="str">
            <v>High Participation Case</v>
          </cell>
          <cell r="G4158">
            <v>0</v>
          </cell>
          <cell r="H4158">
            <v>0</v>
          </cell>
          <cell r="I4158">
            <v>0</v>
          </cell>
          <cell r="J4158">
            <v>0</v>
          </cell>
          <cell r="K4158">
            <v>0</v>
          </cell>
          <cell r="L4158">
            <v>0</v>
          </cell>
          <cell r="M4158">
            <v>0</v>
          </cell>
          <cell r="N4158">
            <v>0</v>
          </cell>
          <cell r="O4158">
            <v>0</v>
          </cell>
          <cell r="P4158">
            <v>0</v>
          </cell>
          <cell r="Q4158">
            <v>0</v>
          </cell>
          <cell r="R4158">
            <v>351680.42</v>
          </cell>
          <cell r="S4158">
            <v>1071390.72</v>
          </cell>
          <cell r="T4158">
            <v>2537897.67</v>
          </cell>
          <cell r="U4158">
            <v>3311695.75</v>
          </cell>
          <cell r="V4158">
            <v>3733808.12</v>
          </cell>
          <cell r="W4158">
            <v>3788051.65</v>
          </cell>
          <cell r="X4158">
            <v>3842351.67</v>
          </cell>
          <cell r="Y4158">
            <v>3896640.94</v>
          </cell>
          <cell r="Z4158">
            <v>3950917.05</v>
          </cell>
          <cell r="AA4158">
            <v>4005189.34</v>
          </cell>
          <cell r="AB4158">
            <v>4059468.57</v>
          </cell>
          <cell r="AC4158">
            <v>4113918.62</v>
          </cell>
          <cell r="AD4158">
            <v>4170493.29</v>
          </cell>
          <cell r="AE4158">
            <v>4227845.9800000004</v>
          </cell>
          <cell r="AF4158">
            <v>4285987.3899999997</v>
          </cell>
          <cell r="AG4158">
            <v>4344928.3600000003</v>
          </cell>
          <cell r="AH4158">
            <v>4404679.88</v>
          </cell>
          <cell r="AI4158">
            <v>4465253.1100000003</v>
          </cell>
          <cell r="AJ4158">
            <v>4526659.34</v>
          </cell>
          <cell r="AK4158">
            <v>4588910.04</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row>
        <row r="4159">
          <cell r="A4159" t="str">
            <v>WYMedium C&amp;ICritical Peak PricingParticipantsHigh Participation Case0</v>
          </cell>
          <cell r="B4159" t="str">
            <v>WY</v>
          </cell>
          <cell r="C4159" t="str">
            <v>Medium C&amp;I</v>
          </cell>
          <cell r="D4159" t="str">
            <v>Critical Peak Pricing</v>
          </cell>
          <cell r="E4159" t="str">
            <v>Participants</v>
          </cell>
          <cell r="F4159" t="str">
            <v>High Participation Case</v>
          </cell>
          <cell r="G4159">
            <v>0</v>
          </cell>
          <cell r="H4159">
            <v>0</v>
          </cell>
          <cell r="I4159">
            <v>0</v>
          </cell>
          <cell r="J4159">
            <v>0</v>
          </cell>
          <cell r="K4159">
            <v>0</v>
          </cell>
          <cell r="L4159">
            <v>0</v>
          </cell>
          <cell r="M4159">
            <v>0</v>
          </cell>
          <cell r="N4159">
            <v>0</v>
          </cell>
          <cell r="O4159">
            <v>0</v>
          </cell>
          <cell r="P4159">
            <v>0</v>
          </cell>
          <cell r="Q4159">
            <v>0</v>
          </cell>
          <cell r="R4159">
            <v>16746.686550000006</v>
          </cell>
          <cell r="S4159">
            <v>51018.605550000015</v>
          </cell>
          <cell r="T4159">
            <v>120852.27000000002</v>
          </cell>
          <cell r="U4159">
            <v>157699.79775000006</v>
          </cell>
          <cell r="V4159">
            <v>177800.38649999999</v>
          </cell>
          <cell r="W4159">
            <v>180383.41200000001</v>
          </cell>
          <cell r="X4159">
            <v>182969.12700000001</v>
          </cell>
          <cell r="Y4159">
            <v>185554.33050000004</v>
          </cell>
          <cell r="Z4159">
            <v>188138.90700000001</v>
          </cell>
          <cell r="AA4159">
            <v>190723.30200000003</v>
          </cell>
          <cell r="AB4159">
            <v>193308.027</v>
          </cell>
          <cell r="AC4159">
            <v>195900.88650000002</v>
          </cell>
          <cell r="AD4159">
            <v>198594.91865997191</v>
          </cell>
          <cell r="AE4159">
            <v>201325.99919378545</v>
          </cell>
          <cell r="AF4159">
            <v>204094.63759127702</v>
          </cell>
          <cell r="AG4159">
            <v>206901.35034879539</v>
          </cell>
          <cell r="AH4159">
            <v>209746.66106555553</v>
          </cell>
          <cell r="AI4159">
            <v>212631.10054131731</v>
          </cell>
          <cell r="AJ4159">
            <v>215555.20687540746</v>
          </cell>
          <cell r="AK4159">
            <v>218519.52556710335</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row>
        <row r="4160">
          <cell r="A4160" t="str">
            <v>WYResidentialCritical Peak PricingProgram Annual BenefitsHigh Participation Case0</v>
          </cell>
          <cell r="B4160" t="str">
            <v>WY</v>
          </cell>
          <cell r="C4160" t="str">
            <v>Residential</v>
          </cell>
          <cell r="D4160" t="str">
            <v>Critical Peak Pricing</v>
          </cell>
          <cell r="E4160" t="str">
            <v>Program Annual Benefits</v>
          </cell>
          <cell r="F4160" t="str">
            <v>High Participation Case</v>
          </cell>
          <cell r="G4160">
            <v>0</v>
          </cell>
          <cell r="H4160">
            <v>0</v>
          </cell>
          <cell r="I4160">
            <v>0</v>
          </cell>
          <cell r="J4160">
            <v>0</v>
          </cell>
          <cell r="K4160">
            <v>0</v>
          </cell>
          <cell r="L4160">
            <v>0</v>
          </cell>
          <cell r="M4160">
            <v>0</v>
          </cell>
          <cell r="N4160">
            <v>0</v>
          </cell>
          <cell r="O4160">
            <v>0</v>
          </cell>
          <cell r="P4160">
            <v>0</v>
          </cell>
          <cell r="Q4160">
            <v>0</v>
          </cell>
          <cell r="R4160">
            <v>573231.01</v>
          </cell>
          <cell r="S4160">
            <v>1745288.43</v>
          </cell>
          <cell r="T4160">
            <v>4127886.26</v>
          </cell>
          <cell r="U4160">
            <v>5388069.9000000004</v>
          </cell>
          <cell r="V4160">
            <v>6066603.5300000003</v>
          </cell>
          <cell r="W4160">
            <v>6146956.6100000003</v>
          </cell>
          <cell r="X4160">
            <v>6226381.7599999998</v>
          </cell>
          <cell r="Y4160">
            <v>6305886.3200000003</v>
          </cell>
          <cell r="Z4160">
            <v>6389191.79</v>
          </cell>
          <cell r="AA4160">
            <v>6482465.1100000003</v>
          </cell>
          <cell r="AB4160">
            <v>6568214.9500000002</v>
          </cell>
          <cell r="AC4160">
            <v>6654117.0800000001</v>
          </cell>
          <cell r="AD4160">
            <v>6743128.8899999997</v>
          </cell>
          <cell r="AE4160">
            <v>6833331.4100000001</v>
          </cell>
          <cell r="AF4160">
            <v>6924740.5700000003</v>
          </cell>
          <cell r="AG4160">
            <v>7017372.5</v>
          </cell>
          <cell r="AH4160">
            <v>7111243.5700000003</v>
          </cell>
          <cell r="AI4160">
            <v>7206370.3399999999</v>
          </cell>
          <cell r="AJ4160">
            <v>7302769.6200000001</v>
          </cell>
          <cell r="AK4160">
            <v>7400458.4299999997</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row>
        <row r="4161">
          <cell r="A4161" t="str">
            <v>WYResidentialCritical Peak PricingProgram Annual CostsHigh Participation Case0</v>
          </cell>
          <cell r="B4161" t="str">
            <v>WY</v>
          </cell>
          <cell r="C4161" t="str">
            <v>Residential</v>
          </cell>
          <cell r="D4161" t="str">
            <v>Critical Peak Pricing</v>
          </cell>
          <cell r="E4161" t="str">
            <v>Program Annual Costs</v>
          </cell>
          <cell r="F4161" t="str">
            <v>High Participation Case</v>
          </cell>
          <cell r="G4161">
            <v>0</v>
          </cell>
          <cell r="H4161">
            <v>0</v>
          </cell>
          <cell r="I4161">
            <v>0</v>
          </cell>
          <cell r="J4161">
            <v>0</v>
          </cell>
          <cell r="K4161">
            <v>0</v>
          </cell>
          <cell r="L4161">
            <v>0</v>
          </cell>
          <cell r="M4161">
            <v>0</v>
          </cell>
          <cell r="N4161">
            <v>0</v>
          </cell>
          <cell r="O4161">
            <v>0</v>
          </cell>
          <cell r="P4161">
            <v>0</v>
          </cell>
          <cell r="Q4161">
            <v>0</v>
          </cell>
          <cell r="R4161">
            <v>5834317.1500000004</v>
          </cell>
          <cell r="S4161">
            <v>12509121.98</v>
          </cell>
          <cell r="T4161">
            <v>26286343.199999999</v>
          </cell>
          <cell r="U4161">
            <v>16130618.27</v>
          </cell>
          <cell r="V4161">
            <v>10911310.720000001</v>
          </cell>
          <cell r="W4161">
            <v>4823091.07</v>
          </cell>
          <cell r="X4161">
            <v>4899046.41</v>
          </cell>
          <cell r="Y4161">
            <v>4974249.76</v>
          </cell>
          <cell r="Z4161">
            <v>5049879.66</v>
          </cell>
          <cell r="AA4161">
            <v>5126289.05</v>
          </cell>
          <cell r="AB4161">
            <v>5203203.5</v>
          </cell>
          <cell r="AC4161">
            <v>5283869.59</v>
          </cell>
          <cell r="AD4161">
            <v>5405233.1200000001</v>
          </cell>
          <cell r="AE4161">
            <v>5502775.29</v>
          </cell>
          <cell r="AF4161">
            <v>5602414.6799999997</v>
          </cell>
          <cell r="AG4161">
            <v>5704204.7300000004</v>
          </cell>
          <cell r="AH4161">
            <v>5808200.4400000004</v>
          </cell>
          <cell r="AI4161">
            <v>5914458.3899999997</v>
          </cell>
          <cell r="AJ4161">
            <v>6023036.7800000003</v>
          </cell>
          <cell r="AK4161">
            <v>6133995.5099999998</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row>
        <row r="4162">
          <cell r="A4162" t="str">
            <v>WYResidentialCritical Peak PricingNon-Incentive CostsHigh Participation Case0</v>
          </cell>
          <cell r="B4162" t="str">
            <v>WY</v>
          </cell>
          <cell r="C4162" t="str">
            <v>Residential</v>
          </cell>
          <cell r="D4162" t="str">
            <v>Critical Peak Pricing</v>
          </cell>
          <cell r="E4162" t="str">
            <v>Non-Incentive Costs</v>
          </cell>
          <cell r="F4162" t="str">
            <v>High Participation Case</v>
          </cell>
          <cell r="G4162">
            <v>0</v>
          </cell>
          <cell r="H4162">
            <v>0</v>
          </cell>
          <cell r="I4162">
            <v>0</v>
          </cell>
          <cell r="J4162">
            <v>0</v>
          </cell>
          <cell r="K4162">
            <v>0</v>
          </cell>
          <cell r="L4162">
            <v>0</v>
          </cell>
          <cell r="M4162">
            <v>0</v>
          </cell>
          <cell r="N4162">
            <v>0</v>
          </cell>
          <cell r="O4162">
            <v>0</v>
          </cell>
          <cell r="P4162">
            <v>0</v>
          </cell>
          <cell r="Q4162">
            <v>0</v>
          </cell>
          <cell r="R4162">
            <v>5482636.7300000004</v>
          </cell>
          <cell r="S4162">
            <v>11437731.27</v>
          </cell>
          <cell r="T4162">
            <v>23748445.530000001</v>
          </cell>
          <cell r="U4162">
            <v>12818922.52</v>
          </cell>
          <cell r="V4162">
            <v>7177502.6100000003</v>
          </cell>
          <cell r="W4162">
            <v>1035039.42</v>
          </cell>
          <cell r="X4162">
            <v>1056694.75</v>
          </cell>
          <cell r="Y4162">
            <v>1077608.81</v>
          </cell>
          <cell r="Z4162">
            <v>1098962.6200000001</v>
          </cell>
          <cell r="AA4162">
            <v>1121099.71</v>
          </cell>
          <cell r="AB4162">
            <v>1143734.93</v>
          </cell>
          <cell r="AC4162">
            <v>1169950.97</v>
          </cell>
          <cell r="AD4162">
            <v>1234739.83</v>
          </cell>
          <cell r="AE4162">
            <v>1274929.31</v>
          </cell>
          <cell r="AF4162">
            <v>1316427.29</v>
          </cell>
          <cell r="AG4162">
            <v>1359276.37</v>
          </cell>
          <cell r="AH4162">
            <v>1403520.56</v>
          </cell>
          <cell r="AI4162">
            <v>1449205.28</v>
          </cell>
          <cell r="AJ4162">
            <v>1496377.44</v>
          </cell>
          <cell r="AK4162">
            <v>1545085.48</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row>
        <row r="4163">
          <cell r="A4163" t="str">
            <v>WYResidentialCritical Peak PricingSummer Peak Reduction @Meter  (MW)High Participation Case0</v>
          </cell>
          <cell r="B4163" t="str">
            <v>WY</v>
          </cell>
          <cell r="C4163" t="str">
            <v>Residential</v>
          </cell>
          <cell r="D4163" t="str">
            <v>Critical Peak Pricing</v>
          </cell>
          <cell r="E4163" t="str">
            <v>Summer Peak Reduction @Meter  (MW)</v>
          </cell>
          <cell r="F4163" t="str">
            <v>High Participation Case</v>
          </cell>
          <cell r="G4163">
            <v>0</v>
          </cell>
          <cell r="H4163">
            <v>0</v>
          </cell>
          <cell r="I4163">
            <v>0</v>
          </cell>
          <cell r="J4163">
            <v>0</v>
          </cell>
          <cell r="K4163">
            <v>0</v>
          </cell>
          <cell r="L4163">
            <v>0</v>
          </cell>
          <cell r="M4163">
            <v>0</v>
          </cell>
          <cell r="N4163">
            <v>0</v>
          </cell>
          <cell r="O4163">
            <v>0</v>
          </cell>
          <cell r="P4163">
            <v>0</v>
          </cell>
          <cell r="Q4163">
            <v>0</v>
          </cell>
          <cell r="R4163">
            <v>5.1061481672101516</v>
          </cell>
          <cell r="S4163">
            <v>15.546439584201273</v>
          </cell>
          <cell r="T4163">
            <v>36.769815927493447</v>
          </cell>
          <cell r="U4163">
            <v>47.99510590524666</v>
          </cell>
          <cell r="V4163">
            <v>54.039254216657497</v>
          </cell>
          <cell r="W4163">
            <v>54.75501228123791</v>
          </cell>
          <cell r="X4163">
            <v>55.462504704051796</v>
          </cell>
          <cell r="Y4163">
            <v>56.170704503007471</v>
          </cell>
          <cell r="Z4163">
            <v>56.91276145592839</v>
          </cell>
          <cell r="AA4163">
            <v>57.74360864977195</v>
          </cell>
          <cell r="AB4163">
            <v>58.507439221742665</v>
          </cell>
          <cell r="AC4163">
            <v>59.27262640549219</v>
          </cell>
          <cell r="AD4163">
            <v>60.065513565673378</v>
          </cell>
          <cell r="AE4163">
            <v>60.869007140432515</v>
          </cell>
          <cell r="AF4163">
            <v>61.683249011282939</v>
          </cell>
          <cell r="AG4163">
            <v>62.508382957680382</v>
          </cell>
          <cell r="AH4163">
            <v>63.344554682411669</v>
          </cell>
          <cell r="AI4163">
            <v>64.191911837323005</v>
          </cell>
          <cell r="AJ4163">
            <v>65.050604049392433</v>
          </cell>
          <cell r="AK4163">
            <v>65.920782947151125</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row>
        <row r="4164">
          <cell r="A4164" t="str">
            <v>WYResidentialCritical Peak PricingSummer Peak Reduction @Generation (MW)High Participation Case0</v>
          </cell>
          <cell r="B4164" t="str">
            <v>WY</v>
          </cell>
          <cell r="C4164" t="str">
            <v>Residential</v>
          </cell>
          <cell r="D4164" t="str">
            <v>Critical Peak Pricing</v>
          </cell>
          <cell r="E4164" t="str">
            <v>Summer Peak Reduction @Generation (MW)</v>
          </cell>
          <cell r="F4164" t="str">
            <v>High Participation Case</v>
          </cell>
          <cell r="G4164">
            <v>0</v>
          </cell>
          <cell r="H4164">
            <v>0</v>
          </cell>
          <cell r="I4164">
            <v>0</v>
          </cell>
          <cell r="J4164">
            <v>0</v>
          </cell>
          <cell r="K4164">
            <v>0</v>
          </cell>
          <cell r="L4164">
            <v>0</v>
          </cell>
          <cell r="M4164">
            <v>0</v>
          </cell>
          <cell r="N4164">
            <v>0</v>
          </cell>
          <cell r="O4164">
            <v>0</v>
          </cell>
          <cell r="P4164">
            <v>0</v>
          </cell>
          <cell r="Q4164">
            <v>0</v>
          </cell>
          <cell r="R4164">
            <v>5.6309529854545115</v>
          </cell>
          <cell r="S4164">
            <v>17.1442871462299</v>
          </cell>
          <cell r="T4164">
            <v>40.548980952242438</v>
          </cell>
          <cell r="U4164">
            <v>52.92799504328039</v>
          </cell>
          <cell r="V4164">
            <v>59.593354892652727</v>
          </cell>
          <cell r="W4164">
            <v>60.382677857562754</v>
          </cell>
          <cell r="X4164">
            <v>61.162885646285609</v>
          </cell>
          <cell r="Y4164">
            <v>61.94387351456492</v>
          </cell>
          <cell r="Z4164">
            <v>62.762198341341403</v>
          </cell>
          <cell r="AA4164">
            <v>63.678439181486489</v>
          </cell>
          <cell r="AB4164">
            <v>64.520775498172327</v>
          </cell>
          <cell r="AC4164">
            <v>65.364607857843168</v>
          </cell>
          <cell r="AD4164">
            <v>66.238987169908881</v>
          </cell>
          <cell r="AE4164">
            <v>67.125063013269198</v>
          </cell>
          <cell r="AF4164">
            <v>68.022991851877961</v>
          </cell>
          <cell r="AG4164">
            <v>68.932932242700019</v>
          </cell>
          <cell r="AH4164">
            <v>69.855044863709381</v>
          </cell>
          <cell r="AI4164">
            <v>70.789492542261797</v>
          </cell>
          <cell r="AJ4164">
            <v>71.73644028384696</v>
          </cell>
          <cell r="AK4164">
            <v>72.696055301225314</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row>
        <row r="4165">
          <cell r="A4165" t="str">
            <v>WYResidentialCritical Peak PricingWinter Peak Reduction @Meter  (MW)High Participation Case0</v>
          </cell>
          <cell r="B4165" t="str">
            <v>WY</v>
          </cell>
          <cell r="C4165" t="str">
            <v>Residential</v>
          </cell>
          <cell r="D4165" t="str">
            <v>Critical Peak Pricing</v>
          </cell>
          <cell r="E4165" t="str">
            <v>Winter Peak Reduction @Meter  (MW)</v>
          </cell>
          <cell r="F4165" t="str">
            <v>High Participation Case</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row>
        <row r="4166">
          <cell r="A4166" t="str">
            <v>WYResidentialCritical Peak PricingWinter Peak Reduction @Generation (MW)High Participation Case0</v>
          </cell>
          <cell r="B4166" t="str">
            <v>WY</v>
          </cell>
          <cell r="C4166" t="str">
            <v>Residential</v>
          </cell>
          <cell r="D4166" t="str">
            <v>Critical Peak Pricing</v>
          </cell>
          <cell r="E4166" t="str">
            <v>Winter Peak Reduction @Generation (MW)</v>
          </cell>
          <cell r="F4166" t="str">
            <v>High Participation Case</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row>
        <row r="4167">
          <cell r="A4167" t="str">
            <v>WYResidentialCritical Peak PricingProgram Annual BenefitsHigh Participation Case0</v>
          </cell>
          <cell r="B4167" t="str">
            <v>WY</v>
          </cell>
          <cell r="C4167" t="str">
            <v>Residential</v>
          </cell>
          <cell r="D4167" t="str">
            <v>Critical Peak Pricing</v>
          </cell>
          <cell r="E4167" t="str">
            <v>Program Annual Benefits</v>
          </cell>
          <cell r="F4167" t="str">
            <v>High Participation Case</v>
          </cell>
          <cell r="G4167">
            <v>0</v>
          </cell>
        </row>
        <row r="4168">
          <cell r="A4168" t="str">
            <v>WYResidentialCritical Peak PricingNew ParticipantsHigh Participation Case0</v>
          </cell>
          <cell r="B4168" t="str">
            <v>WY</v>
          </cell>
          <cell r="C4168" t="str">
            <v>Residential</v>
          </cell>
          <cell r="D4168" t="str">
            <v>Critical Peak Pricing</v>
          </cell>
          <cell r="E4168" t="str">
            <v>New Participants</v>
          </cell>
          <cell r="F4168" t="str">
            <v>High Participation Case</v>
          </cell>
          <cell r="G4168">
            <v>0</v>
          </cell>
          <cell r="H4168">
            <v>0</v>
          </cell>
          <cell r="I4168">
            <v>0</v>
          </cell>
          <cell r="J4168">
            <v>0</v>
          </cell>
          <cell r="K4168">
            <v>0</v>
          </cell>
          <cell r="L4168">
            <v>0</v>
          </cell>
          <cell r="M4168">
            <v>0</v>
          </cell>
          <cell r="N4168">
            <v>0</v>
          </cell>
          <cell r="O4168">
            <v>0</v>
          </cell>
          <cell r="P4168">
            <v>0</v>
          </cell>
          <cell r="Q4168">
            <v>0</v>
          </cell>
          <cell r="R4168">
            <v>16746.686550000006</v>
          </cell>
          <cell r="S4168">
            <v>34271.919000000009</v>
          </cell>
          <cell r="T4168">
            <v>69833.664450000011</v>
          </cell>
          <cell r="U4168">
            <v>36847.527750000037</v>
          </cell>
          <cell r="V4168">
            <v>20100.588749999937</v>
          </cell>
          <cell r="W4168">
            <v>2583.0255000000179</v>
          </cell>
          <cell r="X4168">
            <v>2585.7149999999965</v>
          </cell>
          <cell r="Y4168">
            <v>2585.2035000000324</v>
          </cell>
          <cell r="Z4168">
            <v>2584.5764999999665</v>
          </cell>
          <cell r="AA4168">
            <v>2584.3950000000186</v>
          </cell>
          <cell r="AB4168">
            <v>2584.7249999999767</v>
          </cell>
          <cell r="AC4168">
            <v>2592.8595000000205</v>
          </cell>
          <cell r="AD4168">
            <v>2694.0321599718882</v>
          </cell>
          <cell r="AE4168">
            <v>2731.0805338135397</v>
          </cell>
          <cell r="AF4168">
            <v>2768.6383974915661</v>
          </cell>
          <cell r="AG4168">
            <v>2806.7127575183695</v>
          </cell>
          <cell r="AH4168">
            <v>2845.3107167601411</v>
          </cell>
          <cell r="AI4168">
            <v>2884.4394757617847</v>
          </cell>
          <cell r="AJ4168">
            <v>2924.1063340901455</v>
          </cell>
          <cell r="AK4168">
            <v>2964.3186916958948</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row>
        <row r="4169">
          <cell r="A4169" t="str">
            <v>WYResidentialCritical Peak PricingIncentive CostsHigh Participation Case0</v>
          </cell>
          <cell r="B4169" t="str">
            <v>WY</v>
          </cell>
          <cell r="C4169" t="str">
            <v>Residential</v>
          </cell>
          <cell r="D4169" t="str">
            <v>Critical Peak Pricing</v>
          </cell>
          <cell r="E4169" t="str">
            <v>Incentive Costs</v>
          </cell>
          <cell r="F4169" t="str">
            <v>High Participation Case</v>
          </cell>
          <cell r="G4169">
            <v>0</v>
          </cell>
          <cell r="H4169">
            <v>0</v>
          </cell>
          <cell r="I4169">
            <v>0</v>
          </cell>
          <cell r="J4169">
            <v>0</v>
          </cell>
          <cell r="K4169">
            <v>0</v>
          </cell>
          <cell r="L4169">
            <v>0</v>
          </cell>
          <cell r="M4169">
            <v>0</v>
          </cell>
          <cell r="N4169">
            <v>0</v>
          </cell>
          <cell r="O4169">
            <v>0</v>
          </cell>
          <cell r="P4169">
            <v>0</v>
          </cell>
          <cell r="Q4169">
            <v>0</v>
          </cell>
          <cell r="R4169">
            <v>351680.42</v>
          </cell>
          <cell r="S4169">
            <v>1071390.72</v>
          </cell>
          <cell r="T4169">
            <v>2537897.67</v>
          </cell>
          <cell r="U4169">
            <v>3311695.75</v>
          </cell>
          <cell r="V4169">
            <v>3733808.12</v>
          </cell>
          <cell r="W4169">
            <v>3788051.65</v>
          </cell>
          <cell r="X4169">
            <v>3842351.67</v>
          </cell>
          <cell r="Y4169">
            <v>3896640.94</v>
          </cell>
          <cell r="Z4169">
            <v>3950917.05</v>
          </cell>
          <cell r="AA4169">
            <v>4005189.34</v>
          </cell>
          <cell r="AB4169">
            <v>4059468.57</v>
          </cell>
          <cell r="AC4169">
            <v>4113918.62</v>
          </cell>
          <cell r="AD4169">
            <v>4170493.29</v>
          </cell>
          <cell r="AE4169">
            <v>4227845.9800000004</v>
          </cell>
          <cell r="AF4169">
            <v>4285987.3899999997</v>
          </cell>
          <cell r="AG4169">
            <v>4344928.3600000003</v>
          </cell>
          <cell r="AH4169">
            <v>4404679.88</v>
          </cell>
          <cell r="AI4169">
            <v>4465253.1100000003</v>
          </cell>
          <cell r="AJ4169">
            <v>4526659.34</v>
          </cell>
          <cell r="AK4169">
            <v>4588910.04</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row>
        <row r="4170">
          <cell r="A4170" t="str">
            <v>WYResidentialCritical Peak PricingParticipantsHigh Participation Case0</v>
          </cell>
          <cell r="B4170" t="str">
            <v>WY</v>
          </cell>
          <cell r="C4170" t="str">
            <v>Residential</v>
          </cell>
          <cell r="D4170" t="str">
            <v>Critical Peak Pricing</v>
          </cell>
          <cell r="E4170" t="str">
            <v>Participants</v>
          </cell>
          <cell r="F4170" t="str">
            <v>High Participation Case</v>
          </cell>
          <cell r="G4170">
            <v>0</v>
          </cell>
          <cell r="H4170">
            <v>0</v>
          </cell>
          <cell r="I4170">
            <v>0</v>
          </cell>
          <cell r="J4170">
            <v>0</v>
          </cell>
          <cell r="K4170">
            <v>0</v>
          </cell>
          <cell r="L4170">
            <v>0</v>
          </cell>
          <cell r="M4170">
            <v>0</v>
          </cell>
          <cell r="N4170">
            <v>0</v>
          </cell>
          <cell r="O4170">
            <v>0</v>
          </cell>
          <cell r="P4170">
            <v>0</v>
          </cell>
          <cell r="Q4170">
            <v>0</v>
          </cell>
          <cell r="R4170">
            <v>16746.686550000006</v>
          </cell>
          <cell r="S4170">
            <v>51018.605550000015</v>
          </cell>
          <cell r="T4170">
            <v>120852.27000000002</v>
          </cell>
          <cell r="U4170">
            <v>157699.79775000006</v>
          </cell>
          <cell r="V4170">
            <v>177800.38649999999</v>
          </cell>
          <cell r="W4170">
            <v>180383.41200000001</v>
          </cell>
          <cell r="X4170">
            <v>182969.12700000001</v>
          </cell>
          <cell r="Y4170">
            <v>185554.33050000004</v>
          </cell>
          <cell r="Z4170">
            <v>188138.90700000001</v>
          </cell>
          <cell r="AA4170">
            <v>190723.30200000003</v>
          </cell>
          <cell r="AB4170">
            <v>193308.027</v>
          </cell>
          <cell r="AC4170">
            <v>195900.88650000002</v>
          </cell>
          <cell r="AD4170">
            <v>198594.91865997191</v>
          </cell>
          <cell r="AE4170">
            <v>201325.99919378545</v>
          </cell>
          <cell r="AF4170">
            <v>204094.63759127702</v>
          </cell>
          <cell r="AG4170">
            <v>206901.35034879539</v>
          </cell>
          <cell r="AH4170">
            <v>209746.66106555553</v>
          </cell>
          <cell r="AI4170">
            <v>212631.10054131731</v>
          </cell>
          <cell r="AJ4170">
            <v>215555.20687540746</v>
          </cell>
          <cell r="AK4170">
            <v>218519.52556710335</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row>
        <row r="4171">
          <cell r="A4171" t="str">
            <v>WYSmall C&amp;ICritical Peak PricingProgram Annual BenefitsHigh Participation Case0</v>
          </cell>
          <cell r="B4171" t="str">
            <v>WY</v>
          </cell>
          <cell r="C4171" t="str">
            <v>Small C&amp;I</v>
          </cell>
          <cell r="D4171" t="str">
            <v>Critical Peak Pricing</v>
          </cell>
          <cell r="E4171" t="str">
            <v>Program Annual Benefits</v>
          </cell>
          <cell r="F4171" t="str">
            <v>High Participation Case</v>
          </cell>
          <cell r="G4171">
            <v>0</v>
          </cell>
          <cell r="H4171">
            <v>0</v>
          </cell>
          <cell r="I4171">
            <v>0</v>
          </cell>
          <cell r="J4171">
            <v>0</v>
          </cell>
          <cell r="K4171">
            <v>0</v>
          </cell>
          <cell r="L4171">
            <v>0</v>
          </cell>
          <cell r="M4171">
            <v>0</v>
          </cell>
          <cell r="N4171">
            <v>0</v>
          </cell>
          <cell r="O4171">
            <v>0</v>
          </cell>
          <cell r="P4171">
            <v>0</v>
          </cell>
          <cell r="Q4171">
            <v>0</v>
          </cell>
          <cell r="R4171">
            <v>573231.01</v>
          </cell>
          <cell r="S4171">
            <v>1745288.43</v>
          </cell>
          <cell r="T4171">
            <v>4127886.26</v>
          </cell>
          <cell r="U4171">
            <v>5388069.9000000004</v>
          </cell>
          <cell r="V4171">
            <v>6066603.5300000003</v>
          </cell>
          <cell r="W4171">
            <v>6146956.6100000003</v>
          </cell>
          <cell r="X4171">
            <v>6226381.7599999998</v>
          </cell>
          <cell r="Y4171">
            <v>6305886.3200000003</v>
          </cell>
          <cell r="Z4171">
            <v>6389191.79</v>
          </cell>
          <cell r="AA4171">
            <v>6482465.1100000003</v>
          </cell>
          <cell r="AB4171">
            <v>6568214.9500000002</v>
          </cell>
          <cell r="AC4171">
            <v>6654117.0800000001</v>
          </cell>
          <cell r="AD4171">
            <v>6743128.8899999997</v>
          </cell>
          <cell r="AE4171">
            <v>6833331.4100000001</v>
          </cell>
          <cell r="AF4171">
            <v>6924740.5700000003</v>
          </cell>
          <cell r="AG4171">
            <v>7017372.5</v>
          </cell>
          <cell r="AH4171">
            <v>7111243.5700000003</v>
          </cell>
          <cell r="AI4171">
            <v>7206370.3399999999</v>
          </cell>
          <cell r="AJ4171">
            <v>7302769.6200000001</v>
          </cell>
          <cell r="AK4171">
            <v>7400458.4299999997</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row>
        <row r="4172">
          <cell r="A4172" t="str">
            <v>WYSmall C&amp;ICritical Peak PricingProgram Annual CostsHigh Participation Case0</v>
          </cell>
          <cell r="B4172" t="str">
            <v>WY</v>
          </cell>
          <cell r="C4172" t="str">
            <v>Small C&amp;I</v>
          </cell>
          <cell r="D4172" t="str">
            <v>Critical Peak Pricing</v>
          </cell>
          <cell r="E4172" t="str">
            <v>Program Annual Costs</v>
          </cell>
          <cell r="F4172" t="str">
            <v>High Participation Case</v>
          </cell>
          <cell r="G4172">
            <v>0</v>
          </cell>
          <cell r="H4172">
            <v>0</v>
          </cell>
          <cell r="I4172">
            <v>0</v>
          </cell>
          <cell r="J4172">
            <v>0</v>
          </cell>
          <cell r="K4172">
            <v>0</v>
          </cell>
          <cell r="L4172">
            <v>0</v>
          </cell>
          <cell r="M4172">
            <v>0</v>
          </cell>
          <cell r="N4172">
            <v>0</v>
          </cell>
          <cell r="O4172">
            <v>0</v>
          </cell>
          <cell r="P4172">
            <v>0</v>
          </cell>
          <cell r="Q4172">
            <v>0</v>
          </cell>
          <cell r="R4172">
            <v>5834317.1500000004</v>
          </cell>
          <cell r="S4172">
            <v>12509121.98</v>
          </cell>
          <cell r="T4172">
            <v>26286343.199999999</v>
          </cell>
          <cell r="U4172">
            <v>16130618.27</v>
          </cell>
          <cell r="V4172">
            <v>10911310.720000001</v>
          </cell>
          <cell r="W4172">
            <v>4823091.07</v>
          </cell>
          <cell r="X4172">
            <v>4899046.41</v>
          </cell>
          <cell r="Y4172">
            <v>4974249.76</v>
          </cell>
          <cell r="Z4172">
            <v>5049879.66</v>
          </cell>
          <cell r="AA4172">
            <v>5126289.05</v>
          </cell>
          <cell r="AB4172">
            <v>5203203.5</v>
          </cell>
          <cell r="AC4172">
            <v>5283869.59</v>
          </cell>
          <cell r="AD4172">
            <v>5405233.1200000001</v>
          </cell>
          <cell r="AE4172">
            <v>5502775.29</v>
          </cell>
          <cell r="AF4172">
            <v>5602414.6799999997</v>
          </cell>
          <cell r="AG4172">
            <v>5704204.7300000004</v>
          </cell>
          <cell r="AH4172">
            <v>5808200.4400000004</v>
          </cell>
          <cell r="AI4172">
            <v>5914458.3899999997</v>
          </cell>
          <cell r="AJ4172">
            <v>6023036.7800000003</v>
          </cell>
          <cell r="AK4172">
            <v>6133995.5099999998</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row>
        <row r="4173">
          <cell r="A4173" t="str">
            <v>WYSmall C&amp;ICritical Peak PricingNon-Incentive CostsHigh Participation Case0</v>
          </cell>
          <cell r="B4173" t="str">
            <v>WY</v>
          </cell>
          <cell r="C4173" t="str">
            <v>Small C&amp;I</v>
          </cell>
          <cell r="D4173" t="str">
            <v>Critical Peak Pricing</v>
          </cell>
          <cell r="E4173" t="str">
            <v>Non-Incentive Costs</v>
          </cell>
          <cell r="F4173" t="str">
            <v>High Participation Case</v>
          </cell>
          <cell r="G4173">
            <v>0</v>
          </cell>
          <cell r="H4173">
            <v>0</v>
          </cell>
          <cell r="I4173">
            <v>0</v>
          </cell>
          <cell r="J4173">
            <v>0</v>
          </cell>
          <cell r="K4173">
            <v>0</v>
          </cell>
          <cell r="L4173">
            <v>0</v>
          </cell>
          <cell r="M4173">
            <v>0</v>
          </cell>
          <cell r="N4173">
            <v>0</v>
          </cell>
          <cell r="O4173">
            <v>0</v>
          </cell>
          <cell r="P4173">
            <v>0</v>
          </cell>
          <cell r="Q4173">
            <v>0</v>
          </cell>
          <cell r="R4173">
            <v>5482636.7300000004</v>
          </cell>
          <cell r="S4173">
            <v>11437731.27</v>
          </cell>
          <cell r="T4173">
            <v>23748445.530000001</v>
          </cell>
          <cell r="U4173">
            <v>12818922.52</v>
          </cell>
          <cell r="V4173">
            <v>7177502.6100000003</v>
          </cell>
          <cell r="W4173">
            <v>1035039.42</v>
          </cell>
          <cell r="X4173">
            <v>1056694.75</v>
          </cell>
          <cell r="Y4173">
            <v>1077608.81</v>
          </cell>
          <cell r="Z4173">
            <v>1098962.6200000001</v>
          </cell>
          <cell r="AA4173">
            <v>1121099.71</v>
          </cell>
          <cell r="AB4173">
            <v>1143734.93</v>
          </cell>
          <cell r="AC4173">
            <v>1169950.97</v>
          </cell>
          <cell r="AD4173">
            <v>1234739.83</v>
          </cell>
          <cell r="AE4173">
            <v>1274929.31</v>
          </cell>
          <cell r="AF4173">
            <v>1316427.29</v>
          </cell>
          <cell r="AG4173">
            <v>1359276.37</v>
          </cell>
          <cell r="AH4173">
            <v>1403520.56</v>
          </cell>
          <cell r="AI4173">
            <v>1449205.28</v>
          </cell>
          <cell r="AJ4173">
            <v>1496377.44</v>
          </cell>
          <cell r="AK4173">
            <v>1545085.48</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row>
        <row r="4174">
          <cell r="A4174" t="str">
            <v>WYSmall C&amp;ICritical Peak PricingSummer Peak Reduction @Meter  (MW)High Participation Case0</v>
          </cell>
          <cell r="B4174" t="str">
            <v>WY</v>
          </cell>
          <cell r="C4174" t="str">
            <v>Small C&amp;I</v>
          </cell>
          <cell r="D4174" t="str">
            <v>Critical Peak Pricing</v>
          </cell>
          <cell r="E4174" t="str">
            <v>Summer Peak Reduction @Meter  (MW)</v>
          </cell>
          <cell r="F4174" t="str">
            <v>High Participation Case</v>
          </cell>
          <cell r="G4174">
            <v>0</v>
          </cell>
          <cell r="H4174">
            <v>0</v>
          </cell>
          <cell r="I4174">
            <v>0</v>
          </cell>
          <cell r="J4174">
            <v>0</v>
          </cell>
          <cell r="K4174">
            <v>0</v>
          </cell>
          <cell r="L4174">
            <v>0</v>
          </cell>
          <cell r="M4174">
            <v>0</v>
          </cell>
          <cell r="N4174">
            <v>0</v>
          </cell>
          <cell r="O4174">
            <v>0</v>
          </cell>
          <cell r="P4174">
            <v>0</v>
          </cell>
          <cell r="Q4174">
            <v>0</v>
          </cell>
          <cell r="R4174">
            <v>5.1061481672101516</v>
          </cell>
          <cell r="S4174">
            <v>15.546439584201273</v>
          </cell>
          <cell r="T4174">
            <v>36.769815927493447</v>
          </cell>
          <cell r="U4174">
            <v>47.99510590524666</v>
          </cell>
          <cell r="V4174">
            <v>54.039254216657497</v>
          </cell>
          <cell r="W4174">
            <v>54.75501228123791</v>
          </cell>
          <cell r="X4174">
            <v>55.462504704051796</v>
          </cell>
          <cell r="Y4174">
            <v>56.170704503007471</v>
          </cell>
          <cell r="Z4174">
            <v>56.91276145592839</v>
          </cell>
          <cell r="AA4174">
            <v>57.74360864977195</v>
          </cell>
          <cell r="AB4174">
            <v>58.507439221742665</v>
          </cell>
          <cell r="AC4174">
            <v>59.27262640549219</v>
          </cell>
          <cell r="AD4174">
            <v>60.065513565673378</v>
          </cell>
          <cell r="AE4174">
            <v>60.869007140432515</v>
          </cell>
          <cell r="AF4174">
            <v>61.683249011282939</v>
          </cell>
          <cell r="AG4174">
            <v>62.508382957680382</v>
          </cell>
          <cell r="AH4174">
            <v>63.344554682411669</v>
          </cell>
          <cell r="AI4174">
            <v>64.191911837323005</v>
          </cell>
          <cell r="AJ4174">
            <v>65.050604049392433</v>
          </cell>
          <cell r="AK4174">
            <v>65.920782947151125</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row>
        <row r="4175">
          <cell r="A4175" t="str">
            <v>WYSmall C&amp;ICritical Peak PricingSummer Peak Reduction @Generation (MW)High Participation Case0</v>
          </cell>
          <cell r="B4175" t="str">
            <v>WY</v>
          </cell>
          <cell r="C4175" t="str">
            <v>Small C&amp;I</v>
          </cell>
          <cell r="D4175" t="str">
            <v>Critical Peak Pricing</v>
          </cell>
          <cell r="E4175" t="str">
            <v>Summer Peak Reduction @Generation (MW)</v>
          </cell>
          <cell r="F4175" t="str">
            <v>High Participation Case</v>
          </cell>
          <cell r="G4175">
            <v>0</v>
          </cell>
          <cell r="H4175">
            <v>0</v>
          </cell>
          <cell r="I4175">
            <v>0</v>
          </cell>
          <cell r="J4175">
            <v>0</v>
          </cell>
          <cell r="K4175">
            <v>0</v>
          </cell>
          <cell r="L4175">
            <v>0</v>
          </cell>
          <cell r="M4175">
            <v>0</v>
          </cell>
          <cell r="N4175">
            <v>0</v>
          </cell>
          <cell r="O4175">
            <v>0</v>
          </cell>
          <cell r="P4175">
            <v>0</v>
          </cell>
          <cell r="Q4175">
            <v>0</v>
          </cell>
          <cell r="R4175">
            <v>5.6309529854545115</v>
          </cell>
          <cell r="S4175">
            <v>17.1442871462299</v>
          </cell>
          <cell r="T4175">
            <v>40.548980952242438</v>
          </cell>
          <cell r="U4175">
            <v>52.92799504328039</v>
          </cell>
          <cell r="V4175">
            <v>59.593354892652727</v>
          </cell>
          <cell r="W4175">
            <v>60.382677857562754</v>
          </cell>
          <cell r="X4175">
            <v>61.162885646285609</v>
          </cell>
          <cell r="Y4175">
            <v>61.94387351456492</v>
          </cell>
          <cell r="Z4175">
            <v>62.762198341341403</v>
          </cell>
          <cell r="AA4175">
            <v>63.678439181486489</v>
          </cell>
          <cell r="AB4175">
            <v>64.520775498172327</v>
          </cell>
          <cell r="AC4175">
            <v>65.364607857843168</v>
          </cell>
          <cell r="AD4175">
            <v>66.238987169908881</v>
          </cell>
          <cell r="AE4175">
            <v>67.125063013269198</v>
          </cell>
          <cell r="AF4175">
            <v>68.022991851877961</v>
          </cell>
          <cell r="AG4175">
            <v>68.932932242700019</v>
          </cell>
          <cell r="AH4175">
            <v>69.855044863709381</v>
          </cell>
          <cell r="AI4175">
            <v>70.789492542261797</v>
          </cell>
          <cell r="AJ4175">
            <v>71.73644028384696</v>
          </cell>
          <cell r="AK4175">
            <v>72.696055301225314</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row>
        <row r="4176">
          <cell r="A4176" t="str">
            <v>WYSmall C&amp;ICritical Peak PricingWinter Peak Reduction @Meter  (MW)High Participation Case0</v>
          </cell>
          <cell r="B4176" t="str">
            <v>WY</v>
          </cell>
          <cell r="C4176" t="str">
            <v>Small C&amp;I</v>
          </cell>
          <cell r="D4176" t="str">
            <v>Critical Peak Pricing</v>
          </cell>
          <cell r="E4176" t="str">
            <v>Winter Peak Reduction @Meter  (MW)</v>
          </cell>
          <cell r="F4176" t="str">
            <v>High Participation Case</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row>
        <row r="4177">
          <cell r="A4177" t="str">
            <v>WYSmall C&amp;ICritical Peak PricingWinter Peak Reduction @Generation (MW)High Participation Case0</v>
          </cell>
          <cell r="B4177" t="str">
            <v>WY</v>
          </cell>
          <cell r="C4177" t="str">
            <v>Small C&amp;I</v>
          </cell>
          <cell r="D4177" t="str">
            <v>Critical Peak Pricing</v>
          </cell>
          <cell r="E4177" t="str">
            <v>Winter Peak Reduction @Generation (MW)</v>
          </cell>
          <cell r="F4177" t="str">
            <v>High Participation Case</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row>
        <row r="4178">
          <cell r="A4178" t="str">
            <v>WYSmall C&amp;ICritical Peak PricingProgram Annual BenefitsHigh Participation Case0</v>
          </cell>
          <cell r="B4178" t="str">
            <v>WY</v>
          </cell>
          <cell r="C4178" t="str">
            <v>Small C&amp;I</v>
          </cell>
          <cell r="D4178" t="str">
            <v>Critical Peak Pricing</v>
          </cell>
          <cell r="E4178" t="str">
            <v>Program Annual Benefits</v>
          </cell>
          <cell r="F4178" t="str">
            <v>High Participation Case</v>
          </cell>
          <cell r="G4178">
            <v>0</v>
          </cell>
        </row>
        <row r="4179">
          <cell r="A4179" t="str">
            <v>WYSmall C&amp;ICritical Peak PricingNew ParticipantsHigh Participation Case0</v>
          </cell>
          <cell r="B4179" t="str">
            <v>WY</v>
          </cell>
          <cell r="C4179" t="str">
            <v>Small C&amp;I</v>
          </cell>
          <cell r="D4179" t="str">
            <v>Critical Peak Pricing</v>
          </cell>
          <cell r="E4179" t="str">
            <v>New Participants</v>
          </cell>
          <cell r="F4179" t="str">
            <v>High Participation Case</v>
          </cell>
          <cell r="G4179">
            <v>0</v>
          </cell>
          <cell r="H4179">
            <v>0</v>
          </cell>
          <cell r="I4179">
            <v>0</v>
          </cell>
          <cell r="J4179">
            <v>0</v>
          </cell>
          <cell r="K4179">
            <v>0</v>
          </cell>
          <cell r="L4179">
            <v>0</v>
          </cell>
          <cell r="M4179">
            <v>0</v>
          </cell>
          <cell r="N4179">
            <v>0</v>
          </cell>
          <cell r="O4179">
            <v>0</v>
          </cell>
          <cell r="P4179">
            <v>0</v>
          </cell>
          <cell r="Q4179">
            <v>0</v>
          </cell>
          <cell r="R4179">
            <v>16746.686550000006</v>
          </cell>
          <cell r="S4179">
            <v>34271.919000000009</v>
          </cell>
          <cell r="T4179">
            <v>69833.664450000011</v>
          </cell>
          <cell r="U4179">
            <v>36847.527750000037</v>
          </cell>
          <cell r="V4179">
            <v>20100.588749999937</v>
          </cell>
          <cell r="W4179">
            <v>2583.0255000000179</v>
          </cell>
          <cell r="X4179">
            <v>2585.7149999999965</v>
          </cell>
          <cell r="Y4179">
            <v>2585.2035000000324</v>
          </cell>
          <cell r="Z4179">
            <v>2584.5764999999665</v>
          </cell>
          <cell r="AA4179">
            <v>2584.3950000000186</v>
          </cell>
          <cell r="AB4179">
            <v>2584.7249999999767</v>
          </cell>
          <cell r="AC4179">
            <v>2592.8595000000205</v>
          </cell>
          <cell r="AD4179">
            <v>2694.0321599718882</v>
          </cell>
          <cell r="AE4179">
            <v>2731.0805338135397</v>
          </cell>
          <cell r="AF4179">
            <v>2768.6383974915661</v>
          </cell>
          <cell r="AG4179">
            <v>2806.7127575183695</v>
          </cell>
          <cell r="AH4179">
            <v>2845.3107167601411</v>
          </cell>
          <cell r="AI4179">
            <v>2884.4394757617847</v>
          </cell>
          <cell r="AJ4179">
            <v>2924.1063340901455</v>
          </cell>
          <cell r="AK4179">
            <v>2964.3186916958948</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row>
        <row r="4180">
          <cell r="A4180" t="str">
            <v>WYSmall C&amp;ICritical Peak PricingIncentive CostsHigh Participation Case0</v>
          </cell>
          <cell r="B4180" t="str">
            <v>WY</v>
          </cell>
          <cell r="C4180" t="str">
            <v>Small C&amp;I</v>
          </cell>
          <cell r="D4180" t="str">
            <v>Critical Peak Pricing</v>
          </cell>
          <cell r="E4180" t="str">
            <v>Incentive Costs</v>
          </cell>
          <cell r="F4180" t="str">
            <v>High Participation Case</v>
          </cell>
          <cell r="G4180">
            <v>0</v>
          </cell>
          <cell r="H4180">
            <v>0</v>
          </cell>
          <cell r="I4180">
            <v>0</v>
          </cell>
          <cell r="J4180">
            <v>0</v>
          </cell>
          <cell r="K4180">
            <v>0</v>
          </cell>
          <cell r="L4180">
            <v>0</v>
          </cell>
          <cell r="M4180">
            <v>0</v>
          </cell>
          <cell r="N4180">
            <v>0</v>
          </cell>
          <cell r="O4180">
            <v>0</v>
          </cell>
          <cell r="P4180">
            <v>0</v>
          </cell>
          <cell r="Q4180">
            <v>0</v>
          </cell>
          <cell r="R4180">
            <v>351680.42</v>
          </cell>
          <cell r="S4180">
            <v>1071390.72</v>
          </cell>
          <cell r="T4180">
            <v>2537897.67</v>
          </cell>
          <cell r="U4180">
            <v>3311695.75</v>
          </cell>
          <cell r="V4180">
            <v>3733808.12</v>
          </cell>
          <cell r="W4180">
            <v>3788051.65</v>
          </cell>
          <cell r="X4180">
            <v>3842351.67</v>
          </cell>
          <cell r="Y4180">
            <v>3896640.94</v>
          </cell>
          <cell r="Z4180">
            <v>3950917.05</v>
          </cell>
          <cell r="AA4180">
            <v>4005189.34</v>
          </cell>
          <cell r="AB4180">
            <v>4059468.57</v>
          </cell>
          <cell r="AC4180">
            <v>4113918.62</v>
          </cell>
          <cell r="AD4180">
            <v>4170493.29</v>
          </cell>
          <cell r="AE4180">
            <v>4227845.9800000004</v>
          </cell>
          <cell r="AF4180">
            <v>4285987.3899999997</v>
          </cell>
          <cell r="AG4180">
            <v>4344928.3600000003</v>
          </cell>
          <cell r="AH4180">
            <v>4404679.88</v>
          </cell>
          <cell r="AI4180">
            <v>4465253.1100000003</v>
          </cell>
          <cell r="AJ4180">
            <v>4526659.34</v>
          </cell>
          <cell r="AK4180">
            <v>4588910.04</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row>
        <row r="4181">
          <cell r="A4181" t="str">
            <v>WYSmall C&amp;ICritical Peak PricingParticipantsHigh Participation Case0</v>
          </cell>
          <cell r="B4181" t="str">
            <v>WY</v>
          </cell>
          <cell r="C4181" t="str">
            <v>Small C&amp;I</v>
          </cell>
          <cell r="D4181" t="str">
            <v>Critical Peak Pricing</v>
          </cell>
          <cell r="E4181" t="str">
            <v>Participants</v>
          </cell>
          <cell r="F4181" t="str">
            <v>High Participation Case</v>
          </cell>
          <cell r="G4181">
            <v>0</v>
          </cell>
          <cell r="H4181">
            <v>0</v>
          </cell>
          <cell r="I4181">
            <v>0</v>
          </cell>
          <cell r="J4181">
            <v>0</v>
          </cell>
          <cell r="K4181">
            <v>0</v>
          </cell>
          <cell r="L4181">
            <v>0</v>
          </cell>
          <cell r="M4181">
            <v>0</v>
          </cell>
          <cell r="N4181">
            <v>0</v>
          </cell>
          <cell r="O4181">
            <v>0</v>
          </cell>
          <cell r="P4181">
            <v>0</v>
          </cell>
          <cell r="Q4181">
            <v>0</v>
          </cell>
          <cell r="R4181">
            <v>16746.686550000006</v>
          </cell>
          <cell r="S4181">
            <v>51018.605550000015</v>
          </cell>
          <cell r="T4181">
            <v>120852.27000000002</v>
          </cell>
          <cell r="U4181">
            <v>157699.79775000006</v>
          </cell>
          <cell r="V4181">
            <v>177800.38649999999</v>
          </cell>
          <cell r="W4181">
            <v>180383.41200000001</v>
          </cell>
          <cell r="X4181">
            <v>182969.12700000001</v>
          </cell>
          <cell r="Y4181">
            <v>185554.33050000004</v>
          </cell>
          <cell r="Z4181">
            <v>188138.90700000001</v>
          </cell>
          <cell r="AA4181">
            <v>190723.30200000003</v>
          </cell>
          <cell r="AB4181">
            <v>193308.027</v>
          </cell>
          <cell r="AC4181">
            <v>195900.88650000002</v>
          </cell>
          <cell r="AD4181">
            <v>198594.91865997191</v>
          </cell>
          <cell r="AE4181">
            <v>201325.99919378545</v>
          </cell>
          <cell r="AF4181">
            <v>204094.63759127702</v>
          </cell>
          <cell r="AG4181">
            <v>206901.35034879539</v>
          </cell>
          <cell r="AH4181">
            <v>209746.66106555553</v>
          </cell>
          <cell r="AI4181">
            <v>212631.10054131731</v>
          </cell>
          <cell r="AJ4181">
            <v>215555.20687540746</v>
          </cell>
          <cell r="AK4181">
            <v>218519.52556710335</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row>
        <row r="4182">
          <cell r="A4182" t="str">
            <v>WYExtra Large C&amp;ICurtail AgreementsProgram Annual BenefitsHigh Participation Case0</v>
          </cell>
          <cell r="B4182" t="str">
            <v>WY</v>
          </cell>
          <cell r="C4182" t="str">
            <v>Extra Large C&amp;I</v>
          </cell>
          <cell r="D4182" t="str">
            <v>Curtail Agreements</v>
          </cell>
          <cell r="E4182" t="str">
            <v>Program Annual Benefits</v>
          </cell>
          <cell r="F4182" t="str">
            <v>High Participation Case</v>
          </cell>
          <cell r="G4182">
            <v>0</v>
          </cell>
          <cell r="H4182">
            <v>0</v>
          </cell>
          <cell r="I4182">
            <v>0</v>
          </cell>
          <cell r="J4182">
            <v>0</v>
          </cell>
          <cell r="K4182">
            <v>0</v>
          </cell>
          <cell r="L4182">
            <v>0</v>
          </cell>
          <cell r="M4182">
            <v>0</v>
          </cell>
          <cell r="N4182">
            <v>0</v>
          </cell>
          <cell r="O4182">
            <v>0</v>
          </cell>
          <cell r="P4182">
            <v>0</v>
          </cell>
          <cell r="Q4182">
            <v>0</v>
          </cell>
          <cell r="R4182">
            <v>573231.01</v>
          </cell>
          <cell r="S4182">
            <v>1745288.43</v>
          </cell>
          <cell r="T4182">
            <v>4127886.26</v>
          </cell>
          <cell r="U4182">
            <v>5388069.9000000004</v>
          </cell>
          <cell r="V4182">
            <v>6066603.5300000003</v>
          </cell>
          <cell r="W4182">
            <v>6146956.6100000003</v>
          </cell>
          <cell r="X4182">
            <v>6226381.7599999998</v>
          </cell>
          <cell r="Y4182">
            <v>6305886.3200000003</v>
          </cell>
          <cell r="Z4182">
            <v>6389191.79</v>
          </cell>
          <cell r="AA4182">
            <v>6482465.1100000003</v>
          </cell>
          <cell r="AB4182">
            <v>6568214.9500000002</v>
          </cell>
          <cell r="AC4182">
            <v>6654117.0800000001</v>
          </cell>
          <cell r="AD4182">
            <v>6743128.8899999997</v>
          </cell>
          <cell r="AE4182">
            <v>6833331.4100000001</v>
          </cell>
          <cell r="AF4182">
            <v>6924740.5700000003</v>
          </cell>
          <cell r="AG4182">
            <v>7017372.5</v>
          </cell>
          <cell r="AH4182">
            <v>7111243.5700000003</v>
          </cell>
          <cell r="AI4182">
            <v>7206370.3399999999</v>
          </cell>
          <cell r="AJ4182">
            <v>7302769.6200000001</v>
          </cell>
          <cell r="AK4182">
            <v>7400458.4299999997</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row>
        <row r="4183">
          <cell r="A4183" t="str">
            <v>WYExtra Large C&amp;ICurtail AgreementsProgram Annual CostsHigh Participation Case0</v>
          </cell>
          <cell r="B4183" t="str">
            <v>WY</v>
          </cell>
          <cell r="C4183" t="str">
            <v>Extra Large C&amp;I</v>
          </cell>
          <cell r="D4183" t="str">
            <v>Curtail Agreements</v>
          </cell>
          <cell r="E4183" t="str">
            <v>Program Annual Costs</v>
          </cell>
          <cell r="F4183" t="str">
            <v>High Participation Case</v>
          </cell>
          <cell r="G4183">
            <v>0</v>
          </cell>
          <cell r="H4183">
            <v>0</v>
          </cell>
          <cell r="I4183">
            <v>0</v>
          </cell>
          <cell r="J4183">
            <v>0</v>
          </cell>
          <cell r="K4183">
            <v>0</v>
          </cell>
          <cell r="L4183">
            <v>0</v>
          </cell>
          <cell r="M4183">
            <v>0</v>
          </cell>
          <cell r="N4183">
            <v>0</v>
          </cell>
          <cell r="O4183">
            <v>0</v>
          </cell>
          <cell r="P4183">
            <v>0</v>
          </cell>
          <cell r="Q4183">
            <v>0</v>
          </cell>
          <cell r="R4183">
            <v>5834317.1500000004</v>
          </cell>
          <cell r="S4183">
            <v>12509121.98</v>
          </cell>
          <cell r="T4183">
            <v>26286343.199999999</v>
          </cell>
          <cell r="U4183">
            <v>16130618.27</v>
          </cell>
          <cell r="V4183">
            <v>10911310.720000001</v>
          </cell>
          <cell r="W4183">
            <v>4823091.07</v>
          </cell>
          <cell r="X4183">
            <v>4899046.41</v>
          </cell>
          <cell r="Y4183">
            <v>4974249.76</v>
          </cell>
          <cell r="Z4183">
            <v>5049879.66</v>
          </cell>
          <cell r="AA4183">
            <v>5126289.05</v>
          </cell>
          <cell r="AB4183">
            <v>5203203.5</v>
          </cell>
          <cell r="AC4183">
            <v>5283869.59</v>
          </cell>
          <cell r="AD4183">
            <v>5405233.1200000001</v>
          </cell>
          <cell r="AE4183">
            <v>5502775.29</v>
          </cell>
          <cell r="AF4183">
            <v>5602414.6799999997</v>
          </cell>
          <cell r="AG4183">
            <v>5704204.7300000004</v>
          </cell>
          <cell r="AH4183">
            <v>5808200.4400000004</v>
          </cell>
          <cell r="AI4183">
            <v>5914458.3899999997</v>
          </cell>
          <cell r="AJ4183">
            <v>6023036.7800000003</v>
          </cell>
          <cell r="AK4183">
            <v>6133995.5099999998</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row>
        <row r="4184">
          <cell r="A4184" t="str">
            <v>WYExtra Large C&amp;ICurtail AgreementsNon-Incentive CostsHigh Participation Case0</v>
          </cell>
          <cell r="B4184" t="str">
            <v>WY</v>
          </cell>
          <cell r="C4184" t="str">
            <v>Extra Large C&amp;I</v>
          </cell>
          <cell r="D4184" t="str">
            <v>Curtail Agreements</v>
          </cell>
          <cell r="E4184" t="str">
            <v>Non-Incentive Costs</v>
          </cell>
          <cell r="F4184" t="str">
            <v>High Participation Case</v>
          </cell>
          <cell r="G4184">
            <v>0</v>
          </cell>
          <cell r="H4184">
            <v>0</v>
          </cell>
          <cell r="I4184">
            <v>0</v>
          </cell>
          <cell r="J4184">
            <v>0</v>
          </cell>
          <cell r="K4184">
            <v>0</v>
          </cell>
          <cell r="L4184">
            <v>0</v>
          </cell>
          <cell r="M4184">
            <v>0</v>
          </cell>
          <cell r="N4184">
            <v>0</v>
          </cell>
          <cell r="O4184">
            <v>0</v>
          </cell>
          <cell r="P4184">
            <v>0</v>
          </cell>
          <cell r="Q4184">
            <v>0</v>
          </cell>
          <cell r="R4184">
            <v>5482636.7300000004</v>
          </cell>
          <cell r="S4184">
            <v>11437731.27</v>
          </cell>
          <cell r="T4184">
            <v>23748445.530000001</v>
          </cell>
          <cell r="U4184">
            <v>12818922.52</v>
          </cell>
          <cell r="V4184">
            <v>7177502.6100000003</v>
          </cell>
          <cell r="W4184">
            <v>1035039.42</v>
          </cell>
          <cell r="X4184">
            <v>1056694.75</v>
          </cell>
          <cell r="Y4184">
            <v>1077608.81</v>
          </cell>
          <cell r="Z4184">
            <v>1098962.6200000001</v>
          </cell>
          <cell r="AA4184">
            <v>1121099.71</v>
          </cell>
          <cell r="AB4184">
            <v>1143734.93</v>
          </cell>
          <cell r="AC4184">
            <v>1169950.97</v>
          </cell>
          <cell r="AD4184">
            <v>1234739.83</v>
          </cell>
          <cell r="AE4184">
            <v>1274929.31</v>
          </cell>
          <cell r="AF4184">
            <v>1316427.29</v>
          </cell>
          <cell r="AG4184">
            <v>1359276.37</v>
          </cell>
          <cell r="AH4184">
            <v>1403520.56</v>
          </cell>
          <cell r="AI4184">
            <v>1449205.28</v>
          </cell>
          <cell r="AJ4184">
            <v>1496377.44</v>
          </cell>
          <cell r="AK4184">
            <v>1545085.48</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row>
        <row r="4185">
          <cell r="A4185" t="str">
            <v>WYExtra Large C&amp;ICurtail AgreementsSummer Peak Reduction @Meter  (MW)High Participation Case0</v>
          </cell>
          <cell r="B4185" t="str">
            <v>WY</v>
          </cell>
          <cell r="C4185" t="str">
            <v>Extra Large C&amp;I</v>
          </cell>
          <cell r="D4185" t="str">
            <v>Curtail Agreements</v>
          </cell>
          <cell r="E4185" t="str">
            <v>Summer Peak Reduction @Meter  (MW)</v>
          </cell>
          <cell r="F4185" t="str">
            <v>High Participation Case</v>
          </cell>
          <cell r="G4185">
            <v>0</v>
          </cell>
          <cell r="H4185">
            <v>0</v>
          </cell>
          <cell r="I4185">
            <v>0</v>
          </cell>
          <cell r="J4185">
            <v>0</v>
          </cell>
          <cell r="K4185">
            <v>0</v>
          </cell>
          <cell r="L4185">
            <v>0</v>
          </cell>
          <cell r="M4185">
            <v>0</v>
          </cell>
          <cell r="N4185">
            <v>0</v>
          </cell>
          <cell r="O4185">
            <v>0</v>
          </cell>
          <cell r="P4185">
            <v>0</v>
          </cell>
          <cell r="Q4185">
            <v>0</v>
          </cell>
          <cell r="R4185">
            <v>5.1061481672101516</v>
          </cell>
          <cell r="S4185">
            <v>15.546439584201273</v>
          </cell>
          <cell r="T4185">
            <v>36.769815927493447</v>
          </cell>
          <cell r="U4185">
            <v>47.99510590524666</v>
          </cell>
          <cell r="V4185">
            <v>54.039254216657497</v>
          </cell>
          <cell r="W4185">
            <v>54.75501228123791</v>
          </cell>
          <cell r="X4185">
            <v>55.462504704051796</v>
          </cell>
          <cell r="Y4185">
            <v>56.170704503007471</v>
          </cell>
          <cell r="Z4185">
            <v>56.91276145592839</v>
          </cell>
          <cell r="AA4185">
            <v>57.74360864977195</v>
          </cell>
          <cell r="AB4185">
            <v>58.507439221742665</v>
          </cell>
          <cell r="AC4185">
            <v>59.27262640549219</v>
          </cell>
          <cell r="AD4185">
            <v>60.065513565673378</v>
          </cell>
          <cell r="AE4185">
            <v>60.869007140432515</v>
          </cell>
          <cell r="AF4185">
            <v>61.683249011282939</v>
          </cell>
          <cell r="AG4185">
            <v>62.508382957680382</v>
          </cell>
          <cell r="AH4185">
            <v>63.344554682411669</v>
          </cell>
          <cell r="AI4185">
            <v>64.191911837323005</v>
          </cell>
          <cell r="AJ4185">
            <v>65.050604049392433</v>
          </cell>
          <cell r="AK4185">
            <v>65.920782947151125</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row>
        <row r="4186">
          <cell r="A4186" t="str">
            <v>WYExtra Large C&amp;ICurtail AgreementsSummer Peak Reduction @Generation (MW)High Participation Case0</v>
          </cell>
          <cell r="B4186" t="str">
            <v>WY</v>
          </cell>
          <cell r="C4186" t="str">
            <v>Extra Large C&amp;I</v>
          </cell>
          <cell r="D4186" t="str">
            <v>Curtail Agreements</v>
          </cell>
          <cell r="E4186" t="str">
            <v>Summer Peak Reduction @Generation (MW)</v>
          </cell>
          <cell r="F4186" t="str">
            <v>High Participation Case</v>
          </cell>
          <cell r="G4186">
            <v>0</v>
          </cell>
          <cell r="H4186">
            <v>0</v>
          </cell>
          <cell r="I4186">
            <v>0</v>
          </cell>
          <cell r="J4186">
            <v>0</v>
          </cell>
          <cell r="K4186">
            <v>0</v>
          </cell>
          <cell r="L4186">
            <v>0</v>
          </cell>
          <cell r="M4186">
            <v>0</v>
          </cell>
          <cell r="N4186">
            <v>0</v>
          </cell>
          <cell r="O4186">
            <v>0</v>
          </cell>
          <cell r="P4186">
            <v>0</v>
          </cell>
          <cell r="Q4186">
            <v>0</v>
          </cell>
          <cell r="R4186">
            <v>5.6309529854545115</v>
          </cell>
          <cell r="S4186">
            <v>17.1442871462299</v>
          </cell>
          <cell r="T4186">
            <v>40.548980952242438</v>
          </cell>
          <cell r="U4186">
            <v>52.92799504328039</v>
          </cell>
          <cell r="V4186">
            <v>59.593354892652727</v>
          </cell>
          <cell r="W4186">
            <v>60.382677857562754</v>
          </cell>
          <cell r="X4186">
            <v>61.162885646285609</v>
          </cell>
          <cell r="Y4186">
            <v>61.94387351456492</v>
          </cell>
          <cell r="Z4186">
            <v>62.762198341341403</v>
          </cell>
          <cell r="AA4186">
            <v>63.678439181486489</v>
          </cell>
          <cell r="AB4186">
            <v>64.520775498172327</v>
          </cell>
          <cell r="AC4186">
            <v>65.364607857843168</v>
          </cell>
          <cell r="AD4186">
            <v>66.238987169908881</v>
          </cell>
          <cell r="AE4186">
            <v>67.125063013269198</v>
          </cell>
          <cell r="AF4186">
            <v>68.022991851877961</v>
          </cell>
          <cell r="AG4186">
            <v>68.932932242700019</v>
          </cell>
          <cell r="AH4186">
            <v>69.855044863709381</v>
          </cell>
          <cell r="AI4186">
            <v>70.789492542261797</v>
          </cell>
          <cell r="AJ4186">
            <v>71.73644028384696</v>
          </cell>
          <cell r="AK4186">
            <v>72.696055301225314</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row>
        <row r="4187">
          <cell r="A4187" t="str">
            <v>WYExtra Large C&amp;ICurtail AgreementsWinter Peak Reduction @Meter  (MW)High Participation Case0</v>
          </cell>
          <cell r="B4187" t="str">
            <v>WY</v>
          </cell>
          <cell r="C4187" t="str">
            <v>Extra Large C&amp;I</v>
          </cell>
          <cell r="D4187" t="str">
            <v>Curtail Agreements</v>
          </cell>
          <cell r="E4187" t="str">
            <v>Winter Peak Reduction @Meter  (MW)</v>
          </cell>
          <cell r="F4187" t="str">
            <v>High Participation Case</v>
          </cell>
          <cell r="G4187">
            <v>0</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row>
        <row r="4188">
          <cell r="A4188" t="str">
            <v>WYExtra Large C&amp;ICurtail AgreementsWinter Peak Reduction @Generation (MW)High Participation Case0</v>
          </cell>
          <cell r="B4188" t="str">
            <v>WY</v>
          </cell>
          <cell r="C4188" t="str">
            <v>Extra Large C&amp;I</v>
          </cell>
          <cell r="D4188" t="str">
            <v>Curtail Agreements</v>
          </cell>
          <cell r="E4188" t="str">
            <v>Winter Peak Reduction @Generation (MW)</v>
          </cell>
          <cell r="F4188" t="str">
            <v>High Participation Case</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row>
        <row r="4189">
          <cell r="A4189" t="str">
            <v>WYExtra Large C&amp;ICurtail AgreementsProgram Annual BenefitsHigh Participation Case0</v>
          </cell>
          <cell r="B4189" t="str">
            <v>WY</v>
          </cell>
          <cell r="C4189" t="str">
            <v>Extra Large C&amp;I</v>
          </cell>
          <cell r="D4189" t="str">
            <v>Curtail Agreements</v>
          </cell>
          <cell r="E4189" t="str">
            <v>Program Annual Benefits</v>
          </cell>
          <cell r="F4189" t="str">
            <v>High Participation Case</v>
          </cell>
          <cell r="G4189">
            <v>0</v>
          </cell>
        </row>
        <row r="4190">
          <cell r="A4190" t="str">
            <v>WYExtra Large C&amp;ICurtail AgreementsNew ParticipantsHigh Participation Case0</v>
          </cell>
          <cell r="B4190" t="str">
            <v>WY</v>
          </cell>
          <cell r="C4190" t="str">
            <v>Extra Large C&amp;I</v>
          </cell>
          <cell r="D4190" t="str">
            <v>Curtail Agreements</v>
          </cell>
          <cell r="E4190" t="str">
            <v>New Participants</v>
          </cell>
          <cell r="F4190" t="str">
            <v>High Participation Case</v>
          </cell>
          <cell r="G4190">
            <v>0</v>
          </cell>
          <cell r="H4190">
            <v>0</v>
          </cell>
          <cell r="I4190">
            <v>0</v>
          </cell>
          <cell r="J4190">
            <v>0</v>
          </cell>
          <cell r="K4190">
            <v>0</v>
          </cell>
          <cell r="L4190">
            <v>0</v>
          </cell>
          <cell r="M4190">
            <v>0</v>
          </cell>
          <cell r="N4190">
            <v>0</v>
          </cell>
          <cell r="O4190">
            <v>0</v>
          </cell>
          <cell r="P4190">
            <v>0</v>
          </cell>
          <cell r="Q4190">
            <v>0</v>
          </cell>
          <cell r="R4190">
            <v>16746.686550000006</v>
          </cell>
          <cell r="S4190">
            <v>34271.919000000009</v>
          </cell>
          <cell r="T4190">
            <v>69833.664450000011</v>
          </cell>
          <cell r="U4190">
            <v>36847.527750000037</v>
          </cell>
          <cell r="V4190">
            <v>20100.588749999937</v>
          </cell>
          <cell r="W4190">
            <v>2583.0255000000179</v>
          </cell>
          <cell r="X4190">
            <v>2585.7149999999965</v>
          </cell>
          <cell r="Y4190">
            <v>2585.2035000000324</v>
          </cell>
          <cell r="Z4190">
            <v>2584.5764999999665</v>
          </cell>
          <cell r="AA4190">
            <v>2584.3950000000186</v>
          </cell>
          <cell r="AB4190">
            <v>2584.7249999999767</v>
          </cell>
          <cell r="AC4190">
            <v>2592.8595000000205</v>
          </cell>
          <cell r="AD4190">
            <v>2694.0321599718882</v>
          </cell>
          <cell r="AE4190">
            <v>2731.0805338135397</v>
          </cell>
          <cell r="AF4190">
            <v>2768.6383974915661</v>
          </cell>
          <cell r="AG4190">
            <v>2806.7127575183695</v>
          </cell>
          <cell r="AH4190">
            <v>2845.3107167601411</v>
          </cell>
          <cell r="AI4190">
            <v>2884.4394757617847</v>
          </cell>
          <cell r="AJ4190">
            <v>2924.1063340901455</v>
          </cell>
          <cell r="AK4190">
            <v>2964.3186916958948</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row>
        <row r="4191">
          <cell r="A4191" t="str">
            <v>WYExtra Large C&amp;ICurtail AgreementsIncentive CostsHigh Participation Case0</v>
          </cell>
          <cell r="B4191" t="str">
            <v>WY</v>
          </cell>
          <cell r="C4191" t="str">
            <v>Extra Large C&amp;I</v>
          </cell>
          <cell r="D4191" t="str">
            <v>Curtail Agreements</v>
          </cell>
          <cell r="E4191" t="str">
            <v>Incentive Costs</v>
          </cell>
          <cell r="F4191" t="str">
            <v>High Participation Case</v>
          </cell>
          <cell r="G4191">
            <v>0</v>
          </cell>
          <cell r="H4191">
            <v>0</v>
          </cell>
          <cell r="I4191">
            <v>0</v>
          </cell>
          <cell r="J4191">
            <v>0</v>
          </cell>
          <cell r="K4191">
            <v>0</v>
          </cell>
          <cell r="L4191">
            <v>0</v>
          </cell>
          <cell r="M4191">
            <v>0</v>
          </cell>
          <cell r="N4191">
            <v>0</v>
          </cell>
          <cell r="O4191">
            <v>0</v>
          </cell>
          <cell r="P4191">
            <v>0</v>
          </cell>
          <cell r="Q4191">
            <v>0</v>
          </cell>
          <cell r="R4191">
            <v>351680.42</v>
          </cell>
          <cell r="S4191">
            <v>1071390.72</v>
          </cell>
          <cell r="T4191">
            <v>2537897.67</v>
          </cell>
          <cell r="U4191">
            <v>3311695.75</v>
          </cell>
          <cell r="V4191">
            <v>3733808.12</v>
          </cell>
          <cell r="W4191">
            <v>3788051.65</v>
          </cell>
          <cell r="X4191">
            <v>3842351.67</v>
          </cell>
          <cell r="Y4191">
            <v>3896640.94</v>
          </cell>
          <cell r="Z4191">
            <v>3950917.05</v>
          </cell>
          <cell r="AA4191">
            <v>4005189.34</v>
          </cell>
          <cell r="AB4191">
            <v>4059468.57</v>
          </cell>
          <cell r="AC4191">
            <v>4113918.62</v>
          </cell>
          <cell r="AD4191">
            <v>4170493.29</v>
          </cell>
          <cell r="AE4191">
            <v>4227845.9800000004</v>
          </cell>
          <cell r="AF4191">
            <v>4285987.3899999997</v>
          </cell>
          <cell r="AG4191">
            <v>4344928.3600000003</v>
          </cell>
          <cell r="AH4191">
            <v>4404679.88</v>
          </cell>
          <cell r="AI4191">
            <v>4465253.1100000003</v>
          </cell>
          <cell r="AJ4191">
            <v>4526659.34</v>
          </cell>
          <cell r="AK4191">
            <v>4588910.04</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row>
        <row r="4192">
          <cell r="A4192" t="str">
            <v>WYExtra Large C&amp;ICurtail AgreementsParticipantsHigh Participation Case0</v>
          </cell>
          <cell r="B4192" t="str">
            <v>WY</v>
          </cell>
          <cell r="C4192" t="str">
            <v>Extra Large C&amp;I</v>
          </cell>
          <cell r="D4192" t="str">
            <v>Curtail Agreements</v>
          </cell>
          <cell r="E4192" t="str">
            <v>Participants</v>
          </cell>
          <cell r="F4192" t="str">
            <v>High Participation Case</v>
          </cell>
          <cell r="G4192">
            <v>0</v>
          </cell>
          <cell r="H4192">
            <v>0</v>
          </cell>
          <cell r="I4192">
            <v>0</v>
          </cell>
          <cell r="J4192">
            <v>0</v>
          </cell>
          <cell r="K4192">
            <v>0</v>
          </cell>
          <cell r="L4192">
            <v>0</v>
          </cell>
          <cell r="M4192">
            <v>0</v>
          </cell>
          <cell r="N4192">
            <v>0</v>
          </cell>
          <cell r="O4192">
            <v>0</v>
          </cell>
          <cell r="P4192">
            <v>0</v>
          </cell>
          <cell r="Q4192">
            <v>0</v>
          </cell>
          <cell r="R4192">
            <v>16746.686550000006</v>
          </cell>
          <cell r="S4192">
            <v>51018.605550000015</v>
          </cell>
          <cell r="T4192">
            <v>120852.27000000002</v>
          </cell>
          <cell r="U4192">
            <v>157699.79775000006</v>
          </cell>
          <cell r="V4192">
            <v>177800.38649999999</v>
          </cell>
          <cell r="W4192">
            <v>180383.41200000001</v>
          </cell>
          <cell r="X4192">
            <v>182969.12700000001</v>
          </cell>
          <cell r="Y4192">
            <v>185554.33050000004</v>
          </cell>
          <cell r="Z4192">
            <v>188138.90700000001</v>
          </cell>
          <cell r="AA4192">
            <v>190723.30200000003</v>
          </cell>
          <cell r="AB4192">
            <v>193308.027</v>
          </cell>
          <cell r="AC4192">
            <v>195900.88650000002</v>
          </cell>
          <cell r="AD4192">
            <v>198594.91865997191</v>
          </cell>
          <cell r="AE4192">
            <v>201325.99919378545</v>
          </cell>
          <cell r="AF4192">
            <v>204094.63759127702</v>
          </cell>
          <cell r="AG4192">
            <v>206901.35034879539</v>
          </cell>
          <cell r="AH4192">
            <v>209746.66106555553</v>
          </cell>
          <cell r="AI4192">
            <v>212631.10054131731</v>
          </cell>
          <cell r="AJ4192">
            <v>215555.20687540746</v>
          </cell>
          <cell r="AK4192">
            <v>218519.52556710335</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row>
        <row r="4193">
          <cell r="A4193" t="str">
            <v>WYLarge C&amp;ICurtail AgreementsProgram Annual BenefitsHigh Participation Case0</v>
          </cell>
          <cell r="B4193" t="str">
            <v>WY</v>
          </cell>
          <cell r="C4193" t="str">
            <v>Large C&amp;I</v>
          </cell>
          <cell r="D4193" t="str">
            <v>Curtail Agreements</v>
          </cell>
          <cell r="E4193" t="str">
            <v>Program Annual Benefits</v>
          </cell>
          <cell r="F4193" t="str">
            <v>High Participation Case</v>
          </cell>
          <cell r="G4193">
            <v>0</v>
          </cell>
          <cell r="H4193">
            <v>0</v>
          </cell>
          <cell r="I4193">
            <v>0</v>
          </cell>
          <cell r="J4193">
            <v>0</v>
          </cell>
          <cell r="K4193">
            <v>0</v>
          </cell>
          <cell r="L4193">
            <v>0</v>
          </cell>
          <cell r="M4193">
            <v>0</v>
          </cell>
          <cell r="N4193">
            <v>0</v>
          </cell>
          <cell r="O4193">
            <v>0</v>
          </cell>
          <cell r="P4193">
            <v>0</v>
          </cell>
          <cell r="Q4193">
            <v>0</v>
          </cell>
          <cell r="R4193">
            <v>573231.01</v>
          </cell>
          <cell r="S4193">
            <v>1745288.43</v>
          </cell>
          <cell r="T4193">
            <v>4127886.26</v>
          </cell>
          <cell r="U4193">
            <v>5388069.9000000004</v>
          </cell>
          <cell r="V4193">
            <v>6066603.5300000003</v>
          </cell>
          <cell r="W4193">
            <v>6146956.6100000003</v>
          </cell>
          <cell r="X4193">
            <v>6226381.7599999998</v>
          </cell>
          <cell r="Y4193">
            <v>6305886.3200000003</v>
          </cell>
          <cell r="Z4193">
            <v>6389191.79</v>
          </cell>
          <cell r="AA4193">
            <v>6482465.1100000003</v>
          </cell>
          <cell r="AB4193">
            <v>6568214.9500000002</v>
          </cell>
          <cell r="AC4193">
            <v>6654117.0800000001</v>
          </cell>
          <cell r="AD4193">
            <v>6743128.8899999997</v>
          </cell>
          <cell r="AE4193">
            <v>6833331.4100000001</v>
          </cell>
          <cell r="AF4193">
            <v>6924740.5700000003</v>
          </cell>
          <cell r="AG4193">
            <v>7017372.5</v>
          </cell>
          <cell r="AH4193">
            <v>7111243.5700000003</v>
          </cell>
          <cell r="AI4193">
            <v>7206370.3399999999</v>
          </cell>
          <cell r="AJ4193">
            <v>7302769.6200000001</v>
          </cell>
          <cell r="AK4193">
            <v>7400458.4299999997</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row>
        <row r="4194">
          <cell r="A4194" t="str">
            <v>WYLarge C&amp;ICurtail AgreementsProgram Annual CostsHigh Participation Case0</v>
          </cell>
          <cell r="B4194" t="str">
            <v>WY</v>
          </cell>
          <cell r="C4194" t="str">
            <v>Large C&amp;I</v>
          </cell>
          <cell r="D4194" t="str">
            <v>Curtail Agreements</v>
          </cell>
          <cell r="E4194" t="str">
            <v>Program Annual Costs</v>
          </cell>
          <cell r="F4194" t="str">
            <v>High Participation Case</v>
          </cell>
          <cell r="G4194">
            <v>0</v>
          </cell>
          <cell r="H4194">
            <v>0</v>
          </cell>
          <cell r="I4194">
            <v>0</v>
          </cell>
          <cell r="J4194">
            <v>0</v>
          </cell>
          <cell r="K4194">
            <v>0</v>
          </cell>
          <cell r="L4194">
            <v>0</v>
          </cell>
          <cell r="M4194">
            <v>0</v>
          </cell>
          <cell r="N4194">
            <v>0</v>
          </cell>
          <cell r="O4194">
            <v>0</v>
          </cell>
          <cell r="P4194">
            <v>0</v>
          </cell>
          <cell r="Q4194">
            <v>0</v>
          </cell>
          <cell r="R4194">
            <v>5834317.1500000004</v>
          </cell>
          <cell r="S4194">
            <v>12509121.98</v>
          </cell>
          <cell r="T4194">
            <v>26286343.199999999</v>
          </cell>
          <cell r="U4194">
            <v>16130618.27</v>
          </cell>
          <cell r="V4194">
            <v>10911310.720000001</v>
          </cell>
          <cell r="W4194">
            <v>4823091.07</v>
          </cell>
          <cell r="X4194">
            <v>4899046.41</v>
          </cell>
          <cell r="Y4194">
            <v>4974249.76</v>
          </cell>
          <cell r="Z4194">
            <v>5049879.66</v>
          </cell>
          <cell r="AA4194">
            <v>5126289.05</v>
          </cell>
          <cell r="AB4194">
            <v>5203203.5</v>
          </cell>
          <cell r="AC4194">
            <v>5283869.59</v>
          </cell>
          <cell r="AD4194">
            <v>5405233.1200000001</v>
          </cell>
          <cell r="AE4194">
            <v>5502775.29</v>
          </cell>
          <cell r="AF4194">
            <v>5602414.6799999997</v>
          </cell>
          <cell r="AG4194">
            <v>5704204.7300000004</v>
          </cell>
          <cell r="AH4194">
            <v>5808200.4400000004</v>
          </cell>
          <cell r="AI4194">
            <v>5914458.3899999997</v>
          </cell>
          <cell r="AJ4194">
            <v>6023036.7800000003</v>
          </cell>
          <cell r="AK4194">
            <v>6133995.5099999998</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row>
        <row r="4195">
          <cell r="A4195" t="str">
            <v>WYLarge C&amp;ICurtail AgreementsNon-Incentive CostsHigh Participation Case0</v>
          </cell>
          <cell r="B4195" t="str">
            <v>WY</v>
          </cell>
          <cell r="C4195" t="str">
            <v>Large C&amp;I</v>
          </cell>
          <cell r="D4195" t="str">
            <v>Curtail Agreements</v>
          </cell>
          <cell r="E4195" t="str">
            <v>Non-Incentive Costs</v>
          </cell>
          <cell r="F4195" t="str">
            <v>High Participation Case</v>
          </cell>
          <cell r="G4195">
            <v>0</v>
          </cell>
          <cell r="H4195">
            <v>0</v>
          </cell>
          <cell r="I4195">
            <v>0</v>
          </cell>
          <cell r="J4195">
            <v>0</v>
          </cell>
          <cell r="K4195">
            <v>0</v>
          </cell>
          <cell r="L4195">
            <v>0</v>
          </cell>
          <cell r="M4195">
            <v>0</v>
          </cell>
          <cell r="N4195">
            <v>0</v>
          </cell>
          <cell r="O4195">
            <v>0</v>
          </cell>
          <cell r="P4195">
            <v>0</v>
          </cell>
          <cell r="Q4195">
            <v>0</v>
          </cell>
          <cell r="R4195">
            <v>5482636.7300000004</v>
          </cell>
          <cell r="S4195">
            <v>11437731.27</v>
          </cell>
          <cell r="T4195">
            <v>23748445.530000001</v>
          </cell>
          <cell r="U4195">
            <v>12818922.52</v>
          </cell>
          <cell r="V4195">
            <v>7177502.6100000003</v>
          </cell>
          <cell r="W4195">
            <v>1035039.42</v>
          </cell>
          <cell r="X4195">
            <v>1056694.75</v>
          </cell>
          <cell r="Y4195">
            <v>1077608.81</v>
          </cell>
          <cell r="Z4195">
            <v>1098962.6200000001</v>
          </cell>
          <cell r="AA4195">
            <v>1121099.71</v>
          </cell>
          <cell r="AB4195">
            <v>1143734.93</v>
          </cell>
          <cell r="AC4195">
            <v>1169950.97</v>
          </cell>
          <cell r="AD4195">
            <v>1234739.83</v>
          </cell>
          <cell r="AE4195">
            <v>1274929.31</v>
          </cell>
          <cell r="AF4195">
            <v>1316427.29</v>
          </cell>
          <cell r="AG4195">
            <v>1359276.37</v>
          </cell>
          <cell r="AH4195">
            <v>1403520.56</v>
          </cell>
          <cell r="AI4195">
            <v>1449205.28</v>
          </cell>
          <cell r="AJ4195">
            <v>1496377.44</v>
          </cell>
          <cell r="AK4195">
            <v>1545085.48</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row>
        <row r="4196">
          <cell r="A4196" t="str">
            <v>WYLarge C&amp;ICurtail AgreementsSummer Peak Reduction @Meter  (MW)High Participation Case0</v>
          </cell>
          <cell r="B4196" t="str">
            <v>WY</v>
          </cell>
          <cell r="C4196" t="str">
            <v>Large C&amp;I</v>
          </cell>
          <cell r="D4196" t="str">
            <v>Curtail Agreements</v>
          </cell>
          <cell r="E4196" t="str">
            <v>Summer Peak Reduction @Meter  (MW)</v>
          </cell>
          <cell r="F4196" t="str">
            <v>High Participation Case</v>
          </cell>
          <cell r="G4196">
            <v>0</v>
          </cell>
          <cell r="H4196">
            <v>0</v>
          </cell>
          <cell r="I4196">
            <v>0</v>
          </cell>
          <cell r="J4196">
            <v>0</v>
          </cell>
          <cell r="K4196">
            <v>0</v>
          </cell>
          <cell r="L4196">
            <v>0</v>
          </cell>
          <cell r="M4196">
            <v>0</v>
          </cell>
          <cell r="N4196">
            <v>0</v>
          </cell>
          <cell r="O4196">
            <v>0</v>
          </cell>
          <cell r="P4196">
            <v>0</v>
          </cell>
          <cell r="Q4196">
            <v>0</v>
          </cell>
          <cell r="R4196">
            <v>5.1061481672101516</v>
          </cell>
          <cell r="S4196">
            <v>15.546439584201273</v>
          </cell>
          <cell r="T4196">
            <v>36.769815927493447</v>
          </cell>
          <cell r="U4196">
            <v>47.99510590524666</v>
          </cell>
          <cell r="V4196">
            <v>54.039254216657497</v>
          </cell>
          <cell r="W4196">
            <v>54.75501228123791</v>
          </cell>
          <cell r="X4196">
            <v>55.462504704051796</v>
          </cell>
          <cell r="Y4196">
            <v>56.170704503007471</v>
          </cell>
          <cell r="Z4196">
            <v>56.91276145592839</v>
          </cell>
          <cell r="AA4196">
            <v>57.74360864977195</v>
          </cell>
          <cell r="AB4196">
            <v>58.507439221742665</v>
          </cell>
          <cell r="AC4196">
            <v>59.27262640549219</v>
          </cell>
          <cell r="AD4196">
            <v>60.065513565673378</v>
          </cell>
          <cell r="AE4196">
            <v>60.869007140432515</v>
          </cell>
          <cell r="AF4196">
            <v>61.683249011282939</v>
          </cell>
          <cell r="AG4196">
            <v>62.508382957680382</v>
          </cell>
          <cell r="AH4196">
            <v>63.344554682411669</v>
          </cell>
          <cell r="AI4196">
            <v>64.191911837323005</v>
          </cell>
          <cell r="AJ4196">
            <v>65.050604049392433</v>
          </cell>
          <cell r="AK4196">
            <v>65.920782947151125</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row>
        <row r="4197">
          <cell r="A4197" t="str">
            <v>WYLarge C&amp;ICurtail AgreementsSummer Peak Reduction @Generation (MW)High Participation Case0</v>
          </cell>
          <cell r="B4197" t="str">
            <v>WY</v>
          </cell>
          <cell r="C4197" t="str">
            <v>Large C&amp;I</v>
          </cell>
          <cell r="D4197" t="str">
            <v>Curtail Agreements</v>
          </cell>
          <cell r="E4197" t="str">
            <v>Summer Peak Reduction @Generation (MW)</v>
          </cell>
          <cell r="F4197" t="str">
            <v>High Participation Case</v>
          </cell>
          <cell r="G4197">
            <v>0</v>
          </cell>
          <cell r="H4197">
            <v>0</v>
          </cell>
          <cell r="I4197">
            <v>0</v>
          </cell>
          <cell r="J4197">
            <v>0</v>
          </cell>
          <cell r="K4197">
            <v>0</v>
          </cell>
          <cell r="L4197">
            <v>0</v>
          </cell>
          <cell r="M4197">
            <v>0</v>
          </cell>
          <cell r="N4197">
            <v>0</v>
          </cell>
          <cell r="O4197">
            <v>0</v>
          </cell>
          <cell r="P4197">
            <v>0</v>
          </cell>
          <cell r="Q4197">
            <v>0</v>
          </cell>
          <cell r="R4197">
            <v>5.6309529854545115</v>
          </cell>
          <cell r="S4197">
            <v>17.1442871462299</v>
          </cell>
          <cell r="T4197">
            <v>40.548980952242438</v>
          </cell>
          <cell r="U4197">
            <v>52.92799504328039</v>
          </cell>
          <cell r="V4197">
            <v>59.593354892652727</v>
          </cell>
          <cell r="W4197">
            <v>60.382677857562754</v>
          </cell>
          <cell r="X4197">
            <v>61.162885646285609</v>
          </cell>
          <cell r="Y4197">
            <v>61.94387351456492</v>
          </cell>
          <cell r="Z4197">
            <v>62.762198341341403</v>
          </cell>
          <cell r="AA4197">
            <v>63.678439181486489</v>
          </cell>
          <cell r="AB4197">
            <v>64.520775498172327</v>
          </cell>
          <cell r="AC4197">
            <v>65.364607857843168</v>
          </cell>
          <cell r="AD4197">
            <v>66.238987169908881</v>
          </cell>
          <cell r="AE4197">
            <v>67.125063013269198</v>
          </cell>
          <cell r="AF4197">
            <v>68.022991851877961</v>
          </cell>
          <cell r="AG4197">
            <v>68.932932242700019</v>
          </cell>
          <cell r="AH4197">
            <v>69.855044863709381</v>
          </cell>
          <cell r="AI4197">
            <v>70.789492542261797</v>
          </cell>
          <cell r="AJ4197">
            <v>71.73644028384696</v>
          </cell>
          <cell r="AK4197">
            <v>72.696055301225314</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row>
        <row r="4198">
          <cell r="A4198" t="str">
            <v>WYLarge C&amp;ICurtail AgreementsWinter Peak Reduction @Meter  (MW)High Participation Case0</v>
          </cell>
          <cell r="B4198" t="str">
            <v>WY</v>
          </cell>
          <cell r="C4198" t="str">
            <v>Large C&amp;I</v>
          </cell>
          <cell r="D4198" t="str">
            <v>Curtail Agreements</v>
          </cell>
          <cell r="E4198" t="str">
            <v>Winter Peak Reduction @Meter  (MW)</v>
          </cell>
          <cell r="F4198" t="str">
            <v>High Participation Case</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row>
        <row r="4199">
          <cell r="A4199" t="str">
            <v>WYLarge C&amp;ICurtail AgreementsWinter Peak Reduction @Generation (MW)High Participation Case0</v>
          </cell>
          <cell r="B4199" t="str">
            <v>WY</v>
          </cell>
          <cell r="C4199" t="str">
            <v>Large C&amp;I</v>
          </cell>
          <cell r="D4199" t="str">
            <v>Curtail Agreements</v>
          </cell>
          <cell r="E4199" t="str">
            <v>Winter Peak Reduction @Generation (MW)</v>
          </cell>
          <cell r="F4199" t="str">
            <v>High Participation Case</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row>
        <row r="4200">
          <cell r="A4200" t="str">
            <v>WYLarge C&amp;ICurtail AgreementsProgram Annual BenefitsHigh Participation Case0</v>
          </cell>
          <cell r="B4200" t="str">
            <v>WY</v>
          </cell>
          <cell r="C4200" t="str">
            <v>Large C&amp;I</v>
          </cell>
          <cell r="D4200" t="str">
            <v>Curtail Agreements</v>
          </cell>
          <cell r="E4200" t="str">
            <v>Program Annual Benefits</v>
          </cell>
          <cell r="F4200" t="str">
            <v>High Participation Case</v>
          </cell>
          <cell r="G4200">
            <v>0</v>
          </cell>
        </row>
        <row r="4201">
          <cell r="A4201" t="str">
            <v>WYLarge C&amp;ICurtail AgreementsNew ParticipantsHigh Participation Case0</v>
          </cell>
          <cell r="B4201" t="str">
            <v>WY</v>
          </cell>
          <cell r="C4201" t="str">
            <v>Large C&amp;I</v>
          </cell>
          <cell r="D4201" t="str">
            <v>Curtail Agreements</v>
          </cell>
          <cell r="E4201" t="str">
            <v>New Participants</v>
          </cell>
          <cell r="F4201" t="str">
            <v>High Participation Case</v>
          </cell>
          <cell r="G4201">
            <v>0</v>
          </cell>
          <cell r="H4201">
            <v>0</v>
          </cell>
          <cell r="I4201">
            <v>0</v>
          </cell>
          <cell r="J4201">
            <v>0</v>
          </cell>
          <cell r="K4201">
            <v>0</v>
          </cell>
          <cell r="L4201">
            <v>0</v>
          </cell>
          <cell r="M4201">
            <v>0</v>
          </cell>
          <cell r="N4201">
            <v>0</v>
          </cell>
          <cell r="O4201">
            <v>0</v>
          </cell>
          <cell r="P4201">
            <v>0</v>
          </cell>
          <cell r="Q4201">
            <v>0</v>
          </cell>
          <cell r="R4201">
            <v>16746.686550000006</v>
          </cell>
          <cell r="S4201">
            <v>34271.919000000009</v>
          </cell>
          <cell r="T4201">
            <v>69833.664450000011</v>
          </cell>
          <cell r="U4201">
            <v>36847.527750000037</v>
          </cell>
          <cell r="V4201">
            <v>20100.588749999937</v>
          </cell>
          <cell r="W4201">
            <v>2583.0255000000179</v>
          </cell>
          <cell r="X4201">
            <v>2585.7149999999965</v>
          </cell>
          <cell r="Y4201">
            <v>2585.2035000000324</v>
          </cell>
          <cell r="Z4201">
            <v>2584.5764999999665</v>
          </cell>
          <cell r="AA4201">
            <v>2584.3950000000186</v>
          </cell>
          <cell r="AB4201">
            <v>2584.7249999999767</v>
          </cell>
          <cell r="AC4201">
            <v>2592.8595000000205</v>
          </cell>
          <cell r="AD4201">
            <v>2694.0321599718882</v>
          </cell>
          <cell r="AE4201">
            <v>2731.0805338135397</v>
          </cell>
          <cell r="AF4201">
            <v>2768.6383974915661</v>
          </cell>
          <cell r="AG4201">
            <v>2806.7127575183695</v>
          </cell>
          <cell r="AH4201">
            <v>2845.3107167601411</v>
          </cell>
          <cell r="AI4201">
            <v>2884.4394757617847</v>
          </cell>
          <cell r="AJ4201">
            <v>2924.1063340901455</v>
          </cell>
          <cell r="AK4201">
            <v>2964.3186916958948</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row>
        <row r="4202">
          <cell r="A4202" t="str">
            <v>WYLarge C&amp;ICurtail AgreementsIncentive CostsHigh Participation Case0</v>
          </cell>
          <cell r="B4202" t="str">
            <v>WY</v>
          </cell>
          <cell r="C4202" t="str">
            <v>Large C&amp;I</v>
          </cell>
          <cell r="D4202" t="str">
            <v>Curtail Agreements</v>
          </cell>
          <cell r="E4202" t="str">
            <v>Incentive Costs</v>
          </cell>
          <cell r="F4202" t="str">
            <v>High Participation Case</v>
          </cell>
          <cell r="G4202">
            <v>0</v>
          </cell>
          <cell r="H4202">
            <v>0</v>
          </cell>
          <cell r="I4202">
            <v>0</v>
          </cell>
          <cell r="J4202">
            <v>0</v>
          </cell>
          <cell r="K4202">
            <v>0</v>
          </cell>
          <cell r="L4202">
            <v>0</v>
          </cell>
          <cell r="M4202">
            <v>0</v>
          </cell>
          <cell r="N4202">
            <v>0</v>
          </cell>
          <cell r="O4202">
            <v>0</v>
          </cell>
          <cell r="P4202">
            <v>0</v>
          </cell>
          <cell r="Q4202">
            <v>0</v>
          </cell>
          <cell r="R4202">
            <v>351680.42</v>
          </cell>
          <cell r="S4202">
            <v>1071390.72</v>
          </cell>
          <cell r="T4202">
            <v>2537897.67</v>
          </cell>
          <cell r="U4202">
            <v>3311695.75</v>
          </cell>
          <cell r="V4202">
            <v>3733808.12</v>
          </cell>
          <cell r="W4202">
            <v>3788051.65</v>
          </cell>
          <cell r="X4202">
            <v>3842351.67</v>
          </cell>
          <cell r="Y4202">
            <v>3896640.94</v>
          </cell>
          <cell r="Z4202">
            <v>3950917.05</v>
          </cell>
          <cell r="AA4202">
            <v>4005189.34</v>
          </cell>
          <cell r="AB4202">
            <v>4059468.57</v>
          </cell>
          <cell r="AC4202">
            <v>4113918.62</v>
          </cell>
          <cell r="AD4202">
            <v>4170493.29</v>
          </cell>
          <cell r="AE4202">
            <v>4227845.9800000004</v>
          </cell>
          <cell r="AF4202">
            <v>4285987.3899999997</v>
          </cell>
          <cell r="AG4202">
            <v>4344928.3600000003</v>
          </cell>
          <cell r="AH4202">
            <v>4404679.88</v>
          </cell>
          <cell r="AI4202">
            <v>4465253.1100000003</v>
          </cell>
          <cell r="AJ4202">
            <v>4526659.34</v>
          </cell>
          <cell r="AK4202">
            <v>4588910.04</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row>
        <row r="4203">
          <cell r="A4203" t="str">
            <v>WYLarge C&amp;ICurtail AgreementsParticipantsHigh Participation Case0</v>
          </cell>
          <cell r="B4203" t="str">
            <v>WY</v>
          </cell>
          <cell r="C4203" t="str">
            <v>Large C&amp;I</v>
          </cell>
          <cell r="D4203" t="str">
            <v>Curtail Agreements</v>
          </cell>
          <cell r="E4203" t="str">
            <v>Participants</v>
          </cell>
          <cell r="F4203" t="str">
            <v>High Participation Case</v>
          </cell>
          <cell r="G4203">
            <v>0</v>
          </cell>
          <cell r="H4203">
            <v>0</v>
          </cell>
          <cell r="I4203">
            <v>0</v>
          </cell>
          <cell r="J4203">
            <v>0</v>
          </cell>
          <cell r="K4203">
            <v>0</v>
          </cell>
          <cell r="L4203">
            <v>0</v>
          </cell>
          <cell r="M4203">
            <v>0</v>
          </cell>
          <cell r="N4203">
            <v>0</v>
          </cell>
          <cell r="O4203">
            <v>0</v>
          </cell>
          <cell r="P4203">
            <v>0</v>
          </cell>
          <cell r="Q4203">
            <v>0</v>
          </cell>
          <cell r="R4203">
            <v>16746.686550000006</v>
          </cell>
          <cell r="S4203">
            <v>51018.605550000015</v>
          </cell>
          <cell r="T4203">
            <v>120852.27000000002</v>
          </cell>
          <cell r="U4203">
            <v>157699.79775000006</v>
          </cell>
          <cell r="V4203">
            <v>177800.38649999999</v>
          </cell>
          <cell r="W4203">
            <v>180383.41200000001</v>
          </cell>
          <cell r="X4203">
            <v>182969.12700000001</v>
          </cell>
          <cell r="Y4203">
            <v>185554.33050000004</v>
          </cell>
          <cell r="Z4203">
            <v>188138.90700000001</v>
          </cell>
          <cell r="AA4203">
            <v>190723.30200000003</v>
          </cell>
          <cell r="AB4203">
            <v>193308.027</v>
          </cell>
          <cell r="AC4203">
            <v>195900.88650000002</v>
          </cell>
          <cell r="AD4203">
            <v>198594.91865997191</v>
          </cell>
          <cell r="AE4203">
            <v>201325.99919378545</v>
          </cell>
          <cell r="AF4203">
            <v>204094.63759127702</v>
          </cell>
          <cell r="AG4203">
            <v>206901.35034879539</v>
          </cell>
          <cell r="AH4203">
            <v>209746.66106555553</v>
          </cell>
          <cell r="AI4203">
            <v>212631.10054131731</v>
          </cell>
          <cell r="AJ4203">
            <v>215555.20687540746</v>
          </cell>
          <cell r="AK4203">
            <v>218519.52556710335</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row>
        <row r="4204">
          <cell r="A4204" t="str">
            <v>WYExtra Large C&amp;ICurtail Agreements - Non-FirmProgram Annual BenefitsHigh Participation Case0</v>
          </cell>
          <cell r="B4204" t="str">
            <v>WY</v>
          </cell>
          <cell r="C4204" t="str">
            <v>Extra Large C&amp;I</v>
          </cell>
          <cell r="D4204" t="str">
            <v>Curtail Agreements - Non-Firm</v>
          </cell>
          <cell r="E4204" t="str">
            <v>Program Annual Benefits</v>
          </cell>
          <cell r="F4204" t="str">
            <v>High Participation Case</v>
          </cell>
          <cell r="G4204">
            <v>0</v>
          </cell>
          <cell r="H4204">
            <v>0</v>
          </cell>
          <cell r="I4204">
            <v>0</v>
          </cell>
          <cell r="J4204">
            <v>0</v>
          </cell>
          <cell r="K4204">
            <v>0</v>
          </cell>
          <cell r="L4204">
            <v>0</v>
          </cell>
          <cell r="M4204">
            <v>0</v>
          </cell>
          <cell r="N4204">
            <v>0</v>
          </cell>
          <cell r="O4204">
            <v>0</v>
          </cell>
          <cell r="P4204">
            <v>0</v>
          </cell>
          <cell r="Q4204">
            <v>0</v>
          </cell>
          <cell r="R4204">
            <v>573231.01</v>
          </cell>
          <cell r="S4204">
            <v>1745288.43</v>
          </cell>
          <cell r="T4204">
            <v>4127886.26</v>
          </cell>
          <cell r="U4204">
            <v>5388069.9000000004</v>
          </cell>
          <cell r="V4204">
            <v>6066603.5300000003</v>
          </cell>
          <cell r="W4204">
            <v>6146956.6100000003</v>
          </cell>
          <cell r="X4204">
            <v>6226381.7599999998</v>
          </cell>
          <cell r="Y4204">
            <v>6305886.3200000003</v>
          </cell>
          <cell r="Z4204">
            <v>6389191.79</v>
          </cell>
          <cell r="AA4204">
            <v>6482465.1100000003</v>
          </cell>
          <cell r="AB4204">
            <v>6568214.9500000002</v>
          </cell>
          <cell r="AC4204">
            <v>6654117.0800000001</v>
          </cell>
          <cell r="AD4204">
            <v>6743128.8899999997</v>
          </cell>
          <cell r="AE4204">
            <v>6833331.4100000001</v>
          </cell>
          <cell r="AF4204">
            <v>6924740.5700000003</v>
          </cell>
          <cell r="AG4204">
            <v>7017372.5</v>
          </cell>
          <cell r="AH4204">
            <v>7111243.5700000003</v>
          </cell>
          <cell r="AI4204">
            <v>7206370.3399999999</v>
          </cell>
          <cell r="AJ4204">
            <v>7302769.6200000001</v>
          </cell>
          <cell r="AK4204">
            <v>7400458.4299999997</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row>
        <row r="4205">
          <cell r="A4205" t="str">
            <v>WYExtra Large C&amp;ICurtail Agreements - Non-FirmProgram Annual CostsHigh Participation Case0</v>
          </cell>
          <cell r="B4205" t="str">
            <v>WY</v>
          </cell>
          <cell r="C4205" t="str">
            <v>Extra Large C&amp;I</v>
          </cell>
          <cell r="D4205" t="str">
            <v>Curtail Agreements - Non-Firm</v>
          </cell>
          <cell r="E4205" t="str">
            <v>Program Annual Costs</v>
          </cell>
          <cell r="F4205" t="str">
            <v>High Participation Case</v>
          </cell>
          <cell r="G4205">
            <v>0</v>
          </cell>
          <cell r="H4205">
            <v>0</v>
          </cell>
          <cell r="I4205">
            <v>0</v>
          </cell>
          <cell r="J4205">
            <v>0</v>
          </cell>
          <cell r="K4205">
            <v>0</v>
          </cell>
          <cell r="L4205">
            <v>0</v>
          </cell>
          <cell r="M4205">
            <v>0</v>
          </cell>
          <cell r="N4205">
            <v>0</v>
          </cell>
          <cell r="O4205">
            <v>0</v>
          </cell>
          <cell r="P4205">
            <v>0</v>
          </cell>
          <cell r="Q4205">
            <v>0</v>
          </cell>
          <cell r="R4205">
            <v>5834317.1500000004</v>
          </cell>
          <cell r="S4205">
            <v>12509121.98</v>
          </cell>
          <cell r="T4205">
            <v>26286343.199999999</v>
          </cell>
          <cell r="U4205">
            <v>16130618.27</v>
          </cell>
          <cell r="V4205">
            <v>10911310.720000001</v>
          </cell>
          <cell r="W4205">
            <v>4823091.07</v>
          </cell>
          <cell r="X4205">
            <v>4899046.41</v>
          </cell>
          <cell r="Y4205">
            <v>4974249.76</v>
          </cell>
          <cell r="Z4205">
            <v>5049879.66</v>
          </cell>
          <cell r="AA4205">
            <v>5126289.05</v>
          </cell>
          <cell r="AB4205">
            <v>5203203.5</v>
          </cell>
          <cell r="AC4205">
            <v>5283869.59</v>
          </cell>
          <cell r="AD4205">
            <v>5405233.1200000001</v>
          </cell>
          <cell r="AE4205">
            <v>5502775.29</v>
          </cell>
          <cell r="AF4205">
            <v>5602414.6799999997</v>
          </cell>
          <cell r="AG4205">
            <v>5704204.7300000004</v>
          </cell>
          <cell r="AH4205">
            <v>5808200.4400000004</v>
          </cell>
          <cell r="AI4205">
            <v>5914458.3899999997</v>
          </cell>
          <cell r="AJ4205">
            <v>6023036.7800000003</v>
          </cell>
          <cell r="AK4205">
            <v>6133995.5099999998</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row>
        <row r="4206">
          <cell r="A4206" t="str">
            <v>WYExtra Large C&amp;ICurtail Agreements - Non-FirmNon-Incentive CostsHigh Participation Case0</v>
          </cell>
          <cell r="B4206" t="str">
            <v>WY</v>
          </cell>
          <cell r="C4206" t="str">
            <v>Extra Large C&amp;I</v>
          </cell>
          <cell r="D4206" t="str">
            <v>Curtail Agreements - Non-Firm</v>
          </cell>
          <cell r="E4206" t="str">
            <v>Non-Incentive Costs</v>
          </cell>
          <cell r="F4206" t="str">
            <v>High Participation Case</v>
          </cell>
          <cell r="G4206">
            <v>0</v>
          </cell>
          <cell r="H4206">
            <v>0</v>
          </cell>
          <cell r="I4206">
            <v>0</v>
          </cell>
          <cell r="J4206">
            <v>0</v>
          </cell>
          <cell r="K4206">
            <v>0</v>
          </cell>
          <cell r="L4206">
            <v>0</v>
          </cell>
          <cell r="M4206">
            <v>0</v>
          </cell>
          <cell r="N4206">
            <v>0</v>
          </cell>
          <cell r="O4206">
            <v>0</v>
          </cell>
          <cell r="P4206">
            <v>0</v>
          </cell>
          <cell r="Q4206">
            <v>0</v>
          </cell>
          <cell r="R4206">
            <v>5482636.7300000004</v>
          </cell>
          <cell r="S4206">
            <v>11437731.27</v>
          </cell>
          <cell r="T4206">
            <v>23748445.530000001</v>
          </cell>
          <cell r="U4206">
            <v>12818922.52</v>
          </cell>
          <cell r="V4206">
            <v>7177502.6100000003</v>
          </cell>
          <cell r="W4206">
            <v>1035039.42</v>
          </cell>
          <cell r="X4206">
            <v>1056694.75</v>
          </cell>
          <cell r="Y4206">
            <v>1077608.81</v>
          </cell>
          <cell r="Z4206">
            <v>1098962.6200000001</v>
          </cell>
          <cell r="AA4206">
            <v>1121099.71</v>
          </cell>
          <cell r="AB4206">
            <v>1143734.93</v>
          </cell>
          <cell r="AC4206">
            <v>1169950.97</v>
          </cell>
          <cell r="AD4206">
            <v>1234739.83</v>
          </cell>
          <cell r="AE4206">
            <v>1274929.31</v>
          </cell>
          <cell r="AF4206">
            <v>1316427.29</v>
          </cell>
          <cell r="AG4206">
            <v>1359276.37</v>
          </cell>
          <cell r="AH4206">
            <v>1403520.56</v>
          </cell>
          <cell r="AI4206">
            <v>1449205.28</v>
          </cell>
          <cell r="AJ4206">
            <v>1496377.44</v>
          </cell>
          <cell r="AK4206">
            <v>1545085.48</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row>
        <row r="4207">
          <cell r="A4207" t="str">
            <v>WYExtra Large C&amp;ICurtail Agreements - Non-FirmSummer Peak Reduction @Meter  (MW)High Participation Case0</v>
          </cell>
          <cell r="B4207" t="str">
            <v>WY</v>
          </cell>
          <cell r="C4207" t="str">
            <v>Extra Large C&amp;I</v>
          </cell>
          <cell r="D4207" t="str">
            <v>Curtail Agreements - Non-Firm</v>
          </cell>
          <cell r="E4207" t="str">
            <v>Summer Peak Reduction @Meter  (MW)</v>
          </cell>
          <cell r="F4207" t="str">
            <v>High Participation Case</v>
          </cell>
          <cell r="G4207">
            <v>0</v>
          </cell>
          <cell r="H4207">
            <v>0</v>
          </cell>
          <cell r="I4207">
            <v>0</v>
          </cell>
          <cell r="J4207">
            <v>0</v>
          </cell>
          <cell r="K4207">
            <v>0</v>
          </cell>
          <cell r="L4207">
            <v>0</v>
          </cell>
          <cell r="M4207">
            <v>0</v>
          </cell>
          <cell r="N4207">
            <v>0</v>
          </cell>
          <cell r="O4207">
            <v>0</v>
          </cell>
          <cell r="P4207">
            <v>0</v>
          </cell>
          <cell r="Q4207">
            <v>0</v>
          </cell>
          <cell r="R4207">
            <v>5.1061481672101516</v>
          </cell>
          <cell r="S4207">
            <v>15.546439584201273</v>
          </cell>
          <cell r="T4207">
            <v>36.769815927493447</v>
          </cell>
          <cell r="U4207">
            <v>47.99510590524666</v>
          </cell>
          <cell r="V4207">
            <v>54.039254216657497</v>
          </cell>
          <cell r="W4207">
            <v>54.75501228123791</v>
          </cell>
          <cell r="X4207">
            <v>55.462504704051796</v>
          </cell>
          <cell r="Y4207">
            <v>56.170704503007471</v>
          </cell>
          <cell r="Z4207">
            <v>56.91276145592839</v>
          </cell>
          <cell r="AA4207">
            <v>57.74360864977195</v>
          </cell>
          <cell r="AB4207">
            <v>58.507439221742665</v>
          </cell>
          <cell r="AC4207">
            <v>59.27262640549219</v>
          </cell>
          <cell r="AD4207">
            <v>60.065513565673378</v>
          </cell>
          <cell r="AE4207">
            <v>60.869007140432515</v>
          </cell>
          <cell r="AF4207">
            <v>61.683249011282939</v>
          </cell>
          <cell r="AG4207">
            <v>62.508382957680382</v>
          </cell>
          <cell r="AH4207">
            <v>63.344554682411669</v>
          </cell>
          <cell r="AI4207">
            <v>64.191911837323005</v>
          </cell>
          <cell r="AJ4207">
            <v>65.050604049392433</v>
          </cell>
          <cell r="AK4207">
            <v>65.920782947151125</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row>
        <row r="4208">
          <cell r="A4208" t="str">
            <v>WYExtra Large C&amp;ICurtail Agreements - Non-FirmSummer Peak Reduction @Generation (MW)High Participation Case0</v>
          </cell>
          <cell r="B4208" t="str">
            <v>WY</v>
          </cell>
          <cell r="C4208" t="str">
            <v>Extra Large C&amp;I</v>
          </cell>
          <cell r="D4208" t="str">
            <v>Curtail Agreements - Non-Firm</v>
          </cell>
          <cell r="E4208" t="str">
            <v>Summer Peak Reduction @Generation (MW)</v>
          </cell>
          <cell r="F4208" t="str">
            <v>High Participation Case</v>
          </cell>
          <cell r="G4208">
            <v>0</v>
          </cell>
          <cell r="H4208">
            <v>0</v>
          </cell>
          <cell r="I4208">
            <v>0</v>
          </cell>
          <cell r="J4208">
            <v>0</v>
          </cell>
          <cell r="K4208">
            <v>0</v>
          </cell>
          <cell r="L4208">
            <v>0</v>
          </cell>
          <cell r="M4208">
            <v>0</v>
          </cell>
          <cell r="N4208">
            <v>0</v>
          </cell>
          <cell r="O4208">
            <v>0</v>
          </cell>
          <cell r="P4208">
            <v>0</v>
          </cell>
          <cell r="Q4208">
            <v>0</v>
          </cell>
          <cell r="R4208">
            <v>5.6309529854545115</v>
          </cell>
          <cell r="S4208">
            <v>17.1442871462299</v>
          </cell>
          <cell r="T4208">
            <v>40.548980952242438</v>
          </cell>
          <cell r="U4208">
            <v>52.92799504328039</v>
          </cell>
          <cell r="V4208">
            <v>59.593354892652727</v>
          </cell>
          <cell r="W4208">
            <v>60.382677857562754</v>
          </cell>
          <cell r="X4208">
            <v>61.162885646285609</v>
          </cell>
          <cell r="Y4208">
            <v>61.94387351456492</v>
          </cell>
          <cell r="Z4208">
            <v>62.762198341341403</v>
          </cell>
          <cell r="AA4208">
            <v>63.678439181486489</v>
          </cell>
          <cell r="AB4208">
            <v>64.520775498172327</v>
          </cell>
          <cell r="AC4208">
            <v>65.364607857843168</v>
          </cell>
          <cell r="AD4208">
            <v>66.238987169908881</v>
          </cell>
          <cell r="AE4208">
            <v>67.125063013269198</v>
          </cell>
          <cell r="AF4208">
            <v>68.022991851877961</v>
          </cell>
          <cell r="AG4208">
            <v>68.932932242700019</v>
          </cell>
          <cell r="AH4208">
            <v>69.855044863709381</v>
          </cell>
          <cell r="AI4208">
            <v>70.789492542261797</v>
          </cell>
          <cell r="AJ4208">
            <v>71.73644028384696</v>
          </cell>
          <cell r="AK4208">
            <v>72.696055301225314</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row>
        <row r="4209">
          <cell r="A4209" t="str">
            <v>WYExtra Large C&amp;ICurtail Agreements - Non-FirmWinter Peak Reduction @Meter  (MW)High Participation Case0</v>
          </cell>
          <cell r="B4209" t="str">
            <v>WY</v>
          </cell>
          <cell r="C4209" t="str">
            <v>Extra Large C&amp;I</v>
          </cell>
          <cell r="D4209" t="str">
            <v>Curtail Agreements - Non-Firm</v>
          </cell>
          <cell r="E4209" t="str">
            <v>Winter Peak Reduction @Meter  (MW)</v>
          </cell>
          <cell r="F4209" t="str">
            <v>High Participation Case</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row>
        <row r="4210">
          <cell r="A4210" t="str">
            <v>WYExtra Large C&amp;ICurtail Agreements - Non-FirmWinter Peak Reduction @Generation (MW)High Participation Case0</v>
          </cell>
          <cell r="B4210" t="str">
            <v>WY</v>
          </cell>
          <cell r="C4210" t="str">
            <v>Extra Large C&amp;I</v>
          </cell>
          <cell r="D4210" t="str">
            <v>Curtail Agreements - Non-Firm</v>
          </cell>
          <cell r="E4210" t="str">
            <v>Winter Peak Reduction @Generation (MW)</v>
          </cell>
          <cell r="F4210" t="str">
            <v>High Participation Case</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row>
        <row r="4211">
          <cell r="A4211" t="str">
            <v>WYExtra Large C&amp;ICurtail Agreements - Non-FirmProgram Annual BenefitsHigh Participation Case0</v>
          </cell>
          <cell r="B4211" t="str">
            <v>WY</v>
          </cell>
          <cell r="C4211" t="str">
            <v>Extra Large C&amp;I</v>
          </cell>
          <cell r="D4211" t="str">
            <v>Curtail Agreements - Non-Firm</v>
          </cell>
          <cell r="E4211" t="str">
            <v>Program Annual Benefits</v>
          </cell>
          <cell r="F4211" t="str">
            <v>High Participation Case</v>
          </cell>
          <cell r="G4211">
            <v>0</v>
          </cell>
        </row>
        <row r="4212">
          <cell r="A4212" t="str">
            <v>WYExtra Large C&amp;ICurtail Agreements - Non-FirmNew ParticipantsHigh Participation Case0</v>
          </cell>
          <cell r="B4212" t="str">
            <v>WY</v>
          </cell>
          <cell r="C4212" t="str">
            <v>Extra Large C&amp;I</v>
          </cell>
          <cell r="D4212" t="str">
            <v>Curtail Agreements - Non-Firm</v>
          </cell>
          <cell r="E4212" t="str">
            <v>New Participants</v>
          </cell>
          <cell r="F4212" t="str">
            <v>High Participation Case</v>
          </cell>
          <cell r="G4212">
            <v>0</v>
          </cell>
          <cell r="H4212">
            <v>0</v>
          </cell>
          <cell r="I4212">
            <v>0</v>
          </cell>
          <cell r="J4212">
            <v>0</v>
          </cell>
          <cell r="K4212">
            <v>0</v>
          </cell>
          <cell r="L4212">
            <v>0</v>
          </cell>
          <cell r="M4212">
            <v>0</v>
          </cell>
          <cell r="N4212">
            <v>0</v>
          </cell>
          <cell r="O4212">
            <v>0</v>
          </cell>
          <cell r="P4212">
            <v>0</v>
          </cell>
          <cell r="Q4212">
            <v>0</v>
          </cell>
          <cell r="R4212">
            <v>16746.686550000006</v>
          </cell>
          <cell r="S4212">
            <v>34271.919000000009</v>
          </cell>
          <cell r="T4212">
            <v>69833.664450000011</v>
          </cell>
          <cell r="U4212">
            <v>36847.527750000037</v>
          </cell>
          <cell r="V4212">
            <v>20100.588749999937</v>
          </cell>
          <cell r="W4212">
            <v>2583.0255000000179</v>
          </cell>
          <cell r="X4212">
            <v>2585.7149999999965</v>
          </cell>
          <cell r="Y4212">
            <v>2585.2035000000324</v>
          </cell>
          <cell r="Z4212">
            <v>2584.5764999999665</v>
          </cell>
          <cell r="AA4212">
            <v>2584.3950000000186</v>
          </cell>
          <cell r="AB4212">
            <v>2584.7249999999767</v>
          </cell>
          <cell r="AC4212">
            <v>2592.8595000000205</v>
          </cell>
          <cell r="AD4212">
            <v>2694.0321599718882</v>
          </cell>
          <cell r="AE4212">
            <v>2731.0805338135397</v>
          </cell>
          <cell r="AF4212">
            <v>2768.6383974915661</v>
          </cell>
          <cell r="AG4212">
            <v>2806.7127575183695</v>
          </cell>
          <cell r="AH4212">
            <v>2845.3107167601411</v>
          </cell>
          <cell r="AI4212">
            <v>2884.4394757617847</v>
          </cell>
          <cell r="AJ4212">
            <v>2924.1063340901455</v>
          </cell>
          <cell r="AK4212">
            <v>2964.3186916958948</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row>
        <row r="4213">
          <cell r="A4213" t="str">
            <v>WYExtra Large C&amp;ICurtail Agreements - Non-FirmIncentive CostsHigh Participation Case0</v>
          </cell>
          <cell r="B4213" t="str">
            <v>WY</v>
          </cell>
          <cell r="C4213" t="str">
            <v>Extra Large C&amp;I</v>
          </cell>
          <cell r="D4213" t="str">
            <v>Curtail Agreements - Non-Firm</v>
          </cell>
          <cell r="E4213" t="str">
            <v>Incentive Costs</v>
          </cell>
          <cell r="F4213" t="str">
            <v>High Participation Case</v>
          </cell>
          <cell r="G4213">
            <v>0</v>
          </cell>
          <cell r="H4213">
            <v>0</v>
          </cell>
          <cell r="I4213">
            <v>0</v>
          </cell>
          <cell r="J4213">
            <v>0</v>
          </cell>
          <cell r="K4213">
            <v>0</v>
          </cell>
          <cell r="L4213">
            <v>0</v>
          </cell>
          <cell r="M4213">
            <v>0</v>
          </cell>
          <cell r="N4213">
            <v>0</v>
          </cell>
          <cell r="O4213">
            <v>0</v>
          </cell>
          <cell r="P4213">
            <v>0</v>
          </cell>
          <cell r="Q4213">
            <v>0</v>
          </cell>
          <cell r="R4213">
            <v>351680.42</v>
          </cell>
          <cell r="S4213">
            <v>1071390.72</v>
          </cell>
          <cell r="T4213">
            <v>2537897.67</v>
          </cell>
          <cell r="U4213">
            <v>3311695.75</v>
          </cell>
          <cell r="V4213">
            <v>3733808.12</v>
          </cell>
          <cell r="W4213">
            <v>3788051.65</v>
          </cell>
          <cell r="X4213">
            <v>3842351.67</v>
          </cell>
          <cell r="Y4213">
            <v>3896640.94</v>
          </cell>
          <cell r="Z4213">
            <v>3950917.05</v>
          </cell>
          <cell r="AA4213">
            <v>4005189.34</v>
          </cell>
          <cell r="AB4213">
            <v>4059468.57</v>
          </cell>
          <cell r="AC4213">
            <v>4113918.62</v>
          </cell>
          <cell r="AD4213">
            <v>4170493.29</v>
          </cell>
          <cell r="AE4213">
            <v>4227845.9800000004</v>
          </cell>
          <cell r="AF4213">
            <v>4285987.3899999997</v>
          </cell>
          <cell r="AG4213">
            <v>4344928.3600000003</v>
          </cell>
          <cell r="AH4213">
            <v>4404679.88</v>
          </cell>
          <cell r="AI4213">
            <v>4465253.1100000003</v>
          </cell>
          <cell r="AJ4213">
            <v>4526659.34</v>
          </cell>
          <cell r="AK4213">
            <v>4588910.04</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row>
        <row r="4214">
          <cell r="A4214" t="str">
            <v>WYExtra Large C&amp;ICurtail Agreements - Non-FirmParticipantsHigh Participation Case0</v>
          </cell>
          <cell r="B4214" t="str">
            <v>WY</v>
          </cell>
          <cell r="C4214" t="str">
            <v>Extra Large C&amp;I</v>
          </cell>
          <cell r="D4214" t="str">
            <v>Curtail Agreements - Non-Firm</v>
          </cell>
          <cell r="E4214" t="str">
            <v>Participants</v>
          </cell>
          <cell r="F4214" t="str">
            <v>High Participation Case</v>
          </cell>
          <cell r="G4214">
            <v>0</v>
          </cell>
          <cell r="H4214">
            <v>0</v>
          </cell>
          <cell r="I4214">
            <v>0</v>
          </cell>
          <cell r="J4214">
            <v>0</v>
          </cell>
          <cell r="K4214">
            <v>0</v>
          </cell>
          <cell r="L4214">
            <v>0</v>
          </cell>
          <cell r="M4214">
            <v>0</v>
          </cell>
          <cell r="N4214">
            <v>0</v>
          </cell>
          <cell r="O4214">
            <v>0</v>
          </cell>
          <cell r="P4214">
            <v>0</v>
          </cell>
          <cell r="Q4214">
            <v>0</v>
          </cell>
          <cell r="R4214">
            <v>16746.686550000006</v>
          </cell>
          <cell r="S4214">
            <v>51018.605550000015</v>
          </cell>
          <cell r="T4214">
            <v>120852.27000000002</v>
          </cell>
          <cell r="U4214">
            <v>157699.79775000006</v>
          </cell>
          <cell r="V4214">
            <v>177800.38649999999</v>
          </cell>
          <cell r="W4214">
            <v>180383.41200000001</v>
          </cell>
          <cell r="X4214">
            <v>182969.12700000001</v>
          </cell>
          <cell r="Y4214">
            <v>185554.33050000004</v>
          </cell>
          <cell r="Z4214">
            <v>188138.90700000001</v>
          </cell>
          <cell r="AA4214">
            <v>190723.30200000003</v>
          </cell>
          <cell r="AB4214">
            <v>193308.027</v>
          </cell>
          <cell r="AC4214">
            <v>195900.88650000002</v>
          </cell>
          <cell r="AD4214">
            <v>198594.91865997191</v>
          </cell>
          <cell r="AE4214">
            <v>201325.99919378545</v>
          </cell>
          <cell r="AF4214">
            <v>204094.63759127702</v>
          </cell>
          <cell r="AG4214">
            <v>206901.35034879539</v>
          </cell>
          <cell r="AH4214">
            <v>209746.66106555553</v>
          </cell>
          <cell r="AI4214">
            <v>212631.10054131731</v>
          </cell>
          <cell r="AJ4214">
            <v>215555.20687540746</v>
          </cell>
          <cell r="AK4214">
            <v>218519.52556710335</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row>
        <row r="4215">
          <cell r="A4215" t="str">
            <v>WYLarge C&amp;ICurtail Agreements - Non-FirmProgram Annual BenefitsHigh Participation Case0</v>
          </cell>
          <cell r="B4215" t="str">
            <v>WY</v>
          </cell>
          <cell r="C4215" t="str">
            <v>Large C&amp;I</v>
          </cell>
          <cell r="D4215" t="str">
            <v>Curtail Agreements - Non-Firm</v>
          </cell>
          <cell r="E4215" t="str">
            <v>Program Annual Benefits</v>
          </cell>
          <cell r="F4215" t="str">
            <v>High Participation Case</v>
          </cell>
          <cell r="G4215">
            <v>0</v>
          </cell>
          <cell r="H4215">
            <v>0</v>
          </cell>
          <cell r="I4215">
            <v>0</v>
          </cell>
          <cell r="J4215">
            <v>0</v>
          </cell>
          <cell r="K4215">
            <v>0</v>
          </cell>
          <cell r="L4215">
            <v>0</v>
          </cell>
          <cell r="M4215">
            <v>0</v>
          </cell>
          <cell r="N4215">
            <v>0</v>
          </cell>
          <cell r="O4215">
            <v>0</v>
          </cell>
          <cell r="P4215">
            <v>0</v>
          </cell>
          <cell r="Q4215">
            <v>0</v>
          </cell>
          <cell r="R4215">
            <v>573231.01</v>
          </cell>
          <cell r="S4215">
            <v>1745288.43</v>
          </cell>
          <cell r="T4215">
            <v>4127886.26</v>
          </cell>
          <cell r="U4215">
            <v>5388069.9000000004</v>
          </cell>
          <cell r="V4215">
            <v>6066603.5300000003</v>
          </cell>
          <cell r="W4215">
            <v>6146956.6100000003</v>
          </cell>
          <cell r="X4215">
            <v>6226381.7599999998</v>
          </cell>
          <cell r="Y4215">
            <v>6305886.3200000003</v>
          </cell>
          <cell r="Z4215">
            <v>6389191.79</v>
          </cell>
          <cell r="AA4215">
            <v>6482465.1100000003</v>
          </cell>
          <cell r="AB4215">
            <v>6568214.9500000002</v>
          </cell>
          <cell r="AC4215">
            <v>6654117.0800000001</v>
          </cell>
          <cell r="AD4215">
            <v>6743128.8899999997</v>
          </cell>
          <cell r="AE4215">
            <v>6833331.4100000001</v>
          </cell>
          <cell r="AF4215">
            <v>6924740.5700000003</v>
          </cell>
          <cell r="AG4215">
            <v>7017372.5</v>
          </cell>
          <cell r="AH4215">
            <v>7111243.5700000003</v>
          </cell>
          <cell r="AI4215">
            <v>7206370.3399999999</v>
          </cell>
          <cell r="AJ4215">
            <v>7302769.6200000001</v>
          </cell>
          <cell r="AK4215">
            <v>7400458.4299999997</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row>
        <row r="4216">
          <cell r="A4216" t="str">
            <v>WYLarge C&amp;ICurtail Agreements - Non-FirmProgram Annual CostsHigh Participation Case0</v>
          </cell>
          <cell r="B4216" t="str">
            <v>WY</v>
          </cell>
          <cell r="C4216" t="str">
            <v>Large C&amp;I</v>
          </cell>
          <cell r="D4216" t="str">
            <v>Curtail Agreements - Non-Firm</v>
          </cell>
          <cell r="E4216" t="str">
            <v>Program Annual Costs</v>
          </cell>
          <cell r="F4216" t="str">
            <v>High Participation Case</v>
          </cell>
          <cell r="G4216">
            <v>0</v>
          </cell>
          <cell r="H4216">
            <v>0</v>
          </cell>
          <cell r="I4216">
            <v>0</v>
          </cell>
          <cell r="J4216">
            <v>0</v>
          </cell>
          <cell r="K4216">
            <v>0</v>
          </cell>
          <cell r="L4216">
            <v>0</v>
          </cell>
          <cell r="M4216">
            <v>0</v>
          </cell>
          <cell r="N4216">
            <v>0</v>
          </cell>
          <cell r="O4216">
            <v>0</v>
          </cell>
          <cell r="P4216">
            <v>0</v>
          </cell>
          <cell r="Q4216">
            <v>0</v>
          </cell>
          <cell r="R4216">
            <v>5834317.1500000004</v>
          </cell>
          <cell r="S4216">
            <v>12509121.98</v>
          </cell>
          <cell r="T4216">
            <v>26286343.199999999</v>
          </cell>
          <cell r="U4216">
            <v>16130618.27</v>
          </cell>
          <cell r="V4216">
            <v>10911310.720000001</v>
          </cell>
          <cell r="W4216">
            <v>4823091.07</v>
          </cell>
          <cell r="X4216">
            <v>4899046.41</v>
          </cell>
          <cell r="Y4216">
            <v>4974249.76</v>
          </cell>
          <cell r="Z4216">
            <v>5049879.66</v>
          </cell>
          <cell r="AA4216">
            <v>5126289.05</v>
          </cell>
          <cell r="AB4216">
            <v>5203203.5</v>
          </cell>
          <cell r="AC4216">
            <v>5283869.59</v>
          </cell>
          <cell r="AD4216">
            <v>5405233.1200000001</v>
          </cell>
          <cell r="AE4216">
            <v>5502775.29</v>
          </cell>
          <cell r="AF4216">
            <v>5602414.6799999997</v>
          </cell>
          <cell r="AG4216">
            <v>5704204.7300000004</v>
          </cell>
          <cell r="AH4216">
            <v>5808200.4400000004</v>
          </cell>
          <cell r="AI4216">
            <v>5914458.3899999997</v>
          </cell>
          <cell r="AJ4216">
            <v>6023036.7800000003</v>
          </cell>
          <cell r="AK4216">
            <v>6133995.5099999998</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row>
        <row r="4217">
          <cell r="A4217" t="str">
            <v>WYLarge C&amp;ICurtail Agreements - Non-FirmNon-Incentive CostsHigh Participation Case0</v>
          </cell>
          <cell r="B4217" t="str">
            <v>WY</v>
          </cell>
          <cell r="C4217" t="str">
            <v>Large C&amp;I</v>
          </cell>
          <cell r="D4217" t="str">
            <v>Curtail Agreements - Non-Firm</v>
          </cell>
          <cell r="E4217" t="str">
            <v>Non-Incentive Costs</v>
          </cell>
          <cell r="F4217" t="str">
            <v>High Participation Case</v>
          </cell>
          <cell r="G4217">
            <v>0</v>
          </cell>
          <cell r="H4217">
            <v>0</v>
          </cell>
          <cell r="I4217">
            <v>0</v>
          </cell>
          <cell r="J4217">
            <v>0</v>
          </cell>
          <cell r="K4217">
            <v>0</v>
          </cell>
          <cell r="L4217">
            <v>0</v>
          </cell>
          <cell r="M4217">
            <v>0</v>
          </cell>
          <cell r="N4217">
            <v>0</v>
          </cell>
          <cell r="O4217">
            <v>0</v>
          </cell>
          <cell r="P4217">
            <v>0</v>
          </cell>
          <cell r="Q4217">
            <v>0</v>
          </cell>
          <cell r="R4217">
            <v>5482636.7300000004</v>
          </cell>
          <cell r="S4217">
            <v>11437731.27</v>
          </cell>
          <cell r="T4217">
            <v>23748445.530000001</v>
          </cell>
          <cell r="U4217">
            <v>12818922.52</v>
          </cell>
          <cell r="V4217">
            <v>7177502.6100000003</v>
          </cell>
          <cell r="W4217">
            <v>1035039.42</v>
          </cell>
          <cell r="X4217">
            <v>1056694.75</v>
          </cell>
          <cell r="Y4217">
            <v>1077608.81</v>
          </cell>
          <cell r="Z4217">
            <v>1098962.6200000001</v>
          </cell>
          <cell r="AA4217">
            <v>1121099.71</v>
          </cell>
          <cell r="AB4217">
            <v>1143734.93</v>
          </cell>
          <cell r="AC4217">
            <v>1169950.97</v>
          </cell>
          <cell r="AD4217">
            <v>1234739.83</v>
          </cell>
          <cell r="AE4217">
            <v>1274929.31</v>
          </cell>
          <cell r="AF4217">
            <v>1316427.29</v>
          </cell>
          <cell r="AG4217">
            <v>1359276.37</v>
          </cell>
          <cell r="AH4217">
            <v>1403520.56</v>
          </cell>
          <cell r="AI4217">
            <v>1449205.28</v>
          </cell>
          <cell r="AJ4217">
            <v>1496377.44</v>
          </cell>
          <cell r="AK4217">
            <v>1545085.48</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row>
        <row r="4218">
          <cell r="A4218" t="str">
            <v>WYLarge C&amp;ICurtail Agreements - Non-FirmSummer Peak Reduction @Meter  (MW)High Participation Case0</v>
          </cell>
          <cell r="B4218" t="str">
            <v>WY</v>
          </cell>
          <cell r="C4218" t="str">
            <v>Large C&amp;I</v>
          </cell>
          <cell r="D4218" t="str">
            <v>Curtail Agreements - Non-Firm</v>
          </cell>
          <cell r="E4218" t="str">
            <v>Summer Peak Reduction @Meter  (MW)</v>
          </cell>
          <cell r="F4218" t="str">
            <v>High Participation Case</v>
          </cell>
          <cell r="G4218">
            <v>0</v>
          </cell>
          <cell r="H4218">
            <v>0</v>
          </cell>
          <cell r="I4218">
            <v>0</v>
          </cell>
          <cell r="J4218">
            <v>0</v>
          </cell>
          <cell r="K4218">
            <v>0</v>
          </cell>
          <cell r="L4218">
            <v>0</v>
          </cell>
          <cell r="M4218">
            <v>0</v>
          </cell>
          <cell r="N4218">
            <v>0</v>
          </cell>
          <cell r="O4218">
            <v>0</v>
          </cell>
          <cell r="P4218">
            <v>0</v>
          </cell>
          <cell r="Q4218">
            <v>0</v>
          </cell>
          <cell r="R4218">
            <v>5.1061481672101516</v>
          </cell>
          <cell r="S4218">
            <v>15.546439584201273</v>
          </cell>
          <cell r="T4218">
            <v>36.769815927493447</v>
          </cell>
          <cell r="U4218">
            <v>47.99510590524666</v>
          </cell>
          <cell r="V4218">
            <v>54.039254216657497</v>
          </cell>
          <cell r="W4218">
            <v>54.75501228123791</v>
          </cell>
          <cell r="X4218">
            <v>55.462504704051796</v>
          </cell>
          <cell r="Y4218">
            <v>56.170704503007471</v>
          </cell>
          <cell r="Z4218">
            <v>56.91276145592839</v>
          </cell>
          <cell r="AA4218">
            <v>57.74360864977195</v>
          </cell>
          <cell r="AB4218">
            <v>58.507439221742665</v>
          </cell>
          <cell r="AC4218">
            <v>59.27262640549219</v>
          </cell>
          <cell r="AD4218">
            <v>60.065513565673378</v>
          </cell>
          <cell r="AE4218">
            <v>60.869007140432515</v>
          </cell>
          <cell r="AF4218">
            <v>61.683249011282939</v>
          </cell>
          <cell r="AG4218">
            <v>62.508382957680382</v>
          </cell>
          <cell r="AH4218">
            <v>63.344554682411669</v>
          </cell>
          <cell r="AI4218">
            <v>64.191911837323005</v>
          </cell>
          <cell r="AJ4218">
            <v>65.050604049392433</v>
          </cell>
          <cell r="AK4218">
            <v>65.920782947151125</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row>
        <row r="4219">
          <cell r="A4219" t="str">
            <v>WYLarge C&amp;ICurtail Agreements - Non-FirmSummer Peak Reduction @Generation (MW)High Participation Case0</v>
          </cell>
          <cell r="B4219" t="str">
            <v>WY</v>
          </cell>
          <cell r="C4219" t="str">
            <v>Large C&amp;I</v>
          </cell>
          <cell r="D4219" t="str">
            <v>Curtail Agreements - Non-Firm</v>
          </cell>
          <cell r="E4219" t="str">
            <v>Summer Peak Reduction @Generation (MW)</v>
          </cell>
          <cell r="F4219" t="str">
            <v>High Participation Case</v>
          </cell>
          <cell r="G4219">
            <v>0</v>
          </cell>
          <cell r="H4219">
            <v>0</v>
          </cell>
          <cell r="I4219">
            <v>0</v>
          </cell>
          <cell r="J4219">
            <v>0</v>
          </cell>
          <cell r="K4219">
            <v>0</v>
          </cell>
          <cell r="L4219">
            <v>0</v>
          </cell>
          <cell r="M4219">
            <v>0</v>
          </cell>
          <cell r="N4219">
            <v>0</v>
          </cell>
          <cell r="O4219">
            <v>0</v>
          </cell>
          <cell r="P4219">
            <v>0</v>
          </cell>
          <cell r="Q4219">
            <v>0</v>
          </cell>
          <cell r="R4219">
            <v>5.6309529854545115</v>
          </cell>
          <cell r="S4219">
            <v>17.1442871462299</v>
          </cell>
          <cell r="T4219">
            <v>40.548980952242438</v>
          </cell>
          <cell r="U4219">
            <v>52.92799504328039</v>
          </cell>
          <cell r="V4219">
            <v>59.593354892652727</v>
          </cell>
          <cell r="W4219">
            <v>60.382677857562754</v>
          </cell>
          <cell r="X4219">
            <v>61.162885646285609</v>
          </cell>
          <cell r="Y4219">
            <v>61.94387351456492</v>
          </cell>
          <cell r="Z4219">
            <v>62.762198341341403</v>
          </cell>
          <cell r="AA4219">
            <v>63.678439181486489</v>
          </cell>
          <cell r="AB4219">
            <v>64.520775498172327</v>
          </cell>
          <cell r="AC4219">
            <v>65.364607857843168</v>
          </cell>
          <cell r="AD4219">
            <v>66.238987169908881</v>
          </cell>
          <cell r="AE4219">
            <v>67.125063013269198</v>
          </cell>
          <cell r="AF4219">
            <v>68.022991851877961</v>
          </cell>
          <cell r="AG4219">
            <v>68.932932242700019</v>
          </cell>
          <cell r="AH4219">
            <v>69.855044863709381</v>
          </cell>
          <cell r="AI4219">
            <v>70.789492542261797</v>
          </cell>
          <cell r="AJ4219">
            <v>71.73644028384696</v>
          </cell>
          <cell r="AK4219">
            <v>72.696055301225314</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row>
        <row r="4220">
          <cell r="A4220" t="str">
            <v>WYLarge C&amp;ICurtail Agreements - Non-FirmWinter Peak Reduction @Meter  (MW)High Participation Case0</v>
          </cell>
          <cell r="B4220" t="str">
            <v>WY</v>
          </cell>
          <cell r="C4220" t="str">
            <v>Large C&amp;I</v>
          </cell>
          <cell r="D4220" t="str">
            <v>Curtail Agreements - Non-Firm</v>
          </cell>
          <cell r="E4220" t="str">
            <v>Winter Peak Reduction @Meter  (MW)</v>
          </cell>
          <cell r="F4220" t="str">
            <v>High Participation Case</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row>
        <row r="4221">
          <cell r="A4221" t="str">
            <v>WYLarge C&amp;ICurtail Agreements - Non-FirmWinter Peak Reduction @Generation (MW)High Participation Case0</v>
          </cell>
          <cell r="B4221" t="str">
            <v>WY</v>
          </cell>
          <cell r="C4221" t="str">
            <v>Large C&amp;I</v>
          </cell>
          <cell r="D4221" t="str">
            <v>Curtail Agreements - Non-Firm</v>
          </cell>
          <cell r="E4221" t="str">
            <v>Winter Peak Reduction @Generation (MW)</v>
          </cell>
          <cell r="F4221" t="str">
            <v>High Participation Case</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row>
        <row r="4222">
          <cell r="A4222" t="str">
            <v>WYLarge C&amp;ICurtail Agreements - Non-FirmProgram Annual BenefitsHigh Participation Case0</v>
          </cell>
          <cell r="B4222" t="str">
            <v>WY</v>
          </cell>
          <cell r="C4222" t="str">
            <v>Large C&amp;I</v>
          </cell>
          <cell r="D4222" t="str">
            <v>Curtail Agreements - Non-Firm</v>
          </cell>
          <cell r="E4222" t="str">
            <v>Program Annual Benefits</v>
          </cell>
          <cell r="F4222" t="str">
            <v>High Participation Case</v>
          </cell>
          <cell r="G4222">
            <v>0</v>
          </cell>
        </row>
        <row r="4223">
          <cell r="A4223" t="str">
            <v>WYLarge C&amp;ICurtail Agreements - Non-FirmNew ParticipantsHigh Participation Case0</v>
          </cell>
          <cell r="B4223" t="str">
            <v>WY</v>
          </cell>
          <cell r="C4223" t="str">
            <v>Large C&amp;I</v>
          </cell>
          <cell r="D4223" t="str">
            <v>Curtail Agreements - Non-Firm</v>
          </cell>
          <cell r="E4223" t="str">
            <v>New Participants</v>
          </cell>
          <cell r="F4223" t="str">
            <v>High Participation Case</v>
          </cell>
          <cell r="G4223">
            <v>0</v>
          </cell>
          <cell r="H4223">
            <v>0</v>
          </cell>
          <cell r="I4223">
            <v>0</v>
          </cell>
          <cell r="J4223">
            <v>0</v>
          </cell>
          <cell r="K4223">
            <v>0</v>
          </cell>
          <cell r="L4223">
            <v>0</v>
          </cell>
          <cell r="M4223">
            <v>0</v>
          </cell>
          <cell r="N4223">
            <v>0</v>
          </cell>
          <cell r="O4223">
            <v>0</v>
          </cell>
          <cell r="P4223">
            <v>0</v>
          </cell>
          <cell r="Q4223">
            <v>0</v>
          </cell>
          <cell r="R4223">
            <v>16746.686550000006</v>
          </cell>
          <cell r="S4223">
            <v>34271.919000000009</v>
          </cell>
          <cell r="T4223">
            <v>69833.664450000011</v>
          </cell>
          <cell r="U4223">
            <v>36847.527750000037</v>
          </cell>
          <cell r="V4223">
            <v>20100.588749999937</v>
          </cell>
          <cell r="W4223">
            <v>2583.0255000000179</v>
          </cell>
          <cell r="X4223">
            <v>2585.7149999999965</v>
          </cell>
          <cell r="Y4223">
            <v>2585.2035000000324</v>
          </cell>
          <cell r="Z4223">
            <v>2584.5764999999665</v>
          </cell>
          <cell r="AA4223">
            <v>2584.3950000000186</v>
          </cell>
          <cell r="AB4223">
            <v>2584.7249999999767</v>
          </cell>
          <cell r="AC4223">
            <v>2592.8595000000205</v>
          </cell>
          <cell r="AD4223">
            <v>2694.0321599718882</v>
          </cell>
          <cell r="AE4223">
            <v>2731.0805338135397</v>
          </cell>
          <cell r="AF4223">
            <v>2768.6383974915661</v>
          </cell>
          <cell r="AG4223">
            <v>2806.7127575183695</v>
          </cell>
          <cell r="AH4223">
            <v>2845.3107167601411</v>
          </cell>
          <cell r="AI4223">
            <v>2884.4394757617847</v>
          </cell>
          <cell r="AJ4223">
            <v>2924.1063340901455</v>
          </cell>
          <cell r="AK4223">
            <v>2964.3186916958948</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row>
        <row r="4224">
          <cell r="A4224" t="str">
            <v>WYLarge C&amp;ICurtail Agreements - Non-FirmIncentive CostsHigh Participation Case0</v>
          </cell>
          <cell r="B4224" t="str">
            <v>WY</v>
          </cell>
          <cell r="C4224" t="str">
            <v>Large C&amp;I</v>
          </cell>
          <cell r="D4224" t="str">
            <v>Curtail Agreements - Non-Firm</v>
          </cell>
          <cell r="E4224" t="str">
            <v>Incentive Costs</v>
          </cell>
          <cell r="F4224" t="str">
            <v>High Participation Case</v>
          </cell>
          <cell r="G4224">
            <v>0</v>
          </cell>
          <cell r="H4224">
            <v>0</v>
          </cell>
          <cell r="I4224">
            <v>0</v>
          </cell>
          <cell r="J4224">
            <v>0</v>
          </cell>
          <cell r="K4224">
            <v>0</v>
          </cell>
          <cell r="L4224">
            <v>0</v>
          </cell>
          <cell r="M4224">
            <v>0</v>
          </cell>
          <cell r="N4224">
            <v>0</v>
          </cell>
          <cell r="O4224">
            <v>0</v>
          </cell>
          <cell r="P4224">
            <v>0</v>
          </cell>
          <cell r="Q4224">
            <v>0</v>
          </cell>
          <cell r="R4224">
            <v>351680.42</v>
          </cell>
          <cell r="S4224">
            <v>1071390.72</v>
          </cell>
          <cell r="T4224">
            <v>2537897.67</v>
          </cell>
          <cell r="U4224">
            <v>3311695.75</v>
          </cell>
          <cell r="V4224">
            <v>3733808.12</v>
          </cell>
          <cell r="W4224">
            <v>3788051.65</v>
          </cell>
          <cell r="X4224">
            <v>3842351.67</v>
          </cell>
          <cell r="Y4224">
            <v>3896640.94</v>
          </cell>
          <cell r="Z4224">
            <v>3950917.05</v>
          </cell>
          <cell r="AA4224">
            <v>4005189.34</v>
          </cell>
          <cell r="AB4224">
            <v>4059468.57</v>
          </cell>
          <cell r="AC4224">
            <v>4113918.62</v>
          </cell>
          <cell r="AD4224">
            <v>4170493.29</v>
          </cell>
          <cell r="AE4224">
            <v>4227845.9800000004</v>
          </cell>
          <cell r="AF4224">
            <v>4285987.3899999997</v>
          </cell>
          <cell r="AG4224">
            <v>4344928.3600000003</v>
          </cell>
          <cell r="AH4224">
            <v>4404679.88</v>
          </cell>
          <cell r="AI4224">
            <v>4465253.1100000003</v>
          </cell>
          <cell r="AJ4224">
            <v>4526659.34</v>
          </cell>
          <cell r="AK4224">
            <v>4588910.04</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row>
        <row r="4225">
          <cell r="A4225" t="str">
            <v>WYLarge C&amp;ICurtail Agreements - Non-FirmParticipantsHigh Participation Case0</v>
          </cell>
          <cell r="B4225" t="str">
            <v>WY</v>
          </cell>
          <cell r="C4225" t="str">
            <v>Large C&amp;I</v>
          </cell>
          <cell r="D4225" t="str">
            <v>Curtail Agreements - Non-Firm</v>
          </cell>
          <cell r="E4225" t="str">
            <v>Participants</v>
          </cell>
          <cell r="F4225" t="str">
            <v>High Participation Case</v>
          </cell>
          <cell r="G4225">
            <v>0</v>
          </cell>
          <cell r="H4225">
            <v>0</v>
          </cell>
          <cell r="I4225">
            <v>0</v>
          </cell>
          <cell r="J4225">
            <v>0</v>
          </cell>
          <cell r="K4225">
            <v>0</v>
          </cell>
          <cell r="L4225">
            <v>0</v>
          </cell>
          <cell r="M4225">
            <v>0</v>
          </cell>
          <cell r="N4225">
            <v>0</v>
          </cell>
          <cell r="O4225">
            <v>0</v>
          </cell>
          <cell r="P4225">
            <v>0</v>
          </cell>
          <cell r="Q4225">
            <v>0</v>
          </cell>
          <cell r="R4225">
            <v>16746.686550000006</v>
          </cell>
          <cell r="S4225">
            <v>51018.605550000015</v>
          </cell>
          <cell r="T4225">
            <v>120852.27000000002</v>
          </cell>
          <cell r="U4225">
            <v>157699.79775000006</v>
          </cell>
          <cell r="V4225">
            <v>177800.38649999999</v>
          </cell>
          <cell r="W4225">
            <v>180383.41200000001</v>
          </cell>
          <cell r="X4225">
            <v>182969.12700000001</v>
          </cell>
          <cell r="Y4225">
            <v>185554.33050000004</v>
          </cell>
          <cell r="Z4225">
            <v>188138.90700000001</v>
          </cell>
          <cell r="AA4225">
            <v>190723.30200000003</v>
          </cell>
          <cell r="AB4225">
            <v>193308.027</v>
          </cell>
          <cell r="AC4225">
            <v>195900.88650000002</v>
          </cell>
          <cell r="AD4225">
            <v>198594.91865997191</v>
          </cell>
          <cell r="AE4225">
            <v>201325.99919378545</v>
          </cell>
          <cell r="AF4225">
            <v>204094.63759127702</v>
          </cell>
          <cell r="AG4225">
            <v>206901.35034879539</v>
          </cell>
          <cell r="AH4225">
            <v>209746.66106555553</v>
          </cell>
          <cell r="AI4225">
            <v>212631.10054131731</v>
          </cell>
          <cell r="AJ4225">
            <v>215555.20687540746</v>
          </cell>
          <cell r="AK4225">
            <v>218519.52556710335</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row>
        <row r="4226">
          <cell r="A4226" t="str">
            <v>WYMedium C&amp;IDLC Central ACProgram Annual BenefitsHigh Participation Case0</v>
          </cell>
          <cell r="B4226" t="str">
            <v>WY</v>
          </cell>
          <cell r="C4226" t="str">
            <v>Medium C&amp;I</v>
          </cell>
          <cell r="D4226" t="str">
            <v>DLC Central AC</v>
          </cell>
          <cell r="E4226" t="str">
            <v>Program Annual Benefits</v>
          </cell>
          <cell r="F4226" t="str">
            <v>High Participation Case</v>
          </cell>
          <cell r="G4226">
            <v>0</v>
          </cell>
          <cell r="H4226">
            <v>0</v>
          </cell>
          <cell r="I4226">
            <v>0</v>
          </cell>
          <cell r="J4226">
            <v>0</v>
          </cell>
          <cell r="K4226">
            <v>0</v>
          </cell>
          <cell r="L4226">
            <v>0</v>
          </cell>
          <cell r="M4226">
            <v>0</v>
          </cell>
          <cell r="N4226">
            <v>0</v>
          </cell>
          <cell r="O4226">
            <v>0</v>
          </cell>
          <cell r="P4226">
            <v>0</v>
          </cell>
          <cell r="Q4226">
            <v>0</v>
          </cell>
          <cell r="R4226">
            <v>573231.01</v>
          </cell>
          <cell r="S4226">
            <v>1745288.43</v>
          </cell>
          <cell r="T4226">
            <v>4127886.26</v>
          </cell>
          <cell r="U4226">
            <v>5388069.9000000004</v>
          </cell>
          <cell r="V4226">
            <v>6066603.5300000003</v>
          </cell>
          <cell r="W4226">
            <v>6146956.6100000003</v>
          </cell>
          <cell r="X4226">
            <v>6226381.7599999998</v>
          </cell>
          <cell r="Y4226">
            <v>6305886.3200000003</v>
          </cell>
          <cell r="Z4226">
            <v>6389191.79</v>
          </cell>
          <cell r="AA4226">
            <v>6482465.1100000003</v>
          </cell>
          <cell r="AB4226">
            <v>6568214.9500000002</v>
          </cell>
          <cell r="AC4226">
            <v>6654117.0800000001</v>
          </cell>
          <cell r="AD4226">
            <v>6743128.8899999997</v>
          </cell>
          <cell r="AE4226">
            <v>6833331.4100000001</v>
          </cell>
          <cell r="AF4226">
            <v>6924740.5700000003</v>
          </cell>
          <cell r="AG4226">
            <v>7017372.5</v>
          </cell>
          <cell r="AH4226">
            <v>7111243.5700000003</v>
          </cell>
          <cell r="AI4226">
            <v>7206370.3399999999</v>
          </cell>
          <cell r="AJ4226">
            <v>7302769.6200000001</v>
          </cell>
          <cell r="AK4226">
            <v>7400458.4299999997</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row>
        <row r="4227">
          <cell r="A4227" t="str">
            <v>WYMedium C&amp;IDLC Central ACProgram Annual CostsHigh Participation Case0</v>
          </cell>
          <cell r="B4227" t="str">
            <v>WY</v>
          </cell>
          <cell r="C4227" t="str">
            <v>Medium C&amp;I</v>
          </cell>
          <cell r="D4227" t="str">
            <v>DLC Central AC</v>
          </cell>
          <cell r="E4227" t="str">
            <v>Program Annual Costs</v>
          </cell>
          <cell r="F4227" t="str">
            <v>High Participation Case</v>
          </cell>
          <cell r="G4227">
            <v>0</v>
          </cell>
          <cell r="H4227">
            <v>0</v>
          </cell>
          <cell r="I4227">
            <v>0</v>
          </cell>
          <cell r="J4227">
            <v>0</v>
          </cell>
          <cell r="K4227">
            <v>0</v>
          </cell>
          <cell r="L4227">
            <v>0</v>
          </cell>
          <cell r="M4227">
            <v>0</v>
          </cell>
          <cell r="N4227">
            <v>0</v>
          </cell>
          <cell r="O4227">
            <v>0</v>
          </cell>
          <cell r="P4227">
            <v>0</v>
          </cell>
          <cell r="Q4227">
            <v>0</v>
          </cell>
          <cell r="R4227">
            <v>5834317.1500000004</v>
          </cell>
          <cell r="S4227">
            <v>12509121.98</v>
          </cell>
          <cell r="T4227">
            <v>26286343.199999999</v>
          </cell>
          <cell r="U4227">
            <v>16130618.27</v>
          </cell>
          <cell r="V4227">
            <v>10911310.720000001</v>
          </cell>
          <cell r="W4227">
            <v>4823091.07</v>
          </cell>
          <cell r="X4227">
            <v>4899046.41</v>
          </cell>
          <cell r="Y4227">
            <v>4974249.76</v>
          </cell>
          <cell r="Z4227">
            <v>5049879.66</v>
          </cell>
          <cell r="AA4227">
            <v>5126289.05</v>
          </cell>
          <cell r="AB4227">
            <v>5203203.5</v>
          </cell>
          <cell r="AC4227">
            <v>5283869.59</v>
          </cell>
          <cell r="AD4227">
            <v>5405233.1200000001</v>
          </cell>
          <cell r="AE4227">
            <v>5502775.29</v>
          </cell>
          <cell r="AF4227">
            <v>5602414.6799999997</v>
          </cell>
          <cell r="AG4227">
            <v>5704204.7300000004</v>
          </cell>
          <cell r="AH4227">
            <v>5808200.4400000004</v>
          </cell>
          <cell r="AI4227">
            <v>5914458.3899999997</v>
          </cell>
          <cell r="AJ4227">
            <v>6023036.7800000003</v>
          </cell>
          <cell r="AK4227">
            <v>6133995.5099999998</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row>
        <row r="4228">
          <cell r="A4228" t="str">
            <v>WYMedium C&amp;IDLC Central ACNon-Incentive CostsHigh Participation Case0</v>
          </cell>
          <cell r="B4228" t="str">
            <v>WY</v>
          </cell>
          <cell r="C4228" t="str">
            <v>Medium C&amp;I</v>
          </cell>
          <cell r="D4228" t="str">
            <v>DLC Central AC</v>
          </cell>
          <cell r="E4228" t="str">
            <v>Non-Incentive Costs</v>
          </cell>
          <cell r="F4228" t="str">
            <v>High Participation Case</v>
          </cell>
          <cell r="G4228">
            <v>0</v>
          </cell>
          <cell r="H4228">
            <v>0</v>
          </cell>
          <cell r="I4228">
            <v>0</v>
          </cell>
          <cell r="J4228">
            <v>0</v>
          </cell>
          <cell r="K4228">
            <v>0</v>
          </cell>
          <cell r="L4228">
            <v>0</v>
          </cell>
          <cell r="M4228">
            <v>0</v>
          </cell>
          <cell r="N4228">
            <v>0</v>
          </cell>
          <cell r="O4228">
            <v>0</v>
          </cell>
          <cell r="P4228">
            <v>0</v>
          </cell>
          <cell r="Q4228">
            <v>0</v>
          </cell>
          <cell r="R4228">
            <v>5482636.7300000004</v>
          </cell>
          <cell r="S4228">
            <v>11437731.27</v>
          </cell>
          <cell r="T4228">
            <v>23748445.530000001</v>
          </cell>
          <cell r="U4228">
            <v>12818922.52</v>
          </cell>
          <cell r="V4228">
            <v>7177502.6100000003</v>
          </cell>
          <cell r="W4228">
            <v>1035039.42</v>
          </cell>
          <cell r="X4228">
            <v>1056694.75</v>
          </cell>
          <cell r="Y4228">
            <v>1077608.81</v>
          </cell>
          <cell r="Z4228">
            <v>1098962.6200000001</v>
          </cell>
          <cell r="AA4228">
            <v>1121099.71</v>
          </cell>
          <cell r="AB4228">
            <v>1143734.93</v>
          </cell>
          <cell r="AC4228">
            <v>1169950.97</v>
          </cell>
          <cell r="AD4228">
            <v>1234739.83</v>
          </cell>
          <cell r="AE4228">
            <v>1274929.31</v>
          </cell>
          <cell r="AF4228">
            <v>1316427.29</v>
          </cell>
          <cell r="AG4228">
            <v>1359276.37</v>
          </cell>
          <cell r="AH4228">
            <v>1403520.56</v>
          </cell>
          <cell r="AI4228">
            <v>1449205.28</v>
          </cell>
          <cell r="AJ4228">
            <v>1496377.44</v>
          </cell>
          <cell r="AK4228">
            <v>1545085.48</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row>
        <row r="4229">
          <cell r="A4229" t="str">
            <v>WYMedium C&amp;IDLC Central ACSummer Peak Reduction @Meter  (MW)High Participation Case0</v>
          </cell>
          <cell r="B4229" t="str">
            <v>WY</v>
          </cell>
          <cell r="C4229" t="str">
            <v>Medium C&amp;I</v>
          </cell>
          <cell r="D4229" t="str">
            <v>DLC Central AC</v>
          </cell>
          <cell r="E4229" t="str">
            <v>Summer Peak Reduction @Meter  (MW)</v>
          </cell>
          <cell r="F4229" t="str">
            <v>High Participation Case</v>
          </cell>
          <cell r="G4229">
            <v>0</v>
          </cell>
          <cell r="H4229">
            <v>0</v>
          </cell>
          <cell r="I4229">
            <v>0</v>
          </cell>
          <cell r="J4229">
            <v>0</v>
          </cell>
          <cell r="K4229">
            <v>0</v>
          </cell>
          <cell r="L4229">
            <v>0</v>
          </cell>
          <cell r="M4229">
            <v>0</v>
          </cell>
          <cell r="N4229">
            <v>0</v>
          </cell>
          <cell r="O4229">
            <v>0</v>
          </cell>
          <cell r="P4229">
            <v>0</v>
          </cell>
          <cell r="Q4229">
            <v>0</v>
          </cell>
          <cell r="R4229">
            <v>5.1061481672101516</v>
          </cell>
          <cell r="S4229">
            <v>15.546439584201273</v>
          </cell>
          <cell r="T4229">
            <v>36.769815927493447</v>
          </cell>
          <cell r="U4229">
            <v>47.99510590524666</v>
          </cell>
          <cell r="V4229">
            <v>54.039254216657497</v>
          </cell>
          <cell r="W4229">
            <v>54.75501228123791</v>
          </cell>
          <cell r="X4229">
            <v>55.462504704051796</v>
          </cell>
          <cell r="Y4229">
            <v>56.170704503007471</v>
          </cell>
          <cell r="Z4229">
            <v>56.91276145592839</v>
          </cell>
          <cell r="AA4229">
            <v>57.74360864977195</v>
          </cell>
          <cell r="AB4229">
            <v>58.507439221742665</v>
          </cell>
          <cell r="AC4229">
            <v>59.27262640549219</v>
          </cell>
          <cell r="AD4229">
            <v>60.065513565673378</v>
          </cell>
          <cell r="AE4229">
            <v>60.869007140432515</v>
          </cell>
          <cell r="AF4229">
            <v>61.683249011282939</v>
          </cell>
          <cell r="AG4229">
            <v>62.508382957680382</v>
          </cell>
          <cell r="AH4229">
            <v>63.344554682411669</v>
          </cell>
          <cell r="AI4229">
            <v>64.191911837323005</v>
          </cell>
          <cell r="AJ4229">
            <v>65.050604049392433</v>
          </cell>
          <cell r="AK4229">
            <v>65.920782947151125</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row>
        <row r="4230">
          <cell r="A4230" t="str">
            <v>WYMedium C&amp;IDLC Central ACSummer Peak Reduction @Generation (MW)High Participation Case0</v>
          </cell>
          <cell r="B4230" t="str">
            <v>WY</v>
          </cell>
          <cell r="C4230" t="str">
            <v>Medium C&amp;I</v>
          </cell>
          <cell r="D4230" t="str">
            <v>DLC Central AC</v>
          </cell>
          <cell r="E4230" t="str">
            <v>Summer Peak Reduction @Generation (MW)</v>
          </cell>
          <cell r="F4230" t="str">
            <v>High Participation Case</v>
          </cell>
          <cell r="G4230">
            <v>0</v>
          </cell>
          <cell r="H4230">
            <v>0</v>
          </cell>
          <cell r="I4230">
            <v>0</v>
          </cell>
          <cell r="J4230">
            <v>0</v>
          </cell>
          <cell r="K4230">
            <v>0</v>
          </cell>
          <cell r="L4230">
            <v>0</v>
          </cell>
          <cell r="M4230">
            <v>0</v>
          </cell>
          <cell r="N4230">
            <v>0</v>
          </cell>
          <cell r="O4230">
            <v>0</v>
          </cell>
          <cell r="P4230">
            <v>0</v>
          </cell>
          <cell r="Q4230">
            <v>0</v>
          </cell>
          <cell r="R4230">
            <v>5.6309529854545115</v>
          </cell>
          <cell r="S4230">
            <v>17.1442871462299</v>
          </cell>
          <cell r="T4230">
            <v>40.548980952242438</v>
          </cell>
          <cell r="U4230">
            <v>52.92799504328039</v>
          </cell>
          <cell r="V4230">
            <v>59.593354892652727</v>
          </cell>
          <cell r="W4230">
            <v>60.382677857562754</v>
          </cell>
          <cell r="X4230">
            <v>61.162885646285609</v>
          </cell>
          <cell r="Y4230">
            <v>61.94387351456492</v>
          </cell>
          <cell r="Z4230">
            <v>62.762198341341403</v>
          </cell>
          <cell r="AA4230">
            <v>63.678439181486489</v>
          </cell>
          <cell r="AB4230">
            <v>64.520775498172327</v>
          </cell>
          <cell r="AC4230">
            <v>65.364607857843168</v>
          </cell>
          <cell r="AD4230">
            <v>66.238987169908881</v>
          </cell>
          <cell r="AE4230">
            <v>67.125063013269198</v>
          </cell>
          <cell r="AF4230">
            <v>68.022991851877961</v>
          </cell>
          <cell r="AG4230">
            <v>68.932932242700019</v>
          </cell>
          <cell r="AH4230">
            <v>69.855044863709381</v>
          </cell>
          <cell r="AI4230">
            <v>70.789492542261797</v>
          </cell>
          <cell r="AJ4230">
            <v>71.73644028384696</v>
          </cell>
          <cell r="AK4230">
            <v>72.696055301225314</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row>
        <row r="4231">
          <cell r="A4231" t="str">
            <v>WYMedium C&amp;IDLC Central ACWinter Peak Reduction @Meter  (MW)High Participation Case0</v>
          </cell>
          <cell r="B4231" t="str">
            <v>WY</v>
          </cell>
          <cell r="C4231" t="str">
            <v>Medium C&amp;I</v>
          </cell>
          <cell r="D4231" t="str">
            <v>DLC Central AC</v>
          </cell>
          <cell r="E4231" t="str">
            <v>Winter Peak Reduction @Meter  (MW)</v>
          </cell>
          <cell r="F4231" t="str">
            <v>High Participation Case</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row>
        <row r="4232">
          <cell r="A4232" t="str">
            <v>WYMedium C&amp;IDLC Central ACWinter Peak Reduction @Generation (MW)High Participation Case0</v>
          </cell>
          <cell r="B4232" t="str">
            <v>WY</v>
          </cell>
          <cell r="C4232" t="str">
            <v>Medium C&amp;I</v>
          </cell>
          <cell r="D4232" t="str">
            <v>DLC Central AC</v>
          </cell>
          <cell r="E4232" t="str">
            <v>Winter Peak Reduction @Generation (MW)</v>
          </cell>
          <cell r="F4232" t="str">
            <v>High Participation Case</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row>
        <row r="4233">
          <cell r="A4233" t="str">
            <v>WYMedium C&amp;IDLC Central ACProgram Annual BenefitsHigh Participation Case0</v>
          </cell>
          <cell r="B4233" t="str">
            <v>WY</v>
          </cell>
          <cell r="C4233" t="str">
            <v>Medium C&amp;I</v>
          </cell>
          <cell r="D4233" t="str">
            <v>DLC Central AC</v>
          </cell>
          <cell r="E4233" t="str">
            <v>Program Annual Benefits</v>
          </cell>
          <cell r="F4233" t="str">
            <v>High Participation Case</v>
          </cell>
          <cell r="G4233">
            <v>0</v>
          </cell>
        </row>
        <row r="4234">
          <cell r="A4234" t="str">
            <v>WYMedium C&amp;IDLC Central ACNew ParticipantsHigh Participation Case0</v>
          </cell>
          <cell r="B4234" t="str">
            <v>WY</v>
          </cell>
          <cell r="C4234" t="str">
            <v>Medium C&amp;I</v>
          </cell>
          <cell r="D4234" t="str">
            <v>DLC Central AC</v>
          </cell>
          <cell r="E4234" t="str">
            <v>New Participants</v>
          </cell>
          <cell r="F4234" t="str">
            <v>High Participation Case</v>
          </cell>
          <cell r="G4234">
            <v>0</v>
          </cell>
          <cell r="H4234">
            <v>0</v>
          </cell>
          <cell r="I4234">
            <v>0</v>
          </cell>
          <cell r="J4234">
            <v>0</v>
          </cell>
          <cell r="K4234">
            <v>0</v>
          </cell>
          <cell r="L4234">
            <v>0</v>
          </cell>
          <cell r="M4234">
            <v>0</v>
          </cell>
          <cell r="N4234">
            <v>0</v>
          </cell>
          <cell r="O4234">
            <v>0</v>
          </cell>
          <cell r="P4234">
            <v>0</v>
          </cell>
          <cell r="Q4234">
            <v>0</v>
          </cell>
          <cell r="R4234">
            <v>16746.686550000006</v>
          </cell>
          <cell r="S4234">
            <v>34271.919000000009</v>
          </cell>
          <cell r="T4234">
            <v>69833.664450000011</v>
          </cell>
          <cell r="U4234">
            <v>36847.527750000037</v>
          </cell>
          <cell r="V4234">
            <v>20100.588749999937</v>
          </cell>
          <cell r="W4234">
            <v>2583.0255000000179</v>
          </cell>
          <cell r="X4234">
            <v>2585.7149999999965</v>
          </cell>
          <cell r="Y4234">
            <v>2585.2035000000324</v>
          </cell>
          <cell r="Z4234">
            <v>2584.5764999999665</v>
          </cell>
          <cell r="AA4234">
            <v>2584.3950000000186</v>
          </cell>
          <cell r="AB4234">
            <v>2584.7249999999767</v>
          </cell>
          <cell r="AC4234">
            <v>2592.8595000000205</v>
          </cell>
          <cell r="AD4234">
            <v>2694.0321599718882</v>
          </cell>
          <cell r="AE4234">
            <v>2731.0805338135397</v>
          </cell>
          <cell r="AF4234">
            <v>2768.6383974915661</v>
          </cell>
          <cell r="AG4234">
            <v>2806.7127575183695</v>
          </cell>
          <cell r="AH4234">
            <v>2845.3107167601411</v>
          </cell>
          <cell r="AI4234">
            <v>2884.4394757617847</v>
          </cell>
          <cell r="AJ4234">
            <v>2924.1063340901455</v>
          </cell>
          <cell r="AK4234">
            <v>2964.3186916958948</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row>
        <row r="4235">
          <cell r="A4235" t="str">
            <v>WYMedium C&amp;IDLC Central ACIncentive CostsHigh Participation Case0</v>
          </cell>
          <cell r="B4235" t="str">
            <v>WY</v>
          </cell>
          <cell r="C4235" t="str">
            <v>Medium C&amp;I</v>
          </cell>
          <cell r="D4235" t="str">
            <v>DLC Central AC</v>
          </cell>
          <cell r="E4235" t="str">
            <v>Incentive Costs</v>
          </cell>
          <cell r="F4235" t="str">
            <v>High Participation Case</v>
          </cell>
          <cell r="G4235">
            <v>0</v>
          </cell>
          <cell r="H4235">
            <v>0</v>
          </cell>
          <cell r="I4235">
            <v>0</v>
          </cell>
          <cell r="J4235">
            <v>0</v>
          </cell>
          <cell r="K4235">
            <v>0</v>
          </cell>
          <cell r="L4235">
            <v>0</v>
          </cell>
          <cell r="M4235">
            <v>0</v>
          </cell>
          <cell r="N4235">
            <v>0</v>
          </cell>
          <cell r="O4235">
            <v>0</v>
          </cell>
          <cell r="P4235">
            <v>0</v>
          </cell>
          <cell r="Q4235">
            <v>0</v>
          </cell>
          <cell r="R4235">
            <v>351680.42</v>
          </cell>
          <cell r="S4235">
            <v>1071390.72</v>
          </cell>
          <cell r="T4235">
            <v>2537897.67</v>
          </cell>
          <cell r="U4235">
            <v>3311695.75</v>
          </cell>
          <cell r="V4235">
            <v>3733808.12</v>
          </cell>
          <cell r="W4235">
            <v>3788051.65</v>
          </cell>
          <cell r="X4235">
            <v>3842351.67</v>
          </cell>
          <cell r="Y4235">
            <v>3896640.94</v>
          </cell>
          <cell r="Z4235">
            <v>3950917.05</v>
          </cell>
          <cell r="AA4235">
            <v>4005189.34</v>
          </cell>
          <cell r="AB4235">
            <v>4059468.57</v>
          </cell>
          <cell r="AC4235">
            <v>4113918.62</v>
          </cell>
          <cell r="AD4235">
            <v>4170493.29</v>
          </cell>
          <cell r="AE4235">
            <v>4227845.9800000004</v>
          </cell>
          <cell r="AF4235">
            <v>4285987.3899999997</v>
          </cell>
          <cell r="AG4235">
            <v>4344928.3600000003</v>
          </cell>
          <cell r="AH4235">
            <v>4404679.88</v>
          </cell>
          <cell r="AI4235">
            <v>4465253.1100000003</v>
          </cell>
          <cell r="AJ4235">
            <v>4526659.34</v>
          </cell>
          <cell r="AK4235">
            <v>4588910.04</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row>
        <row r="4236">
          <cell r="A4236" t="str">
            <v>WYMedium C&amp;IDLC Central ACParticipantsHigh Participation Case0</v>
          </cell>
          <cell r="B4236" t="str">
            <v>WY</v>
          </cell>
          <cell r="C4236" t="str">
            <v>Medium C&amp;I</v>
          </cell>
          <cell r="D4236" t="str">
            <v>DLC Central AC</v>
          </cell>
          <cell r="E4236" t="str">
            <v>Participants</v>
          </cell>
          <cell r="F4236" t="str">
            <v>High Participation Case</v>
          </cell>
          <cell r="G4236">
            <v>0</v>
          </cell>
          <cell r="H4236">
            <v>0</v>
          </cell>
          <cell r="I4236">
            <v>0</v>
          </cell>
          <cell r="J4236">
            <v>0</v>
          </cell>
          <cell r="K4236">
            <v>0</v>
          </cell>
          <cell r="L4236">
            <v>0</v>
          </cell>
          <cell r="M4236">
            <v>0</v>
          </cell>
          <cell r="N4236">
            <v>0</v>
          </cell>
          <cell r="O4236">
            <v>0</v>
          </cell>
          <cell r="P4236">
            <v>0</v>
          </cell>
          <cell r="Q4236">
            <v>0</v>
          </cell>
          <cell r="R4236">
            <v>16746.686550000006</v>
          </cell>
          <cell r="S4236">
            <v>51018.605550000015</v>
          </cell>
          <cell r="T4236">
            <v>120852.27000000002</v>
          </cell>
          <cell r="U4236">
            <v>157699.79775000006</v>
          </cell>
          <cell r="V4236">
            <v>177800.38649999999</v>
          </cell>
          <cell r="W4236">
            <v>180383.41200000001</v>
          </cell>
          <cell r="X4236">
            <v>182969.12700000001</v>
          </cell>
          <cell r="Y4236">
            <v>185554.33050000004</v>
          </cell>
          <cell r="Z4236">
            <v>188138.90700000001</v>
          </cell>
          <cell r="AA4236">
            <v>190723.30200000003</v>
          </cell>
          <cell r="AB4236">
            <v>193308.027</v>
          </cell>
          <cell r="AC4236">
            <v>195900.88650000002</v>
          </cell>
          <cell r="AD4236">
            <v>198594.91865997191</v>
          </cell>
          <cell r="AE4236">
            <v>201325.99919378545</v>
          </cell>
          <cell r="AF4236">
            <v>204094.63759127702</v>
          </cell>
          <cell r="AG4236">
            <v>206901.35034879539</v>
          </cell>
          <cell r="AH4236">
            <v>209746.66106555553</v>
          </cell>
          <cell r="AI4236">
            <v>212631.10054131731</v>
          </cell>
          <cell r="AJ4236">
            <v>215555.20687540746</v>
          </cell>
          <cell r="AK4236">
            <v>218519.52556710335</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row>
        <row r="4237">
          <cell r="A4237" t="str">
            <v>WYResidentialDLC Central ACProgram Annual BenefitsHigh Participation Case0</v>
          </cell>
          <cell r="B4237" t="str">
            <v>WY</v>
          </cell>
          <cell r="C4237" t="str">
            <v>Residential</v>
          </cell>
          <cell r="D4237" t="str">
            <v>DLC Central AC</v>
          </cell>
          <cell r="E4237" t="str">
            <v>Program Annual Benefits</v>
          </cell>
          <cell r="F4237" t="str">
            <v>High Participation Case</v>
          </cell>
          <cell r="G4237">
            <v>0</v>
          </cell>
          <cell r="H4237">
            <v>0</v>
          </cell>
          <cell r="I4237">
            <v>0</v>
          </cell>
          <cell r="J4237">
            <v>0</v>
          </cell>
          <cell r="K4237">
            <v>0</v>
          </cell>
          <cell r="L4237">
            <v>0</v>
          </cell>
          <cell r="M4237">
            <v>0</v>
          </cell>
          <cell r="N4237">
            <v>0</v>
          </cell>
          <cell r="O4237">
            <v>0</v>
          </cell>
          <cell r="P4237">
            <v>0</v>
          </cell>
          <cell r="Q4237">
            <v>0</v>
          </cell>
          <cell r="R4237">
            <v>573231.01</v>
          </cell>
          <cell r="S4237">
            <v>1745288.43</v>
          </cell>
          <cell r="T4237">
            <v>4127886.26</v>
          </cell>
          <cell r="U4237">
            <v>5388069.9000000004</v>
          </cell>
          <cell r="V4237">
            <v>6066603.5300000003</v>
          </cell>
          <cell r="W4237">
            <v>6146956.6100000003</v>
          </cell>
          <cell r="X4237">
            <v>6226381.7599999998</v>
          </cell>
          <cell r="Y4237">
            <v>6305886.3200000003</v>
          </cell>
          <cell r="Z4237">
            <v>6389191.79</v>
          </cell>
          <cell r="AA4237">
            <v>6482465.1100000003</v>
          </cell>
          <cell r="AB4237">
            <v>6568214.9500000002</v>
          </cell>
          <cell r="AC4237">
            <v>6654117.0800000001</v>
          </cell>
          <cell r="AD4237">
            <v>6743128.8899999997</v>
          </cell>
          <cell r="AE4237">
            <v>6833331.4100000001</v>
          </cell>
          <cell r="AF4237">
            <v>6924740.5700000003</v>
          </cell>
          <cell r="AG4237">
            <v>7017372.5</v>
          </cell>
          <cell r="AH4237">
            <v>7111243.5700000003</v>
          </cell>
          <cell r="AI4237">
            <v>7206370.3399999999</v>
          </cell>
          <cell r="AJ4237">
            <v>7302769.6200000001</v>
          </cell>
          <cell r="AK4237">
            <v>7400458.4299999997</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row>
        <row r="4238">
          <cell r="A4238" t="str">
            <v>WYResidentialDLC Central ACProgram Annual CostsHigh Participation Case0</v>
          </cell>
          <cell r="B4238" t="str">
            <v>WY</v>
          </cell>
          <cell r="C4238" t="str">
            <v>Residential</v>
          </cell>
          <cell r="D4238" t="str">
            <v>DLC Central AC</v>
          </cell>
          <cell r="E4238" t="str">
            <v>Program Annual Costs</v>
          </cell>
          <cell r="F4238" t="str">
            <v>High Participation Case</v>
          </cell>
          <cell r="G4238">
            <v>0</v>
          </cell>
          <cell r="H4238">
            <v>0</v>
          </cell>
          <cell r="I4238">
            <v>0</v>
          </cell>
          <cell r="J4238">
            <v>0</v>
          </cell>
          <cell r="K4238">
            <v>0</v>
          </cell>
          <cell r="L4238">
            <v>0</v>
          </cell>
          <cell r="M4238">
            <v>0</v>
          </cell>
          <cell r="N4238">
            <v>0</v>
          </cell>
          <cell r="O4238">
            <v>0</v>
          </cell>
          <cell r="P4238">
            <v>0</v>
          </cell>
          <cell r="Q4238">
            <v>0</v>
          </cell>
          <cell r="R4238">
            <v>5834317.1500000004</v>
          </cell>
          <cell r="S4238">
            <v>12509121.98</v>
          </cell>
          <cell r="T4238">
            <v>26286343.199999999</v>
          </cell>
          <cell r="U4238">
            <v>16130618.27</v>
          </cell>
          <cell r="V4238">
            <v>10911310.720000001</v>
          </cell>
          <cell r="W4238">
            <v>4823091.07</v>
          </cell>
          <cell r="X4238">
            <v>4899046.41</v>
          </cell>
          <cell r="Y4238">
            <v>4974249.76</v>
          </cell>
          <cell r="Z4238">
            <v>5049879.66</v>
          </cell>
          <cell r="AA4238">
            <v>5126289.05</v>
          </cell>
          <cell r="AB4238">
            <v>5203203.5</v>
          </cell>
          <cell r="AC4238">
            <v>5283869.59</v>
          </cell>
          <cell r="AD4238">
            <v>5405233.1200000001</v>
          </cell>
          <cell r="AE4238">
            <v>5502775.29</v>
          </cell>
          <cell r="AF4238">
            <v>5602414.6799999997</v>
          </cell>
          <cell r="AG4238">
            <v>5704204.7300000004</v>
          </cell>
          <cell r="AH4238">
            <v>5808200.4400000004</v>
          </cell>
          <cell r="AI4238">
            <v>5914458.3899999997</v>
          </cell>
          <cell r="AJ4238">
            <v>6023036.7800000003</v>
          </cell>
          <cell r="AK4238">
            <v>6133995.5099999998</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row>
        <row r="4239">
          <cell r="A4239" t="str">
            <v>WYResidentialDLC Central ACNon-Incentive CostsHigh Participation Case0</v>
          </cell>
          <cell r="B4239" t="str">
            <v>WY</v>
          </cell>
          <cell r="C4239" t="str">
            <v>Residential</v>
          </cell>
          <cell r="D4239" t="str">
            <v>DLC Central AC</v>
          </cell>
          <cell r="E4239" t="str">
            <v>Non-Incentive Costs</v>
          </cell>
          <cell r="F4239" t="str">
            <v>High Participation Case</v>
          </cell>
          <cell r="G4239">
            <v>0</v>
          </cell>
          <cell r="H4239">
            <v>0</v>
          </cell>
          <cell r="I4239">
            <v>0</v>
          </cell>
          <cell r="J4239">
            <v>0</v>
          </cell>
          <cell r="K4239">
            <v>0</v>
          </cell>
          <cell r="L4239">
            <v>0</v>
          </cell>
          <cell r="M4239">
            <v>0</v>
          </cell>
          <cell r="N4239">
            <v>0</v>
          </cell>
          <cell r="O4239">
            <v>0</v>
          </cell>
          <cell r="P4239">
            <v>0</v>
          </cell>
          <cell r="Q4239">
            <v>0</v>
          </cell>
          <cell r="R4239">
            <v>5482636.7300000004</v>
          </cell>
          <cell r="S4239">
            <v>11437731.27</v>
          </cell>
          <cell r="T4239">
            <v>23748445.530000001</v>
          </cell>
          <cell r="U4239">
            <v>12818922.52</v>
          </cell>
          <cell r="V4239">
            <v>7177502.6100000003</v>
          </cell>
          <cell r="W4239">
            <v>1035039.42</v>
          </cell>
          <cell r="X4239">
            <v>1056694.75</v>
          </cell>
          <cell r="Y4239">
            <v>1077608.81</v>
          </cell>
          <cell r="Z4239">
            <v>1098962.6200000001</v>
          </cell>
          <cell r="AA4239">
            <v>1121099.71</v>
          </cell>
          <cell r="AB4239">
            <v>1143734.93</v>
          </cell>
          <cell r="AC4239">
            <v>1169950.97</v>
          </cell>
          <cell r="AD4239">
            <v>1234739.83</v>
          </cell>
          <cell r="AE4239">
            <v>1274929.31</v>
          </cell>
          <cell r="AF4239">
            <v>1316427.29</v>
          </cell>
          <cell r="AG4239">
            <v>1359276.37</v>
          </cell>
          <cell r="AH4239">
            <v>1403520.56</v>
          </cell>
          <cell r="AI4239">
            <v>1449205.28</v>
          </cell>
          <cell r="AJ4239">
            <v>1496377.44</v>
          </cell>
          <cell r="AK4239">
            <v>1545085.48</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row>
        <row r="4240">
          <cell r="A4240" t="str">
            <v>WYResidentialDLC Central ACSummer Peak Reduction @Meter  (MW)High Participation Case0</v>
          </cell>
          <cell r="B4240" t="str">
            <v>WY</v>
          </cell>
          <cell r="C4240" t="str">
            <v>Residential</v>
          </cell>
          <cell r="D4240" t="str">
            <v>DLC Central AC</v>
          </cell>
          <cell r="E4240" t="str">
            <v>Summer Peak Reduction @Meter  (MW)</v>
          </cell>
          <cell r="F4240" t="str">
            <v>High Participation Case</v>
          </cell>
          <cell r="G4240">
            <v>0</v>
          </cell>
          <cell r="H4240">
            <v>0</v>
          </cell>
          <cell r="I4240">
            <v>0</v>
          </cell>
          <cell r="J4240">
            <v>0</v>
          </cell>
          <cell r="K4240">
            <v>0</v>
          </cell>
          <cell r="L4240">
            <v>0</v>
          </cell>
          <cell r="M4240">
            <v>0</v>
          </cell>
          <cell r="N4240">
            <v>0</v>
          </cell>
          <cell r="O4240">
            <v>0</v>
          </cell>
          <cell r="P4240">
            <v>0</v>
          </cell>
          <cell r="Q4240">
            <v>0</v>
          </cell>
          <cell r="R4240">
            <v>5.1061481672101516</v>
          </cell>
          <cell r="S4240">
            <v>15.546439584201273</v>
          </cell>
          <cell r="T4240">
            <v>36.769815927493447</v>
          </cell>
          <cell r="U4240">
            <v>47.99510590524666</v>
          </cell>
          <cell r="V4240">
            <v>54.039254216657497</v>
          </cell>
          <cell r="W4240">
            <v>54.75501228123791</v>
          </cell>
          <cell r="X4240">
            <v>55.462504704051796</v>
          </cell>
          <cell r="Y4240">
            <v>56.170704503007471</v>
          </cell>
          <cell r="Z4240">
            <v>56.91276145592839</v>
          </cell>
          <cell r="AA4240">
            <v>57.74360864977195</v>
          </cell>
          <cell r="AB4240">
            <v>58.507439221742665</v>
          </cell>
          <cell r="AC4240">
            <v>59.27262640549219</v>
          </cell>
          <cell r="AD4240">
            <v>60.065513565673378</v>
          </cell>
          <cell r="AE4240">
            <v>60.869007140432515</v>
          </cell>
          <cell r="AF4240">
            <v>61.683249011282939</v>
          </cell>
          <cell r="AG4240">
            <v>62.508382957680382</v>
          </cell>
          <cell r="AH4240">
            <v>63.344554682411669</v>
          </cell>
          <cell r="AI4240">
            <v>64.191911837323005</v>
          </cell>
          <cell r="AJ4240">
            <v>65.050604049392433</v>
          </cell>
          <cell r="AK4240">
            <v>65.920782947151125</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row>
        <row r="4241">
          <cell r="A4241" t="str">
            <v>WYResidentialDLC Central ACSummer Peak Reduction @Generation (MW)High Participation Case0</v>
          </cell>
          <cell r="B4241" t="str">
            <v>WY</v>
          </cell>
          <cell r="C4241" t="str">
            <v>Residential</v>
          </cell>
          <cell r="D4241" t="str">
            <v>DLC Central AC</v>
          </cell>
          <cell r="E4241" t="str">
            <v>Summer Peak Reduction @Generation (MW)</v>
          </cell>
          <cell r="F4241" t="str">
            <v>High Participation Case</v>
          </cell>
          <cell r="G4241">
            <v>0</v>
          </cell>
          <cell r="H4241">
            <v>0</v>
          </cell>
          <cell r="I4241">
            <v>0</v>
          </cell>
          <cell r="J4241">
            <v>0</v>
          </cell>
          <cell r="K4241">
            <v>0</v>
          </cell>
          <cell r="L4241">
            <v>0</v>
          </cell>
          <cell r="M4241">
            <v>0</v>
          </cell>
          <cell r="N4241">
            <v>0</v>
          </cell>
          <cell r="O4241">
            <v>0</v>
          </cell>
          <cell r="P4241">
            <v>0</v>
          </cell>
          <cell r="Q4241">
            <v>0</v>
          </cell>
          <cell r="R4241">
            <v>5.6309529854545115</v>
          </cell>
          <cell r="S4241">
            <v>17.1442871462299</v>
          </cell>
          <cell r="T4241">
            <v>40.548980952242438</v>
          </cell>
          <cell r="U4241">
            <v>52.92799504328039</v>
          </cell>
          <cell r="V4241">
            <v>59.593354892652727</v>
          </cell>
          <cell r="W4241">
            <v>60.382677857562754</v>
          </cell>
          <cell r="X4241">
            <v>61.162885646285609</v>
          </cell>
          <cell r="Y4241">
            <v>61.94387351456492</v>
          </cell>
          <cell r="Z4241">
            <v>62.762198341341403</v>
          </cell>
          <cell r="AA4241">
            <v>63.678439181486489</v>
          </cell>
          <cell r="AB4241">
            <v>64.520775498172327</v>
          </cell>
          <cell r="AC4241">
            <v>65.364607857843168</v>
          </cell>
          <cell r="AD4241">
            <v>66.238987169908881</v>
          </cell>
          <cell r="AE4241">
            <v>67.125063013269198</v>
          </cell>
          <cell r="AF4241">
            <v>68.022991851877961</v>
          </cell>
          <cell r="AG4241">
            <v>68.932932242700019</v>
          </cell>
          <cell r="AH4241">
            <v>69.855044863709381</v>
          </cell>
          <cell r="AI4241">
            <v>70.789492542261797</v>
          </cell>
          <cell r="AJ4241">
            <v>71.73644028384696</v>
          </cell>
          <cell r="AK4241">
            <v>72.696055301225314</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row>
        <row r="4242">
          <cell r="A4242" t="str">
            <v>WYResidentialDLC Central ACWinter Peak Reduction @Meter  (MW)High Participation Case0</v>
          </cell>
          <cell r="B4242" t="str">
            <v>WY</v>
          </cell>
          <cell r="C4242" t="str">
            <v>Residential</v>
          </cell>
          <cell r="D4242" t="str">
            <v>DLC Central AC</v>
          </cell>
          <cell r="E4242" t="str">
            <v>Winter Peak Reduction @Meter  (MW)</v>
          </cell>
          <cell r="F4242" t="str">
            <v>High Participation Case</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row>
        <row r="4243">
          <cell r="A4243" t="str">
            <v>WYResidentialDLC Central ACWinter Peak Reduction @Generation (MW)High Participation Case0</v>
          </cell>
          <cell r="B4243" t="str">
            <v>WY</v>
          </cell>
          <cell r="C4243" t="str">
            <v>Residential</v>
          </cell>
          <cell r="D4243" t="str">
            <v>DLC Central AC</v>
          </cell>
          <cell r="E4243" t="str">
            <v>Winter Peak Reduction @Generation (MW)</v>
          </cell>
          <cell r="F4243" t="str">
            <v>High Participation Case</v>
          </cell>
          <cell r="G4243">
            <v>0</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row>
        <row r="4244">
          <cell r="A4244" t="str">
            <v>WYResidentialDLC Central ACProgram Annual BenefitsHigh Participation Case0</v>
          </cell>
          <cell r="B4244" t="str">
            <v>WY</v>
          </cell>
          <cell r="C4244" t="str">
            <v>Residential</v>
          </cell>
          <cell r="D4244" t="str">
            <v>DLC Central AC</v>
          </cell>
          <cell r="E4244" t="str">
            <v>Program Annual Benefits</v>
          </cell>
          <cell r="F4244" t="str">
            <v>High Participation Case</v>
          </cell>
          <cell r="G4244">
            <v>0</v>
          </cell>
        </row>
        <row r="4245">
          <cell r="A4245" t="str">
            <v>WYResidentialDLC Central ACNew ParticipantsHigh Participation Case0</v>
          </cell>
          <cell r="B4245" t="str">
            <v>WY</v>
          </cell>
          <cell r="C4245" t="str">
            <v>Residential</v>
          </cell>
          <cell r="D4245" t="str">
            <v>DLC Central AC</v>
          </cell>
          <cell r="E4245" t="str">
            <v>New Participants</v>
          </cell>
          <cell r="F4245" t="str">
            <v>High Participation Case</v>
          </cell>
          <cell r="G4245">
            <v>0</v>
          </cell>
          <cell r="H4245">
            <v>0</v>
          </cell>
          <cell r="I4245">
            <v>0</v>
          </cell>
          <cell r="J4245">
            <v>0</v>
          </cell>
          <cell r="K4245">
            <v>0</v>
          </cell>
          <cell r="L4245">
            <v>0</v>
          </cell>
          <cell r="M4245">
            <v>0</v>
          </cell>
          <cell r="N4245">
            <v>0</v>
          </cell>
          <cell r="O4245">
            <v>0</v>
          </cell>
          <cell r="P4245">
            <v>0</v>
          </cell>
          <cell r="Q4245">
            <v>0</v>
          </cell>
          <cell r="R4245">
            <v>16746.686550000006</v>
          </cell>
          <cell r="S4245">
            <v>34271.919000000009</v>
          </cell>
          <cell r="T4245">
            <v>69833.664450000011</v>
          </cell>
          <cell r="U4245">
            <v>36847.527750000037</v>
          </cell>
          <cell r="V4245">
            <v>20100.588749999937</v>
          </cell>
          <cell r="W4245">
            <v>2583.0255000000179</v>
          </cell>
          <cell r="X4245">
            <v>2585.7149999999965</v>
          </cell>
          <cell r="Y4245">
            <v>2585.2035000000324</v>
          </cell>
          <cell r="Z4245">
            <v>2584.5764999999665</v>
          </cell>
          <cell r="AA4245">
            <v>2584.3950000000186</v>
          </cell>
          <cell r="AB4245">
            <v>2584.7249999999767</v>
          </cell>
          <cell r="AC4245">
            <v>2592.8595000000205</v>
          </cell>
          <cell r="AD4245">
            <v>2694.0321599718882</v>
          </cell>
          <cell r="AE4245">
            <v>2731.0805338135397</v>
          </cell>
          <cell r="AF4245">
            <v>2768.6383974915661</v>
          </cell>
          <cell r="AG4245">
            <v>2806.7127575183695</v>
          </cell>
          <cell r="AH4245">
            <v>2845.3107167601411</v>
          </cell>
          <cell r="AI4245">
            <v>2884.4394757617847</v>
          </cell>
          <cell r="AJ4245">
            <v>2924.1063340901455</v>
          </cell>
          <cell r="AK4245">
            <v>2964.3186916958948</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row>
        <row r="4246">
          <cell r="A4246" t="str">
            <v>WYResidentialDLC Central ACIncentive CostsHigh Participation Case0</v>
          </cell>
          <cell r="B4246" t="str">
            <v>WY</v>
          </cell>
          <cell r="C4246" t="str">
            <v>Residential</v>
          </cell>
          <cell r="D4246" t="str">
            <v>DLC Central AC</v>
          </cell>
          <cell r="E4246" t="str">
            <v>Incentive Costs</v>
          </cell>
          <cell r="F4246" t="str">
            <v>High Participation Case</v>
          </cell>
          <cell r="G4246">
            <v>0</v>
          </cell>
          <cell r="H4246">
            <v>0</v>
          </cell>
          <cell r="I4246">
            <v>0</v>
          </cell>
          <cell r="J4246">
            <v>0</v>
          </cell>
          <cell r="K4246">
            <v>0</v>
          </cell>
          <cell r="L4246">
            <v>0</v>
          </cell>
          <cell r="M4246">
            <v>0</v>
          </cell>
          <cell r="N4246">
            <v>0</v>
          </cell>
          <cell r="O4246">
            <v>0</v>
          </cell>
          <cell r="P4246">
            <v>0</v>
          </cell>
          <cell r="Q4246">
            <v>0</v>
          </cell>
          <cell r="R4246">
            <v>351680.42</v>
          </cell>
          <cell r="S4246">
            <v>1071390.72</v>
          </cell>
          <cell r="T4246">
            <v>2537897.67</v>
          </cell>
          <cell r="U4246">
            <v>3311695.75</v>
          </cell>
          <cell r="V4246">
            <v>3733808.12</v>
          </cell>
          <cell r="W4246">
            <v>3788051.65</v>
          </cell>
          <cell r="X4246">
            <v>3842351.67</v>
          </cell>
          <cell r="Y4246">
            <v>3896640.94</v>
          </cell>
          <cell r="Z4246">
            <v>3950917.05</v>
          </cell>
          <cell r="AA4246">
            <v>4005189.34</v>
          </cell>
          <cell r="AB4246">
            <v>4059468.57</v>
          </cell>
          <cell r="AC4246">
            <v>4113918.62</v>
          </cell>
          <cell r="AD4246">
            <v>4170493.29</v>
          </cell>
          <cell r="AE4246">
            <v>4227845.9800000004</v>
          </cell>
          <cell r="AF4246">
            <v>4285987.3899999997</v>
          </cell>
          <cell r="AG4246">
            <v>4344928.3600000003</v>
          </cell>
          <cell r="AH4246">
            <v>4404679.88</v>
          </cell>
          <cell r="AI4246">
            <v>4465253.1100000003</v>
          </cell>
          <cell r="AJ4246">
            <v>4526659.34</v>
          </cell>
          <cell r="AK4246">
            <v>4588910.04</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row>
        <row r="4247">
          <cell r="A4247" t="str">
            <v>WYResidentialDLC Central ACParticipantsHigh Participation Case0</v>
          </cell>
          <cell r="B4247" t="str">
            <v>WY</v>
          </cell>
          <cell r="C4247" t="str">
            <v>Residential</v>
          </cell>
          <cell r="D4247" t="str">
            <v>DLC Central AC</v>
          </cell>
          <cell r="E4247" t="str">
            <v>Participants</v>
          </cell>
          <cell r="F4247" t="str">
            <v>High Participation Case</v>
          </cell>
          <cell r="G4247">
            <v>0</v>
          </cell>
          <cell r="H4247">
            <v>0</v>
          </cell>
          <cell r="I4247">
            <v>0</v>
          </cell>
          <cell r="J4247">
            <v>0</v>
          </cell>
          <cell r="K4247">
            <v>0</v>
          </cell>
          <cell r="L4247">
            <v>0</v>
          </cell>
          <cell r="M4247">
            <v>0</v>
          </cell>
          <cell r="N4247">
            <v>0</v>
          </cell>
          <cell r="O4247">
            <v>0</v>
          </cell>
          <cell r="P4247">
            <v>0</v>
          </cell>
          <cell r="Q4247">
            <v>0</v>
          </cell>
          <cell r="R4247">
            <v>16746.686550000006</v>
          </cell>
          <cell r="S4247">
            <v>51018.605550000015</v>
          </cell>
          <cell r="T4247">
            <v>120852.27000000002</v>
          </cell>
          <cell r="U4247">
            <v>157699.79775000006</v>
          </cell>
          <cell r="V4247">
            <v>177800.38649999999</v>
          </cell>
          <cell r="W4247">
            <v>180383.41200000001</v>
          </cell>
          <cell r="X4247">
            <v>182969.12700000001</v>
          </cell>
          <cell r="Y4247">
            <v>185554.33050000004</v>
          </cell>
          <cell r="Z4247">
            <v>188138.90700000001</v>
          </cell>
          <cell r="AA4247">
            <v>190723.30200000003</v>
          </cell>
          <cell r="AB4247">
            <v>193308.027</v>
          </cell>
          <cell r="AC4247">
            <v>195900.88650000002</v>
          </cell>
          <cell r="AD4247">
            <v>198594.91865997191</v>
          </cell>
          <cell r="AE4247">
            <v>201325.99919378545</v>
          </cell>
          <cell r="AF4247">
            <v>204094.63759127702</v>
          </cell>
          <cell r="AG4247">
            <v>206901.35034879539</v>
          </cell>
          <cell r="AH4247">
            <v>209746.66106555553</v>
          </cell>
          <cell r="AI4247">
            <v>212631.10054131731</v>
          </cell>
          <cell r="AJ4247">
            <v>215555.20687540746</v>
          </cell>
          <cell r="AK4247">
            <v>218519.52556710335</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row>
        <row r="4248">
          <cell r="A4248" t="str">
            <v>WYSmall C&amp;IDLC Central ACProgram Annual BenefitsHigh Participation Case0</v>
          </cell>
          <cell r="B4248" t="str">
            <v>WY</v>
          </cell>
          <cell r="C4248" t="str">
            <v>Small C&amp;I</v>
          </cell>
          <cell r="D4248" t="str">
            <v>DLC Central AC</v>
          </cell>
          <cell r="E4248" t="str">
            <v>Program Annual Benefits</v>
          </cell>
          <cell r="F4248" t="str">
            <v>High Participation Case</v>
          </cell>
          <cell r="G4248">
            <v>0</v>
          </cell>
          <cell r="H4248">
            <v>0</v>
          </cell>
          <cell r="I4248">
            <v>0</v>
          </cell>
          <cell r="J4248">
            <v>0</v>
          </cell>
          <cell r="K4248">
            <v>0</v>
          </cell>
          <cell r="L4248">
            <v>0</v>
          </cell>
          <cell r="M4248">
            <v>0</v>
          </cell>
          <cell r="N4248">
            <v>0</v>
          </cell>
          <cell r="O4248">
            <v>0</v>
          </cell>
          <cell r="P4248">
            <v>0</v>
          </cell>
          <cell r="Q4248">
            <v>0</v>
          </cell>
          <cell r="R4248">
            <v>573231.01</v>
          </cell>
          <cell r="S4248">
            <v>1745288.43</v>
          </cell>
          <cell r="T4248">
            <v>4127886.26</v>
          </cell>
          <cell r="U4248">
            <v>5388069.9000000004</v>
          </cell>
          <cell r="V4248">
            <v>6066603.5300000003</v>
          </cell>
          <cell r="W4248">
            <v>6146956.6100000003</v>
          </cell>
          <cell r="X4248">
            <v>6226381.7599999998</v>
          </cell>
          <cell r="Y4248">
            <v>6305886.3200000003</v>
          </cell>
          <cell r="Z4248">
            <v>6389191.79</v>
          </cell>
          <cell r="AA4248">
            <v>6482465.1100000003</v>
          </cell>
          <cell r="AB4248">
            <v>6568214.9500000002</v>
          </cell>
          <cell r="AC4248">
            <v>6654117.0800000001</v>
          </cell>
          <cell r="AD4248">
            <v>6743128.8899999997</v>
          </cell>
          <cell r="AE4248">
            <v>6833331.4100000001</v>
          </cell>
          <cell r="AF4248">
            <v>6924740.5700000003</v>
          </cell>
          <cell r="AG4248">
            <v>7017372.5</v>
          </cell>
          <cell r="AH4248">
            <v>7111243.5700000003</v>
          </cell>
          <cell r="AI4248">
            <v>7206370.3399999999</v>
          </cell>
          <cell r="AJ4248">
            <v>7302769.6200000001</v>
          </cell>
          <cell r="AK4248">
            <v>7400458.4299999997</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row>
        <row r="4249">
          <cell r="A4249" t="str">
            <v>WYSmall C&amp;IDLC Central ACProgram Annual CostsHigh Participation Case0</v>
          </cell>
          <cell r="B4249" t="str">
            <v>WY</v>
          </cell>
          <cell r="C4249" t="str">
            <v>Small C&amp;I</v>
          </cell>
          <cell r="D4249" t="str">
            <v>DLC Central AC</v>
          </cell>
          <cell r="E4249" t="str">
            <v>Program Annual Costs</v>
          </cell>
          <cell r="F4249" t="str">
            <v>High Participation Case</v>
          </cell>
          <cell r="G4249">
            <v>0</v>
          </cell>
          <cell r="H4249">
            <v>0</v>
          </cell>
          <cell r="I4249">
            <v>0</v>
          </cell>
          <cell r="J4249">
            <v>0</v>
          </cell>
          <cell r="K4249">
            <v>0</v>
          </cell>
          <cell r="L4249">
            <v>0</v>
          </cell>
          <cell r="M4249">
            <v>0</v>
          </cell>
          <cell r="N4249">
            <v>0</v>
          </cell>
          <cell r="O4249">
            <v>0</v>
          </cell>
          <cell r="P4249">
            <v>0</v>
          </cell>
          <cell r="Q4249">
            <v>0</v>
          </cell>
          <cell r="R4249">
            <v>5834317.1500000004</v>
          </cell>
          <cell r="S4249">
            <v>12509121.98</v>
          </cell>
          <cell r="T4249">
            <v>26286343.199999999</v>
          </cell>
          <cell r="U4249">
            <v>16130618.27</v>
          </cell>
          <cell r="V4249">
            <v>10911310.720000001</v>
          </cell>
          <cell r="W4249">
            <v>4823091.07</v>
          </cell>
          <cell r="X4249">
            <v>4899046.41</v>
          </cell>
          <cell r="Y4249">
            <v>4974249.76</v>
          </cell>
          <cell r="Z4249">
            <v>5049879.66</v>
          </cell>
          <cell r="AA4249">
            <v>5126289.05</v>
          </cell>
          <cell r="AB4249">
            <v>5203203.5</v>
          </cell>
          <cell r="AC4249">
            <v>5283869.59</v>
          </cell>
          <cell r="AD4249">
            <v>5405233.1200000001</v>
          </cell>
          <cell r="AE4249">
            <v>5502775.29</v>
          </cell>
          <cell r="AF4249">
            <v>5602414.6799999997</v>
          </cell>
          <cell r="AG4249">
            <v>5704204.7300000004</v>
          </cell>
          <cell r="AH4249">
            <v>5808200.4400000004</v>
          </cell>
          <cell r="AI4249">
            <v>5914458.3899999997</v>
          </cell>
          <cell r="AJ4249">
            <v>6023036.7800000003</v>
          </cell>
          <cell r="AK4249">
            <v>6133995.5099999998</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row>
        <row r="4250">
          <cell r="A4250" t="str">
            <v>WYSmall C&amp;IDLC Central ACNon-Incentive CostsHigh Participation Case0</v>
          </cell>
          <cell r="B4250" t="str">
            <v>WY</v>
          </cell>
          <cell r="C4250" t="str">
            <v>Small C&amp;I</v>
          </cell>
          <cell r="D4250" t="str">
            <v>DLC Central AC</v>
          </cell>
          <cell r="E4250" t="str">
            <v>Non-Incentive Costs</v>
          </cell>
          <cell r="F4250" t="str">
            <v>High Participation Case</v>
          </cell>
          <cell r="G4250">
            <v>0</v>
          </cell>
          <cell r="H4250">
            <v>0</v>
          </cell>
          <cell r="I4250">
            <v>0</v>
          </cell>
          <cell r="J4250">
            <v>0</v>
          </cell>
          <cell r="K4250">
            <v>0</v>
          </cell>
          <cell r="L4250">
            <v>0</v>
          </cell>
          <cell r="M4250">
            <v>0</v>
          </cell>
          <cell r="N4250">
            <v>0</v>
          </cell>
          <cell r="O4250">
            <v>0</v>
          </cell>
          <cell r="P4250">
            <v>0</v>
          </cell>
          <cell r="Q4250">
            <v>0</v>
          </cell>
          <cell r="R4250">
            <v>5482636.7300000004</v>
          </cell>
          <cell r="S4250">
            <v>11437731.27</v>
          </cell>
          <cell r="T4250">
            <v>23748445.530000001</v>
          </cell>
          <cell r="U4250">
            <v>12818922.52</v>
          </cell>
          <cell r="V4250">
            <v>7177502.6100000003</v>
          </cell>
          <cell r="W4250">
            <v>1035039.42</v>
          </cell>
          <cell r="X4250">
            <v>1056694.75</v>
          </cell>
          <cell r="Y4250">
            <v>1077608.81</v>
          </cell>
          <cell r="Z4250">
            <v>1098962.6200000001</v>
          </cell>
          <cell r="AA4250">
            <v>1121099.71</v>
          </cell>
          <cell r="AB4250">
            <v>1143734.93</v>
          </cell>
          <cell r="AC4250">
            <v>1169950.97</v>
          </cell>
          <cell r="AD4250">
            <v>1234739.83</v>
          </cell>
          <cell r="AE4250">
            <v>1274929.31</v>
          </cell>
          <cell r="AF4250">
            <v>1316427.29</v>
          </cell>
          <cell r="AG4250">
            <v>1359276.37</v>
          </cell>
          <cell r="AH4250">
            <v>1403520.56</v>
          </cell>
          <cell r="AI4250">
            <v>1449205.28</v>
          </cell>
          <cell r="AJ4250">
            <v>1496377.44</v>
          </cell>
          <cell r="AK4250">
            <v>1545085.48</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row>
        <row r="4251">
          <cell r="A4251" t="str">
            <v>WYSmall C&amp;IDLC Central ACSummer Peak Reduction @Meter  (MW)High Participation Case0</v>
          </cell>
          <cell r="B4251" t="str">
            <v>WY</v>
          </cell>
          <cell r="C4251" t="str">
            <v>Small C&amp;I</v>
          </cell>
          <cell r="D4251" t="str">
            <v>DLC Central AC</v>
          </cell>
          <cell r="E4251" t="str">
            <v>Summer Peak Reduction @Meter  (MW)</v>
          </cell>
          <cell r="F4251" t="str">
            <v>High Participation Case</v>
          </cell>
          <cell r="G4251">
            <v>0</v>
          </cell>
          <cell r="H4251">
            <v>0</v>
          </cell>
          <cell r="I4251">
            <v>0</v>
          </cell>
          <cell r="J4251">
            <v>0</v>
          </cell>
          <cell r="K4251">
            <v>0</v>
          </cell>
          <cell r="L4251">
            <v>0</v>
          </cell>
          <cell r="M4251">
            <v>0</v>
          </cell>
          <cell r="N4251">
            <v>0</v>
          </cell>
          <cell r="O4251">
            <v>0</v>
          </cell>
          <cell r="P4251">
            <v>0</v>
          </cell>
          <cell r="Q4251">
            <v>0</v>
          </cell>
          <cell r="R4251">
            <v>5.1061481672101516</v>
          </cell>
          <cell r="S4251">
            <v>15.546439584201273</v>
          </cell>
          <cell r="T4251">
            <v>36.769815927493447</v>
          </cell>
          <cell r="U4251">
            <v>47.99510590524666</v>
          </cell>
          <cell r="V4251">
            <v>54.039254216657497</v>
          </cell>
          <cell r="W4251">
            <v>54.75501228123791</v>
          </cell>
          <cell r="X4251">
            <v>55.462504704051796</v>
          </cell>
          <cell r="Y4251">
            <v>56.170704503007471</v>
          </cell>
          <cell r="Z4251">
            <v>56.91276145592839</v>
          </cell>
          <cell r="AA4251">
            <v>57.74360864977195</v>
          </cell>
          <cell r="AB4251">
            <v>58.507439221742665</v>
          </cell>
          <cell r="AC4251">
            <v>59.27262640549219</v>
          </cell>
          <cell r="AD4251">
            <v>60.065513565673378</v>
          </cell>
          <cell r="AE4251">
            <v>60.869007140432515</v>
          </cell>
          <cell r="AF4251">
            <v>61.683249011282939</v>
          </cell>
          <cell r="AG4251">
            <v>62.508382957680382</v>
          </cell>
          <cell r="AH4251">
            <v>63.344554682411669</v>
          </cell>
          <cell r="AI4251">
            <v>64.191911837323005</v>
          </cell>
          <cell r="AJ4251">
            <v>65.050604049392433</v>
          </cell>
          <cell r="AK4251">
            <v>65.920782947151125</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row>
        <row r="4252">
          <cell r="A4252" t="str">
            <v>WYSmall C&amp;IDLC Central ACSummer Peak Reduction @Generation (MW)High Participation Case0</v>
          </cell>
          <cell r="B4252" t="str">
            <v>WY</v>
          </cell>
          <cell r="C4252" t="str">
            <v>Small C&amp;I</v>
          </cell>
          <cell r="D4252" t="str">
            <v>DLC Central AC</v>
          </cell>
          <cell r="E4252" t="str">
            <v>Summer Peak Reduction @Generation (MW)</v>
          </cell>
          <cell r="F4252" t="str">
            <v>High Participation Case</v>
          </cell>
          <cell r="G4252">
            <v>0</v>
          </cell>
          <cell r="H4252">
            <v>0</v>
          </cell>
          <cell r="I4252">
            <v>0</v>
          </cell>
          <cell r="J4252">
            <v>0</v>
          </cell>
          <cell r="K4252">
            <v>0</v>
          </cell>
          <cell r="L4252">
            <v>0</v>
          </cell>
          <cell r="M4252">
            <v>0</v>
          </cell>
          <cell r="N4252">
            <v>0</v>
          </cell>
          <cell r="O4252">
            <v>0</v>
          </cell>
          <cell r="P4252">
            <v>0</v>
          </cell>
          <cell r="Q4252">
            <v>0</v>
          </cell>
          <cell r="R4252">
            <v>5.6309529854545115</v>
          </cell>
          <cell r="S4252">
            <v>17.1442871462299</v>
          </cell>
          <cell r="T4252">
            <v>40.548980952242438</v>
          </cell>
          <cell r="U4252">
            <v>52.92799504328039</v>
          </cell>
          <cell r="V4252">
            <v>59.593354892652727</v>
          </cell>
          <cell r="W4252">
            <v>60.382677857562754</v>
          </cell>
          <cell r="X4252">
            <v>61.162885646285609</v>
          </cell>
          <cell r="Y4252">
            <v>61.94387351456492</v>
          </cell>
          <cell r="Z4252">
            <v>62.762198341341403</v>
          </cell>
          <cell r="AA4252">
            <v>63.678439181486489</v>
          </cell>
          <cell r="AB4252">
            <v>64.520775498172327</v>
          </cell>
          <cell r="AC4252">
            <v>65.364607857843168</v>
          </cell>
          <cell r="AD4252">
            <v>66.238987169908881</v>
          </cell>
          <cell r="AE4252">
            <v>67.125063013269198</v>
          </cell>
          <cell r="AF4252">
            <v>68.022991851877961</v>
          </cell>
          <cell r="AG4252">
            <v>68.932932242700019</v>
          </cell>
          <cell r="AH4252">
            <v>69.855044863709381</v>
          </cell>
          <cell r="AI4252">
            <v>70.789492542261797</v>
          </cell>
          <cell r="AJ4252">
            <v>71.73644028384696</v>
          </cell>
          <cell r="AK4252">
            <v>72.696055301225314</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row>
        <row r="4253">
          <cell r="A4253" t="str">
            <v>WYSmall C&amp;IDLC Central ACWinter Peak Reduction @Meter  (MW)High Participation Case0</v>
          </cell>
          <cell r="B4253" t="str">
            <v>WY</v>
          </cell>
          <cell r="C4253" t="str">
            <v>Small C&amp;I</v>
          </cell>
          <cell r="D4253" t="str">
            <v>DLC Central AC</v>
          </cell>
          <cell r="E4253" t="str">
            <v>Winter Peak Reduction @Meter  (MW)</v>
          </cell>
          <cell r="F4253" t="str">
            <v>High Participation Case</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row>
        <row r="4254">
          <cell r="A4254" t="str">
            <v>WYSmall C&amp;IDLC Central ACWinter Peak Reduction @Generation (MW)High Participation Case0</v>
          </cell>
          <cell r="B4254" t="str">
            <v>WY</v>
          </cell>
          <cell r="C4254" t="str">
            <v>Small C&amp;I</v>
          </cell>
          <cell r="D4254" t="str">
            <v>DLC Central AC</v>
          </cell>
          <cell r="E4254" t="str">
            <v>Winter Peak Reduction @Generation (MW)</v>
          </cell>
          <cell r="F4254" t="str">
            <v>High Participation Case</v>
          </cell>
          <cell r="G4254">
            <v>0</v>
          </cell>
          <cell r="H4254">
            <v>0</v>
          </cell>
          <cell r="I4254">
            <v>0</v>
          </cell>
          <cell r="J4254">
            <v>0</v>
          </cell>
          <cell r="K4254">
            <v>0</v>
          </cell>
          <cell r="L4254">
            <v>0</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row>
        <row r="4255">
          <cell r="A4255" t="str">
            <v>WYSmall C&amp;IDLC Central ACProgram Annual BenefitsHigh Participation Case0</v>
          </cell>
          <cell r="B4255" t="str">
            <v>WY</v>
          </cell>
          <cell r="C4255" t="str">
            <v>Small C&amp;I</v>
          </cell>
          <cell r="D4255" t="str">
            <v>DLC Central AC</v>
          </cell>
          <cell r="E4255" t="str">
            <v>Program Annual Benefits</v>
          </cell>
          <cell r="F4255" t="str">
            <v>High Participation Case</v>
          </cell>
          <cell r="G4255">
            <v>0</v>
          </cell>
        </row>
        <row r="4256">
          <cell r="A4256" t="str">
            <v>WYSmall C&amp;IDLC Central ACNew ParticipantsHigh Participation Case0</v>
          </cell>
          <cell r="B4256" t="str">
            <v>WY</v>
          </cell>
          <cell r="C4256" t="str">
            <v>Small C&amp;I</v>
          </cell>
          <cell r="D4256" t="str">
            <v>DLC Central AC</v>
          </cell>
          <cell r="E4256" t="str">
            <v>New Participants</v>
          </cell>
          <cell r="F4256" t="str">
            <v>High Participation Case</v>
          </cell>
          <cell r="G4256">
            <v>0</v>
          </cell>
          <cell r="H4256">
            <v>0</v>
          </cell>
          <cell r="I4256">
            <v>0</v>
          </cell>
          <cell r="J4256">
            <v>0</v>
          </cell>
          <cell r="K4256">
            <v>0</v>
          </cell>
          <cell r="L4256">
            <v>0</v>
          </cell>
          <cell r="M4256">
            <v>0</v>
          </cell>
          <cell r="N4256">
            <v>0</v>
          </cell>
          <cell r="O4256">
            <v>0</v>
          </cell>
          <cell r="P4256">
            <v>0</v>
          </cell>
          <cell r="Q4256">
            <v>0</v>
          </cell>
          <cell r="R4256">
            <v>16746.686550000006</v>
          </cell>
          <cell r="S4256">
            <v>34271.919000000009</v>
          </cell>
          <cell r="T4256">
            <v>69833.664450000011</v>
          </cell>
          <cell r="U4256">
            <v>36847.527750000037</v>
          </cell>
          <cell r="V4256">
            <v>20100.588749999937</v>
          </cell>
          <cell r="W4256">
            <v>2583.0255000000179</v>
          </cell>
          <cell r="X4256">
            <v>2585.7149999999965</v>
          </cell>
          <cell r="Y4256">
            <v>2585.2035000000324</v>
          </cell>
          <cell r="Z4256">
            <v>2584.5764999999665</v>
          </cell>
          <cell r="AA4256">
            <v>2584.3950000000186</v>
          </cell>
          <cell r="AB4256">
            <v>2584.7249999999767</v>
          </cell>
          <cell r="AC4256">
            <v>2592.8595000000205</v>
          </cell>
          <cell r="AD4256">
            <v>2694.0321599718882</v>
          </cell>
          <cell r="AE4256">
            <v>2731.0805338135397</v>
          </cell>
          <cell r="AF4256">
            <v>2768.6383974915661</v>
          </cell>
          <cell r="AG4256">
            <v>2806.7127575183695</v>
          </cell>
          <cell r="AH4256">
            <v>2845.3107167601411</v>
          </cell>
          <cell r="AI4256">
            <v>2884.4394757617847</v>
          </cell>
          <cell r="AJ4256">
            <v>2924.1063340901455</v>
          </cell>
          <cell r="AK4256">
            <v>2964.3186916958948</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row>
        <row r="4257">
          <cell r="A4257" t="str">
            <v>WYSmall C&amp;IDLC Central ACIncentive CostsHigh Participation Case0</v>
          </cell>
          <cell r="B4257" t="str">
            <v>WY</v>
          </cell>
          <cell r="C4257" t="str">
            <v>Small C&amp;I</v>
          </cell>
          <cell r="D4257" t="str">
            <v>DLC Central AC</v>
          </cell>
          <cell r="E4257" t="str">
            <v>Incentive Costs</v>
          </cell>
          <cell r="F4257" t="str">
            <v>High Participation Case</v>
          </cell>
          <cell r="G4257">
            <v>0</v>
          </cell>
          <cell r="H4257">
            <v>0</v>
          </cell>
          <cell r="I4257">
            <v>0</v>
          </cell>
          <cell r="J4257">
            <v>0</v>
          </cell>
          <cell r="K4257">
            <v>0</v>
          </cell>
          <cell r="L4257">
            <v>0</v>
          </cell>
          <cell r="M4257">
            <v>0</v>
          </cell>
          <cell r="N4257">
            <v>0</v>
          </cell>
          <cell r="O4257">
            <v>0</v>
          </cell>
          <cell r="P4257">
            <v>0</v>
          </cell>
          <cell r="Q4257">
            <v>0</v>
          </cell>
          <cell r="R4257">
            <v>351680.42</v>
          </cell>
          <cell r="S4257">
            <v>1071390.72</v>
          </cell>
          <cell r="T4257">
            <v>2537897.67</v>
          </cell>
          <cell r="U4257">
            <v>3311695.75</v>
          </cell>
          <cell r="V4257">
            <v>3733808.12</v>
          </cell>
          <cell r="W4257">
            <v>3788051.65</v>
          </cell>
          <cell r="X4257">
            <v>3842351.67</v>
          </cell>
          <cell r="Y4257">
            <v>3896640.94</v>
          </cell>
          <cell r="Z4257">
            <v>3950917.05</v>
          </cell>
          <cell r="AA4257">
            <v>4005189.34</v>
          </cell>
          <cell r="AB4257">
            <v>4059468.57</v>
          </cell>
          <cell r="AC4257">
            <v>4113918.62</v>
          </cell>
          <cell r="AD4257">
            <v>4170493.29</v>
          </cell>
          <cell r="AE4257">
            <v>4227845.9800000004</v>
          </cell>
          <cell r="AF4257">
            <v>4285987.3899999997</v>
          </cell>
          <cell r="AG4257">
            <v>4344928.3600000003</v>
          </cell>
          <cell r="AH4257">
            <v>4404679.88</v>
          </cell>
          <cell r="AI4257">
            <v>4465253.1100000003</v>
          </cell>
          <cell r="AJ4257">
            <v>4526659.34</v>
          </cell>
          <cell r="AK4257">
            <v>4588910.04</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row>
        <row r="4258">
          <cell r="A4258" t="str">
            <v>WYSmall C&amp;IDLC Central ACParticipantsHigh Participation Case0</v>
          </cell>
          <cell r="B4258" t="str">
            <v>WY</v>
          </cell>
          <cell r="C4258" t="str">
            <v>Small C&amp;I</v>
          </cell>
          <cell r="D4258" t="str">
            <v>DLC Central AC</v>
          </cell>
          <cell r="E4258" t="str">
            <v>Participants</v>
          </cell>
          <cell r="F4258" t="str">
            <v>High Participation Case</v>
          </cell>
          <cell r="G4258">
            <v>0</v>
          </cell>
          <cell r="H4258">
            <v>0</v>
          </cell>
          <cell r="I4258">
            <v>0</v>
          </cell>
          <cell r="J4258">
            <v>0</v>
          </cell>
          <cell r="K4258">
            <v>0</v>
          </cell>
          <cell r="L4258">
            <v>0</v>
          </cell>
          <cell r="M4258">
            <v>0</v>
          </cell>
          <cell r="N4258">
            <v>0</v>
          </cell>
          <cell r="O4258">
            <v>0</v>
          </cell>
          <cell r="P4258">
            <v>0</v>
          </cell>
          <cell r="Q4258">
            <v>0</v>
          </cell>
          <cell r="R4258">
            <v>16746.686550000006</v>
          </cell>
          <cell r="S4258">
            <v>51018.605550000015</v>
          </cell>
          <cell r="T4258">
            <v>120852.27000000002</v>
          </cell>
          <cell r="U4258">
            <v>157699.79775000006</v>
          </cell>
          <cell r="V4258">
            <v>177800.38649999999</v>
          </cell>
          <cell r="W4258">
            <v>180383.41200000001</v>
          </cell>
          <cell r="X4258">
            <v>182969.12700000001</v>
          </cell>
          <cell r="Y4258">
            <v>185554.33050000004</v>
          </cell>
          <cell r="Z4258">
            <v>188138.90700000001</v>
          </cell>
          <cell r="AA4258">
            <v>190723.30200000003</v>
          </cell>
          <cell r="AB4258">
            <v>193308.027</v>
          </cell>
          <cell r="AC4258">
            <v>195900.88650000002</v>
          </cell>
          <cell r="AD4258">
            <v>198594.91865997191</v>
          </cell>
          <cell r="AE4258">
            <v>201325.99919378545</v>
          </cell>
          <cell r="AF4258">
            <v>204094.63759127702</v>
          </cell>
          <cell r="AG4258">
            <v>206901.35034879539</v>
          </cell>
          <cell r="AH4258">
            <v>209746.66106555553</v>
          </cell>
          <cell r="AI4258">
            <v>212631.10054131731</v>
          </cell>
          <cell r="AJ4258">
            <v>215555.20687540746</v>
          </cell>
          <cell r="AK4258">
            <v>218519.52556710335</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row>
        <row r="4259">
          <cell r="A4259" t="str">
            <v>WYResidentialDLC Elec Vehicle ChargingProgram Annual BenefitsHigh Participation Case0</v>
          </cell>
          <cell r="B4259" t="str">
            <v>WY</v>
          </cell>
          <cell r="C4259" t="str">
            <v>Residential</v>
          </cell>
          <cell r="D4259" t="str">
            <v>DLC Elec Vehicle Charging</v>
          </cell>
          <cell r="E4259" t="str">
            <v>Program Annual Benefits</v>
          </cell>
          <cell r="F4259" t="str">
            <v>High Participation Case</v>
          </cell>
          <cell r="G4259">
            <v>0</v>
          </cell>
          <cell r="H4259">
            <v>0</v>
          </cell>
          <cell r="I4259">
            <v>0</v>
          </cell>
          <cell r="J4259">
            <v>0</v>
          </cell>
          <cell r="K4259">
            <v>0</v>
          </cell>
          <cell r="L4259">
            <v>0</v>
          </cell>
          <cell r="M4259">
            <v>0</v>
          </cell>
          <cell r="N4259">
            <v>0</v>
          </cell>
          <cell r="O4259">
            <v>0</v>
          </cell>
          <cell r="P4259">
            <v>0</v>
          </cell>
          <cell r="Q4259">
            <v>0</v>
          </cell>
          <cell r="R4259">
            <v>573231.01</v>
          </cell>
          <cell r="S4259">
            <v>1745288.43</v>
          </cell>
          <cell r="T4259">
            <v>4127886.26</v>
          </cell>
          <cell r="U4259">
            <v>5388069.9000000004</v>
          </cell>
          <cell r="V4259">
            <v>6066603.5300000003</v>
          </cell>
          <cell r="W4259">
            <v>6146956.6100000003</v>
          </cell>
          <cell r="X4259">
            <v>6226381.7599999998</v>
          </cell>
          <cell r="Y4259">
            <v>6305886.3200000003</v>
          </cell>
          <cell r="Z4259">
            <v>6389191.79</v>
          </cell>
          <cell r="AA4259">
            <v>6482465.1100000003</v>
          </cell>
          <cell r="AB4259">
            <v>6568214.9500000002</v>
          </cell>
          <cell r="AC4259">
            <v>6654117.0800000001</v>
          </cell>
          <cell r="AD4259">
            <v>6743128.8899999997</v>
          </cell>
          <cell r="AE4259">
            <v>6833331.4100000001</v>
          </cell>
          <cell r="AF4259">
            <v>6924740.5700000003</v>
          </cell>
          <cell r="AG4259">
            <v>7017372.5</v>
          </cell>
          <cell r="AH4259">
            <v>7111243.5700000003</v>
          </cell>
          <cell r="AI4259">
            <v>7206370.3399999999</v>
          </cell>
          <cell r="AJ4259">
            <v>7302769.6200000001</v>
          </cell>
          <cell r="AK4259">
            <v>7400458.4299999997</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row>
        <row r="4260">
          <cell r="A4260" t="str">
            <v>WYResidentialDLC Elec Vehicle ChargingProgram Annual CostsHigh Participation Case0</v>
          </cell>
          <cell r="B4260" t="str">
            <v>WY</v>
          </cell>
          <cell r="C4260" t="str">
            <v>Residential</v>
          </cell>
          <cell r="D4260" t="str">
            <v>DLC Elec Vehicle Charging</v>
          </cell>
          <cell r="E4260" t="str">
            <v>Program Annual Costs</v>
          </cell>
          <cell r="F4260" t="str">
            <v>High Participation Case</v>
          </cell>
          <cell r="G4260">
            <v>0</v>
          </cell>
          <cell r="H4260">
            <v>0</v>
          </cell>
          <cell r="I4260">
            <v>0</v>
          </cell>
          <cell r="J4260">
            <v>0</v>
          </cell>
          <cell r="K4260">
            <v>0</v>
          </cell>
          <cell r="L4260">
            <v>0</v>
          </cell>
          <cell r="M4260">
            <v>0</v>
          </cell>
          <cell r="N4260">
            <v>0</v>
          </cell>
          <cell r="O4260">
            <v>0</v>
          </cell>
          <cell r="P4260">
            <v>0</v>
          </cell>
          <cell r="Q4260">
            <v>0</v>
          </cell>
          <cell r="R4260">
            <v>5834317.1500000004</v>
          </cell>
          <cell r="S4260">
            <v>12509121.98</v>
          </cell>
          <cell r="T4260">
            <v>26286343.199999999</v>
          </cell>
          <cell r="U4260">
            <v>16130618.27</v>
          </cell>
          <cell r="V4260">
            <v>10911310.720000001</v>
          </cell>
          <cell r="W4260">
            <v>4823091.07</v>
          </cell>
          <cell r="X4260">
            <v>4899046.41</v>
          </cell>
          <cell r="Y4260">
            <v>4974249.76</v>
          </cell>
          <cell r="Z4260">
            <v>5049879.66</v>
          </cell>
          <cell r="AA4260">
            <v>5126289.05</v>
          </cell>
          <cell r="AB4260">
            <v>5203203.5</v>
          </cell>
          <cell r="AC4260">
            <v>5283869.59</v>
          </cell>
          <cell r="AD4260">
            <v>5405233.1200000001</v>
          </cell>
          <cell r="AE4260">
            <v>5502775.29</v>
          </cell>
          <cell r="AF4260">
            <v>5602414.6799999997</v>
          </cell>
          <cell r="AG4260">
            <v>5704204.7300000004</v>
          </cell>
          <cell r="AH4260">
            <v>5808200.4400000004</v>
          </cell>
          <cell r="AI4260">
            <v>5914458.3899999997</v>
          </cell>
          <cell r="AJ4260">
            <v>6023036.7800000003</v>
          </cell>
          <cell r="AK4260">
            <v>6133995.5099999998</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row>
        <row r="4261">
          <cell r="A4261" t="str">
            <v>WYResidentialDLC Elec Vehicle ChargingNon-Incentive CostsHigh Participation Case0</v>
          </cell>
          <cell r="B4261" t="str">
            <v>WY</v>
          </cell>
          <cell r="C4261" t="str">
            <v>Residential</v>
          </cell>
          <cell r="D4261" t="str">
            <v>DLC Elec Vehicle Charging</v>
          </cell>
          <cell r="E4261" t="str">
            <v>Non-Incentive Costs</v>
          </cell>
          <cell r="F4261" t="str">
            <v>High Participation Case</v>
          </cell>
          <cell r="G4261">
            <v>0</v>
          </cell>
          <cell r="H4261">
            <v>0</v>
          </cell>
          <cell r="I4261">
            <v>0</v>
          </cell>
          <cell r="J4261">
            <v>0</v>
          </cell>
          <cell r="K4261">
            <v>0</v>
          </cell>
          <cell r="L4261">
            <v>0</v>
          </cell>
          <cell r="M4261">
            <v>0</v>
          </cell>
          <cell r="N4261">
            <v>0</v>
          </cell>
          <cell r="O4261">
            <v>0</v>
          </cell>
          <cell r="P4261">
            <v>0</v>
          </cell>
          <cell r="Q4261">
            <v>0</v>
          </cell>
          <cell r="R4261">
            <v>5482636.7300000004</v>
          </cell>
          <cell r="S4261">
            <v>11437731.27</v>
          </cell>
          <cell r="T4261">
            <v>23748445.530000001</v>
          </cell>
          <cell r="U4261">
            <v>12818922.52</v>
          </cell>
          <cell r="V4261">
            <v>7177502.6100000003</v>
          </cell>
          <cell r="W4261">
            <v>1035039.42</v>
          </cell>
          <cell r="X4261">
            <v>1056694.75</v>
          </cell>
          <cell r="Y4261">
            <v>1077608.81</v>
          </cell>
          <cell r="Z4261">
            <v>1098962.6200000001</v>
          </cell>
          <cell r="AA4261">
            <v>1121099.71</v>
          </cell>
          <cell r="AB4261">
            <v>1143734.93</v>
          </cell>
          <cell r="AC4261">
            <v>1169950.97</v>
          </cell>
          <cell r="AD4261">
            <v>1234739.83</v>
          </cell>
          <cell r="AE4261">
            <v>1274929.31</v>
          </cell>
          <cell r="AF4261">
            <v>1316427.29</v>
          </cell>
          <cell r="AG4261">
            <v>1359276.37</v>
          </cell>
          <cell r="AH4261">
            <v>1403520.56</v>
          </cell>
          <cell r="AI4261">
            <v>1449205.28</v>
          </cell>
          <cell r="AJ4261">
            <v>1496377.44</v>
          </cell>
          <cell r="AK4261">
            <v>1545085.48</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row>
        <row r="4262">
          <cell r="A4262" t="str">
            <v>WYResidentialDLC Elec Vehicle ChargingSummer Peak Reduction @Meter  (MW)High Participation Case0</v>
          </cell>
          <cell r="B4262" t="str">
            <v>WY</v>
          </cell>
          <cell r="C4262" t="str">
            <v>Residential</v>
          </cell>
          <cell r="D4262" t="str">
            <v>DLC Elec Vehicle Charging</v>
          </cell>
          <cell r="E4262" t="str">
            <v>Summer Peak Reduction @Meter  (MW)</v>
          </cell>
          <cell r="F4262" t="str">
            <v>High Participation Case</v>
          </cell>
          <cell r="G4262">
            <v>0</v>
          </cell>
          <cell r="H4262">
            <v>0</v>
          </cell>
          <cell r="I4262">
            <v>0</v>
          </cell>
          <cell r="J4262">
            <v>0</v>
          </cell>
          <cell r="K4262">
            <v>0</v>
          </cell>
          <cell r="L4262">
            <v>0</v>
          </cell>
          <cell r="M4262">
            <v>0</v>
          </cell>
          <cell r="N4262">
            <v>0</v>
          </cell>
          <cell r="O4262">
            <v>0</v>
          </cell>
          <cell r="P4262">
            <v>0</v>
          </cell>
          <cell r="Q4262">
            <v>0</v>
          </cell>
          <cell r="R4262">
            <v>5.1061481672101516</v>
          </cell>
          <cell r="S4262">
            <v>15.546439584201273</v>
          </cell>
          <cell r="T4262">
            <v>36.769815927493447</v>
          </cell>
          <cell r="U4262">
            <v>47.99510590524666</v>
          </cell>
          <cell r="V4262">
            <v>54.039254216657497</v>
          </cell>
          <cell r="W4262">
            <v>54.75501228123791</v>
          </cell>
          <cell r="X4262">
            <v>55.462504704051796</v>
          </cell>
          <cell r="Y4262">
            <v>56.170704503007471</v>
          </cell>
          <cell r="Z4262">
            <v>56.91276145592839</v>
          </cell>
          <cell r="AA4262">
            <v>57.74360864977195</v>
          </cell>
          <cell r="AB4262">
            <v>58.507439221742665</v>
          </cell>
          <cell r="AC4262">
            <v>59.27262640549219</v>
          </cell>
          <cell r="AD4262">
            <v>60.065513565673378</v>
          </cell>
          <cell r="AE4262">
            <v>60.869007140432515</v>
          </cell>
          <cell r="AF4262">
            <v>61.683249011282939</v>
          </cell>
          <cell r="AG4262">
            <v>62.508382957680382</v>
          </cell>
          <cell r="AH4262">
            <v>63.344554682411669</v>
          </cell>
          <cell r="AI4262">
            <v>64.191911837323005</v>
          </cell>
          <cell r="AJ4262">
            <v>65.050604049392433</v>
          </cell>
          <cell r="AK4262">
            <v>65.920782947151125</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row>
        <row r="4263">
          <cell r="A4263" t="str">
            <v>WYResidentialDLC Elec Vehicle ChargingSummer Peak Reduction @Generation (MW)High Participation Case0</v>
          </cell>
          <cell r="B4263" t="str">
            <v>WY</v>
          </cell>
          <cell r="C4263" t="str">
            <v>Residential</v>
          </cell>
          <cell r="D4263" t="str">
            <v>DLC Elec Vehicle Charging</v>
          </cell>
          <cell r="E4263" t="str">
            <v>Summer Peak Reduction @Generation (MW)</v>
          </cell>
          <cell r="F4263" t="str">
            <v>High Participation Case</v>
          </cell>
          <cell r="G4263">
            <v>0</v>
          </cell>
          <cell r="H4263">
            <v>0</v>
          </cell>
          <cell r="I4263">
            <v>0</v>
          </cell>
          <cell r="J4263">
            <v>0</v>
          </cell>
          <cell r="K4263">
            <v>0</v>
          </cell>
          <cell r="L4263">
            <v>0</v>
          </cell>
          <cell r="M4263">
            <v>0</v>
          </cell>
          <cell r="N4263">
            <v>0</v>
          </cell>
          <cell r="O4263">
            <v>0</v>
          </cell>
          <cell r="P4263">
            <v>0</v>
          </cell>
          <cell r="Q4263">
            <v>0</v>
          </cell>
          <cell r="R4263">
            <v>5.6309529854545115</v>
          </cell>
          <cell r="S4263">
            <v>17.1442871462299</v>
          </cell>
          <cell r="T4263">
            <v>40.548980952242438</v>
          </cell>
          <cell r="U4263">
            <v>52.92799504328039</v>
          </cell>
          <cell r="V4263">
            <v>59.593354892652727</v>
          </cell>
          <cell r="W4263">
            <v>60.382677857562754</v>
          </cell>
          <cell r="X4263">
            <v>61.162885646285609</v>
          </cell>
          <cell r="Y4263">
            <v>61.94387351456492</v>
          </cell>
          <cell r="Z4263">
            <v>62.762198341341403</v>
          </cell>
          <cell r="AA4263">
            <v>63.678439181486489</v>
          </cell>
          <cell r="AB4263">
            <v>64.520775498172327</v>
          </cell>
          <cell r="AC4263">
            <v>65.364607857843168</v>
          </cell>
          <cell r="AD4263">
            <v>66.238987169908881</v>
          </cell>
          <cell r="AE4263">
            <v>67.125063013269198</v>
          </cell>
          <cell r="AF4263">
            <v>68.022991851877961</v>
          </cell>
          <cell r="AG4263">
            <v>68.932932242700019</v>
          </cell>
          <cell r="AH4263">
            <v>69.855044863709381</v>
          </cell>
          <cell r="AI4263">
            <v>70.789492542261797</v>
          </cell>
          <cell r="AJ4263">
            <v>71.73644028384696</v>
          </cell>
          <cell r="AK4263">
            <v>72.696055301225314</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row>
        <row r="4264">
          <cell r="A4264" t="str">
            <v>WYResidentialDLC Elec Vehicle ChargingWinter Peak Reduction @Meter  (MW)High Participation Case0</v>
          </cell>
          <cell r="B4264" t="str">
            <v>WY</v>
          </cell>
          <cell r="C4264" t="str">
            <v>Residential</v>
          </cell>
          <cell r="D4264" t="str">
            <v>DLC Elec Vehicle Charging</v>
          </cell>
          <cell r="E4264" t="str">
            <v>Winter Peak Reduction @Meter  (MW)</v>
          </cell>
          <cell r="F4264" t="str">
            <v>High Participation Case</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row>
        <row r="4265">
          <cell r="A4265" t="str">
            <v>WYResidentialDLC Elec Vehicle ChargingWinter Peak Reduction @Generation (MW)High Participation Case0</v>
          </cell>
          <cell r="B4265" t="str">
            <v>WY</v>
          </cell>
          <cell r="C4265" t="str">
            <v>Residential</v>
          </cell>
          <cell r="D4265" t="str">
            <v>DLC Elec Vehicle Charging</v>
          </cell>
          <cell r="E4265" t="str">
            <v>Winter Peak Reduction @Generation (MW)</v>
          </cell>
          <cell r="F4265" t="str">
            <v>High Participation Case</v>
          </cell>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row>
        <row r="4266">
          <cell r="A4266" t="str">
            <v>WYResidentialDLC Elec Vehicle ChargingProgram Annual BenefitsHigh Participation Case0</v>
          </cell>
          <cell r="B4266" t="str">
            <v>WY</v>
          </cell>
          <cell r="C4266" t="str">
            <v>Residential</v>
          </cell>
          <cell r="D4266" t="str">
            <v>DLC Elec Vehicle Charging</v>
          </cell>
          <cell r="E4266" t="str">
            <v>Program Annual Benefits</v>
          </cell>
          <cell r="F4266" t="str">
            <v>High Participation Case</v>
          </cell>
          <cell r="G4266">
            <v>0</v>
          </cell>
        </row>
        <row r="4267">
          <cell r="A4267" t="str">
            <v>WYResidentialDLC Elec Vehicle ChargingNew ParticipantsHigh Participation Case0</v>
          </cell>
          <cell r="B4267" t="str">
            <v>WY</v>
          </cell>
          <cell r="C4267" t="str">
            <v>Residential</v>
          </cell>
          <cell r="D4267" t="str">
            <v>DLC Elec Vehicle Charging</v>
          </cell>
          <cell r="E4267" t="str">
            <v>New Participants</v>
          </cell>
          <cell r="F4267" t="str">
            <v>High Participation Case</v>
          </cell>
          <cell r="G4267">
            <v>0</v>
          </cell>
          <cell r="H4267">
            <v>0</v>
          </cell>
          <cell r="I4267">
            <v>0</v>
          </cell>
          <cell r="J4267">
            <v>0</v>
          </cell>
          <cell r="K4267">
            <v>0</v>
          </cell>
          <cell r="L4267">
            <v>0</v>
          </cell>
          <cell r="M4267">
            <v>0</v>
          </cell>
          <cell r="N4267">
            <v>0</v>
          </cell>
          <cell r="O4267">
            <v>0</v>
          </cell>
          <cell r="P4267">
            <v>0</v>
          </cell>
          <cell r="Q4267">
            <v>0</v>
          </cell>
          <cell r="R4267">
            <v>16746.686550000006</v>
          </cell>
          <cell r="S4267">
            <v>34271.919000000009</v>
          </cell>
          <cell r="T4267">
            <v>69833.664450000011</v>
          </cell>
          <cell r="U4267">
            <v>36847.527750000037</v>
          </cell>
          <cell r="V4267">
            <v>20100.588749999937</v>
          </cell>
          <cell r="W4267">
            <v>2583.0255000000179</v>
          </cell>
          <cell r="X4267">
            <v>2585.7149999999965</v>
          </cell>
          <cell r="Y4267">
            <v>2585.2035000000324</v>
          </cell>
          <cell r="Z4267">
            <v>2584.5764999999665</v>
          </cell>
          <cell r="AA4267">
            <v>2584.3950000000186</v>
          </cell>
          <cell r="AB4267">
            <v>2584.7249999999767</v>
          </cell>
          <cell r="AC4267">
            <v>2592.8595000000205</v>
          </cell>
          <cell r="AD4267">
            <v>2694.0321599718882</v>
          </cell>
          <cell r="AE4267">
            <v>2731.0805338135397</v>
          </cell>
          <cell r="AF4267">
            <v>2768.6383974915661</v>
          </cell>
          <cell r="AG4267">
            <v>2806.7127575183695</v>
          </cell>
          <cell r="AH4267">
            <v>2845.3107167601411</v>
          </cell>
          <cell r="AI4267">
            <v>2884.4394757617847</v>
          </cell>
          <cell r="AJ4267">
            <v>2924.1063340901455</v>
          </cell>
          <cell r="AK4267">
            <v>2964.3186916958948</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row>
        <row r="4268">
          <cell r="A4268" t="str">
            <v>WYResidentialDLC Elec Vehicle ChargingIncentive CostsHigh Participation Case0</v>
          </cell>
          <cell r="B4268" t="str">
            <v>WY</v>
          </cell>
          <cell r="C4268" t="str">
            <v>Residential</v>
          </cell>
          <cell r="D4268" t="str">
            <v>DLC Elec Vehicle Charging</v>
          </cell>
          <cell r="E4268" t="str">
            <v>Incentive Costs</v>
          </cell>
          <cell r="F4268" t="str">
            <v>High Participation Case</v>
          </cell>
          <cell r="G4268">
            <v>0</v>
          </cell>
          <cell r="H4268">
            <v>0</v>
          </cell>
          <cell r="I4268">
            <v>0</v>
          </cell>
          <cell r="J4268">
            <v>0</v>
          </cell>
          <cell r="K4268">
            <v>0</v>
          </cell>
          <cell r="L4268">
            <v>0</v>
          </cell>
          <cell r="M4268">
            <v>0</v>
          </cell>
          <cell r="N4268">
            <v>0</v>
          </cell>
          <cell r="O4268">
            <v>0</v>
          </cell>
          <cell r="P4268">
            <v>0</v>
          </cell>
          <cell r="Q4268">
            <v>0</v>
          </cell>
          <cell r="R4268">
            <v>351680.42</v>
          </cell>
          <cell r="S4268">
            <v>1071390.72</v>
          </cell>
          <cell r="T4268">
            <v>2537897.67</v>
          </cell>
          <cell r="U4268">
            <v>3311695.75</v>
          </cell>
          <cell r="V4268">
            <v>3733808.12</v>
          </cell>
          <cell r="W4268">
            <v>3788051.65</v>
          </cell>
          <cell r="X4268">
            <v>3842351.67</v>
          </cell>
          <cell r="Y4268">
            <v>3896640.94</v>
          </cell>
          <cell r="Z4268">
            <v>3950917.05</v>
          </cell>
          <cell r="AA4268">
            <v>4005189.34</v>
          </cell>
          <cell r="AB4268">
            <v>4059468.57</v>
          </cell>
          <cell r="AC4268">
            <v>4113918.62</v>
          </cell>
          <cell r="AD4268">
            <v>4170493.29</v>
          </cell>
          <cell r="AE4268">
            <v>4227845.9800000004</v>
          </cell>
          <cell r="AF4268">
            <v>4285987.3899999997</v>
          </cell>
          <cell r="AG4268">
            <v>4344928.3600000003</v>
          </cell>
          <cell r="AH4268">
            <v>4404679.88</v>
          </cell>
          <cell r="AI4268">
            <v>4465253.1100000003</v>
          </cell>
          <cell r="AJ4268">
            <v>4526659.34</v>
          </cell>
          <cell r="AK4268">
            <v>4588910.04</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row>
        <row r="4269">
          <cell r="A4269" t="str">
            <v>WYResidentialDLC Elec Vehicle ChargingParticipantsHigh Participation Case0</v>
          </cell>
          <cell r="B4269" t="str">
            <v>WY</v>
          </cell>
          <cell r="C4269" t="str">
            <v>Residential</v>
          </cell>
          <cell r="D4269" t="str">
            <v>DLC Elec Vehicle Charging</v>
          </cell>
          <cell r="E4269" t="str">
            <v>Participants</v>
          </cell>
          <cell r="F4269" t="str">
            <v>High Participation Case</v>
          </cell>
          <cell r="G4269">
            <v>0</v>
          </cell>
          <cell r="H4269">
            <v>0</v>
          </cell>
          <cell r="I4269">
            <v>0</v>
          </cell>
          <cell r="J4269">
            <v>0</v>
          </cell>
          <cell r="K4269">
            <v>0</v>
          </cell>
          <cell r="L4269">
            <v>0</v>
          </cell>
          <cell r="M4269">
            <v>0</v>
          </cell>
          <cell r="N4269">
            <v>0</v>
          </cell>
          <cell r="O4269">
            <v>0</v>
          </cell>
          <cell r="P4269">
            <v>0</v>
          </cell>
          <cell r="Q4269">
            <v>0</v>
          </cell>
          <cell r="R4269">
            <v>16746.686550000006</v>
          </cell>
          <cell r="S4269">
            <v>51018.605550000015</v>
          </cell>
          <cell r="T4269">
            <v>120852.27000000002</v>
          </cell>
          <cell r="U4269">
            <v>157699.79775000006</v>
          </cell>
          <cell r="V4269">
            <v>177800.38649999999</v>
          </cell>
          <cell r="W4269">
            <v>180383.41200000001</v>
          </cell>
          <cell r="X4269">
            <v>182969.12700000001</v>
          </cell>
          <cell r="Y4269">
            <v>185554.33050000004</v>
          </cell>
          <cell r="Z4269">
            <v>188138.90700000001</v>
          </cell>
          <cell r="AA4269">
            <v>190723.30200000003</v>
          </cell>
          <cell r="AB4269">
            <v>193308.027</v>
          </cell>
          <cell r="AC4269">
            <v>195900.88650000002</v>
          </cell>
          <cell r="AD4269">
            <v>198594.91865997191</v>
          </cell>
          <cell r="AE4269">
            <v>201325.99919378545</v>
          </cell>
          <cell r="AF4269">
            <v>204094.63759127702</v>
          </cell>
          <cell r="AG4269">
            <v>206901.35034879539</v>
          </cell>
          <cell r="AH4269">
            <v>209746.66106555553</v>
          </cell>
          <cell r="AI4269">
            <v>212631.10054131731</v>
          </cell>
          <cell r="AJ4269">
            <v>215555.20687540746</v>
          </cell>
          <cell r="AK4269">
            <v>218519.52556710335</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row>
        <row r="4270">
          <cell r="A4270" t="str">
            <v>WYIrrigationDLC IrrigationProgram Annual BenefitsHigh Participation Case0</v>
          </cell>
          <cell r="B4270" t="str">
            <v>WY</v>
          </cell>
          <cell r="C4270" t="str">
            <v>Irrigation</v>
          </cell>
          <cell r="D4270" t="str">
            <v>DLC Irrigation</v>
          </cell>
          <cell r="E4270" t="str">
            <v>Program Annual Benefits</v>
          </cell>
          <cell r="F4270" t="str">
            <v>High Participation Case</v>
          </cell>
          <cell r="G4270">
            <v>0</v>
          </cell>
          <cell r="H4270">
            <v>0</v>
          </cell>
          <cell r="I4270">
            <v>0</v>
          </cell>
          <cell r="J4270">
            <v>0</v>
          </cell>
          <cell r="K4270">
            <v>0</v>
          </cell>
          <cell r="L4270">
            <v>0</v>
          </cell>
          <cell r="M4270">
            <v>0</v>
          </cell>
          <cell r="N4270">
            <v>0</v>
          </cell>
          <cell r="O4270">
            <v>0</v>
          </cell>
          <cell r="P4270">
            <v>0</v>
          </cell>
          <cell r="Q4270">
            <v>0</v>
          </cell>
          <cell r="R4270">
            <v>573231.01</v>
          </cell>
          <cell r="S4270">
            <v>1745288.43</v>
          </cell>
          <cell r="T4270">
            <v>4127886.26</v>
          </cell>
          <cell r="U4270">
            <v>5388069.9000000004</v>
          </cell>
          <cell r="V4270">
            <v>6066603.5300000003</v>
          </cell>
          <cell r="W4270">
            <v>6146956.6100000003</v>
          </cell>
          <cell r="X4270">
            <v>6226381.7599999998</v>
          </cell>
          <cell r="Y4270">
            <v>6305886.3200000003</v>
          </cell>
          <cell r="Z4270">
            <v>6389191.79</v>
          </cell>
          <cell r="AA4270">
            <v>6482465.1100000003</v>
          </cell>
          <cell r="AB4270">
            <v>6568214.9500000002</v>
          </cell>
          <cell r="AC4270">
            <v>6654117.0800000001</v>
          </cell>
          <cell r="AD4270">
            <v>6743128.8899999997</v>
          </cell>
          <cell r="AE4270">
            <v>6833331.4100000001</v>
          </cell>
          <cell r="AF4270">
            <v>6924740.5700000003</v>
          </cell>
          <cell r="AG4270">
            <v>7017372.5</v>
          </cell>
          <cell r="AH4270">
            <v>7111243.5700000003</v>
          </cell>
          <cell r="AI4270">
            <v>7206370.3399999999</v>
          </cell>
          <cell r="AJ4270">
            <v>7302769.6200000001</v>
          </cell>
          <cell r="AK4270">
            <v>7400458.4299999997</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row>
        <row r="4271">
          <cell r="A4271" t="str">
            <v>WYIrrigationDLC IrrigationProgram Annual CostsHigh Participation Case0</v>
          </cell>
          <cell r="B4271" t="str">
            <v>WY</v>
          </cell>
          <cell r="C4271" t="str">
            <v>Irrigation</v>
          </cell>
          <cell r="D4271" t="str">
            <v>DLC Irrigation</v>
          </cell>
          <cell r="E4271" t="str">
            <v>Program Annual Costs</v>
          </cell>
          <cell r="F4271" t="str">
            <v>High Participation Case</v>
          </cell>
          <cell r="G4271">
            <v>0</v>
          </cell>
          <cell r="H4271">
            <v>0</v>
          </cell>
          <cell r="I4271">
            <v>0</v>
          </cell>
          <cell r="J4271">
            <v>0</v>
          </cell>
          <cell r="K4271">
            <v>0</v>
          </cell>
          <cell r="L4271">
            <v>0</v>
          </cell>
          <cell r="M4271">
            <v>0</v>
          </cell>
          <cell r="N4271">
            <v>0</v>
          </cell>
          <cell r="O4271">
            <v>0</v>
          </cell>
          <cell r="P4271">
            <v>0</v>
          </cell>
          <cell r="Q4271">
            <v>0</v>
          </cell>
          <cell r="R4271">
            <v>5834317.1500000004</v>
          </cell>
          <cell r="S4271">
            <v>12509121.98</v>
          </cell>
          <cell r="T4271">
            <v>26286343.199999999</v>
          </cell>
          <cell r="U4271">
            <v>16130618.27</v>
          </cell>
          <cell r="V4271">
            <v>10911310.720000001</v>
          </cell>
          <cell r="W4271">
            <v>4823091.07</v>
          </cell>
          <cell r="X4271">
            <v>4899046.41</v>
          </cell>
          <cell r="Y4271">
            <v>4974249.76</v>
          </cell>
          <cell r="Z4271">
            <v>5049879.66</v>
          </cell>
          <cell r="AA4271">
            <v>5126289.05</v>
          </cell>
          <cell r="AB4271">
            <v>5203203.5</v>
          </cell>
          <cell r="AC4271">
            <v>5283869.59</v>
          </cell>
          <cell r="AD4271">
            <v>5405233.1200000001</v>
          </cell>
          <cell r="AE4271">
            <v>5502775.29</v>
          </cell>
          <cell r="AF4271">
            <v>5602414.6799999997</v>
          </cell>
          <cell r="AG4271">
            <v>5704204.7300000004</v>
          </cell>
          <cell r="AH4271">
            <v>5808200.4400000004</v>
          </cell>
          <cell r="AI4271">
            <v>5914458.3899999997</v>
          </cell>
          <cell r="AJ4271">
            <v>6023036.7800000003</v>
          </cell>
          <cell r="AK4271">
            <v>6133995.5099999998</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row>
        <row r="4272">
          <cell r="A4272" t="str">
            <v>WYIrrigationDLC IrrigationNon-Incentive CostsHigh Participation Case0</v>
          </cell>
          <cell r="B4272" t="str">
            <v>WY</v>
          </cell>
          <cell r="C4272" t="str">
            <v>Irrigation</v>
          </cell>
          <cell r="D4272" t="str">
            <v>DLC Irrigation</v>
          </cell>
          <cell r="E4272" t="str">
            <v>Non-Incentive Costs</v>
          </cell>
          <cell r="F4272" t="str">
            <v>High Participation Case</v>
          </cell>
          <cell r="G4272">
            <v>0</v>
          </cell>
          <cell r="H4272">
            <v>0</v>
          </cell>
          <cell r="I4272">
            <v>0</v>
          </cell>
          <cell r="J4272">
            <v>0</v>
          </cell>
          <cell r="K4272">
            <v>0</v>
          </cell>
          <cell r="L4272">
            <v>0</v>
          </cell>
          <cell r="M4272">
            <v>0</v>
          </cell>
          <cell r="N4272">
            <v>0</v>
          </cell>
          <cell r="O4272">
            <v>0</v>
          </cell>
          <cell r="P4272">
            <v>0</v>
          </cell>
          <cell r="Q4272">
            <v>0</v>
          </cell>
          <cell r="R4272">
            <v>5482636.7300000004</v>
          </cell>
          <cell r="S4272">
            <v>11437731.27</v>
          </cell>
          <cell r="T4272">
            <v>23748445.530000001</v>
          </cell>
          <cell r="U4272">
            <v>12818922.52</v>
          </cell>
          <cell r="V4272">
            <v>7177502.6100000003</v>
          </cell>
          <cell r="W4272">
            <v>1035039.42</v>
          </cell>
          <cell r="X4272">
            <v>1056694.75</v>
          </cell>
          <cell r="Y4272">
            <v>1077608.81</v>
          </cell>
          <cell r="Z4272">
            <v>1098962.6200000001</v>
          </cell>
          <cell r="AA4272">
            <v>1121099.71</v>
          </cell>
          <cell r="AB4272">
            <v>1143734.93</v>
          </cell>
          <cell r="AC4272">
            <v>1169950.97</v>
          </cell>
          <cell r="AD4272">
            <v>1234739.83</v>
          </cell>
          <cell r="AE4272">
            <v>1274929.31</v>
          </cell>
          <cell r="AF4272">
            <v>1316427.29</v>
          </cell>
          <cell r="AG4272">
            <v>1359276.37</v>
          </cell>
          <cell r="AH4272">
            <v>1403520.56</v>
          </cell>
          <cell r="AI4272">
            <v>1449205.28</v>
          </cell>
          <cell r="AJ4272">
            <v>1496377.44</v>
          </cell>
          <cell r="AK4272">
            <v>1545085.48</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row>
        <row r="4273">
          <cell r="A4273" t="str">
            <v>WYIrrigationDLC IrrigationSummer Peak Reduction @Meter  (MW)High Participation Case0</v>
          </cell>
          <cell r="B4273" t="str">
            <v>WY</v>
          </cell>
          <cell r="C4273" t="str">
            <v>Irrigation</v>
          </cell>
          <cell r="D4273" t="str">
            <v>DLC Irrigation</v>
          </cell>
          <cell r="E4273" t="str">
            <v>Summer Peak Reduction @Meter  (MW)</v>
          </cell>
          <cell r="F4273" t="str">
            <v>High Participation Case</v>
          </cell>
          <cell r="G4273">
            <v>0</v>
          </cell>
          <cell r="H4273">
            <v>0</v>
          </cell>
          <cell r="I4273">
            <v>0</v>
          </cell>
          <cell r="J4273">
            <v>0</v>
          </cell>
          <cell r="K4273">
            <v>0</v>
          </cell>
          <cell r="L4273">
            <v>0</v>
          </cell>
          <cell r="M4273">
            <v>0</v>
          </cell>
          <cell r="N4273">
            <v>0</v>
          </cell>
          <cell r="O4273">
            <v>0</v>
          </cell>
          <cell r="P4273">
            <v>0</v>
          </cell>
          <cell r="Q4273">
            <v>0</v>
          </cell>
          <cell r="R4273">
            <v>5.1061481672101516</v>
          </cell>
          <cell r="S4273">
            <v>15.546439584201273</v>
          </cell>
          <cell r="T4273">
            <v>36.769815927493447</v>
          </cell>
          <cell r="U4273">
            <v>47.99510590524666</v>
          </cell>
          <cell r="V4273">
            <v>54.039254216657497</v>
          </cell>
          <cell r="W4273">
            <v>54.75501228123791</v>
          </cell>
          <cell r="X4273">
            <v>55.462504704051796</v>
          </cell>
          <cell r="Y4273">
            <v>56.170704503007471</v>
          </cell>
          <cell r="Z4273">
            <v>56.91276145592839</v>
          </cell>
          <cell r="AA4273">
            <v>57.74360864977195</v>
          </cell>
          <cell r="AB4273">
            <v>58.507439221742665</v>
          </cell>
          <cell r="AC4273">
            <v>59.27262640549219</v>
          </cell>
          <cell r="AD4273">
            <v>60.065513565673378</v>
          </cell>
          <cell r="AE4273">
            <v>60.869007140432515</v>
          </cell>
          <cell r="AF4273">
            <v>61.683249011282939</v>
          </cell>
          <cell r="AG4273">
            <v>62.508382957680382</v>
          </cell>
          <cell r="AH4273">
            <v>63.344554682411669</v>
          </cell>
          <cell r="AI4273">
            <v>64.191911837323005</v>
          </cell>
          <cell r="AJ4273">
            <v>65.050604049392433</v>
          </cell>
          <cell r="AK4273">
            <v>65.920782947151125</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row>
        <row r="4274">
          <cell r="A4274" t="str">
            <v>WYIrrigationDLC IrrigationSummer Peak Reduction @Generation (MW)High Participation Case0</v>
          </cell>
          <cell r="B4274" t="str">
            <v>WY</v>
          </cell>
          <cell r="C4274" t="str">
            <v>Irrigation</v>
          </cell>
          <cell r="D4274" t="str">
            <v>DLC Irrigation</v>
          </cell>
          <cell r="E4274" t="str">
            <v>Summer Peak Reduction @Generation (MW)</v>
          </cell>
          <cell r="F4274" t="str">
            <v>High Participation Case</v>
          </cell>
          <cell r="G4274">
            <v>0</v>
          </cell>
          <cell r="H4274">
            <v>0</v>
          </cell>
          <cell r="I4274">
            <v>0</v>
          </cell>
          <cell r="J4274">
            <v>0</v>
          </cell>
          <cell r="K4274">
            <v>0</v>
          </cell>
          <cell r="L4274">
            <v>0</v>
          </cell>
          <cell r="M4274">
            <v>0</v>
          </cell>
          <cell r="N4274">
            <v>0</v>
          </cell>
          <cell r="O4274">
            <v>0</v>
          </cell>
          <cell r="P4274">
            <v>0</v>
          </cell>
          <cell r="Q4274">
            <v>0</v>
          </cell>
          <cell r="R4274">
            <v>5.6309529854545115</v>
          </cell>
          <cell r="S4274">
            <v>17.1442871462299</v>
          </cell>
          <cell r="T4274">
            <v>40.548980952242438</v>
          </cell>
          <cell r="U4274">
            <v>52.92799504328039</v>
          </cell>
          <cell r="V4274">
            <v>59.593354892652727</v>
          </cell>
          <cell r="W4274">
            <v>60.382677857562754</v>
          </cell>
          <cell r="X4274">
            <v>61.162885646285609</v>
          </cell>
          <cell r="Y4274">
            <v>61.94387351456492</v>
          </cell>
          <cell r="Z4274">
            <v>62.762198341341403</v>
          </cell>
          <cell r="AA4274">
            <v>63.678439181486489</v>
          </cell>
          <cell r="AB4274">
            <v>64.520775498172327</v>
          </cell>
          <cell r="AC4274">
            <v>65.364607857843168</v>
          </cell>
          <cell r="AD4274">
            <v>66.238987169908881</v>
          </cell>
          <cell r="AE4274">
            <v>67.125063013269198</v>
          </cell>
          <cell r="AF4274">
            <v>68.022991851877961</v>
          </cell>
          <cell r="AG4274">
            <v>68.932932242700019</v>
          </cell>
          <cell r="AH4274">
            <v>69.855044863709381</v>
          </cell>
          <cell r="AI4274">
            <v>70.789492542261797</v>
          </cell>
          <cell r="AJ4274">
            <v>71.73644028384696</v>
          </cell>
          <cell r="AK4274">
            <v>72.696055301225314</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row>
        <row r="4275">
          <cell r="A4275" t="str">
            <v>WYIrrigationDLC IrrigationWinter Peak Reduction @Meter  (MW)High Participation Case0</v>
          </cell>
          <cell r="B4275" t="str">
            <v>WY</v>
          </cell>
          <cell r="C4275" t="str">
            <v>Irrigation</v>
          </cell>
          <cell r="D4275" t="str">
            <v>DLC Irrigation</v>
          </cell>
          <cell r="E4275" t="str">
            <v>Winter Peak Reduction @Meter  (MW)</v>
          </cell>
          <cell r="F4275" t="str">
            <v>High Participation Case</v>
          </cell>
          <cell r="G4275">
            <v>0</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row>
        <row r="4276">
          <cell r="A4276" t="str">
            <v>WYIrrigationDLC IrrigationWinter Peak Reduction @Generation (MW)High Participation Case0</v>
          </cell>
          <cell r="B4276" t="str">
            <v>WY</v>
          </cell>
          <cell r="C4276" t="str">
            <v>Irrigation</v>
          </cell>
          <cell r="D4276" t="str">
            <v>DLC Irrigation</v>
          </cell>
          <cell r="E4276" t="str">
            <v>Winter Peak Reduction @Generation (MW)</v>
          </cell>
          <cell r="F4276" t="str">
            <v>High Participation Case</v>
          </cell>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row>
        <row r="4277">
          <cell r="A4277" t="str">
            <v>WYIrrigationDLC IrrigationProgram Annual BenefitsHigh Participation Case0</v>
          </cell>
          <cell r="B4277" t="str">
            <v>WY</v>
          </cell>
          <cell r="C4277" t="str">
            <v>Irrigation</v>
          </cell>
          <cell r="D4277" t="str">
            <v>DLC Irrigation</v>
          </cell>
          <cell r="E4277" t="str">
            <v>Program Annual Benefits</v>
          </cell>
          <cell r="F4277" t="str">
            <v>High Participation Case</v>
          </cell>
          <cell r="G4277">
            <v>0</v>
          </cell>
        </row>
        <row r="4278">
          <cell r="A4278" t="str">
            <v>WYIrrigationDLC IrrigationNew ParticipantsHigh Participation Case0</v>
          </cell>
          <cell r="B4278" t="str">
            <v>WY</v>
          </cell>
          <cell r="C4278" t="str">
            <v>Irrigation</v>
          </cell>
          <cell r="D4278" t="str">
            <v>DLC Irrigation</v>
          </cell>
          <cell r="E4278" t="str">
            <v>New Participants</v>
          </cell>
          <cell r="F4278" t="str">
            <v>High Participation Case</v>
          </cell>
          <cell r="G4278">
            <v>0</v>
          </cell>
          <cell r="H4278">
            <v>0</v>
          </cell>
          <cell r="I4278">
            <v>0</v>
          </cell>
          <cell r="J4278">
            <v>0</v>
          </cell>
          <cell r="K4278">
            <v>0</v>
          </cell>
          <cell r="L4278">
            <v>0</v>
          </cell>
          <cell r="M4278">
            <v>0</v>
          </cell>
          <cell r="N4278">
            <v>0</v>
          </cell>
          <cell r="O4278">
            <v>0</v>
          </cell>
          <cell r="P4278">
            <v>0</v>
          </cell>
          <cell r="Q4278">
            <v>0</v>
          </cell>
          <cell r="R4278">
            <v>16746.686550000006</v>
          </cell>
          <cell r="S4278">
            <v>34271.919000000009</v>
          </cell>
          <cell r="T4278">
            <v>69833.664450000011</v>
          </cell>
          <cell r="U4278">
            <v>36847.527750000037</v>
          </cell>
          <cell r="V4278">
            <v>20100.588749999937</v>
          </cell>
          <cell r="W4278">
            <v>2583.0255000000179</v>
          </cell>
          <cell r="X4278">
            <v>2585.7149999999965</v>
          </cell>
          <cell r="Y4278">
            <v>2585.2035000000324</v>
          </cell>
          <cell r="Z4278">
            <v>2584.5764999999665</v>
          </cell>
          <cell r="AA4278">
            <v>2584.3950000000186</v>
          </cell>
          <cell r="AB4278">
            <v>2584.7249999999767</v>
          </cell>
          <cell r="AC4278">
            <v>2592.8595000000205</v>
          </cell>
          <cell r="AD4278">
            <v>2694.0321599718882</v>
          </cell>
          <cell r="AE4278">
            <v>2731.0805338135397</v>
          </cell>
          <cell r="AF4278">
            <v>2768.6383974915661</v>
          </cell>
          <cell r="AG4278">
            <v>2806.7127575183695</v>
          </cell>
          <cell r="AH4278">
            <v>2845.3107167601411</v>
          </cell>
          <cell r="AI4278">
            <v>2884.4394757617847</v>
          </cell>
          <cell r="AJ4278">
            <v>2924.1063340901455</v>
          </cell>
          <cell r="AK4278">
            <v>2964.3186916958948</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row>
        <row r="4279">
          <cell r="A4279" t="str">
            <v>WYIrrigationDLC IrrigationIncentive CostsHigh Participation Case0</v>
          </cell>
          <cell r="B4279" t="str">
            <v>WY</v>
          </cell>
          <cell r="C4279" t="str">
            <v>Irrigation</v>
          </cell>
          <cell r="D4279" t="str">
            <v>DLC Irrigation</v>
          </cell>
          <cell r="E4279" t="str">
            <v>Incentive Costs</v>
          </cell>
          <cell r="F4279" t="str">
            <v>High Participation Case</v>
          </cell>
          <cell r="G4279">
            <v>0</v>
          </cell>
          <cell r="H4279">
            <v>0</v>
          </cell>
          <cell r="I4279">
            <v>0</v>
          </cell>
          <cell r="J4279">
            <v>0</v>
          </cell>
          <cell r="K4279">
            <v>0</v>
          </cell>
          <cell r="L4279">
            <v>0</v>
          </cell>
          <cell r="M4279">
            <v>0</v>
          </cell>
          <cell r="N4279">
            <v>0</v>
          </cell>
          <cell r="O4279">
            <v>0</v>
          </cell>
          <cell r="P4279">
            <v>0</v>
          </cell>
          <cell r="Q4279">
            <v>0</v>
          </cell>
          <cell r="R4279">
            <v>351680.42</v>
          </cell>
          <cell r="S4279">
            <v>1071390.72</v>
          </cell>
          <cell r="T4279">
            <v>2537897.67</v>
          </cell>
          <cell r="U4279">
            <v>3311695.75</v>
          </cell>
          <cell r="V4279">
            <v>3733808.12</v>
          </cell>
          <cell r="W4279">
            <v>3788051.65</v>
          </cell>
          <cell r="X4279">
            <v>3842351.67</v>
          </cell>
          <cell r="Y4279">
            <v>3896640.94</v>
          </cell>
          <cell r="Z4279">
            <v>3950917.05</v>
          </cell>
          <cell r="AA4279">
            <v>4005189.34</v>
          </cell>
          <cell r="AB4279">
            <v>4059468.57</v>
          </cell>
          <cell r="AC4279">
            <v>4113918.62</v>
          </cell>
          <cell r="AD4279">
            <v>4170493.29</v>
          </cell>
          <cell r="AE4279">
            <v>4227845.9800000004</v>
          </cell>
          <cell r="AF4279">
            <v>4285987.3899999997</v>
          </cell>
          <cell r="AG4279">
            <v>4344928.3600000003</v>
          </cell>
          <cell r="AH4279">
            <v>4404679.88</v>
          </cell>
          <cell r="AI4279">
            <v>4465253.1100000003</v>
          </cell>
          <cell r="AJ4279">
            <v>4526659.34</v>
          </cell>
          <cell r="AK4279">
            <v>4588910.04</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row>
        <row r="4280">
          <cell r="A4280" t="str">
            <v>WYIrrigationDLC IrrigationParticipantsHigh Participation Case0</v>
          </cell>
          <cell r="B4280" t="str">
            <v>WY</v>
          </cell>
          <cell r="C4280" t="str">
            <v>Irrigation</v>
          </cell>
          <cell r="D4280" t="str">
            <v>DLC Irrigation</v>
          </cell>
          <cell r="E4280" t="str">
            <v>Participants</v>
          </cell>
          <cell r="F4280" t="str">
            <v>High Participation Case</v>
          </cell>
          <cell r="G4280">
            <v>0</v>
          </cell>
          <cell r="H4280">
            <v>0</v>
          </cell>
          <cell r="I4280">
            <v>0</v>
          </cell>
          <cell r="J4280">
            <v>0</v>
          </cell>
          <cell r="K4280">
            <v>0</v>
          </cell>
          <cell r="L4280">
            <v>0</v>
          </cell>
          <cell r="M4280">
            <v>0</v>
          </cell>
          <cell r="N4280">
            <v>0</v>
          </cell>
          <cell r="O4280">
            <v>0</v>
          </cell>
          <cell r="P4280">
            <v>0</v>
          </cell>
          <cell r="Q4280">
            <v>0</v>
          </cell>
          <cell r="R4280">
            <v>16746.686550000006</v>
          </cell>
          <cell r="S4280">
            <v>51018.605550000015</v>
          </cell>
          <cell r="T4280">
            <v>120852.27000000002</v>
          </cell>
          <cell r="U4280">
            <v>157699.79775000006</v>
          </cell>
          <cell r="V4280">
            <v>177800.38649999999</v>
          </cell>
          <cell r="W4280">
            <v>180383.41200000001</v>
          </cell>
          <cell r="X4280">
            <v>182969.12700000001</v>
          </cell>
          <cell r="Y4280">
            <v>185554.33050000004</v>
          </cell>
          <cell r="Z4280">
            <v>188138.90700000001</v>
          </cell>
          <cell r="AA4280">
            <v>190723.30200000003</v>
          </cell>
          <cell r="AB4280">
            <v>193308.027</v>
          </cell>
          <cell r="AC4280">
            <v>195900.88650000002</v>
          </cell>
          <cell r="AD4280">
            <v>198594.91865997191</v>
          </cell>
          <cell r="AE4280">
            <v>201325.99919378545</v>
          </cell>
          <cell r="AF4280">
            <v>204094.63759127702</v>
          </cell>
          <cell r="AG4280">
            <v>206901.35034879539</v>
          </cell>
          <cell r="AH4280">
            <v>209746.66106555553</v>
          </cell>
          <cell r="AI4280">
            <v>212631.10054131731</v>
          </cell>
          <cell r="AJ4280">
            <v>215555.20687540746</v>
          </cell>
          <cell r="AK4280">
            <v>218519.52556710335</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row>
        <row r="4281">
          <cell r="A4281" t="str">
            <v>WYResidentialDLC Room ACProgram Annual BenefitsHigh Participation Case0</v>
          </cell>
          <cell r="B4281" t="str">
            <v>WY</v>
          </cell>
          <cell r="C4281" t="str">
            <v>Residential</v>
          </cell>
          <cell r="D4281" t="str">
            <v>DLC Room AC</v>
          </cell>
          <cell r="E4281" t="str">
            <v>Program Annual Benefits</v>
          </cell>
          <cell r="F4281" t="str">
            <v>High Participation Case</v>
          </cell>
          <cell r="G4281">
            <v>0</v>
          </cell>
          <cell r="H4281">
            <v>0</v>
          </cell>
          <cell r="I4281">
            <v>0</v>
          </cell>
          <cell r="J4281">
            <v>0</v>
          </cell>
          <cell r="K4281">
            <v>0</v>
          </cell>
          <cell r="L4281">
            <v>0</v>
          </cell>
          <cell r="M4281">
            <v>0</v>
          </cell>
          <cell r="N4281">
            <v>0</v>
          </cell>
          <cell r="O4281">
            <v>0</v>
          </cell>
          <cell r="P4281">
            <v>0</v>
          </cell>
          <cell r="Q4281">
            <v>0</v>
          </cell>
          <cell r="R4281">
            <v>573231.01</v>
          </cell>
          <cell r="S4281">
            <v>1745288.43</v>
          </cell>
          <cell r="T4281">
            <v>4127886.26</v>
          </cell>
          <cell r="U4281">
            <v>5388069.9000000004</v>
          </cell>
          <cell r="V4281">
            <v>6066603.5300000003</v>
          </cell>
          <cell r="W4281">
            <v>6146956.6100000003</v>
          </cell>
          <cell r="X4281">
            <v>6226381.7599999998</v>
          </cell>
          <cell r="Y4281">
            <v>6305886.3200000003</v>
          </cell>
          <cell r="Z4281">
            <v>6389191.79</v>
          </cell>
          <cell r="AA4281">
            <v>6482465.1100000003</v>
          </cell>
          <cell r="AB4281">
            <v>6568214.9500000002</v>
          </cell>
          <cell r="AC4281">
            <v>6654117.0800000001</v>
          </cell>
          <cell r="AD4281">
            <v>6743128.8899999997</v>
          </cell>
          <cell r="AE4281">
            <v>6833331.4100000001</v>
          </cell>
          <cell r="AF4281">
            <v>6924740.5700000003</v>
          </cell>
          <cell r="AG4281">
            <v>7017372.5</v>
          </cell>
          <cell r="AH4281">
            <v>7111243.5700000003</v>
          </cell>
          <cell r="AI4281">
            <v>7206370.3399999999</v>
          </cell>
          <cell r="AJ4281">
            <v>7302769.6200000001</v>
          </cell>
          <cell r="AK4281">
            <v>7400458.4299999997</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row>
        <row r="4282">
          <cell r="A4282" t="str">
            <v>WYResidentialDLC Room ACProgram Annual CostsHigh Participation Case0</v>
          </cell>
          <cell r="B4282" t="str">
            <v>WY</v>
          </cell>
          <cell r="C4282" t="str">
            <v>Residential</v>
          </cell>
          <cell r="D4282" t="str">
            <v>DLC Room AC</v>
          </cell>
          <cell r="E4282" t="str">
            <v>Program Annual Costs</v>
          </cell>
          <cell r="F4282" t="str">
            <v>High Participation Case</v>
          </cell>
          <cell r="G4282">
            <v>0</v>
          </cell>
          <cell r="H4282">
            <v>0</v>
          </cell>
          <cell r="I4282">
            <v>0</v>
          </cell>
          <cell r="J4282">
            <v>0</v>
          </cell>
          <cell r="K4282">
            <v>0</v>
          </cell>
          <cell r="L4282">
            <v>0</v>
          </cell>
          <cell r="M4282">
            <v>0</v>
          </cell>
          <cell r="N4282">
            <v>0</v>
          </cell>
          <cell r="O4282">
            <v>0</v>
          </cell>
          <cell r="P4282">
            <v>0</v>
          </cell>
          <cell r="Q4282">
            <v>0</v>
          </cell>
          <cell r="R4282">
            <v>5834317.1500000004</v>
          </cell>
          <cell r="S4282">
            <v>12509121.98</v>
          </cell>
          <cell r="T4282">
            <v>26286343.199999999</v>
          </cell>
          <cell r="U4282">
            <v>16130618.27</v>
          </cell>
          <cell r="V4282">
            <v>10911310.720000001</v>
          </cell>
          <cell r="W4282">
            <v>4823091.07</v>
          </cell>
          <cell r="X4282">
            <v>4899046.41</v>
          </cell>
          <cell r="Y4282">
            <v>4974249.76</v>
          </cell>
          <cell r="Z4282">
            <v>5049879.66</v>
          </cell>
          <cell r="AA4282">
            <v>5126289.05</v>
          </cell>
          <cell r="AB4282">
            <v>5203203.5</v>
          </cell>
          <cell r="AC4282">
            <v>5283869.59</v>
          </cell>
          <cell r="AD4282">
            <v>5405233.1200000001</v>
          </cell>
          <cell r="AE4282">
            <v>5502775.29</v>
          </cell>
          <cell r="AF4282">
            <v>5602414.6799999997</v>
          </cell>
          <cell r="AG4282">
            <v>5704204.7300000004</v>
          </cell>
          <cell r="AH4282">
            <v>5808200.4400000004</v>
          </cell>
          <cell r="AI4282">
            <v>5914458.3899999997</v>
          </cell>
          <cell r="AJ4282">
            <v>6023036.7800000003</v>
          </cell>
          <cell r="AK4282">
            <v>6133995.5099999998</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row>
        <row r="4283">
          <cell r="A4283" t="str">
            <v>WYResidentialDLC Room ACNon-Incentive CostsHigh Participation Case0</v>
          </cell>
          <cell r="B4283" t="str">
            <v>WY</v>
          </cell>
          <cell r="C4283" t="str">
            <v>Residential</v>
          </cell>
          <cell r="D4283" t="str">
            <v>DLC Room AC</v>
          </cell>
          <cell r="E4283" t="str">
            <v>Non-Incentive Costs</v>
          </cell>
          <cell r="F4283" t="str">
            <v>High Participation Case</v>
          </cell>
          <cell r="G4283">
            <v>0</v>
          </cell>
          <cell r="H4283">
            <v>0</v>
          </cell>
          <cell r="I4283">
            <v>0</v>
          </cell>
          <cell r="J4283">
            <v>0</v>
          </cell>
          <cell r="K4283">
            <v>0</v>
          </cell>
          <cell r="L4283">
            <v>0</v>
          </cell>
          <cell r="M4283">
            <v>0</v>
          </cell>
          <cell r="N4283">
            <v>0</v>
          </cell>
          <cell r="O4283">
            <v>0</v>
          </cell>
          <cell r="P4283">
            <v>0</v>
          </cell>
          <cell r="Q4283">
            <v>0</v>
          </cell>
          <cell r="R4283">
            <v>5482636.7300000004</v>
          </cell>
          <cell r="S4283">
            <v>11437731.27</v>
          </cell>
          <cell r="T4283">
            <v>23748445.530000001</v>
          </cell>
          <cell r="U4283">
            <v>12818922.52</v>
          </cell>
          <cell r="V4283">
            <v>7177502.6100000003</v>
          </cell>
          <cell r="W4283">
            <v>1035039.42</v>
          </cell>
          <cell r="X4283">
            <v>1056694.75</v>
          </cell>
          <cell r="Y4283">
            <v>1077608.81</v>
          </cell>
          <cell r="Z4283">
            <v>1098962.6200000001</v>
          </cell>
          <cell r="AA4283">
            <v>1121099.71</v>
          </cell>
          <cell r="AB4283">
            <v>1143734.93</v>
          </cell>
          <cell r="AC4283">
            <v>1169950.97</v>
          </cell>
          <cell r="AD4283">
            <v>1234739.83</v>
          </cell>
          <cell r="AE4283">
            <v>1274929.31</v>
          </cell>
          <cell r="AF4283">
            <v>1316427.29</v>
          </cell>
          <cell r="AG4283">
            <v>1359276.37</v>
          </cell>
          <cell r="AH4283">
            <v>1403520.56</v>
          </cell>
          <cell r="AI4283">
            <v>1449205.28</v>
          </cell>
          <cell r="AJ4283">
            <v>1496377.44</v>
          </cell>
          <cell r="AK4283">
            <v>1545085.48</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row>
        <row r="4284">
          <cell r="A4284" t="str">
            <v>WYResidentialDLC Room ACSummer Peak Reduction @Meter  (MW)High Participation Case0</v>
          </cell>
          <cell r="B4284" t="str">
            <v>WY</v>
          </cell>
          <cell r="C4284" t="str">
            <v>Residential</v>
          </cell>
          <cell r="D4284" t="str">
            <v>DLC Room AC</v>
          </cell>
          <cell r="E4284" t="str">
            <v>Summer Peak Reduction @Meter  (MW)</v>
          </cell>
          <cell r="F4284" t="str">
            <v>High Participation Case</v>
          </cell>
          <cell r="G4284">
            <v>0</v>
          </cell>
          <cell r="H4284">
            <v>0</v>
          </cell>
          <cell r="I4284">
            <v>0</v>
          </cell>
          <cell r="J4284">
            <v>0</v>
          </cell>
          <cell r="K4284">
            <v>0</v>
          </cell>
          <cell r="L4284">
            <v>0</v>
          </cell>
          <cell r="M4284">
            <v>0</v>
          </cell>
          <cell r="N4284">
            <v>0</v>
          </cell>
          <cell r="O4284">
            <v>0</v>
          </cell>
          <cell r="P4284">
            <v>0</v>
          </cell>
          <cell r="Q4284">
            <v>0</v>
          </cell>
          <cell r="R4284">
            <v>5.1061481672101516</v>
          </cell>
          <cell r="S4284">
            <v>15.546439584201273</v>
          </cell>
          <cell r="T4284">
            <v>36.769815927493447</v>
          </cell>
          <cell r="U4284">
            <v>47.99510590524666</v>
          </cell>
          <cell r="V4284">
            <v>54.039254216657497</v>
          </cell>
          <cell r="W4284">
            <v>54.75501228123791</v>
          </cell>
          <cell r="X4284">
            <v>55.462504704051796</v>
          </cell>
          <cell r="Y4284">
            <v>56.170704503007471</v>
          </cell>
          <cell r="Z4284">
            <v>56.91276145592839</v>
          </cell>
          <cell r="AA4284">
            <v>57.74360864977195</v>
          </cell>
          <cell r="AB4284">
            <v>58.507439221742665</v>
          </cell>
          <cell r="AC4284">
            <v>59.27262640549219</v>
          </cell>
          <cell r="AD4284">
            <v>60.065513565673378</v>
          </cell>
          <cell r="AE4284">
            <v>60.869007140432515</v>
          </cell>
          <cell r="AF4284">
            <v>61.683249011282939</v>
          </cell>
          <cell r="AG4284">
            <v>62.508382957680382</v>
          </cell>
          <cell r="AH4284">
            <v>63.344554682411669</v>
          </cell>
          <cell r="AI4284">
            <v>64.191911837323005</v>
          </cell>
          <cell r="AJ4284">
            <v>65.050604049392433</v>
          </cell>
          <cell r="AK4284">
            <v>65.920782947151125</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row>
        <row r="4285">
          <cell r="A4285" t="str">
            <v>WYResidentialDLC Room ACSummer Peak Reduction @Generation (MW)High Participation Case0</v>
          </cell>
          <cell r="B4285" t="str">
            <v>WY</v>
          </cell>
          <cell r="C4285" t="str">
            <v>Residential</v>
          </cell>
          <cell r="D4285" t="str">
            <v>DLC Room AC</v>
          </cell>
          <cell r="E4285" t="str">
            <v>Summer Peak Reduction @Generation (MW)</v>
          </cell>
          <cell r="F4285" t="str">
            <v>High Participation Case</v>
          </cell>
          <cell r="G4285">
            <v>0</v>
          </cell>
          <cell r="H4285">
            <v>0</v>
          </cell>
          <cell r="I4285">
            <v>0</v>
          </cell>
          <cell r="J4285">
            <v>0</v>
          </cell>
          <cell r="K4285">
            <v>0</v>
          </cell>
          <cell r="L4285">
            <v>0</v>
          </cell>
          <cell r="M4285">
            <v>0</v>
          </cell>
          <cell r="N4285">
            <v>0</v>
          </cell>
          <cell r="O4285">
            <v>0</v>
          </cell>
          <cell r="P4285">
            <v>0</v>
          </cell>
          <cell r="Q4285">
            <v>0</v>
          </cell>
          <cell r="R4285">
            <v>5.6309529854545115</v>
          </cell>
          <cell r="S4285">
            <v>17.1442871462299</v>
          </cell>
          <cell r="T4285">
            <v>40.548980952242438</v>
          </cell>
          <cell r="U4285">
            <v>52.92799504328039</v>
          </cell>
          <cell r="V4285">
            <v>59.593354892652727</v>
          </cell>
          <cell r="W4285">
            <v>60.382677857562754</v>
          </cell>
          <cell r="X4285">
            <v>61.162885646285609</v>
          </cell>
          <cell r="Y4285">
            <v>61.94387351456492</v>
          </cell>
          <cell r="Z4285">
            <v>62.762198341341403</v>
          </cell>
          <cell r="AA4285">
            <v>63.678439181486489</v>
          </cell>
          <cell r="AB4285">
            <v>64.520775498172327</v>
          </cell>
          <cell r="AC4285">
            <v>65.364607857843168</v>
          </cell>
          <cell r="AD4285">
            <v>66.238987169908881</v>
          </cell>
          <cell r="AE4285">
            <v>67.125063013269198</v>
          </cell>
          <cell r="AF4285">
            <v>68.022991851877961</v>
          </cell>
          <cell r="AG4285">
            <v>68.932932242700019</v>
          </cell>
          <cell r="AH4285">
            <v>69.855044863709381</v>
          </cell>
          <cell r="AI4285">
            <v>70.789492542261797</v>
          </cell>
          <cell r="AJ4285">
            <v>71.73644028384696</v>
          </cell>
          <cell r="AK4285">
            <v>72.696055301225314</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row>
        <row r="4286">
          <cell r="A4286" t="str">
            <v>WYResidentialDLC Room ACWinter Peak Reduction @Meter  (MW)High Participation Case0</v>
          </cell>
          <cell r="B4286" t="str">
            <v>WY</v>
          </cell>
          <cell r="C4286" t="str">
            <v>Residential</v>
          </cell>
          <cell r="D4286" t="str">
            <v>DLC Room AC</v>
          </cell>
          <cell r="E4286" t="str">
            <v>Winter Peak Reduction @Meter  (MW)</v>
          </cell>
          <cell r="F4286" t="str">
            <v>High Participation Case</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row>
        <row r="4287">
          <cell r="A4287" t="str">
            <v>WYResidentialDLC Room ACWinter Peak Reduction @Generation (MW)High Participation Case0</v>
          </cell>
          <cell r="B4287" t="str">
            <v>WY</v>
          </cell>
          <cell r="C4287" t="str">
            <v>Residential</v>
          </cell>
          <cell r="D4287" t="str">
            <v>DLC Room AC</v>
          </cell>
          <cell r="E4287" t="str">
            <v>Winter Peak Reduction @Generation (MW)</v>
          </cell>
          <cell r="F4287" t="str">
            <v>High Participation Case</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row>
        <row r="4288">
          <cell r="A4288" t="str">
            <v>WYResidentialDLC Room ACProgram Annual BenefitsHigh Participation Case0</v>
          </cell>
          <cell r="B4288" t="str">
            <v>WY</v>
          </cell>
          <cell r="C4288" t="str">
            <v>Residential</v>
          </cell>
          <cell r="D4288" t="str">
            <v>DLC Room AC</v>
          </cell>
          <cell r="E4288" t="str">
            <v>Program Annual Benefits</v>
          </cell>
          <cell r="F4288" t="str">
            <v>High Participation Case</v>
          </cell>
          <cell r="G4288">
            <v>0</v>
          </cell>
        </row>
        <row r="4289">
          <cell r="A4289" t="str">
            <v>WYResidentialDLC Room ACNew ParticipantsHigh Participation Case0</v>
          </cell>
          <cell r="B4289" t="str">
            <v>WY</v>
          </cell>
          <cell r="C4289" t="str">
            <v>Residential</v>
          </cell>
          <cell r="D4289" t="str">
            <v>DLC Room AC</v>
          </cell>
          <cell r="E4289" t="str">
            <v>New Participants</v>
          </cell>
          <cell r="F4289" t="str">
            <v>High Participation Case</v>
          </cell>
          <cell r="G4289">
            <v>0</v>
          </cell>
          <cell r="H4289">
            <v>0</v>
          </cell>
          <cell r="I4289">
            <v>0</v>
          </cell>
          <cell r="J4289">
            <v>0</v>
          </cell>
          <cell r="K4289">
            <v>0</v>
          </cell>
          <cell r="L4289">
            <v>0</v>
          </cell>
          <cell r="M4289">
            <v>0</v>
          </cell>
          <cell r="N4289">
            <v>0</v>
          </cell>
          <cell r="O4289">
            <v>0</v>
          </cell>
          <cell r="P4289">
            <v>0</v>
          </cell>
          <cell r="Q4289">
            <v>0</v>
          </cell>
          <cell r="R4289">
            <v>16746.686550000006</v>
          </cell>
          <cell r="S4289">
            <v>34271.919000000009</v>
          </cell>
          <cell r="T4289">
            <v>69833.664450000011</v>
          </cell>
          <cell r="U4289">
            <v>36847.527750000037</v>
          </cell>
          <cell r="V4289">
            <v>20100.588749999937</v>
          </cell>
          <cell r="W4289">
            <v>2583.0255000000179</v>
          </cell>
          <cell r="X4289">
            <v>2585.7149999999965</v>
          </cell>
          <cell r="Y4289">
            <v>2585.2035000000324</v>
          </cell>
          <cell r="Z4289">
            <v>2584.5764999999665</v>
          </cell>
          <cell r="AA4289">
            <v>2584.3950000000186</v>
          </cell>
          <cell r="AB4289">
            <v>2584.7249999999767</v>
          </cell>
          <cell r="AC4289">
            <v>2592.8595000000205</v>
          </cell>
          <cell r="AD4289">
            <v>2694.0321599718882</v>
          </cell>
          <cell r="AE4289">
            <v>2731.0805338135397</v>
          </cell>
          <cell r="AF4289">
            <v>2768.6383974915661</v>
          </cell>
          <cell r="AG4289">
            <v>2806.7127575183695</v>
          </cell>
          <cell r="AH4289">
            <v>2845.3107167601411</v>
          </cell>
          <cell r="AI4289">
            <v>2884.4394757617847</v>
          </cell>
          <cell r="AJ4289">
            <v>2924.1063340901455</v>
          </cell>
          <cell r="AK4289">
            <v>2964.3186916958948</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row>
        <row r="4290">
          <cell r="A4290" t="str">
            <v>WYResidentialDLC Room ACIncentive CostsHigh Participation Case0</v>
          </cell>
          <cell r="B4290" t="str">
            <v>WY</v>
          </cell>
          <cell r="C4290" t="str">
            <v>Residential</v>
          </cell>
          <cell r="D4290" t="str">
            <v>DLC Room AC</v>
          </cell>
          <cell r="E4290" t="str">
            <v>Incentive Costs</v>
          </cell>
          <cell r="F4290" t="str">
            <v>High Participation Case</v>
          </cell>
          <cell r="G4290">
            <v>0</v>
          </cell>
          <cell r="H4290">
            <v>0</v>
          </cell>
          <cell r="I4290">
            <v>0</v>
          </cell>
          <cell r="J4290">
            <v>0</v>
          </cell>
          <cell r="K4290">
            <v>0</v>
          </cell>
          <cell r="L4290">
            <v>0</v>
          </cell>
          <cell r="M4290">
            <v>0</v>
          </cell>
          <cell r="N4290">
            <v>0</v>
          </cell>
          <cell r="O4290">
            <v>0</v>
          </cell>
          <cell r="P4290">
            <v>0</v>
          </cell>
          <cell r="Q4290">
            <v>0</v>
          </cell>
          <cell r="R4290">
            <v>351680.42</v>
          </cell>
          <cell r="S4290">
            <v>1071390.72</v>
          </cell>
          <cell r="T4290">
            <v>2537897.67</v>
          </cell>
          <cell r="U4290">
            <v>3311695.75</v>
          </cell>
          <cell r="V4290">
            <v>3733808.12</v>
          </cell>
          <cell r="W4290">
            <v>3788051.65</v>
          </cell>
          <cell r="X4290">
            <v>3842351.67</v>
          </cell>
          <cell r="Y4290">
            <v>3896640.94</v>
          </cell>
          <cell r="Z4290">
            <v>3950917.05</v>
          </cell>
          <cell r="AA4290">
            <v>4005189.34</v>
          </cell>
          <cell r="AB4290">
            <v>4059468.57</v>
          </cell>
          <cell r="AC4290">
            <v>4113918.62</v>
          </cell>
          <cell r="AD4290">
            <v>4170493.29</v>
          </cell>
          <cell r="AE4290">
            <v>4227845.9800000004</v>
          </cell>
          <cell r="AF4290">
            <v>4285987.3899999997</v>
          </cell>
          <cell r="AG4290">
            <v>4344928.3600000003</v>
          </cell>
          <cell r="AH4290">
            <v>4404679.88</v>
          </cell>
          <cell r="AI4290">
            <v>4465253.1100000003</v>
          </cell>
          <cell r="AJ4290">
            <v>4526659.34</v>
          </cell>
          <cell r="AK4290">
            <v>4588910.04</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row>
        <row r="4291">
          <cell r="A4291" t="str">
            <v>WYResidentialDLC Room ACParticipantsHigh Participation Case0</v>
          </cell>
          <cell r="B4291" t="str">
            <v>WY</v>
          </cell>
          <cell r="C4291" t="str">
            <v>Residential</v>
          </cell>
          <cell r="D4291" t="str">
            <v>DLC Room AC</v>
          </cell>
          <cell r="E4291" t="str">
            <v>Participants</v>
          </cell>
          <cell r="F4291" t="str">
            <v>High Participation Case</v>
          </cell>
          <cell r="G4291">
            <v>0</v>
          </cell>
          <cell r="H4291">
            <v>0</v>
          </cell>
          <cell r="I4291">
            <v>0</v>
          </cell>
          <cell r="J4291">
            <v>0</v>
          </cell>
          <cell r="K4291">
            <v>0</v>
          </cell>
          <cell r="L4291">
            <v>0</v>
          </cell>
          <cell r="M4291">
            <v>0</v>
          </cell>
          <cell r="N4291">
            <v>0</v>
          </cell>
          <cell r="O4291">
            <v>0</v>
          </cell>
          <cell r="P4291">
            <v>0</v>
          </cell>
          <cell r="Q4291">
            <v>0</v>
          </cell>
          <cell r="R4291">
            <v>16746.686550000006</v>
          </cell>
          <cell r="S4291">
            <v>51018.605550000015</v>
          </cell>
          <cell r="T4291">
            <v>120852.27000000002</v>
          </cell>
          <cell r="U4291">
            <v>157699.79775000006</v>
          </cell>
          <cell r="V4291">
            <v>177800.38649999999</v>
          </cell>
          <cell r="W4291">
            <v>180383.41200000001</v>
          </cell>
          <cell r="X4291">
            <v>182969.12700000001</v>
          </cell>
          <cell r="Y4291">
            <v>185554.33050000004</v>
          </cell>
          <cell r="Z4291">
            <v>188138.90700000001</v>
          </cell>
          <cell r="AA4291">
            <v>190723.30200000003</v>
          </cell>
          <cell r="AB4291">
            <v>193308.027</v>
          </cell>
          <cell r="AC4291">
            <v>195900.88650000002</v>
          </cell>
          <cell r="AD4291">
            <v>198594.91865997191</v>
          </cell>
          <cell r="AE4291">
            <v>201325.99919378545</v>
          </cell>
          <cell r="AF4291">
            <v>204094.63759127702</v>
          </cell>
          <cell r="AG4291">
            <v>206901.35034879539</v>
          </cell>
          <cell r="AH4291">
            <v>209746.66106555553</v>
          </cell>
          <cell r="AI4291">
            <v>212631.10054131731</v>
          </cell>
          <cell r="AJ4291">
            <v>215555.20687540746</v>
          </cell>
          <cell r="AK4291">
            <v>218519.52556710335</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row>
        <row r="4292">
          <cell r="A4292" t="str">
            <v>WYResidentialDLC Smart AppliancesProgram Annual BenefitsHigh Participation Case0</v>
          </cell>
          <cell r="B4292" t="str">
            <v>WY</v>
          </cell>
          <cell r="C4292" t="str">
            <v>Residential</v>
          </cell>
          <cell r="D4292" t="str">
            <v>DLC Smart Appliances</v>
          </cell>
          <cell r="E4292" t="str">
            <v>Program Annual Benefits</v>
          </cell>
          <cell r="F4292" t="str">
            <v>High Participation Case</v>
          </cell>
          <cell r="G4292">
            <v>0</v>
          </cell>
          <cell r="H4292">
            <v>0</v>
          </cell>
          <cell r="I4292">
            <v>0</v>
          </cell>
          <cell r="J4292">
            <v>0</v>
          </cell>
          <cell r="K4292">
            <v>0</v>
          </cell>
          <cell r="L4292">
            <v>0</v>
          </cell>
          <cell r="M4292">
            <v>0</v>
          </cell>
          <cell r="N4292">
            <v>0</v>
          </cell>
          <cell r="O4292">
            <v>0</v>
          </cell>
          <cell r="P4292">
            <v>0</v>
          </cell>
          <cell r="Q4292">
            <v>0</v>
          </cell>
          <cell r="R4292">
            <v>573231.01</v>
          </cell>
          <cell r="S4292">
            <v>1745288.43</v>
          </cell>
          <cell r="T4292">
            <v>4127886.26</v>
          </cell>
          <cell r="U4292">
            <v>5388069.9000000004</v>
          </cell>
          <cell r="V4292">
            <v>6066603.5300000003</v>
          </cell>
          <cell r="W4292">
            <v>6146956.6100000003</v>
          </cell>
          <cell r="X4292">
            <v>6226381.7599999998</v>
          </cell>
          <cell r="Y4292">
            <v>6305886.3200000003</v>
          </cell>
          <cell r="Z4292">
            <v>6389191.79</v>
          </cell>
          <cell r="AA4292">
            <v>6482465.1100000003</v>
          </cell>
          <cell r="AB4292">
            <v>6568214.9500000002</v>
          </cell>
          <cell r="AC4292">
            <v>6654117.0800000001</v>
          </cell>
          <cell r="AD4292">
            <v>6743128.8899999997</v>
          </cell>
          <cell r="AE4292">
            <v>6833331.4100000001</v>
          </cell>
          <cell r="AF4292">
            <v>6924740.5700000003</v>
          </cell>
          <cell r="AG4292">
            <v>7017372.5</v>
          </cell>
          <cell r="AH4292">
            <v>7111243.5700000003</v>
          </cell>
          <cell r="AI4292">
            <v>7206370.3399999999</v>
          </cell>
          <cell r="AJ4292">
            <v>7302769.6200000001</v>
          </cell>
          <cell r="AK4292">
            <v>7400458.4299999997</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row>
        <row r="4293">
          <cell r="A4293" t="str">
            <v>WYResidentialDLC Smart AppliancesProgram Annual CostsHigh Participation Case0</v>
          </cell>
          <cell r="B4293" t="str">
            <v>WY</v>
          </cell>
          <cell r="C4293" t="str">
            <v>Residential</v>
          </cell>
          <cell r="D4293" t="str">
            <v>DLC Smart Appliances</v>
          </cell>
          <cell r="E4293" t="str">
            <v>Program Annual Costs</v>
          </cell>
          <cell r="F4293" t="str">
            <v>High Participation Case</v>
          </cell>
          <cell r="G4293">
            <v>0</v>
          </cell>
          <cell r="H4293">
            <v>0</v>
          </cell>
          <cell r="I4293">
            <v>0</v>
          </cell>
          <cell r="J4293">
            <v>0</v>
          </cell>
          <cell r="K4293">
            <v>0</v>
          </cell>
          <cell r="L4293">
            <v>0</v>
          </cell>
          <cell r="M4293">
            <v>0</v>
          </cell>
          <cell r="N4293">
            <v>0</v>
          </cell>
          <cell r="O4293">
            <v>0</v>
          </cell>
          <cell r="P4293">
            <v>0</v>
          </cell>
          <cell r="Q4293">
            <v>0</v>
          </cell>
          <cell r="R4293">
            <v>5834317.1500000004</v>
          </cell>
          <cell r="S4293">
            <v>12509121.98</v>
          </cell>
          <cell r="T4293">
            <v>26286343.199999999</v>
          </cell>
          <cell r="U4293">
            <v>16130618.27</v>
          </cell>
          <cell r="V4293">
            <v>10911310.720000001</v>
          </cell>
          <cell r="W4293">
            <v>4823091.07</v>
          </cell>
          <cell r="X4293">
            <v>4899046.41</v>
          </cell>
          <cell r="Y4293">
            <v>4974249.76</v>
          </cell>
          <cell r="Z4293">
            <v>5049879.66</v>
          </cell>
          <cell r="AA4293">
            <v>5126289.05</v>
          </cell>
          <cell r="AB4293">
            <v>5203203.5</v>
          </cell>
          <cell r="AC4293">
            <v>5283869.59</v>
          </cell>
          <cell r="AD4293">
            <v>5405233.1200000001</v>
          </cell>
          <cell r="AE4293">
            <v>5502775.29</v>
          </cell>
          <cell r="AF4293">
            <v>5602414.6799999997</v>
          </cell>
          <cell r="AG4293">
            <v>5704204.7300000004</v>
          </cell>
          <cell r="AH4293">
            <v>5808200.4400000004</v>
          </cell>
          <cell r="AI4293">
            <v>5914458.3899999997</v>
          </cell>
          <cell r="AJ4293">
            <v>6023036.7800000003</v>
          </cell>
          <cell r="AK4293">
            <v>6133995.5099999998</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row>
        <row r="4294">
          <cell r="A4294" t="str">
            <v>WYResidentialDLC Smart AppliancesNon-Incentive CostsHigh Participation Case0</v>
          </cell>
          <cell r="B4294" t="str">
            <v>WY</v>
          </cell>
          <cell r="C4294" t="str">
            <v>Residential</v>
          </cell>
          <cell r="D4294" t="str">
            <v>DLC Smart Appliances</v>
          </cell>
          <cell r="E4294" t="str">
            <v>Non-Incentive Costs</v>
          </cell>
          <cell r="F4294" t="str">
            <v>High Participation Case</v>
          </cell>
          <cell r="G4294">
            <v>0</v>
          </cell>
          <cell r="H4294">
            <v>0</v>
          </cell>
          <cell r="I4294">
            <v>0</v>
          </cell>
          <cell r="J4294">
            <v>0</v>
          </cell>
          <cell r="K4294">
            <v>0</v>
          </cell>
          <cell r="L4294">
            <v>0</v>
          </cell>
          <cell r="M4294">
            <v>0</v>
          </cell>
          <cell r="N4294">
            <v>0</v>
          </cell>
          <cell r="O4294">
            <v>0</v>
          </cell>
          <cell r="P4294">
            <v>0</v>
          </cell>
          <cell r="Q4294">
            <v>0</v>
          </cell>
          <cell r="R4294">
            <v>5482636.7300000004</v>
          </cell>
          <cell r="S4294">
            <v>11437731.27</v>
          </cell>
          <cell r="T4294">
            <v>23748445.530000001</v>
          </cell>
          <cell r="U4294">
            <v>12818922.52</v>
          </cell>
          <cell r="V4294">
            <v>7177502.6100000003</v>
          </cell>
          <cell r="W4294">
            <v>1035039.42</v>
          </cell>
          <cell r="X4294">
            <v>1056694.75</v>
          </cell>
          <cell r="Y4294">
            <v>1077608.81</v>
          </cell>
          <cell r="Z4294">
            <v>1098962.6200000001</v>
          </cell>
          <cell r="AA4294">
            <v>1121099.71</v>
          </cell>
          <cell r="AB4294">
            <v>1143734.93</v>
          </cell>
          <cell r="AC4294">
            <v>1169950.97</v>
          </cell>
          <cell r="AD4294">
            <v>1234739.83</v>
          </cell>
          <cell r="AE4294">
            <v>1274929.31</v>
          </cell>
          <cell r="AF4294">
            <v>1316427.29</v>
          </cell>
          <cell r="AG4294">
            <v>1359276.37</v>
          </cell>
          <cell r="AH4294">
            <v>1403520.56</v>
          </cell>
          <cell r="AI4294">
            <v>1449205.28</v>
          </cell>
          <cell r="AJ4294">
            <v>1496377.44</v>
          </cell>
          <cell r="AK4294">
            <v>1545085.48</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row>
        <row r="4295">
          <cell r="A4295" t="str">
            <v>WYResidentialDLC Smart AppliancesSummer Peak Reduction @Meter  (MW)High Participation Case0</v>
          </cell>
          <cell r="B4295" t="str">
            <v>WY</v>
          </cell>
          <cell r="C4295" t="str">
            <v>Residential</v>
          </cell>
          <cell r="D4295" t="str">
            <v>DLC Smart Appliances</v>
          </cell>
          <cell r="E4295" t="str">
            <v>Summer Peak Reduction @Meter  (MW)</v>
          </cell>
          <cell r="F4295" t="str">
            <v>High Participation Case</v>
          </cell>
          <cell r="G4295">
            <v>0</v>
          </cell>
          <cell r="H4295">
            <v>0</v>
          </cell>
          <cell r="I4295">
            <v>0</v>
          </cell>
          <cell r="J4295">
            <v>0</v>
          </cell>
          <cell r="K4295">
            <v>0</v>
          </cell>
          <cell r="L4295">
            <v>0</v>
          </cell>
          <cell r="M4295">
            <v>0</v>
          </cell>
          <cell r="N4295">
            <v>0</v>
          </cell>
          <cell r="O4295">
            <v>0</v>
          </cell>
          <cell r="P4295">
            <v>0</v>
          </cell>
          <cell r="Q4295">
            <v>0</v>
          </cell>
          <cell r="R4295">
            <v>5.1061481672101516</v>
          </cell>
          <cell r="S4295">
            <v>15.546439584201273</v>
          </cell>
          <cell r="T4295">
            <v>36.769815927493447</v>
          </cell>
          <cell r="U4295">
            <v>47.99510590524666</v>
          </cell>
          <cell r="V4295">
            <v>54.039254216657497</v>
          </cell>
          <cell r="W4295">
            <v>54.75501228123791</v>
          </cell>
          <cell r="X4295">
            <v>55.462504704051796</v>
          </cell>
          <cell r="Y4295">
            <v>56.170704503007471</v>
          </cell>
          <cell r="Z4295">
            <v>56.91276145592839</v>
          </cell>
          <cell r="AA4295">
            <v>57.74360864977195</v>
          </cell>
          <cell r="AB4295">
            <v>58.507439221742665</v>
          </cell>
          <cell r="AC4295">
            <v>59.27262640549219</v>
          </cell>
          <cell r="AD4295">
            <v>60.065513565673378</v>
          </cell>
          <cell r="AE4295">
            <v>60.869007140432515</v>
          </cell>
          <cell r="AF4295">
            <v>61.683249011282939</v>
          </cell>
          <cell r="AG4295">
            <v>62.508382957680382</v>
          </cell>
          <cell r="AH4295">
            <v>63.344554682411669</v>
          </cell>
          <cell r="AI4295">
            <v>64.191911837323005</v>
          </cell>
          <cell r="AJ4295">
            <v>65.050604049392433</v>
          </cell>
          <cell r="AK4295">
            <v>65.920782947151125</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row>
        <row r="4296">
          <cell r="A4296" t="str">
            <v>WYResidentialDLC Smart AppliancesSummer Peak Reduction @Generation (MW)High Participation Case0</v>
          </cell>
          <cell r="B4296" t="str">
            <v>WY</v>
          </cell>
          <cell r="C4296" t="str">
            <v>Residential</v>
          </cell>
          <cell r="D4296" t="str">
            <v>DLC Smart Appliances</v>
          </cell>
          <cell r="E4296" t="str">
            <v>Summer Peak Reduction @Generation (MW)</v>
          </cell>
          <cell r="F4296" t="str">
            <v>High Participation Case</v>
          </cell>
          <cell r="G4296">
            <v>0</v>
          </cell>
          <cell r="H4296">
            <v>0</v>
          </cell>
          <cell r="I4296">
            <v>0</v>
          </cell>
          <cell r="J4296">
            <v>0</v>
          </cell>
          <cell r="K4296">
            <v>0</v>
          </cell>
          <cell r="L4296">
            <v>0</v>
          </cell>
          <cell r="M4296">
            <v>0</v>
          </cell>
          <cell r="N4296">
            <v>0</v>
          </cell>
          <cell r="O4296">
            <v>0</v>
          </cell>
          <cell r="P4296">
            <v>0</v>
          </cell>
          <cell r="Q4296">
            <v>0</v>
          </cell>
          <cell r="R4296">
            <v>5.6309529854545115</v>
          </cell>
          <cell r="S4296">
            <v>17.1442871462299</v>
          </cell>
          <cell r="T4296">
            <v>40.548980952242438</v>
          </cell>
          <cell r="U4296">
            <v>52.92799504328039</v>
          </cell>
          <cell r="V4296">
            <v>59.593354892652727</v>
          </cell>
          <cell r="W4296">
            <v>60.382677857562754</v>
          </cell>
          <cell r="X4296">
            <v>61.162885646285609</v>
          </cell>
          <cell r="Y4296">
            <v>61.94387351456492</v>
          </cell>
          <cell r="Z4296">
            <v>62.762198341341403</v>
          </cell>
          <cell r="AA4296">
            <v>63.678439181486489</v>
          </cell>
          <cell r="AB4296">
            <v>64.520775498172327</v>
          </cell>
          <cell r="AC4296">
            <v>65.364607857843168</v>
          </cell>
          <cell r="AD4296">
            <v>66.238987169908881</v>
          </cell>
          <cell r="AE4296">
            <v>67.125063013269198</v>
          </cell>
          <cell r="AF4296">
            <v>68.022991851877961</v>
          </cell>
          <cell r="AG4296">
            <v>68.932932242700019</v>
          </cell>
          <cell r="AH4296">
            <v>69.855044863709381</v>
          </cell>
          <cell r="AI4296">
            <v>70.789492542261797</v>
          </cell>
          <cell r="AJ4296">
            <v>71.73644028384696</v>
          </cell>
          <cell r="AK4296">
            <v>72.696055301225314</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row>
        <row r="4297">
          <cell r="A4297" t="str">
            <v>WYResidentialDLC Smart AppliancesWinter Peak Reduction @Meter  (MW)High Participation Case0</v>
          </cell>
          <cell r="B4297" t="str">
            <v>WY</v>
          </cell>
          <cell r="C4297" t="str">
            <v>Residential</v>
          </cell>
          <cell r="D4297" t="str">
            <v>DLC Smart Appliances</v>
          </cell>
          <cell r="E4297" t="str">
            <v>Winter Peak Reduction @Meter  (MW)</v>
          </cell>
          <cell r="F4297" t="str">
            <v>High Participation Case</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row>
        <row r="4298">
          <cell r="A4298" t="str">
            <v>WYResidentialDLC Smart AppliancesWinter Peak Reduction @Generation (MW)High Participation Case0</v>
          </cell>
          <cell r="B4298" t="str">
            <v>WY</v>
          </cell>
          <cell r="C4298" t="str">
            <v>Residential</v>
          </cell>
          <cell r="D4298" t="str">
            <v>DLC Smart Appliances</v>
          </cell>
          <cell r="E4298" t="str">
            <v>Winter Peak Reduction @Generation (MW)</v>
          </cell>
          <cell r="F4298" t="str">
            <v>High Participation Case</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row>
        <row r="4299">
          <cell r="A4299" t="str">
            <v>WYResidentialDLC Smart AppliancesProgram Annual BenefitsHigh Participation Case0</v>
          </cell>
          <cell r="B4299" t="str">
            <v>WY</v>
          </cell>
          <cell r="C4299" t="str">
            <v>Residential</v>
          </cell>
          <cell r="D4299" t="str">
            <v>DLC Smart Appliances</v>
          </cell>
          <cell r="E4299" t="str">
            <v>Program Annual Benefits</v>
          </cell>
          <cell r="F4299" t="str">
            <v>High Participation Case</v>
          </cell>
          <cell r="G4299">
            <v>0</v>
          </cell>
        </row>
        <row r="4300">
          <cell r="A4300" t="str">
            <v>WYResidentialDLC Smart AppliancesNew ParticipantsHigh Participation Case0</v>
          </cell>
          <cell r="B4300" t="str">
            <v>WY</v>
          </cell>
          <cell r="C4300" t="str">
            <v>Residential</v>
          </cell>
          <cell r="D4300" t="str">
            <v>DLC Smart Appliances</v>
          </cell>
          <cell r="E4300" t="str">
            <v>New Participants</v>
          </cell>
          <cell r="F4300" t="str">
            <v>High Participation Case</v>
          </cell>
          <cell r="G4300">
            <v>0</v>
          </cell>
          <cell r="H4300">
            <v>0</v>
          </cell>
          <cell r="I4300">
            <v>0</v>
          </cell>
          <cell r="J4300">
            <v>0</v>
          </cell>
          <cell r="K4300">
            <v>0</v>
          </cell>
          <cell r="L4300">
            <v>0</v>
          </cell>
          <cell r="M4300">
            <v>0</v>
          </cell>
          <cell r="N4300">
            <v>0</v>
          </cell>
          <cell r="O4300">
            <v>0</v>
          </cell>
          <cell r="P4300">
            <v>0</v>
          </cell>
          <cell r="Q4300">
            <v>0</v>
          </cell>
          <cell r="R4300">
            <v>16746.686550000006</v>
          </cell>
          <cell r="S4300">
            <v>34271.919000000009</v>
          </cell>
          <cell r="T4300">
            <v>69833.664450000011</v>
          </cell>
          <cell r="U4300">
            <v>36847.527750000037</v>
          </cell>
          <cell r="V4300">
            <v>20100.588749999937</v>
          </cell>
          <cell r="W4300">
            <v>2583.0255000000179</v>
          </cell>
          <cell r="X4300">
            <v>2585.7149999999965</v>
          </cell>
          <cell r="Y4300">
            <v>2585.2035000000324</v>
          </cell>
          <cell r="Z4300">
            <v>2584.5764999999665</v>
          </cell>
          <cell r="AA4300">
            <v>2584.3950000000186</v>
          </cell>
          <cell r="AB4300">
            <v>2584.7249999999767</v>
          </cell>
          <cell r="AC4300">
            <v>2592.8595000000205</v>
          </cell>
          <cell r="AD4300">
            <v>2694.0321599718882</v>
          </cell>
          <cell r="AE4300">
            <v>2731.0805338135397</v>
          </cell>
          <cell r="AF4300">
            <v>2768.6383974915661</v>
          </cell>
          <cell r="AG4300">
            <v>2806.7127575183695</v>
          </cell>
          <cell r="AH4300">
            <v>2845.3107167601411</v>
          </cell>
          <cell r="AI4300">
            <v>2884.4394757617847</v>
          </cell>
          <cell r="AJ4300">
            <v>2924.1063340901455</v>
          </cell>
          <cell r="AK4300">
            <v>2964.3186916958948</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row>
        <row r="4301">
          <cell r="A4301" t="str">
            <v>WYResidentialDLC Smart AppliancesIncentive CostsHigh Participation Case0</v>
          </cell>
          <cell r="B4301" t="str">
            <v>WY</v>
          </cell>
          <cell r="C4301" t="str">
            <v>Residential</v>
          </cell>
          <cell r="D4301" t="str">
            <v>DLC Smart Appliances</v>
          </cell>
          <cell r="E4301" t="str">
            <v>Incentive Costs</v>
          </cell>
          <cell r="F4301" t="str">
            <v>High Participation Case</v>
          </cell>
          <cell r="G4301">
            <v>0</v>
          </cell>
          <cell r="H4301">
            <v>0</v>
          </cell>
          <cell r="I4301">
            <v>0</v>
          </cell>
          <cell r="J4301">
            <v>0</v>
          </cell>
          <cell r="K4301">
            <v>0</v>
          </cell>
          <cell r="L4301">
            <v>0</v>
          </cell>
          <cell r="M4301">
            <v>0</v>
          </cell>
          <cell r="N4301">
            <v>0</v>
          </cell>
          <cell r="O4301">
            <v>0</v>
          </cell>
          <cell r="P4301">
            <v>0</v>
          </cell>
          <cell r="Q4301">
            <v>0</v>
          </cell>
          <cell r="R4301">
            <v>351680.42</v>
          </cell>
          <cell r="S4301">
            <v>1071390.72</v>
          </cell>
          <cell r="T4301">
            <v>2537897.67</v>
          </cell>
          <cell r="U4301">
            <v>3311695.75</v>
          </cell>
          <cell r="V4301">
            <v>3733808.12</v>
          </cell>
          <cell r="W4301">
            <v>3788051.65</v>
          </cell>
          <cell r="X4301">
            <v>3842351.67</v>
          </cell>
          <cell r="Y4301">
            <v>3896640.94</v>
          </cell>
          <cell r="Z4301">
            <v>3950917.05</v>
          </cell>
          <cell r="AA4301">
            <v>4005189.34</v>
          </cell>
          <cell r="AB4301">
            <v>4059468.57</v>
          </cell>
          <cell r="AC4301">
            <v>4113918.62</v>
          </cell>
          <cell r="AD4301">
            <v>4170493.29</v>
          </cell>
          <cell r="AE4301">
            <v>4227845.9800000004</v>
          </cell>
          <cell r="AF4301">
            <v>4285987.3899999997</v>
          </cell>
          <cell r="AG4301">
            <v>4344928.3600000003</v>
          </cell>
          <cell r="AH4301">
            <v>4404679.88</v>
          </cell>
          <cell r="AI4301">
            <v>4465253.1100000003</v>
          </cell>
          <cell r="AJ4301">
            <v>4526659.34</v>
          </cell>
          <cell r="AK4301">
            <v>4588910.04</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row>
        <row r="4302">
          <cell r="A4302" t="str">
            <v>WYResidentialDLC Smart AppliancesParticipantsHigh Participation Case0</v>
          </cell>
          <cell r="B4302" t="str">
            <v>WY</v>
          </cell>
          <cell r="C4302" t="str">
            <v>Residential</v>
          </cell>
          <cell r="D4302" t="str">
            <v>DLC Smart Appliances</v>
          </cell>
          <cell r="E4302" t="str">
            <v>Participants</v>
          </cell>
          <cell r="F4302" t="str">
            <v>High Participation Case</v>
          </cell>
          <cell r="G4302">
            <v>0</v>
          </cell>
          <cell r="H4302">
            <v>0</v>
          </cell>
          <cell r="I4302">
            <v>0</v>
          </cell>
          <cell r="J4302">
            <v>0</v>
          </cell>
          <cell r="K4302">
            <v>0</v>
          </cell>
          <cell r="L4302">
            <v>0</v>
          </cell>
          <cell r="M4302">
            <v>0</v>
          </cell>
          <cell r="N4302">
            <v>0</v>
          </cell>
          <cell r="O4302">
            <v>0</v>
          </cell>
          <cell r="P4302">
            <v>0</v>
          </cell>
          <cell r="Q4302">
            <v>0</v>
          </cell>
          <cell r="R4302">
            <v>16746.686550000006</v>
          </cell>
          <cell r="S4302">
            <v>51018.605550000015</v>
          </cell>
          <cell r="T4302">
            <v>120852.27000000002</v>
          </cell>
          <cell r="U4302">
            <v>157699.79775000006</v>
          </cell>
          <cell r="V4302">
            <v>177800.38649999999</v>
          </cell>
          <cell r="W4302">
            <v>180383.41200000001</v>
          </cell>
          <cell r="X4302">
            <v>182969.12700000001</v>
          </cell>
          <cell r="Y4302">
            <v>185554.33050000004</v>
          </cell>
          <cell r="Z4302">
            <v>188138.90700000001</v>
          </cell>
          <cell r="AA4302">
            <v>190723.30200000003</v>
          </cell>
          <cell r="AB4302">
            <v>193308.027</v>
          </cell>
          <cell r="AC4302">
            <v>195900.88650000002</v>
          </cell>
          <cell r="AD4302">
            <v>198594.91865997191</v>
          </cell>
          <cell r="AE4302">
            <v>201325.99919378545</v>
          </cell>
          <cell r="AF4302">
            <v>204094.63759127702</v>
          </cell>
          <cell r="AG4302">
            <v>206901.35034879539</v>
          </cell>
          <cell r="AH4302">
            <v>209746.66106555553</v>
          </cell>
          <cell r="AI4302">
            <v>212631.10054131731</v>
          </cell>
          <cell r="AJ4302">
            <v>215555.20687540746</v>
          </cell>
          <cell r="AK4302">
            <v>218519.52556710335</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row>
        <row r="4303">
          <cell r="A4303" t="str">
            <v>WYResidentialDLC Smart ThermostatsProgram Annual BenefitsHigh Participation Case0</v>
          </cell>
          <cell r="B4303" t="str">
            <v>WY</v>
          </cell>
          <cell r="C4303" t="str">
            <v>Residential</v>
          </cell>
          <cell r="D4303" t="str">
            <v>DLC Smart Thermostats</v>
          </cell>
          <cell r="E4303" t="str">
            <v>Program Annual Benefits</v>
          </cell>
          <cell r="F4303" t="str">
            <v>High Participation Case</v>
          </cell>
          <cell r="G4303">
            <v>0</v>
          </cell>
          <cell r="H4303">
            <v>0</v>
          </cell>
          <cell r="I4303">
            <v>0</v>
          </cell>
          <cell r="J4303">
            <v>0</v>
          </cell>
          <cell r="K4303">
            <v>0</v>
          </cell>
          <cell r="L4303">
            <v>0</v>
          </cell>
          <cell r="M4303">
            <v>0</v>
          </cell>
          <cell r="N4303">
            <v>0</v>
          </cell>
          <cell r="O4303">
            <v>0</v>
          </cell>
          <cell r="P4303">
            <v>0</v>
          </cell>
          <cell r="Q4303">
            <v>0</v>
          </cell>
          <cell r="R4303">
            <v>573231.01</v>
          </cell>
          <cell r="S4303">
            <v>1745288.43</v>
          </cell>
          <cell r="T4303">
            <v>4127886.26</v>
          </cell>
          <cell r="U4303">
            <v>5388069.9000000004</v>
          </cell>
          <cell r="V4303">
            <v>6066603.5300000003</v>
          </cell>
          <cell r="W4303">
            <v>6146956.6100000003</v>
          </cell>
          <cell r="X4303">
            <v>6226381.7599999998</v>
          </cell>
          <cell r="Y4303">
            <v>6305886.3200000003</v>
          </cell>
          <cell r="Z4303">
            <v>6389191.79</v>
          </cell>
          <cell r="AA4303">
            <v>6482465.1100000003</v>
          </cell>
          <cell r="AB4303">
            <v>6568214.9500000002</v>
          </cell>
          <cell r="AC4303">
            <v>6654117.0800000001</v>
          </cell>
          <cell r="AD4303">
            <v>6743128.8899999997</v>
          </cell>
          <cell r="AE4303">
            <v>6833331.4100000001</v>
          </cell>
          <cell r="AF4303">
            <v>6924740.5700000003</v>
          </cell>
          <cell r="AG4303">
            <v>7017372.5</v>
          </cell>
          <cell r="AH4303">
            <v>7111243.5700000003</v>
          </cell>
          <cell r="AI4303">
            <v>7206370.3399999999</v>
          </cell>
          <cell r="AJ4303">
            <v>7302769.6200000001</v>
          </cell>
          <cell r="AK4303">
            <v>7400458.4299999997</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row>
        <row r="4304">
          <cell r="A4304" t="str">
            <v>WYResidentialDLC Smart ThermostatsProgram Annual CostsHigh Participation Case0</v>
          </cell>
          <cell r="B4304" t="str">
            <v>WY</v>
          </cell>
          <cell r="C4304" t="str">
            <v>Residential</v>
          </cell>
          <cell r="D4304" t="str">
            <v>DLC Smart Thermostats</v>
          </cell>
          <cell r="E4304" t="str">
            <v>Program Annual Costs</v>
          </cell>
          <cell r="F4304" t="str">
            <v>High Participation Case</v>
          </cell>
          <cell r="G4304">
            <v>0</v>
          </cell>
          <cell r="H4304">
            <v>0</v>
          </cell>
          <cell r="I4304">
            <v>0</v>
          </cell>
          <cell r="J4304">
            <v>0</v>
          </cell>
          <cell r="K4304">
            <v>0</v>
          </cell>
          <cell r="L4304">
            <v>0</v>
          </cell>
          <cell r="M4304">
            <v>0</v>
          </cell>
          <cell r="N4304">
            <v>0</v>
          </cell>
          <cell r="O4304">
            <v>0</v>
          </cell>
          <cell r="P4304">
            <v>0</v>
          </cell>
          <cell r="Q4304">
            <v>0</v>
          </cell>
          <cell r="R4304">
            <v>5834317.1500000004</v>
          </cell>
          <cell r="S4304">
            <v>12509121.98</v>
          </cell>
          <cell r="T4304">
            <v>26286343.199999999</v>
          </cell>
          <cell r="U4304">
            <v>16130618.27</v>
          </cell>
          <cell r="V4304">
            <v>10911310.720000001</v>
          </cell>
          <cell r="W4304">
            <v>4823091.07</v>
          </cell>
          <cell r="X4304">
            <v>4899046.41</v>
          </cell>
          <cell r="Y4304">
            <v>4974249.76</v>
          </cell>
          <cell r="Z4304">
            <v>5049879.66</v>
          </cell>
          <cell r="AA4304">
            <v>5126289.05</v>
          </cell>
          <cell r="AB4304">
            <v>5203203.5</v>
          </cell>
          <cell r="AC4304">
            <v>5283869.59</v>
          </cell>
          <cell r="AD4304">
            <v>5405233.1200000001</v>
          </cell>
          <cell r="AE4304">
            <v>5502775.29</v>
          </cell>
          <cell r="AF4304">
            <v>5602414.6799999997</v>
          </cell>
          <cell r="AG4304">
            <v>5704204.7300000004</v>
          </cell>
          <cell r="AH4304">
            <v>5808200.4400000004</v>
          </cell>
          <cell r="AI4304">
            <v>5914458.3899999997</v>
          </cell>
          <cell r="AJ4304">
            <v>6023036.7800000003</v>
          </cell>
          <cell r="AK4304">
            <v>6133995.5099999998</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row>
        <row r="4305">
          <cell r="A4305" t="str">
            <v>WYResidentialDLC Smart ThermostatsNon-Incentive CostsHigh Participation Case0</v>
          </cell>
          <cell r="B4305" t="str">
            <v>WY</v>
          </cell>
          <cell r="C4305" t="str">
            <v>Residential</v>
          </cell>
          <cell r="D4305" t="str">
            <v>DLC Smart Thermostats</v>
          </cell>
          <cell r="E4305" t="str">
            <v>Non-Incentive Costs</v>
          </cell>
          <cell r="F4305" t="str">
            <v>High Participation Case</v>
          </cell>
          <cell r="G4305">
            <v>0</v>
          </cell>
          <cell r="H4305">
            <v>0</v>
          </cell>
          <cell r="I4305">
            <v>0</v>
          </cell>
          <cell r="J4305">
            <v>0</v>
          </cell>
          <cell r="K4305">
            <v>0</v>
          </cell>
          <cell r="L4305">
            <v>0</v>
          </cell>
          <cell r="M4305">
            <v>0</v>
          </cell>
          <cell r="N4305">
            <v>0</v>
          </cell>
          <cell r="O4305">
            <v>0</v>
          </cell>
          <cell r="P4305">
            <v>0</v>
          </cell>
          <cell r="Q4305">
            <v>0</v>
          </cell>
          <cell r="R4305">
            <v>5482636.7300000004</v>
          </cell>
          <cell r="S4305">
            <v>11437731.27</v>
          </cell>
          <cell r="T4305">
            <v>23748445.530000001</v>
          </cell>
          <cell r="U4305">
            <v>12818922.52</v>
          </cell>
          <cell r="V4305">
            <v>7177502.6100000003</v>
          </cell>
          <cell r="W4305">
            <v>1035039.42</v>
          </cell>
          <cell r="X4305">
            <v>1056694.75</v>
          </cell>
          <cell r="Y4305">
            <v>1077608.81</v>
          </cell>
          <cell r="Z4305">
            <v>1098962.6200000001</v>
          </cell>
          <cell r="AA4305">
            <v>1121099.71</v>
          </cell>
          <cell r="AB4305">
            <v>1143734.93</v>
          </cell>
          <cell r="AC4305">
            <v>1169950.97</v>
          </cell>
          <cell r="AD4305">
            <v>1234739.83</v>
          </cell>
          <cell r="AE4305">
            <v>1274929.31</v>
          </cell>
          <cell r="AF4305">
            <v>1316427.29</v>
          </cell>
          <cell r="AG4305">
            <v>1359276.37</v>
          </cell>
          <cell r="AH4305">
            <v>1403520.56</v>
          </cell>
          <cell r="AI4305">
            <v>1449205.28</v>
          </cell>
          <cell r="AJ4305">
            <v>1496377.44</v>
          </cell>
          <cell r="AK4305">
            <v>1545085.48</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row>
        <row r="4306">
          <cell r="A4306" t="str">
            <v>WYResidentialDLC Smart ThermostatsSummer Peak Reduction @Meter  (MW)High Participation Case0</v>
          </cell>
          <cell r="B4306" t="str">
            <v>WY</v>
          </cell>
          <cell r="C4306" t="str">
            <v>Residential</v>
          </cell>
          <cell r="D4306" t="str">
            <v>DLC Smart Thermostats</v>
          </cell>
          <cell r="E4306" t="str">
            <v>Summer Peak Reduction @Meter  (MW)</v>
          </cell>
          <cell r="F4306" t="str">
            <v>High Participation Case</v>
          </cell>
          <cell r="G4306">
            <v>0</v>
          </cell>
          <cell r="H4306">
            <v>0</v>
          </cell>
          <cell r="I4306">
            <v>0</v>
          </cell>
          <cell r="J4306">
            <v>0</v>
          </cell>
          <cell r="K4306">
            <v>0</v>
          </cell>
          <cell r="L4306">
            <v>0</v>
          </cell>
          <cell r="M4306">
            <v>0</v>
          </cell>
          <cell r="N4306">
            <v>0</v>
          </cell>
          <cell r="O4306">
            <v>0</v>
          </cell>
          <cell r="P4306">
            <v>0</v>
          </cell>
          <cell r="Q4306">
            <v>0</v>
          </cell>
          <cell r="R4306">
            <v>5.1061481672101516</v>
          </cell>
          <cell r="S4306">
            <v>15.546439584201273</v>
          </cell>
          <cell r="T4306">
            <v>36.769815927493447</v>
          </cell>
          <cell r="U4306">
            <v>47.99510590524666</v>
          </cell>
          <cell r="V4306">
            <v>54.039254216657497</v>
          </cell>
          <cell r="W4306">
            <v>54.75501228123791</v>
          </cell>
          <cell r="X4306">
            <v>55.462504704051796</v>
          </cell>
          <cell r="Y4306">
            <v>56.170704503007471</v>
          </cell>
          <cell r="Z4306">
            <v>56.91276145592839</v>
          </cell>
          <cell r="AA4306">
            <v>57.74360864977195</v>
          </cell>
          <cell r="AB4306">
            <v>58.507439221742665</v>
          </cell>
          <cell r="AC4306">
            <v>59.27262640549219</v>
          </cell>
          <cell r="AD4306">
            <v>60.065513565673378</v>
          </cell>
          <cell r="AE4306">
            <v>60.869007140432515</v>
          </cell>
          <cell r="AF4306">
            <v>61.683249011282939</v>
          </cell>
          <cell r="AG4306">
            <v>62.508382957680382</v>
          </cell>
          <cell r="AH4306">
            <v>63.344554682411669</v>
          </cell>
          <cell r="AI4306">
            <v>64.191911837323005</v>
          </cell>
          <cell r="AJ4306">
            <v>65.050604049392433</v>
          </cell>
          <cell r="AK4306">
            <v>65.920782947151125</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row>
        <row r="4307">
          <cell r="A4307" t="str">
            <v>WYResidentialDLC Smart ThermostatsSummer Peak Reduction @Generation (MW)High Participation Case0</v>
          </cell>
          <cell r="B4307" t="str">
            <v>WY</v>
          </cell>
          <cell r="C4307" t="str">
            <v>Residential</v>
          </cell>
          <cell r="D4307" t="str">
            <v>DLC Smart Thermostats</v>
          </cell>
          <cell r="E4307" t="str">
            <v>Summer Peak Reduction @Generation (MW)</v>
          </cell>
          <cell r="F4307" t="str">
            <v>High Participation Case</v>
          </cell>
          <cell r="G4307">
            <v>0</v>
          </cell>
          <cell r="H4307">
            <v>0</v>
          </cell>
          <cell r="I4307">
            <v>0</v>
          </cell>
          <cell r="J4307">
            <v>0</v>
          </cell>
          <cell r="K4307">
            <v>0</v>
          </cell>
          <cell r="L4307">
            <v>0</v>
          </cell>
          <cell r="M4307">
            <v>0</v>
          </cell>
          <cell r="N4307">
            <v>0</v>
          </cell>
          <cell r="O4307">
            <v>0</v>
          </cell>
          <cell r="P4307">
            <v>0</v>
          </cell>
          <cell r="Q4307">
            <v>0</v>
          </cell>
          <cell r="R4307">
            <v>5.6309529854545115</v>
          </cell>
          <cell r="S4307">
            <v>17.1442871462299</v>
          </cell>
          <cell r="T4307">
            <v>40.548980952242438</v>
          </cell>
          <cell r="U4307">
            <v>52.92799504328039</v>
          </cell>
          <cell r="V4307">
            <v>59.593354892652727</v>
          </cell>
          <cell r="W4307">
            <v>60.382677857562754</v>
          </cell>
          <cell r="X4307">
            <v>61.162885646285609</v>
          </cell>
          <cell r="Y4307">
            <v>61.94387351456492</v>
          </cell>
          <cell r="Z4307">
            <v>62.762198341341403</v>
          </cell>
          <cell r="AA4307">
            <v>63.678439181486489</v>
          </cell>
          <cell r="AB4307">
            <v>64.520775498172327</v>
          </cell>
          <cell r="AC4307">
            <v>65.364607857843168</v>
          </cell>
          <cell r="AD4307">
            <v>66.238987169908881</v>
          </cell>
          <cell r="AE4307">
            <v>67.125063013269198</v>
          </cell>
          <cell r="AF4307">
            <v>68.022991851877961</v>
          </cell>
          <cell r="AG4307">
            <v>68.932932242700019</v>
          </cell>
          <cell r="AH4307">
            <v>69.855044863709381</v>
          </cell>
          <cell r="AI4307">
            <v>70.789492542261797</v>
          </cell>
          <cell r="AJ4307">
            <v>71.73644028384696</v>
          </cell>
          <cell r="AK4307">
            <v>72.696055301225314</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row>
        <row r="4308">
          <cell r="A4308" t="str">
            <v>WYResidentialDLC Smart ThermostatsWinter Peak Reduction @Meter  (MW)High Participation Case0</v>
          </cell>
          <cell r="B4308" t="str">
            <v>WY</v>
          </cell>
          <cell r="C4308" t="str">
            <v>Residential</v>
          </cell>
          <cell r="D4308" t="str">
            <v>DLC Smart Thermostats</v>
          </cell>
          <cell r="E4308" t="str">
            <v>Winter Peak Reduction @Meter  (MW)</v>
          </cell>
          <cell r="F4308" t="str">
            <v>High Participation Case</v>
          </cell>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row>
        <row r="4309">
          <cell r="A4309" t="str">
            <v>WYResidentialDLC Smart ThermostatsWinter Peak Reduction @Generation (MW)High Participation Case0</v>
          </cell>
          <cell r="B4309" t="str">
            <v>WY</v>
          </cell>
          <cell r="C4309" t="str">
            <v>Residential</v>
          </cell>
          <cell r="D4309" t="str">
            <v>DLC Smart Thermostats</v>
          </cell>
          <cell r="E4309" t="str">
            <v>Winter Peak Reduction @Generation (MW)</v>
          </cell>
          <cell r="F4309" t="str">
            <v>High Participation Case</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row>
        <row r="4310">
          <cell r="A4310" t="str">
            <v>WYResidentialDLC Smart ThermostatsProgram Annual BenefitsHigh Participation Case0</v>
          </cell>
          <cell r="B4310" t="str">
            <v>WY</v>
          </cell>
          <cell r="C4310" t="str">
            <v>Residential</v>
          </cell>
          <cell r="D4310" t="str">
            <v>DLC Smart Thermostats</v>
          </cell>
          <cell r="E4310" t="str">
            <v>Program Annual Benefits</v>
          </cell>
          <cell r="F4310" t="str">
            <v>High Participation Case</v>
          </cell>
          <cell r="G4310">
            <v>0</v>
          </cell>
        </row>
        <row r="4311">
          <cell r="A4311" t="str">
            <v>WYResidentialDLC Smart ThermostatsNew ParticipantsHigh Participation Case0</v>
          </cell>
          <cell r="B4311" t="str">
            <v>WY</v>
          </cell>
          <cell r="C4311" t="str">
            <v>Residential</v>
          </cell>
          <cell r="D4311" t="str">
            <v>DLC Smart Thermostats</v>
          </cell>
          <cell r="E4311" t="str">
            <v>New Participants</v>
          </cell>
          <cell r="F4311" t="str">
            <v>High Participation Case</v>
          </cell>
          <cell r="G4311">
            <v>0</v>
          </cell>
          <cell r="H4311">
            <v>0</v>
          </cell>
          <cell r="I4311">
            <v>0</v>
          </cell>
          <cell r="J4311">
            <v>0</v>
          </cell>
          <cell r="K4311">
            <v>0</v>
          </cell>
          <cell r="L4311">
            <v>0</v>
          </cell>
          <cell r="M4311">
            <v>0</v>
          </cell>
          <cell r="N4311">
            <v>0</v>
          </cell>
          <cell r="O4311">
            <v>0</v>
          </cell>
          <cell r="P4311">
            <v>0</v>
          </cell>
          <cell r="Q4311">
            <v>0</v>
          </cell>
          <cell r="R4311">
            <v>16746.686550000006</v>
          </cell>
          <cell r="S4311">
            <v>34271.919000000009</v>
          </cell>
          <cell r="T4311">
            <v>69833.664450000011</v>
          </cell>
          <cell r="U4311">
            <v>36847.527750000037</v>
          </cell>
          <cell r="V4311">
            <v>20100.588749999937</v>
          </cell>
          <cell r="W4311">
            <v>2583.0255000000179</v>
          </cell>
          <cell r="X4311">
            <v>2585.7149999999965</v>
          </cell>
          <cell r="Y4311">
            <v>2585.2035000000324</v>
          </cell>
          <cell r="Z4311">
            <v>2584.5764999999665</v>
          </cell>
          <cell r="AA4311">
            <v>2584.3950000000186</v>
          </cell>
          <cell r="AB4311">
            <v>2584.7249999999767</v>
          </cell>
          <cell r="AC4311">
            <v>2592.8595000000205</v>
          </cell>
          <cell r="AD4311">
            <v>2694.0321599718882</v>
          </cell>
          <cell r="AE4311">
            <v>2731.0805338135397</v>
          </cell>
          <cell r="AF4311">
            <v>2768.6383974915661</v>
          </cell>
          <cell r="AG4311">
            <v>2806.7127575183695</v>
          </cell>
          <cell r="AH4311">
            <v>2845.3107167601411</v>
          </cell>
          <cell r="AI4311">
            <v>2884.4394757617847</v>
          </cell>
          <cell r="AJ4311">
            <v>2924.1063340901455</v>
          </cell>
          <cell r="AK4311">
            <v>2964.3186916958948</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row>
        <row r="4312">
          <cell r="A4312" t="str">
            <v>WYResidentialDLC Smart ThermostatsIncentive CostsHigh Participation Case0</v>
          </cell>
          <cell r="B4312" t="str">
            <v>WY</v>
          </cell>
          <cell r="C4312" t="str">
            <v>Residential</v>
          </cell>
          <cell r="D4312" t="str">
            <v>DLC Smart Thermostats</v>
          </cell>
          <cell r="E4312" t="str">
            <v>Incentive Costs</v>
          </cell>
          <cell r="F4312" t="str">
            <v>High Participation Case</v>
          </cell>
          <cell r="G4312">
            <v>0</v>
          </cell>
          <cell r="H4312">
            <v>0</v>
          </cell>
          <cell r="I4312">
            <v>0</v>
          </cell>
          <cell r="J4312">
            <v>0</v>
          </cell>
          <cell r="K4312">
            <v>0</v>
          </cell>
          <cell r="L4312">
            <v>0</v>
          </cell>
          <cell r="M4312">
            <v>0</v>
          </cell>
          <cell r="N4312">
            <v>0</v>
          </cell>
          <cell r="O4312">
            <v>0</v>
          </cell>
          <cell r="P4312">
            <v>0</v>
          </cell>
          <cell r="Q4312">
            <v>0</v>
          </cell>
          <cell r="R4312">
            <v>351680.42</v>
          </cell>
          <cell r="S4312">
            <v>1071390.72</v>
          </cell>
          <cell r="T4312">
            <v>2537897.67</v>
          </cell>
          <cell r="U4312">
            <v>3311695.75</v>
          </cell>
          <cell r="V4312">
            <v>3733808.12</v>
          </cell>
          <cell r="W4312">
            <v>3788051.65</v>
          </cell>
          <cell r="X4312">
            <v>3842351.67</v>
          </cell>
          <cell r="Y4312">
            <v>3896640.94</v>
          </cell>
          <cell r="Z4312">
            <v>3950917.05</v>
          </cell>
          <cell r="AA4312">
            <v>4005189.34</v>
          </cell>
          <cell r="AB4312">
            <v>4059468.57</v>
          </cell>
          <cell r="AC4312">
            <v>4113918.62</v>
          </cell>
          <cell r="AD4312">
            <v>4170493.29</v>
          </cell>
          <cell r="AE4312">
            <v>4227845.9800000004</v>
          </cell>
          <cell r="AF4312">
            <v>4285987.3899999997</v>
          </cell>
          <cell r="AG4312">
            <v>4344928.3600000003</v>
          </cell>
          <cell r="AH4312">
            <v>4404679.88</v>
          </cell>
          <cell r="AI4312">
            <v>4465253.1100000003</v>
          </cell>
          <cell r="AJ4312">
            <v>4526659.34</v>
          </cell>
          <cell r="AK4312">
            <v>4588910.04</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row>
        <row r="4313">
          <cell r="A4313" t="str">
            <v>WYResidentialDLC Smart ThermostatsParticipantsHigh Participation Case0</v>
          </cell>
          <cell r="B4313" t="str">
            <v>WY</v>
          </cell>
          <cell r="C4313" t="str">
            <v>Residential</v>
          </cell>
          <cell r="D4313" t="str">
            <v>DLC Smart Thermostats</v>
          </cell>
          <cell r="E4313" t="str">
            <v>Participants</v>
          </cell>
          <cell r="F4313" t="str">
            <v>High Participation Case</v>
          </cell>
          <cell r="G4313">
            <v>0</v>
          </cell>
          <cell r="H4313">
            <v>0</v>
          </cell>
          <cell r="I4313">
            <v>0</v>
          </cell>
          <cell r="J4313">
            <v>0</v>
          </cell>
          <cell r="K4313">
            <v>0</v>
          </cell>
          <cell r="L4313">
            <v>0</v>
          </cell>
          <cell r="M4313">
            <v>0</v>
          </cell>
          <cell r="N4313">
            <v>0</v>
          </cell>
          <cell r="O4313">
            <v>0</v>
          </cell>
          <cell r="P4313">
            <v>0</v>
          </cell>
          <cell r="Q4313">
            <v>0</v>
          </cell>
          <cell r="R4313">
            <v>16746.686550000006</v>
          </cell>
          <cell r="S4313">
            <v>51018.605550000015</v>
          </cell>
          <cell r="T4313">
            <v>120852.27000000002</v>
          </cell>
          <cell r="U4313">
            <v>157699.79775000006</v>
          </cell>
          <cell r="V4313">
            <v>177800.38649999999</v>
          </cell>
          <cell r="W4313">
            <v>180383.41200000001</v>
          </cell>
          <cell r="X4313">
            <v>182969.12700000001</v>
          </cell>
          <cell r="Y4313">
            <v>185554.33050000004</v>
          </cell>
          <cell r="Z4313">
            <v>188138.90700000001</v>
          </cell>
          <cell r="AA4313">
            <v>190723.30200000003</v>
          </cell>
          <cell r="AB4313">
            <v>193308.027</v>
          </cell>
          <cell r="AC4313">
            <v>195900.88650000002</v>
          </cell>
          <cell r="AD4313">
            <v>198594.91865997191</v>
          </cell>
          <cell r="AE4313">
            <v>201325.99919378545</v>
          </cell>
          <cell r="AF4313">
            <v>204094.63759127702</v>
          </cell>
          <cell r="AG4313">
            <v>206901.35034879539</v>
          </cell>
          <cell r="AH4313">
            <v>209746.66106555553</v>
          </cell>
          <cell r="AI4313">
            <v>212631.10054131731</v>
          </cell>
          <cell r="AJ4313">
            <v>215555.20687540746</v>
          </cell>
          <cell r="AK4313">
            <v>218519.52556710335</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row>
        <row r="4314">
          <cell r="A4314" t="str">
            <v>WYMedium C&amp;IDLC Space HeatingProgram Annual BenefitsHigh Participation Case0</v>
          </cell>
          <cell r="B4314" t="str">
            <v>WY</v>
          </cell>
          <cell r="C4314" t="str">
            <v>Medium C&amp;I</v>
          </cell>
          <cell r="D4314" t="str">
            <v>DLC Space Heating</v>
          </cell>
          <cell r="E4314" t="str">
            <v>Program Annual Benefits</v>
          </cell>
          <cell r="F4314" t="str">
            <v>High Participation Case</v>
          </cell>
          <cell r="G4314">
            <v>0</v>
          </cell>
          <cell r="H4314">
            <v>0</v>
          </cell>
          <cell r="I4314">
            <v>0</v>
          </cell>
          <cell r="J4314">
            <v>0</v>
          </cell>
          <cell r="K4314">
            <v>0</v>
          </cell>
          <cell r="L4314">
            <v>0</v>
          </cell>
          <cell r="M4314">
            <v>0</v>
          </cell>
          <cell r="N4314">
            <v>0</v>
          </cell>
          <cell r="O4314">
            <v>0</v>
          </cell>
          <cell r="P4314">
            <v>0</v>
          </cell>
          <cell r="Q4314">
            <v>0</v>
          </cell>
          <cell r="R4314">
            <v>573231.01</v>
          </cell>
          <cell r="S4314">
            <v>1745288.43</v>
          </cell>
          <cell r="T4314">
            <v>4127886.26</v>
          </cell>
          <cell r="U4314">
            <v>5388069.9000000004</v>
          </cell>
          <cell r="V4314">
            <v>6066603.5300000003</v>
          </cell>
          <cell r="W4314">
            <v>6146956.6100000003</v>
          </cell>
          <cell r="X4314">
            <v>6226381.7599999998</v>
          </cell>
          <cell r="Y4314">
            <v>6305886.3200000003</v>
          </cell>
          <cell r="Z4314">
            <v>6389191.79</v>
          </cell>
          <cell r="AA4314">
            <v>6482465.1100000003</v>
          </cell>
          <cell r="AB4314">
            <v>6568214.9500000002</v>
          </cell>
          <cell r="AC4314">
            <v>6654117.0800000001</v>
          </cell>
          <cell r="AD4314">
            <v>6743128.8899999997</v>
          </cell>
          <cell r="AE4314">
            <v>6833331.4100000001</v>
          </cell>
          <cell r="AF4314">
            <v>6924740.5700000003</v>
          </cell>
          <cell r="AG4314">
            <v>7017372.5</v>
          </cell>
          <cell r="AH4314">
            <v>7111243.5700000003</v>
          </cell>
          <cell r="AI4314">
            <v>7206370.3399999999</v>
          </cell>
          <cell r="AJ4314">
            <v>7302769.6200000001</v>
          </cell>
          <cell r="AK4314">
            <v>7400458.4299999997</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row>
        <row r="4315">
          <cell r="A4315" t="str">
            <v>WYMedium C&amp;IDLC Space HeatingProgram Annual CostsHigh Participation Case0</v>
          </cell>
          <cell r="B4315" t="str">
            <v>WY</v>
          </cell>
          <cell r="C4315" t="str">
            <v>Medium C&amp;I</v>
          </cell>
          <cell r="D4315" t="str">
            <v>DLC Space Heating</v>
          </cell>
          <cell r="E4315" t="str">
            <v>Program Annual Costs</v>
          </cell>
          <cell r="F4315" t="str">
            <v>High Participation Case</v>
          </cell>
          <cell r="G4315">
            <v>0</v>
          </cell>
          <cell r="H4315">
            <v>0</v>
          </cell>
          <cell r="I4315">
            <v>0</v>
          </cell>
          <cell r="J4315">
            <v>0</v>
          </cell>
          <cell r="K4315">
            <v>0</v>
          </cell>
          <cell r="L4315">
            <v>0</v>
          </cell>
          <cell r="M4315">
            <v>0</v>
          </cell>
          <cell r="N4315">
            <v>0</v>
          </cell>
          <cell r="O4315">
            <v>0</v>
          </cell>
          <cell r="P4315">
            <v>0</v>
          </cell>
          <cell r="Q4315">
            <v>0</v>
          </cell>
          <cell r="R4315">
            <v>5834317.1500000004</v>
          </cell>
          <cell r="S4315">
            <v>12509121.98</v>
          </cell>
          <cell r="T4315">
            <v>26286343.199999999</v>
          </cell>
          <cell r="U4315">
            <v>16130618.27</v>
          </cell>
          <cell r="V4315">
            <v>10911310.720000001</v>
          </cell>
          <cell r="W4315">
            <v>4823091.07</v>
          </cell>
          <cell r="X4315">
            <v>4899046.41</v>
          </cell>
          <cell r="Y4315">
            <v>4974249.76</v>
          </cell>
          <cell r="Z4315">
            <v>5049879.66</v>
          </cell>
          <cell r="AA4315">
            <v>5126289.05</v>
          </cell>
          <cell r="AB4315">
            <v>5203203.5</v>
          </cell>
          <cell r="AC4315">
            <v>5283869.59</v>
          </cell>
          <cell r="AD4315">
            <v>5405233.1200000001</v>
          </cell>
          <cell r="AE4315">
            <v>5502775.29</v>
          </cell>
          <cell r="AF4315">
            <v>5602414.6799999997</v>
          </cell>
          <cell r="AG4315">
            <v>5704204.7300000004</v>
          </cell>
          <cell r="AH4315">
            <v>5808200.4400000004</v>
          </cell>
          <cell r="AI4315">
            <v>5914458.3899999997</v>
          </cell>
          <cell r="AJ4315">
            <v>6023036.7800000003</v>
          </cell>
          <cell r="AK4315">
            <v>6133995.5099999998</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row>
        <row r="4316">
          <cell r="A4316" t="str">
            <v>WYMedium C&amp;IDLC Space HeatingNon-Incentive CostsHigh Participation Case0</v>
          </cell>
          <cell r="B4316" t="str">
            <v>WY</v>
          </cell>
          <cell r="C4316" t="str">
            <v>Medium C&amp;I</v>
          </cell>
          <cell r="D4316" t="str">
            <v>DLC Space Heating</v>
          </cell>
          <cell r="E4316" t="str">
            <v>Non-Incentive Costs</v>
          </cell>
          <cell r="F4316" t="str">
            <v>High Participation Case</v>
          </cell>
          <cell r="G4316">
            <v>0</v>
          </cell>
          <cell r="H4316">
            <v>0</v>
          </cell>
          <cell r="I4316">
            <v>0</v>
          </cell>
          <cell r="J4316">
            <v>0</v>
          </cell>
          <cell r="K4316">
            <v>0</v>
          </cell>
          <cell r="L4316">
            <v>0</v>
          </cell>
          <cell r="M4316">
            <v>0</v>
          </cell>
          <cell r="N4316">
            <v>0</v>
          </cell>
          <cell r="O4316">
            <v>0</v>
          </cell>
          <cell r="P4316">
            <v>0</v>
          </cell>
          <cell r="Q4316">
            <v>0</v>
          </cell>
          <cell r="R4316">
            <v>5482636.7300000004</v>
          </cell>
          <cell r="S4316">
            <v>11437731.27</v>
          </cell>
          <cell r="T4316">
            <v>23748445.530000001</v>
          </cell>
          <cell r="U4316">
            <v>12818922.52</v>
          </cell>
          <cell r="V4316">
            <v>7177502.6100000003</v>
          </cell>
          <cell r="W4316">
            <v>1035039.42</v>
          </cell>
          <cell r="X4316">
            <v>1056694.75</v>
          </cell>
          <cell r="Y4316">
            <v>1077608.81</v>
          </cell>
          <cell r="Z4316">
            <v>1098962.6200000001</v>
          </cell>
          <cell r="AA4316">
            <v>1121099.71</v>
          </cell>
          <cell r="AB4316">
            <v>1143734.93</v>
          </cell>
          <cell r="AC4316">
            <v>1169950.97</v>
          </cell>
          <cell r="AD4316">
            <v>1234739.83</v>
          </cell>
          <cell r="AE4316">
            <v>1274929.31</v>
          </cell>
          <cell r="AF4316">
            <v>1316427.29</v>
          </cell>
          <cell r="AG4316">
            <v>1359276.37</v>
          </cell>
          <cell r="AH4316">
            <v>1403520.56</v>
          </cell>
          <cell r="AI4316">
            <v>1449205.28</v>
          </cell>
          <cell r="AJ4316">
            <v>1496377.44</v>
          </cell>
          <cell r="AK4316">
            <v>1545085.48</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row>
        <row r="4317">
          <cell r="A4317" t="str">
            <v>WYMedium C&amp;IDLC Space HeatingSummer Peak Reduction @Meter  (MW)High Participation Case0</v>
          </cell>
          <cell r="B4317" t="str">
            <v>WY</v>
          </cell>
          <cell r="C4317" t="str">
            <v>Medium C&amp;I</v>
          </cell>
          <cell r="D4317" t="str">
            <v>DLC Space Heating</v>
          </cell>
          <cell r="E4317" t="str">
            <v>Summer Peak Reduction @Meter  (MW)</v>
          </cell>
          <cell r="F4317" t="str">
            <v>High Participation Case</v>
          </cell>
          <cell r="G4317">
            <v>0</v>
          </cell>
          <cell r="H4317">
            <v>0</v>
          </cell>
          <cell r="I4317">
            <v>0</v>
          </cell>
          <cell r="J4317">
            <v>0</v>
          </cell>
          <cell r="K4317">
            <v>0</v>
          </cell>
          <cell r="L4317">
            <v>0</v>
          </cell>
          <cell r="M4317">
            <v>0</v>
          </cell>
          <cell r="N4317">
            <v>0</v>
          </cell>
          <cell r="O4317">
            <v>0</v>
          </cell>
          <cell r="P4317">
            <v>0</v>
          </cell>
          <cell r="Q4317">
            <v>0</v>
          </cell>
          <cell r="R4317">
            <v>5.1061481672101516</v>
          </cell>
          <cell r="S4317">
            <v>15.546439584201273</v>
          </cell>
          <cell r="T4317">
            <v>36.769815927493447</v>
          </cell>
          <cell r="U4317">
            <v>47.99510590524666</v>
          </cell>
          <cell r="V4317">
            <v>54.039254216657497</v>
          </cell>
          <cell r="W4317">
            <v>54.75501228123791</v>
          </cell>
          <cell r="X4317">
            <v>55.462504704051796</v>
          </cell>
          <cell r="Y4317">
            <v>56.170704503007471</v>
          </cell>
          <cell r="Z4317">
            <v>56.91276145592839</v>
          </cell>
          <cell r="AA4317">
            <v>57.74360864977195</v>
          </cell>
          <cell r="AB4317">
            <v>58.507439221742665</v>
          </cell>
          <cell r="AC4317">
            <v>59.27262640549219</v>
          </cell>
          <cell r="AD4317">
            <v>60.065513565673378</v>
          </cell>
          <cell r="AE4317">
            <v>60.869007140432515</v>
          </cell>
          <cell r="AF4317">
            <v>61.683249011282939</v>
          </cell>
          <cell r="AG4317">
            <v>62.508382957680382</v>
          </cell>
          <cell r="AH4317">
            <v>63.344554682411669</v>
          </cell>
          <cell r="AI4317">
            <v>64.191911837323005</v>
          </cell>
          <cell r="AJ4317">
            <v>65.050604049392433</v>
          </cell>
          <cell r="AK4317">
            <v>65.920782947151125</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row>
        <row r="4318">
          <cell r="A4318" t="str">
            <v>WYMedium C&amp;IDLC Space HeatingSummer Peak Reduction @Generation (MW)High Participation Case0</v>
          </cell>
          <cell r="B4318" t="str">
            <v>WY</v>
          </cell>
          <cell r="C4318" t="str">
            <v>Medium C&amp;I</v>
          </cell>
          <cell r="D4318" t="str">
            <v>DLC Space Heating</v>
          </cell>
          <cell r="E4318" t="str">
            <v>Summer Peak Reduction @Generation (MW)</v>
          </cell>
          <cell r="F4318" t="str">
            <v>High Participation Case</v>
          </cell>
          <cell r="G4318">
            <v>0</v>
          </cell>
          <cell r="H4318">
            <v>0</v>
          </cell>
          <cell r="I4318">
            <v>0</v>
          </cell>
          <cell r="J4318">
            <v>0</v>
          </cell>
          <cell r="K4318">
            <v>0</v>
          </cell>
          <cell r="L4318">
            <v>0</v>
          </cell>
          <cell r="M4318">
            <v>0</v>
          </cell>
          <cell r="N4318">
            <v>0</v>
          </cell>
          <cell r="O4318">
            <v>0</v>
          </cell>
          <cell r="P4318">
            <v>0</v>
          </cell>
          <cell r="Q4318">
            <v>0</v>
          </cell>
          <cell r="R4318">
            <v>5.6309529854545115</v>
          </cell>
          <cell r="S4318">
            <v>17.1442871462299</v>
          </cell>
          <cell r="T4318">
            <v>40.548980952242438</v>
          </cell>
          <cell r="U4318">
            <v>52.92799504328039</v>
          </cell>
          <cell r="V4318">
            <v>59.593354892652727</v>
          </cell>
          <cell r="W4318">
            <v>60.382677857562754</v>
          </cell>
          <cell r="X4318">
            <v>61.162885646285609</v>
          </cell>
          <cell r="Y4318">
            <v>61.94387351456492</v>
          </cell>
          <cell r="Z4318">
            <v>62.762198341341403</v>
          </cell>
          <cell r="AA4318">
            <v>63.678439181486489</v>
          </cell>
          <cell r="AB4318">
            <v>64.520775498172327</v>
          </cell>
          <cell r="AC4318">
            <v>65.364607857843168</v>
          </cell>
          <cell r="AD4318">
            <v>66.238987169908881</v>
          </cell>
          <cell r="AE4318">
            <v>67.125063013269198</v>
          </cell>
          <cell r="AF4318">
            <v>68.022991851877961</v>
          </cell>
          <cell r="AG4318">
            <v>68.932932242700019</v>
          </cell>
          <cell r="AH4318">
            <v>69.855044863709381</v>
          </cell>
          <cell r="AI4318">
            <v>70.789492542261797</v>
          </cell>
          <cell r="AJ4318">
            <v>71.73644028384696</v>
          </cell>
          <cell r="AK4318">
            <v>72.696055301225314</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row>
        <row r="4319">
          <cell r="A4319" t="str">
            <v>WYMedium C&amp;IDLC Space HeatingWinter Peak Reduction @Meter  (MW)High Participation Case0</v>
          </cell>
          <cell r="B4319" t="str">
            <v>WY</v>
          </cell>
          <cell r="C4319" t="str">
            <v>Medium C&amp;I</v>
          </cell>
          <cell r="D4319" t="str">
            <v>DLC Space Heating</v>
          </cell>
          <cell r="E4319" t="str">
            <v>Winter Peak Reduction @Meter  (MW)</v>
          </cell>
          <cell r="F4319" t="str">
            <v>High Participation Case</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row>
        <row r="4320">
          <cell r="A4320" t="str">
            <v>WYMedium C&amp;IDLC Space HeatingWinter Peak Reduction @Generation (MW)High Participation Case0</v>
          </cell>
          <cell r="B4320" t="str">
            <v>WY</v>
          </cell>
          <cell r="C4320" t="str">
            <v>Medium C&amp;I</v>
          </cell>
          <cell r="D4320" t="str">
            <v>DLC Space Heating</v>
          </cell>
          <cell r="E4320" t="str">
            <v>Winter Peak Reduction @Generation (MW)</v>
          </cell>
          <cell r="F4320" t="str">
            <v>High Participation Case</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row>
        <row r="4321">
          <cell r="A4321" t="str">
            <v>WYMedium C&amp;IDLC Space HeatingProgram Annual BenefitsHigh Participation Case0</v>
          </cell>
          <cell r="B4321" t="str">
            <v>WY</v>
          </cell>
          <cell r="C4321" t="str">
            <v>Medium C&amp;I</v>
          </cell>
          <cell r="D4321" t="str">
            <v>DLC Space Heating</v>
          </cell>
          <cell r="E4321" t="str">
            <v>Program Annual Benefits</v>
          </cell>
          <cell r="F4321" t="str">
            <v>High Participation Case</v>
          </cell>
          <cell r="G4321">
            <v>0</v>
          </cell>
        </row>
        <row r="4322">
          <cell r="A4322" t="str">
            <v>WYMedium C&amp;IDLC Space HeatingNew ParticipantsHigh Participation Case0</v>
          </cell>
          <cell r="B4322" t="str">
            <v>WY</v>
          </cell>
          <cell r="C4322" t="str">
            <v>Medium C&amp;I</v>
          </cell>
          <cell r="D4322" t="str">
            <v>DLC Space Heating</v>
          </cell>
          <cell r="E4322" t="str">
            <v>New Participants</v>
          </cell>
          <cell r="F4322" t="str">
            <v>High Participation Case</v>
          </cell>
          <cell r="G4322">
            <v>0</v>
          </cell>
          <cell r="H4322">
            <v>0</v>
          </cell>
          <cell r="I4322">
            <v>0</v>
          </cell>
          <cell r="J4322">
            <v>0</v>
          </cell>
          <cell r="K4322">
            <v>0</v>
          </cell>
          <cell r="L4322">
            <v>0</v>
          </cell>
          <cell r="M4322">
            <v>0</v>
          </cell>
          <cell r="N4322">
            <v>0</v>
          </cell>
          <cell r="O4322">
            <v>0</v>
          </cell>
          <cell r="P4322">
            <v>0</v>
          </cell>
          <cell r="Q4322">
            <v>0</v>
          </cell>
          <cell r="R4322">
            <v>16746.686550000006</v>
          </cell>
          <cell r="S4322">
            <v>34271.919000000009</v>
          </cell>
          <cell r="T4322">
            <v>69833.664450000011</v>
          </cell>
          <cell r="U4322">
            <v>36847.527750000037</v>
          </cell>
          <cell r="V4322">
            <v>20100.588749999937</v>
          </cell>
          <cell r="W4322">
            <v>2583.0255000000179</v>
          </cell>
          <cell r="X4322">
            <v>2585.7149999999965</v>
          </cell>
          <cell r="Y4322">
            <v>2585.2035000000324</v>
          </cell>
          <cell r="Z4322">
            <v>2584.5764999999665</v>
          </cell>
          <cell r="AA4322">
            <v>2584.3950000000186</v>
          </cell>
          <cell r="AB4322">
            <v>2584.7249999999767</v>
          </cell>
          <cell r="AC4322">
            <v>2592.8595000000205</v>
          </cell>
          <cell r="AD4322">
            <v>2694.0321599718882</v>
          </cell>
          <cell r="AE4322">
            <v>2731.0805338135397</v>
          </cell>
          <cell r="AF4322">
            <v>2768.6383974915661</v>
          </cell>
          <cell r="AG4322">
            <v>2806.7127575183695</v>
          </cell>
          <cell r="AH4322">
            <v>2845.3107167601411</v>
          </cell>
          <cell r="AI4322">
            <v>2884.4394757617847</v>
          </cell>
          <cell r="AJ4322">
            <v>2924.1063340901455</v>
          </cell>
          <cell r="AK4322">
            <v>2964.3186916958948</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row>
        <row r="4323">
          <cell r="A4323" t="str">
            <v>WYMedium C&amp;IDLC Space HeatingIncentive CostsHigh Participation Case0</v>
          </cell>
          <cell r="B4323" t="str">
            <v>WY</v>
          </cell>
          <cell r="C4323" t="str">
            <v>Medium C&amp;I</v>
          </cell>
          <cell r="D4323" t="str">
            <v>DLC Space Heating</v>
          </cell>
          <cell r="E4323" t="str">
            <v>Incentive Costs</v>
          </cell>
          <cell r="F4323" t="str">
            <v>High Participation Case</v>
          </cell>
          <cell r="G4323">
            <v>0</v>
          </cell>
          <cell r="H4323">
            <v>0</v>
          </cell>
          <cell r="I4323">
            <v>0</v>
          </cell>
          <cell r="J4323">
            <v>0</v>
          </cell>
          <cell r="K4323">
            <v>0</v>
          </cell>
          <cell r="L4323">
            <v>0</v>
          </cell>
          <cell r="M4323">
            <v>0</v>
          </cell>
          <cell r="N4323">
            <v>0</v>
          </cell>
          <cell r="O4323">
            <v>0</v>
          </cell>
          <cell r="P4323">
            <v>0</v>
          </cell>
          <cell r="Q4323">
            <v>0</v>
          </cell>
          <cell r="R4323">
            <v>351680.42</v>
          </cell>
          <cell r="S4323">
            <v>1071390.72</v>
          </cell>
          <cell r="T4323">
            <v>2537897.67</v>
          </cell>
          <cell r="U4323">
            <v>3311695.75</v>
          </cell>
          <cell r="V4323">
            <v>3733808.12</v>
          </cell>
          <cell r="W4323">
            <v>3788051.65</v>
          </cell>
          <cell r="X4323">
            <v>3842351.67</v>
          </cell>
          <cell r="Y4323">
            <v>3896640.94</v>
          </cell>
          <cell r="Z4323">
            <v>3950917.05</v>
          </cell>
          <cell r="AA4323">
            <v>4005189.34</v>
          </cell>
          <cell r="AB4323">
            <v>4059468.57</v>
          </cell>
          <cell r="AC4323">
            <v>4113918.62</v>
          </cell>
          <cell r="AD4323">
            <v>4170493.29</v>
          </cell>
          <cell r="AE4323">
            <v>4227845.9800000004</v>
          </cell>
          <cell r="AF4323">
            <v>4285987.3899999997</v>
          </cell>
          <cell r="AG4323">
            <v>4344928.3600000003</v>
          </cell>
          <cell r="AH4323">
            <v>4404679.88</v>
          </cell>
          <cell r="AI4323">
            <v>4465253.1100000003</v>
          </cell>
          <cell r="AJ4323">
            <v>4526659.34</v>
          </cell>
          <cell r="AK4323">
            <v>4588910.04</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row>
        <row r="4324">
          <cell r="A4324" t="str">
            <v>WYMedium C&amp;IDLC Space HeatingParticipantsHigh Participation Case0</v>
          </cell>
          <cell r="B4324" t="str">
            <v>WY</v>
          </cell>
          <cell r="C4324" t="str">
            <v>Medium C&amp;I</v>
          </cell>
          <cell r="D4324" t="str">
            <v>DLC Space Heating</v>
          </cell>
          <cell r="E4324" t="str">
            <v>Participants</v>
          </cell>
          <cell r="F4324" t="str">
            <v>High Participation Case</v>
          </cell>
          <cell r="G4324">
            <v>0</v>
          </cell>
          <cell r="H4324">
            <v>0</v>
          </cell>
          <cell r="I4324">
            <v>0</v>
          </cell>
          <cell r="J4324">
            <v>0</v>
          </cell>
          <cell r="K4324">
            <v>0</v>
          </cell>
          <cell r="L4324">
            <v>0</v>
          </cell>
          <cell r="M4324">
            <v>0</v>
          </cell>
          <cell r="N4324">
            <v>0</v>
          </cell>
          <cell r="O4324">
            <v>0</v>
          </cell>
          <cell r="P4324">
            <v>0</v>
          </cell>
          <cell r="Q4324">
            <v>0</v>
          </cell>
          <cell r="R4324">
            <v>16746.686550000006</v>
          </cell>
          <cell r="S4324">
            <v>51018.605550000015</v>
          </cell>
          <cell r="T4324">
            <v>120852.27000000002</v>
          </cell>
          <cell r="U4324">
            <v>157699.79775000006</v>
          </cell>
          <cell r="V4324">
            <v>177800.38649999999</v>
          </cell>
          <cell r="W4324">
            <v>180383.41200000001</v>
          </cell>
          <cell r="X4324">
            <v>182969.12700000001</v>
          </cell>
          <cell r="Y4324">
            <v>185554.33050000004</v>
          </cell>
          <cell r="Z4324">
            <v>188138.90700000001</v>
          </cell>
          <cell r="AA4324">
            <v>190723.30200000003</v>
          </cell>
          <cell r="AB4324">
            <v>193308.027</v>
          </cell>
          <cell r="AC4324">
            <v>195900.88650000002</v>
          </cell>
          <cell r="AD4324">
            <v>198594.91865997191</v>
          </cell>
          <cell r="AE4324">
            <v>201325.99919378545</v>
          </cell>
          <cell r="AF4324">
            <v>204094.63759127702</v>
          </cell>
          <cell r="AG4324">
            <v>206901.35034879539</v>
          </cell>
          <cell r="AH4324">
            <v>209746.66106555553</v>
          </cell>
          <cell r="AI4324">
            <v>212631.10054131731</v>
          </cell>
          <cell r="AJ4324">
            <v>215555.20687540746</v>
          </cell>
          <cell r="AK4324">
            <v>218519.52556710335</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row>
        <row r="4325">
          <cell r="A4325" t="str">
            <v>WYResidentialDLC Space HeatingProgram Annual BenefitsHigh Participation Case0</v>
          </cell>
          <cell r="B4325" t="str">
            <v>WY</v>
          </cell>
          <cell r="C4325" t="str">
            <v>Residential</v>
          </cell>
          <cell r="D4325" t="str">
            <v>DLC Space Heating</v>
          </cell>
          <cell r="E4325" t="str">
            <v>Program Annual Benefits</v>
          </cell>
          <cell r="F4325" t="str">
            <v>High Participation Case</v>
          </cell>
          <cell r="G4325">
            <v>0</v>
          </cell>
          <cell r="H4325">
            <v>0</v>
          </cell>
          <cell r="I4325">
            <v>0</v>
          </cell>
          <cell r="J4325">
            <v>0</v>
          </cell>
          <cell r="K4325">
            <v>0</v>
          </cell>
          <cell r="L4325">
            <v>0</v>
          </cell>
          <cell r="M4325">
            <v>0</v>
          </cell>
          <cell r="N4325">
            <v>0</v>
          </cell>
          <cell r="O4325">
            <v>0</v>
          </cell>
          <cell r="P4325">
            <v>0</v>
          </cell>
          <cell r="Q4325">
            <v>0</v>
          </cell>
          <cell r="R4325">
            <v>573231.01</v>
          </cell>
          <cell r="S4325">
            <v>1745288.43</v>
          </cell>
          <cell r="T4325">
            <v>4127886.26</v>
          </cell>
          <cell r="U4325">
            <v>5388069.9000000004</v>
          </cell>
          <cell r="V4325">
            <v>6066603.5300000003</v>
          </cell>
          <cell r="W4325">
            <v>6146956.6100000003</v>
          </cell>
          <cell r="X4325">
            <v>6226381.7599999998</v>
          </cell>
          <cell r="Y4325">
            <v>6305886.3200000003</v>
          </cell>
          <cell r="Z4325">
            <v>6389191.79</v>
          </cell>
          <cell r="AA4325">
            <v>6482465.1100000003</v>
          </cell>
          <cell r="AB4325">
            <v>6568214.9500000002</v>
          </cell>
          <cell r="AC4325">
            <v>6654117.0800000001</v>
          </cell>
          <cell r="AD4325">
            <v>6743128.8899999997</v>
          </cell>
          <cell r="AE4325">
            <v>6833331.4100000001</v>
          </cell>
          <cell r="AF4325">
            <v>6924740.5700000003</v>
          </cell>
          <cell r="AG4325">
            <v>7017372.5</v>
          </cell>
          <cell r="AH4325">
            <v>7111243.5700000003</v>
          </cell>
          <cell r="AI4325">
            <v>7206370.3399999999</v>
          </cell>
          <cell r="AJ4325">
            <v>7302769.6200000001</v>
          </cell>
          <cell r="AK4325">
            <v>7400458.4299999997</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row>
        <row r="4326">
          <cell r="A4326" t="str">
            <v>WYResidentialDLC Space HeatingProgram Annual CostsHigh Participation Case0</v>
          </cell>
          <cell r="B4326" t="str">
            <v>WY</v>
          </cell>
          <cell r="C4326" t="str">
            <v>Residential</v>
          </cell>
          <cell r="D4326" t="str">
            <v>DLC Space Heating</v>
          </cell>
          <cell r="E4326" t="str">
            <v>Program Annual Costs</v>
          </cell>
          <cell r="F4326" t="str">
            <v>High Participation Case</v>
          </cell>
          <cell r="G4326">
            <v>0</v>
          </cell>
          <cell r="H4326">
            <v>0</v>
          </cell>
          <cell r="I4326">
            <v>0</v>
          </cell>
          <cell r="J4326">
            <v>0</v>
          </cell>
          <cell r="K4326">
            <v>0</v>
          </cell>
          <cell r="L4326">
            <v>0</v>
          </cell>
          <cell r="M4326">
            <v>0</v>
          </cell>
          <cell r="N4326">
            <v>0</v>
          </cell>
          <cell r="O4326">
            <v>0</v>
          </cell>
          <cell r="P4326">
            <v>0</v>
          </cell>
          <cell r="Q4326">
            <v>0</v>
          </cell>
          <cell r="R4326">
            <v>5834317.1500000004</v>
          </cell>
          <cell r="S4326">
            <v>12509121.98</v>
          </cell>
          <cell r="T4326">
            <v>26286343.199999999</v>
          </cell>
          <cell r="U4326">
            <v>16130618.27</v>
          </cell>
          <cell r="V4326">
            <v>10911310.720000001</v>
          </cell>
          <cell r="W4326">
            <v>4823091.07</v>
          </cell>
          <cell r="X4326">
            <v>4899046.41</v>
          </cell>
          <cell r="Y4326">
            <v>4974249.76</v>
          </cell>
          <cell r="Z4326">
            <v>5049879.66</v>
          </cell>
          <cell r="AA4326">
            <v>5126289.05</v>
          </cell>
          <cell r="AB4326">
            <v>5203203.5</v>
          </cell>
          <cell r="AC4326">
            <v>5283869.59</v>
          </cell>
          <cell r="AD4326">
            <v>5405233.1200000001</v>
          </cell>
          <cell r="AE4326">
            <v>5502775.29</v>
          </cell>
          <cell r="AF4326">
            <v>5602414.6799999997</v>
          </cell>
          <cell r="AG4326">
            <v>5704204.7300000004</v>
          </cell>
          <cell r="AH4326">
            <v>5808200.4400000004</v>
          </cell>
          <cell r="AI4326">
            <v>5914458.3899999997</v>
          </cell>
          <cell r="AJ4326">
            <v>6023036.7800000003</v>
          </cell>
          <cell r="AK4326">
            <v>6133995.5099999998</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row>
        <row r="4327">
          <cell r="A4327" t="str">
            <v>WYResidentialDLC Space HeatingNon-Incentive CostsHigh Participation Case0</v>
          </cell>
          <cell r="B4327" t="str">
            <v>WY</v>
          </cell>
          <cell r="C4327" t="str">
            <v>Residential</v>
          </cell>
          <cell r="D4327" t="str">
            <v>DLC Space Heating</v>
          </cell>
          <cell r="E4327" t="str">
            <v>Non-Incentive Costs</v>
          </cell>
          <cell r="F4327" t="str">
            <v>High Participation Case</v>
          </cell>
          <cell r="G4327">
            <v>0</v>
          </cell>
          <cell r="H4327">
            <v>0</v>
          </cell>
          <cell r="I4327">
            <v>0</v>
          </cell>
          <cell r="J4327">
            <v>0</v>
          </cell>
          <cell r="K4327">
            <v>0</v>
          </cell>
          <cell r="L4327">
            <v>0</v>
          </cell>
          <cell r="M4327">
            <v>0</v>
          </cell>
          <cell r="N4327">
            <v>0</v>
          </cell>
          <cell r="O4327">
            <v>0</v>
          </cell>
          <cell r="P4327">
            <v>0</v>
          </cell>
          <cell r="Q4327">
            <v>0</v>
          </cell>
          <cell r="R4327">
            <v>5482636.7300000004</v>
          </cell>
          <cell r="S4327">
            <v>11437731.27</v>
          </cell>
          <cell r="T4327">
            <v>23748445.530000001</v>
          </cell>
          <cell r="U4327">
            <v>12818922.52</v>
          </cell>
          <cell r="V4327">
            <v>7177502.6100000003</v>
          </cell>
          <cell r="W4327">
            <v>1035039.42</v>
          </cell>
          <cell r="X4327">
            <v>1056694.75</v>
          </cell>
          <cell r="Y4327">
            <v>1077608.81</v>
          </cell>
          <cell r="Z4327">
            <v>1098962.6200000001</v>
          </cell>
          <cell r="AA4327">
            <v>1121099.71</v>
          </cell>
          <cell r="AB4327">
            <v>1143734.93</v>
          </cell>
          <cell r="AC4327">
            <v>1169950.97</v>
          </cell>
          <cell r="AD4327">
            <v>1234739.83</v>
          </cell>
          <cell r="AE4327">
            <v>1274929.31</v>
          </cell>
          <cell r="AF4327">
            <v>1316427.29</v>
          </cell>
          <cell r="AG4327">
            <v>1359276.37</v>
          </cell>
          <cell r="AH4327">
            <v>1403520.56</v>
          </cell>
          <cell r="AI4327">
            <v>1449205.28</v>
          </cell>
          <cell r="AJ4327">
            <v>1496377.44</v>
          </cell>
          <cell r="AK4327">
            <v>1545085.48</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row>
        <row r="4328">
          <cell r="A4328" t="str">
            <v>WYResidentialDLC Space HeatingSummer Peak Reduction @Meter  (MW)High Participation Case0</v>
          </cell>
          <cell r="B4328" t="str">
            <v>WY</v>
          </cell>
          <cell r="C4328" t="str">
            <v>Residential</v>
          </cell>
          <cell r="D4328" t="str">
            <v>DLC Space Heating</v>
          </cell>
          <cell r="E4328" t="str">
            <v>Summer Peak Reduction @Meter  (MW)</v>
          </cell>
          <cell r="F4328" t="str">
            <v>High Participation Case</v>
          </cell>
          <cell r="G4328">
            <v>0</v>
          </cell>
          <cell r="H4328">
            <v>0</v>
          </cell>
          <cell r="I4328">
            <v>0</v>
          </cell>
          <cell r="J4328">
            <v>0</v>
          </cell>
          <cell r="K4328">
            <v>0</v>
          </cell>
          <cell r="L4328">
            <v>0</v>
          </cell>
          <cell r="M4328">
            <v>0</v>
          </cell>
          <cell r="N4328">
            <v>0</v>
          </cell>
          <cell r="O4328">
            <v>0</v>
          </cell>
          <cell r="P4328">
            <v>0</v>
          </cell>
          <cell r="Q4328">
            <v>0</v>
          </cell>
          <cell r="R4328">
            <v>5.1061481672101516</v>
          </cell>
          <cell r="S4328">
            <v>15.546439584201273</v>
          </cell>
          <cell r="T4328">
            <v>36.769815927493447</v>
          </cell>
          <cell r="U4328">
            <v>47.99510590524666</v>
          </cell>
          <cell r="V4328">
            <v>54.039254216657497</v>
          </cell>
          <cell r="W4328">
            <v>54.75501228123791</v>
          </cell>
          <cell r="X4328">
            <v>55.462504704051796</v>
          </cell>
          <cell r="Y4328">
            <v>56.170704503007471</v>
          </cell>
          <cell r="Z4328">
            <v>56.91276145592839</v>
          </cell>
          <cell r="AA4328">
            <v>57.74360864977195</v>
          </cell>
          <cell r="AB4328">
            <v>58.507439221742665</v>
          </cell>
          <cell r="AC4328">
            <v>59.27262640549219</v>
          </cell>
          <cell r="AD4328">
            <v>60.065513565673378</v>
          </cell>
          <cell r="AE4328">
            <v>60.869007140432515</v>
          </cell>
          <cell r="AF4328">
            <v>61.683249011282939</v>
          </cell>
          <cell r="AG4328">
            <v>62.508382957680382</v>
          </cell>
          <cell r="AH4328">
            <v>63.344554682411669</v>
          </cell>
          <cell r="AI4328">
            <v>64.191911837323005</v>
          </cell>
          <cell r="AJ4328">
            <v>65.050604049392433</v>
          </cell>
          <cell r="AK4328">
            <v>65.920782947151125</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row>
        <row r="4329">
          <cell r="A4329" t="str">
            <v>WYResidentialDLC Space HeatingSummer Peak Reduction @Generation (MW)High Participation Case0</v>
          </cell>
          <cell r="B4329" t="str">
            <v>WY</v>
          </cell>
          <cell r="C4329" t="str">
            <v>Residential</v>
          </cell>
          <cell r="D4329" t="str">
            <v>DLC Space Heating</v>
          </cell>
          <cell r="E4329" t="str">
            <v>Summer Peak Reduction @Generation (MW)</v>
          </cell>
          <cell r="F4329" t="str">
            <v>High Participation Case</v>
          </cell>
          <cell r="G4329">
            <v>0</v>
          </cell>
          <cell r="H4329">
            <v>0</v>
          </cell>
          <cell r="I4329">
            <v>0</v>
          </cell>
          <cell r="J4329">
            <v>0</v>
          </cell>
          <cell r="K4329">
            <v>0</v>
          </cell>
          <cell r="L4329">
            <v>0</v>
          </cell>
          <cell r="M4329">
            <v>0</v>
          </cell>
          <cell r="N4329">
            <v>0</v>
          </cell>
          <cell r="O4329">
            <v>0</v>
          </cell>
          <cell r="P4329">
            <v>0</v>
          </cell>
          <cell r="Q4329">
            <v>0</v>
          </cell>
          <cell r="R4329">
            <v>5.6309529854545115</v>
          </cell>
          <cell r="S4329">
            <v>17.1442871462299</v>
          </cell>
          <cell r="T4329">
            <v>40.548980952242438</v>
          </cell>
          <cell r="U4329">
            <v>52.92799504328039</v>
          </cell>
          <cell r="V4329">
            <v>59.593354892652727</v>
          </cell>
          <cell r="W4329">
            <v>60.382677857562754</v>
          </cell>
          <cell r="X4329">
            <v>61.162885646285609</v>
          </cell>
          <cell r="Y4329">
            <v>61.94387351456492</v>
          </cell>
          <cell r="Z4329">
            <v>62.762198341341403</v>
          </cell>
          <cell r="AA4329">
            <v>63.678439181486489</v>
          </cell>
          <cell r="AB4329">
            <v>64.520775498172327</v>
          </cell>
          <cell r="AC4329">
            <v>65.364607857843168</v>
          </cell>
          <cell r="AD4329">
            <v>66.238987169908881</v>
          </cell>
          <cell r="AE4329">
            <v>67.125063013269198</v>
          </cell>
          <cell r="AF4329">
            <v>68.022991851877961</v>
          </cell>
          <cell r="AG4329">
            <v>68.932932242700019</v>
          </cell>
          <cell r="AH4329">
            <v>69.855044863709381</v>
          </cell>
          <cell r="AI4329">
            <v>70.789492542261797</v>
          </cell>
          <cell r="AJ4329">
            <v>71.73644028384696</v>
          </cell>
          <cell r="AK4329">
            <v>72.696055301225314</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row>
        <row r="4330">
          <cell r="A4330" t="str">
            <v>WYResidentialDLC Space HeatingWinter Peak Reduction @Meter  (MW)High Participation Case0</v>
          </cell>
          <cell r="B4330" t="str">
            <v>WY</v>
          </cell>
          <cell r="C4330" t="str">
            <v>Residential</v>
          </cell>
          <cell r="D4330" t="str">
            <v>DLC Space Heating</v>
          </cell>
          <cell r="E4330" t="str">
            <v>Winter Peak Reduction @Meter  (MW)</v>
          </cell>
          <cell r="F4330" t="str">
            <v>High Participation Case</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row>
        <row r="4331">
          <cell r="A4331" t="str">
            <v>WYResidentialDLC Space HeatingWinter Peak Reduction @Generation (MW)High Participation Case0</v>
          </cell>
          <cell r="B4331" t="str">
            <v>WY</v>
          </cell>
          <cell r="C4331" t="str">
            <v>Residential</v>
          </cell>
          <cell r="D4331" t="str">
            <v>DLC Space Heating</v>
          </cell>
          <cell r="E4331" t="str">
            <v>Winter Peak Reduction @Generation (MW)</v>
          </cell>
          <cell r="F4331" t="str">
            <v>High Participation Case</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row>
        <row r="4332">
          <cell r="A4332" t="str">
            <v>WYResidentialDLC Space HeatingProgram Annual BenefitsHigh Participation Case0</v>
          </cell>
          <cell r="B4332" t="str">
            <v>WY</v>
          </cell>
          <cell r="C4332" t="str">
            <v>Residential</v>
          </cell>
          <cell r="D4332" t="str">
            <v>DLC Space Heating</v>
          </cell>
          <cell r="E4332" t="str">
            <v>Program Annual Benefits</v>
          </cell>
          <cell r="F4332" t="str">
            <v>High Participation Case</v>
          </cell>
          <cell r="G4332">
            <v>0</v>
          </cell>
        </row>
        <row r="4333">
          <cell r="A4333" t="str">
            <v>WYResidentialDLC Space HeatingNew ParticipantsHigh Participation Case0</v>
          </cell>
          <cell r="B4333" t="str">
            <v>WY</v>
          </cell>
          <cell r="C4333" t="str">
            <v>Residential</v>
          </cell>
          <cell r="D4333" t="str">
            <v>DLC Space Heating</v>
          </cell>
          <cell r="E4333" t="str">
            <v>New Participants</v>
          </cell>
          <cell r="F4333" t="str">
            <v>High Participation Case</v>
          </cell>
          <cell r="G4333">
            <v>0</v>
          </cell>
          <cell r="H4333">
            <v>0</v>
          </cell>
          <cell r="I4333">
            <v>0</v>
          </cell>
          <cell r="J4333">
            <v>0</v>
          </cell>
          <cell r="K4333">
            <v>0</v>
          </cell>
          <cell r="L4333">
            <v>0</v>
          </cell>
          <cell r="M4333">
            <v>0</v>
          </cell>
          <cell r="N4333">
            <v>0</v>
          </cell>
          <cell r="O4333">
            <v>0</v>
          </cell>
          <cell r="P4333">
            <v>0</v>
          </cell>
          <cell r="Q4333">
            <v>0</v>
          </cell>
          <cell r="R4333">
            <v>16746.686550000006</v>
          </cell>
          <cell r="S4333">
            <v>34271.919000000009</v>
          </cell>
          <cell r="T4333">
            <v>69833.664450000011</v>
          </cell>
          <cell r="U4333">
            <v>36847.527750000037</v>
          </cell>
          <cell r="V4333">
            <v>20100.588749999937</v>
          </cell>
          <cell r="W4333">
            <v>2583.0255000000179</v>
          </cell>
          <cell r="X4333">
            <v>2585.7149999999965</v>
          </cell>
          <cell r="Y4333">
            <v>2585.2035000000324</v>
          </cell>
          <cell r="Z4333">
            <v>2584.5764999999665</v>
          </cell>
          <cell r="AA4333">
            <v>2584.3950000000186</v>
          </cell>
          <cell r="AB4333">
            <v>2584.7249999999767</v>
          </cell>
          <cell r="AC4333">
            <v>2592.8595000000205</v>
          </cell>
          <cell r="AD4333">
            <v>2694.0321599718882</v>
          </cell>
          <cell r="AE4333">
            <v>2731.0805338135397</v>
          </cell>
          <cell r="AF4333">
            <v>2768.6383974915661</v>
          </cell>
          <cell r="AG4333">
            <v>2806.7127575183695</v>
          </cell>
          <cell r="AH4333">
            <v>2845.3107167601411</v>
          </cell>
          <cell r="AI4333">
            <v>2884.4394757617847</v>
          </cell>
          <cell r="AJ4333">
            <v>2924.1063340901455</v>
          </cell>
          <cell r="AK4333">
            <v>2964.3186916958948</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row>
        <row r="4334">
          <cell r="A4334" t="str">
            <v>WYResidentialDLC Space HeatingIncentive CostsHigh Participation Case0</v>
          </cell>
          <cell r="B4334" t="str">
            <v>WY</v>
          </cell>
          <cell r="C4334" t="str">
            <v>Residential</v>
          </cell>
          <cell r="D4334" t="str">
            <v>DLC Space Heating</v>
          </cell>
          <cell r="E4334" t="str">
            <v>Incentive Costs</v>
          </cell>
          <cell r="F4334" t="str">
            <v>High Participation Case</v>
          </cell>
          <cell r="G4334">
            <v>0</v>
          </cell>
          <cell r="H4334">
            <v>0</v>
          </cell>
          <cell r="I4334">
            <v>0</v>
          </cell>
          <cell r="J4334">
            <v>0</v>
          </cell>
          <cell r="K4334">
            <v>0</v>
          </cell>
          <cell r="L4334">
            <v>0</v>
          </cell>
          <cell r="M4334">
            <v>0</v>
          </cell>
          <cell r="N4334">
            <v>0</v>
          </cell>
          <cell r="O4334">
            <v>0</v>
          </cell>
          <cell r="P4334">
            <v>0</v>
          </cell>
          <cell r="Q4334">
            <v>0</v>
          </cell>
          <cell r="R4334">
            <v>351680.42</v>
          </cell>
          <cell r="S4334">
            <v>1071390.72</v>
          </cell>
          <cell r="T4334">
            <v>2537897.67</v>
          </cell>
          <cell r="U4334">
            <v>3311695.75</v>
          </cell>
          <cell r="V4334">
            <v>3733808.12</v>
          </cell>
          <cell r="W4334">
            <v>3788051.65</v>
          </cell>
          <cell r="X4334">
            <v>3842351.67</v>
          </cell>
          <cell r="Y4334">
            <v>3896640.94</v>
          </cell>
          <cell r="Z4334">
            <v>3950917.05</v>
          </cell>
          <cell r="AA4334">
            <v>4005189.34</v>
          </cell>
          <cell r="AB4334">
            <v>4059468.57</v>
          </cell>
          <cell r="AC4334">
            <v>4113918.62</v>
          </cell>
          <cell r="AD4334">
            <v>4170493.29</v>
          </cell>
          <cell r="AE4334">
            <v>4227845.9800000004</v>
          </cell>
          <cell r="AF4334">
            <v>4285987.3899999997</v>
          </cell>
          <cell r="AG4334">
            <v>4344928.3600000003</v>
          </cell>
          <cell r="AH4334">
            <v>4404679.88</v>
          </cell>
          <cell r="AI4334">
            <v>4465253.1100000003</v>
          </cell>
          <cell r="AJ4334">
            <v>4526659.34</v>
          </cell>
          <cell r="AK4334">
            <v>4588910.04</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row>
        <row r="4335">
          <cell r="A4335" t="str">
            <v>WYResidentialDLC Space HeatingParticipantsHigh Participation Case0</v>
          </cell>
          <cell r="B4335" t="str">
            <v>WY</v>
          </cell>
          <cell r="C4335" t="str">
            <v>Residential</v>
          </cell>
          <cell r="D4335" t="str">
            <v>DLC Space Heating</v>
          </cell>
          <cell r="E4335" t="str">
            <v>Participants</v>
          </cell>
          <cell r="F4335" t="str">
            <v>High Participation Case</v>
          </cell>
          <cell r="G4335">
            <v>0</v>
          </cell>
          <cell r="H4335">
            <v>0</v>
          </cell>
          <cell r="I4335">
            <v>0</v>
          </cell>
          <cell r="J4335">
            <v>0</v>
          </cell>
          <cell r="K4335">
            <v>0</v>
          </cell>
          <cell r="L4335">
            <v>0</v>
          </cell>
          <cell r="M4335">
            <v>0</v>
          </cell>
          <cell r="N4335">
            <v>0</v>
          </cell>
          <cell r="O4335">
            <v>0</v>
          </cell>
          <cell r="P4335">
            <v>0</v>
          </cell>
          <cell r="Q4335">
            <v>0</v>
          </cell>
          <cell r="R4335">
            <v>16746.686550000006</v>
          </cell>
          <cell r="S4335">
            <v>51018.605550000015</v>
          </cell>
          <cell r="T4335">
            <v>120852.27000000002</v>
          </cell>
          <cell r="U4335">
            <v>157699.79775000006</v>
          </cell>
          <cell r="V4335">
            <v>177800.38649999999</v>
          </cell>
          <cell r="W4335">
            <v>180383.41200000001</v>
          </cell>
          <cell r="X4335">
            <v>182969.12700000001</v>
          </cell>
          <cell r="Y4335">
            <v>185554.33050000004</v>
          </cell>
          <cell r="Z4335">
            <v>188138.90700000001</v>
          </cell>
          <cell r="AA4335">
            <v>190723.30200000003</v>
          </cell>
          <cell r="AB4335">
            <v>193308.027</v>
          </cell>
          <cell r="AC4335">
            <v>195900.88650000002</v>
          </cell>
          <cell r="AD4335">
            <v>198594.91865997191</v>
          </cell>
          <cell r="AE4335">
            <v>201325.99919378545</v>
          </cell>
          <cell r="AF4335">
            <v>204094.63759127702</v>
          </cell>
          <cell r="AG4335">
            <v>206901.35034879539</v>
          </cell>
          <cell r="AH4335">
            <v>209746.66106555553</v>
          </cell>
          <cell r="AI4335">
            <v>212631.10054131731</v>
          </cell>
          <cell r="AJ4335">
            <v>215555.20687540746</v>
          </cell>
          <cell r="AK4335">
            <v>218519.52556710335</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row>
        <row r="4336">
          <cell r="A4336" t="str">
            <v>WYSmall C&amp;IDLC Space HeatingProgram Annual BenefitsHigh Participation Case0</v>
          </cell>
          <cell r="B4336" t="str">
            <v>WY</v>
          </cell>
          <cell r="C4336" t="str">
            <v>Small C&amp;I</v>
          </cell>
          <cell r="D4336" t="str">
            <v>DLC Space Heating</v>
          </cell>
          <cell r="E4336" t="str">
            <v>Program Annual Benefits</v>
          </cell>
          <cell r="F4336" t="str">
            <v>High Participation Case</v>
          </cell>
          <cell r="G4336">
            <v>0</v>
          </cell>
          <cell r="H4336">
            <v>0</v>
          </cell>
          <cell r="I4336">
            <v>0</v>
          </cell>
          <cell r="J4336">
            <v>0</v>
          </cell>
          <cell r="K4336">
            <v>0</v>
          </cell>
          <cell r="L4336">
            <v>0</v>
          </cell>
          <cell r="M4336">
            <v>0</v>
          </cell>
          <cell r="N4336">
            <v>0</v>
          </cell>
          <cell r="O4336">
            <v>0</v>
          </cell>
          <cell r="P4336">
            <v>0</v>
          </cell>
          <cell r="Q4336">
            <v>0</v>
          </cell>
          <cell r="R4336">
            <v>573231.01</v>
          </cell>
          <cell r="S4336">
            <v>1745288.43</v>
          </cell>
          <cell r="T4336">
            <v>4127886.26</v>
          </cell>
          <cell r="U4336">
            <v>5388069.9000000004</v>
          </cell>
          <cell r="V4336">
            <v>6066603.5300000003</v>
          </cell>
          <cell r="W4336">
            <v>6146956.6100000003</v>
          </cell>
          <cell r="X4336">
            <v>6226381.7599999998</v>
          </cell>
          <cell r="Y4336">
            <v>6305886.3200000003</v>
          </cell>
          <cell r="Z4336">
            <v>6389191.79</v>
          </cell>
          <cell r="AA4336">
            <v>6482465.1100000003</v>
          </cell>
          <cell r="AB4336">
            <v>6568214.9500000002</v>
          </cell>
          <cell r="AC4336">
            <v>6654117.0800000001</v>
          </cell>
          <cell r="AD4336">
            <v>6743128.8899999997</v>
          </cell>
          <cell r="AE4336">
            <v>6833331.4100000001</v>
          </cell>
          <cell r="AF4336">
            <v>6924740.5700000003</v>
          </cell>
          <cell r="AG4336">
            <v>7017372.5</v>
          </cell>
          <cell r="AH4336">
            <v>7111243.5700000003</v>
          </cell>
          <cell r="AI4336">
            <v>7206370.3399999999</v>
          </cell>
          <cell r="AJ4336">
            <v>7302769.6200000001</v>
          </cell>
          <cell r="AK4336">
            <v>7400458.4299999997</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row>
        <row r="4337">
          <cell r="A4337" t="str">
            <v>WYSmall C&amp;IDLC Space HeatingProgram Annual CostsHigh Participation Case0</v>
          </cell>
          <cell r="B4337" t="str">
            <v>WY</v>
          </cell>
          <cell r="C4337" t="str">
            <v>Small C&amp;I</v>
          </cell>
          <cell r="D4337" t="str">
            <v>DLC Space Heating</v>
          </cell>
          <cell r="E4337" t="str">
            <v>Program Annual Costs</v>
          </cell>
          <cell r="F4337" t="str">
            <v>High Participation Case</v>
          </cell>
          <cell r="G4337">
            <v>0</v>
          </cell>
          <cell r="H4337">
            <v>0</v>
          </cell>
          <cell r="I4337">
            <v>0</v>
          </cell>
          <cell r="J4337">
            <v>0</v>
          </cell>
          <cell r="K4337">
            <v>0</v>
          </cell>
          <cell r="L4337">
            <v>0</v>
          </cell>
          <cell r="M4337">
            <v>0</v>
          </cell>
          <cell r="N4337">
            <v>0</v>
          </cell>
          <cell r="O4337">
            <v>0</v>
          </cell>
          <cell r="P4337">
            <v>0</v>
          </cell>
          <cell r="Q4337">
            <v>0</v>
          </cell>
          <cell r="R4337">
            <v>5834317.1500000004</v>
          </cell>
          <cell r="S4337">
            <v>12509121.98</v>
          </cell>
          <cell r="T4337">
            <v>26286343.199999999</v>
          </cell>
          <cell r="U4337">
            <v>16130618.27</v>
          </cell>
          <cell r="V4337">
            <v>10911310.720000001</v>
          </cell>
          <cell r="W4337">
            <v>4823091.07</v>
          </cell>
          <cell r="X4337">
            <v>4899046.41</v>
          </cell>
          <cell r="Y4337">
            <v>4974249.76</v>
          </cell>
          <cell r="Z4337">
            <v>5049879.66</v>
          </cell>
          <cell r="AA4337">
            <v>5126289.05</v>
          </cell>
          <cell r="AB4337">
            <v>5203203.5</v>
          </cell>
          <cell r="AC4337">
            <v>5283869.59</v>
          </cell>
          <cell r="AD4337">
            <v>5405233.1200000001</v>
          </cell>
          <cell r="AE4337">
            <v>5502775.29</v>
          </cell>
          <cell r="AF4337">
            <v>5602414.6799999997</v>
          </cell>
          <cell r="AG4337">
            <v>5704204.7300000004</v>
          </cell>
          <cell r="AH4337">
            <v>5808200.4400000004</v>
          </cell>
          <cell r="AI4337">
            <v>5914458.3899999997</v>
          </cell>
          <cell r="AJ4337">
            <v>6023036.7800000003</v>
          </cell>
          <cell r="AK4337">
            <v>6133995.5099999998</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row>
        <row r="4338">
          <cell r="A4338" t="str">
            <v>WYSmall C&amp;IDLC Space HeatingNon-Incentive CostsHigh Participation Case0</v>
          </cell>
          <cell r="B4338" t="str">
            <v>WY</v>
          </cell>
          <cell r="C4338" t="str">
            <v>Small C&amp;I</v>
          </cell>
          <cell r="D4338" t="str">
            <v>DLC Space Heating</v>
          </cell>
          <cell r="E4338" t="str">
            <v>Non-Incentive Costs</v>
          </cell>
          <cell r="F4338" t="str">
            <v>High Participation Case</v>
          </cell>
          <cell r="G4338">
            <v>0</v>
          </cell>
          <cell r="H4338">
            <v>0</v>
          </cell>
          <cell r="I4338">
            <v>0</v>
          </cell>
          <cell r="J4338">
            <v>0</v>
          </cell>
          <cell r="K4338">
            <v>0</v>
          </cell>
          <cell r="L4338">
            <v>0</v>
          </cell>
          <cell r="M4338">
            <v>0</v>
          </cell>
          <cell r="N4338">
            <v>0</v>
          </cell>
          <cell r="O4338">
            <v>0</v>
          </cell>
          <cell r="P4338">
            <v>0</v>
          </cell>
          <cell r="Q4338">
            <v>0</v>
          </cell>
          <cell r="R4338">
            <v>5482636.7300000004</v>
          </cell>
          <cell r="S4338">
            <v>11437731.27</v>
          </cell>
          <cell r="T4338">
            <v>23748445.530000001</v>
          </cell>
          <cell r="U4338">
            <v>12818922.52</v>
          </cell>
          <cell r="V4338">
            <v>7177502.6100000003</v>
          </cell>
          <cell r="W4338">
            <v>1035039.42</v>
          </cell>
          <cell r="X4338">
            <v>1056694.75</v>
          </cell>
          <cell r="Y4338">
            <v>1077608.81</v>
          </cell>
          <cell r="Z4338">
            <v>1098962.6200000001</v>
          </cell>
          <cell r="AA4338">
            <v>1121099.71</v>
          </cell>
          <cell r="AB4338">
            <v>1143734.93</v>
          </cell>
          <cell r="AC4338">
            <v>1169950.97</v>
          </cell>
          <cell r="AD4338">
            <v>1234739.83</v>
          </cell>
          <cell r="AE4338">
            <v>1274929.31</v>
          </cell>
          <cell r="AF4338">
            <v>1316427.29</v>
          </cell>
          <cell r="AG4338">
            <v>1359276.37</v>
          </cell>
          <cell r="AH4338">
            <v>1403520.56</v>
          </cell>
          <cell r="AI4338">
            <v>1449205.28</v>
          </cell>
          <cell r="AJ4338">
            <v>1496377.44</v>
          </cell>
          <cell r="AK4338">
            <v>1545085.48</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row>
        <row r="4339">
          <cell r="A4339" t="str">
            <v>WYSmall C&amp;IDLC Space HeatingSummer Peak Reduction @Meter  (MW)High Participation Case0</v>
          </cell>
          <cell r="B4339" t="str">
            <v>WY</v>
          </cell>
          <cell r="C4339" t="str">
            <v>Small C&amp;I</v>
          </cell>
          <cell r="D4339" t="str">
            <v>DLC Space Heating</v>
          </cell>
          <cell r="E4339" t="str">
            <v>Summer Peak Reduction @Meter  (MW)</v>
          </cell>
          <cell r="F4339" t="str">
            <v>High Participation Case</v>
          </cell>
          <cell r="G4339">
            <v>0</v>
          </cell>
          <cell r="H4339">
            <v>0</v>
          </cell>
          <cell r="I4339">
            <v>0</v>
          </cell>
          <cell r="J4339">
            <v>0</v>
          </cell>
          <cell r="K4339">
            <v>0</v>
          </cell>
          <cell r="L4339">
            <v>0</v>
          </cell>
          <cell r="M4339">
            <v>0</v>
          </cell>
          <cell r="N4339">
            <v>0</v>
          </cell>
          <cell r="O4339">
            <v>0</v>
          </cell>
          <cell r="P4339">
            <v>0</v>
          </cell>
          <cell r="Q4339">
            <v>0</v>
          </cell>
          <cell r="R4339">
            <v>5.1061481672101516</v>
          </cell>
          <cell r="S4339">
            <v>15.546439584201273</v>
          </cell>
          <cell r="T4339">
            <v>36.769815927493447</v>
          </cell>
          <cell r="U4339">
            <v>47.99510590524666</v>
          </cell>
          <cell r="V4339">
            <v>54.039254216657497</v>
          </cell>
          <cell r="W4339">
            <v>54.75501228123791</v>
          </cell>
          <cell r="X4339">
            <v>55.462504704051796</v>
          </cell>
          <cell r="Y4339">
            <v>56.170704503007471</v>
          </cell>
          <cell r="Z4339">
            <v>56.91276145592839</v>
          </cell>
          <cell r="AA4339">
            <v>57.74360864977195</v>
          </cell>
          <cell r="AB4339">
            <v>58.507439221742665</v>
          </cell>
          <cell r="AC4339">
            <v>59.27262640549219</v>
          </cell>
          <cell r="AD4339">
            <v>60.065513565673378</v>
          </cell>
          <cell r="AE4339">
            <v>60.869007140432515</v>
          </cell>
          <cell r="AF4339">
            <v>61.683249011282939</v>
          </cell>
          <cell r="AG4339">
            <v>62.508382957680382</v>
          </cell>
          <cell r="AH4339">
            <v>63.344554682411669</v>
          </cell>
          <cell r="AI4339">
            <v>64.191911837323005</v>
          </cell>
          <cell r="AJ4339">
            <v>65.050604049392433</v>
          </cell>
          <cell r="AK4339">
            <v>65.920782947151125</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row>
        <row r="4340">
          <cell r="A4340" t="str">
            <v>WYSmall C&amp;IDLC Space HeatingSummer Peak Reduction @Generation (MW)High Participation Case0</v>
          </cell>
          <cell r="B4340" t="str">
            <v>WY</v>
          </cell>
          <cell r="C4340" t="str">
            <v>Small C&amp;I</v>
          </cell>
          <cell r="D4340" t="str">
            <v>DLC Space Heating</v>
          </cell>
          <cell r="E4340" t="str">
            <v>Summer Peak Reduction @Generation (MW)</v>
          </cell>
          <cell r="F4340" t="str">
            <v>High Participation Case</v>
          </cell>
          <cell r="G4340">
            <v>0</v>
          </cell>
          <cell r="H4340">
            <v>0</v>
          </cell>
          <cell r="I4340">
            <v>0</v>
          </cell>
          <cell r="J4340">
            <v>0</v>
          </cell>
          <cell r="K4340">
            <v>0</v>
          </cell>
          <cell r="L4340">
            <v>0</v>
          </cell>
          <cell r="M4340">
            <v>0</v>
          </cell>
          <cell r="N4340">
            <v>0</v>
          </cell>
          <cell r="O4340">
            <v>0</v>
          </cell>
          <cell r="P4340">
            <v>0</v>
          </cell>
          <cell r="Q4340">
            <v>0</v>
          </cell>
          <cell r="R4340">
            <v>5.6309529854545115</v>
          </cell>
          <cell r="S4340">
            <v>17.1442871462299</v>
          </cell>
          <cell r="T4340">
            <v>40.548980952242438</v>
          </cell>
          <cell r="U4340">
            <v>52.92799504328039</v>
          </cell>
          <cell r="V4340">
            <v>59.593354892652727</v>
          </cell>
          <cell r="W4340">
            <v>60.382677857562754</v>
          </cell>
          <cell r="X4340">
            <v>61.162885646285609</v>
          </cell>
          <cell r="Y4340">
            <v>61.94387351456492</v>
          </cell>
          <cell r="Z4340">
            <v>62.762198341341403</v>
          </cell>
          <cell r="AA4340">
            <v>63.678439181486489</v>
          </cell>
          <cell r="AB4340">
            <v>64.520775498172327</v>
          </cell>
          <cell r="AC4340">
            <v>65.364607857843168</v>
          </cell>
          <cell r="AD4340">
            <v>66.238987169908881</v>
          </cell>
          <cell r="AE4340">
            <v>67.125063013269198</v>
          </cell>
          <cell r="AF4340">
            <v>68.022991851877961</v>
          </cell>
          <cell r="AG4340">
            <v>68.932932242700019</v>
          </cell>
          <cell r="AH4340">
            <v>69.855044863709381</v>
          </cell>
          <cell r="AI4340">
            <v>70.789492542261797</v>
          </cell>
          <cell r="AJ4340">
            <v>71.73644028384696</v>
          </cell>
          <cell r="AK4340">
            <v>72.696055301225314</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row>
        <row r="4341">
          <cell r="A4341" t="str">
            <v>WYSmall C&amp;IDLC Space HeatingWinter Peak Reduction @Meter  (MW)High Participation Case0</v>
          </cell>
          <cell r="B4341" t="str">
            <v>WY</v>
          </cell>
          <cell r="C4341" t="str">
            <v>Small C&amp;I</v>
          </cell>
          <cell r="D4341" t="str">
            <v>DLC Space Heating</v>
          </cell>
          <cell r="E4341" t="str">
            <v>Winter Peak Reduction @Meter  (MW)</v>
          </cell>
          <cell r="F4341" t="str">
            <v>High Participation Case</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row>
        <row r="4342">
          <cell r="A4342" t="str">
            <v>WYSmall C&amp;IDLC Space HeatingWinter Peak Reduction @Generation (MW)High Participation Case0</v>
          </cell>
          <cell r="B4342" t="str">
            <v>WY</v>
          </cell>
          <cell r="C4342" t="str">
            <v>Small C&amp;I</v>
          </cell>
          <cell r="D4342" t="str">
            <v>DLC Space Heating</v>
          </cell>
          <cell r="E4342" t="str">
            <v>Winter Peak Reduction @Generation (MW)</v>
          </cell>
          <cell r="F4342" t="str">
            <v>High Participation Case</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row>
        <row r="4343">
          <cell r="A4343" t="str">
            <v>WYSmall C&amp;IDLC Space HeatingProgram Annual BenefitsHigh Participation Case0</v>
          </cell>
          <cell r="B4343" t="str">
            <v>WY</v>
          </cell>
          <cell r="C4343" t="str">
            <v>Small C&amp;I</v>
          </cell>
          <cell r="D4343" t="str">
            <v>DLC Space Heating</v>
          </cell>
          <cell r="E4343" t="str">
            <v>Program Annual Benefits</v>
          </cell>
          <cell r="F4343" t="str">
            <v>High Participation Case</v>
          </cell>
          <cell r="G4343">
            <v>0</v>
          </cell>
        </row>
        <row r="4344">
          <cell r="A4344" t="str">
            <v>WYSmall C&amp;IDLC Space HeatingNew ParticipantsHigh Participation Case0</v>
          </cell>
          <cell r="B4344" t="str">
            <v>WY</v>
          </cell>
          <cell r="C4344" t="str">
            <v>Small C&amp;I</v>
          </cell>
          <cell r="D4344" t="str">
            <v>DLC Space Heating</v>
          </cell>
          <cell r="E4344" t="str">
            <v>New Participants</v>
          </cell>
          <cell r="F4344" t="str">
            <v>High Participation Case</v>
          </cell>
          <cell r="G4344">
            <v>0</v>
          </cell>
          <cell r="H4344">
            <v>0</v>
          </cell>
          <cell r="I4344">
            <v>0</v>
          </cell>
          <cell r="J4344">
            <v>0</v>
          </cell>
          <cell r="K4344">
            <v>0</v>
          </cell>
          <cell r="L4344">
            <v>0</v>
          </cell>
          <cell r="M4344">
            <v>0</v>
          </cell>
          <cell r="N4344">
            <v>0</v>
          </cell>
          <cell r="O4344">
            <v>0</v>
          </cell>
          <cell r="P4344">
            <v>0</v>
          </cell>
          <cell r="Q4344">
            <v>0</v>
          </cell>
          <cell r="R4344">
            <v>16746.686550000006</v>
          </cell>
          <cell r="S4344">
            <v>34271.919000000009</v>
          </cell>
          <cell r="T4344">
            <v>69833.664450000011</v>
          </cell>
          <cell r="U4344">
            <v>36847.527750000037</v>
          </cell>
          <cell r="V4344">
            <v>20100.588749999937</v>
          </cell>
          <cell r="W4344">
            <v>2583.0255000000179</v>
          </cell>
          <cell r="X4344">
            <v>2585.7149999999965</v>
          </cell>
          <cell r="Y4344">
            <v>2585.2035000000324</v>
          </cell>
          <cell r="Z4344">
            <v>2584.5764999999665</v>
          </cell>
          <cell r="AA4344">
            <v>2584.3950000000186</v>
          </cell>
          <cell r="AB4344">
            <v>2584.7249999999767</v>
          </cell>
          <cell r="AC4344">
            <v>2592.8595000000205</v>
          </cell>
          <cell r="AD4344">
            <v>2694.0321599718882</v>
          </cell>
          <cell r="AE4344">
            <v>2731.0805338135397</v>
          </cell>
          <cell r="AF4344">
            <v>2768.6383974915661</v>
          </cell>
          <cell r="AG4344">
            <v>2806.7127575183695</v>
          </cell>
          <cell r="AH4344">
            <v>2845.3107167601411</v>
          </cell>
          <cell r="AI4344">
            <v>2884.4394757617847</v>
          </cell>
          <cell r="AJ4344">
            <v>2924.1063340901455</v>
          </cell>
          <cell r="AK4344">
            <v>2964.3186916958948</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row>
        <row r="4345">
          <cell r="A4345" t="str">
            <v>WYSmall C&amp;IDLC Space HeatingIncentive CostsHigh Participation Case0</v>
          </cell>
          <cell r="B4345" t="str">
            <v>WY</v>
          </cell>
          <cell r="C4345" t="str">
            <v>Small C&amp;I</v>
          </cell>
          <cell r="D4345" t="str">
            <v>DLC Space Heating</v>
          </cell>
          <cell r="E4345" t="str">
            <v>Incentive Costs</v>
          </cell>
          <cell r="F4345" t="str">
            <v>High Participation Case</v>
          </cell>
          <cell r="G4345">
            <v>0</v>
          </cell>
          <cell r="H4345">
            <v>0</v>
          </cell>
          <cell r="I4345">
            <v>0</v>
          </cell>
          <cell r="J4345">
            <v>0</v>
          </cell>
          <cell r="K4345">
            <v>0</v>
          </cell>
          <cell r="L4345">
            <v>0</v>
          </cell>
          <cell r="M4345">
            <v>0</v>
          </cell>
          <cell r="N4345">
            <v>0</v>
          </cell>
          <cell r="O4345">
            <v>0</v>
          </cell>
          <cell r="P4345">
            <v>0</v>
          </cell>
          <cell r="Q4345">
            <v>0</v>
          </cell>
          <cell r="R4345">
            <v>351680.42</v>
          </cell>
          <cell r="S4345">
            <v>1071390.72</v>
          </cell>
          <cell r="T4345">
            <v>2537897.67</v>
          </cell>
          <cell r="U4345">
            <v>3311695.75</v>
          </cell>
          <cell r="V4345">
            <v>3733808.12</v>
          </cell>
          <cell r="W4345">
            <v>3788051.65</v>
          </cell>
          <cell r="X4345">
            <v>3842351.67</v>
          </cell>
          <cell r="Y4345">
            <v>3896640.94</v>
          </cell>
          <cell r="Z4345">
            <v>3950917.05</v>
          </cell>
          <cell r="AA4345">
            <v>4005189.34</v>
          </cell>
          <cell r="AB4345">
            <v>4059468.57</v>
          </cell>
          <cell r="AC4345">
            <v>4113918.62</v>
          </cell>
          <cell r="AD4345">
            <v>4170493.29</v>
          </cell>
          <cell r="AE4345">
            <v>4227845.9800000004</v>
          </cell>
          <cell r="AF4345">
            <v>4285987.3899999997</v>
          </cell>
          <cell r="AG4345">
            <v>4344928.3600000003</v>
          </cell>
          <cell r="AH4345">
            <v>4404679.88</v>
          </cell>
          <cell r="AI4345">
            <v>4465253.1100000003</v>
          </cell>
          <cell r="AJ4345">
            <v>4526659.34</v>
          </cell>
          <cell r="AK4345">
            <v>4588910.04</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row>
        <row r="4346">
          <cell r="A4346" t="str">
            <v>WYSmall C&amp;IDLC Space HeatingParticipantsHigh Participation Case0</v>
          </cell>
          <cell r="B4346" t="str">
            <v>WY</v>
          </cell>
          <cell r="C4346" t="str">
            <v>Small C&amp;I</v>
          </cell>
          <cell r="D4346" t="str">
            <v>DLC Space Heating</v>
          </cell>
          <cell r="E4346" t="str">
            <v>Participants</v>
          </cell>
          <cell r="F4346" t="str">
            <v>High Participation Case</v>
          </cell>
          <cell r="G4346">
            <v>0</v>
          </cell>
          <cell r="H4346">
            <v>0</v>
          </cell>
          <cell r="I4346">
            <v>0</v>
          </cell>
          <cell r="J4346">
            <v>0</v>
          </cell>
          <cell r="K4346">
            <v>0</v>
          </cell>
          <cell r="L4346">
            <v>0</v>
          </cell>
          <cell r="M4346">
            <v>0</v>
          </cell>
          <cell r="N4346">
            <v>0</v>
          </cell>
          <cell r="O4346">
            <v>0</v>
          </cell>
          <cell r="P4346">
            <v>0</v>
          </cell>
          <cell r="Q4346">
            <v>0</v>
          </cell>
          <cell r="R4346">
            <v>16746.686550000006</v>
          </cell>
          <cell r="S4346">
            <v>51018.605550000015</v>
          </cell>
          <cell r="T4346">
            <v>120852.27000000002</v>
          </cell>
          <cell r="U4346">
            <v>157699.79775000006</v>
          </cell>
          <cell r="V4346">
            <v>177800.38649999999</v>
          </cell>
          <cell r="W4346">
            <v>180383.41200000001</v>
          </cell>
          <cell r="X4346">
            <v>182969.12700000001</v>
          </cell>
          <cell r="Y4346">
            <v>185554.33050000004</v>
          </cell>
          <cell r="Z4346">
            <v>188138.90700000001</v>
          </cell>
          <cell r="AA4346">
            <v>190723.30200000003</v>
          </cell>
          <cell r="AB4346">
            <v>193308.027</v>
          </cell>
          <cell r="AC4346">
            <v>195900.88650000002</v>
          </cell>
          <cell r="AD4346">
            <v>198594.91865997191</v>
          </cell>
          <cell r="AE4346">
            <v>201325.99919378545</v>
          </cell>
          <cell r="AF4346">
            <v>204094.63759127702</v>
          </cell>
          <cell r="AG4346">
            <v>206901.35034879539</v>
          </cell>
          <cell r="AH4346">
            <v>209746.66106555553</v>
          </cell>
          <cell r="AI4346">
            <v>212631.10054131731</v>
          </cell>
          <cell r="AJ4346">
            <v>215555.20687540746</v>
          </cell>
          <cell r="AK4346">
            <v>218519.52556710335</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row>
        <row r="4347">
          <cell r="A4347" t="str">
            <v>WYMedium C&amp;IDLC Water HeatingProgram Annual BenefitsHigh Participation Case0</v>
          </cell>
          <cell r="B4347" t="str">
            <v>WY</v>
          </cell>
          <cell r="C4347" t="str">
            <v>Medium C&amp;I</v>
          </cell>
          <cell r="D4347" t="str">
            <v>DLC Water Heating</v>
          </cell>
          <cell r="E4347" t="str">
            <v>Program Annual Benefits</v>
          </cell>
          <cell r="F4347" t="str">
            <v>High Participation Case</v>
          </cell>
          <cell r="G4347">
            <v>0</v>
          </cell>
          <cell r="H4347">
            <v>0</v>
          </cell>
          <cell r="I4347">
            <v>0</v>
          </cell>
          <cell r="J4347">
            <v>0</v>
          </cell>
          <cell r="K4347">
            <v>0</v>
          </cell>
          <cell r="L4347">
            <v>0</v>
          </cell>
          <cell r="M4347">
            <v>0</v>
          </cell>
          <cell r="N4347">
            <v>0</v>
          </cell>
          <cell r="O4347">
            <v>0</v>
          </cell>
          <cell r="P4347">
            <v>0</v>
          </cell>
          <cell r="Q4347">
            <v>0</v>
          </cell>
          <cell r="R4347">
            <v>573231.01</v>
          </cell>
          <cell r="S4347">
            <v>1745288.43</v>
          </cell>
          <cell r="T4347">
            <v>4127886.26</v>
          </cell>
          <cell r="U4347">
            <v>5388069.9000000004</v>
          </cell>
          <cell r="V4347">
            <v>6066603.5300000003</v>
          </cell>
          <cell r="W4347">
            <v>6146956.6100000003</v>
          </cell>
          <cell r="X4347">
            <v>6226381.7599999998</v>
          </cell>
          <cell r="Y4347">
            <v>6305886.3200000003</v>
          </cell>
          <cell r="Z4347">
            <v>6389191.79</v>
          </cell>
          <cell r="AA4347">
            <v>6482465.1100000003</v>
          </cell>
          <cell r="AB4347">
            <v>6568214.9500000002</v>
          </cell>
          <cell r="AC4347">
            <v>6654117.0800000001</v>
          </cell>
          <cell r="AD4347">
            <v>6743128.8899999997</v>
          </cell>
          <cell r="AE4347">
            <v>6833331.4100000001</v>
          </cell>
          <cell r="AF4347">
            <v>6924740.5700000003</v>
          </cell>
          <cell r="AG4347">
            <v>7017372.5</v>
          </cell>
          <cell r="AH4347">
            <v>7111243.5700000003</v>
          </cell>
          <cell r="AI4347">
            <v>7206370.3399999999</v>
          </cell>
          <cell r="AJ4347">
            <v>7302769.6200000001</v>
          </cell>
          <cell r="AK4347">
            <v>7400458.4299999997</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row>
        <row r="4348">
          <cell r="A4348" t="str">
            <v>WYMedium C&amp;IDLC Water HeatingProgram Annual CostsHigh Participation Case0</v>
          </cell>
          <cell r="B4348" t="str">
            <v>WY</v>
          </cell>
          <cell r="C4348" t="str">
            <v>Medium C&amp;I</v>
          </cell>
          <cell r="D4348" t="str">
            <v>DLC Water Heating</v>
          </cell>
          <cell r="E4348" t="str">
            <v>Program Annual Costs</v>
          </cell>
          <cell r="F4348" t="str">
            <v>High Participation Case</v>
          </cell>
          <cell r="G4348">
            <v>0</v>
          </cell>
          <cell r="H4348">
            <v>0</v>
          </cell>
          <cell r="I4348">
            <v>0</v>
          </cell>
          <cell r="J4348">
            <v>0</v>
          </cell>
          <cell r="K4348">
            <v>0</v>
          </cell>
          <cell r="L4348">
            <v>0</v>
          </cell>
          <cell r="M4348">
            <v>0</v>
          </cell>
          <cell r="N4348">
            <v>0</v>
          </cell>
          <cell r="O4348">
            <v>0</v>
          </cell>
          <cell r="P4348">
            <v>0</v>
          </cell>
          <cell r="Q4348">
            <v>0</v>
          </cell>
          <cell r="R4348">
            <v>5834317.1500000004</v>
          </cell>
          <cell r="S4348">
            <v>12509121.98</v>
          </cell>
          <cell r="T4348">
            <v>26286343.199999999</v>
          </cell>
          <cell r="U4348">
            <v>16130618.27</v>
          </cell>
          <cell r="V4348">
            <v>10911310.720000001</v>
          </cell>
          <cell r="W4348">
            <v>4823091.07</v>
          </cell>
          <cell r="X4348">
            <v>4899046.41</v>
          </cell>
          <cell r="Y4348">
            <v>4974249.76</v>
          </cell>
          <cell r="Z4348">
            <v>5049879.66</v>
          </cell>
          <cell r="AA4348">
            <v>5126289.05</v>
          </cell>
          <cell r="AB4348">
            <v>5203203.5</v>
          </cell>
          <cell r="AC4348">
            <v>5283869.59</v>
          </cell>
          <cell r="AD4348">
            <v>5405233.1200000001</v>
          </cell>
          <cell r="AE4348">
            <v>5502775.29</v>
          </cell>
          <cell r="AF4348">
            <v>5602414.6799999997</v>
          </cell>
          <cell r="AG4348">
            <v>5704204.7300000004</v>
          </cell>
          <cell r="AH4348">
            <v>5808200.4400000004</v>
          </cell>
          <cell r="AI4348">
            <v>5914458.3899999997</v>
          </cell>
          <cell r="AJ4348">
            <v>6023036.7800000003</v>
          </cell>
          <cell r="AK4348">
            <v>6133995.5099999998</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row>
        <row r="4349">
          <cell r="A4349" t="str">
            <v>WYMedium C&amp;IDLC Water HeatingNon-Incentive CostsHigh Participation Case0</v>
          </cell>
          <cell r="B4349" t="str">
            <v>WY</v>
          </cell>
          <cell r="C4349" t="str">
            <v>Medium C&amp;I</v>
          </cell>
          <cell r="D4349" t="str">
            <v>DLC Water Heating</v>
          </cell>
          <cell r="E4349" t="str">
            <v>Non-Incentive Costs</v>
          </cell>
          <cell r="F4349" t="str">
            <v>High Participation Case</v>
          </cell>
          <cell r="G4349">
            <v>0</v>
          </cell>
          <cell r="H4349">
            <v>0</v>
          </cell>
          <cell r="I4349">
            <v>0</v>
          </cell>
          <cell r="J4349">
            <v>0</v>
          </cell>
          <cell r="K4349">
            <v>0</v>
          </cell>
          <cell r="L4349">
            <v>0</v>
          </cell>
          <cell r="M4349">
            <v>0</v>
          </cell>
          <cell r="N4349">
            <v>0</v>
          </cell>
          <cell r="O4349">
            <v>0</v>
          </cell>
          <cell r="P4349">
            <v>0</v>
          </cell>
          <cell r="Q4349">
            <v>0</v>
          </cell>
          <cell r="R4349">
            <v>5482636.7300000004</v>
          </cell>
          <cell r="S4349">
            <v>11437731.27</v>
          </cell>
          <cell r="T4349">
            <v>23748445.530000001</v>
          </cell>
          <cell r="U4349">
            <v>12818922.52</v>
          </cell>
          <cell r="V4349">
            <v>7177502.6100000003</v>
          </cell>
          <cell r="W4349">
            <v>1035039.42</v>
          </cell>
          <cell r="X4349">
            <v>1056694.75</v>
          </cell>
          <cell r="Y4349">
            <v>1077608.81</v>
          </cell>
          <cell r="Z4349">
            <v>1098962.6200000001</v>
          </cell>
          <cell r="AA4349">
            <v>1121099.71</v>
          </cell>
          <cell r="AB4349">
            <v>1143734.93</v>
          </cell>
          <cell r="AC4349">
            <v>1169950.97</v>
          </cell>
          <cell r="AD4349">
            <v>1234739.83</v>
          </cell>
          <cell r="AE4349">
            <v>1274929.31</v>
          </cell>
          <cell r="AF4349">
            <v>1316427.29</v>
          </cell>
          <cell r="AG4349">
            <v>1359276.37</v>
          </cell>
          <cell r="AH4349">
            <v>1403520.56</v>
          </cell>
          <cell r="AI4349">
            <v>1449205.28</v>
          </cell>
          <cell r="AJ4349">
            <v>1496377.44</v>
          </cell>
          <cell r="AK4349">
            <v>1545085.48</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row>
        <row r="4350">
          <cell r="A4350" t="str">
            <v>WYMedium C&amp;IDLC Water HeatingSummer Peak Reduction @Meter  (MW)High Participation Case0</v>
          </cell>
          <cell r="B4350" t="str">
            <v>WY</v>
          </cell>
          <cell r="C4350" t="str">
            <v>Medium C&amp;I</v>
          </cell>
          <cell r="D4350" t="str">
            <v>DLC Water Heating</v>
          </cell>
          <cell r="E4350" t="str">
            <v>Summer Peak Reduction @Meter  (MW)</v>
          </cell>
          <cell r="F4350" t="str">
            <v>High Participation Case</v>
          </cell>
          <cell r="G4350">
            <v>0</v>
          </cell>
          <cell r="H4350">
            <v>0</v>
          </cell>
          <cell r="I4350">
            <v>0</v>
          </cell>
          <cell r="J4350">
            <v>0</v>
          </cell>
          <cell r="K4350">
            <v>0</v>
          </cell>
          <cell r="L4350">
            <v>0</v>
          </cell>
          <cell r="M4350">
            <v>0</v>
          </cell>
          <cell r="N4350">
            <v>0</v>
          </cell>
          <cell r="O4350">
            <v>0</v>
          </cell>
          <cell r="P4350">
            <v>0</v>
          </cell>
          <cell r="Q4350">
            <v>0</v>
          </cell>
          <cell r="R4350">
            <v>5.1061481672101516</v>
          </cell>
          <cell r="S4350">
            <v>15.546439584201273</v>
          </cell>
          <cell r="T4350">
            <v>36.769815927493447</v>
          </cell>
          <cell r="U4350">
            <v>47.99510590524666</v>
          </cell>
          <cell r="V4350">
            <v>54.039254216657497</v>
          </cell>
          <cell r="W4350">
            <v>54.75501228123791</v>
          </cell>
          <cell r="X4350">
            <v>55.462504704051796</v>
          </cell>
          <cell r="Y4350">
            <v>56.170704503007471</v>
          </cell>
          <cell r="Z4350">
            <v>56.91276145592839</v>
          </cell>
          <cell r="AA4350">
            <v>57.74360864977195</v>
          </cell>
          <cell r="AB4350">
            <v>58.507439221742665</v>
          </cell>
          <cell r="AC4350">
            <v>59.27262640549219</v>
          </cell>
          <cell r="AD4350">
            <v>60.065513565673378</v>
          </cell>
          <cell r="AE4350">
            <v>60.869007140432515</v>
          </cell>
          <cell r="AF4350">
            <v>61.683249011282939</v>
          </cell>
          <cell r="AG4350">
            <v>62.508382957680382</v>
          </cell>
          <cell r="AH4350">
            <v>63.344554682411669</v>
          </cell>
          <cell r="AI4350">
            <v>64.191911837323005</v>
          </cell>
          <cell r="AJ4350">
            <v>65.050604049392433</v>
          </cell>
          <cell r="AK4350">
            <v>65.920782947151125</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row>
        <row r="4351">
          <cell r="A4351" t="str">
            <v>WYMedium C&amp;IDLC Water HeatingSummer Peak Reduction @Generation (MW)High Participation Case0</v>
          </cell>
          <cell r="B4351" t="str">
            <v>WY</v>
          </cell>
          <cell r="C4351" t="str">
            <v>Medium C&amp;I</v>
          </cell>
          <cell r="D4351" t="str">
            <v>DLC Water Heating</v>
          </cell>
          <cell r="E4351" t="str">
            <v>Summer Peak Reduction @Generation (MW)</v>
          </cell>
          <cell r="F4351" t="str">
            <v>High Participation Case</v>
          </cell>
          <cell r="G4351">
            <v>0</v>
          </cell>
          <cell r="H4351">
            <v>0</v>
          </cell>
          <cell r="I4351">
            <v>0</v>
          </cell>
          <cell r="J4351">
            <v>0</v>
          </cell>
          <cell r="K4351">
            <v>0</v>
          </cell>
          <cell r="L4351">
            <v>0</v>
          </cell>
          <cell r="M4351">
            <v>0</v>
          </cell>
          <cell r="N4351">
            <v>0</v>
          </cell>
          <cell r="O4351">
            <v>0</v>
          </cell>
          <cell r="P4351">
            <v>0</v>
          </cell>
          <cell r="Q4351">
            <v>0</v>
          </cell>
          <cell r="R4351">
            <v>5.6309529854545115</v>
          </cell>
          <cell r="S4351">
            <v>17.1442871462299</v>
          </cell>
          <cell r="T4351">
            <v>40.548980952242438</v>
          </cell>
          <cell r="U4351">
            <v>52.92799504328039</v>
          </cell>
          <cell r="V4351">
            <v>59.593354892652727</v>
          </cell>
          <cell r="W4351">
            <v>60.382677857562754</v>
          </cell>
          <cell r="X4351">
            <v>61.162885646285609</v>
          </cell>
          <cell r="Y4351">
            <v>61.94387351456492</v>
          </cell>
          <cell r="Z4351">
            <v>62.762198341341403</v>
          </cell>
          <cell r="AA4351">
            <v>63.678439181486489</v>
          </cell>
          <cell r="AB4351">
            <v>64.520775498172327</v>
          </cell>
          <cell r="AC4351">
            <v>65.364607857843168</v>
          </cell>
          <cell r="AD4351">
            <v>66.238987169908881</v>
          </cell>
          <cell r="AE4351">
            <v>67.125063013269198</v>
          </cell>
          <cell r="AF4351">
            <v>68.022991851877961</v>
          </cell>
          <cell r="AG4351">
            <v>68.932932242700019</v>
          </cell>
          <cell r="AH4351">
            <v>69.855044863709381</v>
          </cell>
          <cell r="AI4351">
            <v>70.789492542261797</v>
          </cell>
          <cell r="AJ4351">
            <v>71.73644028384696</v>
          </cell>
          <cell r="AK4351">
            <v>72.696055301225314</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row>
        <row r="4352">
          <cell r="A4352" t="str">
            <v>WYMedium C&amp;IDLC Water HeatingWinter Peak Reduction @Meter  (MW)High Participation Case0</v>
          </cell>
          <cell r="B4352" t="str">
            <v>WY</v>
          </cell>
          <cell r="C4352" t="str">
            <v>Medium C&amp;I</v>
          </cell>
          <cell r="D4352" t="str">
            <v>DLC Water Heating</v>
          </cell>
          <cell r="E4352" t="str">
            <v>Winter Peak Reduction @Meter  (MW)</v>
          </cell>
          <cell r="F4352" t="str">
            <v>High Participation Case</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row>
        <row r="4353">
          <cell r="A4353" t="str">
            <v>WYMedium C&amp;IDLC Water HeatingWinter Peak Reduction @Generation (MW)High Participation Case0</v>
          </cell>
          <cell r="B4353" t="str">
            <v>WY</v>
          </cell>
          <cell r="C4353" t="str">
            <v>Medium C&amp;I</v>
          </cell>
          <cell r="D4353" t="str">
            <v>DLC Water Heating</v>
          </cell>
          <cell r="E4353" t="str">
            <v>Winter Peak Reduction @Generation (MW)</v>
          </cell>
          <cell r="F4353" t="str">
            <v>High Participation Case</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row>
        <row r="4354">
          <cell r="A4354" t="str">
            <v>WYMedium C&amp;IDLC Water HeatingProgram Annual BenefitsHigh Participation Case0</v>
          </cell>
          <cell r="B4354" t="str">
            <v>WY</v>
          </cell>
          <cell r="C4354" t="str">
            <v>Medium C&amp;I</v>
          </cell>
          <cell r="D4354" t="str">
            <v>DLC Water Heating</v>
          </cell>
          <cell r="E4354" t="str">
            <v>Program Annual Benefits</v>
          </cell>
          <cell r="F4354" t="str">
            <v>High Participation Case</v>
          </cell>
          <cell r="G4354">
            <v>0</v>
          </cell>
        </row>
        <row r="4355">
          <cell r="A4355" t="str">
            <v>WYMedium C&amp;IDLC Water HeatingNew ParticipantsHigh Participation Case0</v>
          </cell>
          <cell r="B4355" t="str">
            <v>WY</v>
          </cell>
          <cell r="C4355" t="str">
            <v>Medium C&amp;I</v>
          </cell>
          <cell r="D4355" t="str">
            <v>DLC Water Heating</v>
          </cell>
          <cell r="E4355" t="str">
            <v>New Participants</v>
          </cell>
          <cell r="F4355" t="str">
            <v>High Participation Case</v>
          </cell>
          <cell r="G4355">
            <v>0</v>
          </cell>
          <cell r="H4355">
            <v>0</v>
          </cell>
          <cell r="I4355">
            <v>0</v>
          </cell>
          <cell r="J4355">
            <v>0</v>
          </cell>
          <cell r="K4355">
            <v>0</v>
          </cell>
          <cell r="L4355">
            <v>0</v>
          </cell>
          <cell r="M4355">
            <v>0</v>
          </cell>
          <cell r="N4355">
            <v>0</v>
          </cell>
          <cell r="O4355">
            <v>0</v>
          </cell>
          <cell r="P4355">
            <v>0</v>
          </cell>
          <cell r="Q4355">
            <v>0</v>
          </cell>
          <cell r="R4355">
            <v>16746.686550000006</v>
          </cell>
          <cell r="S4355">
            <v>34271.919000000009</v>
          </cell>
          <cell r="T4355">
            <v>69833.664450000011</v>
          </cell>
          <cell r="U4355">
            <v>36847.527750000037</v>
          </cell>
          <cell r="V4355">
            <v>20100.588749999937</v>
          </cell>
          <cell r="W4355">
            <v>2583.0255000000179</v>
          </cell>
          <cell r="X4355">
            <v>2585.7149999999965</v>
          </cell>
          <cell r="Y4355">
            <v>2585.2035000000324</v>
          </cell>
          <cell r="Z4355">
            <v>2584.5764999999665</v>
          </cell>
          <cell r="AA4355">
            <v>2584.3950000000186</v>
          </cell>
          <cell r="AB4355">
            <v>2584.7249999999767</v>
          </cell>
          <cell r="AC4355">
            <v>2592.8595000000205</v>
          </cell>
          <cell r="AD4355">
            <v>2694.0321599718882</v>
          </cell>
          <cell r="AE4355">
            <v>2731.0805338135397</v>
          </cell>
          <cell r="AF4355">
            <v>2768.6383974915661</v>
          </cell>
          <cell r="AG4355">
            <v>2806.7127575183695</v>
          </cell>
          <cell r="AH4355">
            <v>2845.3107167601411</v>
          </cell>
          <cell r="AI4355">
            <v>2884.4394757617847</v>
          </cell>
          <cell r="AJ4355">
            <v>2924.1063340901455</v>
          </cell>
          <cell r="AK4355">
            <v>2964.3186916958948</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row>
        <row r="4356">
          <cell r="A4356" t="str">
            <v>WYMedium C&amp;IDLC Water HeatingIncentive CostsHigh Participation Case0</v>
          </cell>
          <cell r="B4356" t="str">
            <v>WY</v>
          </cell>
          <cell r="C4356" t="str">
            <v>Medium C&amp;I</v>
          </cell>
          <cell r="D4356" t="str">
            <v>DLC Water Heating</v>
          </cell>
          <cell r="E4356" t="str">
            <v>Incentive Costs</v>
          </cell>
          <cell r="F4356" t="str">
            <v>High Participation Case</v>
          </cell>
          <cell r="G4356">
            <v>0</v>
          </cell>
          <cell r="H4356">
            <v>0</v>
          </cell>
          <cell r="I4356">
            <v>0</v>
          </cell>
          <cell r="J4356">
            <v>0</v>
          </cell>
          <cell r="K4356">
            <v>0</v>
          </cell>
          <cell r="L4356">
            <v>0</v>
          </cell>
          <cell r="M4356">
            <v>0</v>
          </cell>
          <cell r="N4356">
            <v>0</v>
          </cell>
          <cell r="O4356">
            <v>0</v>
          </cell>
          <cell r="P4356">
            <v>0</v>
          </cell>
          <cell r="Q4356">
            <v>0</v>
          </cell>
          <cell r="R4356">
            <v>351680.42</v>
          </cell>
          <cell r="S4356">
            <v>1071390.72</v>
          </cell>
          <cell r="T4356">
            <v>2537897.67</v>
          </cell>
          <cell r="U4356">
            <v>3311695.75</v>
          </cell>
          <cell r="V4356">
            <v>3733808.12</v>
          </cell>
          <cell r="W4356">
            <v>3788051.65</v>
          </cell>
          <cell r="X4356">
            <v>3842351.67</v>
          </cell>
          <cell r="Y4356">
            <v>3896640.94</v>
          </cell>
          <cell r="Z4356">
            <v>3950917.05</v>
          </cell>
          <cell r="AA4356">
            <v>4005189.34</v>
          </cell>
          <cell r="AB4356">
            <v>4059468.57</v>
          </cell>
          <cell r="AC4356">
            <v>4113918.62</v>
          </cell>
          <cell r="AD4356">
            <v>4170493.29</v>
          </cell>
          <cell r="AE4356">
            <v>4227845.9800000004</v>
          </cell>
          <cell r="AF4356">
            <v>4285987.3899999997</v>
          </cell>
          <cell r="AG4356">
            <v>4344928.3600000003</v>
          </cell>
          <cell r="AH4356">
            <v>4404679.88</v>
          </cell>
          <cell r="AI4356">
            <v>4465253.1100000003</v>
          </cell>
          <cell r="AJ4356">
            <v>4526659.34</v>
          </cell>
          <cell r="AK4356">
            <v>4588910.04</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row>
        <row r="4357">
          <cell r="A4357" t="str">
            <v>WYMedium C&amp;IDLC Water HeatingParticipantsHigh Participation Case0</v>
          </cell>
          <cell r="B4357" t="str">
            <v>WY</v>
          </cell>
          <cell r="C4357" t="str">
            <v>Medium C&amp;I</v>
          </cell>
          <cell r="D4357" t="str">
            <v>DLC Water Heating</v>
          </cell>
          <cell r="E4357" t="str">
            <v>Participants</v>
          </cell>
          <cell r="F4357" t="str">
            <v>High Participation Case</v>
          </cell>
          <cell r="G4357">
            <v>0</v>
          </cell>
          <cell r="H4357">
            <v>0</v>
          </cell>
          <cell r="I4357">
            <v>0</v>
          </cell>
          <cell r="J4357">
            <v>0</v>
          </cell>
          <cell r="K4357">
            <v>0</v>
          </cell>
          <cell r="L4357">
            <v>0</v>
          </cell>
          <cell r="M4357">
            <v>0</v>
          </cell>
          <cell r="N4357">
            <v>0</v>
          </cell>
          <cell r="O4357">
            <v>0</v>
          </cell>
          <cell r="P4357">
            <v>0</v>
          </cell>
          <cell r="Q4357">
            <v>0</v>
          </cell>
          <cell r="R4357">
            <v>16746.686550000006</v>
          </cell>
          <cell r="S4357">
            <v>51018.605550000015</v>
          </cell>
          <cell r="T4357">
            <v>120852.27000000002</v>
          </cell>
          <cell r="U4357">
            <v>157699.79775000006</v>
          </cell>
          <cell r="V4357">
            <v>177800.38649999999</v>
          </cell>
          <cell r="W4357">
            <v>180383.41200000001</v>
          </cell>
          <cell r="X4357">
            <v>182969.12700000001</v>
          </cell>
          <cell r="Y4357">
            <v>185554.33050000004</v>
          </cell>
          <cell r="Z4357">
            <v>188138.90700000001</v>
          </cell>
          <cell r="AA4357">
            <v>190723.30200000003</v>
          </cell>
          <cell r="AB4357">
            <v>193308.027</v>
          </cell>
          <cell r="AC4357">
            <v>195900.88650000002</v>
          </cell>
          <cell r="AD4357">
            <v>198594.91865997191</v>
          </cell>
          <cell r="AE4357">
            <v>201325.99919378545</v>
          </cell>
          <cell r="AF4357">
            <v>204094.63759127702</v>
          </cell>
          <cell r="AG4357">
            <v>206901.35034879539</v>
          </cell>
          <cell r="AH4357">
            <v>209746.66106555553</v>
          </cell>
          <cell r="AI4357">
            <v>212631.10054131731</v>
          </cell>
          <cell r="AJ4357">
            <v>215555.20687540746</v>
          </cell>
          <cell r="AK4357">
            <v>218519.52556710335</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row>
        <row r="4358">
          <cell r="A4358" t="str">
            <v>WYResidentialDLC Water HeatingProgram Annual BenefitsHigh Participation Case0</v>
          </cell>
          <cell r="B4358" t="str">
            <v>WY</v>
          </cell>
          <cell r="C4358" t="str">
            <v>Residential</v>
          </cell>
          <cell r="D4358" t="str">
            <v>DLC Water Heating</v>
          </cell>
          <cell r="E4358" t="str">
            <v>Program Annual Benefits</v>
          </cell>
          <cell r="F4358" t="str">
            <v>High Participation Case</v>
          </cell>
          <cell r="G4358">
            <v>0</v>
          </cell>
          <cell r="H4358">
            <v>0</v>
          </cell>
          <cell r="I4358">
            <v>0</v>
          </cell>
          <cell r="J4358">
            <v>0</v>
          </cell>
          <cell r="K4358">
            <v>0</v>
          </cell>
          <cell r="L4358">
            <v>0</v>
          </cell>
          <cell r="M4358">
            <v>0</v>
          </cell>
          <cell r="N4358">
            <v>0</v>
          </cell>
          <cell r="O4358">
            <v>0</v>
          </cell>
          <cell r="P4358">
            <v>0</v>
          </cell>
          <cell r="Q4358">
            <v>0</v>
          </cell>
          <cell r="R4358">
            <v>573231.01</v>
          </cell>
          <cell r="S4358">
            <v>1745288.43</v>
          </cell>
          <cell r="T4358">
            <v>4127886.26</v>
          </cell>
          <cell r="U4358">
            <v>5388069.9000000004</v>
          </cell>
          <cell r="V4358">
            <v>6066603.5300000003</v>
          </cell>
          <cell r="W4358">
            <v>6146956.6100000003</v>
          </cell>
          <cell r="X4358">
            <v>6226381.7599999998</v>
          </cell>
          <cell r="Y4358">
            <v>6305886.3200000003</v>
          </cell>
          <cell r="Z4358">
            <v>6389191.79</v>
          </cell>
          <cell r="AA4358">
            <v>6482465.1100000003</v>
          </cell>
          <cell r="AB4358">
            <v>6568214.9500000002</v>
          </cell>
          <cell r="AC4358">
            <v>6654117.0800000001</v>
          </cell>
          <cell r="AD4358">
            <v>6743128.8899999997</v>
          </cell>
          <cell r="AE4358">
            <v>6833331.4100000001</v>
          </cell>
          <cell r="AF4358">
            <v>6924740.5700000003</v>
          </cell>
          <cell r="AG4358">
            <v>7017372.5</v>
          </cell>
          <cell r="AH4358">
            <v>7111243.5700000003</v>
          </cell>
          <cell r="AI4358">
            <v>7206370.3399999999</v>
          </cell>
          <cell r="AJ4358">
            <v>7302769.6200000001</v>
          </cell>
          <cell r="AK4358">
            <v>7400458.4299999997</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row>
        <row r="4359">
          <cell r="A4359" t="str">
            <v>WYResidentialDLC Water HeatingProgram Annual CostsHigh Participation Case0</v>
          </cell>
          <cell r="B4359" t="str">
            <v>WY</v>
          </cell>
          <cell r="C4359" t="str">
            <v>Residential</v>
          </cell>
          <cell r="D4359" t="str">
            <v>DLC Water Heating</v>
          </cell>
          <cell r="E4359" t="str">
            <v>Program Annual Costs</v>
          </cell>
          <cell r="F4359" t="str">
            <v>High Participation Case</v>
          </cell>
          <cell r="G4359">
            <v>0</v>
          </cell>
          <cell r="H4359">
            <v>0</v>
          </cell>
          <cell r="I4359">
            <v>0</v>
          </cell>
          <cell r="J4359">
            <v>0</v>
          </cell>
          <cell r="K4359">
            <v>0</v>
          </cell>
          <cell r="L4359">
            <v>0</v>
          </cell>
          <cell r="M4359">
            <v>0</v>
          </cell>
          <cell r="N4359">
            <v>0</v>
          </cell>
          <cell r="O4359">
            <v>0</v>
          </cell>
          <cell r="P4359">
            <v>0</v>
          </cell>
          <cell r="Q4359">
            <v>0</v>
          </cell>
          <cell r="R4359">
            <v>5834317.1500000004</v>
          </cell>
          <cell r="S4359">
            <v>12509121.98</v>
          </cell>
          <cell r="T4359">
            <v>26286343.199999999</v>
          </cell>
          <cell r="U4359">
            <v>16130618.27</v>
          </cell>
          <cell r="V4359">
            <v>10911310.720000001</v>
          </cell>
          <cell r="W4359">
            <v>4823091.07</v>
          </cell>
          <cell r="X4359">
            <v>4899046.41</v>
          </cell>
          <cell r="Y4359">
            <v>4974249.76</v>
          </cell>
          <cell r="Z4359">
            <v>5049879.66</v>
          </cell>
          <cell r="AA4359">
            <v>5126289.05</v>
          </cell>
          <cell r="AB4359">
            <v>5203203.5</v>
          </cell>
          <cell r="AC4359">
            <v>5283869.59</v>
          </cell>
          <cell r="AD4359">
            <v>5405233.1200000001</v>
          </cell>
          <cell r="AE4359">
            <v>5502775.29</v>
          </cell>
          <cell r="AF4359">
            <v>5602414.6799999997</v>
          </cell>
          <cell r="AG4359">
            <v>5704204.7300000004</v>
          </cell>
          <cell r="AH4359">
            <v>5808200.4400000004</v>
          </cell>
          <cell r="AI4359">
            <v>5914458.3899999997</v>
          </cell>
          <cell r="AJ4359">
            <v>6023036.7800000003</v>
          </cell>
          <cell r="AK4359">
            <v>6133995.5099999998</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row>
        <row r="4360">
          <cell r="A4360" t="str">
            <v>WYResidentialDLC Water HeatingNon-Incentive CostsHigh Participation Case0</v>
          </cell>
          <cell r="B4360" t="str">
            <v>WY</v>
          </cell>
          <cell r="C4360" t="str">
            <v>Residential</v>
          </cell>
          <cell r="D4360" t="str">
            <v>DLC Water Heating</v>
          </cell>
          <cell r="E4360" t="str">
            <v>Non-Incentive Costs</v>
          </cell>
          <cell r="F4360" t="str">
            <v>High Participation Case</v>
          </cell>
          <cell r="G4360">
            <v>0</v>
          </cell>
          <cell r="H4360">
            <v>0</v>
          </cell>
          <cell r="I4360">
            <v>0</v>
          </cell>
          <cell r="J4360">
            <v>0</v>
          </cell>
          <cell r="K4360">
            <v>0</v>
          </cell>
          <cell r="L4360">
            <v>0</v>
          </cell>
          <cell r="M4360">
            <v>0</v>
          </cell>
          <cell r="N4360">
            <v>0</v>
          </cell>
          <cell r="O4360">
            <v>0</v>
          </cell>
          <cell r="P4360">
            <v>0</v>
          </cell>
          <cell r="Q4360">
            <v>0</v>
          </cell>
          <cell r="R4360">
            <v>5482636.7300000004</v>
          </cell>
          <cell r="S4360">
            <v>11437731.27</v>
          </cell>
          <cell r="T4360">
            <v>23748445.530000001</v>
          </cell>
          <cell r="U4360">
            <v>12818922.52</v>
          </cell>
          <cell r="V4360">
            <v>7177502.6100000003</v>
          </cell>
          <cell r="W4360">
            <v>1035039.42</v>
          </cell>
          <cell r="X4360">
            <v>1056694.75</v>
          </cell>
          <cell r="Y4360">
            <v>1077608.81</v>
          </cell>
          <cell r="Z4360">
            <v>1098962.6200000001</v>
          </cell>
          <cell r="AA4360">
            <v>1121099.71</v>
          </cell>
          <cell r="AB4360">
            <v>1143734.93</v>
          </cell>
          <cell r="AC4360">
            <v>1169950.97</v>
          </cell>
          <cell r="AD4360">
            <v>1234739.83</v>
          </cell>
          <cell r="AE4360">
            <v>1274929.31</v>
          </cell>
          <cell r="AF4360">
            <v>1316427.29</v>
          </cell>
          <cell r="AG4360">
            <v>1359276.37</v>
          </cell>
          <cell r="AH4360">
            <v>1403520.56</v>
          </cell>
          <cell r="AI4360">
            <v>1449205.28</v>
          </cell>
          <cell r="AJ4360">
            <v>1496377.44</v>
          </cell>
          <cell r="AK4360">
            <v>1545085.48</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row>
        <row r="4361">
          <cell r="A4361" t="str">
            <v>WYResidentialDLC Water HeatingSummer Peak Reduction @Meter  (MW)High Participation Case0</v>
          </cell>
          <cell r="B4361" t="str">
            <v>WY</v>
          </cell>
          <cell r="C4361" t="str">
            <v>Residential</v>
          </cell>
          <cell r="D4361" t="str">
            <v>DLC Water Heating</v>
          </cell>
          <cell r="E4361" t="str">
            <v>Summer Peak Reduction @Meter  (MW)</v>
          </cell>
          <cell r="F4361" t="str">
            <v>High Participation Case</v>
          </cell>
          <cell r="G4361">
            <v>0</v>
          </cell>
          <cell r="H4361">
            <v>0</v>
          </cell>
          <cell r="I4361">
            <v>0</v>
          </cell>
          <cell r="J4361">
            <v>0</v>
          </cell>
          <cell r="K4361">
            <v>0</v>
          </cell>
          <cell r="L4361">
            <v>0</v>
          </cell>
          <cell r="M4361">
            <v>0</v>
          </cell>
          <cell r="N4361">
            <v>0</v>
          </cell>
          <cell r="O4361">
            <v>0</v>
          </cell>
          <cell r="P4361">
            <v>0</v>
          </cell>
          <cell r="Q4361">
            <v>0</v>
          </cell>
          <cell r="R4361">
            <v>5.1061481672101516</v>
          </cell>
          <cell r="S4361">
            <v>15.546439584201273</v>
          </cell>
          <cell r="T4361">
            <v>36.769815927493447</v>
          </cell>
          <cell r="U4361">
            <v>47.99510590524666</v>
          </cell>
          <cell r="V4361">
            <v>54.039254216657497</v>
          </cell>
          <cell r="W4361">
            <v>54.75501228123791</v>
          </cell>
          <cell r="X4361">
            <v>55.462504704051796</v>
          </cell>
          <cell r="Y4361">
            <v>56.170704503007471</v>
          </cell>
          <cell r="Z4361">
            <v>56.91276145592839</v>
          </cell>
          <cell r="AA4361">
            <v>57.74360864977195</v>
          </cell>
          <cell r="AB4361">
            <v>58.507439221742665</v>
          </cell>
          <cell r="AC4361">
            <v>59.27262640549219</v>
          </cell>
          <cell r="AD4361">
            <v>60.065513565673378</v>
          </cell>
          <cell r="AE4361">
            <v>60.869007140432515</v>
          </cell>
          <cell r="AF4361">
            <v>61.683249011282939</v>
          </cell>
          <cell r="AG4361">
            <v>62.508382957680382</v>
          </cell>
          <cell r="AH4361">
            <v>63.344554682411669</v>
          </cell>
          <cell r="AI4361">
            <v>64.191911837323005</v>
          </cell>
          <cell r="AJ4361">
            <v>65.050604049392433</v>
          </cell>
          <cell r="AK4361">
            <v>65.920782947151125</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row>
        <row r="4362">
          <cell r="A4362" t="str">
            <v>WYResidentialDLC Water HeatingSummer Peak Reduction @Generation (MW)High Participation Case0</v>
          </cell>
          <cell r="B4362" t="str">
            <v>WY</v>
          </cell>
          <cell r="C4362" t="str">
            <v>Residential</v>
          </cell>
          <cell r="D4362" t="str">
            <v>DLC Water Heating</v>
          </cell>
          <cell r="E4362" t="str">
            <v>Summer Peak Reduction @Generation (MW)</v>
          </cell>
          <cell r="F4362" t="str">
            <v>High Participation Case</v>
          </cell>
          <cell r="G4362">
            <v>0</v>
          </cell>
          <cell r="H4362">
            <v>0</v>
          </cell>
          <cell r="I4362">
            <v>0</v>
          </cell>
          <cell r="J4362">
            <v>0</v>
          </cell>
          <cell r="K4362">
            <v>0</v>
          </cell>
          <cell r="L4362">
            <v>0</v>
          </cell>
          <cell r="M4362">
            <v>0</v>
          </cell>
          <cell r="N4362">
            <v>0</v>
          </cell>
          <cell r="O4362">
            <v>0</v>
          </cell>
          <cell r="P4362">
            <v>0</v>
          </cell>
          <cell r="Q4362">
            <v>0</v>
          </cell>
          <cell r="R4362">
            <v>5.6309529854545115</v>
          </cell>
          <cell r="S4362">
            <v>17.1442871462299</v>
          </cell>
          <cell r="T4362">
            <v>40.548980952242438</v>
          </cell>
          <cell r="U4362">
            <v>52.92799504328039</v>
          </cell>
          <cell r="V4362">
            <v>59.593354892652727</v>
          </cell>
          <cell r="W4362">
            <v>60.382677857562754</v>
          </cell>
          <cell r="X4362">
            <v>61.162885646285609</v>
          </cell>
          <cell r="Y4362">
            <v>61.94387351456492</v>
          </cell>
          <cell r="Z4362">
            <v>62.762198341341403</v>
          </cell>
          <cell r="AA4362">
            <v>63.678439181486489</v>
          </cell>
          <cell r="AB4362">
            <v>64.520775498172327</v>
          </cell>
          <cell r="AC4362">
            <v>65.364607857843168</v>
          </cell>
          <cell r="AD4362">
            <v>66.238987169908881</v>
          </cell>
          <cell r="AE4362">
            <v>67.125063013269198</v>
          </cell>
          <cell r="AF4362">
            <v>68.022991851877961</v>
          </cell>
          <cell r="AG4362">
            <v>68.932932242700019</v>
          </cell>
          <cell r="AH4362">
            <v>69.855044863709381</v>
          </cell>
          <cell r="AI4362">
            <v>70.789492542261797</v>
          </cell>
          <cell r="AJ4362">
            <v>71.73644028384696</v>
          </cell>
          <cell r="AK4362">
            <v>72.696055301225314</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row>
        <row r="4363">
          <cell r="A4363" t="str">
            <v>WYResidentialDLC Water HeatingWinter Peak Reduction @Meter  (MW)High Participation Case0</v>
          </cell>
          <cell r="B4363" t="str">
            <v>WY</v>
          </cell>
          <cell r="C4363" t="str">
            <v>Residential</v>
          </cell>
          <cell r="D4363" t="str">
            <v>DLC Water Heating</v>
          </cell>
          <cell r="E4363" t="str">
            <v>Winter Peak Reduction @Meter  (MW)</v>
          </cell>
          <cell r="F4363" t="str">
            <v>High Participation Case</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row>
        <row r="4364">
          <cell r="A4364" t="str">
            <v>WYResidentialDLC Water HeatingWinter Peak Reduction @Generation (MW)High Participation Case0</v>
          </cell>
          <cell r="B4364" t="str">
            <v>WY</v>
          </cell>
          <cell r="C4364" t="str">
            <v>Residential</v>
          </cell>
          <cell r="D4364" t="str">
            <v>DLC Water Heating</v>
          </cell>
          <cell r="E4364" t="str">
            <v>Winter Peak Reduction @Generation (MW)</v>
          </cell>
          <cell r="F4364" t="str">
            <v>High Participation Case</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row>
        <row r="4365">
          <cell r="A4365" t="str">
            <v>WYResidentialDLC Water HeatingProgram Annual BenefitsHigh Participation Case0</v>
          </cell>
          <cell r="B4365" t="str">
            <v>WY</v>
          </cell>
          <cell r="C4365" t="str">
            <v>Residential</v>
          </cell>
          <cell r="D4365" t="str">
            <v>DLC Water Heating</v>
          </cell>
          <cell r="E4365" t="str">
            <v>Program Annual Benefits</v>
          </cell>
          <cell r="F4365" t="str">
            <v>High Participation Case</v>
          </cell>
          <cell r="G4365">
            <v>0</v>
          </cell>
        </row>
        <row r="4366">
          <cell r="A4366" t="str">
            <v>WYResidentialDLC Water HeatingNew ParticipantsHigh Participation Case0</v>
          </cell>
          <cell r="B4366" t="str">
            <v>WY</v>
          </cell>
          <cell r="C4366" t="str">
            <v>Residential</v>
          </cell>
          <cell r="D4366" t="str">
            <v>DLC Water Heating</v>
          </cell>
          <cell r="E4366" t="str">
            <v>New Participants</v>
          </cell>
          <cell r="F4366" t="str">
            <v>High Participation Case</v>
          </cell>
          <cell r="G4366">
            <v>0</v>
          </cell>
          <cell r="H4366">
            <v>0</v>
          </cell>
          <cell r="I4366">
            <v>0</v>
          </cell>
          <cell r="J4366">
            <v>0</v>
          </cell>
          <cell r="K4366">
            <v>0</v>
          </cell>
          <cell r="L4366">
            <v>0</v>
          </cell>
          <cell r="M4366">
            <v>0</v>
          </cell>
          <cell r="N4366">
            <v>0</v>
          </cell>
          <cell r="O4366">
            <v>0</v>
          </cell>
          <cell r="P4366">
            <v>0</v>
          </cell>
          <cell r="Q4366">
            <v>0</v>
          </cell>
          <cell r="R4366">
            <v>16746.686550000006</v>
          </cell>
          <cell r="S4366">
            <v>34271.919000000009</v>
          </cell>
          <cell r="T4366">
            <v>69833.664450000011</v>
          </cell>
          <cell r="U4366">
            <v>36847.527750000037</v>
          </cell>
          <cell r="V4366">
            <v>20100.588749999937</v>
          </cell>
          <cell r="W4366">
            <v>2583.0255000000179</v>
          </cell>
          <cell r="X4366">
            <v>2585.7149999999965</v>
          </cell>
          <cell r="Y4366">
            <v>2585.2035000000324</v>
          </cell>
          <cell r="Z4366">
            <v>2584.5764999999665</v>
          </cell>
          <cell r="AA4366">
            <v>2584.3950000000186</v>
          </cell>
          <cell r="AB4366">
            <v>2584.7249999999767</v>
          </cell>
          <cell r="AC4366">
            <v>2592.8595000000205</v>
          </cell>
          <cell r="AD4366">
            <v>2694.0321599718882</v>
          </cell>
          <cell r="AE4366">
            <v>2731.0805338135397</v>
          </cell>
          <cell r="AF4366">
            <v>2768.6383974915661</v>
          </cell>
          <cell r="AG4366">
            <v>2806.7127575183695</v>
          </cell>
          <cell r="AH4366">
            <v>2845.3107167601411</v>
          </cell>
          <cell r="AI4366">
            <v>2884.4394757617847</v>
          </cell>
          <cell r="AJ4366">
            <v>2924.1063340901455</v>
          </cell>
          <cell r="AK4366">
            <v>2964.3186916958948</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row>
        <row r="4367">
          <cell r="A4367" t="str">
            <v>WYResidentialDLC Water HeatingIncentive CostsHigh Participation Case0</v>
          </cell>
          <cell r="B4367" t="str">
            <v>WY</v>
          </cell>
          <cell r="C4367" t="str">
            <v>Residential</v>
          </cell>
          <cell r="D4367" t="str">
            <v>DLC Water Heating</v>
          </cell>
          <cell r="E4367" t="str">
            <v>Incentive Costs</v>
          </cell>
          <cell r="F4367" t="str">
            <v>High Participation Case</v>
          </cell>
          <cell r="G4367">
            <v>0</v>
          </cell>
          <cell r="H4367">
            <v>0</v>
          </cell>
          <cell r="I4367">
            <v>0</v>
          </cell>
          <cell r="J4367">
            <v>0</v>
          </cell>
          <cell r="K4367">
            <v>0</v>
          </cell>
          <cell r="L4367">
            <v>0</v>
          </cell>
          <cell r="M4367">
            <v>0</v>
          </cell>
          <cell r="N4367">
            <v>0</v>
          </cell>
          <cell r="O4367">
            <v>0</v>
          </cell>
          <cell r="P4367">
            <v>0</v>
          </cell>
          <cell r="Q4367">
            <v>0</v>
          </cell>
          <cell r="R4367">
            <v>351680.42</v>
          </cell>
          <cell r="S4367">
            <v>1071390.72</v>
          </cell>
          <cell r="T4367">
            <v>2537897.67</v>
          </cell>
          <cell r="U4367">
            <v>3311695.75</v>
          </cell>
          <cell r="V4367">
            <v>3733808.12</v>
          </cell>
          <cell r="W4367">
            <v>3788051.65</v>
          </cell>
          <cell r="X4367">
            <v>3842351.67</v>
          </cell>
          <cell r="Y4367">
            <v>3896640.94</v>
          </cell>
          <cell r="Z4367">
            <v>3950917.05</v>
          </cell>
          <cell r="AA4367">
            <v>4005189.34</v>
          </cell>
          <cell r="AB4367">
            <v>4059468.57</v>
          </cell>
          <cell r="AC4367">
            <v>4113918.62</v>
          </cell>
          <cell r="AD4367">
            <v>4170493.29</v>
          </cell>
          <cell r="AE4367">
            <v>4227845.9800000004</v>
          </cell>
          <cell r="AF4367">
            <v>4285987.3899999997</v>
          </cell>
          <cell r="AG4367">
            <v>4344928.3600000003</v>
          </cell>
          <cell r="AH4367">
            <v>4404679.88</v>
          </cell>
          <cell r="AI4367">
            <v>4465253.1100000003</v>
          </cell>
          <cell r="AJ4367">
            <v>4526659.34</v>
          </cell>
          <cell r="AK4367">
            <v>4588910.04</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row>
        <row r="4368">
          <cell r="A4368" t="str">
            <v>WYResidentialDLC Water HeatingParticipantsHigh Participation Case0</v>
          </cell>
          <cell r="B4368" t="str">
            <v>WY</v>
          </cell>
          <cell r="C4368" t="str">
            <v>Residential</v>
          </cell>
          <cell r="D4368" t="str">
            <v>DLC Water Heating</v>
          </cell>
          <cell r="E4368" t="str">
            <v>Participants</v>
          </cell>
          <cell r="F4368" t="str">
            <v>High Participation Case</v>
          </cell>
          <cell r="G4368">
            <v>0</v>
          </cell>
          <cell r="H4368">
            <v>0</v>
          </cell>
          <cell r="I4368">
            <v>0</v>
          </cell>
          <cell r="J4368">
            <v>0</v>
          </cell>
          <cell r="K4368">
            <v>0</v>
          </cell>
          <cell r="L4368">
            <v>0</v>
          </cell>
          <cell r="M4368">
            <v>0</v>
          </cell>
          <cell r="N4368">
            <v>0</v>
          </cell>
          <cell r="O4368">
            <v>0</v>
          </cell>
          <cell r="P4368">
            <v>0</v>
          </cell>
          <cell r="Q4368">
            <v>0</v>
          </cell>
          <cell r="R4368">
            <v>16746.686550000006</v>
          </cell>
          <cell r="S4368">
            <v>51018.605550000015</v>
          </cell>
          <cell r="T4368">
            <v>120852.27000000002</v>
          </cell>
          <cell r="U4368">
            <v>157699.79775000006</v>
          </cell>
          <cell r="V4368">
            <v>177800.38649999999</v>
          </cell>
          <cell r="W4368">
            <v>180383.41200000001</v>
          </cell>
          <cell r="X4368">
            <v>182969.12700000001</v>
          </cell>
          <cell r="Y4368">
            <v>185554.33050000004</v>
          </cell>
          <cell r="Z4368">
            <v>188138.90700000001</v>
          </cell>
          <cell r="AA4368">
            <v>190723.30200000003</v>
          </cell>
          <cell r="AB4368">
            <v>193308.027</v>
          </cell>
          <cell r="AC4368">
            <v>195900.88650000002</v>
          </cell>
          <cell r="AD4368">
            <v>198594.91865997191</v>
          </cell>
          <cell r="AE4368">
            <v>201325.99919378545</v>
          </cell>
          <cell r="AF4368">
            <v>204094.63759127702</v>
          </cell>
          <cell r="AG4368">
            <v>206901.35034879539</v>
          </cell>
          <cell r="AH4368">
            <v>209746.66106555553</v>
          </cell>
          <cell r="AI4368">
            <v>212631.10054131731</v>
          </cell>
          <cell r="AJ4368">
            <v>215555.20687540746</v>
          </cell>
          <cell r="AK4368">
            <v>218519.52556710335</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row>
        <row r="4369">
          <cell r="A4369" t="str">
            <v>WYSmall C&amp;IDLC Water HeatingProgram Annual BenefitsHigh Participation Case0</v>
          </cell>
          <cell r="B4369" t="str">
            <v>WY</v>
          </cell>
          <cell r="C4369" t="str">
            <v>Small C&amp;I</v>
          </cell>
          <cell r="D4369" t="str">
            <v>DLC Water Heating</v>
          </cell>
          <cell r="E4369" t="str">
            <v>Program Annual Benefits</v>
          </cell>
          <cell r="F4369" t="str">
            <v>High Participation Case</v>
          </cell>
          <cell r="G4369">
            <v>0</v>
          </cell>
          <cell r="H4369">
            <v>0</v>
          </cell>
          <cell r="I4369">
            <v>0</v>
          </cell>
          <cell r="J4369">
            <v>0</v>
          </cell>
          <cell r="K4369">
            <v>0</v>
          </cell>
          <cell r="L4369">
            <v>0</v>
          </cell>
          <cell r="M4369">
            <v>0</v>
          </cell>
          <cell r="N4369">
            <v>0</v>
          </cell>
          <cell r="O4369">
            <v>0</v>
          </cell>
          <cell r="P4369">
            <v>0</v>
          </cell>
          <cell r="Q4369">
            <v>0</v>
          </cell>
          <cell r="R4369">
            <v>573231.01</v>
          </cell>
          <cell r="S4369">
            <v>1745288.43</v>
          </cell>
          <cell r="T4369">
            <v>4127886.26</v>
          </cell>
          <cell r="U4369">
            <v>5388069.9000000004</v>
          </cell>
          <cell r="V4369">
            <v>6066603.5300000003</v>
          </cell>
          <cell r="W4369">
            <v>6146956.6100000003</v>
          </cell>
          <cell r="X4369">
            <v>6226381.7599999998</v>
          </cell>
          <cell r="Y4369">
            <v>6305886.3200000003</v>
          </cell>
          <cell r="Z4369">
            <v>6389191.79</v>
          </cell>
          <cell r="AA4369">
            <v>6482465.1100000003</v>
          </cell>
          <cell r="AB4369">
            <v>6568214.9500000002</v>
          </cell>
          <cell r="AC4369">
            <v>6654117.0800000001</v>
          </cell>
          <cell r="AD4369">
            <v>6743128.8899999997</v>
          </cell>
          <cell r="AE4369">
            <v>6833331.4100000001</v>
          </cell>
          <cell r="AF4369">
            <v>6924740.5700000003</v>
          </cell>
          <cell r="AG4369">
            <v>7017372.5</v>
          </cell>
          <cell r="AH4369">
            <v>7111243.5700000003</v>
          </cell>
          <cell r="AI4369">
            <v>7206370.3399999999</v>
          </cell>
          <cell r="AJ4369">
            <v>7302769.6200000001</v>
          </cell>
          <cell r="AK4369">
            <v>7400458.4299999997</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row>
        <row r="4370">
          <cell r="A4370" t="str">
            <v>WYSmall C&amp;IDLC Water HeatingProgram Annual CostsHigh Participation Case0</v>
          </cell>
          <cell r="B4370" t="str">
            <v>WY</v>
          </cell>
          <cell r="C4370" t="str">
            <v>Small C&amp;I</v>
          </cell>
          <cell r="D4370" t="str">
            <v>DLC Water Heating</v>
          </cell>
          <cell r="E4370" t="str">
            <v>Program Annual Costs</v>
          </cell>
          <cell r="F4370" t="str">
            <v>High Participation Case</v>
          </cell>
          <cell r="G4370">
            <v>0</v>
          </cell>
          <cell r="H4370">
            <v>0</v>
          </cell>
          <cell r="I4370">
            <v>0</v>
          </cell>
          <cell r="J4370">
            <v>0</v>
          </cell>
          <cell r="K4370">
            <v>0</v>
          </cell>
          <cell r="L4370">
            <v>0</v>
          </cell>
          <cell r="M4370">
            <v>0</v>
          </cell>
          <cell r="N4370">
            <v>0</v>
          </cell>
          <cell r="O4370">
            <v>0</v>
          </cell>
          <cell r="P4370">
            <v>0</v>
          </cell>
          <cell r="Q4370">
            <v>0</v>
          </cell>
          <cell r="R4370">
            <v>5834317.1500000004</v>
          </cell>
          <cell r="S4370">
            <v>12509121.98</v>
          </cell>
          <cell r="T4370">
            <v>26286343.199999999</v>
          </cell>
          <cell r="U4370">
            <v>16130618.27</v>
          </cell>
          <cell r="V4370">
            <v>10911310.720000001</v>
          </cell>
          <cell r="W4370">
            <v>4823091.07</v>
          </cell>
          <cell r="X4370">
            <v>4899046.41</v>
          </cell>
          <cell r="Y4370">
            <v>4974249.76</v>
          </cell>
          <cell r="Z4370">
            <v>5049879.66</v>
          </cell>
          <cell r="AA4370">
            <v>5126289.05</v>
          </cell>
          <cell r="AB4370">
            <v>5203203.5</v>
          </cell>
          <cell r="AC4370">
            <v>5283869.59</v>
          </cell>
          <cell r="AD4370">
            <v>5405233.1200000001</v>
          </cell>
          <cell r="AE4370">
            <v>5502775.29</v>
          </cell>
          <cell r="AF4370">
            <v>5602414.6799999997</v>
          </cell>
          <cell r="AG4370">
            <v>5704204.7300000004</v>
          </cell>
          <cell r="AH4370">
            <v>5808200.4400000004</v>
          </cell>
          <cell r="AI4370">
            <v>5914458.3899999997</v>
          </cell>
          <cell r="AJ4370">
            <v>6023036.7800000003</v>
          </cell>
          <cell r="AK4370">
            <v>6133995.5099999998</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row>
        <row r="4371">
          <cell r="A4371" t="str">
            <v>WYSmall C&amp;IDLC Water HeatingNon-Incentive CostsHigh Participation Case0</v>
          </cell>
          <cell r="B4371" t="str">
            <v>WY</v>
          </cell>
          <cell r="C4371" t="str">
            <v>Small C&amp;I</v>
          </cell>
          <cell r="D4371" t="str">
            <v>DLC Water Heating</v>
          </cell>
          <cell r="E4371" t="str">
            <v>Non-Incentive Costs</v>
          </cell>
          <cell r="F4371" t="str">
            <v>High Participation Case</v>
          </cell>
          <cell r="G4371">
            <v>0</v>
          </cell>
          <cell r="H4371">
            <v>0</v>
          </cell>
          <cell r="I4371">
            <v>0</v>
          </cell>
          <cell r="J4371">
            <v>0</v>
          </cell>
          <cell r="K4371">
            <v>0</v>
          </cell>
          <cell r="L4371">
            <v>0</v>
          </cell>
          <cell r="M4371">
            <v>0</v>
          </cell>
          <cell r="N4371">
            <v>0</v>
          </cell>
          <cell r="O4371">
            <v>0</v>
          </cell>
          <cell r="P4371">
            <v>0</v>
          </cell>
          <cell r="Q4371">
            <v>0</v>
          </cell>
          <cell r="R4371">
            <v>5482636.7300000004</v>
          </cell>
          <cell r="S4371">
            <v>11437731.27</v>
          </cell>
          <cell r="T4371">
            <v>23748445.530000001</v>
          </cell>
          <cell r="U4371">
            <v>12818922.52</v>
          </cell>
          <cell r="V4371">
            <v>7177502.6100000003</v>
          </cell>
          <cell r="W4371">
            <v>1035039.42</v>
          </cell>
          <cell r="X4371">
            <v>1056694.75</v>
          </cell>
          <cell r="Y4371">
            <v>1077608.81</v>
          </cell>
          <cell r="Z4371">
            <v>1098962.6200000001</v>
          </cell>
          <cell r="AA4371">
            <v>1121099.71</v>
          </cell>
          <cell r="AB4371">
            <v>1143734.93</v>
          </cell>
          <cell r="AC4371">
            <v>1169950.97</v>
          </cell>
          <cell r="AD4371">
            <v>1234739.83</v>
          </cell>
          <cell r="AE4371">
            <v>1274929.31</v>
          </cell>
          <cell r="AF4371">
            <v>1316427.29</v>
          </cell>
          <cell r="AG4371">
            <v>1359276.37</v>
          </cell>
          <cell r="AH4371">
            <v>1403520.56</v>
          </cell>
          <cell r="AI4371">
            <v>1449205.28</v>
          </cell>
          <cell r="AJ4371">
            <v>1496377.44</v>
          </cell>
          <cell r="AK4371">
            <v>1545085.48</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row>
        <row r="4372">
          <cell r="A4372" t="str">
            <v>WYSmall C&amp;IDLC Water HeatingSummer Peak Reduction @Meter  (MW)High Participation Case0</v>
          </cell>
          <cell r="B4372" t="str">
            <v>WY</v>
          </cell>
          <cell r="C4372" t="str">
            <v>Small C&amp;I</v>
          </cell>
          <cell r="D4372" t="str">
            <v>DLC Water Heating</v>
          </cell>
          <cell r="E4372" t="str">
            <v>Summer Peak Reduction @Meter  (MW)</v>
          </cell>
          <cell r="F4372" t="str">
            <v>High Participation Case</v>
          </cell>
          <cell r="G4372">
            <v>0</v>
          </cell>
          <cell r="H4372">
            <v>0</v>
          </cell>
          <cell r="I4372">
            <v>0</v>
          </cell>
          <cell r="J4372">
            <v>0</v>
          </cell>
          <cell r="K4372">
            <v>0</v>
          </cell>
          <cell r="L4372">
            <v>0</v>
          </cell>
          <cell r="M4372">
            <v>0</v>
          </cell>
          <cell r="N4372">
            <v>0</v>
          </cell>
          <cell r="O4372">
            <v>0</v>
          </cell>
          <cell r="P4372">
            <v>0</v>
          </cell>
          <cell r="Q4372">
            <v>0</v>
          </cell>
          <cell r="R4372">
            <v>5.1061481672101516</v>
          </cell>
          <cell r="S4372">
            <v>15.546439584201273</v>
          </cell>
          <cell r="T4372">
            <v>36.769815927493447</v>
          </cell>
          <cell r="U4372">
            <v>47.99510590524666</v>
          </cell>
          <cell r="V4372">
            <v>54.039254216657497</v>
          </cell>
          <cell r="W4372">
            <v>54.75501228123791</v>
          </cell>
          <cell r="X4372">
            <v>55.462504704051796</v>
          </cell>
          <cell r="Y4372">
            <v>56.170704503007471</v>
          </cell>
          <cell r="Z4372">
            <v>56.91276145592839</v>
          </cell>
          <cell r="AA4372">
            <v>57.74360864977195</v>
          </cell>
          <cell r="AB4372">
            <v>58.507439221742665</v>
          </cell>
          <cell r="AC4372">
            <v>59.27262640549219</v>
          </cell>
          <cell r="AD4372">
            <v>60.065513565673378</v>
          </cell>
          <cell r="AE4372">
            <v>60.869007140432515</v>
          </cell>
          <cell r="AF4372">
            <v>61.683249011282939</v>
          </cell>
          <cell r="AG4372">
            <v>62.508382957680382</v>
          </cell>
          <cell r="AH4372">
            <v>63.344554682411669</v>
          </cell>
          <cell r="AI4372">
            <v>64.191911837323005</v>
          </cell>
          <cell r="AJ4372">
            <v>65.050604049392433</v>
          </cell>
          <cell r="AK4372">
            <v>65.920782947151125</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row>
        <row r="4373">
          <cell r="A4373" t="str">
            <v>WYSmall C&amp;IDLC Water HeatingSummer Peak Reduction @Generation (MW)High Participation Case0</v>
          </cell>
          <cell r="B4373" t="str">
            <v>WY</v>
          </cell>
          <cell r="C4373" t="str">
            <v>Small C&amp;I</v>
          </cell>
          <cell r="D4373" t="str">
            <v>DLC Water Heating</v>
          </cell>
          <cell r="E4373" t="str">
            <v>Summer Peak Reduction @Generation (MW)</v>
          </cell>
          <cell r="F4373" t="str">
            <v>High Participation Case</v>
          </cell>
          <cell r="G4373">
            <v>0</v>
          </cell>
          <cell r="H4373">
            <v>0</v>
          </cell>
          <cell r="I4373">
            <v>0</v>
          </cell>
          <cell r="J4373">
            <v>0</v>
          </cell>
          <cell r="K4373">
            <v>0</v>
          </cell>
          <cell r="L4373">
            <v>0</v>
          </cell>
          <cell r="M4373">
            <v>0</v>
          </cell>
          <cell r="N4373">
            <v>0</v>
          </cell>
          <cell r="O4373">
            <v>0</v>
          </cell>
          <cell r="P4373">
            <v>0</v>
          </cell>
          <cell r="Q4373">
            <v>0</v>
          </cell>
          <cell r="R4373">
            <v>5.6309529854545115</v>
          </cell>
          <cell r="S4373">
            <v>17.1442871462299</v>
          </cell>
          <cell r="T4373">
            <v>40.548980952242438</v>
          </cell>
          <cell r="U4373">
            <v>52.92799504328039</v>
          </cell>
          <cell r="V4373">
            <v>59.593354892652727</v>
          </cell>
          <cell r="W4373">
            <v>60.382677857562754</v>
          </cell>
          <cell r="X4373">
            <v>61.162885646285609</v>
          </cell>
          <cell r="Y4373">
            <v>61.94387351456492</v>
          </cell>
          <cell r="Z4373">
            <v>62.762198341341403</v>
          </cell>
          <cell r="AA4373">
            <v>63.678439181486489</v>
          </cell>
          <cell r="AB4373">
            <v>64.520775498172327</v>
          </cell>
          <cell r="AC4373">
            <v>65.364607857843168</v>
          </cell>
          <cell r="AD4373">
            <v>66.238987169908881</v>
          </cell>
          <cell r="AE4373">
            <v>67.125063013269198</v>
          </cell>
          <cell r="AF4373">
            <v>68.022991851877961</v>
          </cell>
          <cell r="AG4373">
            <v>68.932932242700019</v>
          </cell>
          <cell r="AH4373">
            <v>69.855044863709381</v>
          </cell>
          <cell r="AI4373">
            <v>70.789492542261797</v>
          </cell>
          <cell r="AJ4373">
            <v>71.73644028384696</v>
          </cell>
          <cell r="AK4373">
            <v>72.696055301225314</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row>
        <row r="4374">
          <cell r="A4374" t="str">
            <v>WYSmall C&amp;IDLC Water HeatingWinter Peak Reduction @Meter  (MW)High Participation Case0</v>
          </cell>
          <cell r="B4374" t="str">
            <v>WY</v>
          </cell>
          <cell r="C4374" t="str">
            <v>Small C&amp;I</v>
          </cell>
          <cell r="D4374" t="str">
            <v>DLC Water Heating</v>
          </cell>
          <cell r="E4374" t="str">
            <v>Winter Peak Reduction @Meter  (MW)</v>
          </cell>
          <cell r="F4374" t="str">
            <v>High Participation Case</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row>
        <row r="4375">
          <cell r="A4375" t="str">
            <v>WYSmall C&amp;IDLC Water HeatingWinter Peak Reduction @Generation (MW)High Participation Case0</v>
          </cell>
          <cell r="B4375" t="str">
            <v>WY</v>
          </cell>
          <cell r="C4375" t="str">
            <v>Small C&amp;I</v>
          </cell>
          <cell r="D4375" t="str">
            <v>DLC Water Heating</v>
          </cell>
          <cell r="E4375" t="str">
            <v>Winter Peak Reduction @Generation (MW)</v>
          </cell>
          <cell r="F4375" t="str">
            <v>High Participation Case</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row>
        <row r="4376">
          <cell r="A4376" t="str">
            <v>WYSmall C&amp;IDLC Water HeatingProgram Annual BenefitsHigh Participation Case0</v>
          </cell>
          <cell r="B4376" t="str">
            <v>WY</v>
          </cell>
          <cell r="C4376" t="str">
            <v>Small C&amp;I</v>
          </cell>
          <cell r="D4376" t="str">
            <v>DLC Water Heating</v>
          </cell>
          <cell r="E4376" t="str">
            <v>Program Annual Benefits</v>
          </cell>
          <cell r="F4376" t="str">
            <v>High Participation Case</v>
          </cell>
          <cell r="G4376">
            <v>0</v>
          </cell>
        </row>
        <row r="4377">
          <cell r="A4377" t="str">
            <v>WYSmall C&amp;IDLC Water HeatingNew ParticipantsHigh Participation Case0</v>
          </cell>
          <cell r="B4377" t="str">
            <v>WY</v>
          </cell>
          <cell r="C4377" t="str">
            <v>Small C&amp;I</v>
          </cell>
          <cell r="D4377" t="str">
            <v>DLC Water Heating</v>
          </cell>
          <cell r="E4377" t="str">
            <v>New Participants</v>
          </cell>
          <cell r="F4377" t="str">
            <v>High Participation Case</v>
          </cell>
          <cell r="G4377">
            <v>0</v>
          </cell>
          <cell r="H4377">
            <v>0</v>
          </cell>
          <cell r="I4377">
            <v>0</v>
          </cell>
          <cell r="J4377">
            <v>0</v>
          </cell>
          <cell r="K4377">
            <v>0</v>
          </cell>
          <cell r="L4377">
            <v>0</v>
          </cell>
          <cell r="M4377">
            <v>0</v>
          </cell>
          <cell r="N4377">
            <v>0</v>
          </cell>
          <cell r="O4377">
            <v>0</v>
          </cell>
          <cell r="P4377">
            <v>0</v>
          </cell>
          <cell r="Q4377">
            <v>0</v>
          </cell>
          <cell r="R4377">
            <v>16746.686550000006</v>
          </cell>
          <cell r="S4377">
            <v>34271.919000000009</v>
          </cell>
          <cell r="T4377">
            <v>69833.664450000011</v>
          </cell>
          <cell r="U4377">
            <v>36847.527750000037</v>
          </cell>
          <cell r="V4377">
            <v>20100.588749999937</v>
          </cell>
          <cell r="W4377">
            <v>2583.0255000000179</v>
          </cell>
          <cell r="X4377">
            <v>2585.7149999999965</v>
          </cell>
          <cell r="Y4377">
            <v>2585.2035000000324</v>
          </cell>
          <cell r="Z4377">
            <v>2584.5764999999665</v>
          </cell>
          <cell r="AA4377">
            <v>2584.3950000000186</v>
          </cell>
          <cell r="AB4377">
            <v>2584.7249999999767</v>
          </cell>
          <cell r="AC4377">
            <v>2592.8595000000205</v>
          </cell>
          <cell r="AD4377">
            <v>2694.0321599718882</v>
          </cell>
          <cell r="AE4377">
            <v>2731.0805338135397</v>
          </cell>
          <cell r="AF4377">
            <v>2768.6383974915661</v>
          </cell>
          <cell r="AG4377">
            <v>2806.7127575183695</v>
          </cell>
          <cell r="AH4377">
            <v>2845.3107167601411</v>
          </cell>
          <cell r="AI4377">
            <v>2884.4394757617847</v>
          </cell>
          <cell r="AJ4377">
            <v>2924.1063340901455</v>
          </cell>
          <cell r="AK4377">
            <v>2964.3186916958948</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row>
        <row r="4378">
          <cell r="A4378" t="str">
            <v>WYSmall C&amp;IDLC Water HeatingIncentive CostsHigh Participation Case0</v>
          </cell>
          <cell r="B4378" t="str">
            <v>WY</v>
          </cell>
          <cell r="C4378" t="str">
            <v>Small C&amp;I</v>
          </cell>
          <cell r="D4378" t="str">
            <v>DLC Water Heating</v>
          </cell>
          <cell r="E4378" t="str">
            <v>Incentive Costs</v>
          </cell>
          <cell r="F4378" t="str">
            <v>High Participation Case</v>
          </cell>
          <cell r="G4378">
            <v>0</v>
          </cell>
          <cell r="H4378">
            <v>0</v>
          </cell>
          <cell r="I4378">
            <v>0</v>
          </cell>
          <cell r="J4378">
            <v>0</v>
          </cell>
          <cell r="K4378">
            <v>0</v>
          </cell>
          <cell r="L4378">
            <v>0</v>
          </cell>
          <cell r="M4378">
            <v>0</v>
          </cell>
          <cell r="N4378">
            <v>0</v>
          </cell>
          <cell r="O4378">
            <v>0</v>
          </cell>
          <cell r="P4378">
            <v>0</v>
          </cell>
          <cell r="Q4378">
            <v>0</v>
          </cell>
          <cell r="R4378">
            <v>351680.42</v>
          </cell>
          <cell r="S4378">
            <v>1071390.72</v>
          </cell>
          <cell r="T4378">
            <v>2537897.67</v>
          </cell>
          <cell r="U4378">
            <v>3311695.75</v>
          </cell>
          <cell r="V4378">
            <v>3733808.12</v>
          </cell>
          <cell r="W4378">
            <v>3788051.65</v>
          </cell>
          <cell r="X4378">
            <v>3842351.67</v>
          </cell>
          <cell r="Y4378">
            <v>3896640.94</v>
          </cell>
          <cell r="Z4378">
            <v>3950917.05</v>
          </cell>
          <cell r="AA4378">
            <v>4005189.34</v>
          </cell>
          <cell r="AB4378">
            <v>4059468.57</v>
          </cell>
          <cell r="AC4378">
            <v>4113918.62</v>
          </cell>
          <cell r="AD4378">
            <v>4170493.29</v>
          </cell>
          <cell r="AE4378">
            <v>4227845.9800000004</v>
          </cell>
          <cell r="AF4378">
            <v>4285987.3899999997</v>
          </cell>
          <cell r="AG4378">
            <v>4344928.3600000003</v>
          </cell>
          <cell r="AH4378">
            <v>4404679.88</v>
          </cell>
          <cell r="AI4378">
            <v>4465253.1100000003</v>
          </cell>
          <cell r="AJ4378">
            <v>4526659.34</v>
          </cell>
          <cell r="AK4378">
            <v>4588910.04</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row>
        <row r="4379">
          <cell r="A4379" t="str">
            <v>WYSmall C&amp;IDLC Water HeatingParticipantsHigh Participation Case0</v>
          </cell>
          <cell r="B4379" t="str">
            <v>WY</v>
          </cell>
          <cell r="C4379" t="str">
            <v>Small C&amp;I</v>
          </cell>
          <cell r="D4379" t="str">
            <v>DLC Water Heating</v>
          </cell>
          <cell r="E4379" t="str">
            <v>Participants</v>
          </cell>
          <cell r="F4379" t="str">
            <v>High Participation Case</v>
          </cell>
          <cell r="G4379">
            <v>0</v>
          </cell>
          <cell r="H4379">
            <v>0</v>
          </cell>
          <cell r="I4379">
            <v>0</v>
          </cell>
          <cell r="J4379">
            <v>0</v>
          </cell>
          <cell r="K4379">
            <v>0</v>
          </cell>
          <cell r="L4379">
            <v>0</v>
          </cell>
          <cell r="M4379">
            <v>0</v>
          </cell>
          <cell r="N4379">
            <v>0</v>
          </cell>
          <cell r="O4379">
            <v>0</v>
          </cell>
          <cell r="P4379">
            <v>0</v>
          </cell>
          <cell r="Q4379">
            <v>0</v>
          </cell>
          <cell r="R4379">
            <v>16746.686550000006</v>
          </cell>
          <cell r="S4379">
            <v>51018.605550000015</v>
          </cell>
          <cell r="T4379">
            <v>120852.27000000002</v>
          </cell>
          <cell r="U4379">
            <v>157699.79775000006</v>
          </cell>
          <cell r="V4379">
            <v>177800.38649999999</v>
          </cell>
          <cell r="W4379">
            <v>180383.41200000001</v>
          </cell>
          <cell r="X4379">
            <v>182969.12700000001</v>
          </cell>
          <cell r="Y4379">
            <v>185554.33050000004</v>
          </cell>
          <cell r="Z4379">
            <v>188138.90700000001</v>
          </cell>
          <cell r="AA4379">
            <v>190723.30200000003</v>
          </cell>
          <cell r="AB4379">
            <v>193308.027</v>
          </cell>
          <cell r="AC4379">
            <v>195900.88650000002</v>
          </cell>
          <cell r="AD4379">
            <v>198594.91865997191</v>
          </cell>
          <cell r="AE4379">
            <v>201325.99919378545</v>
          </cell>
          <cell r="AF4379">
            <v>204094.63759127702</v>
          </cell>
          <cell r="AG4379">
            <v>206901.35034879539</v>
          </cell>
          <cell r="AH4379">
            <v>209746.66106555553</v>
          </cell>
          <cell r="AI4379">
            <v>212631.10054131731</v>
          </cell>
          <cell r="AJ4379">
            <v>215555.20687540746</v>
          </cell>
          <cell r="AK4379">
            <v>218519.52556710335</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row>
        <row r="4380">
          <cell r="A4380" t="str">
            <v>WYExtra Large C&amp;IReal Time PricingProgram Annual BenefitsHigh Participation Case0</v>
          </cell>
          <cell r="B4380" t="str">
            <v>WY</v>
          </cell>
          <cell r="C4380" t="str">
            <v>Extra Large C&amp;I</v>
          </cell>
          <cell r="D4380" t="str">
            <v>Real Time Pricing</v>
          </cell>
          <cell r="E4380" t="str">
            <v>Program Annual Benefits</v>
          </cell>
          <cell r="F4380" t="str">
            <v>High Participation Case</v>
          </cell>
          <cell r="G4380">
            <v>0</v>
          </cell>
          <cell r="H4380">
            <v>0</v>
          </cell>
          <cell r="I4380">
            <v>0</v>
          </cell>
          <cell r="J4380">
            <v>0</v>
          </cell>
          <cell r="K4380">
            <v>0</v>
          </cell>
          <cell r="L4380">
            <v>0</v>
          </cell>
          <cell r="M4380">
            <v>0</v>
          </cell>
          <cell r="N4380">
            <v>0</v>
          </cell>
          <cell r="O4380">
            <v>0</v>
          </cell>
          <cell r="P4380">
            <v>0</v>
          </cell>
          <cell r="Q4380">
            <v>0</v>
          </cell>
          <cell r="R4380">
            <v>573231.01</v>
          </cell>
          <cell r="S4380">
            <v>1745288.43</v>
          </cell>
          <cell r="T4380">
            <v>4127886.26</v>
          </cell>
          <cell r="U4380">
            <v>5388069.9000000004</v>
          </cell>
          <cell r="V4380">
            <v>6066603.5300000003</v>
          </cell>
          <cell r="W4380">
            <v>6146956.6100000003</v>
          </cell>
          <cell r="X4380">
            <v>6226381.7599999998</v>
          </cell>
          <cell r="Y4380">
            <v>6305886.3200000003</v>
          </cell>
          <cell r="Z4380">
            <v>6389191.79</v>
          </cell>
          <cell r="AA4380">
            <v>6482465.1100000003</v>
          </cell>
          <cell r="AB4380">
            <v>6568214.9500000002</v>
          </cell>
          <cell r="AC4380">
            <v>6654117.0800000001</v>
          </cell>
          <cell r="AD4380">
            <v>6743128.8899999997</v>
          </cell>
          <cell r="AE4380">
            <v>6833331.4100000001</v>
          </cell>
          <cell r="AF4380">
            <v>6924740.5700000003</v>
          </cell>
          <cell r="AG4380">
            <v>7017372.5</v>
          </cell>
          <cell r="AH4380">
            <v>7111243.5700000003</v>
          </cell>
          <cell r="AI4380">
            <v>7206370.3399999999</v>
          </cell>
          <cell r="AJ4380">
            <v>7302769.6200000001</v>
          </cell>
          <cell r="AK4380">
            <v>7400458.4299999997</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row>
        <row r="4381">
          <cell r="A4381" t="str">
            <v>WYExtra Large C&amp;IReal Time PricingProgram Annual CostsHigh Participation Case0</v>
          </cell>
          <cell r="B4381" t="str">
            <v>WY</v>
          </cell>
          <cell r="C4381" t="str">
            <v>Extra Large C&amp;I</v>
          </cell>
          <cell r="D4381" t="str">
            <v>Real Time Pricing</v>
          </cell>
          <cell r="E4381" t="str">
            <v>Program Annual Costs</v>
          </cell>
          <cell r="F4381" t="str">
            <v>High Participation Case</v>
          </cell>
          <cell r="G4381">
            <v>0</v>
          </cell>
          <cell r="H4381">
            <v>0</v>
          </cell>
          <cell r="I4381">
            <v>0</v>
          </cell>
          <cell r="J4381">
            <v>0</v>
          </cell>
          <cell r="K4381">
            <v>0</v>
          </cell>
          <cell r="L4381">
            <v>0</v>
          </cell>
          <cell r="M4381">
            <v>0</v>
          </cell>
          <cell r="N4381">
            <v>0</v>
          </cell>
          <cell r="O4381">
            <v>0</v>
          </cell>
          <cell r="P4381">
            <v>0</v>
          </cell>
          <cell r="Q4381">
            <v>0</v>
          </cell>
          <cell r="R4381">
            <v>5834317.1500000004</v>
          </cell>
          <cell r="S4381">
            <v>12509121.98</v>
          </cell>
          <cell r="T4381">
            <v>26286343.199999999</v>
          </cell>
          <cell r="U4381">
            <v>16130618.27</v>
          </cell>
          <cell r="V4381">
            <v>10911310.720000001</v>
          </cell>
          <cell r="W4381">
            <v>4823091.07</v>
          </cell>
          <cell r="X4381">
            <v>4899046.41</v>
          </cell>
          <cell r="Y4381">
            <v>4974249.76</v>
          </cell>
          <cell r="Z4381">
            <v>5049879.66</v>
          </cell>
          <cell r="AA4381">
            <v>5126289.05</v>
          </cell>
          <cell r="AB4381">
            <v>5203203.5</v>
          </cell>
          <cell r="AC4381">
            <v>5283869.59</v>
          </cell>
          <cell r="AD4381">
            <v>5405233.1200000001</v>
          </cell>
          <cell r="AE4381">
            <v>5502775.29</v>
          </cell>
          <cell r="AF4381">
            <v>5602414.6799999997</v>
          </cell>
          <cell r="AG4381">
            <v>5704204.7300000004</v>
          </cell>
          <cell r="AH4381">
            <v>5808200.4400000004</v>
          </cell>
          <cell r="AI4381">
            <v>5914458.3899999997</v>
          </cell>
          <cell r="AJ4381">
            <v>6023036.7800000003</v>
          </cell>
          <cell r="AK4381">
            <v>6133995.5099999998</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row>
        <row r="4382">
          <cell r="A4382" t="str">
            <v>WYExtra Large C&amp;IReal Time PricingNon-Incentive CostsHigh Participation Case0</v>
          </cell>
          <cell r="B4382" t="str">
            <v>WY</v>
          </cell>
          <cell r="C4382" t="str">
            <v>Extra Large C&amp;I</v>
          </cell>
          <cell r="D4382" t="str">
            <v>Real Time Pricing</v>
          </cell>
          <cell r="E4382" t="str">
            <v>Non-Incentive Costs</v>
          </cell>
          <cell r="F4382" t="str">
            <v>High Participation Case</v>
          </cell>
          <cell r="G4382">
            <v>0</v>
          </cell>
          <cell r="H4382">
            <v>0</v>
          </cell>
          <cell r="I4382">
            <v>0</v>
          </cell>
          <cell r="J4382">
            <v>0</v>
          </cell>
          <cell r="K4382">
            <v>0</v>
          </cell>
          <cell r="L4382">
            <v>0</v>
          </cell>
          <cell r="M4382">
            <v>0</v>
          </cell>
          <cell r="N4382">
            <v>0</v>
          </cell>
          <cell r="O4382">
            <v>0</v>
          </cell>
          <cell r="P4382">
            <v>0</v>
          </cell>
          <cell r="Q4382">
            <v>0</v>
          </cell>
          <cell r="R4382">
            <v>5482636.7300000004</v>
          </cell>
          <cell r="S4382">
            <v>11437731.27</v>
          </cell>
          <cell r="T4382">
            <v>23748445.530000001</v>
          </cell>
          <cell r="U4382">
            <v>12818922.52</v>
          </cell>
          <cell r="V4382">
            <v>7177502.6100000003</v>
          </cell>
          <cell r="W4382">
            <v>1035039.42</v>
          </cell>
          <cell r="X4382">
            <v>1056694.75</v>
          </cell>
          <cell r="Y4382">
            <v>1077608.81</v>
          </cell>
          <cell r="Z4382">
            <v>1098962.6200000001</v>
          </cell>
          <cell r="AA4382">
            <v>1121099.71</v>
          </cell>
          <cell r="AB4382">
            <v>1143734.93</v>
          </cell>
          <cell r="AC4382">
            <v>1169950.97</v>
          </cell>
          <cell r="AD4382">
            <v>1234739.83</v>
          </cell>
          <cell r="AE4382">
            <v>1274929.31</v>
          </cell>
          <cell r="AF4382">
            <v>1316427.29</v>
          </cell>
          <cell r="AG4382">
            <v>1359276.37</v>
          </cell>
          <cell r="AH4382">
            <v>1403520.56</v>
          </cell>
          <cell r="AI4382">
            <v>1449205.28</v>
          </cell>
          <cell r="AJ4382">
            <v>1496377.44</v>
          </cell>
          <cell r="AK4382">
            <v>1545085.48</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row>
        <row r="4383">
          <cell r="A4383" t="str">
            <v>WYExtra Large C&amp;IReal Time PricingSummer Peak Reduction @Meter  (MW)High Participation Case0</v>
          </cell>
          <cell r="B4383" t="str">
            <v>WY</v>
          </cell>
          <cell r="C4383" t="str">
            <v>Extra Large C&amp;I</v>
          </cell>
          <cell r="D4383" t="str">
            <v>Real Time Pricing</v>
          </cell>
          <cell r="E4383" t="str">
            <v>Summer Peak Reduction @Meter  (MW)</v>
          </cell>
          <cell r="F4383" t="str">
            <v>High Participation Case</v>
          </cell>
          <cell r="G4383">
            <v>0</v>
          </cell>
          <cell r="H4383">
            <v>0</v>
          </cell>
          <cell r="I4383">
            <v>0</v>
          </cell>
          <cell r="J4383">
            <v>0</v>
          </cell>
          <cell r="K4383">
            <v>0</v>
          </cell>
          <cell r="L4383">
            <v>0</v>
          </cell>
          <cell r="M4383">
            <v>0</v>
          </cell>
          <cell r="N4383">
            <v>0</v>
          </cell>
          <cell r="O4383">
            <v>0</v>
          </cell>
          <cell r="P4383">
            <v>0</v>
          </cell>
          <cell r="Q4383">
            <v>0</v>
          </cell>
          <cell r="R4383">
            <v>5.1061481672101516</v>
          </cell>
          <cell r="S4383">
            <v>15.546439584201273</v>
          </cell>
          <cell r="T4383">
            <v>36.769815927493447</v>
          </cell>
          <cell r="U4383">
            <v>47.99510590524666</v>
          </cell>
          <cell r="V4383">
            <v>54.039254216657497</v>
          </cell>
          <cell r="W4383">
            <v>54.75501228123791</v>
          </cell>
          <cell r="X4383">
            <v>55.462504704051796</v>
          </cell>
          <cell r="Y4383">
            <v>56.170704503007471</v>
          </cell>
          <cell r="Z4383">
            <v>56.91276145592839</v>
          </cell>
          <cell r="AA4383">
            <v>57.74360864977195</v>
          </cell>
          <cell r="AB4383">
            <v>58.507439221742665</v>
          </cell>
          <cell r="AC4383">
            <v>59.27262640549219</v>
          </cell>
          <cell r="AD4383">
            <v>60.065513565673378</v>
          </cell>
          <cell r="AE4383">
            <v>60.869007140432515</v>
          </cell>
          <cell r="AF4383">
            <v>61.683249011282939</v>
          </cell>
          <cell r="AG4383">
            <v>62.508382957680382</v>
          </cell>
          <cell r="AH4383">
            <v>63.344554682411669</v>
          </cell>
          <cell r="AI4383">
            <v>64.191911837323005</v>
          </cell>
          <cell r="AJ4383">
            <v>65.050604049392433</v>
          </cell>
          <cell r="AK4383">
            <v>65.920782947151125</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row>
        <row r="4384">
          <cell r="A4384" t="str">
            <v>WYExtra Large C&amp;IReal Time PricingSummer Peak Reduction @Generation (MW)High Participation Case0</v>
          </cell>
          <cell r="B4384" t="str">
            <v>WY</v>
          </cell>
          <cell r="C4384" t="str">
            <v>Extra Large C&amp;I</v>
          </cell>
          <cell r="D4384" t="str">
            <v>Real Time Pricing</v>
          </cell>
          <cell r="E4384" t="str">
            <v>Summer Peak Reduction @Generation (MW)</v>
          </cell>
          <cell r="F4384" t="str">
            <v>High Participation Case</v>
          </cell>
          <cell r="G4384">
            <v>0</v>
          </cell>
          <cell r="H4384">
            <v>0</v>
          </cell>
          <cell r="I4384">
            <v>0</v>
          </cell>
          <cell r="J4384">
            <v>0</v>
          </cell>
          <cell r="K4384">
            <v>0</v>
          </cell>
          <cell r="L4384">
            <v>0</v>
          </cell>
          <cell r="M4384">
            <v>0</v>
          </cell>
          <cell r="N4384">
            <v>0</v>
          </cell>
          <cell r="O4384">
            <v>0</v>
          </cell>
          <cell r="P4384">
            <v>0</v>
          </cell>
          <cell r="Q4384">
            <v>0</v>
          </cell>
          <cell r="R4384">
            <v>5.6309529854545115</v>
          </cell>
          <cell r="S4384">
            <v>17.1442871462299</v>
          </cell>
          <cell r="T4384">
            <v>40.548980952242438</v>
          </cell>
          <cell r="U4384">
            <v>52.92799504328039</v>
          </cell>
          <cell r="V4384">
            <v>59.593354892652727</v>
          </cell>
          <cell r="W4384">
            <v>60.382677857562754</v>
          </cell>
          <cell r="X4384">
            <v>61.162885646285609</v>
          </cell>
          <cell r="Y4384">
            <v>61.94387351456492</v>
          </cell>
          <cell r="Z4384">
            <v>62.762198341341403</v>
          </cell>
          <cell r="AA4384">
            <v>63.678439181486489</v>
          </cell>
          <cell r="AB4384">
            <v>64.520775498172327</v>
          </cell>
          <cell r="AC4384">
            <v>65.364607857843168</v>
          </cell>
          <cell r="AD4384">
            <v>66.238987169908881</v>
          </cell>
          <cell r="AE4384">
            <v>67.125063013269198</v>
          </cell>
          <cell r="AF4384">
            <v>68.022991851877961</v>
          </cell>
          <cell r="AG4384">
            <v>68.932932242700019</v>
          </cell>
          <cell r="AH4384">
            <v>69.855044863709381</v>
          </cell>
          <cell r="AI4384">
            <v>70.789492542261797</v>
          </cell>
          <cell r="AJ4384">
            <v>71.73644028384696</v>
          </cell>
          <cell r="AK4384">
            <v>72.696055301225314</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row>
        <row r="4385">
          <cell r="A4385" t="str">
            <v>WYExtra Large C&amp;IReal Time PricingWinter Peak Reduction @Meter  (MW)High Participation Case0</v>
          </cell>
          <cell r="B4385" t="str">
            <v>WY</v>
          </cell>
          <cell r="C4385" t="str">
            <v>Extra Large C&amp;I</v>
          </cell>
          <cell r="D4385" t="str">
            <v>Real Time Pricing</v>
          </cell>
          <cell r="E4385" t="str">
            <v>Winter Peak Reduction @Meter  (MW)</v>
          </cell>
          <cell r="F4385" t="str">
            <v>High Participation Case</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row>
        <row r="4386">
          <cell r="A4386" t="str">
            <v>WYExtra Large C&amp;IReal Time PricingWinter Peak Reduction @Generation (MW)High Participation Case0</v>
          </cell>
          <cell r="B4386" t="str">
            <v>WY</v>
          </cell>
          <cell r="C4386" t="str">
            <v>Extra Large C&amp;I</v>
          </cell>
          <cell r="D4386" t="str">
            <v>Real Time Pricing</v>
          </cell>
          <cell r="E4386" t="str">
            <v>Winter Peak Reduction @Generation (MW)</v>
          </cell>
          <cell r="F4386" t="str">
            <v>High Participation Case</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row>
        <row r="4387">
          <cell r="A4387" t="str">
            <v>WYExtra Large C&amp;IReal Time PricingProgram Annual BenefitsHigh Participation Case0</v>
          </cell>
          <cell r="B4387" t="str">
            <v>WY</v>
          </cell>
          <cell r="C4387" t="str">
            <v>Extra Large C&amp;I</v>
          </cell>
          <cell r="D4387" t="str">
            <v>Real Time Pricing</v>
          </cell>
          <cell r="E4387" t="str">
            <v>Program Annual Benefits</v>
          </cell>
          <cell r="F4387" t="str">
            <v>High Participation Case</v>
          </cell>
          <cell r="G4387">
            <v>0</v>
          </cell>
        </row>
        <row r="4388">
          <cell r="A4388" t="str">
            <v>WYExtra Large C&amp;IReal Time PricingNew ParticipantsHigh Participation Case0</v>
          </cell>
          <cell r="B4388" t="str">
            <v>WY</v>
          </cell>
          <cell r="C4388" t="str">
            <v>Extra Large C&amp;I</v>
          </cell>
          <cell r="D4388" t="str">
            <v>Real Time Pricing</v>
          </cell>
          <cell r="E4388" t="str">
            <v>New Participants</v>
          </cell>
          <cell r="F4388" t="str">
            <v>High Participation Case</v>
          </cell>
          <cell r="G4388">
            <v>0</v>
          </cell>
          <cell r="H4388">
            <v>0</v>
          </cell>
          <cell r="I4388">
            <v>0</v>
          </cell>
          <cell r="J4388">
            <v>0</v>
          </cell>
          <cell r="K4388">
            <v>0</v>
          </cell>
          <cell r="L4388">
            <v>0</v>
          </cell>
          <cell r="M4388">
            <v>0</v>
          </cell>
          <cell r="N4388">
            <v>0</v>
          </cell>
          <cell r="O4388">
            <v>0</v>
          </cell>
          <cell r="P4388">
            <v>0</v>
          </cell>
          <cell r="Q4388">
            <v>0</v>
          </cell>
          <cell r="R4388">
            <v>16746.686550000006</v>
          </cell>
          <cell r="S4388">
            <v>34271.919000000009</v>
          </cell>
          <cell r="T4388">
            <v>69833.664450000011</v>
          </cell>
          <cell r="U4388">
            <v>36847.527750000037</v>
          </cell>
          <cell r="V4388">
            <v>20100.588749999937</v>
          </cell>
          <cell r="W4388">
            <v>2583.0255000000179</v>
          </cell>
          <cell r="X4388">
            <v>2585.7149999999965</v>
          </cell>
          <cell r="Y4388">
            <v>2585.2035000000324</v>
          </cell>
          <cell r="Z4388">
            <v>2584.5764999999665</v>
          </cell>
          <cell r="AA4388">
            <v>2584.3950000000186</v>
          </cell>
          <cell r="AB4388">
            <v>2584.7249999999767</v>
          </cell>
          <cell r="AC4388">
            <v>2592.8595000000205</v>
          </cell>
          <cell r="AD4388">
            <v>2694.0321599718882</v>
          </cell>
          <cell r="AE4388">
            <v>2731.0805338135397</v>
          </cell>
          <cell r="AF4388">
            <v>2768.6383974915661</v>
          </cell>
          <cell r="AG4388">
            <v>2806.7127575183695</v>
          </cell>
          <cell r="AH4388">
            <v>2845.3107167601411</v>
          </cell>
          <cell r="AI4388">
            <v>2884.4394757617847</v>
          </cell>
          <cell r="AJ4388">
            <v>2924.1063340901455</v>
          </cell>
          <cell r="AK4388">
            <v>2964.3186916958948</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row>
        <row r="4389">
          <cell r="A4389" t="str">
            <v>WYExtra Large C&amp;IReal Time PricingIncentive CostsHigh Participation Case0</v>
          </cell>
          <cell r="B4389" t="str">
            <v>WY</v>
          </cell>
          <cell r="C4389" t="str">
            <v>Extra Large C&amp;I</v>
          </cell>
          <cell r="D4389" t="str">
            <v>Real Time Pricing</v>
          </cell>
          <cell r="E4389" t="str">
            <v>Incentive Costs</v>
          </cell>
          <cell r="F4389" t="str">
            <v>High Participation Case</v>
          </cell>
          <cell r="G4389">
            <v>0</v>
          </cell>
          <cell r="H4389">
            <v>0</v>
          </cell>
          <cell r="I4389">
            <v>0</v>
          </cell>
          <cell r="J4389">
            <v>0</v>
          </cell>
          <cell r="K4389">
            <v>0</v>
          </cell>
          <cell r="L4389">
            <v>0</v>
          </cell>
          <cell r="M4389">
            <v>0</v>
          </cell>
          <cell r="N4389">
            <v>0</v>
          </cell>
          <cell r="O4389">
            <v>0</v>
          </cell>
          <cell r="P4389">
            <v>0</v>
          </cell>
          <cell r="Q4389">
            <v>0</v>
          </cell>
          <cell r="R4389">
            <v>351680.42</v>
          </cell>
          <cell r="S4389">
            <v>1071390.72</v>
          </cell>
          <cell r="T4389">
            <v>2537897.67</v>
          </cell>
          <cell r="U4389">
            <v>3311695.75</v>
          </cell>
          <cell r="V4389">
            <v>3733808.12</v>
          </cell>
          <cell r="W4389">
            <v>3788051.65</v>
          </cell>
          <cell r="X4389">
            <v>3842351.67</v>
          </cell>
          <cell r="Y4389">
            <v>3896640.94</v>
          </cell>
          <cell r="Z4389">
            <v>3950917.05</v>
          </cell>
          <cell r="AA4389">
            <v>4005189.34</v>
          </cell>
          <cell r="AB4389">
            <v>4059468.57</v>
          </cell>
          <cell r="AC4389">
            <v>4113918.62</v>
          </cell>
          <cell r="AD4389">
            <v>4170493.29</v>
          </cell>
          <cell r="AE4389">
            <v>4227845.9800000004</v>
          </cell>
          <cell r="AF4389">
            <v>4285987.3899999997</v>
          </cell>
          <cell r="AG4389">
            <v>4344928.3600000003</v>
          </cell>
          <cell r="AH4389">
            <v>4404679.88</v>
          </cell>
          <cell r="AI4389">
            <v>4465253.1100000003</v>
          </cell>
          <cell r="AJ4389">
            <v>4526659.34</v>
          </cell>
          <cell r="AK4389">
            <v>4588910.04</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row>
        <row r="4390">
          <cell r="A4390" t="str">
            <v>WYExtra Large C&amp;IReal Time PricingParticipantsHigh Participation Case0</v>
          </cell>
          <cell r="B4390" t="str">
            <v>WY</v>
          </cell>
          <cell r="C4390" t="str">
            <v>Extra Large C&amp;I</v>
          </cell>
          <cell r="D4390" t="str">
            <v>Real Time Pricing</v>
          </cell>
          <cell r="E4390" t="str">
            <v>Participants</v>
          </cell>
          <cell r="F4390" t="str">
            <v>High Participation Case</v>
          </cell>
          <cell r="G4390">
            <v>0</v>
          </cell>
          <cell r="H4390">
            <v>0</v>
          </cell>
          <cell r="I4390">
            <v>0</v>
          </cell>
          <cell r="J4390">
            <v>0</v>
          </cell>
          <cell r="K4390">
            <v>0</v>
          </cell>
          <cell r="L4390">
            <v>0</v>
          </cell>
          <cell r="M4390">
            <v>0</v>
          </cell>
          <cell r="N4390">
            <v>0</v>
          </cell>
          <cell r="O4390">
            <v>0</v>
          </cell>
          <cell r="P4390">
            <v>0</v>
          </cell>
          <cell r="Q4390">
            <v>0</v>
          </cell>
          <cell r="R4390">
            <v>16746.686550000006</v>
          </cell>
          <cell r="S4390">
            <v>51018.605550000015</v>
          </cell>
          <cell r="T4390">
            <v>120852.27000000002</v>
          </cell>
          <cell r="U4390">
            <v>157699.79775000006</v>
          </cell>
          <cell r="V4390">
            <v>177800.38649999999</v>
          </cell>
          <cell r="W4390">
            <v>180383.41200000001</v>
          </cell>
          <cell r="X4390">
            <v>182969.12700000001</v>
          </cell>
          <cell r="Y4390">
            <v>185554.33050000004</v>
          </cell>
          <cell r="Z4390">
            <v>188138.90700000001</v>
          </cell>
          <cell r="AA4390">
            <v>190723.30200000003</v>
          </cell>
          <cell r="AB4390">
            <v>193308.027</v>
          </cell>
          <cell r="AC4390">
            <v>195900.88650000002</v>
          </cell>
          <cell r="AD4390">
            <v>198594.91865997191</v>
          </cell>
          <cell r="AE4390">
            <v>201325.99919378545</v>
          </cell>
          <cell r="AF4390">
            <v>204094.63759127702</v>
          </cell>
          <cell r="AG4390">
            <v>206901.35034879539</v>
          </cell>
          <cell r="AH4390">
            <v>209746.66106555553</v>
          </cell>
          <cell r="AI4390">
            <v>212631.10054131731</v>
          </cell>
          <cell r="AJ4390">
            <v>215555.20687540746</v>
          </cell>
          <cell r="AK4390">
            <v>218519.52556710335</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row>
        <row r="4391">
          <cell r="A4391" t="str">
            <v>WYLarge C&amp;IReal Time PricingProgram Annual BenefitsHigh Participation Case0</v>
          </cell>
          <cell r="B4391" t="str">
            <v>WY</v>
          </cell>
          <cell r="C4391" t="str">
            <v>Large C&amp;I</v>
          </cell>
          <cell r="D4391" t="str">
            <v>Real Time Pricing</v>
          </cell>
          <cell r="E4391" t="str">
            <v>Program Annual Benefits</v>
          </cell>
          <cell r="F4391" t="str">
            <v>High Participation Case</v>
          </cell>
          <cell r="G4391">
            <v>0</v>
          </cell>
          <cell r="H4391">
            <v>0</v>
          </cell>
          <cell r="I4391">
            <v>0</v>
          </cell>
          <cell r="J4391">
            <v>0</v>
          </cell>
          <cell r="K4391">
            <v>0</v>
          </cell>
          <cell r="L4391">
            <v>0</v>
          </cell>
          <cell r="M4391">
            <v>0</v>
          </cell>
          <cell r="N4391">
            <v>0</v>
          </cell>
          <cell r="O4391">
            <v>0</v>
          </cell>
          <cell r="P4391">
            <v>0</v>
          </cell>
          <cell r="Q4391">
            <v>0</v>
          </cell>
          <cell r="R4391">
            <v>573231.01</v>
          </cell>
          <cell r="S4391">
            <v>1745288.43</v>
          </cell>
          <cell r="T4391">
            <v>4127886.26</v>
          </cell>
          <cell r="U4391">
            <v>5388069.9000000004</v>
          </cell>
          <cell r="V4391">
            <v>6066603.5300000003</v>
          </cell>
          <cell r="W4391">
            <v>6146956.6100000003</v>
          </cell>
          <cell r="X4391">
            <v>6226381.7599999998</v>
          </cell>
          <cell r="Y4391">
            <v>6305886.3200000003</v>
          </cell>
          <cell r="Z4391">
            <v>6389191.79</v>
          </cell>
          <cell r="AA4391">
            <v>6482465.1100000003</v>
          </cell>
          <cell r="AB4391">
            <v>6568214.9500000002</v>
          </cell>
          <cell r="AC4391">
            <v>6654117.0800000001</v>
          </cell>
          <cell r="AD4391">
            <v>6743128.8899999997</v>
          </cell>
          <cell r="AE4391">
            <v>6833331.4100000001</v>
          </cell>
          <cell r="AF4391">
            <v>6924740.5700000003</v>
          </cell>
          <cell r="AG4391">
            <v>7017372.5</v>
          </cell>
          <cell r="AH4391">
            <v>7111243.5700000003</v>
          </cell>
          <cell r="AI4391">
            <v>7206370.3399999999</v>
          </cell>
          <cell r="AJ4391">
            <v>7302769.6200000001</v>
          </cell>
          <cell r="AK4391">
            <v>7400458.4299999997</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row>
        <row r="4392">
          <cell r="A4392" t="str">
            <v>WYLarge C&amp;IReal Time PricingProgram Annual CostsHigh Participation Case0</v>
          </cell>
          <cell r="B4392" t="str">
            <v>WY</v>
          </cell>
          <cell r="C4392" t="str">
            <v>Large C&amp;I</v>
          </cell>
          <cell r="D4392" t="str">
            <v>Real Time Pricing</v>
          </cell>
          <cell r="E4392" t="str">
            <v>Program Annual Costs</v>
          </cell>
          <cell r="F4392" t="str">
            <v>High Participation Case</v>
          </cell>
          <cell r="G4392">
            <v>0</v>
          </cell>
          <cell r="H4392">
            <v>0</v>
          </cell>
          <cell r="I4392">
            <v>0</v>
          </cell>
          <cell r="J4392">
            <v>0</v>
          </cell>
          <cell r="K4392">
            <v>0</v>
          </cell>
          <cell r="L4392">
            <v>0</v>
          </cell>
          <cell r="M4392">
            <v>0</v>
          </cell>
          <cell r="N4392">
            <v>0</v>
          </cell>
          <cell r="O4392">
            <v>0</v>
          </cell>
          <cell r="P4392">
            <v>0</v>
          </cell>
          <cell r="Q4392">
            <v>0</v>
          </cell>
          <cell r="R4392">
            <v>5834317.1500000004</v>
          </cell>
          <cell r="S4392">
            <v>12509121.98</v>
          </cell>
          <cell r="T4392">
            <v>26286343.199999999</v>
          </cell>
          <cell r="U4392">
            <v>16130618.27</v>
          </cell>
          <cell r="V4392">
            <v>10911310.720000001</v>
          </cell>
          <cell r="W4392">
            <v>4823091.07</v>
          </cell>
          <cell r="X4392">
            <v>4899046.41</v>
          </cell>
          <cell r="Y4392">
            <v>4974249.76</v>
          </cell>
          <cell r="Z4392">
            <v>5049879.66</v>
          </cell>
          <cell r="AA4392">
            <v>5126289.05</v>
          </cell>
          <cell r="AB4392">
            <v>5203203.5</v>
          </cell>
          <cell r="AC4392">
            <v>5283869.59</v>
          </cell>
          <cell r="AD4392">
            <v>5405233.1200000001</v>
          </cell>
          <cell r="AE4392">
            <v>5502775.29</v>
          </cell>
          <cell r="AF4392">
            <v>5602414.6799999997</v>
          </cell>
          <cell r="AG4392">
            <v>5704204.7300000004</v>
          </cell>
          <cell r="AH4392">
            <v>5808200.4400000004</v>
          </cell>
          <cell r="AI4392">
            <v>5914458.3899999997</v>
          </cell>
          <cell r="AJ4392">
            <v>6023036.7800000003</v>
          </cell>
          <cell r="AK4392">
            <v>6133995.5099999998</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row>
        <row r="4393">
          <cell r="A4393" t="str">
            <v>WYLarge C&amp;IReal Time PricingNon-Incentive CostsHigh Participation Case0</v>
          </cell>
          <cell r="B4393" t="str">
            <v>WY</v>
          </cell>
          <cell r="C4393" t="str">
            <v>Large C&amp;I</v>
          </cell>
          <cell r="D4393" t="str">
            <v>Real Time Pricing</v>
          </cell>
          <cell r="E4393" t="str">
            <v>Non-Incentive Costs</v>
          </cell>
          <cell r="F4393" t="str">
            <v>High Participation Case</v>
          </cell>
          <cell r="G4393">
            <v>0</v>
          </cell>
          <cell r="H4393">
            <v>0</v>
          </cell>
          <cell r="I4393">
            <v>0</v>
          </cell>
          <cell r="J4393">
            <v>0</v>
          </cell>
          <cell r="K4393">
            <v>0</v>
          </cell>
          <cell r="L4393">
            <v>0</v>
          </cell>
          <cell r="M4393">
            <v>0</v>
          </cell>
          <cell r="N4393">
            <v>0</v>
          </cell>
          <cell r="O4393">
            <v>0</v>
          </cell>
          <cell r="P4393">
            <v>0</v>
          </cell>
          <cell r="Q4393">
            <v>0</v>
          </cell>
          <cell r="R4393">
            <v>5482636.7300000004</v>
          </cell>
          <cell r="S4393">
            <v>11437731.27</v>
          </cell>
          <cell r="T4393">
            <v>23748445.530000001</v>
          </cell>
          <cell r="U4393">
            <v>12818922.52</v>
          </cell>
          <cell r="V4393">
            <v>7177502.6100000003</v>
          </cell>
          <cell r="W4393">
            <v>1035039.42</v>
          </cell>
          <cell r="X4393">
            <v>1056694.75</v>
          </cell>
          <cell r="Y4393">
            <v>1077608.81</v>
          </cell>
          <cell r="Z4393">
            <v>1098962.6200000001</v>
          </cell>
          <cell r="AA4393">
            <v>1121099.71</v>
          </cell>
          <cell r="AB4393">
            <v>1143734.93</v>
          </cell>
          <cell r="AC4393">
            <v>1169950.97</v>
          </cell>
          <cell r="AD4393">
            <v>1234739.83</v>
          </cell>
          <cell r="AE4393">
            <v>1274929.31</v>
          </cell>
          <cell r="AF4393">
            <v>1316427.29</v>
          </cell>
          <cell r="AG4393">
            <v>1359276.37</v>
          </cell>
          <cell r="AH4393">
            <v>1403520.56</v>
          </cell>
          <cell r="AI4393">
            <v>1449205.28</v>
          </cell>
          <cell r="AJ4393">
            <v>1496377.44</v>
          </cell>
          <cell r="AK4393">
            <v>1545085.48</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row>
        <row r="4394">
          <cell r="A4394" t="str">
            <v>WYLarge C&amp;IReal Time PricingSummer Peak Reduction @Meter  (MW)High Participation Case0</v>
          </cell>
          <cell r="B4394" t="str">
            <v>WY</v>
          </cell>
          <cell r="C4394" t="str">
            <v>Large C&amp;I</v>
          </cell>
          <cell r="D4394" t="str">
            <v>Real Time Pricing</v>
          </cell>
          <cell r="E4394" t="str">
            <v>Summer Peak Reduction @Meter  (MW)</v>
          </cell>
          <cell r="F4394" t="str">
            <v>High Participation Case</v>
          </cell>
          <cell r="G4394">
            <v>0</v>
          </cell>
          <cell r="H4394">
            <v>0</v>
          </cell>
          <cell r="I4394">
            <v>0</v>
          </cell>
          <cell r="J4394">
            <v>0</v>
          </cell>
          <cell r="K4394">
            <v>0</v>
          </cell>
          <cell r="L4394">
            <v>0</v>
          </cell>
          <cell r="M4394">
            <v>0</v>
          </cell>
          <cell r="N4394">
            <v>0</v>
          </cell>
          <cell r="O4394">
            <v>0</v>
          </cell>
          <cell r="P4394">
            <v>0</v>
          </cell>
          <cell r="Q4394">
            <v>0</v>
          </cell>
          <cell r="R4394">
            <v>5.1061481672101516</v>
          </cell>
          <cell r="S4394">
            <v>15.546439584201273</v>
          </cell>
          <cell r="T4394">
            <v>36.769815927493447</v>
          </cell>
          <cell r="U4394">
            <v>47.99510590524666</v>
          </cell>
          <cell r="V4394">
            <v>54.039254216657497</v>
          </cell>
          <cell r="W4394">
            <v>54.75501228123791</v>
          </cell>
          <cell r="X4394">
            <v>55.462504704051796</v>
          </cell>
          <cell r="Y4394">
            <v>56.170704503007471</v>
          </cell>
          <cell r="Z4394">
            <v>56.91276145592839</v>
          </cell>
          <cell r="AA4394">
            <v>57.74360864977195</v>
          </cell>
          <cell r="AB4394">
            <v>58.507439221742665</v>
          </cell>
          <cell r="AC4394">
            <v>59.27262640549219</v>
          </cell>
          <cell r="AD4394">
            <v>60.065513565673378</v>
          </cell>
          <cell r="AE4394">
            <v>60.869007140432515</v>
          </cell>
          <cell r="AF4394">
            <v>61.683249011282939</v>
          </cell>
          <cell r="AG4394">
            <v>62.508382957680382</v>
          </cell>
          <cell r="AH4394">
            <v>63.344554682411669</v>
          </cell>
          <cell r="AI4394">
            <v>64.191911837323005</v>
          </cell>
          <cell r="AJ4394">
            <v>65.050604049392433</v>
          </cell>
          <cell r="AK4394">
            <v>65.920782947151125</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row>
        <row r="4395">
          <cell r="A4395" t="str">
            <v>WYLarge C&amp;IReal Time PricingSummer Peak Reduction @Generation (MW)High Participation Case0</v>
          </cell>
          <cell r="B4395" t="str">
            <v>WY</v>
          </cell>
          <cell r="C4395" t="str">
            <v>Large C&amp;I</v>
          </cell>
          <cell r="D4395" t="str">
            <v>Real Time Pricing</v>
          </cell>
          <cell r="E4395" t="str">
            <v>Summer Peak Reduction @Generation (MW)</v>
          </cell>
          <cell r="F4395" t="str">
            <v>High Participation Case</v>
          </cell>
          <cell r="G4395">
            <v>0</v>
          </cell>
          <cell r="H4395">
            <v>0</v>
          </cell>
          <cell r="I4395">
            <v>0</v>
          </cell>
          <cell r="J4395">
            <v>0</v>
          </cell>
          <cell r="K4395">
            <v>0</v>
          </cell>
          <cell r="L4395">
            <v>0</v>
          </cell>
          <cell r="M4395">
            <v>0</v>
          </cell>
          <cell r="N4395">
            <v>0</v>
          </cell>
          <cell r="O4395">
            <v>0</v>
          </cell>
          <cell r="P4395">
            <v>0</v>
          </cell>
          <cell r="Q4395">
            <v>0</v>
          </cell>
          <cell r="R4395">
            <v>5.6309529854545115</v>
          </cell>
          <cell r="S4395">
            <v>17.1442871462299</v>
          </cell>
          <cell r="T4395">
            <v>40.548980952242438</v>
          </cell>
          <cell r="U4395">
            <v>52.92799504328039</v>
          </cell>
          <cell r="V4395">
            <v>59.593354892652727</v>
          </cell>
          <cell r="W4395">
            <v>60.382677857562754</v>
          </cell>
          <cell r="X4395">
            <v>61.162885646285609</v>
          </cell>
          <cell r="Y4395">
            <v>61.94387351456492</v>
          </cell>
          <cell r="Z4395">
            <v>62.762198341341403</v>
          </cell>
          <cell r="AA4395">
            <v>63.678439181486489</v>
          </cell>
          <cell r="AB4395">
            <v>64.520775498172327</v>
          </cell>
          <cell r="AC4395">
            <v>65.364607857843168</v>
          </cell>
          <cell r="AD4395">
            <v>66.238987169908881</v>
          </cell>
          <cell r="AE4395">
            <v>67.125063013269198</v>
          </cell>
          <cell r="AF4395">
            <v>68.022991851877961</v>
          </cell>
          <cell r="AG4395">
            <v>68.932932242700019</v>
          </cell>
          <cell r="AH4395">
            <v>69.855044863709381</v>
          </cell>
          <cell r="AI4395">
            <v>70.789492542261797</v>
          </cell>
          <cell r="AJ4395">
            <v>71.73644028384696</v>
          </cell>
          <cell r="AK4395">
            <v>72.696055301225314</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row>
        <row r="4396">
          <cell r="A4396" t="str">
            <v>WYLarge C&amp;IReal Time PricingWinter Peak Reduction @Meter  (MW)High Participation Case0</v>
          </cell>
          <cell r="B4396" t="str">
            <v>WY</v>
          </cell>
          <cell r="C4396" t="str">
            <v>Large C&amp;I</v>
          </cell>
          <cell r="D4396" t="str">
            <v>Real Time Pricing</v>
          </cell>
          <cell r="E4396" t="str">
            <v>Winter Peak Reduction @Meter  (MW)</v>
          </cell>
          <cell r="F4396" t="str">
            <v>High Participation Case</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row>
        <row r="4397">
          <cell r="A4397" t="str">
            <v>WYLarge C&amp;IReal Time PricingWinter Peak Reduction @Generation (MW)High Participation Case0</v>
          </cell>
          <cell r="B4397" t="str">
            <v>WY</v>
          </cell>
          <cell r="C4397" t="str">
            <v>Large C&amp;I</v>
          </cell>
          <cell r="D4397" t="str">
            <v>Real Time Pricing</v>
          </cell>
          <cell r="E4397" t="str">
            <v>Winter Peak Reduction @Generation (MW)</v>
          </cell>
          <cell r="F4397" t="str">
            <v>High Participation Case</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row>
        <row r="4398">
          <cell r="A4398" t="str">
            <v>WYLarge C&amp;IReal Time PricingProgram Annual BenefitsHigh Participation Case0</v>
          </cell>
          <cell r="B4398" t="str">
            <v>WY</v>
          </cell>
          <cell r="C4398" t="str">
            <v>Large C&amp;I</v>
          </cell>
          <cell r="D4398" t="str">
            <v>Real Time Pricing</v>
          </cell>
          <cell r="E4398" t="str">
            <v>Program Annual Benefits</v>
          </cell>
          <cell r="F4398" t="str">
            <v>High Participation Case</v>
          </cell>
          <cell r="G4398">
            <v>0</v>
          </cell>
        </row>
        <row r="4399">
          <cell r="A4399" t="str">
            <v>WYLarge C&amp;IReal Time PricingNew ParticipantsHigh Participation Case0</v>
          </cell>
          <cell r="B4399" t="str">
            <v>WY</v>
          </cell>
          <cell r="C4399" t="str">
            <v>Large C&amp;I</v>
          </cell>
          <cell r="D4399" t="str">
            <v>Real Time Pricing</v>
          </cell>
          <cell r="E4399" t="str">
            <v>New Participants</v>
          </cell>
          <cell r="F4399" t="str">
            <v>High Participation Case</v>
          </cell>
          <cell r="G4399">
            <v>0</v>
          </cell>
          <cell r="H4399">
            <v>0</v>
          </cell>
          <cell r="I4399">
            <v>0</v>
          </cell>
          <cell r="J4399">
            <v>0</v>
          </cell>
          <cell r="K4399">
            <v>0</v>
          </cell>
          <cell r="L4399">
            <v>0</v>
          </cell>
          <cell r="M4399">
            <v>0</v>
          </cell>
          <cell r="N4399">
            <v>0</v>
          </cell>
          <cell r="O4399">
            <v>0</v>
          </cell>
          <cell r="P4399">
            <v>0</v>
          </cell>
          <cell r="Q4399">
            <v>0</v>
          </cell>
          <cell r="R4399">
            <v>16746.686550000006</v>
          </cell>
          <cell r="S4399">
            <v>34271.919000000009</v>
          </cell>
          <cell r="T4399">
            <v>69833.664450000011</v>
          </cell>
          <cell r="U4399">
            <v>36847.527750000037</v>
          </cell>
          <cell r="V4399">
            <v>20100.588749999937</v>
          </cell>
          <cell r="W4399">
            <v>2583.0255000000179</v>
          </cell>
          <cell r="X4399">
            <v>2585.7149999999965</v>
          </cell>
          <cell r="Y4399">
            <v>2585.2035000000324</v>
          </cell>
          <cell r="Z4399">
            <v>2584.5764999999665</v>
          </cell>
          <cell r="AA4399">
            <v>2584.3950000000186</v>
          </cell>
          <cell r="AB4399">
            <v>2584.7249999999767</v>
          </cell>
          <cell r="AC4399">
            <v>2592.8595000000205</v>
          </cell>
          <cell r="AD4399">
            <v>2694.0321599718882</v>
          </cell>
          <cell r="AE4399">
            <v>2731.0805338135397</v>
          </cell>
          <cell r="AF4399">
            <v>2768.6383974915661</v>
          </cell>
          <cell r="AG4399">
            <v>2806.7127575183695</v>
          </cell>
          <cell r="AH4399">
            <v>2845.3107167601411</v>
          </cell>
          <cell r="AI4399">
            <v>2884.4394757617847</v>
          </cell>
          <cell r="AJ4399">
            <v>2924.1063340901455</v>
          </cell>
          <cell r="AK4399">
            <v>2964.3186916958948</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row>
        <row r="4400">
          <cell r="A4400" t="str">
            <v>WYLarge C&amp;IReal Time PricingIncentive CostsHigh Participation Case0</v>
          </cell>
          <cell r="B4400" t="str">
            <v>WY</v>
          </cell>
          <cell r="C4400" t="str">
            <v>Large C&amp;I</v>
          </cell>
          <cell r="D4400" t="str">
            <v>Real Time Pricing</v>
          </cell>
          <cell r="E4400" t="str">
            <v>Incentive Costs</v>
          </cell>
          <cell r="F4400" t="str">
            <v>High Participation Case</v>
          </cell>
          <cell r="G4400">
            <v>0</v>
          </cell>
          <cell r="H4400">
            <v>0</v>
          </cell>
          <cell r="I4400">
            <v>0</v>
          </cell>
          <cell r="J4400">
            <v>0</v>
          </cell>
          <cell r="K4400">
            <v>0</v>
          </cell>
          <cell r="L4400">
            <v>0</v>
          </cell>
          <cell r="M4400">
            <v>0</v>
          </cell>
          <cell r="N4400">
            <v>0</v>
          </cell>
          <cell r="O4400">
            <v>0</v>
          </cell>
          <cell r="P4400">
            <v>0</v>
          </cell>
          <cell r="Q4400">
            <v>0</v>
          </cell>
          <cell r="R4400">
            <v>351680.42</v>
          </cell>
          <cell r="S4400">
            <v>1071390.72</v>
          </cell>
          <cell r="T4400">
            <v>2537897.67</v>
          </cell>
          <cell r="U4400">
            <v>3311695.75</v>
          </cell>
          <cell r="V4400">
            <v>3733808.12</v>
          </cell>
          <cell r="W4400">
            <v>3788051.65</v>
          </cell>
          <cell r="X4400">
            <v>3842351.67</v>
          </cell>
          <cell r="Y4400">
            <v>3896640.94</v>
          </cell>
          <cell r="Z4400">
            <v>3950917.05</v>
          </cell>
          <cell r="AA4400">
            <v>4005189.34</v>
          </cell>
          <cell r="AB4400">
            <v>4059468.57</v>
          </cell>
          <cell r="AC4400">
            <v>4113918.62</v>
          </cell>
          <cell r="AD4400">
            <v>4170493.29</v>
          </cell>
          <cell r="AE4400">
            <v>4227845.9800000004</v>
          </cell>
          <cell r="AF4400">
            <v>4285987.3899999997</v>
          </cell>
          <cell r="AG4400">
            <v>4344928.3600000003</v>
          </cell>
          <cell r="AH4400">
            <v>4404679.88</v>
          </cell>
          <cell r="AI4400">
            <v>4465253.1100000003</v>
          </cell>
          <cell r="AJ4400">
            <v>4526659.34</v>
          </cell>
          <cell r="AK4400">
            <v>4588910.04</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row>
        <row r="4401">
          <cell r="A4401" t="str">
            <v>WYLarge C&amp;IReal Time PricingParticipantsHigh Participation Case0</v>
          </cell>
          <cell r="B4401" t="str">
            <v>WY</v>
          </cell>
          <cell r="C4401" t="str">
            <v>Large C&amp;I</v>
          </cell>
          <cell r="D4401" t="str">
            <v>Real Time Pricing</v>
          </cell>
          <cell r="E4401" t="str">
            <v>Participants</v>
          </cell>
          <cell r="F4401" t="str">
            <v>High Participation Case</v>
          </cell>
          <cell r="G4401">
            <v>0</v>
          </cell>
          <cell r="H4401">
            <v>0</v>
          </cell>
          <cell r="I4401">
            <v>0</v>
          </cell>
          <cell r="J4401">
            <v>0</v>
          </cell>
          <cell r="K4401">
            <v>0</v>
          </cell>
          <cell r="L4401">
            <v>0</v>
          </cell>
          <cell r="M4401">
            <v>0</v>
          </cell>
          <cell r="N4401">
            <v>0</v>
          </cell>
          <cell r="O4401">
            <v>0</v>
          </cell>
          <cell r="P4401">
            <v>0</v>
          </cell>
          <cell r="Q4401">
            <v>0</v>
          </cell>
          <cell r="R4401">
            <v>16746.686550000006</v>
          </cell>
          <cell r="S4401">
            <v>51018.605550000015</v>
          </cell>
          <cell r="T4401">
            <v>120852.27000000002</v>
          </cell>
          <cell r="U4401">
            <v>157699.79775000006</v>
          </cell>
          <cell r="V4401">
            <v>177800.38649999999</v>
          </cell>
          <cell r="W4401">
            <v>180383.41200000001</v>
          </cell>
          <cell r="X4401">
            <v>182969.12700000001</v>
          </cell>
          <cell r="Y4401">
            <v>185554.33050000004</v>
          </cell>
          <cell r="Z4401">
            <v>188138.90700000001</v>
          </cell>
          <cell r="AA4401">
            <v>190723.30200000003</v>
          </cell>
          <cell r="AB4401">
            <v>193308.027</v>
          </cell>
          <cell r="AC4401">
            <v>195900.88650000002</v>
          </cell>
          <cell r="AD4401">
            <v>198594.91865997191</v>
          </cell>
          <cell r="AE4401">
            <v>201325.99919378545</v>
          </cell>
          <cell r="AF4401">
            <v>204094.63759127702</v>
          </cell>
          <cell r="AG4401">
            <v>206901.35034879539</v>
          </cell>
          <cell r="AH4401">
            <v>209746.66106555553</v>
          </cell>
          <cell r="AI4401">
            <v>212631.10054131731</v>
          </cell>
          <cell r="AJ4401">
            <v>215555.20687540746</v>
          </cell>
          <cell r="AK4401">
            <v>218519.52556710335</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row>
        <row r="4402">
          <cell r="A4402" t="str">
            <v>WYExtra Large C&amp;ITime-Of-UseProgram Annual BenefitsHigh Participation Case0</v>
          </cell>
          <cell r="B4402" t="str">
            <v>WY</v>
          </cell>
          <cell r="C4402" t="str">
            <v>Extra Large C&amp;I</v>
          </cell>
          <cell r="D4402" t="str">
            <v>Time-Of-Use</v>
          </cell>
          <cell r="E4402" t="str">
            <v>Program Annual Benefits</v>
          </cell>
          <cell r="F4402" t="str">
            <v>High Participation Case</v>
          </cell>
          <cell r="G4402">
            <v>0</v>
          </cell>
          <cell r="H4402">
            <v>0</v>
          </cell>
          <cell r="I4402">
            <v>0</v>
          </cell>
          <cell r="J4402">
            <v>0</v>
          </cell>
          <cell r="K4402">
            <v>0</v>
          </cell>
          <cell r="L4402">
            <v>0</v>
          </cell>
          <cell r="M4402">
            <v>0</v>
          </cell>
          <cell r="N4402">
            <v>0</v>
          </cell>
          <cell r="O4402">
            <v>0</v>
          </cell>
          <cell r="P4402">
            <v>0</v>
          </cell>
          <cell r="Q4402">
            <v>0</v>
          </cell>
          <cell r="R4402">
            <v>573231.01</v>
          </cell>
          <cell r="S4402">
            <v>1745288.43</v>
          </cell>
          <cell r="T4402">
            <v>4127886.26</v>
          </cell>
          <cell r="U4402">
            <v>5388069.9000000004</v>
          </cell>
          <cell r="V4402">
            <v>6066603.5300000003</v>
          </cell>
          <cell r="W4402">
            <v>6146956.6100000003</v>
          </cell>
          <cell r="X4402">
            <v>6226381.7599999998</v>
          </cell>
          <cell r="Y4402">
            <v>6305886.3200000003</v>
          </cell>
          <cell r="Z4402">
            <v>6389191.79</v>
          </cell>
          <cell r="AA4402">
            <v>6482465.1100000003</v>
          </cell>
          <cell r="AB4402">
            <v>6568214.9500000002</v>
          </cell>
          <cell r="AC4402">
            <v>6654117.0800000001</v>
          </cell>
          <cell r="AD4402">
            <v>6743128.8899999997</v>
          </cell>
          <cell r="AE4402">
            <v>6833331.4100000001</v>
          </cell>
          <cell r="AF4402">
            <v>6924740.5700000003</v>
          </cell>
          <cell r="AG4402">
            <v>7017372.5</v>
          </cell>
          <cell r="AH4402">
            <v>7111243.5700000003</v>
          </cell>
          <cell r="AI4402">
            <v>7206370.3399999999</v>
          </cell>
          <cell r="AJ4402">
            <v>7302769.6200000001</v>
          </cell>
          <cell r="AK4402">
            <v>7400458.4299999997</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row>
        <row r="4403">
          <cell r="A4403" t="str">
            <v>WYExtra Large C&amp;ITime-Of-UseProgram Annual CostsHigh Participation Case0</v>
          </cell>
          <cell r="B4403" t="str">
            <v>WY</v>
          </cell>
          <cell r="C4403" t="str">
            <v>Extra Large C&amp;I</v>
          </cell>
          <cell r="D4403" t="str">
            <v>Time-Of-Use</v>
          </cell>
          <cell r="E4403" t="str">
            <v>Program Annual Costs</v>
          </cell>
          <cell r="F4403" t="str">
            <v>High Participation Case</v>
          </cell>
          <cell r="G4403">
            <v>0</v>
          </cell>
          <cell r="H4403">
            <v>0</v>
          </cell>
          <cell r="I4403">
            <v>0</v>
          </cell>
          <cell r="J4403">
            <v>0</v>
          </cell>
          <cell r="K4403">
            <v>0</v>
          </cell>
          <cell r="L4403">
            <v>0</v>
          </cell>
          <cell r="M4403">
            <v>0</v>
          </cell>
          <cell r="N4403">
            <v>0</v>
          </cell>
          <cell r="O4403">
            <v>0</v>
          </cell>
          <cell r="P4403">
            <v>0</v>
          </cell>
          <cell r="Q4403">
            <v>0</v>
          </cell>
          <cell r="R4403">
            <v>5834317.1500000004</v>
          </cell>
          <cell r="S4403">
            <v>12509121.98</v>
          </cell>
          <cell r="T4403">
            <v>26286343.199999999</v>
          </cell>
          <cell r="U4403">
            <v>16130618.27</v>
          </cell>
          <cell r="V4403">
            <v>10911310.720000001</v>
          </cell>
          <cell r="W4403">
            <v>4823091.07</v>
          </cell>
          <cell r="X4403">
            <v>4899046.41</v>
          </cell>
          <cell r="Y4403">
            <v>4974249.76</v>
          </cell>
          <cell r="Z4403">
            <v>5049879.66</v>
          </cell>
          <cell r="AA4403">
            <v>5126289.05</v>
          </cell>
          <cell r="AB4403">
            <v>5203203.5</v>
          </cell>
          <cell r="AC4403">
            <v>5283869.59</v>
          </cell>
          <cell r="AD4403">
            <v>5405233.1200000001</v>
          </cell>
          <cell r="AE4403">
            <v>5502775.29</v>
          </cell>
          <cell r="AF4403">
            <v>5602414.6799999997</v>
          </cell>
          <cell r="AG4403">
            <v>5704204.7300000004</v>
          </cell>
          <cell r="AH4403">
            <v>5808200.4400000004</v>
          </cell>
          <cell r="AI4403">
            <v>5914458.3899999997</v>
          </cell>
          <cell r="AJ4403">
            <v>6023036.7800000003</v>
          </cell>
          <cell r="AK4403">
            <v>6133995.5099999998</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row>
        <row r="4404">
          <cell r="A4404" t="str">
            <v>WYExtra Large C&amp;ITime-Of-UseNon-Incentive CostsHigh Participation Case0</v>
          </cell>
          <cell r="B4404" t="str">
            <v>WY</v>
          </cell>
          <cell r="C4404" t="str">
            <v>Extra Large C&amp;I</v>
          </cell>
          <cell r="D4404" t="str">
            <v>Time-Of-Use</v>
          </cell>
          <cell r="E4404" t="str">
            <v>Non-Incentive Costs</v>
          </cell>
          <cell r="F4404" t="str">
            <v>High Participation Case</v>
          </cell>
          <cell r="G4404">
            <v>0</v>
          </cell>
          <cell r="H4404">
            <v>0</v>
          </cell>
          <cell r="I4404">
            <v>0</v>
          </cell>
          <cell r="J4404">
            <v>0</v>
          </cell>
          <cell r="K4404">
            <v>0</v>
          </cell>
          <cell r="L4404">
            <v>0</v>
          </cell>
          <cell r="M4404">
            <v>0</v>
          </cell>
          <cell r="N4404">
            <v>0</v>
          </cell>
          <cell r="O4404">
            <v>0</v>
          </cell>
          <cell r="P4404">
            <v>0</v>
          </cell>
          <cell r="Q4404">
            <v>0</v>
          </cell>
          <cell r="R4404">
            <v>5482636.7300000004</v>
          </cell>
          <cell r="S4404">
            <v>11437731.27</v>
          </cell>
          <cell r="T4404">
            <v>23748445.530000001</v>
          </cell>
          <cell r="U4404">
            <v>12818922.52</v>
          </cell>
          <cell r="V4404">
            <v>7177502.6100000003</v>
          </cell>
          <cell r="W4404">
            <v>1035039.42</v>
          </cell>
          <cell r="X4404">
            <v>1056694.75</v>
          </cell>
          <cell r="Y4404">
            <v>1077608.81</v>
          </cell>
          <cell r="Z4404">
            <v>1098962.6200000001</v>
          </cell>
          <cell r="AA4404">
            <v>1121099.71</v>
          </cell>
          <cell r="AB4404">
            <v>1143734.93</v>
          </cell>
          <cell r="AC4404">
            <v>1169950.97</v>
          </cell>
          <cell r="AD4404">
            <v>1234739.83</v>
          </cell>
          <cell r="AE4404">
            <v>1274929.31</v>
          </cell>
          <cell r="AF4404">
            <v>1316427.29</v>
          </cell>
          <cell r="AG4404">
            <v>1359276.37</v>
          </cell>
          <cell r="AH4404">
            <v>1403520.56</v>
          </cell>
          <cell r="AI4404">
            <v>1449205.28</v>
          </cell>
          <cell r="AJ4404">
            <v>1496377.44</v>
          </cell>
          <cell r="AK4404">
            <v>1545085.48</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row>
        <row r="4405">
          <cell r="A4405" t="str">
            <v>WYExtra Large C&amp;ITime-Of-UseSummer Peak Reduction @Meter  (MW)High Participation Case0</v>
          </cell>
          <cell r="B4405" t="str">
            <v>WY</v>
          </cell>
          <cell r="C4405" t="str">
            <v>Extra Large C&amp;I</v>
          </cell>
          <cell r="D4405" t="str">
            <v>Time-Of-Use</v>
          </cell>
          <cell r="E4405" t="str">
            <v>Summer Peak Reduction @Meter  (MW)</v>
          </cell>
          <cell r="F4405" t="str">
            <v>High Participation Case</v>
          </cell>
          <cell r="G4405">
            <v>0</v>
          </cell>
          <cell r="H4405">
            <v>0</v>
          </cell>
          <cell r="I4405">
            <v>0</v>
          </cell>
          <cell r="J4405">
            <v>0</v>
          </cell>
          <cell r="K4405">
            <v>0</v>
          </cell>
          <cell r="L4405">
            <v>0</v>
          </cell>
          <cell r="M4405">
            <v>0</v>
          </cell>
          <cell r="N4405">
            <v>0</v>
          </cell>
          <cell r="O4405">
            <v>0</v>
          </cell>
          <cell r="P4405">
            <v>0</v>
          </cell>
          <cell r="Q4405">
            <v>0</v>
          </cell>
          <cell r="R4405">
            <v>5.1061481672101516</v>
          </cell>
          <cell r="S4405">
            <v>15.546439584201273</v>
          </cell>
          <cell r="T4405">
            <v>36.769815927493447</v>
          </cell>
          <cell r="U4405">
            <v>47.99510590524666</v>
          </cell>
          <cell r="V4405">
            <v>54.039254216657497</v>
          </cell>
          <cell r="W4405">
            <v>54.75501228123791</v>
          </cell>
          <cell r="X4405">
            <v>55.462504704051796</v>
          </cell>
          <cell r="Y4405">
            <v>56.170704503007471</v>
          </cell>
          <cell r="Z4405">
            <v>56.91276145592839</v>
          </cell>
          <cell r="AA4405">
            <v>57.74360864977195</v>
          </cell>
          <cell r="AB4405">
            <v>58.507439221742665</v>
          </cell>
          <cell r="AC4405">
            <v>59.27262640549219</v>
          </cell>
          <cell r="AD4405">
            <v>60.065513565673378</v>
          </cell>
          <cell r="AE4405">
            <v>60.869007140432515</v>
          </cell>
          <cell r="AF4405">
            <v>61.683249011282939</v>
          </cell>
          <cell r="AG4405">
            <v>62.508382957680382</v>
          </cell>
          <cell r="AH4405">
            <v>63.344554682411669</v>
          </cell>
          <cell r="AI4405">
            <v>64.191911837323005</v>
          </cell>
          <cell r="AJ4405">
            <v>65.050604049392433</v>
          </cell>
          <cell r="AK4405">
            <v>65.920782947151125</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row>
        <row r="4406">
          <cell r="A4406" t="str">
            <v>WYExtra Large C&amp;ITime-Of-UseSummer Peak Reduction @Generation (MW)High Participation Case0</v>
          </cell>
          <cell r="B4406" t="str">
            <v>WY</v>
          </cell>
          <cell r="C4406" t="str">
            <v>Extra Large C&amp;I</v>
          </cell>
          <cell r="D4406" t="str">
            <v>Time-Of-Use</v>
          </cell>
          <cell r="E4406" t="str">
            <v>Summer Peak Reduction @Generation (MW)</v>
          </cell>
          <cell r="F4406" t="str">
            <v>High Participation Case</v>
          </cell>
          <cell r="G4406">
            <v>0</v>
          </cell>
          <cell r="H4406">
            <v>0</v>
          </cell>
          <cell r="I4406">
            <v>0</v>
          </cell>
          <cell r="J4406">
            <v>0</v>
          </cell>
          <cell r="K4406">
            <v>0</v>
          </cell>
          <cell r="L4406">
            <v>0</v>
          </cell>
          <cell r="M4406">
            <v>0</v>
          </cell>
          <cell r="N4406">
            <v>0</v>
          </cell>
          <cell r="O4406">
            <v>0</v>
          </cell>
          <cell r="P4406">
            <v>0</v>
          </cell>
          <cell r="Q4406">
            <v>0</v>
          </cell>
          <cell r="R4406">
            <v>5.6309529854545115</v>
          </cell>
          <cell r="S4406">
            <v>17.1442871462299</v>
          </cell>
          <cell r="T4406">
            <v>40.548980952242438</v>
          </cell>
          <cell r="U4406">
            <v>52.92799504328039</v>
          </cell>
          <cell r="V4406">
            <v>59.593354892652727</v>
          </cell>
          <cell r="W4406">
            <v>60.382677857562754</v>
          </cell>
          <cell r="X4406">
            <v>61.162885646285609</v>
          </cell>
          <cell r="Y4406">
            <v>61.94387351456492</v>
          </cell>
          <cell r="Z4406">
            <v>62.762198341341403</v>
          </cell>
          <cell r="AA4406">
            <v>63.678439181486489</v>
          </cell>
          <cell r="AB4406">
            <v>64.520775498172327</v>
          </cell>
          <cell r="AC4406">
            <v>65.364607857843168</v>
          </cell>
          <cell r="AD4406">
            <v>66.238987169908881</v>
          </cell>
          <cell r="AE4406">
            <v>67.125063013269198</v>
          </cell>
          <cell r="AF4406">
            <v>68.022991851877961</v>
          </cell>
          <cell r="AG4406">
            <v>68.932932242700019</v>
          </cell>
          <cell r="AH4406">
            <v>69.855044863709381</v>
          </cell>
          <cell r="AI4406">
            <v>70.789492542261797</v>
          </cell>
          <cell r="AJ4406">
            <v>71.73644028384696</v>
          </cell>
          <cell r="AK4406">
            <v>72.696055301225314</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row>
        <row r="4407">
          <cell r="A4407" t="str">
            <v>WYExtra Large C&amp;ITime-Of-UseWinter Peak Reduction @Meter  (MW)High Participation Case0</v>
          </cell>
          <cell r="B4407" t="str">
            <v>WY</v>
          </cell>
          <cell r="C4407" t="str">
            <v>Extra Large C&amp;I</v>
          </cell>
          <cell r="D4407" t="str">
            <v>Time-Of-Use</v>
          </cell>
          <cell r="E4407" t="str">
            <v>Winter Peak Reduction @Meter  (MW)</v>
          </cell>
          <cell r="F4407" t="str">
            <v>High Participation Case</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row>
        <row r="4408">
          <cell r="A4408" t="str">
            <v>WYExtra Large C&amp;ITime-Of-UseWinter Peak Reduction @Generation (MW)High Participation Case0</v>
          </cell>
          <cell r="B4408" t="str">
            <v>WY</v>
          </cell>
          <cell r="C4408" t="str">
            <v>Extra Large C&amp;I</v>
          </cell>
          <cell r="D4408" t="str">
            <v>Time-Of-Use</v>
          </cell>
          <cell r="E4408" t="str">
            <v>Winter Peak Reduction @Generation (MW)</v>
          </cell>
          <cell r="F4408" t="str">
            <v>High Participation Case</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row>
        <row r="4409">
          <cell r="A4409" t="str">
            <v>WYExtra Large C&amp;ITime-Of-UseProgram Annual BenefitsHigh Participation Case0</v>
          </cell>
          <cell r="B4409" t="str">
            <v>WY</v>
          </cell>
          <cell r="C4409" t="str">
            <v>Extra Large C&amp;I</v>
          </cell>
          <cell r="D4409" t="str">
            <v>Time-Of-Use</v>
          </cell>
          <cell r="E4409" t="str">
            <v>Program Annual Benefits</v>
          </cell>
          <cell r="F4409" t="str">
            <v>High Participation Case</v>
          </cell>
          <cell r="G4409">
            <v>0</v>
          </cell>
        </row>
        <row r="4410">
          <cell r="A4410" t="str">
            <v>WYExtra Large C&amp;ITime-Of-UseNew ParticipantsHigh Participation Case0</v>
          </cell>
          <cell r="B4410" t="str">
            <v>WY</v>
          </cell>
          <cell r="C4410" t="str">
            <v>Extra Large C&amp;I</v>
          </cell>
          <cell r="D4410" t="str">
            <v>Time-Of-Use</v>
          </cell>
          <cell r="E4410" t="str">
            <v>New Participants</v>
          </cell>
          <cell r="F4410" t="str">
            <v>High Participation Case</v>
          </cell>
          <cell r="G4410">
            <v>0</v>
          </cell>
          <cell r="H4410">
            <v>0</v>
          </cell>
          <cell r="I4410">
            <v>0</v>
          </cell>
          <cell r="J4410">
            <v>0</v>
          </cell>
          <cell r="K4410">
            <v>0</v>
          </cell>
          <cell r="L4410">
            <v>0</v>
          </cell>
          <cell r="M4410">
            <v>0</v>
          </cell>
          <cell r="N4410">
            <v>0</v>
          </cell>
          <cell r="O4410">
            <v>0</v>
          </cell>
          <cell r="P4410">
            <v>0</v>
          </cell>
          <cell r="Q4410">
            <v>0</v>
          </cell>
          <cell r="R4410">
            <v>16746.686550000006</v>
          </cell>
          <cell r="S4410">
            <v>34271.919000000009</v>
          </cell>
          <cell r="T4410">
            <v>69833.664450000011</v>
          </cell>
          <cell r="U4410">
            <v>36847.527750000037</v>
          </cell>
          <cell r="V4410">
            <v>20100.588749999937</v>
          </cell>
          <cell r="W4410">
            <v>2583.0255000000179</v>
          </cell>
          <cell r="X4410">
            <v>2585.7149999999965</v>
          </cell>
          <cell r="Y4410">
            <v>2585.2035000000324</v>
          </cell>
          <cell r="Z4410">
            <v>2584.5764999999665</v>
          </cell>
          <cell r="AA4410">
            <v>2584.3950000000186</v>
          </cell>
          <cell r="AB4410">
            <v>2584.7249999999767</v>
          </cell>
          <cell r="AC4410">
            <v>2592.8595000000205</v>
          </cell>
          <cell r="AD4410">
            <v>2694.0321599718882</v>
          </cell>
          <cell r="AE4410">
            <v>2731.0805338135397</v>
          </cell>
          <cell r="AF4410">
            <v>2768.6383974915661</v>
          </cell>
          <cell r="AG4410">
            <v>2806.7127575183695</v>
          </cell>
          <cell r="AH4410">
            <v>2845.3107167601411</v>
          </cell>
          <cell r="AI4410">
            <v>2884.4394757617847</v>
          </cell>
          <cell r="AJ4410">
            <v>2924.1063340901455</v>
          </cell>
          <cell r="AK4410">
            <v>2964.3186916958948</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row>
        <row r="4411">
          <cell r="A4411" t="str">
            <v>WYExtra Large C&amp;ITime-Of-UseIncentive CostsHigh Participation Case0</v>
          </cell>
          <cell r="B4411" t="str">
            <v>WY</v>
          </cell>
          <cell r="C4411" t="str">
            <v>Extra Large C&amp;I</v>
          </cell>
          <cell r="D4411" t="str">
            <v>Time-Of-Use</v>
          </cell>
          <cell r="E4411" t="str">
            <v>Incentive Costs</v>
          </cell>
          <cell r="F4411" t="str">
            <v>High Participation Case</v>
          </cell>
          <cell r="G4411">
            <v>0</v>
          </cell>
          <cell r="H4411">
            <v>0</v>
          </cell>
          <cell r="I4411">
            <v>0</v>
          </cell>
          <cell r="J4411">
            <v>0</v>
          </cell>
          <cell r="K4411">
            <v>0</v>
          </cell>
          <cell r="L4411">
            <v>0</v>
          </cell>
          <cell r="M4411">
            <v>0</v>
          </cell>
          <cell r="N4411">
            <v>0</v>
          </cell>
          <cell r="O4411">
            <v>0</v>
          </cell>
          <cell r="P4411">
            <v>0</v>
          </cell>
          <cell r="Q4411">
            <v>0</v>
          </cell>
          <cell r="R4411">
            <v>351680.42</v>
          </cell>
          <cell r="S4411">
            <v>1071390.72</v>
          </cell>
          <cell r="T4411">
            <v>2537897.67</v>
          </cell>
          <cell r="U4411">
            <v>3311695.75</v>
          </cell>
          <cell r="V4411">
            <v>3733808.12</v>
          </cell>
          <cell r="W4411">
            <v>3788051.65</v>
          </cell>
          <cell r="X4411">
            <v>3842351.67</v>
          </cell>
          <cell r="Y4411">
            <v>3896640.94</v>
          </cell>
          <cell r="Z4411">
            <v>3950917.05</v>
          </cell>
          <cell r="AA4411">
            <v>4005189.34</v>
          </cell>
          <cell r="AB4411">
            <v>4059468.57</v>
          </cell>
          <cell r="AC4411">
            <v>4113918.62</v>
          </cell>
          <cell r="AD4411">
            <v>4170493.29</v>
          </cell>
          <cell r="AE4411">
            <v>4227845.9800000004</v>
          </cell>
          <cell r="AF4411">
            <v>4285987.3899999997</v>
          </cell>
          <cell r="AG4411">
            <v>4344928.3600000003</v>
          </cell>
          <cell r="AH4411">
            <v>4404679.88</v>
          </cell>
          <cell r="AI4411">
            <v>4465253.1100000003</v>
          </cell>
          <cell r="AJ4411">
            <v>4526659.34</v>
          </cell>
          <cell r="AK4411">
            <v>4588910.04</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row>
        <row r="4412">
          <cell r="A4412" t="str">
            <v>WYExtra Large C&amp;ITime-Of-UseParticipantsHigh Participation Case0</v>
          </cell>
          <cell r="B4412" t="str">
            <v>WY</v>
          </cell>
          <cell r="C4412" t="str">
            <v>Extra Large C&amp;I</v>
          </cell>
          <cell r="D4412" t="str">
            <v>Time-Of-Use</v>
          </cell>
          <cell r="E4412" t="str">
            <v>Participants</v>
          </cell>
          <cell r="F4412" t="str">
            <v>High Participation Case</v>
          </cell>
          <cell r="G4412">
            <v>0</v>
          </cell>
          <cell r="H4412">
            <v>0</v>
          </cell>
          <cell r="I4412">
            <v>0</v>
          </cell>
          <cell r="J4412">
            <v>0</v>
          </cell>
          <cell r="K4412">
            <v>0</v>
          </cell>
          <cell r="L4412">
            <v>0</v>
          </cell>
          <cell r="M4412">
            <v>0</v>
          </cell>
          <cell r="N4412">
            <v>0</v>
          </cell>
          <cell r="O4412">
            <v>0</v>
          </cell>
          <cell r="P4412">
            <v>0</v>
          </cell>
          <cell r="Q4412">
            <v>0</v>
          </cell>
          <cell r="R4412">
            <v>16746.686550000006</v>
          </cell>
          <cell r="S4412">
            <v>51018.605550000015</v>
          </cell>
          <cell r="T4412">
            <v>120852.27000000002</v>
          </cell>
          <cell r="U4412">
            <v>157699.79775000006</v>
          </cell>
          <cell r="V4412">
            <v>177800.38649999999</v>
          </cell>
          <cell r="W4412">
            <v>180383.41200000001</v>
          </cell>
          <cell r="X4412">
            <v>182969.12700000001</v>
          </cell>
          <cell r="Y4412">
            <v>185554.33050000004</v>
          </cell>
          <cell r="Z4412">
            <v>188138.90700000001</v>
          </cell>
          <cell r="AA4412">
            <v>190723.30200000003</v>
          </cell>
          <cell r="AB4412">
            <v>193308.027</v>
          </cell>
          <cell r="AC4412">
            <v>195900.88650000002</v>
          </cell>
          <cell r="AD4412">
            <v>198594.91865997191</v>
          </cell>
          <cell r="AE4412">
            <v>201325.99919378545</v>
          </cell>
          <cell r="AF4412">
            <v>204094.63759127702</v>
          </cell>
          <cell r="AG4412">
            <v>206901.35034879539</v>
          </cell>
          <cell r="AH4412">
            <v>209746.66106555553</v>
          </cell>
          <cell r="AI4412">
            <v>212631.10054131731</v>
          </cell>
          <cell r="AJ4412">
            <v>215555.20687540746</v>
          </cell>
          <cell r="AK4412">
            <v>218519.52556710335</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row>
        <row r="4413">
          <cell r="A4413" t="str">
            <v>WYIrrigationTime-Of-UseProgram Annual BenefitsHigh Participation Case0</v>
          </cell>
          <cell r="B4413" t="str">
            <v>WY</v>
          </cell>
          <cell r="C4413" t="str">
            <v>Irrigation</v>
          </cell>
          <cell r="D4413" t="str">
            <v>Time-Of-Use</v>
          </cell>
          <cell r="E4413" t="str">
            <v>Program Annual Benefits</v>
          </cell>
          <cell r="F4413" t="str">
            <v>High Participation Case</v>
          </cell>
          <cell r="G4413">
            <v>0</v>
          </cell>
          <cell r="H4413">
            <v>0</v>
          </cell>
          <cell r="I4413">
            <v>0</v>
          </cell>
          <cell r="J4413">
            <v>0</v>
          </cell>
          <cell r="K4413">
            <v>0</v>
          </cell>
          <cell r="L4413">
            <v>0</v>
          </cell>
          <cell r="M4413">
            <v>0</v>
          </cell>
          <cell r="N4413">
            <v>0</v>
          </cell>
          <cell r="O4413">
            <v>0</v>
          </cell>
          <cell r="P4413">
            <v>0</v>
          </cell>
          <cell r="Q4413">
            <v>0</v>
          </cell>
          <cell r="R4413">
            <v>573231.01</v>
          </cell>
          <cell r="S4413">
            <v>1745288.43</v>
          </cell>
          <cell r="T4413">
            <v>4127886.26</v>
          </cell>
          <cell r="U4413">
            <v>5388069.9000000004</v>
          </cell>
          <cell r="V4413">
            <v>6066603.5300000003</v>
          </cell>
          <cell r="W4413">
            <v>6146956.6100000003</v>
          </cell>
          <cell r="X4413">
            <v>6226381.7599999998</v>
          </cell>
          <cell r="Y4413">
            <v>6305886.3200000003</v>
          </cell>
          <cell r="Z4413">
            <v>6389191.79</v>
          </cell>
          <cell r="AA4413">
            <v>6482465.1100000003</v>
          </cell>
          <cell r="AB4413">
            <v>6568214.9500000002</v>
          </cell>
          <cell r="AC4413">
            <v>6654117.0800000001</v>
          </cell>
          <cell r="AD4413">
            <v>6743128.8899999997</v>
          </cell>
          <cell r="AE4413">
            <v>6833331.4100000001</v>
          </cell>
          <cell r="AF4413">
            <v>6924740.5700000003</v>
          </cell>
          <cell r="AG4413">
            <v>7017372.5</v>
          </cell>
          <cell r="AH4413">
            <v>7111243.5700000003</v>
          </cell>
          <cell r="AI4413">
            <v>7206370.3399999999</v>
          </cell>
          <cell r="AJ4413">
            <v>7302769.6200000001</v>
          </cell>
          <cell r="AK4413">
            <v>7400458.4299999997</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row>
        <row r="4414">
          <cell r="A4414" t="str">
            <v>WYIrrigationTime-Of-UseProgram Annual CostsHigh Participation Case0</v>
          </cell>
          <cell r="B4414" t="str">
            <v>WY</v>
          </cell>
          <cell r="C4414" t="str">
            <v>Irrigation</v>
          </cell>
          <cell r="D4414" t="str">
            <v>Time-Of-Use</v>
          </cell>
          <cell r="E4414" t="str">
            <v>Program Annual Costs</v>
          </cell>
          <cell r="F4414" t="str">
            <v>High Participation Case</v>
          </cell>
          <cell r="G4414">
            <v>0</v>
          </cell>
          <cell r="H4414">
            <v>0</v>
          </cell>
          <cell r="I4414">
            <v>0</v>
          </cell>
          <cell r="J4414">
            <v>0</v>
          </cell>
          <cell r="K4414">
            <v>0</v>
          </cell>
          <cell r="L4414">
            <v>0</v>
          </cell>
          <cell r="M4414">
            <v>0</v>
          </cell>
          <cell r="N4414">
            <v>0</v>
          </cell>
          <cell r="O4414">
            <v>0</v>
          </cell>
          <cell r="P4414">
            <v>0</v>
          </cell>
          <cell r="Q4414">
            <v>0</v>
          </cell>
          <cell r="R4414">
            <v>5834317.1500000004</v>
          </cell>
          <cell r="S4414">
            <v>12509121.98</v>
          </cell>
          <cell r="T4414">
            <v>26286343.199999999</v>
          </cell>
          <cell r="U4414">
            <v>16130618.27</v>
          </cell>
          <cell r="V4414">
            <v>10911310.720000001</v>
          </cell>
          <cell r="W4414">
            <v>4823091.07</v>
          </cell>
          <cell r="X4414">
            <v>4899046.41</v>
          </cell>
          <cell r="Y4414">
            <v>4974249.76</v>
          </cell>
          <cell r="Z4414">
            <v>5049879.66</v>
          </cell>
          <cell r="AA4414">
            <v>5126289.05</v>
          </cell>
          <cell r="AB4414">
            <v>5203203.5</v>
          </cell>
          <cell r="AC4414">
            <v>5283869.59</v>
          </cell>
          <cell r="AD4414">
            <v>5405233.1200000001</v>
          </cell>
          <cell r="AE4414">
            <v>5502775.29</v>
          </cell>
          <cell r="AF4414">
            <v>5602414.6799999997</v>
          </cell>
          <cell r="AG4414">
            <v>5704204.7300000004</v>
          </cell>
          <cell r="AH4414">
            <v>5808200.4400000004</v>
          </cell>
          <cell r="AI4414">
            <v>5914458.3899999997</v>
          </cell>
          <cell r="AJ4414">
            <v>6023036.7800000003</v>
          </cell>
          <cell r="AK4414">
            <v>6133995.5099999998</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row>
        <row r="4415">
          <cell r="A4415" t="str">
            <v>WYIrrigationTime-Of-UseNon-Incentive CostsHigh Participation Case0</v>
          </cell>
          <cell r="B4415" t="str">
            <v>WY</v>
          </cell>
          <cell r="C4415" t="str">
            <v>Irrigation</v>
          </cell>
          <cell r="D4415" t="str">
            <v>Time-Of-Use</v>
          </cell>
          <cell r="E4415" t="str">
            <v>Non-Incentive Costs</v>
          </cell>
          <cell r="F4415" t="str">
            <v>High Participation Case</v>
          </cell>
          <cell r="G4415">
            <v>0</v>
          </cell>
          <cell r="H4415">
            <v>0</v>
          </cell>
          <cell r="I4415">
            <v>0</v>
          </cell>
          <cell r="J4415">
            <v>0</v>
          </cell>
          <cell r="K4415">
            <v>0</v>
          </cell>
          <cell r="L4415">
            <v>0</v>
          </cell>
          <cell r="M4415">
            <v>0</v>
          </cell>
          <cell r="N4415">
            <v>0</v>
          </cell>
          <cell r="O4415">
            <v>0</v>
          </cell>
          <cell r="P4415">
            <v>0</v>
          </cell>
          <cell r="Q4415">
            <v>0</v>
          </cell>
          <cell r="R4415">
            <v>5482636.7300000004</v>
          </cell>
          <cell r="S4415">
            <v>11437731.27</v>
          </cell>
          <cell r="T4415">
            <v>23748445.530000001</v>
          </cell>
          <cell r="U4415">
            <v>12818922.52</v>
          </cell>
          <cell r="V4415">
            <v>7177502.6100000003</v>
          </cell>
          <cell r="W4415">
            <v>1035039.42</v>
          </cell>
          <cell r="X4415">
            <v>1056694.75</v>
          </cell>
          <cell r="Y4415">
            <v>1077608.81</v>
          </cell>
          <cell r="Z4415">
            <v>1098962.6200000001</v>
          </cell>
          <cell r="AA4415">
            <v>1121099.71</v>
          </cell>
          <cell r="AB4415">
            <v>1143734.93</v>
          </cell>
          <cell r="AC4415">
            <v>1169950.97</v>
          </cell>
          <cell r="AD4415">
            <v>1234739.83</v>
          </cell>
          <cell r="AE4415">
            <v>1274929.31</v>
          </cell>
          <cell r="AF4415">
            <v>1316427.29</v>
          </cell>
          <cell r="AG4415">
            <v>1359276.37</v>
          </cell>
          <cell r="AH4415">
            <v>1403520.56</v>
          </cell>
          <cell r="AI4415">
            <v>1449205.28</v>
          </cell>
          <cell r="AJ4415">
            <v>1496377.44</v>
          </cell>
          <cell r="AK4415">
            <v>1545085.48</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row>
        <row r="4416">
          <cell r="A4416" t="str">
            <v>WYIrrigationTime-Of-UseSummer Peak Reduction @Meter  (MW)High Participation Case0</v>
          </cell>
          <cell r="B4416" t="str">
            <v>WY</v>
          </cell>
          <cell r="C4416" t="str">
            <v>Irrigation</v>
          </cell>
          <cell r="D4416" t="str">
            <v>Time-Of-Use</v>
          </cell>
          <cell r="E4416" t="str">
            <v>Summer Peak Reduction @Meter  (MW)</v>
          </cell>
          <cell r="F4416" t="str">
            <v>High Participation Case</v>
          </cell>
          <cell r="G4416">
            <v>0</v>
          </cell>
          <cell r="H4416">
            <v>0</v>
          </cell>
          <cell r="I4416">
            <v>0</v>
          </cell>
          <cell r="J4416">
            <v>0</v>
          </cell>
          <cell r="K4416">
            <v>0</v>
          </cell>
          <cell r="L4416">
            <v>0</v>
          </cell>
          <cell r="M4416">
            <v>0</v>
          </cell>
          <cell r="N4416">
            <v>0</v>
          </cell>
          <cell r="O4416">
            <v>0</v>
          </cell>
          <cell r="P4416">
            <v>0</v>
          </cell>
          <cell r="Q4416">
            <v>0</v>
          </cell>
          <cell r="R4416">
            <v>5.1061481672101516</v>
          </cell>
          <cell r="S4416">
            <v>15.546439584201273</v>
          </cell>
          <cell r="T4416">
            <v>36.769815927493447</v>
          </cell>
          <cell r="U4416">
            <v>47.99510590524666</v>
          </cell>
          <cell r="V4416">
            <v>54.039254216657497</v>
          </cell>
          <cell r="W4416">
            <v>54.75501228123791</v>
          </cell>
          <cell r="X4416">
            <v>55.462504704051796</v>
          </cell>
          <cell r="Y4416">
            <v>56.170704503007471</v>
          </cell>
          <cell r="Z4416">
            <v>56.91276145592839</v>
          </cell>
          <cell r="AA4416">
            <v>57.74360864977195</v>
          </cell>
          <cell r="AB4416">
            <v>58.507439221742665</v>
          </cell>
          <cell r="AC4416">
            <v>59.27262640549219</v>
          </cell>
          <cell r="AD4416">
            <v>60.065513565673378</v>
          </cell>
          <cell r="AE4416">
            <v>60.869007140432515</v>
          </cell>
          <cell r="AF4416">
            <v>61.683249011282939</v>
          </cell>
          <cell r="AG4416">
            <v>62.508382957680382</v>
          </cell>
          <cell r="AH4416">
            <v>63.344554682411669</v>
          </cell>
          <cell r="AI4416">
            <v>64.191911837323005</v>
          </cell>
          <cell r="AJ4416">
            <v>65.050604049392433</v>
          </cell>
          <cell r="AK4416">
            <v>65.920782947151125</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row>
        <row r="4417">
          <cell r="A4417" t="str">
            <v>WYIrrigationTime-Of-UseSummer Peak Reduction @Generation (MW)High Participation Case0</v>
          </cell>
          <cell r="B4417" t="str">
            <v>WY</v>
          </cell>
          <cell r="C4417" t="str">
            <v>Irrigation</v>
          </cell>
          <cell r="D4417" t="str">
            <v>Time-Of-Use</v>
          </cell>
          <cell r="E4417" t="str">
            <v>Summer Peak Reduction @Generation (MW)</v>
          </cell>
          <cell r="F4417" t="str">
            <v>High Participation Case</v>
          </cell>
          <cell r="G4417">
            <v>0</v>
          </cell>
          <cell r="H4417">
            <v>0</v>
          </cell>
          <cell r="I4417">
            <v>0</v>
          </cell>
          <cell r="J4417">
            <v>0</v>
          </cell>
          <cell r="K4417">
            <v>0</v>
          </cell>
          <cell r="L4417">
            <v>0</v>
          </cell>
          <cell r="M4417">
            <v>0</v>
          </cell>
          <cell r="N4417">
            <v>0</v>
          </cell>
          <cell r="O4417">
            <v>0</v>
          </cell>
          <cell r="P4417">
            <v>0</v>
          </cell>
          <cell r="Q4417">
            <v>0</v>
          </cell>
          <cell r="R4417">
            <v>5.6309529854545115</v>
          </cell>
          <cell r="S4417">
            <v>17.1442871462299</v>
          </cell>
          <cell r="T4417">
            <v>40.548980952242438</v>
          </cell>
          <cell r="U4417">
            <v>52.92799504328039</v>
          </cell>
          <cell r="V4417">
            <v>59.593354892652727</v>
          </cell>
          <cell r="W4417">
            <v>60.382677857562754</v>
          </cell>
          <cell r="X4417">
            <v>61.162885646285609</v>
          </cell>
          <cell r="Y4417">
            <v>61.94387351456492</v>
          </cell>
          <cell r="Z4417">
            <v>62.762198341341403</v>
          </cell>
          <cell r="AA4417">
            <v>63.678439181486489</v>
          </cell>
          <cell r="AB4417">
            <v>64.520775498172327</v>
          </cell>
          <cell r="AC4417">
            <v>65.364607857843168</v>
          </cell>
          <cell r="AD4417">
            <v>66.238987169908881</v>
          </cell>
          <cell r="AE4417">
            <v>67.125063013269198</v>
          </cell>
          <cell r="AF4417">
            <v>68.022991851877961</v>
          </cell>
          <cell r="AG4417">
            <v>68.932932242700019</v>
          </cell>
          <cell r="AH4417">
            <v>69.855044863709381</v>
          </cell>
          <cell r="AI4417">
            <v>70.789492542261797</v>
          </cell>
          <cell r="AJ4417">
            <v>71.73644028384696</v>
          </cell>
          <cell r="AK4417">
            <v>72.696055301225314</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row>
        <row r="4418">
          <cell r="A4418" t="str">
            <v>WYIrrigationTime-Of-UseWinter Peak Reduction @Meter  (MW)High Participation Case0</v>
          </cell>
          <cell r="B4418" t="str">
            <v>WY</v>
          </cell>
          <cell r="C4418" t="str">
            <v>Irrigation</v>
          </cell>
          <cell r="D4418" t="str">
            <v>Time-Of-Use</v>
          </cell>
          <cell r="E4418" t="str">
            <v>Winter Peak Reduction @Meter  (MW)</v>
          </cell>
          <cell r="F4418" t="str">
            <v>High Participation Case</v>
          </cell>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row>
        <row r="4419">
          <cell r="A4419" t="str">
            <v>WYIrrigationTime-Of-UseWinter Peak Reduction @Generation (MW)High Participation Case0</v>
          </cell>
          <cell r="B4419" t="str">
            <v>WY</v>
          </cell>
          <cell r="C4419" t="str">
            <v>Irrigation</v>
          </cell>
          <cell r="D4419" t="str">
            <v>Time-Of-Use</v>
          </cell>
          <cell r="E4419" t="str">
            <v>Winter Peak Reduction @Generation (MW)</v>
          </cell>
          <cell r="F4419" t="str">
            <v>High Participation Case</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row>
        <row r="4420">
          <cell r="A4420" t="str">
            <v>WYIrrigationTime-Of-UseProgram Annual BenefitsHigh Participation Case0</v>
          </cell>
          <cell r="B4420" t="str">
            <v>WY</v>
          </cell>
          <cell r="C4420" t="str">
            <v>Irrigation</v>
          </cell>
          <cell r="D4420" t="str">
            <v>Time-Of-Use</v>
          </cell>
          <cell r="E4420" t="str">
            <v>Program Annual Benefits</v>
          </cell>
          <cell r="F4420" t="str">
            <v>High Participation Case</v>
          </cell>
          <cell r="G4420">
            <v>0</v>
          </cell>
        </row>
        <row r="4421">
          <cell r="A4421" t="str">
            <v>WYIrrigationTime-Of-UseNew ParticipantsHigh Participation Case0</v>
          </cell>
          <cell r="B4421" t="str">
            <v>WY</v>
          </cell>
          <cell r="C4421" t="str">
            <v>Irrigation</v>
          </cell>
          <cell r="D4421" t="str">
            <v>Time-Of-Use</v>
          </cell>
          <cell r="E4421" t="str">
            <v>New Participants</v>
          </cell>
          <cell r="F4421" t="str">
            <v>High Participation Case</v>
          </cell>
          <cell r="G4421">
            <v>0</v>
          </cell>
          <cell r="H4421">
            <v>0</v>
          </cell>
          <cell r="I4421">
            <v>0</v>
          </cell>
          <cell r="J4421">
            <v>0</v>
          </cell>
          <cell r="K4421">
            <v>0</v>
          </cell>
          <cell r="L4421">
            <v>0</v>
          </cell>
          <cell r="M4421">
            <v>0</v>
          </cell>
          <cell r="N4421">
            <v>0</v>
          </cell>
          <cell r="O4421">
            <v>0</v>
          </cell>
          <cell r="P4421">
            <v>0</v>
          </cell>
          <cell r="Q4421">
            <v>0</v>
          </cell>
          <cell r="R4421">
            <v>16746.686550000006</v>
          </cell>
          <cell r="S4421">
            <v>34271.919000000009</v>
          </cell>
          <cell r="T4421">
            <v>69833.664450000011</v>
          </cell>
          <cell r="U4421">
            <v>36847.527750000037</v>
          </cell>
          <cell r="V4421">
            <v>20100.588749999937</v>
          </cell>
          <cell r="W4421">
            <v>2583.0255000000179</v>
          </cell>
          <cell r="X4421">
            <v>2585.7149999999965</v>
          </cell>
          <cell r="Y4421">
            <v>2585.2035000000324</v>
          </cell>
          <cell r="Z4421">
            <v>2584.5764999999665</v>
          </cell>
          <cell r="AA4421">
            <v>2584.3950000000186</v>
          </cell>
          <cell r="AB4421">
            <v>2584.7249999999767</v>
          </cell>
          <cell r="AC4421">
            <v>2592.8595000000205</v>
          </cell>
          <cell r="AD4421">
            <v>2694.0321599718882</v>
          </cell>
          <cell r="AE4421">
            <v>2731.0805338135397</v>
          </cell>
          <cell r="AF4421">
            <v>2768.6383974915661</v>
          </cell>
          <cell r="AG4421">
            <v>2806.7127575183695</v>
          </cell>
          <cell r="AH4421">
            <v>2845.3107167601411</v>
          </cell>
          <cell r="AI4421">
            <v>2884.4394757617847</v>
          </cell>
          <cell r="AJ4421">
            <v>2924.1063340901455</v>
          </cell>
          <cell r="AK4421">
            <v>2964.3186916958948</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row>
        <row r="4422">
          <cell r="A4422" t="str">
            <v>WYIrrigationTime-Of-UseIncentive CostsHigh Participation Case0</v>
          </cell>
          <cell r="B4422" t="str">
            <v>WY</v>
          </cell>
          <cell r="C4422" t="str">
            <v>Irrigation</v>
          </cell>
          <cell r="D4422" t="str">
            <v>Time-Of-Use</v>
          </cell>
          <cell r="E4422" t="str">
            <v>Incentive Costs</v>
          </cell>
          <cell r="F4422" t="str">
            <v>High Participation Case</v>
          </cell>
          <cell r="G4422">
            <v>0</v>
          </cell>
          <cell r="H4422">
            <v>0</v>
          </cell>
          <cell r="I4422">
            <v>0</v>
          </cell>
          <cell r="J4422">
            <v>0</v>
          </cell>
          <cell r="K4422">
            <v>0</v>
          </cell>
          <cell r="L4422">
            <v>0</v>
          </cell>
          <cell r="M4422">
            <v>0</v>
          </cell>
          <cell r="N4422">
            <v>0</v>
          </cell>
          <cell r="O4422">
            <v>0</v>
          </cell>
          <cell r="P4422">
            <v>0</v>
          </cell>
          <cell r="Q4422">
            <v>0</v>
          </cell>
          <cell r="R4422">
            <v>351680.42</v>
          </cell>
          <cell r="S4422">
            <v>1071390.72</v>
          </cell>
          <cell r="T4422">
            <v>2537897.67</v>
          </cell>
          <cell r="U4422">
            <v>3311695.75</v>
          </cell>
          <cell r="V4422">
            <v>3733808.12</v>
          </cell>
          <cell r="W4422">
            <v>3788051.65</v>
          </cell>
          <cell r="X4422">
            <v>3842351.67</v>
          </cell>
          <cell r="Y4422">
            <v>3896640.94</v>
          </cell>
          <cell r="Z4422">
            <v>3950917.05</v>
          </cell>
          <cell r="AA4422">
            <v>4005189.34</v>
          </cell>
          <cell r="AB4422">
            <v>4059468.57</v>
          </cell>
          <cell r="AC4422">
            <v>4113918.62</v>
          </cell>
          <cell r="AD4422">
            <v>4170493.29</v>
          </cell>
          <cell r="AE4422">
            <v>4227845.9800000004</v>
          </cell>
          <cell r="AF4422">
            <v>4285987.3899999997</v>
          </cell>
          <cell r="AG4422">
            <v>4344928.3600000003</v>
          </cell>
          <cell r="AH4422">
            <v>4404679.88</v>
          </cell>
          <cell r="AI4422">
            <v>4465253.1100000003</v>
          </cell>
          <cell r="AJ4422">
            <v>4526659.34</v>
          </cell>
          <cell r="AK4422">
            <v>4588910.04</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row>
        <row r="4423">
          <cell r="A4423" t="str">
            <v>WYIrrigationTime-Of-UseParticipantsHigh Participation Case0</v>
          </cell>
          <cell r="B4423" t="str">
            <v>WY</v>
          </cell>
          <cell r="C4423" t="str">
            <v>Irrigation</v>
          </cell>
          <cell r="D4423" t="str">
            <v>Time-Of-Use</v>
          </cell>
          <cell r="E4423" t="str">
            <v>Participants</v>
          </cell>
          <cell r="F4423" t="str">
            <v>High Participation Case</v>
          </cell>
          <cell r="G4423">
            <v>0</v>
          </cell>
          <cell r="H4423">
            <v>0</v>
          </cell>
          <cell r="I4423">
            <v>0</v>
          </cell>
          <cell r="J4423">
            <v>0</v>
          </cell>
          <cell r="K4423">
            <v>0</v>
          </cell>
          <cell r="L4423">
            <v>0</v>
          </cell>
          <cell r="M4423">
            <v>0</v>
          </cell>
          <cell r="N4423">
            <v>0</v>
          </cell>
          <cell r="O4423">
            <v>0</v>
          </cell>
          <cell r="P4423">
            <v>0</v>
          </cell>
          <cell r="Q4423">
            <v>0</v>
          </cell>
          <cell r="R4423">
            <v>16746.686550000006</v>
          </cell>
          <cell r="S4423">
            <v>51018.605550000015</v>
          </cell>
          <cell r="T4423">
            <v>120852.27000000002</v>
          </cell>
          <cell r="U4423">
            <v>157699.79775000006</v>
          </cell>
          <cell r="V4423">
            <v>177800.38649999999</v>
          </cell>
          <cell r="W4423">
            <v>180383.41200000001</v>
          </cell>
          <cell r="X4423">
            <v>182969.12700000001</v>
          </cell>
          <cell r="Y4423">
            <v>185554.33050000004</v>
          </cell>
          <cell r="Z4423">
            <v>188138.90700000001</v>
          </cell>
          <cell r="AA4423">
            <v>190723.30200000003</v>
          </cell>
          <cell r="AB4423">
            <v>193308.027</v>
          </cell>
          <cell r="AC4423">
            <v>195900.88650000002</v>
          </cell>
          <cell r="AD4423">
            <v>198594.91865997191</v>
          </cell>
          <cell r="AE4423">
            <v>201325.99919378545</v>
          </cell>
          <cell r="AF4423">
            <v>204094.63759127702</v>
          </cell>
          <cell r="AG4423">
            <v>206901.35034879539</v>
          </cell>
          <cell r="AH4423">
            <v>209746.66106555553</v>
          </cell>
          <cell r="AI4423">
            <v>212631.10054131731</v>
          </cell>
          <cell r="AJ4423">
            <v>215555.20687540746</v>
          </cell>
          <cell r="AK4423">
            <v>218519.52556710335</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row>
        <row r="4424">
          <cell r="A4424" t="str">
            <v>WYLarge C&amp;ITime-Of-UseProgram Annual BenefitsHigh Participation Case0</v>
          </cell>
          <cell r="B4424" t="str">
            <v>WY</v>
          </cell>
          <cell r="C4424" t="str">
            <v>Large C&amp;I</v>
          </cell>
          <cell r="D4424" t="str">
            <v>Time-Of-Use</v>
          </cell>
          <cell r="E4424" t="str">
            <v>Program Annual Benefits</v>
          </cell>
          <cell r="F4424" t="str">
            <v>High Participation Case</v>
          </cell>
          <cell r="G4424">
            <v>0</v>
          </cell>
          <cell r="H4424">
            <v>0</v>
          </cell>
          <cell r="I4424">
            <v>0</v>
          </cell>
          <cell r="J4424">
            <v>0</v>
          </cell>
          <cell r="K4424">
            <v>0</v>
          </cell>
          <cell r="L4424">
            <v>0</v>
          </cell>
          <cell r="M4424">
            <v>0</v>
          </cell>
          <cell r="N4424">
            <v>0</v>
          </cell>
          <cell r="O4424">
            <v>0</v>
          </cell>
          <cell r="P4424">
            <v>0</v>
          </cell>
          <cell r="Q4424">
            <v>0</v>
          </cell>
          <cell r="R4424">
            <v>573231.01</v>
          </cell>
          <cell r="S4424">
            <v>1745288.43</v>
          </cell>
          <cell r="T4424">
            <v>4127886.26</v>
          </cell>
          <cell r="U4424">
            <v>5388069.9000000004</v>
          </cell>
          <cell r="V4424">
            <v>6066603.5300000003</v>
          </cell>
          <cell r="W4424">
            <v>6146956.6100000003</v>
          </cell>
          <cell r="X4424">
            <v>6226381.7599999998</v>
          </cell>
          <cell r="Y4424">
            <v>6305886.3200000003</v>
          </cell>
          <cell r="Z4424">
            <v>6389191.79</v>
          </cell>
          <cell r="AA4424">
            <v>6482465.1100000003</v>
          </cell>
          <cell r="AB4424">
            <v>6568214.9500000002</v>
          </cell>
          <cell r="AC4424">
            <v>6654117.0800000001</v>
          </cell>
          <cell r="AD4424">
            <v>6743128.8899999997</v>
          </cell>
          <cell r="AE4424">
            <v>6833331.4100000001</v>
          </cell>
          <cell r="AF4424">
            <v>6924740.5700000003</v>
          </cell>
          <cell r="AG4424">
            <v>7017372.5</v>
          </cell>
          <cell r="AH4424">
            <v>7111243.5700000003</v>
          </cell>
          <cell r="AI4424">
            <v>7206370.3399999999</v>
          </cell>
          <cell r="AJ4424">
            <v>7302769.6200000001</v>
          </cell>
          <cell r="AK4424">
            <v>7400458.4299999997</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row>
        <row r="4425">
          <cell r="A4425" t="str">
            <v>WYLarge C&amp;ITime-Of-UseProgram Annual CostsHigh Participation Case0</v>
          </cell>
          <cell r="B4425" t="str">
            <v>WY</v>
          </cell>
          <cell r="C4425" t="str">
            <v>Large C&amp;I</v>
          </cell>
          <cell r="D4425" t="str">
            <v>Time-Of-Use</v>
          </cell>
          <cell r="E4425" t="str">
            <v>Program Annual Costs</v>
          </cell>
          <cell r="F4425" t="str">
            <v>High Participation Case</v>
          </cell>
          <cell r="G4425">
            <v>0</v>
          </cell>
          <cell r="H4425">
            <v>0</v>
          </cell>
          <cell r="I4425">
            <v>0</v>
          </cell>
          <cell r="J4425">
            <v>0</v>
          </cell>
          <cell r="K4425">
            <v>0</v>
          </cell>
          <cell r="L4425">
            <v>0</v>
          </cell>
          <cell r="M4425">
            <v>0</v>
          </cell>
          <cell r="N4425">
            <v>0</v>
          </cell>
          <cell r="O4425">
            <v>0</v>
          </cell>
          <cell r="P4425">
            <v>0</v>
          </cell>
          <cell r="Q4425">
            <v>0</v>
          </cell>
          <cell r="R4425">
            <v>5834317.1500000004</v>
          </cell>
          <cell r="S4425">
            <v>12509121.98</v>
          </cell>
          <cell r="T4425">
            <v>26286343.199999999</v>
          </cell>
          <cell r="U4425">
            <v>16130618.27</v>
          </cell>
          <cell r="V4425">
            <v>10911310.720000001</v>
          </cell>
          <cell r="W4425">
            <v>4823091.07</v>
          </cell>
          <cell r="X4425">
            <v>4899046.41</v>
          </cell>
          <cell r="Y4425">
            <v>4974249.76</v>
          </cell>
          <cell r="Z4425">
            <v>5049879.66</v>
          </cell>
          <cell r="AA4425">
            <v>5126289.05</v>
          </cell>
          <cell r="AB4425">
            <v>5203203.5</v>
          </cell>
          <cell r="AC4425">
            <v>5283869.59</v>
          </cell>
          <cell r="AD4425">
            <v>5405233.1200000001</v>
          </cell>
          <cell r="AE4425">
            <v>5502775.29</v>
          </cell>
          <cell r="AF4425">
            <v>5602414.6799999997</v>
          </cell>
          <cell r="AG4425">
            <v>5704204.7300000004</v>
          </cell>
          <cell r="AH4425">
            <v>5808200.4400000004</v>
          </cell>
          <cell r="AI4425">
            <v>5914458.3899999997</v>
          </cell>
          <cell r="AJ4425">
            <v>6023036.7800000003</v>
          </cell>
          <cell r="AK4425">
            <v>6133995.5099999998</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row>
        <row r="4426">
          <cell r="A4426" t="str">
            <v>WYLarge C&amp;ITime-Of-UseNon-Incentive CostsHigh Participation Case0</v>
          </cell>
          <cell r="B4426" t="str">
            <v>WY</v>
          </cell>
          <cell r="C4426" t="str">
            <v>Large C&amp;I</v>
          </cell>
          <cell r="D4426" t="str">
            <v>Time-Of-Use</v>
          </cell>
          <cell r="E4426" t="str">
            <v>Non-Incentive Costs</v>
          </cell>
          <cell r="F4426" t="str">
            <v>High Participation Case</v>
          </cell>
          <cell r="G4426">
            <v>0</v>
          </cell>
          <cell r="H4426">
            <v>0</v>
          </cell>
          <cell r="I4426">
            <v>0</v>
          </cell>
          <cell r="J4426">
            <v>0</v>
          </cell>
          <cell r="K4426">
            <v>0</v>
          </cell>
          <cell r="L4426">
            <v>0</v>
          </cell>
          <cell r="M4426">
            <v>0</v>
          </cell>
          <cell r="N4426">
            <v>0</v>
          </cell>
          <cell r="O4426">
            <v>0</v>
          </cell>
          <cell r="P4426">
            <v>0</v>
          </cell>
          <cell r="Q4426">
            <v>0</v>
          </cell>
          <cell r="R4426">
            <v>5482636.7300000004</v>
          </cell>
          <cell r="S4426">
            <v>11437731.27</v>
          </cell>
          <cell r="T4426">
            <v>23748445.530000001</v>
          </cell>
          <cell r="U4426">
            <v>12818922.52</v>
          </cell>
          <cell r="V4426">
            <v>7177502.6100000003</v>
          </cell>
          <cell r="W4426">
            <v>1035039.42</v>
          </cell>
          <cell r="X4426">
            <v>1056694.75</v>
          </cell>
          <cell r="Y4426">
            <v>1077608.81</v>
          </cell>
          <cell r="Z4426">
            <v>1098962.6200000001</v>
          </cell>
          <cell r="AA4426">
            <v>1121099.71</v>
          </cell>
          <cell r="AB4426">
            <v>1143734.93</v>
          </cell>
          <cell r="AC4426">
            <v>1169950.97</v>
          </cell>
          <cell r="AD4426">
            <v>1234739.83</v>
          </cell>
          <cell r="AE4426">
            <v>1274929.31</v>
          </cell>
          <cell r="AF4426">
            <v>1316427.29</v>
          </cell>
          <cell r="AG4426">
            <v>1359276.37</v>
          </cell>
          <cell r="AH4426">
            <v>1403520.56</v>
          </cell>
          <cell r="AI4426">
            <v>1449205.28</v>
          </cell>
          <cell r="AJ4426">
            <v>1496377.44</v>
          </cell>
          <cell r="AK4426">
            <v>1545085.48</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row>
        <row r="4427">
          <cell r="A4427" t="str">
            <v>WYLarge C&amp;ITime-Of-UseSummer Peak Reduction @Meter  (MW)High Participation Case0</v>
          </cell>
          <cell r="B4427" t="str">
            <v>WY</v>
          </cell>
          <cell r="C4427" t="str">
            <v>Large C&amp;I</v>
          </cell>
          <cell r="D4427" t="str">
            <v>Time-Of-Use</v>
          </cell>
          <cell r="E4427" t="str">
            <v>Summer Peak Reduction @Meter  (MW)</v>
          </cell>
          <cell r="F4427" t="str">
            <v>High Participation Case</v>
          </cell>
          <cell r="G4427">
            <v>0</v>
          </cell>
          <cell r="H4427">
            <v>0</v>
          </cell>
          <cell r="I4427">
            <v>0</v>
          </cell>
          <cell r="J4427">
            <v>0</v>
          </cell>
          <cell r="K4427">
            <v>0</v>
          </cell>
          <cell r="L4427">
            <v>0</v>
          </cell>
          <cell r="M4427">
            <v>0</v>
          </cell>
          <cell r="N4427">
            <v>0</v>
          </cell>
          <cell r="O4427">
            <v>0</v>
          </cell>
          <cell r="P4427">
            <v>0</v>
          </cell>
          <cell r="Q4427">
            <v>0</v>
          </cell>
          <cell r="R4427">
            <v>5.1061481672101516</v>
          </cell>
          <cell r="S4427">
            <v>15.546439584201273</v>
          </cell>
          <cell r="T4427">
            <v>36.769815927493447</v>
          </cell>
          <cell r="U4427">
            <v>47.99510590524666</v>
          </cell>
          <cell r="V4427">
            <v>54.039254216657497</v>
          </cell>
          <cell r="W4427">
            <v>54.75501228123791</v>
          </cell>
          <cell r="X4427">
            <v>55.462504704051796</v>
          </cell>
          <cell r="Y4427">
            <v>56.170704503007471</v>
          </cell>
          <cell r="Z4427">
            <v>56.91276145592839</v>
          </cell>
          <cell r="AA4427">
            <v>57.74360864977195</v>
          </cell>
          <cell r="AB4427">
            <v>58.507439221742665</v>
          </cell>
          <cell r="AC4427">
            <v>59.27262640549219</v>
          </cell>
          <cell r="AD4427">
            <v>60.065513565673378</v>
          </cell>
          <cell r="AE4427">
            <v>60.869007140432515</v>
          </cell>
          <cell r="AF4427">
            <v>61.683249011282939</v>
          </cell>
          <cell r="AG4427">
            <v>62.508382957680382</v>
          </cell>
          <cell r="AH4427">
            <v>63.344554682411669</v>
          </cell>
          <cell r="AI4427">
            <v>64.191911837323005</v>
          </cell>
          <cell r="AJ4427">
            <v>65.050604049392433</v>
          </cell>
          <cell r="AK4427">
            <v>65.920782947151125</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row>
        <row r="4428">
          <cell r="A4428" t="str">
            <v>WYLarge C&amp;ITime-Of-UseSummer Peak Reduction @Generation (MW)High Participation Case0</v>
          </cell>
          <cell r="B4428" t="str">
            <v>WY</v>
          </cell>
          <cell r="C4428" t="str">
            <v>Large C&amp;I</v>
          </cell>
          <cell r="D4428" t="str">
            <v>Time-Of-Use</v>
          </cell>
          <cell r="E4428" t="str">
            <v>Summer Peak Reduction @Generation (MW)</v>
          </cell>
          <cell r="F4428" t="str">
            <v>High Participation Case</v>
          </cell>
          <cell r="G4428">
            <v>0</v>
          </cell>
          <cell r="H4428">
            <v>0</v>
          </cell>
          <cell r="I4428">
            <v>0</v>
          </cell>
          <cell r="J4428">
            <v>0</v>
          </cell>
          <cell r="K4428">
            <v>0</v>
          </cell>
          <cell r="L4428">
            <v>0</v>
          </cell>
          <cell r="M4428">
            <v>0</v>
          </cell>
          <cell r="N4428">
            <v>0</v>
          </cell>
          <cell r="O4428">
            <v>0</v>
          </cell>
          <cell r="P4428">
            <v>0</v>
          </cell>
          <cell r="Q4428">
            <v>0</v>
          </cell>
          <cell r="R4428">
            <v>5.6309529854545115</v>
          </cell>
          <cell r="S4428">
            <v>17.1442871462299</v>
          </cell>
          <cell r="T4428">
            <v>40.548980952242438</v>
          </cell>
          <cell r="U4428">
            <v>52.92799504328039</v>
          </cell>
          <cell r="V4428">
            <v>59.593354892652727</v>
          </cell>
          <cell r="W4428">
            <v>60.382677857562754</v>
          </cell>
          <cell r="X4428">
            <v>61.162885646285609</v>
          </cell>
          <cell r="Y4428">
            <v>61.94387351456492</v>
          </cell>
          <cell r="Z4428">
            <v>62.762198341341403</v>
          </cell>
          <cell r="AA4428">
            <v>63.678439181486489</v>
          </cell>
          <cell r="AB4428">
            <v>64.520775498172327</v>
          </cell>
          <cell r="AC4428">
            <v>65.364607857843168</v>
          </cell>
          <cell r="AD4428">
            <v>66.238987169908881</v>
          </cell>
          <cell r="AE4428">
            <v>67.125063013269198</v>
          </cell>
          <cell r="AF4428">
            <v>68.022991851877961</v>
          </cell>
          <cell r="AG4428">
            <v>68.932932242700019</v>
          </cell>
          <cell r="AH4428">
            <v>69.855044863709381</v>
          </cell>
          <cell r="AI4428">
            <v>70.789492542261797</v>
          </cell>
          <cell r="AJ4428">
            <v>71.73644028384696</v>
          </cell>
          <cell r="AK4428">
            <v>72.696055301225314</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row>
        <row r="4429">
          <cell r="A4429" t="str">
            <v>WYLarge C&amp;ITime-Of-UseWinter Peak Reduction @Meter  (MW)High Participation Case0</v>
          </cell>
          <cell r="B4429" t="str">
            <v>WY</v>
          </cell>
          <cell r="C4429" t="str">
            <v>Large C&amp;I</v>
          </cell>
          <cell r="D4429" t="str">
            <v>Time-Of-Use</v>
          </cell>
          <cell r="E4429" t="str">
            <v>Winter Peak Reduction @Meter  (MW)</v>
          </cell>
          <cell r="F4429" t="str">
            <v>High Participation Case</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row>
        <row r="4430">
          <cell r="A4430" t="str">
            <v>WYLarge C&amp;ITime-Of-UseWinter Peak Reduction @Generation (MW)High Participation Case0</v>
          </cell>
          <cell r="B4430" t="str">
            <v>WY</v>
          </cell>
          <cell r="C4430" t="str">
            <v>Large C&amp;I</v>
          </cell>
          <cell r="D4430" t="str">
            <v>Time-Of-Use</v>
          </cell>
          <cell r="E4430" t="str">
            <v>Winter Peak Reduction @Generation (MW)</v>
          </cell>
          <cell r="F4430" t="str">
            <v>High Participation Case</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row>
        <row r="4431">
          <cell r="A4431" t="str">
            <v>WYLarge C&amp;ITime-Of-UseProgram Annual BenefitsHigh Participation Case0</v>
          </cell>
          <cell r="B4431" t="str">
            <v>WY</v>
          </cell>
          <cell r="C4431" t="str">
            <v>Large C&amp;I</v>
          </cell>
          <cell r="D4431" t="str">
            <v>Time-Of-Use</v>
          </cell>
          <cell r="E4431" t="str">
            <v>Program Annual Benefits</v>
          </cell>
          <cell r="F4431" t="str">
            <v>High Participation Case</v>
          </cell>
          <cell r="G4431">
            <v>0</v>
          </cell>
        </row>
        <row r="4432">
          <cell r="A4432" t="str">
            <v>WYLarge C&amp;ITime-Of-UseNew ParticipantsHigh Participation Case0</v>
          </cell>
          <cell r="B4432" t="str">
            <v>WY</v>
          </cell>
          <cell r="C4432" t="str">
            <v>Large C&amp;I</v>
          </cell>
          <cell r="D4432" t="str">
            <v>Time-Of-Use</v>
          </cell>
          <cell r="E4432" t="str">
            <v>New Participants</v>
          </cell>
          <cell r="F4432" t="str">
            <v>High Participation Case</v>
          </cell>
          <cell r="G4432">
            <v>0</v>
          </cell>
          <cell r="H4432">
            <v>0</v>
          </cell>
          <cell r="I4432">
            <v>0</v>
          </cell>
          <cell r="J4432">
            <v>0</v>
          </cell>
          <cell r="K4432">
            <v>0</v>
          </cell>
          <cell r="L4432">
            <v>0</v>
          </cell>
          <cell r="M4432">
            <v>0</v>
          </cell>
          <cell r="N4432">
            <v>0</v>
          </cell>
          <cell r="O4432">
            <v>0</v>
          </cell>
          <cell r="P4432">
            <v>0</v>
          </cell>
          <cell r="Q4432">
            <v>0</v>
          </cell>
          <cell r="R4432">
            <v>16746.686550000006</v>
          </cell>
          <cell r="S4432">
            <v>34271.919000000009</v>
          </cell>
          <cell r="T4432">
            <v>69833.664450000011</v>
          </cell>
          <cell r="U4432">
            <v>36847.527750000037</v>
          </cell>
          <cell r="V4432">
            <v>20100.588749999937</v>
          </cell>
          <cell r="W4432">
            <v>2583.0255000000179</v>
          </cell>
          <cell r="X4432">
            <v>2585.7149999999965</v>
          </cell>
          <cell r="Y4432">
            <v>2585.2035000000324</v>
          </cell>
          <cell r="Z4432">
            <v>2584.5764999999665</v>
          </cell>
          <cell r="AA4432">
            <v>2584.3950000000186</v>
          </cell>
          <cell r="AB4432">
            <v>2584.7249999999767</v>
          </cell>
          <cell r="AC4432">
            <v>2592.8595000000205</v>
          </cell>
          <cell r="AD4432">
            <v>2694.0321599718882</v>
          </cell>
          <cell r="AE4432">
            <v>2731.0805338135397</v>
          </cell>
          <cell r="AF4432">
            <v>2768.6383974915661</v>
          </cell>
          <cell r="AG4432">
            <v>2806.7127575183695</v>
          </cell>
          <cell r="AH4432">
            <v>2845.3107167601411</v>
          </cell>
          <cell r="AI4432">
            <v>2884.4394757617847</v>
          </cell>
          <cell r="AJ4432">
            <v>2924.1063340901455</v>
          </cell>
          <cell r="AK4432">
            <v>2964.3186916958948</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row>
        <row r="4433">
          <cell r="A4433" t="str">
            <v>WYLarge C&amp;ITime-Of-UseIncentive CostsHigh Participation Case0</v>
          </cell>
          <cell r="B4433" t="str">
            <v>WY</v>
          </cell>
          <cell r="C4433" t="str">
            <v>Large C&amp;I</v>
          </cell>
          <cell r="D4433" t="str">
            <v>Time-Of-Use</v>
          </cell>
          <cell r="E4433" t="str">
            <v>Incentive Costs</v>
          </cell>
          <cell r="F4433" t="str">
            <v>High Participation Case</v>
          </cell>
          <cell r="G4433">
            <v>0</v>
          </cell>
          <cell r="H4433">
            <v>0</v>
          </cell>
          <cell r="I4433">
            <v>0</v>
          </cell>
          <cell r="J4433">
            <v>0</v>
          </cell>
          <cell r="K4433">
            <v>0</v>
          </cell>
          <cell r="L4433">
            <v>0</v>
          </cell>
          <cell r="M4433">
            <v>0</v>
          </cell>
          <cell r="N4433">
            <v>0</v>
          </cell>
          <cell r="O4433">
            <v>0</v>
          </cell>
          <cell r="P4433">
            <v>0</v>
          </cell>
          <cell r="Q4433">
            <v>0</v>
          </cell>
          <cell r="R4433">
            <v>351680.42</v>
          </cell>
          <cell r="S4433">
            <v>1071390.72</v>
          </cell>
          <cell r="T4433">
            <v>2537897.67</v>
          </cell>
          <cell r="U4433">
            <v>3311695.75</v>
          </cell>
          <cell r="V4433">
            <v>3733808.12</v>
          </cell>
          <cell r="W4433">
            <v>3788051.65</v>
          </cell>
          <cell r="X4433">
            <v>3842351.67</v>
          </cell>
          <cell r="Y4433">
            <v>3896640.94</v>
          </cell>
          <cell r="Z4433">
            <v>3950917.05</v>
          </cell>
          <cell r="AA4433">
            <v>4005189.34</v>
          </cell>
          <cell r="AB4433">
            <v>4059468.57</v>
          </cell>
          <cell r="AC4433">
            <v>4113918.62</v>
          </cell>
          <cell r="AD4433">
            <v>4170493.29</v>
          </cell>
          <cell r="AE4433">
            <v>4227845.9800000004</v>
          </cell>
          <cell r="AF4433">
            <v>4285987.3899999997</v>
          </cell>
          <cell r="AG4433">
            <v>4344928.3600000003</v>
          </cell>
          <cell r="AH4433">
            <v>4404679.88</v>
          </cell>
          <cell r="AI4433">
            <v>4465253.1100000003</v>
          </cell>
          <cell r="AJ4433">
            <v>4526659.34</v>
          </cell>
          <cell r="AK4433">
            <v>4588910.04</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row>
        <row r="4434">
          <cell r="A4434" t="str">
            <v>WYLarge C&amp;ITime-Of-UseParticipantsHigh Participation Case0</v>
          </cell>
          <cell r="B4434" t="str">
            <v>WY</v>
          </cell>
          <cell r="C4434" t="str">
            <v>Large C&amp;I</v>
          </cell>
          <cell r="D4434" t="str">
            <v>Time-Of-Use</v>
          </cell>
          <cell r="E4434" t="str">
            <v>Participants</v>
          </cell>
          <cell r="F4434" t="str">
            <v>High Participation Case</v>
          </cell>
          <cell r="G4434">
            <v>0</v>
          </cell>
          <cell r="H4434">
            <v>0</v>
          </cell>
          <cell r="I4434">
            <v>0</v>
          </cell>
          <cell r="J4434">
            <v>0</v>
          </cell>
          <cell r="K4434">
            <v>0</v>
          </cell>
          <cell r="L4434">
            <v>0</v>
          </cell>
          <cell r="M4434">
            <v>0</v>
          </cell>
          <cell r="N4434">
            <v>0</v>
          </cell>
          <cell r="O4434">
            <v>0</v>
          </cell>
          <cell r="P4434">
            <v>0</v>
          </cell>
          <cell r="Q4434">
            <v>0</v>
          </cell>
          <cell r="R4434">
            <v>16746.686550000006</v>
          </cell>
          <cell r="S4434">
            <v>51018.605550000015</v>
          </cell>
          <cell r="T4434">
            <v>120852.27000000002</v>
          </cell>
          <cell r="U4434">
            <v>157699.79775000006</v>
          </cell>
          <cell r="V4434">
            <v>177800.38649999999</v>
          </cell>
          <cell r="W4434">
            <v>180383.41200000001</v>
          </cell>
          <cell r="X4434">
            <v>182969.12700000001</v>
          </cell>
          <cell r="Y4434">
            <v>185554.33050000004</v>
          </cell>
          <cell r="Z4434">
            <v>188138.90700000001</v>
          </cell>
          <cell r="AA4434">
            <v>190723.30200000003</v>
          </cell>
          <cell r="AB4434">
            <v>193308.027</v>
          </cell>
          <cell r="AC4434">
            <v>195900.88650000002</v>
          </cell>
          <cell r="AD4434">
            <v>198594.91865997191</v>
          </cell>
          <cell r="AE4434">
            <v>201325.99919378545</v>
          </cell>
          <cell r="AF4434">
            <v>204094.63759127702</v>
          </cell>
          <cell r="AG4434">
            <v>206901.35034879539</v>
          </cell>
          <cell r="AH4434">
            <v>209746.66106555553</v>
          </cell>
          <cell r="AI4434">
            <v>212631.10054131731</v>
          </cell>
          <cell r="AJ4434">
            <v>215555.20687540746</v>
          </cell>
          <cell r="AK4434">
            <v>218519.52556710335</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row>
        <row r="4435">
          <cell r="A4435" t="str">
            <v>WYMedium C&amp;ITime-Of-UseProgram Annual BenefitsHigh Participation Case0</v>
          </cell>
          <cell r="B4435" t="str">
            <v>WY</v>
          </cell>
          <cell r="C4435" t="str">
            <v>Medium C&amp;I</v>
          </cell>
          <cell r="D4435" t="str">
            <v>Time-Of-Use</v>
          </cell>
          <cell r="E4435" t="str">
            <v>Program Annual Benefits</v>
          </cell>
          <cell r="F4435" t="str">
            <v>High Participation Case</v>
          </cell>
          <cell r="G4435">
            <v>0</v>
          </cell>
          <cell r="H4435">
            <v>0</v>
          </cell>
          <cell r="I4435">
            <v>0</v>
          </cell>
          <cell r="J4435">
            <v>0</v>
          </cell>
          <cell r="K4435">
            <v>0</v>
          </cell>
          <cell r="L4435">
            <v>0</v>
          </cell>
          <cell r="M4435">
            <v>0</v>
          </cell>
          <cell r="N4435">
            <v>0</v>
          </cell>
          <cell r="O4435">
            <v>0</v>
          </cell>
          <cell r="P4435">
            <v>0</v>
          </cell>
          <cell r="Q4435">
            <v>0</v>
          </cell>
          <cell r="R4435">
            <v>573231.01</v>
          </cell>
          <cell r="S4435">
            <v>1745288.43</v>
          </cell>
          <cell r="T4435">
            <v>4127886.26</v>
          </cell>
          <cell r="U4435">
            <v>5388069.9000000004</v>
          </cell>
          <cell r="V4435">
            <v>6066603.5300000003</v>
          </cell>
          <cell r="W4435">
            <v>6146956.6100000003</v>
          </cell>
          <cell r="X4435">
            <v>6226381.7599999998</v>
          </cell>
          <cell r="Y4435">
            <v>6305886.3200000003</v>
          </cell>
          <cell r="Z4435">
            <v>6389191.79</v>
          </cell>
          <cell r="AA4435">
            <v>6482465.1100000003</v>
          </cell>
          <cell r="AB4435">
            <v>6568214.9500000002</v>
          </cell>
          <cell r="AC4435">
            <v>6654117.0800000001</v>
          </cell>
          <cell r="AD4435">
            <v>6743128.8899999997</v>
          </cell>
          <cell r="AE4435">
            <v>6833331.4100000001</v>
          </cell>
          <cell r="AF4435">
            <v>6924740.5700000003</v>
          </cell>
          <cell r="AG4435">
            <v>7017372.5</v>
          </cell>
          <cell r="AH4435">
            <v>7111243.5700000003</v>
          </cell>
          <cell r="AI4435">
            <v>7206370.3399999999</v>
          </cell>
          <cell r="AJ4435">
            <v>7302769.6200000001</v>
          </cell>
          <cell r="AK4435">
            <v>7400458.4299999997</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row>
        <row r="4436">
          <cell r="A4436" t="str">
            <v>WYMedium C&amp;ITime-Of-UseProgram Annual CostsHigh Participation Case0</v>
          </cell>
          <cell r="B4436" t="str">
            <v>WY</v>
          </cell>
          <cell r="C4436" t="str">
            <v>Medium C&amp;I</v>
          </cell>
          <cell r="D4436" t="str">
            <v>Time-Of-Use</v>
          </cell>
          <cell r="E4436" t="str">
            <v>Program Annual Costs</v>
          </cell>
          <cell r="F4436" t="str">
            <v>High Participation Case</v>
          </cell>
          <cell r="G4436">
            <v>0</v>
          </cell>
          <cell r="H4436">
            <v>0</v>
          </cell>
          <cell r="I4436">
            <v>0</v>
          </cell>
          <cell r="J4436">
            <v>0</v>
          </cell>
          <cell r="K4436">
            <v>0</v>
          </cell>
          <cell r="L4436">
            <v>0</v>
          </cell>
          <cell r="M4436">
            <v>0</v>
          </cell>
          <cell r="N4436">
            <v>0</v>
          </cell>
          <cell r="O4436">
            <v>0</v>
          </cell>
          <cell r="P4436">
            <v>0</v>
          </cell>
          <cell r="Q4436">
            <v>0</v>
          </cell>
          <cell r="R4436">
            <v>5834317.1500000004</v>
          </cell>
          <cell r="S4436">
            <v>12509121.98</v>
          </cell>
          <cell r="T4436">
            <v>26286343.199999999</v>
          </cell>
          <cell r="U4436">
            <v>16130618.27</v>
          </cell>
          <cell r="V4436">
            <v>10911310.720000001</v>
          </cell>
          <cell r="W4436">
            <v>4823091.07</v>
          </cell>
          <cell r="X4436">
            <v>4899046.41</v>
          </cell>
          <cell r="Y4436">
            <v>4974249.76</v>
          </cell>
          <cell r="Z4436">
            <v>5049879.66</v>
          </cell>
          <cell r="AA4436">
            <v>5126289.05</v>
          </cell>
          <cell r="AB4436">
            <v>5203203.5</v>
          </cell>
          <cell r="AC4436">
            <v>5283869.59</v>
          </cell>
          <cell r="AD4436">
            <v>5405233.1200000001</v>
          </cell>
          <cell r="AE4436">
            <v>5502775.29</v>
          </cell>
          <cell r="AF4436">
            <v>5602414.6799999997</v>
          </cell>
          <cell r="AG4436">
            <v>5704204.7300000004</v>
          </cell>
          <cell r="AH4436">
            <v>5808200.4400000004</v>
          </cell>
          <cell r="AI4436">
            <v>5914458.3899999997</v>
          </cell>
          <cell r="AJ4436">
            <v>6023036.7800000003</v>
          </cell>
          <cell r="AK4436">
            <v>6133995.5099999998</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row>
        <row r="4437">
          <cell r="A4437" t="str">
            <v>WYMedium C&amp;ITime-Of-UseNon-Incentive CostsHigh Participation Case0</v>
          </cell>
          <cell r="B4437" t="str">
            <v>WY</v>
          </cell>
          <cell r="C4437" t="str">
            <v>Medium C&amp;I</v>
          </cell>
          <cell r="D4437" t="str">
            <v>Time-Of-Use</v>
          </cell>
          <cell r="E4437" t="str">
            <v>Non-Incentive Costs</v>
          </cell>
          <cell r="F4437" t="str">
            <v>High Participation Case</v>
          </cell>
          <cell r="G4437">
            <v>0</v>
          </cell>
          <cell r="H4437">
            <v>0</v>
          </cell>
          <cell r="I4437">
            <v>0</v>
          </cell>
          <cell r="J4437">
            <v>0</v>
          </cell>
          <cell r="K4437">
            <v>0</v>
          </cell>
          <cell r="L4437">
            <v>0</v>
          </cell>
          <cell r="M4437">
            <v>0</v>
          </cell>
          <cell r="N4437">
            <v>0</v>
          </cell>
          <cell r="O4437">
            <v>0</v>
          </cell>
          <cell r="P4437">
            <v>0</v>
          </cell>
          <cell r="Q4437">
            <v>0</v>
          </cell>
          <cell r="R4437">
            <v>5482636.7300000004</v>
          </cell>
          <cell r="S4437">
            <v>11437731.27</v>
          </cell>
          <cell r="T4437">
            <v>23748445.530000001</v>
          </cell>
          <cell r="U4437">
            <v>12818922.52</v>
          </cell>
          <cell r="V4437">
            <v>7177502.6100000003</v>
          </cell>
          <cell r="W4437">
            <v>1035039.42</v>
          </cell>
          <cell r="X4437">
            <v>1056694.75</v>
          </cell>
          <cell r="Y4437">
            <v>1077608.81</v>
          </cell>
          <cell r="Z4437">
            <v>1098962.6200000001</v>
          </cell>
          <cell r="AA4437">
            <v>1121099.71</v>
          </cell>
          <cell r="AB4437">
            <v>1143734.93</v>
          </cell>
          <cell r="AC4437">
            <v>1169950.97</v>
          </cell>
          <cell r="AD4437">
            <v>1234739.83</v>
          </cell>
          <cell r="AE4437">
            <v>1274929.31</v>
          </cell>
          <cell r="AF4437">
            <v>1316427.29</v>
          </cell>
          <cell r="AG4437">
            <v>1359276.37</v>
          </cell>
          <cell r="AH4437">
            <v>1403520.56</v>
          </cell>
          <cell r="AI4437">
            <v>1449205.28</v>
          </cell>
          <cell r="AJ4437">
            <v>1496377.44</v>
          </cell>
          <cell r="AK4437">
            <v>1545085.48</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row>
        <row r="4438">
          <cell r="A4438" t="str">
            <v>WYMedium C&amp;ITime-Of-UseSummer Peak Reduction @Meter  (MW)High Participation Case0</v>
          </cell>
          <cell r="B4438" t="str">
            <v>WY</v>
          </cell>
          <cell r="C4438" t="str">
            <v>Medium C&amp;I</v>
          </cell>
          <cell r="D4438" t="str">
            <v>Time-Of-Use</v>
          </cell>
          <cell r="E4438" t="str">
            <v>Summer Peak Reduction @Meter  (MW)</v>
          </cell>
          <cell r="F4438" t="str">
            <v>High Participation Case</v>
          </cell>
          <cell r="G4438">
            <v>0</v>
          </cell>
          <cell r="H4438">
            <v>0</v>
          </cell>
          <cell r="I4438">
            <v>0</v>
          </cell>
          <cell r="J4438">
            <v>0</v>
          </cell>
          <cell r="K4438">
            <v>0</v>
          </cell>
          <cell r="L4438">
            <v>0</v>
          </cell>
          <cell r="M4438">
            <v>0</v>
          </cell>
          <cell r="N4438">
            <v>0</v>
          </cell>
          <cell r="O4438">
            <v>0</v>
          </cell>
          <cell r="P4438">
            <v>0</v>
          </cell>
          <cell r="Q4438">
            <v>0</v>
          </cell>
          <cell r="R4438">
            <v>5.1061481672101516</v>
          </cell>
          <cell r="S4438">
            <v>15.546439584201273</v>
          </cell>
          <cell r="T4438">
            <v>36.769815927493447</v>
          </cell>
          <cell r="U4438">
            <v>47.99510590524666</v>
          </cell>
          <cell r="V4438">
            <v>54.039254216657497</v>
          </cell>
          <cell r="W4438">
            <v>54.75501228123791</v>
          </cell>
          <cell r="X4438">
            <v>55.462504704051796</v>
          </cell>
          <cell r="Y4438">
            <v>56.170704503007471</v>
          </cell>
          <cell r="Z4438">
            <v>56.91276145592839</v>
          </cell>
          <cell r="AA4438">
            <v>57.74360864977195</v>
          </cell>
          <cell r="AB4438">
            <v>58.507439221742665</v>
          </cell>
          <cell r="AC4438">
            <v>59.27262640549219</v>
          </cell>
          <cell r="AD4438">
            <v>60.065513565673378</v>
          </cell>
          <cell r="AE4438">
            <v>60.869007140432515</v>
          </cell>
          <cell r="AF4438">
            <v>61.683249011282939</v>
          </cell>
          <cell r="AG4438">
            <v>62.508382957680382</v>
          </cell>
          <cell r="AH4438">
            <v>63.344554682411669</v>
          </cell>
          <cell r="AI4438">
            <v>64.191911837323005</v>
          </cell>
          <cell r="AJ4438">
            <v>65.050604049392433</v>
          </cell>
          <cell r="AK4438">
            <v>65.920782947151125</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row>
        <row r="4439">
          <cell r="A4439" t="str">
            <v>WYMedium C&amp;ITime-Of-UseSummer Peak Reduction @Generation (MW)High Participation Case0</v>
          </cell>
          <cell r="B4439" t="str">
            <v>WY</v>
          </cell>
          <cell r="C4439" t="str">
            <v>Medium C&amp;I</v>
          </cell>
          <cell r="D4439" t="str">
            <v>Time-Of-Use</v>
          </cell>
          <cell r="E4439" t="str">
            <v>Summer Peak Reduction @Generation (MW)</v>
          </cell>
          <cell r="F4439" t="str">
            <v>High Participation Case</v>
          </cell>
          <cell r="G4439">
            <v>0</v>
          </cell>
          <cell r="H4439">
            <v>0</v>
          </cell>
          <cell r="I4439">
            <v>0</v>
          </cell>
          <cell r="J4439">
            <v>0</v>
          </cell>
          <cell r="K4439">
            <v>0</v>
          </cell>
          <cell r="L4439">
            <v>0</v>
          </cell>
          <cell r="M4439">
            <v>0</v>
          </cell>
          <cell r="N4439">
            <v>0</v>
          </cell>
          <cell r="O4439">
            <v>0</v>
          </cell>
          <cell r="P4439">
            <v>0</v>
          </cell>
          <cell r="Q4439">
            <v>0</v>
          </cell>
          <cell r="R4439">
            <v>5.6309529854545115</v>
          </cell>
          <cell r="S4439">
            <v>17.1442871462299</v>
          </cell>
          <cell r="T4439">
            <v>40.548980952242438</v>
          </cell>
          <cell r="U4439">
            <v>52.92799504328039</v>
          </cell>
          <cell r="V4439">
            <v>59.593354892652727</v>
          </cell>
          <cell r="W4439">
            <v>60.382677857562754</v>
          </cell>
          <cell r="X4439">
            <v>61.162885646285609</v>
          </cell>
          <cell r="Y4439">
            <v>61.94387351456492</v>
          </cell>
          <cell r="Z4439">
            <v>62.762198341341403</v>
          </cell>
          <cell r="AA4439">
            <v>63.678439181486489</v>
          </cell>
          <cell r="AB4439">
            <v>64.520775498172327</v>
          </cell>
          <cell r="AC4439">
            <v>65.364607857843168</v>
          </cell>
          <cell r="AD4439">
            <v>66.238987169908881</v>
          </cell>
          <cell r="AE4439">
            <v>67.125063013269198</v>
          </cell>
          <cell r="AF4439">
            <v>68.022991851877961</v>
          </cell>
          <cell r="AG4439">
            <v>68.932932242700019</v>
          </cell>
          <cell r="AH4439">
            <v>69.855044863709381</v>
          </cell>
          <cell r="AI4439">
            <v>70.789492542261797</v>
          </cell>
          <cell r="AJ4439">
            <v>71.73644028384696</v>
          </cell>
          <cell r="AK4439">
            <v>72.696055301225314</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row>
        <row r="4440">
          <cell r="A4440" t="str">
            <v>WYMedium C&amp;ITime-Of-UseWinter Peak Reduction @Meter  (MW)High Participation Case0</v>
          </cell>
          <cell r="B4440" t="str">
            <v>WY</v>
          </cell>
          <cell r="C4440" t="str">
            <v>Medium C&amp;I</v>
          </cell>
          <cell r="D4440" t="str">
            <v>Time-Of-Use</v>
          </cell>
          <cell r="E4440" t="str">
            <v>Winter Peak Reduction @Meter  (MW)</v>
          </cell>
          <cell r="F4440" t="str">
            <v>High Participation Case</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row>
        <row r="4441">
          <cell r="A4441" t="str">
            <v>WYMedium C&amp;ITime-Of-UseWinter Peak Reduction @Generation (MW)High Participation Case0</v>
          </cell>
          <cell r="B4441" t="str">
            <v>WY</v>
          </cell>
          <cell r="C4441" t="str">
            <v>Medium C&amp;I</v>
          </cell>
          <cell r="D4441" t="str">
            <v>Time-Of-Use</v>
          </cell>
          <cell r="E4441" t="str">
            <v>Winter Peak Reduction @Generation (MW)</v>
          </cell>
          <cell r="F4441" t="str">
            <v>High Participation Case</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row>
        <row r="4442">
          <cell r="A4442" t="str">
            <v>WYMedium C&amp;ITime-Of-UseProgram Annual BenefitsHigh Participation Case0</v>
          </cell>
          <cell r="B4442" t="str">
            <v>WY</v>
          </cell>
          <cell r="C4442" t="str">
            <v>Medium C&amp;I</v>
          </cell>
          <cell r="D4442" t="str">
            <v>Time-Of-Use</v>
          </cell>
          <cell r="E4442" t="str">
            <v>Program Annual Benefits</v>
          </cell>
          <cell r="F4442" t="str">
            <v>High Participation Case</v>
          </cell>
          <cell r="G4442">
            <v>0</v>
          </cell>
        </row>
        <row r="4443">
          <cell r="A4443" t="str">
            <v>WYMedium C&amp;ITime-Of-UseNew ParticipantsHigh Participation Case0</v>
          </cell>
          <cell r="B4443" t="str">
            <v>WY</v>
          </cell>
          <cell r="C4443" t="str">
            <v>Medium C&amp;I</v>
          </cell>
          <cell r="D4443" t="str">
            <v>Time-Of-Use</v>
          </cell>
          <cell r="E4443" t="str">
            <v>New Participants</v>
          </cell>
          <cell r="F4443" t="str">
            <v>High Participation Case</v>
          </cell>
          <cell r="G4443">
            <v>0</v>
          </cell>
          <cell r="H4443">
            <v>0</v>
          </cell>
          <cell r="I4443">
            <v>0</v>
          </cell>
          <cell r="J4443">
            <v>0</v>
          </cell>
          <cell r="K4443">
            <v>0</v>
          </cell>
          <cell r="L4443">
            <v>0</v>
          </cell>
          <cell r="M4443">
            <v>0</v>
          </cell>
          <cell r="N4443">
            <v>0</v>
          </cell>
          <cell r="O4443">
            <v>0</v>
          </cell>
          <cell r="P4443">
            <v>0</v>
          </cell>
          <cell r="Q4443">
            <v>0</v>
          </cell>
          <cell r="R4443">
            <v>16746.686550000006</v>
          </cell>
          <cell r="S4443">
            <v>34271.919000000009</v>
          </cell>
          <cell r="T4443">
            <v>69833.664450000011</v>
          </cell>
          <cell r="U4443">
            <v>36847.527750000037</v>
          </cell>
          <cell r="V4443">
            <v>20100.588749999937</v>
          </cell>
          <cell r="W4443">
            <v>2583.0255000000179</v>
          </cell>
          <cell r="X4443">
            <v>2585.7149999999965</v>
          </cell>
          <cell r="Y4443">
            <v>2585.2035000000324</v>
          </cell>
          <cell r="Z4443">
            <v>2584.5764999999665</v>
          </cell>
          <cell r="AA4443">
            <v>2584.3950000000186</v>
          </cell>
          <cell r="AB4443">
            <v>2584.7249999999767</v>
          </cell>
          <cell r="AC4443">
            <v>2592.8595000000205</v>
          </cell>
          <cell r="AD4443">
            <v>2694.0321599718882</v>
          </cell>
          <cell r="AE4443">
            <v>2731.0805338135397</v>
          </cell>
          <cell r="AF4443">
            <v>2768.6383974915661</v>
          </cell>
          <cell r="AG4443">
            <v>2806.7127575183695</v>
          </cell>
          <cell r="AH4443">
            <v>2845.3107167601411</v>
          </cell>
          <cell r="AI4443">
            <v>2884.4394757617847</v>
          </cell>
          <cell r="AJ4443">
            <v>2924.1063340901455</v>
          </cell>
          <cell r="AK4443">
            <v>2964.3186916958948</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row>
        <row r="4444">
          <cell r="A4444" t="str">
            <v>WYMedium C&amp;ITime-Of-UseIncentive CostsHigh Participation Case0</v>
          </cell>
          <cell r="B4444" t="str">
            <v>WY</v>
          </cell>
          <cell r="C4444" t="str">
            <v>Medium C&amp;I</v>
          </cell>
          <cell r="D4444" t="str">
            <v>Time-Of-Use</v>
          </cell>
          <cell r="E4444" t="str">
            <v>Incentive Costs</v>
          </cell>
          <cell r="F4444" t="str">
            <v>High Participation Case</v>
          </cell>
          <cell r="G4444">
            <v>0</v>
          </cell>
          <cell r="H4444">
            <v>0</v>
          </cell>
          <cell r="I4444">
            <v>0</v>
          </cell>
          <cell r="J4444">
            <v>0</v>
          </cell>
          <cell r="K4444">
            <v>0</v>
          </cell>
          <cell r="L4444">
            <v>0</v>
          </cell>
          <cell r="M4444">
            <v>0</v>
          </cell>
          <cell r="N4444">
            <v>0</v>
          </cell>
          <cell r="O4444">
            <v>0</v>
          </cell>
          <cell r="P4444">
            <v>0</v>
          </cell>
          <cell r="Q4444">
            <v>0</v>
          </cell>
          <cell r="R4444">
            <v>351680.42</v>
          </cell>
          <cell r="S4444">
            <v>1071390.72</v>
          </cell>
          <cell r="T4444">
            <v>2537897.67</v>
          </cell>
          <cell r="U4444">
            <v>3311695.75</v>
          </cell>
          <cell r="V4444">
            <v>3733808.12</v>
          </cell>
          <cell r="W4444">
            <v>3788051.65</v>
          </cell>
          <cell r="X4444">
            <v>3842351.67</v>
          </cell>
          <cell r="Y4444">
            <v>3896640.94</v>
          </cell>
          <cell r="Z4444">
            <v>3950917.05</v>
          </cell>
          <cell r="AA4444">
            <v>4005189.34</v>
          </cell>
          <cell r="AB4444">
            <v>4059468.57</v>
          </cell>
          <cell r="AC4444">
            <v>4113918.62</v>
          </cell>
          <cell r="AD4444">
            <v>4170493.29</v>
          </cell>
          <cell r="AE4444">
            <v>4227845.9800000004</v>
          </cell>
          <cell r="AF4444">
            <v>4285987.3899999997</v>
          </cell>
          <cell r="AG4444">
            <v>4344928.3600000003</v>
          </cell>
          <cell r="AH4444">
            <v>4404679.88</v>
          </cell>
          <cell r="AI4444">
            <v>4465253.1100000003</v>
          </cell>
          <cell r="AJ4444">
            <v>4526659.34</v>
          </cell>
          <cell r="AK4444">
            <v>4588910.04</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row>
        <row r="4445">
          <cell r="A4445" t="str">
            <v>WYMedium C&amp;ITime-Of-UseParticipantsHigh Participation Case0</v>
          </cell>
          <cell r="B4445" t="str">
            <v>WY</v>
          </cell>
          <cell r="C4445" t="str">
            <v>Medium C&amp;I</v>
          </cell>
          <cell r="D4445" t="str">
            <v>Time-Of-Use</v>
          </cell>
          <cell r="E4445" t="str">
            <v>Participants</v>
          </cell>
          <cell r="F4445" t="str">
            <v>High Participation Case</v>
          </cell>
          <cell r="G4445">
            <v>0</v>
          </cell>
          <cell r="H4445">
            <v>0</v>
          </cell>
          <cell r="I4445">
            <v>0</v>
          </cell>
          <cell r="J4445">
            <v>0</v>
          </cell>
          <cell r="K4445">
            <v>0</v>
          </cell>
          <cell r="L4445">
            <v>0</v>
          </cell>
          <cell r="M4445">
            <v>0</v>
          </cell>
          <cell r="N4445">
            <v>0</v>
          </cell>
          <cell r="O4445">
            <v>0</v>
          </cell>
          <cell r="P4445">
            <v>0</v>
          </cell>
          <cell r="Q4445">
            <v>0</v>
          </cell>
          <cell r="R4445">
            <v>16746.686550000006</v>
          </cell>
          <cell r="S4445">
            <v>51018.605550000015</v>
          </cell>
          <cell r="T4445">
            <v>120852.27000000002</v>
          </cell>
          <cell r="U4445">
            <v>157699.79775000006</v>
          </cell>
          <cell r="V4445">
            <v>177800.38649999999</v>
          </cell>
          <cell r="W4445">
            <v>180383.41200000001</v>
          </cell>
          <cell r="X4445">
            <v>182969.12700000001</v>
          </cell>
          <cell r="Y4445">
            <v>185554.33050000004</v>
          </cell>
          <cell r="Z4445">
            <v>188138.90700000001</v>
          </cell>
          <cell r="AA4445">
            <v>190723.30200000003</v>
          </cell>
          <cell r="AB4445">
            <v>193308.027</v>
          </cell>
          <cell r="AC4445">
            <v>195900.88650000002</v>
          </cell>
          <cell r="AD4445">
            <v>198594.91865997191</v>
          </cell>
          <cell r="AE4445">
            <v>201325.99919378545</v>
          </cell>
          <cell r="AF4445">
            <v>204094.63759127702</v>
          </cell>
          <cell r="AG4445">
            <v>206901.35034879539</v>
          </cell>
          <cell r="AH4445">
            <v>209746.66106555553</v>
          </cell>
          <cell r="AI4445">
            <v>212631.10054131731</v>
          </cell>
          <cell r="AJ4445">
            <v>215555.20687540746</v>
          </cell>
          <cell r="AK4445">
            <v>218519.52556710335</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row>
        <row r="4446">
          <cell r="A4446" t="str">
            <v>WYResidentialTime-Of-UseProgram Annual BenefitsHigh Participation Case0</v>
          </cell>
          <cell r="B4446" t="str">
            <v>WY</v>
          </cell>
          <cell r="C4446" t="str">
            <v>Residential</v>
          </cell>
          <cell r="D4446" t="str">
            <v>Time-Of-Use</v>
          </cell>
          <cell r="E4446" t="str">
            <v>Program Annual Benefits</v>
          </cell>
          <cell r="F4446" t="str">
            <v>High Participation Case</v>
          </cell>
          <cell r="G4446">
            <v>0</v>
          </cell>
          <cell r="H4446">
            <v>0</v>
          </cell>
          <cell r="I4446">
            <v>0</v>
          </cell>
          <cell r="J4446">
            <v>0</v>
          </cell>
          <cell r="K4446">
            <v>0</v>
          </cell>
          <cell r="L4446">
            <v>0</v>
          </cell>
          <cell r="M4446">
            <v>0</v>
          </cell>
          <cell r="N4446">
            <v>0</v>
          </cell>
          <cell r="O4446">
            <v>0</v>
          </cell>
          <cell r="P4446">
            <v>0</v>
          </cell>
          <cell r="Q4446">
            <v>0</v>
          </cell>
          <cell r="R4446">
            <v>573231.01</v>
          </cell>
          <cell r="S4446">
            <v>1745288.43</v>
          </cell>
          <cell r="T4446">
            <v>4127886.26</v>
          </cell>
          <cell r="U4446">
            <v>5388069.9000000004</v>
          </cell>
          <cell r="V4446">
            <v>6066603.5300000003</v>
          </cell>
          <cell r="W4446">
            <v>6146956.6100000003</v>
          </cell>
          <cell r="X4446">
            <v>6226381.7599999998</v>
          </cell>
          <cell r="Y4446">
            <v>6305886.3200000003</v>
          </cell>
          <cell r="Z4446">
            <v>6389191.79</v>
          </cell>
          <cell r="AA4446">
            <v>6482465.1100000003</v>
          </cell>
          <cell r="AB4446">
            <v>6568214.9500000002</v>
          </cell>
          <cell r="AC4446">
            <v>6654117.0800000001</v>
          </cell>
          <cell r="AD4446">
            <v>6743128.8899999997</v>
          </cell>
          <cell r="AE4446">
            <v>6833331.4100000001</v>
          </cell>
          <cell r="AF4446">
            <v>6924740.5700000003</v>
          </cell>
          <cell r="AG4446">
            <v>7017372.5</v>
          </cell>
          <cell r="AH4446">
            <v>7111243.5700000003</v>
          </cell>
          <cell r="AI4446">
            <v>7206370.3399999999</v>
          </cell>
          <cell r="AJ4446">
            <v>7302769.6200000001</v>
          </cell>
          <cell r="AK4446">
            <v>7400458.4299999997</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row>
        <row r="4447">
          <cell r="A4447" t="str">
            <v>WYResidentialTime-Of-UseProgram Annual CostsHigh Participation Case0</v>
          </cell>
          <cell r="B4447" t="str">
            <v>WY</v>
          </cell>
          <cell r="C4447" t="str">
            <v>Residential</v>
          </cell>
          <cell r="D4447" t="str">
            <v>Time-Of-Use</v>
          </cell>
          <cell r="E4447" t="str">
            <v>Program Annual Costs</v>
          </cell>
          <cell r="F4447" t="str">
            <v>High Participation Case</v>
          </cell>
          <cell r="G4447">
            <v>0</v>
          </cell>
          <cell r="H4447">
            <v>0</v>
          </cell>
          <cell r="I4447">
            <v>0</v>
          </cell>
          <cell r="J4447">
            <v>0</v>
          </cell>
          <cell r="K4447">
            <v>0</v>
          </cell>
          <cell r="L4447">
            <v>0</v>
          </cell>
          <cell r="M4447">
            <v>0</v>
          </cell>
          <cell r="N4447">
            <v>0</v>
          </cell>
          <cell r="O4447">
            <v>0</v>
          </cell>
          <cell r="P4447">
            <v>0</v>
          </cell>
          <cell r="Q4447">
            <v>0</v>
          </cell>
          <cell r="R4447">
            <v>5834317.1500000004</v>
          </cell>
          <cell r="S4447">
            <v>12509121.98</v>
          </cell>
          <cell r="T4447">
            <v>26286343.199999999</v>
          </cell>
          <cell r="U4447">
            <v>16130618.27</v>
          </cell>
          <cell r="V4447">
            <v>10911310.720000001</v>
          </cell>
          <cell r="W4447">
            <v>4823091.07</v>
          </cell>
          <cell r="X4447">
            <v>4899046.41</v>
          </cell>
          <cell r="Y4447">
            <v>4974249.76</v>
          </cell>
          <cell r="Z4447">
            <v>5049879.66</v>
          </cell>
          <cell r="AA4447">
            <v>5126289.05</v>
          </cell>
          <cell r="AB4447">
            <v>5203203.5</v>
          </cell>
          <cell r="AC4447">
            <v>5283869.59</v>
          </cell>
          <cell r="AD4447">
            <v>5405233.1200000001</v>
          </cell>
          <cell r="AE4447">
            <v>5502775.29</v>
          </cell>
          <cell r="AF4447">
            <v>5602414.6799999997</v>
          </cell>
          <cell r="AG4447">
            <v>5704204.7300000004</v>
          </cell>
          <cell r="AH4447">
            <v>5808200.4400000004</v>
          </cell>
          <cell r="AI4447">
            <v>5914458.3899999997</v>
          </cell>
          <cell r="AJ4447">
            <v>6023036.7800000003</v>
          </cell>
          <cell r="AK4447">
            <v>6133995.5099999998</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row>
        <row r="4448">
          <cell r="A4448" t="str">
            <v>WYResidentialTime-Of-UseNon-Incentive CostsHigh Participation Case0</v>
          </cell>
          <cell r="B4448" t="str">
            <v>WY</v>
          </cell>
          <cell r="C4448" t="str">
            <v>Residential</v>
          </cell>
          <cell r="D4448" t="str">
            <v>Time-Of-Use</v>
          </cell>
          <cell r="E4448" t="str">
            <v>Non-Incentive Costs</v>
          </cell>
          <cell r="F4448" t="str">
            <v>High Participation Case</v>
          </cell>
          <cell r="G4448">
            <v>0</v>
          </cell>
          <cell r="H4448">
            <v>0</v>
          </cell>
          <cell r="I4448">
            <v>0</v>
          </cell>
          <cell r="J4448">
            <v>0</v>
          </cell>
          <cell r="K4448">
            <v>0</v>
          </cell>
          <cell r="L4448">
            <v>0</v>
          </cell>
          <cell r="M4448">
            <v>0</v>
          </cell>
          <cell r="N4448">
            <v>0</v>
          </cell>
          <cell r="O4448">
            <v>0</v>
          </cell>
          <cell r="P4448">
            <v>0</v>
          </cell>
          <cell r="Q4448">
            <v>0</v>
          </cell>
          <cell r="R4448">
            <v>5482636.7300000004</v>
          </cell>
          <cell r="S4448">
            <v>11437731.27</v>
          </cell>
          <cell r="T4448">
            <v>23748445.530000001</v>
          </cell>
          <cell r="U4448">
            <v>12818922.52</v>
          </cell>
          <cell r="V4448">
            <v>7177502.6100000003</v>
          </cell>
          <cell r="W4448">
            <v>1035039.42</v>
          </cell>
          <cell r="X4448">
            <v>1056694.75</v>
          </cell>
          <cell r="Y4448">
            <v>1077608.81</v>
          </cell>
          <cell r="Z4448">
            <v>1098962.6200000001</v>
          </cell>
          <cell r="AA4448">
            <v>1121099.71</v>
          </cell>
          <cell r="AB4448">
            <v>1143734.93</v>
          </cell>
          <cell r="AC4448">
            <v>1169950.97</v>
          </cell>
          <cell r="AD4448">
            <v>1234739.83</v>
          </cell>
          <cell r="AE4448">
            <v>1274929.31</v>
          </cell>
          <cell r="AF4448">
            <v>1316427.29</v>
          </cell>
          <cell r="AG4448">
            <v>1359276.37</v>
          </cell>
          <cell r="AH4448">
            <v>1403520.56</v>
          </cell>
          <cell r="AI4448">
            <v>1449205.28</v>
          </cell>
          <cell r="AJ4448">
            <v>1496377.44</v>
          </cell>
          <cell r="AK4448">
            <v>1545085.48</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row>
        <row r="4449">
          <cell r="A4449" t="str">
            <v>WYResidentialTime-Of-UseSummer Peak Reduction @Meter  (MW)High Participation Case0</v>
          </cell>
          <cell r="B4449" t="str">
            <v>WY</v>
          </cell>
          <cell r="C4449" t="str">
            <v>Residential</v>
          </cell>
          <cell r="D4449" t="str">
            <v>Time-Of-Use</v>
          </cell>
          <cell r="E4449" t="str">
            <v>Summer Peak Reduction @Meter  (MW)</v>
          </cell>
          <cell r="F4449" t="str">
            <v>High Participation Case</v>
          </cell>
          <cell r="G4449">
            <v>0</v>
          </cell>
          <cell r="H4449">
            <v>0</v>
          </cell>
          <cell r="I4449">
            <v>0</v>
          </cell>
          <cell r="J4449">
            <v>0</v>
          </cell>
          <cell r="K4449">
            <v>0</v>
          </cell>
          <cell r="L4449">
            <v>0</v>
          </cell>
          <cell r="M4449">
            <v>0</v>
          </cell>
          <cell r="N4449">
            <v>0</v>
          </cell>
          <cell r="O4449">
            <v>0</v>
          </cell>
          <cell r="P4449">
            <v>0</v>
          </cell>
          <cell r="Q4449">
            <v>0</v>
          </cell>
          <cell r="R4449">
            <v>5.1061481672101516</v>
          </cell>
          <cell r="S4449">
            <v>15.546439584201273</v>
          </cell>
          <cell r="T4449">
            <v>36.769815927493447</v>
          </cell>
          <cell r="U4449">
            <v>47.99510590524666</v>
          </cell>
          <cell r="V4449">
            <v>54.039254216657497</v>
          </cell>
          <cell r="W4449">
            <v>54.75501228123791</v>
          </cell>
          <cell r="X4449">
            <v>55.462504704051796</v>
          </cell>
          <cell r="Y4449">
            <v>56.170704503007471</v>
          </cell>
          <cell r="Z4449">
            <v>56.91276145592839</v>
          </cell>
          <cell r="AA4449">
            <v>57.74360864977195</v>
          </cell>
          <cell r="AB4449">
            <v>58.507439221742665</v>
          </cell>
          <cell r="AC4449">
            <v>59.27262640549219</v>
          </cell>
          <cell r="AD4449">
            <v>60.065513565673378</v>
          </cell>
          <cell r="AE4449">
            <v>60.869007140432515</v>
          </cell>
          <cell r="AF4449">
            <v>61.683249011282939</v>
          </cell>
          <cell r="AG4449">
            <v>62.508382957680382</v>
          </cell>
          <cell r="AH4449">
            <v>63.344554682411669</v>
          </cell>
          <cell r="AI4449">
            <v>64.191911837323005</v>
          </cell>
          <cell r="AJ4449">
            <v>65.050604049392433</v>
          </cell>
          <cell r="AK4449">
            <v>65.920782947151125</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row>
        <row r="4450">
          <cell r="A4450" t="str">
            <v>WYResidentialTime-Of-UseSummer Peak Reduction @Generation (MW)High Participation Case0</v>
          </cell>
          <cell r="B4450" t="str">
            <v>WY</v>
          </cell>
          <cell r="C4450" t="str">
            <v>Residential</v>
          </cell>
          <cell r="D4450" t="str">
            <v>Time-Of-Use</v>
          </cell>
          <cell r="E4450" t="str">
            <v>Summer Peak Reduction @Generation (MW)</v>
          </cell>
          <cell r="F4450" t="str">
            <v>High Participation Case</v>
          </cell>
          <cell r="G4450">
            <v>0</v>
          </cell>
          <cell r="H4450">
            <v>0</v>
          </cell>
          <cell r="I4450">
            <v>0</v>
          </cell>
          <cell r="J4450">
            <v>0</v>
          </cell>
          <cell r="K4450">
            <v>0</v>
          </cell>
          <cell r="L4450">
            <v>0</v>
          </cell>
          <cell r="M4450">
            <v>0</v>
          </cell>
          <cell r="N4450">
            <v>0</v>
          </cell>
          <cell r="O4450">
            <v>0</v>
          </cell>
          <cell r="P4450">
            <v>0</v>
          </cell>
          <cell r="Q4450">
            <v>0</v>
          </cell>
          <cell r="R4450">
            <v>5.6309529854545115</v>
          </cell>
          <cell r="S4450">
            <v>17.1442871462299</v>
          </cell>
          <cell r="T4450">
            <v>40.548980952242438</v>
          </cell>
          <cell r="U4450">
            <v>52.92799504328039</v>
          </cell>
          <cell r="V4450">
            <v>59.593354892652727</v>
          </cell>
          <cell r="W4450">
            <v>60.382677857562754</v>
          </cell>
          <cell r="X4450">
            <v>61.162885646285609</v>
          </cell>
          <cell r="Y4450">
            <v>61.94387351456492</v>
          </cell>
          <cell r="Z4450">
            <v>62.762198341341403</v>
          </cell>
          <cell r="AA4450">
            <v>63.678439181486489</v>
          </cell>
          <cell r="AB4450">
            <v>64.520775498172327</v>
          </cell>
          <cell r="AC4450">
            <v>65.364607857843168</v>
          </cell>
          <cell r="AD4450">
            <v>66.238987169908881</v>
          </cell>
          <cell r="AE4450">
            <v>67.125063013269198</v>
          </cell>
          <cell r="AF4450">
            <v>68.022991851877961</v>
          </cell>
          <cell r="AG4450">
            <v>68.932932242700019</v>
          </cell>
          <cell r="AH4450">
            <v>69.855044863709381</v>
          </cell>
          <cell r="AI4450">
            <v>70.789492542261797</v>
          </cell>
          <cell r="AJ4450">
            <v>71.73644028384696</v>
          </cell>
          <cell r="AK4450">
            <v>72.696055301225314</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row>
        <row r="4451">
          <cell r="A4451" t="str">
            <v>WYResidentialTime-Of-UseWinter Peak Reduction @Meter  (MW)High Participation Case0</v>
          </cell>
          <cell r="B4451" t="str">
            <v>WY</v>
          </cell>
          <cell r="C4451" t="str">
            <v>Residential</v>
          </cell>
          <cell r="D4451" t="str">
            <v>Time-Of-Use</v>
          </cell>
          <cell r="E4451" t="str">
            <v>Winter Peak Reduction @Meter  (MW)</v>
          </cell>
          <cell r="F4451" t="str">
            <v>High Participation Case</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row>
        <row r="4452">
          <cell r="A4452" t="str">
            <v>WYResidentialTime-Of-UseWinter Peak Reduction @Generation (MW)High Participation Case0</v>
          </cell>
          <cell r="B4452" t="str">
            <v>WY</v>
          </cell>
          <cell r="C4452" t="str">
            <v>Residential</v>
          </cell>
          <cell r="D4452" t="str">
            <v>Time-Of-Use</v>
          </cell>
          <cell r="E4452" t="str">
            <v>Winter Peak Reduction @Generation (MW)</v>
          </cell>
          <cell r="F4452" t="str">
            <v>High Participation Case</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row>
        <row r="4453">
          <cell r="A4453" t="str">
            <v>WYResidentialTime-Of-UseProgram Annual BenefitsHigh Participation Case0</v>
          </cell>
          <cell r="B4453" t="str">
            <v>WY</v>
          </cell>
          <cell r="C4453" t="str">
            <v>Residential</v>
          </cell>
          <cell r="D4453" t="str">
            <v>Time-Of-Use</v>
          </cell>
          <cell r="E4453" t="str">
            <v>Program Annual Benefits</v>
          </cell>
          <cell r="F4453" t="str">
            <v>High Participation Case</v>
          </cell>
          <cell r="G4453">
            <v>0</v>
          </cell>
        </row>
        <row r="4454">
          <cell r="A4454" t="str">
            <v>WYResidentialTime-Of-UseNew ParticipantsHigh Participation Case0</v>
          </cell>
          <cell r="B4454" t="str">
            <v>WY</v>
          </cell>
          <cell r="C4454" t="str">
            <v>Residential</v>
          </cell>
          <cell r="D4454" t="str">
            <v>Time-Of-Use</v>
          </cell>
          <cell r="E4454" t="str">
            <v>New Participants</v>
          </cell>
          <cell r="F4454" t="str">
            <v>High Participation Case</v>
          </cell>
          <cell r="G4454">
            <v>0</v>
          </cell>
          <cell r="H4454">
            <v>0</v>
          </cell>
          <cell r="I4454">
            <v>0</v>
          </cell>
          <cell r="J4454">
            <v>0</v>
          </cell>
          <cell r="K4454">
            <v>0</v>
          </cell>
          <cell r="L4454">
            <v>0</v>
          </cell>
          <cell r="M4454">
            <v>0</v>
          </cell>
          <cell r="N4454">
            <v>0</v>
          </cell>
          <cell r="O4454">
            <v>0</v>
          </cell>
          <cell r="P4454">
            <v>0</v>
          </cell>
          <cell r="Q4454">
            <v>0</v>
          </cell>
          <cell r="R4454">
            <v>16746.686550000006</v>
          </cell>
          <cell r="S4454">
            <v>34271.919000000009</v>
          </cell>
          <cell r="T4454">
            <v>69833.664450000011</v>
          </cell>
          <cell r="U4454">
            <v>36847.527750000037</v>
          </cell>
          <cell r="V4454">
            <v>20100.588749999937</v>
          </cell>
          <cell r="W4454">
            <v>2583.0255000000179</v>
          </cell>
          <cell r="X4454">
            <v>2585.7149999999965</v>
          </cell>
          <cell r="Y4454">
            <v>2585.2035000000324</v>
          </cell>
          <cell r="Z4454">
            <v>2584.5764999999665</v>
          </cell>
          <cell r="AA4454">
            <v>2584.3950000000186</v>
          </cell>
          <cell r="AB4454">
            <v>2584.7249999999767</v>
          </cell>
          <cell r="AC4454">
            <v>2592.8595000000205</v>
          </cell>
          <cell r="AD4454">
            <v>2694.0321599718882</v>
          </cell>
          <cell r="AE4454">
            <v>2731.0805338135397</v>
          </cell>
          <cell r="AF4454">
            <v>2768.6383974915661</v>
          </cell>
          <cell r="AG4454">
            <v>2806.7127575183695</v>
          </cell>
          <cell r="AH4454">
            <v>2845.3107167601411</v>
          </cell>
          <cell r="AI4454">
            <v>2884.4394757617847</v>
          </cell>
          <cell r="AJ4454">
            <v>2924.1063340901455</v>
          </cell>
          <cell r="AK4454">
            <v>2964.3186916958948</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row>
        <row r="4455">
          <cell r="A4455" t="str">
            <v>WYResidentialTime-Of-UseIncentive CostsHigh Participation Case0</v>
          </cell>
          <cell r="B4455" t="str">
            <v>WY</v>
          </cell>
          <cell r="C4455" t="str">
            <v>Residential</v>
          </cell>
          <cell r="D4455" t="str">
            <v>Time-Of-Use</v>
          </cell>
          <cell r="E4455" t="str">
            <v>Incentive Costs</v>
          </cell>
          <cell r="F4455" t="str">
            <v>High Participation Case</v>
          </cell>
          <cell r="G4455">
            <v>0</v>
          </cell>
          <cell r="H4455">
            <v>0</v>
          </cell>
          <cell r="I4455">
            <v>0</v>
          </cell>
          <cell r="J4455">
            <v>0</v>
          </cell>
          <cell r="K4455">
            <v>0</v>
          </cell>
          <cell r="L4455">
            <v>0</v>
          </cell>
          <cell r="M4455">
            <v>0</v>
          </cell>
          <cell r="N4455">
            <v>0</v>
          </cell>
          <cell r="O4455">
            <v>0</v>
          </cell>
          <cell r="P4455">
            <v>0</v>
          </cell>
          <cell r="Q4455">
            <v>0</v>
          </cell>
          <cell r="R4455">
            <v>351680.42</v>
          </cell>
          <cell r="S4455">
            <v>1071390.72</v>
          </cell>
          <cell r="T4455">
            <v>2537897.67</v>
          </cell>
          <cell r="U4455">
            <v>3311695.75</v>
          </cell>
          <cell r="V4455">
            <v>3733808.12</v>
          </cell>
          <cell r="W4455">
            <v>3788051.65</v>
          </cell>
          <cell r="X4455">
            <v>3842351.67</v>
          </cell>
          <cell r="Y4455">
            <v>3896640.94</v>
          </cell>
          <cell r="Z4455">
            <v>3950917.05</v>
          </cell>
          <cell r="AA4455">
            <v>4005189.34</v>
          </cell>
          <cell r="AB4455">
            <v>4059468.57</v>
          </cell>
          <cell r="AC4455">
            <v>4113918.62</v>
          </cell>
          <cell r="AD4455">
            <v>4170493.29</v>
          </cell>
          <cell r="AE4455">
            <v>4227845.9800000004</v>
          </cell>
          <cell r="AF4455">
            <v>4285987.3899999997</v>
          </cell>
          <cell r="AG4455">
            <v>4344928.3600000003</v>
          </cell>
          <cell r="AH4455">
            <v>4404679.88</v>
          </cell>
          <cell r="AI4455">
            <v>4465253.1100000003</v>
          </cell>
          <cell r="AJ4455">
            <v>4526659.34</v>
          </cell>
          <cell r="AK4455">
            <v>4588910.04</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row>
        <row r="4456">
          <cell r="A4456" t="str">
            <v>WYResidentialTime-Of-UseParticipantsHigh Participation Case0</v>
          </cell>
          <cell r="B4456" t="str">
            <v>WY</v>
          </cell>
          <cell r="C4456" t="str">
            <v>Residential</v>
          </cell>
          <cell r="D4456" t="str">
            <v>Time-Of-Use</v>
          </cell>
          <cell r="E4456" t="str">
            <v>Participants</v>
          </cell>
          <cell r="F4456" t="str">
            <v>High Participation Case</v>
          </cell>
          <cell r="G4456">
            <v>0</v>
          </cell>
          <cell r="H4456">
            <v>0</v>
          </cell>
          <cell r="I4456">
            <v>0</v>
          </cell>
          <cell r="J4456">
            <v>0</v>
          </cell>
          <cell r="K4456">
            <v>0</v>
          </cell>
          <cell r="L4456">
            <v>0</v>
          </cell>
          <cell r="M4456">
            <v>0</v>
          </cell>
          <cell r="N4456">
            <v>0</v>
          </cell>
          <cell r="O4456">
            <v>0</v>
          </cell>
          <cell r="P4456">
            <v>0</v>
          </cell>
          <cell r="Q4456">
            <v>0</v>
          </cell>
          <cell r="R4456">
            <v>16746.686550000006</v>
          </cell>
          <cell r="S4456">
            <v>51018.605550000015</v>
          </cell>
          <cell r="T4456">
            <v>120852.27000000002</v>
          </cell>
          <cell r="U4456">
            <v>157699.79775000006</v>
          </cell>
          <cell r="V4456">
            <v>177800.38649999999</v>
          </cell>
          <cell r="W4456">
            <v>180383.41200000001</v>
          </cell>
          <cell r="X4456">
            <v>182969.12700000001</v>
          </cell>
          <cell r="Y4456">
            <v>185554.33050000004</v>
          </cell>
          <cell r="Z4456">
            <v>188138.90700000001</v>
          </cell>
          <cell r="AA4456">
            <v>190723.30200000003</v>
          </cell>
          <cell r="AB4456">
            <v>193308.027</v>
          </cell>
          <cell r="AC4456">
            <v>195900.88650000002</v>
          </cell>
          <cell r="AD4456">
            <v>198594.91865997191</v>
          </cell>
          <cell r="AE4456">
            <v>201325.99919378545</v>
          </cell>
          <cell r="AF4456">
            <v>204094.63759127702</v>
          </cell>
          <cell r="AG4456">
            <v>206901.35034879539</v>
          </cell>
          <cell r="AH4456">
            <v>209746.66106555553</v>
          </cell>
          <cell r="AI4456">
            <v>212631.10054131731</v>
          </cell>
          <cell r="AJ4456">
            <v>215555.20687540746</v>
          </cell>
          <cell r="AK4456">
            <v>218519.52556710335</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row>
        <row r="4457">
          <cell r="A4457" t="str">
            <v>WYSmall C&amp;ITime-Of-UseProgram Annual BenefitsHigh Participation Case0</v>
          </cell>
          <cell r="B4457" t="str">
            <v>WY</v>
          </cell>
          <cell r="C4457" t="str">
            <v>Small C&amp;I</v>
          </cell>
          <cell r="D4457" t="str">
            <v>Time-Of-Use</v>
          </cell>
          <cell r="E4457" t="str">
            <v>Program Annual Benefits</v>
          </cell>
          <cell r="F4457" t="str">
            <v>High Participation Case</v>
          </cell>
          <cell r="G4457">
            <v>0</v>
          </cell>
          <cell r="H4457">
            <v>0</v>
          </cell>
          <cell r="I4457">
            <v>0</v>
          </cell>
          <cell r="J4457">
            <v>0</v>
          </cell>
          <cell r="K4457">
            <v>0</v>
          </cell>
          <cell r="L4457">
            <v>0</v>
          </cell>
          <cell r="M4457">
            <v>0</v>
          </cell>
          <cell r="N4457">
            <v>0</v>
          </cell>
          <cell r="O4457">
            <v>0</v>
          </cell>
          <cell r="P4457">
            <v>0</v>
          </cell>
          <cell r="Q4457">
            <v>0</v>
          </cell>
          <cell r="R4457">
            <v>573231.01</v>
          </cell>
          <cell r="S4457">
            <v>1745288.43</v>
          </cell>
          <cell r="T4457">
            <v>4127886.26</v>
          </cell>
          <cell r="U4457">
            <v>5388069.9000000004</v>
          </cell>
          <cell r="V4457">
            <v>6066603.5300000003</v>
          </cell>
          <cell r="W4457">
            <v>6146956.6100000003</v>
          </cell>
          <cell r="X4457">
            <v>6226381.7599999998</v>
          </cell>
          <cell r="Y4457">
            <v>6305886.3200000003</v>
          </cell>
          <cell r="Z4457">
            <v>6389191.79</v>
          </cell>
          <cell r="AA4457">
            <v>6482465.1100000003</v>
          </cell>
          <cell r="AB4457">
            <v>6568214.9500000002</v>
          </cell>
          <cell r="AC4457">
            <v>6654117.0800000001</v>
          </cell>
          <cell r="AD4457">
            <v>6743128.8899999997</v>
          </cell>
          <cell r="AE4457">
            <v>6833331.4100000001</v>
          </cell>
          <cell r="AF4457">
            <v>6924740.5700000003</v>
          </cell>
          <cell r="AG4457">
            <v>7017372.5</v>
          </cell>
          <cell r="AH4457">
            <v>7111243.5700000003</v>
          </cell>
          <cell r="AI4457">
            <v>7206370.3399999999</v>
          </cell>
          <cell r="AJ4457">
            <v>7302769.6200000001</v>
          </cell>
          <cell r="AK4457">
            <v>7400458.4299999997</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row>
        <row r="4458">
          <cell r="A4458" t="str">
            <v>WYSmall C&amp;ITime-Of-UseProgram Annual CostsHigh Participation Case0</v>
          </cell>
          <cell r="B4458" t="str">
            <v>WY</v>
          </cell>
          <cell r="C4458" t="str">
            <v>Small C&amp;I</v>
          </cell>
          <cell r="D4458" t="str">
            <v>Time-Of-Use</v>
          </cell>
          <cell r="E4458" t="str">
            <v>Program Annual Costs</v>
          </cell>
          <cell r="F4458" t="str">
            <v>High Participation Case</v>
          </cell>
          <cell r="G4458">
            <v>0</v>
          </cell>
          <cell r="H4458">
            <v>0</v>
          </cell>
          <cell r="I4458">
            <v>0</v>
          </cell>
          <cell r="J4458">
            <v>0</v>
          </cell>
          <cell r="K4458">
            <v>0</v>
          </cell>
          <cell r="L4458">
            <v>0</v>
          </cell>
          <cell r="M4458">
            <v>0</v>
          </cell>
          <cell r="N4458">
            <v>0</v>
          </cell>
          <cell r="O4458">
            <v>0</v>
          </cell>
          <cell r="P4458">
            <v>0</v>
          </cell>
          <cell r="Q4458">
            <v>0</v>
          </cell>
          <cell r="R4458">
            <v>5834317.1500000004</v>
          </cell>
          <cell r="S4458">
            <v>12509121.98</v>
          </cell>
          <cell r="T4458">
            <v>26286343.199999999</v>
          </cell>
          <cell r="U4458">
            <v>16130618.27</v>
          </cell>
          <cell r="V4458">
            <v>10911310.720000001</v>
          </cell>
          <cell r="W4458">
            <v>4823091.07</v>
          </cell>
          <cell r="X4458">
            <v>4899046.41</v>
          </cell>
          <cell r="Y4458">
            <v>4974249.76</v>
          </cell>
          <cell r="Z4458">
            <v>5049879.66</v>
          </cell>
          <cell r="AA4458">
            <v>5126289.05</v>
          </cell>
          <cell r="AB4458">
            <v>5203203.5</v>
          </cell>
          <cell r="AC4458">
            <v>5283869.59</v>
          </cell>
          <cell r="AD4458">
            <v>5405233.1200000001</v>
          </cell>
          <cell r="AE4458">
            <v>5502775.29</v>
          </cell>
          <cell r="AF4458">
            <v>5602414.6799999997</v>
          </cell>
          <cell r="AG4458">
            <v>5704204.7300000004</v>
          </cell>
          <cell r="AH4458">
            <v>5808200.4400000004</v>
          </cell>
          <cell r="AI4458">
            <v>5914458.3899999997</v>
          </cell>
          <cell r="AJ4458">
            <v>6023036.7800000003</v>
          </cell>
          <cell r="AK4458">
            <v>6133995.5099999998</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row>
        <row r="4459">
          <cell r="A4459" t="str">
            <v>WYSmall C&amp;ITime-Of-UseNon-Incentive CostsHigh Participation Case0</v>
          </cell>
          <cell r="B4459" t="str">
            <v>WY</v>
          </cell>
          <cell r="C4459" t="str">
            <v>Small C&amp;I</v>
          </cell>
          <cell r="D4459" t="str">
            <v>Time-Of-Use</v>
          </cell>
          <cell r="E4459" t="str">
            <v>Non-Incentive Costs</v>
          </cell>
          <cell r="F4459" t="str">
            <v>High Participation Case</v>
          </cell>
          <cell r="G4459">
            <v>0</v>
          </cell>
          <cell r="H4459">
            <v>0</v>
          </cell>
          <cell r="I4459">
            <v>0</v>
          </cell>
          <cell r="J4459">
            <v>0</v>
          </cell>
          <cell r="K4459">
            <v>0</v>
          </cell>
          <cell r="L4459">
            <v>0</v>
          </cell>
          <cell r="M4459">
            <v>0</v>
          </cell>
          <cell r="N4459">
            <v>0</v>
          </cell>
          <cell r="O4459">
            <v>0</v>
          </cell>
          <cell r="P4459">
            <v>0</v>
          </cell>
          <cell r="Q4459">
            <v>0</v>
          </cell>
          <cell r="R4459">
            <v>5482636.7300000004</v>
          </cell>
          <cell r="S4459">
            <v>11437731.27</v>
          </cell>
          <cell r="T4459">
            <v>23748445.530000001</v>
          </cell>
          <cell r="U4459">
            <v>12818922.52</v>
          </cell>
          <cell r="V4459">
            <v>7177502.6100000003</v>
          </cell>
          <cell r="W4459">
            <v>1035039.42</v>
          </cell>
          <cell r="X4459">
            <v>1056694.75</v>
          </cell>
          <cell r="Y4459">
            <v>1077608.81</v>
          </cell>
          <cell r="Z4459">
            <v>1098962.6200000001</v>
          </cell>
          <cell r="AA4459">
            <v>1121099.71</v>
          </cell>
          <cell r="AB4459">
            <v>1143734.93</v>
          </cell>
          <cell r="AC4459">
            <v>1169950.97</v>
          </cell>
          <cell r="AD4459">
            <v>1234739.83</v>
          </cell>
          <cell r="AE4459">
            <v>1274929.31</v>
          </cell>
          <cell r="AF4459">
            <v>1316427.29</v>
          </cell>
          <cell r="AG4459">
            <v>1359276.37</v>
          </cell>
          <cell r="AH4459">
            <v>1403520.56</v>
          </cell>
          <cell r="AI4459">
            <v>1449205.28</v>
          </cell>
          <cell r="AJ4459">
            <v>1496377.44</v>
          </cell>
          <cell r="AK4459">
            <v>1545085.48</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row>
        <row r="4460">
          <cell r="A4460" t="str">
            <v>WYSmall C&amp;ITime-Of-UseSummer Peak Reduction @Meter  (MW)High Participation Case0</v>
          </cell>
          <cell r="B4460" t="str">
            <v>WY</v>
          </cell>
          <cell r="C4460" t="str">
            <v>Small C&amp;I</v>
          </cell>
          <cell r="D4460" t="str">
            <v>Time-Of-Use</v>
          </cell>
          <cell r="E4460" t="str">
            <v>Summer Peak Reduction @Meter  (MW)</v>
          </cell>
          <cell r="F4460" t="str">
            <v>High Participation Case</v>
          </cell>
          <cell r="G4460">
            <v>0</v>
          </cell>
          <cell r="H4460">
            <v>0</v>
          </cell>
          <cell r="I4460">
            <v>0</v>
          </cell>
          <cell r="J4460">
            <v>0</v>
          </cell>
          <cell r="K4460">
            <v>0</v>
          </cell>
          <cell r="L4460">
            <v>0</v>
          </cell>
          <cell r="M4460">
            <v>0</v>
          </cell>
          <cell r="N4460">
            <v>0</v>
          </cell>
          <cell r="O4460">
            <v>0</v>
          </cell>
          <cell r="P4460">
            <v>0</v>
          </cell>
          <cell r="Q4460">
            <v>0</v>
          </cell>
          <cell r="R4460">
            <v>5.1061481672101516</v>
          </cell>
          <cell r="S4460">
            <v>15.546439584201273</v>
          </cell>
          <cell r="T4460">
            <v>36.769815927493447</v>
          </cell>
          <cell r="U4460">
            <v>47.99510590524666</v>
          </cell>
          <cell r="V4460">
            <v>54.039254216657497</v>
          </cell>
          <cell r="W4460">
            <v>54.75501228123791</v>
          </cell>
          <cell r="X4460">
            <v>55.462504704051796</v>
          </cell>
          <cell r="Y4460">
            <v>56.170704503007471</v>
          </cell>
          <cell r="Z4460">
            <v>56.91276145592839</v>
          </cell>
          <cell r="AA4460">
            <v>57.74360864977195</v>
          </cell>
          <cell r="AB4460">
            <v>58.507439221742665</v>
          </cell>
          <cell r="AC4460">
            <v>59.27262640549219</v>
          </cell>
          <cell r="AD4460">
            <v>60.065513565673378</v>
          </cell>
          <cell r="AE4460">
            <v>60.869007140432515</v>
          </cell>
          <cell r="AF4460">
            <v>61.683249011282939</v>
          </cell>
          <cell r="AG4460">
            <v>62.508382957680382</v>
          </cell>
          <cell r="AH4460">
            <v>63.344554682411669</v>
          </cell>
          <cell r="AI4460">
            <v>64.191911837323005</v>
          </cell>
          <cell r="AJ4460">
            <v>65.050604049392433</v>
          </cell>
          <cell r="AK4460">
            <v>65.920782947151125</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row>
        <row r="4461">
          <cell r="A4461" t="str">
            <v>WYSmall C&amp;ITime-Of-UseSummer Peak Reduction @Generation (MW)High Participation Case0</v>
          </cell>
          <cell r="B4461" t="str">
            <v>WY</v>
          </cell>
          <cell r="C4461" t="str">
            <v>Small C&amp;I</v>
          </cell>
          <cell r="D4461" t="str">
            <v>Time-Of-Use</v>
          </cell>
          <cell r="E4461" t="str">
            <v>Summer Peak Reduction @Generation (MW)</v>
          </cell>
          <cell r="F4461" t="str">
            <v>High Participation Case</v>
          </cell>
          <cell r="G4461">
            <v>0</v>
          </cell>
          <cell r="H4461">
            <v>0</v>
          </cell>
          <cell r="I4461">
            <v>0</v>
          </cell>
          <cell r="J4461">
            <v>0</v>
          </cell>
          <cell r="K4461">
            <v>0</v>
          </cell>
          <cell r="L4461">
            <v>0</v>
          </cell>
          <cell r="M4461">
            <v>0</v>
          </cell>
          <cell r="N4461">
            <v>0</v>
          </cell>
          <cell r="O4461">
            <v>0</v>
          </cell>
          <cell r="P4461">
            <v>0</v>
          </cell>
          <cell r="Q4461">
            <v>0</v>
          </cell>
          <cell r="R4461">
            <v>5.6309529854545115</v>
          </cell>
          <cell r="S4461">
            <v>17.1442871462299</v>
          </cell>
          <cell r="T4461">
            <v>40.548980952242438</v>
          </cell>
          <cell r="U4461">
            <v>52.92799504328039</v>
          </cell>
          <cell r="V4461">
            <v>59.593354892652727</v>
          </cell>
          <cell r="W4461">
            <v>60.382677857562754</v>
          </cell>
          <cell r="X4461">
            <v>61.162885646285609</v>
          </cell>
          <cell r="Y4461">
            <v>61.94387351456492</v>
          </cell>
          <cell r="Z4461">
            <v>62.762198341341403</v>
          </cell>
          <cell r="AA4461">
            <v>63.678439181486489</v>
          </cell>
          <cell r="AB4461">
            <v>64.520775498172327</v>
          </cell>
          <cell r="AC4461">
            <v>65.364607857843168</v>
          </cell>
          <cell r="AD4461">
            <v>66.238987169908881</v>
          </cell>
          <cell r="AE4461">
            <v>67.125063013269198</v>
          </cell>
          <cell r="AF4461">
            <v>68.022991851877961</v>
          </cell>
          <cell r="AG4461">
            <v>68.932932242700019</v>
          </cell>
          <cell r="AH4461">
            <v>69.855044863709381</v>
          </cell>
          <cell r="AI4461">
            <v>70.789492542261797</v>
          </cell>
          <cell r="AJ4461">
            <v>71.73644028384696</v>
          </cell>
          <cell r="AK4461">
            <v>72.696055301225314</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row>
        <row r="4462">
          <cell r="A4462" t="str">
            <v>WYSmall C&amp;ITime-Of-UseWinter Peak Reduction @Meter  (MW)High Participation Case0</v>
          </cell>
          <cell r="B4462" t="str">
            <v>WY</v>
          </cell>
          <cell r="C4462" t="str">
            <v>Small C&amp;I</v>
          </cell>
          <cell r="D4462" t="str">
            <v>Time-Of-Use</v>
          </cell>
          <cell r="E4462" t="str">
            <v>Winter Peak Reduction @Meter  (MW)</v>
          </cell>
          <cell r="F4462" t="str">
            <v>High Participation Case</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row>
        <row r="4463">
          <cell r="A4463" t="str">
            <v>WYSmall C&amp;ITime-Of-UseWinter Peak Reduction @Generation (MW)High Participation Case0</v>
          </cell>
          <cell r="B4463" t="str">
            <v>WY</v>
          </cell>
          <cell r="C4463" t="str">
            <v>Small C&amp;I</v>
          </cell>
          <cell r="D4463" t="str">
            <v>Time-Of-Use</v>
          </cell>
          <cell r="E4463" t="str">
            <v>Winter Peak Reduction @Generation (MW)</v>
          </cell>
          <cell r="F4463" t="str">
            <v>High Participation Case</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row>
        <row r="4464">
          <cell r="A4464" t="str">
            <v>WYSmall C&amp;ITime-Of-UseProgram Annual BenefitsHigh Participation Case0</v>
          </cell>
          <cell r="B4464" t="str">
            <v>WY</v>
          </cell>
          <cell r="C4464" t="str">
            <v>Small C&amp;I</v>
          </cell>
          <cell r="D4464" t="str">
            <v>Time-Of-Use</v>
          </cell>
          <cell r="E4464" t="str">
            <v>Program Annual Benefits</v>
          </cell>
          <cell r="F4464" t="str">
            <v>High Participation Case</v>
          </cell>
          <cell r="G4464">
            <v>0</v>
          </cell>
        </row>
        <row r="4465">
          <cell r="A4465" t="str">
            <v>WYSmall C&amp;ITime-Of-UseNew ParticipantsHigh Participation Case0</v>
          </cell>
          <cell r="B4465" t="str">
            <v>WY</v>
          </cell>
          <cell r="C4465" t="str">
            <v>Small C&amp;I</v>
          </cell>
          <cell r="D4465" t="str">
            <v>Time-Of-Use</v>
          </cell>
          <cell r="E4465" t="str">
            <v>New Participants</v>
          </cell>
          <cell r="F4465" t="str">
            <v>High Participation Case</v>
          </cell>
          <cell r="G4465">
            <v>0</v>
          </cell>
          <cell r="H4465">
            <v>0</v>
          </cell>
          <cell r="I4465">
            <v>0</v>
          </cell>
          <cell r="J4465">
            <v>0</v>
          </cell>
          <cell r="K4465">
            <v>0</v>
          </cell>
          <cell r="L4465">
            <v>0</v>
          </cell>
          <cell r="M4465">
            <v>0</v>
          </cell>
          <cell r="N4465">
            <v>0</v>
          </cell>
          <cell r="O4465">
            <v>0</v>
          </cell>
          <cell r="P4465">
            <v>0</v>
          </cell>
          <cell r="Q4465">
            <v>0</v>
          </cell>
          <cell r="R4465">
            <v>16746.686550000006</v>
          </cell>
          <cell r="S4465">
            <v>34271.919000000009</v>
          </cell>
          <cell r="T4465">
            <v>69833.664450000011</v>
          </cell>
          <cell r="U4465">
            <v>36847.527750000037</v>
          </cell>
          <cell r="V4465">
            <v>20100.588749999937</v>
          </cell>
          <cell r="W4465">
            <v>2583.0255000000179</v>
          </cell>
          <cell r="X4465">
            <v>2585.7149999999965</v>
          </cell>
          <cell r="Y4465">
            <v>2585.2035000000324</v>
          </cell>
          <cell r="Z4465">
            <v>2584.5764999999665</v>
          </cell>
          <cell r="AA4465">
            <v>2584.3950000000186</v>
          </cell>
          <cell r="AB4465">
            <v>2584.7249999999767</v>
          </cell>
          <cell r="AC4465">
            <v>2592.8595000000205</v>
          </cell>
          <cell r="AD4465">
            <v>2694.0321599718882</v>
          </cell>
          <cell r="AE4465">
            <v>2731.0805338135397</v>
          </cell>
          <cell r="AF4465">
            <v>2768.6383974915661</v>
          </cell>
          <cell r="AG4465">
            <v>2806.7127575183695</v>
          </cell>
          <cell r="AH4465">
            <v>2845.3107167601411</v>
          </cell>
          <cell r="AI4465">
            <v>2884.4394757617847</v>
          </cell>
          <cell r="AJ4465">
            <v>2924.1063340901455</v>
          </cell>
          <cell r="AK4465">
            <v>2964.3186916958948</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row>
        <row r="4466">
          <cell r="A4466" t="str">
            <v>WYSmall C&amp;ITime-Of-UseIncentive CostsHigh Participation Case0</v>
          </cell>
          <cell r="B4466" t="str">
            <v>WY</v>
          </cell>
          <cell r="C4466" t="str">
            <v>Small C&amp;I</v>
          </cell>
          <cell r="D4466" t="str">
            <v>Time-Of-Use</v>
          </cell>
          <cell r="E4466" t="str">
            <v>Incentive Costs</v>
          </cell>
          <cell r="F4466" t="str">
            <v>High Participation Case</v>
          </cell>
          <cell r="G4466">
            <v>0</v>
          </cell>
          <cell r="H4466">
            <v>0</v>
          </cell>
          <cell r="I4466">
            <v>0</v>
          </cell>
          <cell r="J4466">
            <v>0</v>
          </cell>
          <cell r="K4466">
            <v>0</v>
          </cell>
          <cell r="L4466">
            <v>0</v>
          </cell>
          <cell r="M4466">
            <v>0</v>
          </cell>
          <cell r="N4466">
            <v>0</v>
          </cell>
          <cell r="O4466">
            <v>0</v>
          </cell>
          <cell r="P4466">
            <v>0</v>
          </cell>
          <cell r="Q4466">
            <v>0</v>
          </cell>
          <cell r="R4466">
            <v>351680.42</v>
          </cell>
          <cell r="S4466">
            <v>1071390.72</v>
          </cell>
          <cell r="T4466">
            <v>2537897.67</v>
          </cell>
          <cell r="U4466">
            <v>3311695.75</v>
          </cell>
          <cell r="V4466">
            <v>3733808.12</v>
          </cell>
          <cell r="W4466">
            <v>3788051.65</v>
          </cell>
          <cell r="X4466">
            <v>3842351.67</v>
          </cell>
          <cell r="Y4466">
            <v>3896640.94</v>
          </cell>
          <cell r="Z4466">
            <v>3950917.05</v>
          </cell>
          <cell r="AA4466">
            <v>4005189.34</v>
          </cell>
          <cell r="AB4466">
            <v>4059468.57</v>
          </cell>
          <cell r="AC4466">
            <v>4113918.62</v>
          </cell>
          <cell r="AD4466">
            <v>4170493.29</v>
          </cell>
          <cell r="AE4466">
            <v>4227845.9800000004</v>
          </cell>
          <cell r="AF4466">
            <v>4285987.3899999997</v>
          </cell>
          <cell r="AG4466">
            <v>4344928.3600000003</v>
          </cell>
          <cell r="AH4466">
            <v>4404679.88</v>
          </cell>
          <cell r="AI4466">
            <v>4465253.1100000003</v>
          </cell>
          <cell r="AJ4466">
            <v>4526659.34</v>
          </cell>
          <cell r="AK4466">
            <v>4588910.04</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row>
        <row r="4467">
          <cell r="A4467" t="str">
            <v>WYSmall C&amp;ITime-Of-UseParticipantsHigh Participation Case0</v>
          </cell>
          <cell r="B4467" t="str">
            <v>WY</v>
          </cell>
          <cell r="C4467" t="str">
            <v>Small C&amp;I</v>
          </cell>
          <cell r="D4467" t="str">
            <v>Time-Of-Use</v>
          </cell>
          <cell r="E4467" t="str">
            <v>Participants</v>
          </cell>
          <cell r="F4467" t="str">
            <v>High Participation Case</v>
          </cell>
          <cell r="G4467">
            <v>0</v>
          </cell>
          <cell r="H4467">
            <v>0</v>
          </cell>
          <cell r="I4467">
            <v>0</v>
          </cell>
          <cell r="J4467">
            <v>0</v>
          </cell>
          <cell r="K4467">
            <v>0</v>
          </cell>
          <cell r="L4467">
            <v>0</v>
          </cell>
          <cell r="M4467">
            <v>0</v>
          </cell>
          <cell r="N4467">
            <v>0</v>
          </cell>
          <cell r="O4467">
            <v>0</v>
          </cell>
          <cell r="P4467">
            <v>0</v>
          </cell>
          <cell r="Q4467">
            <v>0</v>
          </cell>
          <cell r="R4467">
            <v>16746.686550000006</v>
          </cell>
          <cell r="S4467">
            <v>51018.605550000015</v>
          </cell>
          <cell r="T4467">
            <v>120852.27000000002</v>
          </cell>
          <cell r="U4467">
            <v>157699.79775000006</v>
          </cell>
          <cell r="V4467">
            <v>177800.38649999999</v>
          </cell>
          <cell r="W4467">
            <v>180383.41200000001</v>
          </cell>
          <cell r="X4467">
            <v>182969.12700000001</v>
          </cell>
          <cell r="Y4467">
            <v>185554.33050000004</v>
          </cell>
          <cell r="Z4467">
            <v>188138.90700000001</v>
          </cell>
          <cell r="AA4467">
            <v>190723.30200000003</v>
          </cell>
          <cell r="AB4467">
            <v>193308.027</v>
          </cell>
          <cell r="AC4467">
            <v>195900.88650000002</v>
          </cell>
          <cell r="AD4467">
            <v>198594.91865997191</v>
          </cell>
          <cell r="AE4467">
            <v>201325.99919378545</v>
          </cell>
          <cell r="AF4467">
            <v>204094.63759127702</v>
          </cell>
          <cell r="AG4467">
            <v>206901.35034879539</v>
          </cell>
          <cell r="AH4467">
            <v>209746.66106555553</v>
          </cell>
          <cell r="AI4467">
            <v>212631.10054131731</v>
          </cell>
          <cell r="AJ4467">
            <v>215555.20687540746</v>
          </cell>
          <cell r="AK4467">
            <v>218519.52556710335</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row>
        <row r="4468">
          <cell r="A4468" t="str">
            <v>WYResidentialDemand ChargeProgram Annual BenefitsHigh Participation Case0</v>
          </cell>
          <cell r="B4468" t="str">
            <v>WY</v>
          </cell>
          <cell r="C4468" t="str">
            <v>Residential</v>
          </cell>
          <cell r="D4468" t="str">
            <v>Demand Charge</v>
          </cell>
          <cell r="E4468" t="str">
            <v>Program Annual Benefits</v>
          </cell>
          <cell r="F4468" t="str">
            <v>High Participation Case</v>
          </cell>
          <cell r="G4468">
            <v>0</v>
          </cell>
          <cell r="H4468">
            <v>0</v>
          </cell>
          <cell r="I4468">
            <v>0</v>
          </cell>
          <cell r="J4468">
            <v>0</v>
          </cell>
          <cell r="K4468">
            <v>0</v>
          </cell>
          <cell r="L4468">
            <v>0</v>
          </cell>
          <cell r="M4468">
            <v>0</v>
          </cell>
          <cell r="N4468">
            <v>0</v>
          </cell>
          <cell r="O4468">
            <v>0</v>
          </cell>
          <cell r="P4468">
            <v>0</v>
          </cell>
          <cell r="Q4468">
            <v>0</v>
          </cell>
          <cell r="R4468">
            <v>573231.01</v>
          </cell>
          <cell r="S4468">
            <v>1745288.43</v>
          </cell>
          <cell r="T4468">
            <v>4127886.26</v>
          </cell>
          <cell r="U4468">
            <v>5388069.9000000004</v>
          </cell>
          <cell r="V4468">
            <v>6066603.5300000003</v>
          </cell>
          <cell r="W4468">
            <v>6146956.6100000003</v>
          </cell>
          <cell r="X4468">
            <v>6226381.7599999998</v>
          </cell>
          <cell r="Y4468">
            <v>6305886.3200000003</v>
          </cell>
          <cell r="Z4468">
            <v>6389191.79</v>
          </cell>
          <cell r="AA4468">
            <v>6482465.1100000003</v>
          </cell>
          <cell r="AB4468">
            <v>6568214.9500000002</v>
          </cell>
          <cell r="AC4468">
            <v>6654117.0800000001</v>
          </cell>
          <cell r="AD4468">
            <v>6743128.8899999997</v>
          </cell>
          <cell r="AE4468">
            <v>6833331.4100000001</v>
          </cell>
          <cell r="AF4468">
            <v>6924740.5700000003</v>
          </cell>
          <cell r="AG4468">
            <v>7017372.5</v>
          </cell>
          <cell r="AH4468">
            <v>7111243.5700000003</v>
          </cell>
          <cell r="AI4468">
            <v>7206370.3399999999</v>
          </cell>
          <cell r="AJ4468">
            <v>7302769.6200000001</v>
          </cell>
          <cell r="AK4468">
            <v>7400458.4299999997</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row>
        <row r="4469">
          <cell r="A4469" t="str">
            <v>WYResidentialDemand ChargeProgram Annual CostsHigh Participation Case0</v>
          </cell>
          <cell r="B4469" t="str">
            <v>WY</v>
          </cell>
          <cell r="C4469" t="str">
            <v>Residential</v>
          </cell>
          <cell r="D4469" t="str">
            <v>Demand Charge</v>
          </cell>
          <cell r="E4469" t="str">
            <v>Program Annual Costs</v>
          </cell>
          <cell r="F4469" t="str">
            <v>High Participation Case</v>
          </cell>
          <cell r="G4469">
            <v>0</v>
          </cell>
          <cell r="H4469">
            <v>0</v>
          </cell>
          <cell r="I4469">
            <v>0</v>
          </cell>
          <cell r="J4469">
            <v>0</v>
          </cell>
          <cell r="K4469">
            <v>0</v>
          </cell>
          <cell r="L4469">
            <v>0</v>
          </cell>
          <cell r="M4469">
            <v>0</v>
          </cell>
          <cell r="N4469">
            <v>0</v>
          </cell>
          <cell r="O4469">
            <v>0</v>
          </cell>
          <cell r="P4469">
            <v>0</v>
          </cell>
          <cell r="Q4469">
            <v>0</v>
          </cell>
          <cell r="R4469">
            <v>5834317.1500000004</v>
          </cell>
          <cell r="S4469">
            <v>12509121.98</v>
          </cell>
          <cell r="T4469">
            <v>26286343.199999999</v>
          </cell>
          <cell r="U4469">
            <v>16130618.27</v>
          </cell>
          <cell r="V4469">
            <v>10911310.720000001</v>
          </cell>
          <cell r="W4469">
            <v>4823091.07</v>
          </cell>
          <cell r="X4469">
            <v>4899046.41</v>
          </cell>
          <cell r="Y4469">
            <v>4974249.76</v>
          </cell>
          <cell r="Z4469">
            <v>5049879.66</v>
          </cell>
          <cell r="AA4469">
            <v>5126289.05</v>
          </cell>
          <cell r="AB4469">
            <v>5203203.5</v>
          </cell>
          <cell r="AC4469">
            <v>5283869.59</v>
          </cell>
          <cell r="AD4469">
            <v>5405233.1200000001</v>
          </cell>
          <cell r="AE4469">
            <v>5502775.29</v>
          </cell>
          <cell r="AF4469">
            <v>5602414.6799999997</v>
          </cell>
          <cell r="AG4469">
            <v>5704204.7300000004</v>
          </cell>
          <cell r="AH4469">
            <v>5808200.4400000004</v>
          </cell>
          <cell r="AI4469">
            <v>5914458.3899999997</v>
          </cell>
          <cell r="AJ4469">
            <v>6023036.7800000003</v>
          </cell>
          <cell r="AK4469">
            <v>6133995.5099999998</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row>
        <row r="4470">
          <cell r="A4470" t="str">
            <v>WYResidentialDemand ChargeNon-Incentive CostsHigh Participation Case0</v>
          </cell>
          <cell r="B4470" t="str">
            <v>WY</v>
          </cell>
          <cell r="C4470" t="str">
            <v>Residential</v>
          </cell>
          <cell r="D4470" t="str">
            <v>Demand Charge</v>
          </cell>
          <cell r="E4470" t="str">
            <v>Non-Incentive Costs</v>
          </cell>
          <cell r="F4470" t="str">
            <v>High Participation Case</v>
          </cell>
          <cell r="G4470">
            <v>0</v>
          </cell>
          <cell r="H4470">
            <v>0</v>
          </cell>
          <cell r="I4470">
            <v>0</v>
          </cell>
          <cell r="J4470">
            <v>0</v>
          </cell>
          <cell r="K4470">
            <v>0</v>
          </cell>
          <cell r="L4470">
            <v>0</v>
          </cell>
          <cell r="M4470">
            <v>0</v>
          </cell>
          <cell r="N4470">
            <v>0</v>
          </cell>
          <cell r="O4470">
            <v>0</v>
          </cell>
          <cell r="P4470">
            <v>0</v>
          </cell>
          <cell r="Q4470">
            <v>0</v>
          </cell>
          <cell r="R4470">
            <v>5482636.7300000004</v>
          </cell>
          <cell r="S4470">
            <v>11437731.27</v>
          </cell>
          <cell r="T4470">
            <v>23748445.530000001</v>
          </cell>
          <cell r="U4470">
            <v>12818922.52</v>
          </cell>
          <cell r="V4470">
            <v>7177502.6100000003</v>
          </cell>
          <cell r="W4470">
            <v>1035039.42</v>
          </cell>
          <cell r="X4470">
            <v>1056694.75</v>
          </cell>
          <cell r="Y4470">
            <v>1077608.81</v>
          </cell>
          <cell r="Z4470">
            <v>1098962.6200000001</v>
          </cell>
          <cell r="AA4470">
            <v>1121099.71</v>
          </cell>
          <cell r="AB4470">
            <v>1143734.93</v>
          </cell>
          <cell r="AC4470">
            <v>1169950.97</v>
          </cell>
          <cell r="AD4470">
            <v>1234739.83</v>
          </cell>
          <cell r="AE4470">
            <v>1274929.31</v>
          </cell>
          <cell r="AF4470">
            <v>1316427.29</v>
          </cell>
          <cell r="AG4470">
            <v>1359276.37</v>
          </cell>
          <cell r="AH4470">
            <v>1403520.56</v>
          </cell>
          <cell r="AI4470">
            <v>1449205.28</v>
          </cell>
          <cell r="AJ4470">
            <v>1496377.44</v>
          </cell>
          <cell r="AK4470">
            <v>1545085.48</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row>
        <row r="4471">
          <cell r="A4471" t="str">
            <v>WYResidentialDemand ChargeSummer Peak Reduction @Meter  (MW)High Participation Case0</v>
          </cell>
          <cell r="B4471" t="str">
            <v>WY</v>
          </cell>
          <cell r="C4471" t="str">
            <v>Residential</v>
          </cell>
          <cell r="D4471" t="str">
            <v>Demand Charge</v>
          </cell>
          <cell r="E4471" t="str">
            <v>Summer Peak Reduction @Meter  (MW)</v>
          </cell>
          <cell r="F4471" t="str">
            <v>High Participation Case</v>
          </cell>
          <cell r="G4471">
            <v>0</v>
          </cell>
          <cell r="H4471">
            <v>0</v>
          </cell>
          <cell r="I4471">
            <v>0</v>
          </cell>
          <cell r="J4471">
            <v>0</v>
          </cell>
          <cell r="K4471">
            <v>0</v>
          </cell>
          <cell r="L4471">
            <v>0</v>
          </cell>
          <cell r="M4471">
            <v>0</v>
          </cell>
          <cell r="N4471">
            <v>0</v>
          </cell>
          <cell r="O4471">
            <v>0</v>
          </cell>
          <cell r="P4471">
            <v>0</v>
          </cell>
          <cell r="Q4471">
            <v>0</v>
          </cell>
          <cell r="R4471">
            <v>5.1061481672101516</v>
          </cell>
          <cell r="S4471">
            <v>15.546439584201273</v>
          </cell>
          <cell r="T4471">
            <v>36.769815927493447</v>
          </cell>
          <cell r="U4471">
            <v>47.99510590524666</v>
          </cell>
          <cell r="V4471">
            <v>54.039254216657497</v>
          </cell>
          <cell r="W4471">
            <v>54.75501228123791</v>
          </cell>
          <cell r="X4471">
            <v>55.462504704051796</v>
          </cell>
          <cell r="Y4471">
            <v>56.170704503007471</v>
          </cell>
          <cell r="Z4471">
            <v>56.91276145592839</v>
          </cell>
          <cell r="AA4471">
            <v>57.74360864977195</v>
          </cell>
          <cell r="AB4471">
            <v>58.507439221742665</v>
          </cell>
          <cell r="AC4471">
            <v>59.27262640549219</v>
          </cell>
          <cell r="AD4471">
            <v>60.065513565673378</v>
          </cell>
          <cell r="AE4471">
            <v>60.869007140432515</v>
          </cell>
          <cell r="AF4471">
            <v>61.683249011282939</v>
          </cell>
          <cell r="AG4471">
            <v>62.508382957680382</v>
          </cell>
          <cell r="AH4471">
            <v>63.344554682411669</v>
          </cell>
          <cell r="AI4471">
            <v>64.191911837323005</v>
          </cell>
          <cell r="AJ4471">
            <v>65.050604049392433</v>
          </cell>
          <cell r="AK4471">
            <v>65.920782947151125</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row>
        <row r="4472">
          <cell r="A4472" t="str">
            <v>WYResidentialDemand ChargeSummer Peak Reduction @Generation (MW)High Participation Case0</v>
          </cell>
          <cell r="B4472" t="str">
            <v>WY</v>
          </cell>
          <cell r="C4472" t="str">
            <v>Residential</v>
          </cell>
          <cell r="D4472" t="str">
            <v>Demand Charge</v>
          </cell>
          <cell r="E4472" t="str">
            <v>Summer Peak Reduction @Generation (MW)</v>
          </cell>
          <cell r="F4472" t="str">
            <v>High Participation Case</v>
          </cell>
          <cell r="G4472">
            <v>0</v>
          </cell>
          <cell r="H4472">
            <v>0</v>
          </cell>
          <cell r="I4472">
            <v>0</v>
          </cell>
          <cell r="J4472">
            <v>0</v>
          </cell>
          <cell r="K4472">
            <v>0</v>
          </cell>
          <cell r="L4472">
            <v>0</v>
          </cell>
          <cell r="M4472">
            <v>0</v>
          </cell>
          <cell r="N4472">
            <v>0</v>
          </cell>
          <cell r="O4472">
            <v>0</v>
          </cell>
          <cell r="P4472">
            <v>0</v>
          </cell>
          <cell r="Q4472">
            <v>0</v>
          </cell>
          <cell r="R4472">
            <v>5.6309529854545115</v>
          </cell>
          <cell r="S4472">
            <v>17.1442871462299</v>
          </cell>
          <cell r="T4472">
            <v>40.548980952242438</v>
          </cell>
          <cell r="U4472">
            <v>52.92799504328039</v>
          </cell>
          <cell r="V4472">
            <v>59.593354892652727</v>
          </cell>
          <cell r="W4472">
            <v>60.382677857562754</v>
          </cell>
          <cell r="X4472">
            <v>61.162885646285609</v>
          </cell>
          <cell r="Y4472">
            <v>61.94387351456492</v>
          </cell>
          <cell r="Z4472">
            <v>62.762198341341403</v>
          </cell>
          <cell r="AA4472">
            <v>63.678439181486489</v>
          </cell>
          <cell r="AB4472">
            <v>64.520775498172327</v>
          </cell>
          <cell r="AC4472">
            <v>65.364607857843168</v>
          </cell>
          <cell r="AD4472">
            <v>66.238987169908881</v>
          </cell>
          <cell r="AE4472">
            <v>67.125063013269198</v>
          </cell>
          <cell r="AF4472">
            <v>68.022991851877961</v>
          </cell>
          <cell r="AG4472">
            <v>68.932932242700019</v>
          </cell>
          <cell r="AH4472">
            <v>69.855044863709381</v>
          </cell>
          <cell r="AI4472">
            <v>70.789492542261797</v>
          </cell>
          <cell r="AJ4472">
            <v>71.73644028384696</v>
          </cell>
          <cell r="AK4472">
            <v>72.696055301225314</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row>
        <row r="4473">
          <cell r="A4473" t="str">
            <v>WYResidentialDemand ChargeWinter Peak Reduction @Meter  (MW)High Participation Case0</v>
          </cell>
          <cell r="B4473" t="str">
            <v>WY</v>
          </cell>
          <cell r="C4473" t="str">
            <v>Residential</v>
          </cell>
          <cell r="D4473" t="str">
            <v>Demand Charge</v>
          </cell>
          <cell r="E4473" t="str">
            <v>Winter Peak Reduction @Meter  (MW)</v>
          </cell>
          <cell r="F4473" t="str">
            <v>High Participation Case</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row>
        <row r="4474">
          <cell r="A4474" t="str">
            <v>WYResidentialDemand ChargeWinter Peak Reduction @Generation (MW)High Participation Case0</v>
          </cell>
          <cell r="B4474" t="str">
            <v>WY</v>
          </cell>
          <cell r="C4474" t="str">
            <v>Residential</v>
          </cell>
          <cell r="D4474" t="str">
            <v>Demand Charge</v>
          </cell>
          <cell r="E4474" t="str">
            <v>Winter Peak Reduction @Generation (MW)</v>
          </cell>
          <cell r="F4474" t="str">
            <v>High Participation Case</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row>
        <row r="4475">
          <cell r="A4475" t="str">
            <v>WYResidentialDemand ChargeProgram Annual BenefitsHigh Participation Case0</v>
          </cell>
          <cell r="B4475" t="str">
            <v>WY</v>
          </cell>
          <cell r="C4475" t="str">
            <v>Residential</v>
          </cell>
          <cell r="D4475" t="str">
            <v>Demand Charge</v>
          </cell>
          <cell r="E4475" t="str">
            <v>Program Annual Benefits</v>
          </cell>
          <cell r="F4475" t="str">
            <v>High Participation Case</v>
          </cell>
          <cell r="G4475">
            <v>0</v>
          </cell>
        </row>
        <row r="4476">
          <cell r="A4476" t="str">
            <v>WYResidentialDemand ChargeNew ParticipantsHigh Participation Case0</v>
          </cell>
          <cell r="B4476" t="str">
            <v>WY</v>
          </cell>
          <cell r="C4476" t="str">
            <v>Residential</v>
          </cell>
          <cell r="D4476" t="str">
            <v>Demand Charge</v>
          </cell>
          <cell r="E4476" t="str">
            <v>New Participants</v>
          </cell>
          <cell r="F4476" t="str">
            <v>High Participation Case</v>
          </cell>
          <cell r="G4476">
            <v>0</v>
          </cell>
          <cell r="H4476">
            <v>0</v>
          </cell>
          <cell r="I4476">
            <v>0</v>
          </cell>
          <cell r="J4476">
            <v>0</v>
          </cell>
          <cell r="K4476">
            <v>0</v>
          </cell>
          <cell r="L4476">
            <v>0</v>
          </cell>
          <cell r="M4476">
            <v>0</v>
          </cell>
          <cell r="N4476">
            <v>0</v>
          </cell>
          <cell r="O4476">
            <v>0</v>
          </cell>
          <cell r="P4476">
            <v>0</v>
          </cell>
          <cell r="Q4476">
            <v>0</v>
          </cell>
          <cell r="R4476">
            <v>16746.686550000006</v>
          </cell>
          <cell r="S4476">
            <v>34271.919000000009</v>
          </cell>
          <cell r="T4476">
            <v>69833.664450000011</v>
          </cell>
          <cell r="U4476">
            <v>36847.527750000037</v>
          </cell>
          <cell r="V4476">
            <v>20100.588749999937</v>
          </cell>
          <cell r="W4476">
            <v>2583.0255000000179</v>
          </cell>
          <cell r="X4476">
            <v>2585.7149999999965</v>
          </cell>
          <cell r="Y4476">
            <v>2585.2035000000324</v>
          </cell>
          <cell r="Z4476">
            <v>2584.5764999999665</v>
          </cell>
          <cell r="AA4476">
            <v>2584.3950000000186</v>
          </cell>
          <cell r="AB4476">
            <v>2584.7249999999767</v>
          </cell>
          <cell r="AC4476">
            <v>2592.8595000000205</v>
          </cell>
          <cell r="AD4476">
            <v>2694.0321599718882</v>
          </cell>
          <cell r="AE4476">
            <v>2731.0805338135397</v>
          </cell>
          <cell r="AF4476">
            <v>2768.6383974915661</v>
          </cell>
          <cell r="AG4476">
            <v>2806.7127575183695</v>
          </cell>
          <cell r="AH4476">
            <v>2845.3107167601411</v>
          </cell>
          <cell r="AI4476">
            <v>2884.4394757617847</v>
          </cell>
          <cell r="AJ4476">
            <v>2924.1063340901455</v>
          </cell>
          <cell r="AK4476">
            <v>2964.3186916958948</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row>
        <row r="4477">
          <cell r="A4477" t="str">
            <v>WYResidentialDemand ChargeIncentive CostsHigh Participation Case0</v>
          </cell>
          <cell r="B4477" t="str">
            <v>WY</v>
          </cell>
          <cell r="C4477" t="str">
            <v>Residential</v>
          </cell>
          <cell r="D4477" t="str">
            <v>Demand Charge</v>
          </cell>
          <cell r="E4477" t="str">
            <v>Incentive Costs</v>
          </cell>
          <cell r="F4477" t="str">
            <v>High Participation Case</v>
          </cell>
          <cell r="G4477">
            <v>0</v>
          </cell>
          <cell r="H4477">
            <v>0</v>
          </cell>
          <cell r="I4477">
            <v>0</v>
          </cell>
          <cell r="J4477">
            <v>0</v>
          </cell>
          <cell r="K4477">
            <v>0</v>
          </cell>
          <cell r="L4477">
            <v>0</v>
          </cell>
          <cell r="M4477">
            <v>0</v>
          </cell>
          <cell r="N4477">
            <v>0</v>
          </cell>
          <cell r="O4477">
            <v>0</v>
          </cell>
          <cell r="P4477">
            <v>0</v>
          </cell>
          <cell r="Q4477">
            <v>0</v>
          </cell>
          <cell r="R4477">
            <v>351680.42</v>
          </cell>
          <cell r="S4477">
            <v>1071390.72</v>
          </cell>
          <cell r="T4477">
            <v>2537897.67</v>
          </cell>
          <cell r="U4477">
            <v>3311695.75</v>
          </cell>
          <cell r="V4477">
            <v>3733808.12</v>
          </cell>
          <cell r="W4477">
            <v>3788051.65</v>
          </cell>
          <cell r="X4477">
            <v>3842351.67</v>
          </cell>
          <cell r="Y4477">
            <v>3896640.94</v>
          </cell>
          <cell r="Z4477">
            <v>3950917.05</v>
          </cell>
          <cell r="AA4477">
            <v>4005189.34</v>
          </cell>
          <cell r="AB4477">
            <v>4059468.57</v>
          </cell>
          <cell r="AC4477">
            <v>4113918.62</v>
          </cell>
          <cell r="AD4477">
            <v>4170493.29</v>
          </cell>
          <cell r="AE4477">
            <v>4227845.9800000004</v>
          </cell>
          <cell r="AF4477">
            <v>4285987.3899999997</v>
          </cell>
          <cell r="AG4477">
            <v>4344928.3600000003</v>
          </cell>
          <cell r="AH4477">
            <v>4404679.88</v>
          </cell>
          <cell r="AI4477">
            <v>4465253.1100000003</v>
          </cell>
          <cell r="AJ4477">
            <v>4526659.34</v>
          </cell>
          <cell r="AK4477">
            <v>4588910.04</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row>
        <row r="4478">
          <cell r="A4478" t="str">
            <v>WYResidentialDemand ChargeParticipantsHigh Participation Case0</v>
          </cell>
          <cell r="B4478" t="str">
            <v>WY</v>
          </cell>
          <cell r="C4478" t="str">
            <v>Residential</v>
          </cell>
          <cell r="D4478" t="str">
            <v>Demand Charge</v>
          </cell>
          <cell r="E4478" t="str">
            <v>Participants</v>
          </cell>
          <cell r="F4478" t="str">
            <v>High Participation Case</v>
          </cell>
          <cell r="G4478">
            <v>0</v>
          </cell>
          <cell r="H4478">
            <v>0</v>
          </cell>
          <cell r="I4478">
            <v>0</v>
          </cell>
          <cell r="J4478">
            <v>0</v>
          </cell>
          <cell r="K4478">
            <v>0</v>
          </cell>
          <cell r="L4478">
            <v>0</v>
          </cell>
          <cell r="M4478">
            <v>0</v>
          </cell>
          <cell r="N4478">
            <v>0</v>
          </cell>
          <cell r="O4478">
            <v>0</v>
          </cell>
          <cell r="P4478">
            <v>0</v>
          </cell>
          <cell r="Q4478">
            <v>0</v>
          </cell>
          <cell r="R4478">
            <v>16746.686550000006</v>
          </cell>
          <cell r="S4478">
            <v>51018.605550000015</v>
          </cell>
          <cell r="T4478">
            <v>120852.27000000002</v>
          </cell>
          <cell r="U4478">
            <v>157699.79775000006</v>
          </cell>
          <cell r="V4478">
            <v>177800.38649999999</v>
          </cell>
          <cell r="W4478">
            <v>180383.41200000001</v>
          </cell>
          <cell r="X4478">
            <v>182969.12700000001</v>
          </cell>
          <cell r="Y4478">
            <v>185554.33050000004</v>
          </cell>
          <cell r="Z4478">
            <v>188138.90700000001</v>
          </cell>
          <cell r="AA4478">
            <v>190723.30200000003</v>
          </cell>
          <cell r="AB4478">
            <v>193308.027</v>
          </cell>
          <cell r="AC4478">
            <v>195900.88650000002</v>
          </cell>
          <cell r="AD4478">
            <v>198594.91865997191</v>
          </cell>
          <cell r="AE4478">
            <v>201325.99919378545</v>
          </cell>
          <cell r="AF4478">
            <v>204094.63759127702</v>
          </cell>
          <cell r="AG4478">
            <v>206901.35034879539</v>
          </cell>
          <cell r="AH4478">
            <v>209746.66106555553</v>
          </cell>
          <cell r="AI4478">
            <v>212631.10054131731</v>
          </cell>
          <cell r="AJ4478">
            <v>215555.20687540746</v>
          </cell>
          <cell r="AK4478">
            <v>218519.52556710335</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row>
        <row r="4479">
          <cell r="A4479" t="str">
            <v>WYResidentialTime-Of-Use EV ChargingProgram Annual BenefitsHigh Participation Case0</v>
          </cell>
          <cell r="B4479" t="str">
            <v>WY</v>
          </cell>
          <cell r="C4479" t="str">
            <v>Residential</v>
          </cell>
          <cell r="D4479" t="str">
            <v>Time-Of-Use EV Charging</v>
          </cell>
          <cell r="E4479" t="str">
            <v>Program Annual Benefits</v>
          </cell>
          <cell r="F4479" t="str">
            <v>High Participation Case</v>
          </cell>
          <cell r="G4479">
            <v>0</v>
          </cell>
          <cell r="H4479">
            <v>0</v>
          </cell>
          <cell r="I4479">
            <v>0</v>
          </cell>
          <cell r="J4479">
            <v>0</v>
          </cell>
          <cell r="K4479">
            <v>0</v>
          </cell>
          <cell r="L4479">
            <v>0</v>
          </cell>
          <cell r="M4479">
            <v>0</v>
          </cell>
          <cell r="N4479">
            <v>0</v>
          </cell>
          <cell r="O4479">
            <v>0</v>
          </cell>
          <cell r="P4479">
            <v>0</v>
          </cell>
          <cell r="Q4479">
            <v>0</v>
          </cell>
          <cell r="R4479">
            <v>573231.01</v>
          </cell>
          <cell r="S4479">
            <v>1745288.43</v>
          </cell>
          <cell r="T4479">
            <v>4127886.26</v>
          </cell>
          <cell r="U4479">
            <v>5388069.9000000004</v>
          </cell>
          <cell r="V4479">
            <v>6066603.5300000003</v>
          </cell>
          <cell r="W4479">
            <v>6146956.6100000003</v>
          </cell>
          <cell r="X4479">
            <v>6226381.7599999998</v>
          </cell>
          <cell r="Y4479">
            <v>6305886.3200000003</v>
          </cell>
          <cell r="Z4479">
            <v>6389191.79</v>
          </cell>
          <cell r="AA4479">
            <v>6482465.1100000003</v>
          </cell>
          <cell r="AB4479">
            <v>6568214.9500000002</v>
          </cell>
          <cell r="AC4479">
            <v>6654117.0800000001</v>
          </cell>
          <cell r="AD4479">
            <v>6743128.8899999997</v>
          </cell>
          <cell r="AE4479">
            <v>6833331.4100000001</v>
          </cell>
          <cell r="AF4479">
            <v>6924740.5700000003</v>
          </cell>
          <cell r="AG4479">
            <v>7017372.5</v>
          </cell>
          <cell r="AH4479">
            <v>7111243.5700000003</v>
          </cell>
          <cell r="AI4479">
            <v>7206370.3399999999</v>
          </cell>
          <cell r="AJ4479">
            <v>7302769.6200000001</v>
          </cell>
          <cell r="AK4479">
            <v>7400458.4299999997</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row>
        <row r="4480">
          <cell r="A4480" t="str">
            <v>WYResidentialTime-Of-Use EV ChargingProgram Annual CostsHigh Participation Case0</v>
          </cell>
          <cell r="B4480" t="str">
            <v>WY</v>
          </cell>
          <cell r="C4480" t="str">
            <v>Residential</v>
          </cell>
          <cell r="D4480" t="str">
            <v>Time-Of-Use EV Charging</v>
          </cell>
          <cell r="E4480" t="str">
            <v>Program Annual Costs</v>
          </cell>
          <cell r="F4480" t="str">
            <v>High Participation Case</v>
          </cell>
          <cell r="G4480">
            <v>0</v>
          </cell>
          <cell r="H4480">
            <v>0</v>
          </cell>
          <cell r="I4480">
            <v>0</v>
          </cell>
          <cell r="J4480">
            <v>0</v>
          </cell>
          <cell r="K4480">
            <v>0</v>
          </cell>
          <cell r="L4480">
            <v>0</v>
          </cell>
          <cell r="M4480">
            <v>0</v>
          </cell>
          <cell r="N4480">
            <v>0</v>
          </cell>
          <cell r="O4480">
            <v>0</v>
          </cell>
          <cell r="P4480">
            <v>0</v>
          </cell>
          <cell r="Q4480">
            <v>0</v>
          </cell>
          <cell r="R4480">
            <v>5834317.1500000004</v>
          </cell>
          <cell r="S4480">
            <v>12509121.98</v>
          </cell>
          <cell r="T4480">
            <v>26286343.199999999</v>
          </cell>
          <cell r="U4480">
            <v>16130618.27</v>
          </cell>
          <cell r="V4480">
            <v>10911310.720000001</v>
          </cell>
          <cell r="W4480">
            <v>4823091.07</v>
          </cell>
          <cell r="X4480">
            <v>4899046.41</v>
          </cell>
          <cell r="Y4480">
            <v>4974249.76</v>
          </cell>
          <cell r="Z4480">
            <v>5049879.66</v>
          </cell>
          <cell r="AA4480">
            <v>5126289.05</v>
          </cell>
          <cell r="AB4480">
            <v>5203203.5</v>
          </cell>
          <cell r="AC4480">
            <v>5283869.59</v>
          </cell>
          <cell r="AD4480">
            <v>5405233.1200000001</v>
          </cell>
          <cell r="AE4480">
            <v>5502775.29</v>
          </cell>
          <cell r="AF4480">
            <v>5602414.6799999997</v>
          </cell>
          <cell r="AG4480">
            <v>5704204.7300000004</v>
          </cell>
          <cell r="AH4480">
            <v>5808200.4400000004</v>
          </cell>
          <cell r="AI4480">
            <v>5914458.3899999997</v>
          </cell>
          <cell r="AJ4480">
            <v>6023036.7800000003</v>
          </cell>
          <cell r="AK4480">
            <v>6133995.5099999998</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row>
        <row r="4481">
          <cell r="A4481" t="str">
            <v>WYResidentialTime-Of-Use EV ChargingNon-Incentive CostsHigh Participation Case0</v>
          </cell>
          <cell r="B4481" t="str">
            <v>WY</v>
          </cell>
          <cell r="C4481" t="str">
            <v>Residential</v>
          </cell>
          <cell r="D4481" t="str">
            <v>Time-Of-Use EV Charging</v>
          </cell>
          <cell r="E4481" t="str">
            <v>Non-Incentive Costs</v>
          </cell>
          <cell r="F4481" t="str">
            <v>High Participation Case</v>
          </cell>
          <cell r="G4481">
            <v>0</v>
          </cell>
          <cell r="H4481">
            <v>0</v>
          </cell>
          <cell r="I4481">
            <v>0</v>
          </cell>
          <cell r="J4481">
            <v>0</v>
          </cell>
          <cell r="K4481">
            <v>0</v>
          </cell>
          <cell r="L4481">
            <v>0</v>
          </cell>
          <cell r="M4481">
            <v>0</v>
          </cell>
          <cell r="N4481">
            <v>0</v>
          </cell>
          <cell r="O4481">
            <v>0</v>
          </cell>
          <cell r="P4481">
            <v>0</v>
          </cell>
          <cell r="Q4481">
            <v>0</v>
          </cell>
          <cell r="R4481">
            <v>5482636.7300000004</v>
          </cell>
          <cell r="S4481">
            <v>11437731.27</v>
          </cell>
          <cell r="T4481">
            <v>23748445.530000001</v>
          </cell>
          <cell r="U4481">
            <v>12818922.52</v>
          </cell>
          <cell r="V4481">
            <v>7177502.6100000003</v>
          </cell>
          <cell r="W4481">
            <v>1035039.42</v>
          </cell>
          <cell r="X4481">
            <v>1056694.75</v>
          </cell>
          <cell r="Y4481">
            <v>1077608.81</v>
          </cell>
          <cell r="Z4481">
            <v>1098962.6200000001</v>
          </cell>
          <cell r="AA4481">
            <v>1121099.71</v>
          </cell>
          <cell r="AB4481">
            <v>1143734.93</v>
          </cell>
          <cell r="AC4481">
            <v>1169950.97</v>
          </cell>
          <cell r="AD4481">
            <v>1234739.83</v>
          </cell>
          <cell r="AE4481">
            <v>1274929.31</v>
          </cell>
          <cell r="AF4481">
            <v>1316427.29</v>
          </cell>
          <cell r="AG4481">
            <v>1359276.37</v>
          </cell>
          <cell r="AH4481">
            <v>1403520.56</v>
          </cell>
          <cell r="AI4481">
            <v>1449205.28</v>
          </cell>
          <cell r="AJ4481">
            <v>1496377.44</v>
          </cell>
          <cell r="AK4481">
            <v>1545085.48</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row>
        <row r="4482">
          <cell r="A4482" t="str">
            <v>WYResidentialTime-Of-Use EV ChargingSummer Peak Reduction @Meter  (MW)High Participation Case0</v>
          </cell>
          <cell r="B4482" t="str">
            <v>WY</v>
          </cell>
          <cell r="C4482" t="str">
            <v>Residential</v>
          </cell>
          <cell r="D4482" t="str">
            <v>Time-Of-Use EV Charging</v>
          </cell>
          <cell r="E4482" t="str">
            <v>Summer Peak Reduction @Meter  (MW)</v>
          </cell>
          <cell r="F4482" t="str">
            <v>High Participation Case</v>
          </cell>
          <cell r="G4482">
            <v>0</v>
          </cell>
          <cell r="H4482">
            <v>0</v>
          </cell>
          <cell r="I4482">
            <v>0</v>
          </cell>
          <cell r="J4482">
            <v>0</v>
          </cell>
          <cell r="K4482">
            <v>0</v>
          </cell>
          <cell r="L4482">
            <v>0</v>
          </cell>
          <cell r="M4482">
            <v>0</v>
          </cell>
          <cell r="N4482">
            <v>0</v>
          </cell>
          <cell r="O4482">
            <v>0</v>
          </cell>
          <cell r="P4482">
            <v>0</v>
          </cell>
          <cell r="Q4482">
            <v>0</v>
          </cell>
          <cell r="R4482">
            <v>5.1061481672101516</v>
          </cell>
          <cell r="S4482">
            <v>15.546439584201273</v>
          </cell>
          <cell r="T4482">
            <v>36.769815927493447</v>
          </cell>
          <cell r="U4482">
            <v>47.99510590524666</v>
          </cell>
          <cell r="V4482">
            <v>54.039254216657497</v>
          </cell>
          <cell r="W4482">
            <v>54.75501228123791</v>
          </cell>
          <cell r="X4482">
            <v>55.462504704051796</v>
          </cell>
          <cell r="Y4482">
            <v>56.170704503007471</v>
          </cell>
          <cell r="Z4482">
            <v>56.91276145592839</v>
          </cell>
          <cell r="AA4482">
            <v>57.74360864977195</v>
          </cell>
          <cell r="AB4482">
            <v>58.507439221742665</v>
          </cell>
          <cell r="AC4482">
            <v>59.27262640549219</v>
          </cell>
          <cell r="AD4482">
            <v>60.065513565673378</v>
          </cell>
          <cell r="AE4482">
            <v>60.869007140432515</v>
          </cell>
          <cell r="AF4482">
            <v>61.683249011282939</v>
          </cell>
          <cell r="AG4482">
            <v>62.508382957680382</v>
          </cell>
          <cell r="AH4482">
            <v>63.344554682411669</v>
          </cell>
          <cell r="AI4482">
            <v>64.191911837323005</v>
          </cell>
          <cell r="AJ4482">
            <v>65.050604049392433</v>
          </cell>
          <cell r="AK4482">
            <v>65.920782947151125</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row>
        <row r="4483">
          <cell r="A4483" t="str">
            <v>WYResidentialTime-Of-Use EV ChargingSummer Peak Reduction @Generation (MW)High Participation Case0</v>
          </cell>
          <cell r="B4483" t="str">
            <v>WY</v>
          </cell>
          <cell r="C4483" t="str">
            <v>Residential</v>
          </cell>
          <cell r="D4483" t="str">
            <v>Time-Of-Use EV Charging</v>
          </cell>
          <cell r="E4483" t="str">
            <v>Summer Peak Reduction @Generation (MW)</v>
          </cell>
          <cell r="F4483" t="str">
            <v>High Participation Case</v>
          </cell>
          <cell r="G4483">
            <v>0</v>
          </cell>
          <cell r="H4483">
            <v>0</v>
          </cell>
          <cell r="I4483">
            <v>0</v>
          </cell>
          <cell r="J4483">
            <v>0</v>
          </cell>
          <cell r="K4483">
            <v>0</v>
          </cell>
          <cell r="L4483">
            <v>0</v>
          </cell>
          <cell r="M4483">
            <v>0</v>
          </cell>
          <cell r="N4483">
            <v>0</v>
          </cell>
          <cell r="O4483">
            <v>0</v>
          </cell>
          <cell r="P4483">
            <v>0</v>
          </cell>
          <cell r="Q4483">
            <v>0</v>
          </cell>
          <cell r="R4483">
            <v>5.6309529854545115</v>
          </cell>
          <cell r="S4483">
            <v>17.1442871462299</v>
          </cell>
          <cell r="T4483">
            <v>40.548980952242438</v>
          </cell>
          <cell r="U4483">
            <v>52.92799504328039</v>
          </cell>
          <cell r="V4483">
            <v>59.593354892652727</v>
          </cell>
          <cell r="W4483">
            <v>60.382677857562754</v>
          </cell>
          <cell r="X4483">
            <v>61.162885646285609</v>
          </cell>
          <cell r="Y4483">
            <v>61.94387351456492</v>
          </cell>
          <cell r="Z4483">
            <v>62.762198341341403</v>
          </cell>
          <cell r="AA4483">
            <v>63.678439181486489</v>
          </cell>
          <cell r="AB4483">
            <v>64.520775498172327</v>
          </cell>
          <cell r="AC4483">
            <v>65.364607857843168</v>
          </cell>
          <cell r="AD4483">
            <v>66.238987169908881</v>
          </cell>
          <cell r="AE4483">
            <v>67.125063013269198</v>
          </cell>
          <cell r="AF4483">
            <v>68.022991851877961</v>
          </cell>
          <cell r="AG4483">
            <v>68.932932242700019</v>
          </cell>
          <cell r="AH4483">
            <v>69.855044863709381</v>
          </cell>
          <cell r="AI4483">
            <v>70.789492542261797</v>
          </cell>
          <cell r="AJ4483">
            <v>71.73644028384696</v>
          </cell>
          <cell r="AK4483">
            <v>72.696055301225314</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row>
        <row r="4484">
          <cell r="A4484" t="str">
            <v>WYResidentialTime-Of-Use EV ChargingWinter Peak Reduction @Meter  (MW)High Participation Case0</v>
          </cell>
          <cell r="B4484" t="str">
            <v>WY</v>
          </cell>
          <cell r="C4484" t="str">
            <v>Residential</v>
          </cell>
          <cell r="D4484" t="str">
            <v>Time-Of-Use EV Charging</v>
          </cell>
          <cell r="E4484" t="str">
            <v>Winter Peak Reduction @Meter  (MW)</v>
          </cell>
          <cell r="F4484" t="str">
            <v>High Participation Case</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row>
        <row r="4485">
          <cell r="A4485" t="str">
            <v>WYResidentialTime-Of-Use EV ChargingWinter Peak Reduction @Generation (MW)High Participation Case0</v>
          </cell>
          <cell r="B4485" t="str">
            <v>WY</v>
          </cell>
          <cell r="C4485" t="str">
            <v>Residential</v>
          </cell>
          <cell r="D4485" t="str">
            <v>Time-Of-Use EV Charging</v>
          </cell>
          <cell r="E4485" t="str">
            <v>Winter Peak Reduction @Generation (MW)</v>
          </cell>
          <cell r="F4485" t="str">
            <v>High Participation Case</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row>
        <row r="4486">
          <cell r="A4486" t="str">
            <v>WYResidentialTime-Of-Use EV ChargingProgram Annual BenefitsHigh Participation Case0</v>
          </cell>
          <cell r="B4486" t="str">
            <v>WY</v>
          </cell>
          <cell r="C4486" t="str">
            <v>Residential</v>
          </cell>
          <cell r="D4486" t="str">
            <v>Time-Of-Use EV Charging</v>
          </cell>
          <cell r="E4486" t="str">
            <v>Program Annual Benefits</v>
          </cell>
          <cell r="F4486" t="str">
            <v>High Participation Case</v>
          </cell>
          <cell r="G4486">
            <v>0</v>
          </cell>
        </row>
        <row r="4487">
          <cell r="A4487" t="str">
            <v>WYResidentialTime-Of-Use EV ChargingNew ParticipantsHigh Participation Case0</v>
          </cell>
          <cell r="B4487" t="str">
            <v>WY</v>
          </cell>
          <cell r="C4487" t="str">
            <v>Residential</v>
          </cell>
          <cell r="D4487" t="str">
            <v>Time-Of-Use EV Charging</v>
          </cell>
          <cell r="E4487" t="str">
            <v>New Participants</v>
          </cell>
          <cell r="F4487" t="str">
            <v>High Participation Case</v>
          </cell>
          <cell r="G4487">
            <v>0</v>
          </cell>
          <cell r="H4487">
            <v>0</v>
          </cell>
          <cell r="I4487">
            <v>0</v>
          </cell>
          <cell r="J4487">
            <v>0</v>
          </cell>
          <cell r="K4487">
            <v>0</v>
          </cell>
          <cell r="L4487">
            <v>0</v>
          </cell>
          <cell r="M4487">
            <v>0</v>
          </cell>
          <cell r="N4487">
            <v>0</v>
          </cell>
          <cell r="O4487">
            <v>0</v>
          </cell>
          <cell r="P4487">
            <v>0</v>
          </cell>
          <cell r="Q4487">
            <v>0</v>
          </cell>
          <cell r="R4487">
            <v>16746.686550000006</v>
          </cell>
          <cell r="S4487">
            <v>34271.919000000009</v>
          </cell>
          <cell r="T4487">
            <v>69833.664450000011</v>
          </cell>
          <cell r="U4487">
            <v>36847.527750000037</v>
          </cell>
          <cell r="V4487">
            <v>20100.588749999937</v>
          </cell>
          <cell r="W4487">
            <v>2583.0255000000179</v>
          </cell>
          <cell r="X4487">
            <v>2585.7149999999965</v>
          </cell>
          <cell r="Y4487">
            <v>2585.2035000000324</v>
          </cell>
          <cell r="Z4487">
            <v>2584.5764999999665</v>
          </cell>
          <cell r="AA4487">
            <v>2584.3950000000186</v>
          </cell>
          <cell r="AB4487">
            <v>2584.7249999999767</v>
          </cell>
          <cell r="AC4487">
            <v>2592.8595000000205</v>
          </cell>
          <cell r="AD4487">
            <v>2694.0321599718882</v>
          </cell>
          <cell r="AE4487">
            <v>2731.0805338135397</v>
          </cell>
          <cell r="AF4487">
            <v>2768.6383974915661</v>
          </cell>
          <cell r="AG4487">
            <v>2806.7127575183695</v>
          </cell>
          <cell r="AH4487">
            <v>2845.3107167601411</v>
          </cell>
          <cell r="AI4487">
            <v>2884.4394757617847</v>
          </cell>
          <cell r="AJ4487">
            <v>2924.1063340901455</v>
          </cell>
          <cell r="AK4487">
            <v>2964.3186916958948</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row>
        <row r="4488">
          <cell r="A4488" t="str">
            <v>WYResidentialTime-Of-Use EV ChargingIncentive CostsHigh Participation Case0</v>
          </cell>
          <cell r="B4488" t="str">
            <v>WY</v>
          </cell>
          <cell r="C4488" t="str">
            <v>Residential</v>
          </cell>
          <cell r="D4488" t="str">
            <v>Time-Of-Use EV Charging</v>
          </cell>
          <cell r="E4488" t="str">
            <v>Incentive Costs</v>
          </cell>
          <cell r="F4488" t="str">
            <v>High Participation Case</v>
          </cell>
          <cell r="G4488">
            <v>0</v>
          </cell>
          <cell r="H4488">
            <v>0</v>
          </cell>
          <cell r="I4488">
            <v>0</v>
          </cell>
          <cell r="J4488">
            <v>0</v>
          </cell>
          <cell r="K4488">
            <v>0</v>
          </cell>
          <cell r="L4488">
            <v>0</v>
          </cell>
          <cell r="M4488">
            <v>0</v>
          </cell>
          <cell r="N4488">
            <v>0</v>
          </cell>
          <cell r="O4488">
            <v>0</v>
          </cell>
          <cell r="P4488">
            <v>0</v>
          </cell>
          <cell r="Q4488">
            <v>0</v>
          </cell>
          <cell r="R4488">
            <v>351680.42</v>
          </cell>
          <cell r="S4488">
            <v>1071390.72</v>
          </cell>
          <cell r="T4488">
            <v>2537897.67</v>
          </cell>
          <cell r="U4488">
            <v>3311695.75</v>
          </cell>
          <cell r="V4488">
            <v>3733808.12</v>
          </cell>
          <cell r="W4488">
            <v>3788051.65</v>
          </cell>
          <cell r="X4488">
            <v>3842351.67</v>
          </cell>
          <cell r="Y4488">
            <v>3896640.94</v>
          </cell>
          <cell r="Z4488">
            <v>3950917.05</v>
          </cell>
          <cell r="AA4488">
            <v>4005189.34</v>
          </cell>
          <cell r="AB4488">
            <v>4059468.57</v>
          </cell>
          <cell r="AC4488">
            <v>4113918.62</v>
          </cell>
          <cell r="AD4488">
            <v>4170493.29</v>
          </cell>
          <cell r="AE4488">
            <v>4227845.9800000004</v>
          </cell>
          <cell r="AF4488">
            <v>4285987.3899999997</v>
          </cell>
          <cell r="AG4488">
            <v>4344928.3600000003</v>
          </cell>
          <cell r="AH4488">
            <v>4404679.88</v>
          </cell>
          <cell r="AI4488">
            <v>4465253.1100000003</v>
          </cell>
          <cell r="AJ4488">
            <v>4526659.34</v>
          </cell>
          <cell r="AK4488">
            <v>4588910.04</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row>
        <row r="4489">
          <cell r="A4489" t="str">
            <v>WYResidentialTime-Of-Use EV ChargingParticipantsHigh Participation Case0</v>
          </cell>
          <cell r="B4489" t="str">
            <v>WY</v>
          </cell>
          <cell r="C4489" t="str">
            <v>Residential</v>
          </cell>
          <cell r="D4489" t="str">
            <v>Time-Of-Use EV Charging</v>
          </cell>
          <cell r="E4489" t="str">
            <v>Participants</v>
          </cell>
          <cell r="F4489" t="str">
            <v>High Participation Case</v>
          </cell>
          <cell r="G4489">
            <v>0</v>
          </cell>
          <cell r="H4489">
            <v>0</v>
          </cell>
          <cell r="I4489">
            <v>0</v>
          </cell>
          <cell r="J4489">
            <v>0</v>
          </cell>
          <cell r="K4489">
            <v>0</v>
          </cell>
          <cell r="L4489">
            <v>0</v>
          </cell>
          <cell r="M4489">
            <v>0</v>
          </cell>
          <cell r="N4489">
            <v>0</v>
          </cell>
          <cell r="O4489">
            <v>0</v>
          </cell>
          <cell r="P4489">
            <v>0</v>
          </cell>
          <cell r="Q4489">
            <v>0</v>
          </cell>
          <cell r="R4489">
            <v>16746.686550000006</v>
          </cell>
          <cell r="S4489">
            <v>51018.605550000015</v>
          </cell>
          <cell r="T4489">
            <v>120852.27000000002</v>
          </cell>
          <cell r="U4489">
            <v>157699.79775000006</v>
          </cell>
          <cell r="V4489">
            <v>177800.38649999999</v>
          </cell>
          <cell r="W4489">
            <v>180383.41200000001</v>
          </cell>
          <cell r="X4489">
            <v>182969.12700000001</v>
          </cell>
          <cell r="Y4489">
            <v>185554.33050000004</v>
          </cell>
          <cell r="Z4489">
            <v>188138.90700000001</v>
          </cell>
          <cell r="AA4489">
            <v>190723.30200000003</v>
          </cell>
          <cell r="AB4489">
            <v>193308.027</v>
          </cell>
          <cell r="AC4489">
            <v>195900.88650000002</v>
          </cell>
          <cell r="AD4489">
            <v>198594.91865997191</v>
          </cell>
          <cell r="AE4489">
            <v>201325.99919378545</v>
          </cell>
          <cell r="AF4489">
            <v>204094.63759127702</v>
          </cell>
          <cell r="AG4489">
            <v>206901.35034879539</v>
          </cell>
          <cell r="AH4489">
            <v>209746.66106555553</v>
          </cell>
          <cell r="AI4489">
            <v>212631.10054131731</v>
          </cell>
          <cell r="AJ4489">
            <v>215555.20687540746</v>
          </cell>
          <cell r="AK4489">
            <v>218519.52556710335</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EASE_ READ"/>
      <sheetName val="CONTROL"/>
      <sheetName val="TOT MW Annual_ADJ"/>
      <sheetName val="RMP_ADJ"/>
      <sheetName val="PPL_ADJ"/>
      <sheetName val="OR MW Annual_ADJ"/>
      <sheetName val="Chart_OR Ann_ADJ"/>
      <sheetName val="WA MW Annual_ADJ"/>
      <sheetName val="Chart_WA Ann_ADJ"/>
      <sheetName val="CA MW Annual_ADJ"/>
      <sheetName val="Chart_CA Ann_ADJ"/>
      <sheetName val="UT MW Annual_ADJ"/>
      <sheetName val="Chart_UT Ann_ADJ"/>
      <sheetName val="ID MW Annual_ADJ"/>
      <sheetName val="Chart_ID Ann_ADJ"/>
      <sheetName val="WY MW Annual_ADJ"/>
      <sheetName val="Chart_WY Ann_ADJ"/>
      <sheetName val="WYW MW Annual_ADJ"/>
      <sheetName val="Chart_WYW Ann_ADJ"/>
      <sheetName val="WYE MW Annual_ADJ"/>
      <sheetName val="Chart_WYE Ann_ADJ"/>
      <sheetName val="TOT MW Month_ADJ"/>
      <sheetName val="RMP MW Month_ADJ"/>
      <sheetName val="PPL MW Month_ADJ"/>
      <sheetName val="OR MW Month_ADJ"/>
      <sheetName val="Chart_OR Mon_ADJ"/>
      <sheetName val="WA MW Month_ADJ"/>
      <sheetName val="Chart_WA Mon_ADJ"/>
      <sheetName val="CA MW Month_ADJ"/>
      <sheetName val="Chart_CA Mon_ADJ"/>
      <sheetName val="UT MW Month_ADJ"/>
      <sheetName val="Chart_UT Mon_ADJ"/>
      <sheetName val="ID MW Month_ADJ"/>
      <sheetName val="Chart_ID Mon_ADJ"/>
      <sheetName val="WYW MW Month_ADJ"/>
      <sheetName val="Chart_WYW Mon_ADJ"/>
      <sheetName val="WYE MW Month_ADJ"/>
      <sheetName val="Chart WYE Mon_ADJ"/>
      <sheetName val="&gt;PreDSM files"/>
      <sheetName val="TOT MW Annual"/>
      <sheetName val="OR MW Annual"/>
      <sheetName val="Chart_OR Ann"/>
      <sheetName val="WA MW Annual"/>
      <sheetName val="Chart_WA Ann"/>
      <sheetName val="CA MW Annual"/>
      <sheetName val="Chart_CA Ann"/>
      <sheetName val="UT MW Annual"/>
      <sheetName val="Chart_UT Ann"/>
      <sheetName val="ID MW Annual"/>
      <sheetName val="Chart_ID Ann"/>
      <sheetName val="WYE MW Annual"/>
      <sheetName val="Chart_WYE Ann"/>
      <sheetName val="WYW MW Annual"/>
      <sheetName val="Chart_WYW Ann"/>
      <sheetName val="TOT MW Monthly"/>
      <sheetName val="OR MW Month"/>
      <sheetName val="WA MW Month"/>
      <sheetName val="CA MW Month"/>
      <sheetName val="UT MW Month"/>
      <sheetName val="ID MW Month"/>
      <sheetName val="WYE MW Month"/>
      <sheetName val="WYW MW Month"/>
      <sheetName val="DSM&gt;&gt;&gt;"/>
      <sheetName val="OR DSM Ann"/>
      <sheetName val="WA DSM Ann"/>
      <sheetName val="CA DSM Ann"/>
      <sheetName val="UT DSM Ann"/>
      <sheetName val="ID DSM Ann"/>
      <sheetName val="WY DSM Ann"/>
      <sheetName val="WYE DSM Ann"/>
      <sheetName val="WYW DSM Ann"/>
      <sheetName val="Metrix Data &gt;&gt;&gt;"/>
      <sheetName val="CA CalNormEst"/>
      <sheetName val="ID CalNormEst"/>
      <sheetName val="OR CalNormEst"/>
      <sheetName val="UT CalNormEst"/>
      <sheetName val="WA CalNormEst"/>
      <sheetName val="WY_PPL CalNormEst"/>
      <sheetName val="WY_UPL CalNormEst"/>
    </sheetNames>
    <sheetDataSet>
      <sheetData sheetId="0"/>
      <sheetData sheetId="1"/>
      <sheetData sheetId="2"/>
      <sheetData sheetId="3"/>
      <sheetData sheetId="4"/>
      <sheetData sheetId="5"/>
      <sheetData sheetId="6" refreshError="1"/>
      <sheetData sheetId="7"/>
      <sheetData sheetId="8" refreshError="1"/>
      <sheetData sheetId="9"/>
      <sheetData sheetId="10" refreshError="1"/>
      <sheetData sheetId="11"/>
      <sheetData sheetId="12" refreshError="1"/>
      <sheetData sheetId="13"/>
      <sheetData sheetId="14" refreshError="1"/>
      <sheetData sheetId="15"/>
      <sheetData sheetId="16" refreshError="1"/>
      <sheetData sheetId="17"/>
      <sheetData sheetId="18" refreshError="1"/>
      <sheetData sheetId="19"/>
      <sheetData sheetId="20" refreshError="1"/>
      <sheetData sheetId="21"/>
      <sheetData sheetId="22"/>
      <sheetData sheetId="23"/>
      <sheetData sheetId="24"/>
      <sheetData sheetId="25" refreshError="1"/>
      <sheetData sheetId="26"/>
      <sheetData sheetId="27" refreshError="1"/>
      <sheetData sheetId="28"/>
      <sheetData sheetId="29" refreshError="1"/>
      <sheetData sheetId="30"/>
      <sheetData sheetId="31" refreshError="1"/>
      <sheetData sheetId="32"/>
      <sheetData sheetId="33" refreshError="1"/>
      <sheetData sheetId="34"/>
      <sheetData sheetId="35" refreshError="1"/>
      <sheetData sheetId="36"/>
      <sheetData sheetId="37" refreshError="1"/>
      <sheetData sheetId="38"/>
      <sheetData sheetId="39"/>
      <sheetData sheetId="40"/>
      <sheetData sheetId="41" refreshError="1"/>
      <sheetData sheetId="42"/>
      <sheetData sheetId="43" refreshError="1"/>
      <sheetData sheetId="44"/>
      <sheetData sheetId="45" refreshError="1"/>
      <sheetData sheetId="46"/>
      <sheetData sheetId="47" refreshError="1"/>
      <sheetData sheetId="48"/>
      <sheetData sheetId="49" refreshError="1"/>
      <sheetData sheetId="50"/>
      <sheetData sheetId="51" refreshError="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R Program List"/>
      <sheetName val="Current and Pilot Programs"/>
      <sheetName val="ParticipationRate"/>
      <sheetName val="ImpactInput"/>
      <sheetName val="CEInput"/>
      <sheetName val="Change Log"/>
      <sheetName val="DLC Central AC"/>
      <sheetName val="DLC Smart Thermostats - Cooling"/>
      <sheetName val="Ancillary Cooling"/>
      <sheetName val="DLC Smart Thermostats - Heating"/>
      <sheetName val="Ancillary Heating"/>
      <sheetName val="DLC Water Heating"/>
      <sheetName val="Ancillary DLC WH"/>
      <sheetName val="Pilot-CTA-2045 HPWH"/>
      <sheetName val="Parent-CTA-2045 HPWH"/>
      <sheetName val="Pilot-Ancillary HPWH"/>
      <sheetName val="Parent-Ancillary HPWH"/>
      <sheetName val="Pilot-CTA-2045 ERWH"/>
      <sheetName val="Parent-CTA-2045 ERWH"/>
      <sheetName val="Pilot-Ancillary ERWH"/>
      <sheetName val="Parent-Ancillary ERWH"/>
      <sheetName val="DLC Smart Appliances"/>
      <sheetName val="DLC Electric Vehicle Charging"/>
      <sheetName val="Ancillary EV"/>
      <sheetName val="Third Party Contracts"/>
      <sheetName val="Ancillary Third Party"/>
      <sheetName val="Thermal Energy Storage"/>
      <sheetName val="Battery Energy Storage"/>
      <sheetName val="Ancillary Battery Storage"/>
      <sheetName val="Behavioral"/>
      <sheetName val="Pilot-Time-of-Use Opt-In"/>
      <sheetName val="Parent-Time-of-Use Opt-In"/>
      <sheetName val="Time-of-Use Opt-Out"/>
      <sheetName val="Electric Vehicle TOU Opt-In"/>
      <sheetName val="Variable Peak Pricing Rates"/>
      <sheetName val="Pilot-Peak Time Rebate"/>
      <sheetName val="Parent-Peak Time Rebate"/>
      <sheetName val="Admin Costs and Asmptns."/>
      <sheetName val="CTs + Demand - To be updated"/>
      <sheetName val="DR- Forecasts- To be up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5">
          <cell r="D5">
            <v>0.61309857220647757</v>
          </cell>
          <cell r="F5">
            <v>502.0447933220463</v>
          </cell>
        </row>
        <row r="13">
          <cell r="D13">
            <v>0.6325620189431912</v>
          </cell>
          <cell r="F13">
            <v>239.1271468343727</v>
          </cell>
        </row>
      </sheetData>
      <sheetData sheetId="39" refreshError="1"/>
    </sheetDataSet>
  </externalBook>
</externalLink>
</file>

<file path=xl/persons/person.xml><?xml version="1.0" encoding="utf-8"?>
<personList xmlns="http://schemas.microsoft.com/office/spreadsheetml/2018/threadedcomments" xmlns:x="http://schemas.openxmlformats.org/spreadsheetml/2006/main">
  <person displayName="Williams, Tommy" id="{622B2464-9005-4328-93B9-619E9A891EFB}" userId="S::twilliams@ameresco.com::3af63758-2416-4b51-8378-22536c0c0a28" providerId="AD"/>
  <person displayName="Wroblewski, Grace" id="{4AAEDE1C-A740-4985-8805-0D34C7C7AAD6}" userId="S::gwroblewski@ameresco.com::d8447632-9f28-487e-8b57-d844c6613f54"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38104DE-D60B-4C20-AB8F-FB1AA30AB345}" name="Table6" displayName="Table6" ref="B1:J19" totalsRowShown="0" headerRowDxfId="6">
  <tableColumns count="9">
    <tableColumn id="1" xr3:uid="{F2075D83-E329-4093-98E6-589F39FD91BB}" name="Program Option" dataDxfId="5"/>
    <tableColumn id="2" xr3:uid="{D9CA22F6-D74A-4ED9-93F9-5458A1AA0535}" name=" Electric DR (WA, ID)" dataDxfId="4"/>
    <tableColumn id="3" xr3:uid="{BB2A2036-8EE8-48EC-BF0C-2FE2CB4823D5}" name="Electric DR- Ancillary Services" dataDxfId="3"/>
    <tableColumn id="4" xr3:uid="{FB8919CC-056E-4100-B57E-ADFB3AB6B027}" name="Gas DR (WA, ID, OR)" dataDxfId="2"/>
    <tableColumn id="5" xr3:uid="{4C4B7851-9E45-4DE6-B610-687D065870EC}" name="Mechanism/Notes" dataDxfId="1"/>
    <tableColumn id="6" xr3:uid="{C1105C10-A801-48C5-8497-02C1A1966455}" name="Residential"/>
    <tableColumn id="7" xr3:uid="{D5DA8B9E-3B26-4A47-A0D6-C02C103B18C6}" name="General Service"/>
    <tableColumn id="8" xr3:uid="{0CE718D0-E2E4-4C35-A71F-65F566100B32}" name="Large General Service"/>
    <tableColumn id="9" xr3:uid="{6736AE07-8C9B-40A2-A51D-5DAA343A9CD7}" name="Extra Large General Service"/>
  </tableColumns>
  <tableStyleInfo name="TableStyleMedium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4" dT="2024-03-07T22:12:37.50" personId="{622B2464-9005-4328-93B9-619E9A891EFB}" id="{A2A77E8F-472F-4307-A1F0-79E476D3DEF8}">
    <text xml:space="preserve">New York tried a Behavioral DR program for Gas- no impacts, but a 30% participation rate (email openings)
</text>
  </threadedComment>
</ThreadedComments>
</file>

<file path=xl/threadedComments/threadedComment10.xml><?xml version="1.0" encoding="utf-8"?>
<ThreadedComments xmlns="http://schemas.microsoft.com/office/spreadsheetml/2018/threadedcomments" xmlns:x="http://schemas.openxmlformats.org/spreadsheetml/2006/main">
  <threadedComment ref="B16" dT="2022-04-08T17:37:37.23" personId="{4AAEDE1C-A740-4985-8805-0D34C7C7AAD6}" id="{78D946A5-CE54-41D9-833A-1BCDF44338D7}">
    <text>These costs are applied to each CTA program.</text>
  </threadedComment>
  <threadedComment ref="B17" dT="2022-04-08T17:36:36.40" personId="{4AAEDE1C-A740-4985-8805-0D34C7C7AAD6}" id="{8B813C6D-3CAD-4C0C-896F-FA9F46C52D82}">
    <text>Sharing admin/dev costs with heating on the program tab. No costs associated with heating program.</text>
  </threadedComment>
  <threadedComment ref="B19" dT="2022-04-08T17:38:26.06" personId="{4AAEDE1C-A740-4985-8805-0D34C7C7AAD6}" id="{2C106D7D-914D-4D43-AB31-5E28DC6C3C09}">
    <text>These costs are applied to each TOU rate. Only one TOU rate (opt-in or opt-out) can be offered at a time.</text>
  </threadedComment>
  <threadedComment ref="B27" dT="2022-04-08T17:37:04.79" personId="{4AAEDE1C-A740-4985-8805-0D34C7C7AAD6}" id="{9735775E-EDE2-48AF-A2E2-77C4EAFDF3EC}">
    <text>These costs are applied to each ancillary program.</text>
  </threadedComment>
  <threadedComment ref="B32" dT="2022-04-08T17:38:26.06" personId="{4AAEDE1C-A740-4985-8805-0D34C7C7AAD6}" id="{A75C709F-7DBE-47CB-B9AA-8F7E33F37E82}">
    <text>These costs are applied to each TOU rate. Only one TOU rate (opt-in or opt-out) can be offered at a time.</text>
  </threadedComment>
  <threadedComment ref="B34" dT="2022-04-08T17:36:36.40" personId="{4AAEDE1C-A740-4985-8805-0D34C7C7AAD6}" id="{BF5501E6-D35F-43D0-BBD6-4871DD27F20F}">
    <text>Sharing admin/dev costs with heating on the program tab. No costs associated with heating program.</text>
  </threadedComment>
</ThreadedComments>
</file>

<file path=xl/threadedComments/threadedComment11.xml><?xml version="1.0" encoding="utf-8"?>
<ThreadedComments xmlns="http://schemas.microsoft.com/office/spreadsheetml/2018/threadedcomments" xmlns:x="http://schemas.openxmlformats.org/spreadsheetml/2006/main">
  <threadedComment ref="F188" dT="2022-01-31T14:13:41.98" personId="{4AAEDE1C-A740-4985-8805-0D34C7C7AAD6}" id="{2758E123-AB3C-43B1-B7C7-2E09B4A7DBDB}">
    <text>Change from previous method, where residential base year peak was taken from EE study. Using residential load factor to back into peak instead.</text>
  </threadedComment>
  <threadedComment ref="F197" dT="2022-01-31T14:13:41.98" personId="{4AAEDE1C-A740-4985-8805-0D34C7C7AAD6}" id="{1A64C177-00F7-4B6B-89FA-E98C5E79FCCC}">
    <text>Need res CTs here</text>
  </threadedComment>
  <threadedComment ref="L231" dT="2024-04-18T19:27:51.63" personId="{622B2464-9005-4328-93B9-619E9A891EFB}" id="{8722FCA5-63C1-4FAE-A91B-D4D810B92F79}">
    <text>Average of forecasted years</text>
  </threadedComment>
</ThreadedComments>
</file>

<file path=xl/threadedComments/threadedComment2.xml><?xml version="1.0" encoding="utf-8"?>
<ThreadedComments xmlns="http://schemas.microsoft.com/office/spreadsheetml/2018/threadedcomments" xmlns:x="http://schemas.openxmlformats.org/spreadsheetml/2006/main">
  <threadedComment ref="AR19" dT="2022-08-24T19:42:23.26" personId="{4AAEDE1C-A740-4985-8805-0D34C7C7AAD6}" id="{FDF53521-B934-4F0F-B12A-2B9639BA7A4A}">
    <text>Modified ramp for CTA ERWH parent to be consistent with pilot</text>
  </threadedComment>
  <threadedComment ref="AR30" dT="2022-06-02T14:51:12.56" personId="{4AAEDE1C-A740-4985-8805-0D34C7C7AAD6}" id="{E7EBAC67-D03A-4338-88D4-2884916CE37F}">
    <text>Modified 3-year ramp for PTR pilot program.</text>
  </threadedComment>
  <threadedComment ref="AR30" dT="2022-07-18T16:32:12.80" personId="{4AAEDE1C-A740-4985-8805-0D34C7C7AAD6}" id="{2A65DBB9-6C06-4E3A-8B96-4AEF025BF7E8}" parentId="{E7EBAC67-D03A-4338-88D4-2884916CE37F}">
    <text>Switched TOU pilot to modifed 3-year ramp.</text>
  </threadedComment>
  <threadedComment ref="AR31" dT="2022-06-02T14:51:12.56" personId="{4AAEDE1C-A740-4985-8805-0D34C7C7AAD6}" id="{F23FDA3E-D102-462A-8DA3-D130486B10FB}">
    <text>Modified 5-year ramp for TOU pilot program.</text>
  </threadedComment>
</ThreadedComments>
</file>

<file path=xl/threadedComments/threadedComment3.xml><?xml version="1.0" encoding="utf-8"?>
<ThreadedComments xmlns="http://schemas.microsoft.com/office/spreadsheetml/2018/threadedcomments" xmlns:x="http://schemas.openxmlformats.org/spreadsheetml/2006/main">
  <threadedComment ref="O26" dT="2022-05-17T20:26:53.69" personId="{4AAEDE1C-A740-4985-8805-0D34C7C7AAD6}" id="{D5A81929-E0D5-4182-A21E-FF1C546A5809}">
    <text>Removed Development costs from parent program. Modeling up-front costs in the pilot</text>
  </threadedComment>
  <threadedComment ref="O26" dT="2022-07-20T18:58:32.67" personId="{4AAEDE1C-A740-4985-8805-0D34C7C7AAD6}" id="{B0DF0EBE-47E9-4451-AF28-CC685A321FB0}" parentId="{D5A81929-E0D5-4182-A21E-FF1C546A5809}">
    <text>For "Considered" program scenario, all costs stay in parents. No pilots.</text>
  </threadedComment>
</ThreadedComments>
</file>

<file path=xl/threadedComments/threadedComment4.xml><?xml version="1.0" encoding="utf-8"?>
<ThreadedComments xmlns="http://schemas.microsoft.com/office/spreadsheetml/2018/threadedcomments" xmlns:x="http://schemas.openxmlformats.org/spreadsheetml/2006/main">
  <threadedComment ref="O26" dT="2022-05-17T20:26:53.69" personId="{4AAEDE1C-A740-4985-8805-0D34C7C7AAD6}" id="{E74278B7-FA1C-4BE8-B948-16040685BFE9}">
    <text>Removed Development costs from parent program. Modeling up-front costs in the pilot</text>
  </threadedComment>
  <threadedComment ref="O26" dT="2022-07-20T19:00:03.00" personId="{4AAEDE1C-A740-4985-8805-0D34C7C7AAD6}" id="{F1BF2A27-1464-4C3A-B1C3-F8C5EC6D5769}" parentId="{E74278B7-FA1C-4BE8-B948-16040685BFE9}">
    <text>For "Considered" program scenario, all costs stay in parents. No pilots.</text>
  </threadedComment>
</ThreadedComments>
</file>

<file path=xl/threadedComments/threadedComment5.xml><?xml version="1.0" encoding="utf-8"?>
<ThreadedComments xmlns="http://schemas.microsoft.com/office/spreadsheetml/2018/threadedcomments" xmlns:x="http://schemas.openxmlformats.org/spreadsheetml/2006/main">
  <threadedComment ref="O26" dT="2022-05-17T20:26:53.69" personId="{4AAEDE1C-A740-4985-8805-0D34C7C7AAD6}" id="{F433EB4C-A272-49E0-ABDA-28A3242C85FB}">
    <text>Removed Development costs from parent program. Modeling up-front costs in the pilot</text>
  </threadedComment>
  <threadedComment ref="O26" dT="2022-07-20T18:58:32.67" personId="{4AAEDE1C-A740-4985-8805-0D34C7C7AAD6}" id="{64D03522-21B1-418A-939E-983B0F655821}" parentId="{F433EB4C-A272-49E0-ABDA-28A3242C85FB}">
    <text>For "Considered" program scenario, all costs stay in parents. No pilots.</text>
  </threadedComment>
</ThreadedComments>
</file>

<file path=xl/threadedComments/threadedComment6.xml><?xml version="1.0" encoding="utf-8"?>
<ThreadedComments xmlns="http://schemas.microsoft.com/office/spreadsheetml/2018/threadedcomments" xmlns:x="http://schemas.openxmlformats.org/spreadsheetml/2006/main">
  <threadedComment ref="O26" dT="2022-05-17T20:26:53.69" personId="{4AAEDE1C-A740-4985-8805-0D34C7C7AAD6}" id="{43D1C7FD-0B6B-4A7D-B064-0EE46E5C846C}">
    <text>Removed Development costs from parent program. Modeling up-front costs in the pilot</text>
  </threadedComment>
  <threadedComment ref="O26" dT="2022-07-20T19:00:03.00" personId="{4AAEDE1C-A740-4985-8805-0D34C7C7AAD6}" id="{1454F5D0-3EE7-4E44-AFA7-5D50ED3BC251}" parentId="{43D1C7FD-0B6B-4A7D-B064-0EE46E5C846C}">
    <text>For "Considered" program scenario, all costs stay in parents. No pilots.</text>
  </threadedComment>
</ThreadedComments>
</file>

<file path=xl/threadedComments/threadedComment7.xml><?xml version="1.0" encoding="utf-8"?>
<ThreadedComments xmlns="http://schemas.microsoft.com/office/spreadsheetml/2018/threadedcomments" xmlns:x="http://schemas.openxmlformats.org/spreadsheetml/2006/main">
  <threadedComment ref="F14" dT="2024-04-29T19:19:19.83" personId="{622B2464-9005-4328-93B9-619E9A891EFB}" id="{88838A3D-DED8-4134-9BF8-203C3D2C40CA}">
    <text>Capped at 2.23kW which is the max household kW in Avista</text>
  </threadedComment>
  <threadedComment ref="H14" dT="2024-04-29T19:19:59.03" personId="{622B2464-9005-4328-93B9-619E9A891EFB}" id="{5E43D8D5-779C-4C60-9903-78D479B83ED5}">
    <text>Capped at 1.85 (max HH load)</text>
  </threadedComment>
  <threadedComment ref="J14" dT="2022-08-03T13:19:23.78" personId="{4AAEDE1C-A740-4985-8805-0D34C7C7AAD6}" id="{5FF74075-52E5-4857-B2A6-8D132085D424}">
    <text>https://atb.nrel.gov/electricity/2021/residential_battery_storage#T2TIPMSS</text>
  </threadedComment>
  <threadedComment ref="H16" dT="2024-04-29T19:20:33.71" personId="{622B2464-9005-4328-93B9-619E9A891EFB}" id="{49929699-4B57-4063-8E81-F9241BED4506}">
    <text>Capped at 2.44 (max HH load)</text>
  </threadedComment>
  <threadedComment ref="J16" dT="2022-08-03T13:19:23.78" personId="{4AAEDE1C-A740-4985-8805-0D34C7C7AAD6}" id="{28EFAB05-D551-4BB6-9C0C-A34E45B8C888}">
    <text>https://atb.nrel.gov/electricity/2021/residential_battery_storage#T2TIPMSS</text>
  </threadedComment>
  <threadedComment ref="J54" dT="2022-08-03T13:19:23.78" personId="{4AAEDE1C-A740-4985-8805-0D34C7C7AAD6}" id="{D9042E60-0477-4DBF-8883-32260BCFC874}">
    <text>https://atb.nrel.gov/electricity/2021/residential_battery_storage#T2TIPMSS</text>
  </threadedComment>
  <threadedComment ref="J56" dT="2022-08-03T13:19:23.78" personId="{4AAEDE1C-A740-4985-8805-0D34C7C7AAD6}" id="{A05BBF93-48FA-4FF7-9F8C-86700F7B68E4}">
    <text>https://atb.nrel.gov/electricity/2021/residential_battery_storage#T2TIPMSS</text>
  </threadedComment>
</ThreadedComments>
</file>

<file path=xl/threadedComments/threadedComment8.xml><?xml version="1.0" encoding="utf-8"?>
<ThreadedComments xmlns="http://schemas.microsoft.com/office/spreadsheetml/2018/threadedcomments" xmlns:x="http://schemas.openxmlformats.org/spreadsheetml/2006/main">
  <threadedComment ref="O26" dT="2022-05-17T20:26:53.69" personId="{4AAEDE1C-A740-4985-8805-0D34C7C7AAD6}" id="{C6BD4BAD-3387-411E-B447-6DA5149ABA66}">
    <text>Removed Development costs from parent program. Modeling up-front costs in the pilot</text>
  </threadedComment>
  <threadedComment ref="O26" dT="2022-07-20T18:58:32.67" personId="{4AAEDE1C-A740-4985-8805-0D34C7C7AAD6}" id="{18549A44-6060-4072-846B-A5873ACF06B9}" parentId="{C6BD4BAD-3387-411E-B447-6DA5149ABA66}">
    <text>For "Considered" program scenario, all costs stay in parents. No pilots.</text>
  </threadedComment>
</ThreadedComments>
</file>

<file path=xl/threadedComments/threadedComment9.xml><?xml version="1.0" encoding="utf-8"?>
<ThreadedComments xmlns="http://schemas.microsoft.com/office/spreadsheetml/2018/threadedcomments" xmlns:x="http://schemas.openxmlformats.org/spreadsheetml/2006/main">
  <threadedComment ref="O26" dT="2022-05-17T20:26:53.69" personId="{4AAEDE1C-A740-4985-8805-0D34C7C7AAD6}" id="{0EFE51A6-6954-462B-9F66-144CB90BE5A5}">
    <text>Removed Development costs from parent program. Modeling up-front costs in the pilot</text>
  </threadedComment>
  <threadedComment ref="O26" dT="2022-07-20T18:58:32.67" personId="{4AAEDE1C-A740-4985-8805-0D34C7C7AAD6}" id="{501B3721-EC5E-4619-BCB2-0887A2865DF0}" parentId="{0EFE51A6-6954-462B-9F66-144CB90BE5A5}">
    <text>For "Considered" program scenario, all costs stay in parents. No pilots.</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hyperlink" Target="http://c.ymcdn.com/sites/www.peakload.org/resource/resmgr/PLMA_Water_Heater_Demand_Man.pdf" TargetMode="External"/><Relationship Id="rId2" Type="http://schemas.openxmlformats.org/officeDocument/2006/relationships/hyperlink" Target="http://webapp.psc.state.md.us/newIntranet/casenum/NewIndex3_VOpenFile.cfm?ServerFilePath=C:%5CCasenum%5C9100-9199%5C9154%5C%5C719.pdf" TargetMode="External"/><Relationship Id="rId1" Type="http://schemas.openxmlformats.org/officeDocument/2006/relationships/hyperlink" Target="http://www.brattle.com/system/publications/pdfs/000/004/465/original/Direct_Load_Control_of_Residential_Air_Conditioners_in_Texas_Faruqui_PUCT_Oct_25_2012.pdf?1378772107"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3.bin"/><Relationship Id="rId1" Type="http://schemas.openxmlformats.org/officeDocument/2006/relationships/hyperlink" Target="https://www.bpa.gov/EE/Technology/demand-response/Documents/Demand%20Response%20-%20FINAL%20REPORT%20110918.pdf"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4.bin"/><Relationship Id="rId1" Type="http://schemas.openxmlformats.org/officeDocument/2006/relationships/hyperlink" Target="https://www.bpa.gov/EE/Technology/demand-response/Documents/Demand%20Response%20-%20FINAL%20REPORT%20110918.pdf" TargetMode="External"/><Relationship Id="rId6" Type="http://schemas.microsoft.com/office/2017/10/relationships/threadedComment" Target="../threadedComments/threadedComment3.xm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 Id="rId4" Type="http://schemas.microsoft.com/office/2017/10/relationships/threadedComment" Target="../threadedComments/threadedComment4.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7.bin"/><Relationship Id="rId1" Type="http://schemas.openxmlformats.org/officeDocument/2006/relationships/hyperlink" Target="https://www.bpa.gov/EE/Technology/demand-response/Documents/Demand%20Response%20-%20FINAL%20REPORT%20110918.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8.bin"/><Relationship Id="rId1" Type="http://schemas.openxmlformats.org/officeDocument/2006/relationships/hyperlink" Target="https://www.bpa.gov/EE/Technology/demand-response/Documents/Demand%20Response%20-%20FINAL%20REPORT%20110918.pdf" TargetMode="External"/><Relationship Id="rId6" Type="http://schemas.microsoft.com/office/2017/10/relationships/threadedComment" Target="../threadedComments/threadedComment5.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 Id="rId4" Type="http://schemas.microsoft.com/office/2017/10/relationships/threadedComment" Target="../threadedComments/threadedComment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7.bin"/><Relationship Id="rId4" Type="http://schemas.microsoft.com/office/2017/10/relationships/threadedComment" Target="../threadedComments/threadedComment7.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1.bin"/><Relationship Id="rId4" Type="http://schemas.microsoft.com/office/2017/10/relationships/threadedComment" Target="../threadedComments/threadedComment8.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6.bin"/><Relationship Id="rId4" Type="http://schemas.microsoft.com/office/2017/10/relationships/threadedComment" Target="../threadedComments/threadedComment9.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8.xml"/><Relationship Id="rId4" Type="http://schemas.microsoft.com/office/2017/10/relationships/threadedComment" Target="../threadedComments/threadedComment10.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37.bin"/><Relationship Id="rId4"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8.bin"/><Relationship Id="rId4" Type="http://schemas.microsoft.com/office/2017/10/relationships/threadedComment" Target="../threadedComments/threadedComment1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04F1F-18B5-4A1E-BA81-267310AA2968}">
  <dimension ref="A1:L22"/>
  <sheetViews>
    <sheetView workbookViewId="0"/>
  </sheetViews>
  <sheetFormatPr defaultRowHeight="15" x14ac:dyDescent="0.25"/>
  <cols>
    <col min="1" max="1" width="19.85546875" bestFit="1" customWidth="1"/>
    <col min="2" max="2" width="33" bestFit="1" customWidth="1"/>
    <col min="3" max="3" width="11.7109375" customWidth="1"/>
    <col min="4" max="4" width="12.7109375" customWidth="1"/>
    <col min="5" max="5" width="11.7109375" customWidth="1"/>
    <col min="6" max="6" width="75.85546875" customWidth="1"/>
    <col min="7" max="7" width="11.28515625" customWidth="1"/>
    <col min="12" max="12" width="20.5703125" bestFit="1" customWidth="1"/>
  </cols>
  <sheetData>
    <row r="1" spans="1:12" ht="63.75" thickBot="1" x14ac:dyDescent="0.3">
      <c r="A1" s="456" t="s">
        <v>653</v>
      </c>
      <c r="B1" s="457" t="s">
        <v>654</v>
      </c>
      <c r="C1" s="458" t="s">
        <v>655</v>
      </c>
      <c r="D1" s="457" t="s">
        <v>656</v>
      </c>
      <c r="E1" s="457" t="s">
        <v>657</v>
      </c>
      <c r="F1" s="458" t="s">
        <v>658</v>
      </c>
      <c r="G1" s="459" t="s">
        <v>13</v>
      </c>
      <c r="H1" s="459" t="s">
        <v>232</v>
      </c>
      <c r="I1" s="459" t="s">
        <v>233</v>
      </c>
      <c r="J1" s="459" t="s">
        <v>234</v>
      </c>
    </row>
    <row r="2" spans="1:12" x14ac:dyDescent="0.25">
      <c r="A2" s="549" t="s">
        <v>659</v>
      </c>
      <c r="B2" s="460" t="s">
        <v>15</v>
      </c>
      <c r="C2" s="461" t="s">
        <v>660</v>
      </c>
      <c r="D2" s="462"/>
      <c r="E2" s="462"/>
      <c r="F2" s="463" t="s">
        <v>661</v>
      </c>
      <c r="G2" s="464" t="s">
        <v>660</v>
      </c>
      <c r="H2" s="465" t="s">
        <v>660</v>
      </c>
      <c r="I2" s="466"/>
      <c r="J2" s="467"/>
    </row>
    <row r="3" spans="1:12" x14ac:dyDescent="0.25">
      <c r="A3" s="549"/>
      <c r="B3" s="468" t="s">
        <v>17</v>
      </c>
      <c r="C3" s="469" t="s">
        <v>660</v>
      </c>
      <c r="D3" s="469" t="s">
        <v>660</v>
      </c>
      <c r="E3" s="470" t="s">
        <v>660</v>
      </c>
      <c r="F3" s="471" t="s">
        <v>662</v>
      </c>
      <c r="G3" s="472" t="s">
        <v>660</v>
      </c>
      <c r="H3" s="473" t="s">
        <v>660</v>
      </c>
      <c r="J3" s="474"/>
    </row>
    <row r="4" spans="1:12" ht="15.75" thickBot="1" x14ac:dyDescent="0.3">
      <c r="A4" s="550"/>
      <c r="B4" s="475" t="s">
        <v>149</v>
      </c>
      <c r="C4" s="476" t="s">
        <v>660</v>
      </c>
      <c r="D4" s="476" t="s">
        <v>660</v>
      </c>
      <c r="E4" s="477"/>
      <c r="F4" s="478" t="s">
        <v>663</v>
      </c>
      <c r="G4" s="479" t="s">
        <v>660</v>
      </c>
      <c r="H4" s="480"/>
      <c r="I4" s="480"/>
      <c r="J4" s="481"/>
    </row>
    <row r="5" spans="1:12" ht="30" x14ac:dyDescent="0.25">
      <c r="A5" s="551" t="s">
        <v>664</v>
      </c>
      <c r="B5" s="460" t="s">
        <v>229</v>
      </c>
      <c r="C5" s="461" t="s">
        <v>660</v>
      </c>
      <c r="D5" s="461" t="s">
        <v>660</v>
      </c>
      <c r="E5" s="462"/>
      <c r="F5" s="463" t="s">
        <v>665</v>
      </c>
      <c r="G5" s="464" t="s">
        <v>660</v>
      </c>
      <c r="H5" s="465" t="s">
        <v>660</v>
      </c>
      <c r="I5" s="466"/>
      <c r="J5" s="467"/>
    </row>
    <row r="6" spans="1:12" ht="45" x14ac:dyDescent="0.25">
      <c r="A6" s="549"/>
      <c r="B6" s="468" t="s">
        <v>192</v>
      </c>
      <c r="C6" s="469" t="s">
        <v>660</v>
      </c>
      <c r="D6" s="469" t="s">
        <v>660</v>
      </c>
      <c r="E6" s="469" t="s">
        <v>660</v>
      </c>
      <c r="F6" s="471" t="s">
        <v>666</v>
      </c>
      <c r="G6" s="472" t="s">
        <v>660</v>
      </c>
      <c r="H6" s="473" t="s">
        <v>660</v>
      </c>
      <c r="J6" s="474"/>
    </row>
    <row r="7" spans="1:12" ht="45" x14ac:dyDescent="0.25">
      <c r="A7" s="549"/>
      <c r="B7" s="489" t="s">
        <v>717</v>
      </c>
      <c r="C7" s="469" t="s">
        <v>660</v>
      </c>
      <c r="D7" s="469" t="s">
        <v>660</v>
      </c>
      <c r="E7" s="469"/>
      <c r="F7" s="471" t="s">
        <v>718</v>
      </c>
      <c r="G7" s="472" t="s">
        <v>660</v>
      </c>
      <c r="H7" s="473"/>
      <c r="J7" s="474"/>
    </row>
    <row r="8" spans="1:12" ht="30.75" thickBot="1" x14ac:dyDescent="0.3">
      <c r="A8" s="549"/>
      <c r="B8" s="468" t="s">
        <v>413</v>
      </c>
      <c r="C8" s="476" t="s">
        <v>660</v>
      </c>
      <c r="D8" s="469" t="s">
        <v>660</v>
      </c>
      <c r="E8" s="470" t="s">
        <v>660</v>
      </c>
      <c r="F8" s="471" t="s">
        <v>667</v>
      </c>
      <c r="G8" s="472" t="s">
        <v>660</v>
      </c>
      <c r="H8" s="473" t="s">
        <v>660</v>
      </c>
      <c r="J8" s="474"/>
    </row>
    <row r="9" spans="1:12" ht="15.75" thickBot="1" x14ac:dyDescent="0.3">
      <c r="A9" s="550"/>
      <c r="B9" s="475" t="s">
        <v>16</v>
      </c>
      <c r="C9" s="476" t="s">
        <v>660</v>
      </c>
      <c r="D9" s="476" t="s">
        <v>660</v>
      </c>
      <c r="E9" s="477"/>
      <c r="F9" s="478" t="s">
        <v>668</v>
      </c>
      <c r="G9" s="479" t="s">
        <v>660</v>
      </c>
      <c r="H9" s="482" t="s">
        <v>660</v>
      </c>
      <c r="I9" s="480"/>
      <c r="J9" s="481"/>
    </row>
    <row r="10" spans="1:12" ht="45" x14ac:dyDescent="0.25">
      <c r="A10" s="551" t="s">
        <v>669</v>
      </c>
      <c r="B10" s="483" t="s">
        <v>670</v>
      </c>
      <c r="C10" s="461" t="s">
        <v>660</v>
      </c>
      <c r="D10" s="461" t="s">
        <v>660</v>
      </c>
      <c r="E10" s="461" t="s">
        <v>660</v>
      </c>
      <c r="F10" s="463" t="s">
        <v>671</v>
      </c>
      <c r="G10" s="484"/>
      <c r="H10" s="465" t="s">
        <v>660</v>
      </c>
      <c r="I10" s="466"/>
      <c r="J10" s="467"/>
      <c r="L10" t="s">
        <v>672</v>
      </c>
    </row>
    <row r="11" spans="1:12" ht="60.75" thickBot="1" x14ac:dyDescent="0.3">
      <c r="A11" s="550"/>
      <c r="B11" s="485" t="s">
        <v>673</v>
      </c>
      <c r="C11" s="476" t="s">
        <v>660</v>
      </c>
      <c r="D11" s="476" t="s">
        <v>660</v>
      </c>
      <c r="E11" s="476" t="s">
        <v>660</v>
      </c>
      <c r="F11" s="478" t="s">
        <v>674</v>
      </c>
      <c r="G11" s="486"/>
      <c r="H11" s="480"/>
      <c r="I11" s="482" t="s">
        <v>660</v>
      </c>
      <c r="J11" s="487" t="s">
        <v>660</v>
      </c>
      <c r="L11" t="s">
        <v>675</v>
      </c>
    </row>
    <row r="12" spans="1:12" ht="30" x14ac:dyDescent="0.25">
      <c r="A12" s="551" t="s">
        <v>676</v>
      </c>
      <c r="B12" s="483" t="s">
        <v>98</v>
      </c>
      <c r="C12" s="461" t="s">
        <v>660</v>
      </c>
      <c r="D12" s="462"/>
      <c r="E12" s="462"/>
      <c r="F12" s="463" t="s">
        <v>677</v>
      </c>
      <c r="G12" s="484"/>
      <c r="H12" s="465" t="s">
        <v>660</v>
      </c>
      <c r="I12" s="465" t="s">
        <v>660</v>
      </c>
      <c r="J12" s="488" t="s">
        <v>660</v>
      </c>
    </row>
    <row r="13" spans="1:12" ht="15.75" thickBot="1" x14ac:dyDescent="0.3">
      <c r="A13" s="550"/>
      <c r="B13" s="485" t="s">
        <v>99</v>
      </c>
      <c r="C13" s="476" t="s">
        <v>660</v>
      </c>
      <c r="D13" s="476" t="s">
        <v>660</v>
      </c>
      <c r="E13" s="477"/>
      <c r="F13" s="478" t="s">
        <v>678</v>
      </c>
      <c r="G13" s="479" t="s">
        <v>660</v>
      </c>
      <c r="H13" s="482" t="s">
        <v>660</v>
      </c>
      <c r="I13" s="482" t="s">
        <v>660</v>
      </c>
      <c r="J13" s="487" t="s">
        <v>660</v>
      </c>
    </row>
    <row r="14" spans="1:12" ht="30.75" thickBot="1" x14ac:dyDescent="0.3">
      <c r="A14" s="551" t="s">
        <v>679</v>
      </c>
      <c r="B14" s="483" t="s">
        <v>100</v>
      </c>
      <c r="C14" s="461" t="s">
        <v>660</v>
      </c>
      <c r="D14" s="462"/>
      <c r="E14" s="461" t="s">
        <v>660</v>
      </c>
      <c r="F14" s="463" t="s">
        <v>680</v>
      </c>
      <c r="G14" s="464" t="s">
        <v>660</v>
      </c>
      <c r="H14" s="466"/>
      <c r="I14" s="466"/>
      <c r="J14" s="467"/>
    </row>
    <row r="15" spans="1:12" ht="30.75" thickBot="1" x14ac:dyDescent="0.3">
      <c r="A15" s="549"/>
      <c r="B15" s="489" t="s">
        <v>318</v>
      </c>
      <c r="C15" s="476" t="s">
        <v>660</v>
      </c>
      <c r="D15" s="490"/>
      <c r="E15" s="461" t="s">
        <v>660</v>
      </c>
      <c r="F15" s="471" t="s">
        <v>681</v>
      </c>
      <c r="G15" s="472" t="s">
        <v>660</v>
      </c>
      <c r="H15" s="473" t="s">
        <v>660</v>
      </c>
      <c r="I15" s="473" t="s">
        <v>660</v>
      </c>
      <c r="J15" s="491" t="s">
        <v>660</v>
      </c>
    </row>
    <row r="16" spans="1:12" ht="30.75" thickBot="1" x14ac:dyDescent="0.3">
      <c r="A16" s="549"/>
      <c r="B16" s="489" t="s">
        <v>682</v>
      </c>
      <c r="C16" s="469" t="s">
        <v>660</v>
      </c>
      <c r="D16" s="490"/>
      <c r="E16" s="476" t="s">
        <v>660</v>
      </c>
      <c r="F16" s="471" t="s">
        <v>681</v>
      </c>
      <c r="G16" s="472" t="s">
        <v>660</v>
      </c>
      <c r="H16" s="473" t="s">
        <v>660</v>
      </c>
      <c r="I16" s="473" t="s">
        <v>660</v>
      </c>
      <c r="J16" s="491" t="s">
        <v>660</v>
      </c>
    </row>
    <row r="17" spans="1:10" ht="30.75" thickBot="1" x14ac:dyDescent="0.3">
      <c r="A17" s="549"/>
      <c r="B17" s="489" t="s">
        <v>683</v>
      </c>
      <c r="C17" s="461" t="s">
        <v>660</v>
      </c>
      <c r="D17" s="490"/>
      <c r="E17" s="490"/>
      <c r="F17" s="492" t="s">
        <v>684</v>
      </c>
      <c r="G17" s="493"/>
      <c r="H17" s="473" t="s">
        <v>660</v>
      </c>
      <c r="I17" s="473" t="s">
        <v>660</v>
      </c>
      <c r="J17" s="491"/>
    </row>
    <row r="18" spans="1:10" ht="60.75" thickBot="1" x14ac:dyDescent="0.3">
      <c r="A18" s="549"/>
      <c r="B18" s="489" t="s">
        <v>145</v>
      </c>
      <c r="C18" s="461" t="s">
        <v>660</v>
      </c>
      <c r="D18" s="490"/>
      <c r="E18" s="490"/>
      <c r="F18" s="471" t="s">
        <v>685</v>
      </c>
      <c r="G18" s="493"/>
      <c r="H18" s="473"/>
      <c r="I18" s="473"/>
      <c r="J18" s="491"/>
    </row>
    <row r="19" spans="1:10" ht="30.75" thickBot="1" x14ac:dyDescent="0.3">
      <c r="A19" s="550"/>
      <c r="B19" s="485" t="s">
        <v>101</v>
      </c>
      <c r="C19" s="476" t="s">
        <v>660</v>
      </c>
      <c r="D19" s="477"/>
      <c r="E19" s="461" t="s">
        <v>660</v>
      </c>
      <c r="F19" s="478" t="s">
        <v>686</v>
      </c>
      <c r="G19" s="479" t="s">
        <v>660</v>
      </c>
      <c r="H19" s="482" t="s">
        <v>660</v>
      </c>
      <c r="I19" s="482" t="s">
        <v>660</v>
      </c>
      <c r="J19" s="487" t="s">
        <v>660</v>
      </c>
    </row>
    <row r="20" spans="1:10" ht="45" x14ac:dyDescent="0.25">
      <c r="C20" s="494" t="s">
        <v>687</v>
      </c>
    </row>
    <row r="21" spans="1:10" x14ac:dyDescent="0.25">
      <c r="B21" s="356"/>
      <c r="C21" s="356"/>
      <c r="E21" s="356"/>
    </row>
    <row r="22" spans="1:10" x14ac:dyDescent="0.25">
      <c r="B22" s="356"/>
    </row>
  </sheetData>
  <mergeCells count="5">
    <mergeCell ref="A2:A4"/>
    <mergeCell ref="A5:A9"/>
    <mergeCell ref="A10:A11"/>
    <mergeCell ref="A12:A13"/>
    <mergeCell ref="A14:A19"/>
  </mergeCells>
  <pageMargins left="0.7" right="0.7" top="0.75" bottom="0.75" header="0.3" footer="0.3"/>
  <pageSetup orientation="portrait"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CE09F-E575-42A4-B69D-C96327B9964A}">
  <sheetPr codeName="Sheet2">
    <tabColor rgb="FFC00000"/>
  </sheetPr>
  <dimension ref="A1:Y211"/>
  <sheetViews>
    <sheetView topLeftCell="A49"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4.140625" style="4" customWidth="1"/>
    <col min="13" max="14" width="9.28515625" style="4"/>
    <col min="15" max="15" width="21.7109375" style="4" customWidth="1"/>
    <col min="16" max="16" width="10.28515625" style="4" customWidth="1"/>
    <col min="17" max="18" width="8.5703125" style="4" customWidth="1"/>
    <col min="19" max="19" width="12.5703125" style="4" bestFit="1" customWidth="1"/>
    <col min="20" max="20" width="19.7109375" style="4" bestFit="1" customWidth="1"/>
    <col min="21" max="21" width="20.7109375" style="4" bestFit="1" customWidth="1"/>
    <col min="22" max="22" width="11.5703125" style="4" bestFit="1" customWidth="1"/>
    <col min="23" max="23" width="5.5703125" style="4" bestFit="1" customWidth="1"/>
    <col min="24" max="16384" width="9.28515625" style="4"/>
  </cols>
  <sheetData>
    <row r="1" spans="1:14" s="5" customFormat="1" ht="15.75" x14ac:dyDescent="0.25">
      <c r="B1" s="12" t="s">
        <v>46</v>
      </c>
      <c r="C1" s="13" t="s">
        <v>192</v>
      </c>
      <c r="D1" s="4"/>
      <c r="E1" s="10"/>
      <c r="F1" s="19" t="str">
        <f>F3&amp;F5</f>
        <v>Market PotentialWA</v>
      </c>
      <c r="G1" s="10"/>
      <c r="H1" s="19" t="str">
        <f>H3&amp;H5</f>
        <v>Market PotentialID</v>
      </c>
      <c r="I1" s="10"/>
      <c r="J1" s="30"/>
      <c r="K1"/>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15" x14ac:dyDescent="0.25">
      <c r="A7" s="19" t="str">
        <f>D7&amp;B7</f>
        <v>ResidentialSteady State Participation Rate</v>
      </c>
      <c r="B7" s="4" t="s">
        <v>78</v>
      </c>
      <c r="C7" s="4" t="s">
        <v>79</v>
      </c>
      <c r="D7" s="41" t="s">
        <v>13</v>
      </c>
      <c r="F7" s="83">
        <v>0.05</v>
      </c>
      <c r="H7" s="83">
        <v>0.05</v>
      </c>
      <c r="J7" s="4" t="s">
        <v>153</v>
      </c>
      <c r="L7" s="335" t="s">
        <v>152</v>
      </c>
      <c r="M7" s="331"/>
      <c r="N7" s="332"/>
    </row>
    <row r="8" spans="1:14" ht="15" x14ac:dyDescent="0.25">
      <c r="A8" s="19" t="str">
        <f t="shared" ref="A8:A37" si="0">D8&amp;B8</f>
        <v xml:space="preserve">ResidentialProgram ramp up period </v>
      </c>
      <c r="B8" s="4" t="s">
        <v>1</v>
      </c>
      <c r="C8" s="4" t="s">
        <v>2</v>
      </c>
      <c r="D8" s="4" t="str">
        <f>$D$7</f>
        <v>Residential</v>
      </c>
      <c r="F8" s="92">
        <v>5</v>
      </c>
      <c r="H8" s="92">
        <v>5</v>
      </c>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83">
        <v>0.01</v>
      </c>
      <c r="H9" s="83">
        <v>0.01</v>
      </c>
      <c r="J9" s="162"/>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178"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3.5" thickBot="1" x14ac:dyDescent="0.25">
      <c r="A12" s="19" t="str">
        <f t="shared" si="0"/>
        <v>ResidentialEvent Non-Performance Rate</v>
      </c>
      <c r="B12" s="4" t="s">
        <v>11</v>
      </c>
      <c r="C12" s="4" t="s">
        <v>12</v>
      </c>
      <c r="D12" s="4" t="str">
        <f>$D$7</f>
        <v>Residential</v>
      </c>
      <c r="F12" s="83">
        <v>0</v>
      </c>
      <c r="H12" s="83">
        <v>0</v>
      </c>
    </row>
    <row r="13" spans="1:14" ht="15" x14ac:dyDescent="0.25">
      <c r="A13" s="19" t="str">
        <f t="shared" si="0"/>
        <v>ResidentialPer Customer Summer Peak Reduction (%)</v>
      </c>
      <c r="B13" s="4" t="s">
        <v>18</v>
      </c>
      <c r="C13" s="4" t="s">
        <v>19</v>
      </c>
      <c r="D13" s="4" t="str">
        <f>$D$7</f>
        <v>Residential</v>
      </c>
      <c r="F13" s="83"/>
      <c r="H13" s="83"/>
      <c r="L13" s="328" t="s">
        <v>489</v>
      </c>
      <c r="M13" s="329" t="s">
        <v>151</v>
      </c>
      <c r="N13" s="330" t="s">
        <v>152</v>
      </c>
    </row>
    <row r="14" spans="1:14" ht="15" x14ac:dyDescent="0.25">
      <c r="A14" s="19" t="str">
        <f>D14&amp;B14</f>
        <v>ResidentialPer Customer Summer Peak Reduction (kW)</v>
      </c>
      <c r="B14" s="4" t="s">
        <v>20</v>
      </c>
      <c r="C14" s="4" t="s">
        <v>91</v>
      </c>
      <c r="D14" s="4" t="str">
        <f>$D$7</f>
        <v>Residential</v>
      </c>
      <c r="F14" s="86"/>
      <c r="G14" s="60"/>
      <c r="H14" s="86"/>
      <c r="I14" s="60"/>
      <c r="K14" s="180"/>
      <c r="L14" s="366" t="s">
        <v>471</v>
      </c>
      <c r="M14" s="365" t="e">
        <f>IF(F14&gt;0,F14/INDEX($M$3:$M$6,MATCH($D14,$L$3:$L$6,0)),F13*INDEX($M$3:$M$6,MATCH($D14,$L$3:$L$6,0)))</f>
        <v>#REF!</v>
      </c>
      <c r="N14" s="367" t="e">
        <f>IF(H14&gt;0,H14/INDEX($M$8:$M$11,MATCH($D14,$L$8:$L$11,0)),H13*INDEX($M$8:$M$11,MATCH($D14,$L$8:$L$11,0)))</f>
        <v>#REF!</v>
      </c>
    </row>
    <row r="15" spans="1:14"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4" ht="51.75" thickBot="1" x14ac:dyDescent="0.25">
      <c r="A16" s="19" t="str">
        <f t="shared" si="0"/>
        <v>ResidentialPer Customer Winter Peak Reduction (kW)</v>
      </c>
      <c r="B16" s="4" t="s">
        <v>22</v>
      </c>
      <c r="C16" s="4" t="s">
        <v>91</v>
      </c>
      <c r="D16" s="4" t="str">
        <f>$D$7</f>
        <v>Residential</v>
      </c>
      <c r="F16" s="86">
        <v>1.0900000000000001</v>
      </c>
      <c r="G16" s="60"/>
      <c r="H16" s="86">
        <v>1.0900000000000001</v>
      </c>
      <c r="I16" s="60"/>
      <c r="J16" s="179" t="s">
        <v>345</v>
      </c>
    </row>
    <row r="17" spans="1:18" x14ac:dyDescent="0.2">
      <c r="A17" s="19" t="str">
        <f t="shared" si="0"/>
        <v/>
      </c>
    </row>
    <row r="18" spans="1:18" ht="15" customHeight="1" x14ac:dyDescent="0.2">
      <c r="A18" s="19"/>
      <c r="B18" s="178" t="s">
        <v>48</v>
      </c>
      <c r="C18" s="8"/>
      <c r="D18" s="8"/>
      <c r="F18" s="8"/>
      <c r="H18" s="8"/>
      <c r="J18" s="9"/>
    </row>
    <row r="19" spans="1:18" x14ac:dyDescent="0.2">
      <c r="A19" s="19" t="str">
        <f t="shared" si="0"/>
        <v>ResidentialProgram Development Cost</v>
      </c>
      <c r="B19" s="4" t="s">
        <v>40</v>
      </c>
      <c r="C19" s="4" t="s">
        <v>41</v>
      </c>
      <c r="D19" s="4" t="str">
        <f>$D$7</f>
        <v>Residential</v>
      </c>
      <c r="F19" s="87"/>
      <c r="H19" s="87"/>
      <c r="J19" s="16" t="s">
        <v>553</v>
      </c>
      <c r="O19" s="64" t="s">
        <v>326</v>
      </c>
      <c r="P19" s="64"/>
      <c r="Q19" s="64"/>
      <c r="R19" s="64"/>
    </row>
    <row r="20" spans="1:18" x14ac:dyDescent="0.2">
      <c r="A20" s="19" t="str">
        <f>D20&amp;B20</f>
        <v>ResidentialProgram Development Cost (per MW basis)</v>
      </c>
      <c r="B20" s="4" t="s">
        <v>134</v>
      </c>
      <c r="C20" s="4" t="str">
        <f>C22</f>
        <v>$/MW @meter</v>
      </c>
      <c r="D20" s="4" t="str">
        <f t="shared" ref="D20:D37" si="1">$D$7</f>
        <v>Residential</v>
      </c>
      <c r="F20" s="115" t="str">
        <f>IFERROR(F19/INDEX($S$28:$S$32,MATCH($D20,$O$28:$O$32,0),MATCH(F$5,$S$27:$S$27,0)),"-")</f>
        <v>-</v>
      </c>
      <c r="H20" s="115" t="str">
        <f>IFERROR(H19/INDEX($S$28:$S$32,MATCH($D20,$O$28:$O$32,0),MATCH(H$5,$S$27:$S$27,0)),"-")</f>
        <v>-</v>
      </c>
      <c r="J20" s="16"/>
      <c r="O20" s="64"/>
      <c r="P20" s="64"/>
      <c r="Q20" s="64"/>
      <c r="R20" s="64"/>
    </row>
    <row r="21" spans="1:18" x14ac:dyDescent="0.2">
      <c r="A21" s="19" t="str">
        <f t="shared" si="0"/>
        <v>ResidentialAnnual Program Administration Cost</v>
      </c>
      <c r="B21" s="4" t="s">
        <v>4</v>
      </c>
      <c r="C21" s="4" t="s">
        <v>28</v>
      </c>
      <c r="D21" s="4" t="str">
        <f t="shared" si="1"/>
        <v>Residential</v>
      </c>
      <c r="F21" s="87"/>
      <c r="H21" s="87"/>
      <c r="J21" s="16" t="s">
        <v>553</v>
      </c>
      <c r="O21" s="64" t="s">
        <v>552</v>
      </c>
      <c r="P21" s="64"/>
      <c r="Q21" s="64"/>
      <c r="R21" s="64"/>
    </row>
    <row r="22" spans="1:18" x14ac:dyDescent="0.2">
      <c r="A22" s="19" t="str">
        <f t="shared" si="0"/>
        <v>ResidentialAnnual Program Administration Cost (per MW basis)</v>
      </c>
      <c r="B22" s="4" t="s">
        <v>89</v>
      </c>
      <c r="C22" s="4" t="s">
        <v>94</v>
      </c>
      <c r="D22" s="4" t="str">
        <f t="shared" si="1"/>
        <v>Residential</v>
      </c>
      <c r="F22" s="87"/>
      <c r="H22" s="87"/>
      <c r="J22" s="16"/>
      <c r="O22" s="64"/>
      <c r="P22" s="64"/>
      <c r="Q22" s="64"/>
      <c r="R22" s="64"/>
    </row>
    <row r="23" spans="1:18" ht="15" x14ac:dyDescent="0.25">
      <c r="A23" s="19" t="str">
        <f t="shared" si="0"/>
        <v>ResidentialPer Customer Annual Marketing/Recruitment Cost</v>
      </c>
      <c r="B23" s="4" t="s">
        <v>35</v>
      </c>
      <c r="C23" s="4" t="s">
        <v>36</v>
      </c>
      <c r="D23" s="4" t="str">
        <f t="shared" si="1"/>
        <v>Residential</v>
      </c>
      <c r="F23" s="87">
        <v>60</v>
      </c>
      <c r="H23" s="87">
        <v>60</v>
      </c>
      <c r="J23" s="18" t="s">
        <v>178</v>
      </c>
      <c r="O23" s="65" t="s">
        <v>111</v>
      </c>
      <c r="P23" s="66"/>
      <c r="Q23" s="64"/>
      <c r="R23" s="64"/>
    </row>
    <row r="24" spans="1:18" ht="15" x14ac:dyDescent="0.25">
      <c r="A24" s="19" t="str">
        <f t="shared" si="0"/>
        <v>ResidentialAnnual O&amp;M Cost</v>
      </c>
      <c r="B24" s="4" t="s">
        <v>27</v>
      </c>
      <c r="C24" s="4" t="s">
        <v>5</v>
      </c>
      <c r="D24" s="4" t="str">
        <f t="shared" si="1"/>
        <v>Residential</v>
      </c>
      <c r="F24" s="87"/>
      <c r="H24" s="87"/>
      <c r="J24" s="16" t="s">
        <v>553</v>
      </c>
      <c r="O24" s="436">
        <v>0</v>
      </c>
      <c r="P24" s="64"/>
      <c r="Q24" s="66"/>
      <c r="R24" s="66"/>
    </row>
    <row r="25" spans="1:18" x14ac:dyDescent="0.2">
      <c r="A25" s="19" t="str">
        <f t="shared" si="0"/>
        <v>ResidentialAnnual O&amp;M Cost per MW</v>
      </c>
      <c r="B25" s="4" t="s">
        <v>88</v>
      </c>
      <c r="C25" s="4" t="s">
        <v>94</v>
      </c>
      <c r="D25" s="4" t="str">
        <f t="shared" si="1"/>
        <v>Residential</v>
      </c>
      <c r="F25" s="87">
        <v>0</v>
      </c>
      <c r="H25" s="87">
        <v>0</v>
      </c>
      <c r="J25" s="16"/>
      <c r="O25" s="65" t="s">
        <v>112</v>
      </c>
      <c r="P25" s="64"/>
      <c r="Q25" s="64"/>
      <c r="R25" s="64"/>
    </row>
    <row r="26" spans="1:18" x14ac:dyDescent="0.2">
      <c r="A26" s="19" t="str">
        <f t="shared" si="0"/>
        <v>ResidentialCost of Equip + Install</v>
      </c>
      <c r="B26" s="4" t="s">
        <v>29</v>
      </c>
      <c r="C26" s="4" t="s">
        <v>30</v>
      </c>
      <c r="D26" s="4" t="str">
        <f t="shared" si="1"/>
        <v>Residential</v>
      </c>
      <c r="F26" s="87">
        <v>0</v>
      </c>
      <c r="H26" s="87">
        <v>0</v>
      </c>
      <c r="J26" s="4" t="s">
        <v>327</v>
      </c>
      <c r="O26" s="436">
        <v>0</v>
      </c>
      <c r="P26" s="64"/>
      <c r="Q26" s="64"/>
      <c r="R26" s="64"/>
    </row>
    <row r="27" spans="1:18" x14ac:dyDescent="0.2">
      <c r="A27" s="19" t="str">
        <f t="shared" si="0"/>
        <v>ResidentialCost of Equip + Install (per kW basis)</v>
      </c>
      <c r="B27" s="4" t="s">
        <v>90</v>
      </c>
      <c r="C27" s="4" t="s">
        <v>92</v>
      </c>
      <c r="D27" s="4" t="str">
        <f t="shared" si="1"/>
        <v>Residential</v>
      </c>
      <c r="F27" s="87">
        <v>0</v>
      </c>
      <c r="H27" s="87">
        <v>0</v>
      </c>
      <c r="J27" s="16"/>
      <c r="O27" s="64"/>
      <c r="P27" s="64" t="s">
        <v>151</v>
      </c>
      <c r="Q27" s="64" t="s">
        <v>152</v>
      </c>
      <c r="R27" s="64"/>
    </row>
    <row r="28" spans="1:18" ht="12.75" customHeight="1" x14ac:dyDescent="0.25">
      <c r="A28" s="19" t="str">
        <f t="shared" si="0"/>
        <v>ResidentialAMI Cost</v>
      </c>
      <c r="B28" s="4" t="s">
        <v>23</v>
      </c>
      <c r="C28" s="4" t="s">
        <v>87</v>
      </c>
      <c r="D28" s="4" t="str">
        <f t="shared" si="1"/>
        <v>Residential</v>
      </c>
      <c r="F28" s="87">
        <v>0</v>
      </c>
      <c r="H28" s="87">
        <v>0</v>
      </c>
      <c r="J28" s="16"/>
      <c r="O28" s="64" t="s">
        <v>13</v>
      </c>
      <c r="P28" s="129" cm="1">
        <f t="array" ref="P28">INDEX('Admin Costs and Asmptns.'!$C$39:$K$70,MATCH($C$1,'Admin Costs and Asmptns.'!$B$39:$B$70,0),MATCH(P$27&amp;"_"&amp;$O28,'Admin Costs and Asmptns.'!$C$37:$K$37&amp;"_"&amp;'Admin Costs and Asmptns.'!$C$38:$K$38,0))</f>
        <v>0.61413066065422706</v>
      </c>
      <c r="Q28" s="129" cm="1">
        <f t="array" ref="Q28">INDEX('Admin Costs and Asmptns.'!$C$39:$K$70,MATCH($C$1,'Admin Costs and Asmptns.'!$B$39:$B$70,0),MATCH(Q$27&amp;"_"&amp;$O28,'Admin Costs and Asmptns.'!$C$37:$K$37&amp;"_"&amp;'Admin Costs and Asmptns.'!$C$38:$K$38,0))</f>
        <v>0.34622843561501998</v>
      </c>
      <c r="R28" s="129"/>
    </row>
    <row r="29" spans="1:18" ht="15" x14ac:dyDescent="0.25">
      <c r="A29" s="19" t="str">
        <f t="shared" si="0"/>
        <v>ResidentialSummer DR Event Hours</v>
      </c>
      <c r="B29" s="4" t="s">
        <v>24</v>
      </c>
      <c r="C29" s="4" t="s">
        <v>25</v>
      </c>
      <c r="D29" s="4" t="str">
        <f t="shared" si="1"/>
        <v>Residential</v>
      </c>
      <c r="F29" s="88"/>
      <c r="H29" s="88"/>
      <c r="O29" s="64" t="s">
        <v>232</v>
      </c>
      <c r="P29" s="129" cm="1">
        <f t="array" ref="P29">INDEX('Admin Costs and Asmptns.'!$C$39:$K$70,MATCH($C$1,'Admin Costs and Asmptns.'!$B$39:$B$70,0),MATCH(P$27&amp;"_"&amp;$O29,'Admin Costs and Asmptns.'!$C$37:$K$37&amp;"_"&amp;'Admin Costs and Asmptns.'!$C$38:$K$38,0))</f>
        <v>2.3157540317706959E-2</v>
      </c>
      <c r="Q29" s="129" cm="1">
        <f t="array" ref="Q29">INDEX('Admin Costs and Asmptns.'!$C$39:$K$70,MATCH($C$1,'Admin Costs and Asmptns.'!$B$39:$B$70,0),MATCH(Q$27&amp;"_"&amp;$O29,'Admin Costs and Asmptns.'!$C$37:$K$37&amp;"_"&amp;'Admin Costs and Asmptns.'!$C$38:$K$38,0))</f>
        <v>1.648336341304614E-2</v>
      </c>
      <c r="R29" s="129"/>
    </row>
    <row r="30" spans="1:18" ht="15" x14ac:dyDescent="0.25">
      <c r="A30" s="19" t="str">
        <f t="shared" si="0"/>
        <v>ResidentialWinter DR Event Hours</v>
      </c>
      <c r="B30" s="4" t="s">
        <v>26</v>
      </c>
      <c r="C30" s="4" t="s">
        <v>25</v>
      </c>
      <c r="D30" s="4" t="str">
        <f t="shared" si="1"/>
        <v>Residential</v>
      </c>
      <c r="F30" s="88">
        <v>36</v>
      </c>
      <c r="H30" s="88">
        <v>36</v>
      </c>
      <c r="J30" s="4" t="s">
        <v>188</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18" x14ac:dyDescent="0.2">
      <c r="A31" s="19" t="str">
        <f t="shared" si="0"/>
        <v>ResidentialPer kW Annual Incentive</v>
      </c>
      <c r="B31" s="4" t="s">
        <v>37</v>
      </c>
      <c r="C31" s="4" t="s">
        <v>93</v>
      </c>
      <c r="D31" s="4" t="str">
        <f t="shared" si="1"/>
        <v>Residential</v>
      </c>
      <c r="F31" s="87"/>
      <c r="H31" s="87">
        <v>0</v>
      </c>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18" x14ac:dyDescent="0.2">
      <c r="A32" s="19" t="str">
        <f t="shared" si="0"/>
        <v>ResidentialPer kWh Annual Incentive</v>
      </c>
      <c r="B32" s="4" t="s">
        <v>38</v>
      </c>
      <c r="C32" s="4" t="s">
        <v>95</v>
      </c>
      <c r="D32" s="4" t="str">
        <f t="shared" si="1"/>
        <v>Residential</v>
      </c>
      <c r="F32" s="117">
        <v>0</v>
      </c>
      <c r="G32" s="68"/>
      <c r="H32" s="117">
        <v>0</v>
      </c>
      <c r="I32" s="68"/>
      <c r="J32" s="16"/>
      <c r="O32" s="64"/>
      <c r="P32" s="67"/>
      <c r="Q32" s="67"/>
      <c r="R32" s="67"/>
    </row>
    <row r="33" spans="1:25" ht="12.75" customHeight="1" x14ac:dyDescent="0.2">
      <c r="A33" s="19" t="str">
        <f t="shared" si="0"/>
        <v>ResidentialPer Participant Annual Incentive</v>
      </c>
      <c r="B33" s="4" t="s">
        <v>39</v>
      </c>
      <c r="C33" s="4" t="s">
        <v>5</v>
      </c>
      <c r="D33" s="4" t="str">
        <f t="shared" si="1"/>
        <v>Residential</v>
      </c>
      <c r="F33" s="87">
        <v>20</v>
      </c>
      <c r="G33" s="69"/>
      <c r="H33" s="87">
        <v>20</v>
      </c>
      <c r="I33" s="69"/>
      <c r="J33" s="4" t="s">
        <v>186</v>
      </c>
      <c r="O33" s="64" t="s">
        <v>123</v>
      </c>
      <c r="P33" s="181">
        <f>SUM(P28:P31)</f>
        <v>0.63728820097193406</v>
      </c>
      <c r="Q33" s="181">
        <f>SUM(Q28:Q31)</f>
        <v>0.36271179902806611</v>
      </c>
      <c r="R33" s="181">
        <f>SUM(P33:Q33)</f>
        <v>1.0000000000000002</v>
      </c>
    </row>
    <row r="34" spans="1:25" x14ac:dyDescent="0.2">
      <c r="A34" s="19" t="str">
        <f t="shared" si="0"/>
        <v>ResidentialProgram Life</v>
      </c>
      <c r="B34" s="4" t="s">
        <v>42</v>
      </c>
      <c r="C34" s="4" t="s">
        <v>43</v>
      </c>
      <c r="D34" s="4" t="str">
        <f t="shared" si="1"/>
        <v>Residential</v>
      </c>
      <c r="F34" s="88">
        <v>10</v>
      </c>
      <c r="H34" s="88">
        <v>10</v>
      </c>
      <c r="J34" s="16"/>
    </row>
    <row r="35" spans="1:25" x14ac:dyDescent="0.2">
      <c r="A35" s="19" t="str">
        <f t="shared" si="0"/>
        <v>ResidentialProgram Start Year</v>
      </c>
      <c r="B35" s="4" t="s">
        <v>44</v>
      </c>
      <c r="C35" s="4" t="s">
        <v>45</v>
      </c>
      <c r="D35" s="4" t="str">
        <f t="shared" si="1"/>
        <v>Residential</v>
      </c>
      <c r="F35" s="88">
        <v>2026</v>
      </c>
      <c r="H35" s="88">
        <v>2026</v>
      </c>
      <c r="J35" s="16"/>
    </row>
    <row r="36" spans="1:25" ht="15" x14ac:dyDescent="0.25">
      <c r="A36" s="19" t="str">
        <f t="shared" si="0"/>
        <v>ResidentialDe-rate</v>
      </c>
      <c r="B36" s="4" t="s">
        <v>31</v>
      </c>
      <c r="C36" s="4" t="s">
        <v>32</v>
      </c>
      <c r="D36" s="4" t="str">
        <f t="shared" si="1"/>
        <v>Residential</v>
      </c>
      <c r="F36" s="90">
        <v>1</v>
      </c>
      <c r="H36" s="90">
        <v>1</v>
      </c>
      <c r="J36" s="16"/>
      <c r="R36"/>
      <c r="S36"/>
      <c r="T36"/>
      <c r="U36"/>
      <c r="V36"/>
      <c r="W36"/>
      <c r="X36"/>
      <c r="Y36"/>
    </row>
    <row r="37" spans="1:25" ht="15" x14ac:dyDescent="0.25">
      <c r="A37" s="19" t="str">
        <f t="shared" si="0"/>
        <v>ResidentialNet to Gross Ratio (free ridership)</v>
      </c>
      <c r="B37" s="4" t="s">
        <v>33</v>
      </c>
      <c r="C37" s="4" t="s">
        <v>34</v>
      </c>
      <c r="D37" s="4" t="str">
        <f t="shared" si="1"/>
        <v>Residential</v>
      </c>
      <c r="F37" s="90">
        <v>1</v>
      </c>
      <c r="H37" s="90">
        <v>1</v>
      </c>
      <c r="J37" s="16"/>
      <c r="R37"/>
      <c r="S37"/>
      <c r="T37"/>
      <c r="U37"/>
      <c r="V37"/>
      <c r="W37"/>
      <c r="X37"/>
      <c r="Y37"/>
    </row>
    <row r="38" spans="1:25" ht="15" x14ac:dyDescent="0.25">
      <c r="R38"/>
      <c r="S38"/>
      <c r="T38"/>
      <c r="U38"/>
      <c r="V38"/>
      <c r="W38"/>
      <c r="X38"/>
      <c r="Y38"/>
    </row>
    <row r="39" spans="1:25" ht="15" x14ac:dyDescent="0.25">
      <c r="R39"/>
      <c r="S39"/>
      <c r="T39"/>
      <c r="U39"/>
      <c r="V39"/>
      <c r="W39"/>
      <c r="X39"/>
      <c r="Y39"/>
    </row>
    <row r="40" spans="1:25" ht="15" x14ac:dyDescent="0.25">
      <c r="R40"/>
      <c r="S40"/>
      <c r="T40"/>
      <c r="U40"/>
      <c r="V40"/>
      <c r="W40"/>
      <c r="X40"/>
      <c r="Y40"/>
    </row>
    <row r="41" spans="1:25" ht="15" x14ac:dyDescent="0.25">
      <c r="R41"/>
      <c r="S41"/>
      <c r="T41"/>
      <c r="U41"/>
      <c r="V41"/>
      <c r="W41"/>
      <c r="X41"/>
      <c r="Y41"/>
    </row>
    <row r="42" spans="1:25" ht="15" x14ac:dyDescent="0.25">
      <c r="R42"/>
      <c r="S42"/>
      <c r="T42"/>
      <c r="U42"/>
      <c r="V42"/>
      <c r="W42"/>
      <c r="X42"/>
      <c r="Y42"/>
    </row>
    <row r="43" spans="1:25" ht="26.25" x14ac:dyDescent="0.25">
      <c r="B43" s="556" t="s">
        <v>10</v>
      </c>
      <c r="C43" s="556" t="s">
        <v>0</v>
      </c>
      <c r="D43" s="556" t="s">
        <v>8</v>
      </c>
      <c r="E43" s="14"/>
      <c r="F43" s="15" t="str">
        <f>$F$2</f>
        <v>Market Potential</v>
      </c>
      <c r="G43" s="14"/>
      <c r="H43" s="15" t="str">
        <f>$F$2</f>
        <v>Market Potential</v>
      </c>
      <c r="I43" s="14"/>
      <c r="J43" s="556"/>
      <c r="R43"/>
      <c r="S43"/>
      <c r="T43"/>
      <c r="U43"/>
      <c r="V43"/>
      <c r="W43"/>
      <c r="X43"/>
      <c r="Y43"/>
    </row>
    <row r="44" spans="1:25" x14ac:dyDescent="0.2">
      <c r="B44" s="557"/>
      <c r="C44" s="557"/>
      <c r="D44" s="557"/>
      <c r="E44" s="14"/>
      <c r="F44" s="42" t="s">
        <v>7</v>
      </c>
      <c r="G44" s="14"/>
      <c r="H44" s="42" t="s">
        <v>7</v>
      </c>
      <c r="I44" s="14"/>
      <c r="J44" s="557"/>
    </row>
    <row r="45" spans="1:25" x14ac:dyDescent="0.2">
      <c r="B45" s="557"/>
      <c r="C45" s="557"/>
      <c r="D45" s="557"/>
      <c r="E45" s="14"/>
      <c r="F45" s="15" t="str">
        <f>F$5</f>
        <v>WA</v>
      </c>
      <c r="G45" s="14"/>
      <c r="H45" s="15" t="str">
        <f>H$5</f>
        <v>ID</v>
      </c>
      <c r="I45" s="14"/>
      <c r="J45" s="557"/>
    </row>
    <row r="46" spans="1:25" x14ac:dyDescent="0.2">
      <c r="B46" s="178" t="s">
        <v>76</v>
      </c>
      <c r="C46" s="8"/>
      <c r="D46" s="8"/>
      <c r="F46" s="8"/>
      <c r="H46" s="8"/>
      <c r="J46" s="9"/>
    </row>
    <row r="47" spans="1:25" x14ac:dyDescent="0.2">
      <c r="A47" s="19" t="str">
        <f>D47&amp;B47</f>
        <v>General ServiceSteady State Participation Rate</v>
      </c>
      <c r="B47" s="4" t="s">
        <v>78</v>
      </c>
      <c r="C47" s="4" t="s">
        <v>79</v>
      </c>
      <c r="D47" s="41" t="s">
        <v>232</v>
      </c>
      <c r="F47" s="83">
        <v>0.03</v>
      </c>
      <c r="H47" s="83">
        <v>0.03</v>
      </c>
      <c r="J47" s="4" t="s">
        <v>353</v>
      </c>
      <c r="L47" s="78"/>
      <c r="M47" s="180"/>
    </row>
    <row r="48" spans="1:25" x14ac:dyDescent="0.2">
      <c r="A48" s="19" t="str">
        <f>D48&amp;B48</f>
        <v xml:space="preserve">General ServiceProgram ramp up period </v>
      </c>
      <c r="B48" s="4" t="s">
        <v>1</v>
      </c>
      <c r="C48" s="4" t="s">
        <v>2</v>
      </c>
      <c r="D48" s="4" t="str">
        <f>$D$47</f>
        <v>General Service</v>
      </c>
      <c r="F48" s="92">
        <v>5</v>
      </c>
      <c r="H48" s="92">
        <v>5</v>
      </c>
    </row>
    <row r="49" spans="1:14" x14ac:dyDescent="0.2">
      <c r="A49" s="19" t="str">
        <f>D49&amp;B49</f>
        <v>General ServiceProgram Dropout Rate (Attrition)</v>
      </c>
      <c r="B49" s="4" t="s">
        <v>75</v>
      </c>
      <c r="C49" s="4" t="s">
        <v>80</v>
      </c>
      <c r="D49" s="4" t="str">
        <f>$D$47</f>
        <v>General Service</v>
      </c>
      <c r="F49" s="83">
        <v>0.01</v>
      </c>
      <c r="H49" s="83">
        <v>0.01</v>
      </c>
      <c r="J49" s="162"/>
    </row>
    <row r="50" spans="1:14" x14ac:dyDescent="0.2">
      <c r="A50" s="19" t="str">
        <f>D50&amp;B50</f>
        <v/>
      </c>
    </row>
    <row r="51" spans="1:14" x14ac:dyDescent="0.2">
      <c r="A51" s="19"/>
      <c r="B51" s="178"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v>0</v>
      </c>
      <c r="H52" s="83">
        <v>0</v>
      </c>
    </row>
    <row r="53" spans="1:14" ht="15" x14ac:dyDescent="0.25">
      <c r="A53" s="19" t="str">
        <f t="shared" si="2"/>
        <v>General ServicePer Customer Summer Peak Reduction (%)</v>
      </c>
      <c r="B53" s="4" t="s">
        <v>18</v>
      </c>
      <c r="C53" s="4" t="s">
        <v>19</v>
      </c>
      <c r="D53" s="4" t="str">
        <f>$D$47</f>
        <v>General Service</v>
      </c>
      <c r="F53" s="83"/>
      <c r="H53" s="83"/>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c r="H54" s="86"/>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4" ht="64.5" thickBot="1" x14ac:dyDescent="0.25">
      <c r="A56" s="19" t="str">
        <f t="shared" si="2"/>
        <v>General ServicePer Customer Winter Peak Reduction (kW)</v>
      </c>
      <c r="B56" s="4" t="s">
        <v>22</v>
      </c>
      <c r="C56" s="4" t="s">
        <v>91</v>
      </c>
      <c r="D56" s="4" t="str">
        <f>$D$47</f>
        <v>General Service</v>
      </c>
      <c r="F56" s="86">
        <f>L56</f>
        <v>1.35</v>
      </c>
      <c r="H56" s="86">
        <f>L56</f>
        <v>1.35</v>
      </c>
      <c r="J56" s="179" t="s">
        <v>392</v>
      </c>
      <c r="L56" s="4">
        <f>0.54*2.5</f>
        <v>1.35</v>
      </c>
    </row>
    <row r="57" spans="1:14" x14ac:dyDescent="0.2">
      <c r="A57" s="19" t="str">
        <f t="shared" si="2"/>
        <v/>
      </c>
    </row>
    <row r="58" spans="1:14" x14ac:dyDescent="0.2">
      <c r="A58" s="19"/>
      <c r="B58" s="178"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c r="H59" s="87"/>
      <c r="J59" s="16" t="s">
        <v>553</v>
      </c>
    </row>
    <row r="60" spans="1:14" x14ac:dyDescent="0.2">
      <c r="A60" s="19" t="str">
        <f>D60&amp;B60</f>
        <v>General ServiceProgram Development Cost (per MW basis)</v>
      </c>
      <c r="B60" s="4" t="s">
        <v>134</v>
      </c>
      <c r="C60" s="4" t="str">
        <f>C62</f>
        <v>$/MW @meter</v>
      </c>
      <c r="D60" s="4" t="str">
        <f>D61</f>
        <v>General Service</v>
      </c>
      <c r="F60" s="115" t="str">
        <f>IFERROR(F59/INDEX($S$28:$S$32,MATCH($D60,$O$28:$O$32,0),MATCH(F$5,$S$27:$S$27,0)),"-")</f>
        <v>-</v>
      </c>
      <c r="H60" s="115" t="str">
        <f>IFERROR(H59/INDEX($S$28:$S$32,MATCH($D60,$O$28:$O$32,0),MATCH(H$5,$S$27:$S$27,0)),"-")</f>
        <v>-</v>
      </c>
    </row>
    <row r="61" spans="1:14" x14ac:dyDescent="0.2">
      <c r="A61" s="19" t="str">
        <f t="shared" si="3"/>
        <v>General ServiceAnnual Program Administration Cost</v>
      </c>
      <c r="B61" s="4" t="s">
        <v>4</v>
      </c>
      <c r="C61" s="4" t="s">
        <v>28</v>
      </c>
      <c r="D61" s="4" t="str">
        <f t="shared" si="4"/>
        <v>General Service</v>
      </c>
      <c r="F61" s="87"/>
      <c r="H61" s="87"/>
      <c r="J61" s="4" t="s">
        <v>553</v>
      </c>
    </row>
    <row r="62" spans="1:14" x14ac:dyDescent="0.2">
      <c r="A62" s="19" t="str">
        <f t="shared" si="3"/>
        <v>General ServiceAnnual Program Administration Cost (per MW basis)</v>
      </c>
      <c r="B62" s="4" t="s">
        <v>89</v>
      </c>
      <c r="C62" s="4" t="s">
        <v>94</v>
      </c>
      <c r="D62" s="4" t="str">
        <f t="shared" si="4"/>
        <v>General Service</v>
      </c>
      <c r="F62" s="87"/>
      <c r="H62" s="87"/>
    </row>
    <row r="63" spans="1:14" x14ac:dyDescent="0.2">
      <c r="A63" s="19" t="str">
        <f t="shared" si="3"/>
        <v>General ServicePer Customer Annual Marketing/Recruitment Cost</v>
      </c>
      <c r="B63" s="4" t="s">
        <v>35</v>
      </c>
      <c r="C63" s="4" t="s">
        <v>36</v>
      </c>
      <c r="D63" s="4" t="str">
        <f t="shared" si="4"/>
        <v>General Service</v>
      </c>
      <c r="F63" s="87">
        <f>F23*1.25</f>
        <v>75</v>
      </c>
      <c r="H63" s="87">
        <f>H23*1.25</f>
        <v>75</v>
      </c>
      <c r="J63" s="4" t="s">
        <v>649</v>
      </c>
    </row>
    <row r="64" spans="1:14" x14ac:dyDescent="0.2">
      <c r="A64" s="19" t="str">
        <f t="shared" si="3"/>
        <v>General ServiceAnnual O&amp;M Cost</v>
      </c>
      <c r="B64" s="4" t="s">
        <v>27</v>
      </c>
      <c r="C64" s="4" t="s">
        <v>5</v>
      </c>
      <c r="D64" s="4" t="str">
        <f t="shared" si="4"/>
        <v>General Service</v>
      </c>
      <c r="F64" s="87"/>
      <c r="H64" s="87"/>
      <c r="J64" s="4" t="s">
        <v>553</v>
      </c>
    </row>
    <row r="65" spans="1:10" x14ac:dyDescent="0.2">
      <c r="A65" s="19" t="str">
        <f t="shared" si="3"/>
        <v>General ServiceAnnual O&amp;M Cost per MW</v>
      </c>
      <c r="B65" s="4" t="s">
        <v>88</v>
      </c>
      <c r="C65" s="4" t="s">
        <v>94</v>
      </c>
      <c r="D65" s="4" t="str">
        <f t="shared" si="4"/>
        <v>General Service</v>
      </c>
      <c r="F65" s="87">
        <v>0</v>
      </c>
      <c r="H65" s="87">
        <v>0</v>
      </c>
    </row>
    <row r="66" spans="1:10" x14ac:dyDescent="0.2">
      <c r="A66" s="19" t="str">
        <f t="shared" si="3"/>
        <v>General ServiceCost of Equip + Install</v>
      </c>
      <c r="B66" s="4" t="s">
        <v>29</v>
      </c>
      <c r="C66" s="4" t="s">
        <v>30</v>
      </c>
      <c r="D66" s="4" t="str">
        <f t="shared" si="4"/>
        <v>General Service</v>
      </c>
      <c r="F66" s="87">
        <f>F26</f>
        <v>0</v>
      </c>
      <c r="H66" s="87">
        <f>H26</f>
        <v>0</v>
      </c>
      <c r="J66" s="4" t="s">
        <v>327</v>
      </c>
    </row>
    <row r="67" spans="1:10" x14ac:dyDescent="0.2">
      <c r="A67" s="19" t="str">
        <f t="shared" si="3"/>
        <v>General ServiceCost of Equip + Install (per kW basis)</v>
      </c>
      <c r="B67" s="4" t="s">
        <v>90</v>
      </c>
      <c r="C67" s="4" t="s">
        <v>92</v>
      </c>
      <c r="D67" s="4" t="str">
        <f t="shared" si="4"/>
        <v>General Service</v>
      </c>
      <c r="F67" s="87">
        <v>0</v>
      </c>
      <c r="H67" s="87">
        <v>0</v>
      </c>
    </row>
    <row r="68" spans="1:10" x14ac:dyDescent="0.2">
      <c r="A68" s="19" t="str">
        <f t="shared" si="3"/>
        <v>General ServiceAMI Cost</v>
      </c>
      <c r="B68" s="4" t="s">
        <v>23</v>
      </c>
      <c r="C68" s="4" t="s">
        <v>87</v>
      </c>
      <c r="D68" s="4" t="str">
        <f t="shared" si="4"/>
        <v>General Service</v>
      </c>
      <c r="F68" s="87">
        <v>0</v>
      </c>
      <c r="H68" s="87">
        <v>0</v>
      </c>
    </row>
    <row r="69" spans="1:10" x14ac:dyDescent="0.2">
      <c r="A69" s="19" t="str">
        <f t="shared" si="3"/>
        <v>General ServiceSummer DR Event Hours</v>
      </c>
      <c r="B69" s="4" t="s">
        <v>24</v>
      </c>
      <c r="C69" s="4" t="s">
        <v>25</v>
      </c>
      <c r="D69" s="4" t="str">
        <f t="shared" si="4"/>
        <v>General Service</v>
      </c>
      <c r="F69" s="88"/>
      <c r="H69" s="88"/>
    </row>
    <row r="70" spans="1:10" x14ac:dyDescent="0.2">
      <c r="A70" s="19" t="str">
        <f t="shared" si="3"/>
        <v>General ServiceWinter DR Event Hours</v>
      </c>
      <c r="B70" s="4" t="s">
        <v>26</v>
      </c>
      <c r="C70" s="4" t="s">
        <v>25</v>
      </c>
      <c r="D70" s="4" t="str">
        <f t="shared" si="4"/>
        <v>General Service</v>
      </c>
      <c r="F70" s="88">
        <v>36</v>
      </c>
      <c r="H70" s="88">
        <v>36</v>
      </c>
      <c r="J70" s="4" t="s">
        <v>188</v>
      </c>
    </row>
    <row r="71" spans="1:10" x14ac:dyDescent="0.2">
      <c r="A71" s="19" t="str">
        <f t="shared" si="3"/>
        <v>General ServicePer kW Annual Incentive</v>
      </c>
      <c r="B71" s="4" t="s">
        <v>37</v>
      </c>
      <c r="C71" s="4" t="s">
        <v>93</v>
      </c>
      <c r="D71" s="4" t="str">
        <f t="shared" si="4"/>
        <v>General Service</v>
      </c>
      <c r="F71" s="87">
        <v>0</v>
      </c>
      <c r="H71" s="87">
        <v>0</v>
      </c>
    </row>
    <row r="72" spans="1:10" x14ac:dyDescent="0.2">
      <c r="A72" s="19" t="str">
        <f t="shared" si="3"/>
        <v>General ServicePer kWh Annual Incentive</v>
      </c>
      <c r="B72" s="4" t="s">
        <v>38</v>
      </c>
      <c r="C72" s="4" t="s">
        <v>95</v>
      </c>
      <c r="D72" s="4" t="str">
        <f t="shared" si="4"/>
        <v>General Service</v>
      </c>
      <c r="F72" s="87">
        <v>0</v>
      </c>
      <c r="H72" s="87">
        <v>0</v>
      </c>
      <c r="I72" s="69"/>
    </row>
    <row r="73" spans="1:10" x14ac:dyDescent="0.2">
      <c r="A73" s="19" t="str">
        <f t="shared" si="3"/>
        <v>General ServicePer Participant Annual Incentive</v>
      </c>
      <c r="B73" s="4" t="s">
        <v>39</v>
      </c>
      <c r="C73" s="4" t="s">
        <v>5</v>
      </c>
      <c r="D73" s="4" t="str">
        <f t="shared" si="4"/>
        <v>General Service</v>
      </c>
      <c r="F73" s="87">
        <v>20</v>
      </c>
      <c r="G73" s="69"/>
      <c r="H73" s="87">
        <v>20</v>
      </c>
      <c r="I73" s="69"/>
      <c r="J73" s="4" t="s">
        <v>186</v>
      </c>
    </row>
    <row r="74" spans="1:10" x14ac:dyDescent="0.2">
      <c r="A74" s="19" t="str">
        <f t="shared" si="3"/>
        <v>General ServiceProgram Life</v>
      </c>
      <c r="B74" s="4" t="s">
        <v>42</v>
      </c>
      <c r="C74" s="4" t="s">
        <v>43</v>
      </c>
      <c r="D74" s="4" t="str">
        <f t="shared" si="4"/>
        <v>General Service</v>
      </c>
      <c r="F74" s="88">
        <v>10</v>
      </c>
      <c r="H74" s="88">
        <v>10</v>
      </c>
    </row>
    <row r="75" spans="1:10" x14ac:dyDescent="0.2">
      <c r="A75" s="19" t="str">
        <f t="shared" si="3"/>
        <v>General ServiceProgram Start Year</v>
      </c>
      <c r="B75" s="4" t="s">
        <v>44</v>
      </c>
      <c r="C75" s="4" t="s">
        <v>45</v>
      </c>
      <c r="D75" s="4" t="str">
        <f t="shared" si="4"/>
        <v>General Service</v>
      </c>
      <c r="F75" s="88">
        <v>2026</v>
      </c>
      <c r="H75" s="88">
        <v>2026</v>
      </c>
    </row>
    <row r="76" spans="1:10" x14ac:dyDescent="0.2">
      <c r="A76" s="19" t="str">
        <f t="shared" si="3"/>
        <v>General ServiceDe-rate</v>
      </c>
      <c r="B76" s="4" t="s">
        <v>31</v>
      </c>
      <c r="C76" s="4" t="s">
        <v>32</v>
      </c>
      <c r="D76" s="4" t="str">
        <f t="shared" si="4"/>
        <v>General Service</v>
      </c>
      <c r="F76" s="90">
        <v>1</v>
      </c>
      <c r="H76" s="90">
        <v>1</v>
      </c>
    </row>
    <row r="77" spans="1:10" x14ac:dyDescent="0.2">
      <c r="A77" s="19" t="str">
        <f t="shared" si="3"/>
        <v>General ServiceNet to Gross Ratio (free ridership)</v>
      </c>
      <c r="B77" s="4" t="s">
        <v>33</v>
      </c>
      <c r="C77" s="4" t="s">
        <v>34</v>
      </c>
      <c r="D77" s="4" t="str">
        <f t="shared" si="4"/>
        <v>General Service</v>
      </c>
      <c r="F77" s="90">
        <v>1</v>
      </c>
      <c r="H77" s="90">
        <v>1</v>
      </c>
    </row>
    <row r="97" spans="1:8" x14ac:dyDescent="0.2">
      <c r="F97" s="18"/>
      <c r="H97" s="18"/>
    </row>
    <row r="98" spans="1:8" x14ac:dyDescent="0.2">
      <c r="A98" s="19"/>
      <c r="F98" s="18"/>
      <c r="H98" s="18"/>
    </row>
    <row r="99" spans="1:8" x14ac:dyDescent="0.2">
      <c r="F99" s="31"/>
      <c r="H99" s="31"/>
    </row>
    <row r="136" spans="1:2" x14ac:dyDescent="0.2">
      <c r="A136" s="19" t="str">
        <f>D136&amp;B136</f>
        <v>Program Development Cost (per MW basis)</v>
      </c>
      <c r="B136" s="4" t="s">
        <v>134</v>
      </c>
    </row>
    <row r="173" spans="1:2" x14ac:dyDescent="0.2">
      <c r="A173" s="19" t="str">
        <f>D173&amp;B173</f>
        <v>Program Development Cost (per MW basis)</v>
      </c>
      <c r="B173" s="4" t="s">
        <v>134</v>
      </c>
    </row>
    <row r="211" spans="1:2" x14ac:dyDescent="0.2">
      <c r="A211" s="19" t="str">
        <f>D211&amp;B211</f>
        <v>Program Development Cost (per MW basis)</v>
      </c>
      <c r="B211"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91F48-2EA6-412B-92E0-97C55E56D695}">
  <sheetPr codeName="Sheet9">
    <tabColor theme="5"/>
  </sheetPr>
  <dimension ref="A1:W211"/>
  <sheetViews>
    <sheetView topLeftCell="A65"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4.28515625" style="4" customWidth="1"/>
    <col min="13" max="14" width="9.28515625" style="4"/>
    <col min="15" max="15" width="21.7109375" style="4" customWidth="1"/>
    <col min="16" max="16" width="10.28515625" style="4" customWidth="1"/>
    <col min="17" max="18" width="8.5703125" style="4" customWidth="1"/>
    <col min="19" max="19" width="12.5703125" style="4" bestFit="1" customWidth="1"/>
    <col min="20" max="20" width="19.7109375" style="4" bestFit="1" customWidth="1"/>
    <col min="21" max="21" width="20.7109375" style="4" bestFit="1" customWidth="1"/>
    <col min="22" max="22" width="11.5703125" style="4" bestFit="1" customWidth="1"/>
    <col min="23" max="23" width="5.5703125" style="4" bestFit="1" customWidth="1"/>
    <col min="24" max="16384" width="9.28515625" style="4"/>
  </cols>
  <sheetData>
    <row r="1" spans="1:14" s="5" customFormat="1" ht="15.75" x14ac:dyDescent="0.25">
      <c r="B1" s="12" t="s">
        <v>46</v>
      </c>
      <c r="C1" s="13" t="s">
        <v>362</v>
      </c>
      <c r="D1" s="4"/>
      <c r="E1" s="10"/>
      <c r="F1" s="19" t="str">
        <f>F3&amp;F5</f>
        <v>Market PotentialWA</v>
      </c>
      <c r="G1" s="10"/>
      <c r="H1" s="19" t="str">
        <f>H3&amp;H5</f>
        <v>Market PotentialID</v>
      </c>
      <c r="I1" s="10"/>
      <c r="J1" s="30"/>
      <c r="K1"/>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15" x14ac:dyDescent="0.25">
      <c r="A7" s="19" t="str">
        <f>D7&amp;B7</f>
        <v>ResidentialSteady State Participation Rate</v>
      </c>
      <c r="B7" s="4" t="s">
        <v>78</v>
      </c>
      <c r="C7" s="4" t="s">
        <v>79</v>
      </c>
      <c r="D7" s="41" t="s">
        <v>13</v>
      </c>
      <c r="F7" s="83">
        <v>2.5000000000000001E-2</v>
      </c>
      <c r="H7" s="83">
        <v>2.5000000000000001E-2</v>
      </c>
      <c r="J7" s="4" t="s">
        <v>359</v>
      </c>
      <c r="L7" s="335" t="s">
        <v>152</v>
      </c>
      <c r="M7" s="331"/>
      <c r="N7" s="332"/>
    </row>
    <row r="8" spans="1:14" ht="15" x14ac:dyDescent="0.25">
      <c r="A8" s="19" t="str">
        <f t="shared" ref="A8:A37" si="0">D8&amp;B8</f>
        <v xml:space="preserve">ResidentialProgram ramp up period </v>
      </c>
      <c r="B8" s="4" t="s">
        <v>1</v>
      </c>
      <c r="C8" s="4" t="s">
        <v>2</v>
      </c>
      <c r="D8" s="4" t="str">
        <f>$D$7</f>
        <v>Residential</v>
      </c>
      <c r="F8" s="92">
        <v>5</v>
      </c>
      <c r="H8" s="92">
        <v>5</v>
      </c>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83">
        <v>0.01</v>
      </c>
      <c r="H9" s="83">
        <v>0.01</v>
      </c>
      <c r="J9" s="162"/>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3.5" thickBot="1" x14ac:dyDescent="0.25">
      <c r="A12" s="19" t="str">
        <f t="shared" si="0"/>
        <v>ResidentialEvent Non-Performance Rate</v>
      </c>
      <c r="B12" s="4" t="s">
        <v>11</v>
      </c>
      <c r="C12" s="4" t="s">
        <v>12</v>
      </c>
      <c r="D12" s="4" t="str">
        <f>$D$7</f>
        <v>Residential</v>
      </c>
      <c r="F12" s="83">
        <v>0</v>
      </c>
      <c r="H12" s="83">
        <v>0</v>
      </c>
    </row>
    <row r="13" spans="1:14" ht="15" x14ac:dyDescent="0.25">
      <c r="A13" s="19" t="str">
        <f t="shared" si="0"/>
        <v>ResidentialPer Customer Summer Peak Reduction (%)</v>
      </c>
      <c r="B13" s="4" t="s">
        <v>18</v>
      </c>
      <c r="C13" s="4" t="s">
        <v>19</v>
      </c>
      <c r="D13" s="4" t="str">
        <f>$D$7</f>
        <v>Residential</v>
      </c>
      <c r="F13" s="83"/>
      <c r="H13" s="83"/>
      <c r="L13" s="328" t="s">
        <v>489</v>
      </c>
      <c r="M13" s="329" t="s">
        <v>151</v>
      </c>
      <c r="N13" s="330" t="s">
        <v>152</v>
      </c>
    </row>
    <row r="14" spans="1:14" ht="15" x14ac:dyDescent="0.25">
      <c r="A14" s="19" t="str">
        <f>D14&amp;B14</f>
        <v>ResidentialPer Customer Summer Peak Reduction (kW)</v>
      </c>
      <c r="B14" s="4" t="s">
        <v>20</v>
      </c>
      <c r="C14" s="4" t="s">
        <v>91</v>
      </c>
      <c r="D14" s="4" t="str">
        <f>$D$7</f>
        <v>Residential</v>
      </c>
      <c r="F14" s="86"/>
      <c r="G14" s="60"/>
      <c r="H14" s="86"/>
      <c r="I14" s="60"/>
      <c r="K14" s="180"/>
      <c r="L14" s="366" t="s">
        <v>471</v>
      </c>
      <c r="M14" s="365" t="e">
        <f>IF(F14&gt;0,F14/INDEX($M$3:$M$6,MATCH($D14,$L$3:$L$6,0)),F13*INDEX($M$3:$M$6,MATCH($D14,$L$3:$L$6,0)))</f>
        <v>#REF!</v>
      </c>
      <c r="N14" s="367" t="e">
        <f>IF(H14&gt;0,H14/INDEX($M$8:$M$11,MATCH($D14,$L$8:$L$11,0)),H13*INDEX($M$8:$M$11,MATCH($D14,$L$8:$L$11,0)))</f>
        <v>#REF!</v>
      </c>
    </row>
    <row r="15" spans="1:14"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4" ht="26.25" thickBot="1" x14ac:dyDescent="0.25">
      <c r="A16" s="19" t="str">
        <f t="shared" si="0"/>
        <v>ResidentialPer Customer Winter Peak Reduction (kW)</v>
      </c>
      <c r="B16" s="4" t="s">
        <v>22</v>
      </c>
      <c r="C16" s="4" t="s">
        <v>91</v>
      </c>
      <c r="D16" s="4" t="str">
        <f>$D$7</f>
        <v>Residential</v>
      </c>
      <c r="F16" s="86">
        <f>K16</f>
        <v>0.54500000000000004</v>
      </c>
      <c r="G16" s="60"/>
      <c r="H16" s="86">
        <f>K16</f>
        <v>0.54500000000000004</v>
      </c>
      <c r="I16" s="60"/>
      <c r="J16" s="179" t="s">
        <v>393</v>
      </c>
      <c r="K16" s="4">
        <f>1.09/2</f>
        <v>0.54500000000000004</v>
      </c>
    </row>
    <row r="17" spans="1:18" x14ac:dyDescent="0.2">
      <c r="A17" s="19" t="str">
        <f t="shared" si="0"/>
        <v/>
      </c>
    </row>
    <row r="18" spans="1:18" ht="15" customHeight="1" x14ac:dyDescent="0.2">
      <c r="A18" s="19"/>
      <c r="B18" s="7" t="s">
        <v>48</v>
      </c>
      <c r="C18" s="8"/>
      <c r="D18" s="8"/>
      <c r="F18" s="8"/>
      <c r="H18" s="8"/>
      <c r="J18" s="9"/>
    </row>
    <row r="19" spans="1:18" x14ac:dyDescent="0.2">
      <c r="A19" s="19" t="str">
        <f t="shared" si="0"/>
        <v>ResidentialProgram Development Cost</v>
      </c>
      <c r="B19" s="4" t="s">
        <v>40</v>
      </c>
      <c r="C19" s="4" t="s">
        <v>41</v>
      </c>
      <c r="D19" s="4" t="str">
        <f t="shared" ref="D19:D37" si="1">$D$7</f>
        <v>Residential</v>
      </c>
      <c r="F19" s="87"/>
      <c r="H19" s="87"/>
      <c r="J19" s="16" t="s">
        <v>554</v>
      </c>
      <c r="O19" s="64" t="s">
        <v>326</v>
      </c>
      <c r="P19" s="64"/>
      <c r="Q19" s="64"/>
      <c r="R19" s="64"/>
    </row>
    <row r="20" spans="1:18" x14ac:dyDescent="0.2">
      <c r="A20" s="19" t="str">
        <f>D20&amp;B20</f>
        <v>ResidentialProgram Development Cost (per MW basis)</v>
      </c>
      <c r="B20" s="4" t="s">
        <v>134</v>
      </c>
      <c r="C20" s="4" t="str">
        <f>C22</f>
        <v>$/MW @meter</v>
      </c>
      <c r="D20" s="4" t="str">
        <f>D21</f>
        <v>Residential</v>
      </c>
      <c r="F20" s="115" t="str">
        <f>IFERROR(F19/INDEX($S$28:$S$32,MATCH($D20,$O$28:$O$32,0),MATCH(F$5,$S$27:$S$27,0)),"-")</f>
        <v>-</v>
      </c>
      <c r="H20" s="115" t="str">
        <f>IFERROR(H19/INDEX($S$28:$S$32,MATCH($D20,$O$28:$O$32,0),MATCH(H$5,$S$27:$S$27,0)),"-")</f>
        <v>-</v>
      </c>
      <c r="J20" s="16"/>
      <c r="O20" s="64"/>
      <c r="P20" s="64"/>
      <c r="Q20" s="64"/>
      <c r="R20" s="64"/>
    </row>
    <row r="21" spans="1:18" x14ac:dyDescent="0.2">
      <c r="A21" s="19" t="str">
        <f t="shared" si="0"/>
        <v>ResidentialAnnual Program Administration Cost</v>
      </c>
      <c r="B21" s="4" t="s">
        <v>4</v>
      </c>
      <c r="C21" s="4" t="s">
        <v>28</v>
      </c>
      <c r="D21" s="4" t="str">
        <f t="shared" si="1"/>
        <v>Residential</v>
      </c>
      <c r="F21" s="87"/>
      <c r="H21" s="87"/>
      <c r="J21" s="16" t="s">
        <v>554</v>
      </c>
      <c r="O21" s="64" t="s">
        <v>552</v>
      </c>
      <c r="P21" s="64"/>
      <c r="Q21" s="64"/>
      <c r="R21" s="64"/>
    </row>
    <row r="22" spans="1:18" x14ac:dyDescent="0.2">
      <c r="A22" s="19" t="str">
        <f t="shared" si="0"/>
        <v>ResidentialAnnual Program Administration Cost (per MW basis)</v>
      </c>
      <c r="B22" s="4" t="s">
        <v>89</v>
      </c>
      <c r="C22" s="4" t="s">
        <v>94</v>
      </c>
      <c r="D22" s="4" t="str">
        <f t="shared" si="1"/>
        <v>Residential</v>
      </c>
      <c r="F22" s="87"/>
      <c r="H22" s="87"/>
      <c r="J22" s="16"/>
      <c r="O22" s="64"/>
      <c r="P22" s="64"/>
      <c r="Q22" s="64"/>
      <c r="R22" s="64"/>
    </row>
    <row r="23" spans="1:18" ht="15" x14ac:dyDescent="0.25">
      <c r="A23" s="19" t="str">
        <f t="shared" si="0"/>
        <v>ResidentialPer Customer Annual Marketing/Recruitment Cost</v>
      </c>
      <c r="B23" s="4" t="s">
        <v>35</v>
      </c>
      <c r="C23" s="4" t="s">
        <v>36</v>
      </c>
      <c r="D23" s="4" t="str">
        <f t="shared" si="1"/>
        <v>Residential</v>
      </c>
      <c r="F23" s="87">
        <v>60</v>
      </c>
      <c r="H23" s="87">
        <v>60</v>
      </c>
      <c r="J23" s="18" t="s">
        <v>178</v>
      </c>
      <c r="O23" s="65" t="s">
        <v>111</v>
      </c>
      <c r="P23" s="66"/>
      <c r="Q23" s="64"/>
      <c r="R23" s="64"/>
    </row>
    <row r="24" spans="1:18" ht="15" x14ac:dyDescent="0.25">
      <c r="A24" s="19" t="str">
        <f t="shared" si="0"/>
        <v>ResidentialAnnual O&amp;M Cost</v>
      </c>
      <c r="B24" s="4" t="s">
        <v>27</v>
      </c>
      <c r="C24" s="4" t="s">
        <v>5</v>
      </c>
      <c r="D24" s="4" t="str">
        <f t="shared" si="1"/>
        <v>Residential</v>
      </c>
      <c r="F24" s="87">
        <v>0</v>
      </c>
      <c r="H24" s="87">
        <v>0</v>
      </c>
      <c r="J24" s="16" t="s">
        <v>380</v>
      </c>
      <c r="O24" s="436">
        <v>0</v>
      </c>
      <c r="P24" s="64"/>
      <c r="Q24" s="66"/>
      <c r="R24" s="66"/>
    </row>
    <row r="25" spans="1:18" x14ac:dyDescent="0.2">
      <c r="A25" s="19" t="str">
        <f t="shared" si="0"/>
        <v>ResidentialAnnual O&amp;M Cost per MW</v>
      </c>
      <c r="B25" s="4" t="s">
        <v>88</v>
      </c>
      <c r="C25" s="4" t="s">
        <v>94</v>
      </c>
      <c r="D25" s="4" t="str">
        <f t="shared" si="1"/>
        <v>Residential</v>
      </c>
      <c r="F25" s="87">
        <v>0</v>
      </c>
      <c r="H25" s="87">
        <v>0</v>
      </c>
      <c r="J25" s="16"/>
      <c r="O25" s="65" t="s">
        <v>112</v>
      </c>
      <c r="P25" s="64"/>
      <c r="Q25" s="64"/>
      <c r="R25" s="64"/>
    </row>
    <row r="26" spans="1:18" x14ac:dyDescent="0.2">
      <c r="A26" s="19" t="str">
        <f t="shared" si="0"/>
        <v>ResidentialCost of Equip + Install</v>
      </c>
      <c r="B26" s="4" t="s">
        <v>29</v>
      </c>
      <c r="C26" s="4" t="s">
        <v>30</v>
      </c>
      <c r="D26" s="4" t="str">
        <f t="shared" si="1"/>
        <v>Residential</v>
      </c>
      <c r="F26" s="87">
        <v>0</v>
      </c>
      <c r="H26" s="87">
        <v>0</v>
      </c>
      <c r="J26" s="4" t="s">
        <v>327</v>
      </c>
      <c r="O26" s="436">
        <v>0</v>
      </c>
      <c r="P26" s="64"/>
      <c r="Q26" s="64"/>
      <c r="R26" s="64"/>
    </row>
    <row r="27" spans="1:18" x14ac:dyDescent="0.2">
      <c r="A27" s="19" t="str">
        <f t="shared" si="0"/>
        <v>ResidentialCost of Equip + Install (per kW basis)</v>
      </c>
      <c r="B27" s="4" t="s">
        <v>90</v>
      </c>
      <c r="C27" s="4" t="s">
        <v>92</v>
      </c>
      <c r="D27" s="4" t="str">
        <f t="shared" si="1"/>
        <v>Residential</v>
      </c>
      <c r="F27" s="87">
        <v>0</v>
      </c>
      <c r="H27" s="87">
        <v>0</v>
      </c>
      <c r="J27" s="16"/>
      <c r="O27" s="64"/>
      <c r="P27" s="64" t="s">
        <v>151</v>
      </c>
      <c r="Q27" s="64" t="s">
        <v>152</v>
      </c>
      <c r="R27" s="64"/>
    </row>
    <row r="28" spans="1:18" ht="12.75" customHeight="1" x14ac:dyDescent="0.25">
      <c r="A28" s="19" t="str">
        <f t="shared" si="0"/>
        <v>ResidentialAMI Cost</v>
      </c>
      <c r="B28" s="4" t="s">
        <v>23</v>
      </c>
      <c r="C28" s="4" t="s">
        <v>87</v>
      </c>
      <c r="D28" s="4" t="str">
        <f t="shared" si="1"/>
        <v>Residential</v>
      </c>
      <c r="F28" s="87">
        <v>0</v>
      </c>
      <c r="H28" s="87">
        <v>0</v>
      </c>
      <c r="J28" s="16"/>
      <c r="O28" s="64" t="s">
        <v>13</v>
      </c>
      <c r="P28" s="129" cm="1">
        <f t="array" ref="P28">INDEX('Admin Costs and Asmptns.'!$C$39:$K$70,MATCH($C$1,'Admin Costs and Asmptns.'!$B$39:$B$70,0),MATCH(P$27&amp;"_"&amp;$O28,'Admin Costs and Asmptns.'!$C$37:$K$37&amp;"_"&amp;'Admin Costs and Asmptns.'!$C$38:$K$38,0))</f>
        <v>0.61413066065422706</v>
      </c>
      <c r="Q28" s="129" cm="1">
        <f t="array" ref="Q28">INDEX('Admin Costs and Asmptns.'!$C$39:$K$70,MATCH($C$1,'Admin Costs and Asmptns.'!$B$39:$B$70,0),MATCH(Q$27&amp;"_"&amp;$O28,'Admin Costs and Asmptns.'!$C$37:$K$37&amp;"_"&amp;'Admin Costs and Asmptns.'!$C$38:$K$38,0))</f>
        <v>0.34622843561501998</v>
      </c>
      <c r="R28" s="129"/>
    </row>
    <row r="29" spans="1:18" ht="15" x14ac:dyDescent="0.25">
      <c r="A29" s="19" t="str">
        <f t="shared" si="0"/>
        <v>ResidentialSummer DR Event Hours</v>
      </c>
      <c r="B29" s="4" t="s">
        <v>24</v>
      </c>
      <c r="C29" s="4" t="s">
        <v>25</v>
      </c>
      <c r="D29" s="4" t="str">
        <f t="shared" si="1"/>
        <v>Residential</v>
      </c>
      <c r="F29" s="88"/>
      <c r="H29" s="88"/>
      <c r="O29" s="64" t="s">
        <v>232</v>
      </c>
      <c r="P29" s="129" cm="1">
        <f t="array" ref="P29">INDEX('Admin Costs and Asmptns.'!$C$39:$K$70,MATCH($C$1,'Admin Costs and Asmptns.'!$B$39:$B$70,0),MATCH(P$27&amp;"_"&amp;$O29,'Admin Costs and Asmptns.'!$C$37:$K$37&amp;"_"&amp;'Admin Costs and Asmptns.'!$C$38:$K$38,0))</f>
        <v>2.3157540317706959E-2</v>
      </c>
      <c r="Q29" s="129" cm="1">
        <f t="array" ref="Q29">INDEX('Admin Costs and Asmptns.'!$C$39:$K$70,MATCH($C$1,'Admin Costs and Asmptns.'!$B$39:$B$70,0),MATCH(Q$27&amp;"_"&amp;$O29,'Admin Costs and Asmptns.'!$C$37:$K$37&amp;"_"&amp;'Admin Costs and Asmptns.'!$C$38:$K$38,0))</f>
        <v>1.648336341304614E-2</v>
      </c>
      <c r="R29" s="129"/>
    </row>
    <row r="30" spans="1:18" ht="15" x14ac:dyDescent="0.25">
      <c r="A30" s="19" t="str">
        <f t="shared" si="0"/>
        <v>ResidentialWinter DR Event Hours</v>
      </c>
      <c r="B30" s="4" t="s">
        <v>26</v>
      </c>
      <c r="C30" s="4" t="s">
        <v>25</v>
      </c>
      <c r="D30" s="4" t="str">
        <f t="shared" si="1"/>
        <v>Residential</v>
      </c>
      <c r="F30" s="88">
        <v>36</v>
      </c>
      <c r="H30" s="88">
        <v>36</v>
      </c>
      <c r="J30" s="4" t="s">
        <v>188</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18" x14ac:dyDescent="0.2">
      <c r="A31" s="19" t="str">
        <f t="shared" si="0"/>
        <v>ResidentialPer kW Annual Incentive</v>
      </c>
      <c r="B31" s="4" t="s">
        <v>37</v>
      </c>
      <c r="C31" s="4" t="s">
        <v>93</v>
      </c>
      <c r="D31" s="4" t="str">
        <f t="shared" si="1"/>
        <v>Residential</v>
      </c>
      <c r="F31" s="87"/>
      <c r="H31" s="87">
        <v>0</v>
      </c>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18" x14ac:dyDescent="0.2">
      <c r="A32" s="19" t="str">
        <f t="shared" si="0"/>
        <v>ResidentialPer kWh Annual Incentive</v>
      </c>
      <c r="B32" s="4" t="s">
        <v>38</v>
      </c>
      <c r="C32" s="4" t="s">
        <v>95</v>
      </c>
      <c r="D32" s="4" t="str">
        <f t="shared" si="1"/>
        <v>Residential</v>
      </c>
      <c r="F32" s="117">
        <v>0</v>
      </c>
      <c r="G32" s="68"/>
      <c r="H32" s="117">
        <v>0</v>
      </c>
      <c r="I32" s="68"/>
      <c r="J32" s="16"/>
      <c r="O32" s="64"/>
      <c r="P32" s="67"/>
      <c r="Q32" s="67"/>
      <c r="R32" s="67"/>
    </row>
    <row r="33" spans="1:23" ht="12.75" customHeight="1" x14ac:dyDescent="0.2">
      <c r="A33" s="19" t="str">
        <f t="shared" si="0"/>
        <v>ResidentialPer Participant Annual Incentive</v>
      </c>
      <c r="B33" s="4" t="s">
        <v>39</v>
      </c>
      <c r="C33" s="4" t="s">
        <v>5</v>
      </c>
      <c r="D33" s="4" t="str">
        <f t="shared" si="1"/>
        <v>Residential</v>
      </c>
      <c r="F33" s="87">
        <v>20</v>
      </c>
      <c r="G33" s="69"/>
      <c r="H33" s="87">
        <v>20</v>
      </c>
      <c r="I33" s="69"/>
      <c r="J33" s="4" t="s">
        <v>186</v>
      </c>
      <c r="O33" s="64" t="s">
        <v>123</v>
      </c>
      <c r="P33" s="181">
        <f>SUM(P28:P31)</f>
        <v>0.63728820097193406</v>
      </c>
      <c r="Q33" s="181">
        <f>SUM(Q28:Q31)</f>
        <v>0.36271179902806611</v>
      </c>
      <c r="R33" s="181">
        <f>SUM(P33:Q33)</f>
        <v>1.0000000000000002</v>
      </c>
    </row>
    <row r="34" spans="1:23" x14ac:dyDescent="0.2">
      <c r="A34" s="19" t="str">
        <f t="shared" si="0"/>
        <v>ResidentialProgram Life</v>
      </c>
      <c r="B34" s="4" t="s">
        <v>42</v>
      </c>
      <c r="C34" s="4" t="s">
        <v>43</v>
      </c>
      <c r="D34" s="4" t="str">
        <f t="shared" si="1"/>
        <v>Residential</v>
      </c>
      <c r="F34" s="88">
        <v>10</v>
      </c>
      <c r="H34" s="88">
        <v>10</v>
      </c>
      <c r="J34" s="16"/>
    </row>
    <row r="35" spans="1:23" x14ac:dyDescent="0.2">
      <c r="A35" s="19" t="str">
        <f t="shared" si="0"/>
        <v>ResidentialProgram Start Year</v>
      </c>
      <c r="B35" s="4" t="s">
        <v>44</v>
      </c>
      <c r="C35" s="4" t="s">
        <v>45</v>
      </c>
      <c r="D35" s="4" t="str">
        <f t="shared" si="1"/>
        <v>Residential</v>
      </c>
      <c r="F35" s="88">
        <v>2026</v>
      </c>
      <c r="H35" s="88">
        <v>2026</v>
      </c>
      <c r="J35" s="16"/>
    </row>
    <row r="36" spans="1:23" ht="15" x14ac:dyDescent="0.25">
      <c r="A36" s="19" t="str">
        <f t="shared" si="0"/>
        <v>ResidentialDe-rate</v>
      </c>
      <c r="B36" s="4" t="s">
        <v>31</v>
      </c>
      <c r="C36" s="4" t="s">
        <v>32</v>
      </c>
      <c r="D36" s="4" t="str">
        <f t="shared" si="1"/>
        <v>Residential</v>
      </c>
      <c r="F36" s="90">
        <v>1</v>
      </c>
      <c r="H36" s="90">
        <v>1</v>
      </c>
      <c r="J36" s="16"/>
      <c r="Q36"/>
      <c r="R36"/>
      <c r="S36"/>
      <c r="T36"/>
      <c r="U36"/>
      <c r="V36"/>
      <c r="W36"/>
    </row>
    <row r="37" spans="1:23" ht="15" x14ac:dyDescent="0.25">
      <c r="A37" s="19" t="str">
        <f t="shared" si="0"/>
        <v>ResidentialNet to Gross Ratio (free ridership)</v>
      </c>
      <c r="B37" s="4" t="s">
        <v>33</v>
      </c>
      <c r="C37" s="4" t="s">
        <v>34</v>
      </c>
      <c r="D37" s="4" t="str">
        <f t="shared" si="1"/>
        <v>Residential</v>
      </c>
      <c r="F37" s="90">
        <v>1</v>
      </c>
      <c r="H37" s="90">
        <v>1</v>
      </c>
      <c r="J37" s="16"/>
      <c r="Q37"/>
      <c r="R37"/>
      <c r="S37"/>
      <c r="T37"/>
      <c r="U37"/>
      <c r="V37"/>
      <c r="W37"/>
    </row>
    <row r="38" spans="1:23" ht="15" x14ac:dyDescent="0.25">
      <c r="Q38"/>
      <c r="R38"/>
      <c r="S38"/>
      <c r="T38"/>
      <c r="U38"/>
      <c r="V38"/>
      <c r="W38"/>
    </row>
    <row r="39" spans="1:23" ht="15" x14ac:dyDescent="0.25">
      <c r="Q39"/>
      <c r="R39"/>
      <c r="S39"/>
      <c r="T39"/>
      <c r="U39"/>
      <c r="V39"/>
      <c r="W39"/>
    </row>
    <row r="40" spans="1:23" ht="15" x14ac:dyDescent="0.25">
      <c r="Q40"/>
      <c r="R40"/>
      <c r="S40"/>
      <c r="T40"/>
      <c r="U40"/>
      <c r="V40"/>
      <c r="W40"/>
    </row>
    <row r="41" spans="1:23" ht="15" x14ac:dyDescent="0.25">
      <c r="Q41"/>
      <c r="R41"/>
      <c r="S41"/>
      <c r="T41"/>
      <c r="U41"/>
      <c r="V41"/>
      <c r="W41"/>
    </row>
    <row r="43" spans="1:23" ht="25.5" x14ac:dyDescent="0.2">
      <c r="B43" s="556" t="s">
        <v>10</v>
      </c>
      <c r="C43" s="556" t="s">
        <v>0</v>
      </c>
      <c r="D43" s="556" t="s">
        <v>8</v>
      </c>
      <c r="E43" s="14"/>
      <c r="F43" s="15" t="str">
        <f>$F$2</f>
        <v>Market Potential</v>
      </c>
      <c r="G43" s="14"/>
      <c r="H43" s="15" t="str">
        <f>$F$2</f>
        <v>Market Potential</v>
      </c>
      <c r="I43" s="14"/>
      <c r="J43" s="556"/>
    </row>
    <row r="44" spans="1:23" x14ac:dyDescent="0.2">
      <c r="B44" s="557"/>
      <c r="C44" s="557"/>
      <c r="D44" s="557"/>
      <c r="E44" s="14"/>
      <c r="F44" s="42" t="s">
        <v>7</v>
      </c>
      <c r="G44" s="14"/>
      <c r="H44" s="42" t="s">
        <v>7</v>
      </c>
      <c r="I44" s="14"/>
      <c r="J44" s="557"/>
    </row>
    <row r="45" spans="1:23" x14ac:dyDescent="0.2">
      <c r="B45" s="557"/>
      <c r="C45" s="557"/>
      <c r="D45" s="557"/>
      <c r="E45" s="14"/>
      <c r="F45" s="15" t="str">
        <f>F$5</f>
        <v>WA</v>
      </c>
      <c r="G45" s="14"/>
      <c r="H45" s="15" t="str">
        <f>H$5</f>
        <v>ID</v>
      </c>
      <c r="I45" s="14"/>
      <c r="J45" s="557"/>
    </row>
    <row r="46" spans="1:23" ht="15" x14ac:dyDescent="0.2">
      <c r="B46" s="7" t="s">
        <v>76</v>
      </c>
      <c r="C46" s="8"/>
      <c r="D46" s="8"/>
      <c r="F46" s="8"/>
      <c r="H46" s="8"/>
      <c r="J46" s="9"/>
    </row>
    <row r="47" spans="1:23" ht="15" x14ac:dyDescent="0.25">
      <c r="A47" s="19" t="str">
        <f>D47&amp;B47</f>
        <v>General ServiceSteady State Participation Rate</v>
      </c>
      <c r="B47" s="4" t="s">
        <v>78</v>
      </c>
      <c r="C47" s="4" t="s">
        <v>79</v>
      </c>
      <c r="D47" s="41" t="s">
        <v>232</v>
      </c>
      <c r="F47" s="83">
        <v>1.4999999999999999E-2</v>
      </c>
      <c r="H47" s="83">
        <v>1.4999999999999999E-2</v>
      </c>
      <c r="J47" s="4" t="s">
        <v>357</v>
      </c>
      <c r="L47" s="78"/>
      <c r="M47" s="71"/>
    </row>
    <row r="48" spans="1:23" x14ac:dyDescent="0.2">
      <c r="A48" s="19" t="str">
        <f>D48&amp;B48</f>
        <v xml:space="preserve">General ServiceProgram ramp up period </v>
      </c>
      <c r="B48" s="4" t="s">
        <v>1</v>
      </c>
      <c r="C48" s="4" t="s">
        <v>2</v>
      </c>
      <c r="D48" s="4" t="str">
        <f>$D$47</f>
        <v>General Service</v>
      </c>
      <c r="F48" s="92">
        <v>5</v>
      </c>
      <c r="H48" s="92">
        <v>5</v>
      </c>
    </row>
    <row r="49" spans="1:14" x14ac:dyDescent="0.2">
      <c r="A49" s="19" t="str">
        <f>D49&amp;B49</f>
        <v>General ServiceProgram Dropout Rate (Attrition)</v>
      </c>
      <c r="B49" s="4" t="s">
        <v>75</v>
      </c>
      <c r="C49" s="4" t="s">
        <v>80</v>
      </c>
      <c r="D49" s="4" t="str">
        <f>$D$47</f>
        <v>General Service</v>
      </c>
      <c r="F49" s="83">
        <v>0.01</v>
      </c>
      <c r="H49" s="83">
        <v>0.01</v>
      </c>
      <c r="J49" s="162"/>
    </row>
    <row r="50" spans="1:14" x14ac:dyDescent="0.2">
      <c r="A50" s="19" t="str">
        <f>D50&amp;B50</f>
        <v/>
      </c>
    </row>
    <row r="51" spans="1:14" ht="15" x14ac:dyDescent="0.2">
      <c r="A51" s="19"/>
      <c r="B51" s="7"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v>0</v>
      </c>
      <c r="H52" s="83">
        <v>0</v>
      </c>
    </row>
    <row r="53" spans="1:14" ht="15" x14ac:dyDescent="0.25">
      <c r="A53" s="19" t="str">
        <f t="shared" si="2"/>
        <v>General ServicePer Customer Summer Peak Reduction (%)</v>
      </c>
      <c r="B53" s="4" t="s">
        <v>18</v>
      </c>
      <c r="C53" s="4" t="s">
        <v>19</v>
      </c>
      <c r="D53" s="4" t="str">
        <f>$D$47</f>
        <v>General Service</v>
      </c>
      <c r="F53" s="83"/>
      <c r="H53" s="83"/>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c r="H54" s="86"/>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4" ht="26.25" thickBot="1" x14ac:dyDescent="0.25">
      <c r="A56" s="19" t="str">
        <f t="shared" si="2"/>
        <v>General ServicePer Customer Winter Peak Reduction (kW)</v>
      </c>
      <c r="B56" s="4" t="s">
        <v>22</v>
      </c>
      <c r="C56" s="4" t="s">
        <v>91</v>
      </c>
      <c r="D56" s="4" t="str">
        <f>$D$47</f>
        <v>General Service</v>
      </c>
      <c r="F56" s="86">
        <f>K56</f>
        <v>0.67500000000000004</v>
      </c>
      <c r="G56" s="60"/>
      <c r="H56" s="86">
        <f>K56</f>
        <v>0.67500000000000004</v>
      </c>
      <c r="J56" s="179" t="s">
        <v>394</v>
      </c>
      <c r="K56" s="4">
        <f>1.35/2</f>
        <v>0.67500000000000004</v>
      </c>
      <c r="L56" s="4" t="s">
        <v>359</v>
      </c>
    </row>
    <row r="57" spans="1:14" x14ac:dyDescent="0.2">
      <c r="A57" s="19" t="str">
        <f t="shared" si="2"/>
        <v/>
      </c>
    </row>
    <row r="58" spans="1:14" ht="15" x14ac:dyDescent="0.2">
      <c r="A58" s="19"/>
      <c r="B58" s="7"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c r="H59" s="87"/>
      <c r="J59" s="16" t="s">
        <v>554</v>
      </c>
    </row>
    <row r="60" spans="1:14" x14ac:dyDescent="0.2">
      <c r="A60" s="19" t="str">
        <f>D60&amp;B60</f>
        <v>General ServiceProgram Development Cost (per MW basis)</v>
      </c>
      <c r="B60" s="4" t="s">
        <v>134</v>
      </c>
      <c r="C60" s="4" t="str">
        <f>C62</f>
        <v>$/MW @meter</v>
      </c>
      <c r="D60" s="4" t="str">
        <f>D61</f>
        <v>General Service</v>
      </c>
      <c r="F60" s="115" t="str">
        <f>IFERROR(F59/INDEX($S$28:$S$32,MATCH($D60,$O$28:$O$32,0),MATCH(F$5,$S$27:$S$27,0)),"-")</f>
        <v>-</v>
      </c>
      <c r="H60" s="115" t="str">
        <f>IFERROR(H59/INDEX($S$28:$S$32,MATCH($D60,$O$28:$O$32,0),MATCH(H$5,$S$27:$S$27,0)),"-")</f>
        <v>-</v>
      </c>
    </row>
    <row r="61" spans="1:14" x14ac:dyDescent="0.2">
      <c r="A61" s="19" t="str">
        <f t="shared" si="3"/>
        <v>General ServiceAnnual Program Administration Cost</v>
      </c>
      <c r="B61" s="4" t="s">
        <v>4</v>
      </c>
      <c r="C61" s="4" t="s">
        <v>28</v>
      </c>
      <c r="D61" s="4" t="str">
        <f t="shared" si="4"/>
        <v>General Service</v>
      </c>
      <c r="F61" s="87"/>
      <c r="H61" s="87"/>
      <c r="J61" s="16" t="s">
        <v>554</v>
      </c>
    </row>
    <row r="62" spans="1:14" x14ac:dyDescent="0.2">
      <c r="A62" s="19" t="str">
        <f t="shared" si="3"/>
        <v>General ServiceAnnual Program Administration Cost (per MW basis)</v>
      </c>
      <c r="B62" s="4" t="s">
        <v>89</v>
      </c>
      <c r="C62" s="4" t="s">
        <v>94</v>
      </c>
      <c r="D62" s="4" t="str">
        <f t="shared" si="4"/>
        <v>General Service</v>
      </c>
      <c r="F62" s="87"/>
      <c r="H62" s="87"/>
    </row>
    <row r="63" spans="1:14" ht="15" x14ac:dyDescent="0.25">
      <c r="A63" s="19" t="str">
        <f t="shared" si="3"/>
        <v>General ServicePer Customer Annual Marketing/Recruitment Cost</v>
      </c>
      <c r="B63" s="4" t="s">
        <v>35</v>
      </c>
      <c r="C63" s="4" t="s">
        <v>36</v>
      </c>
      <c r="D63" s="4" t="str">
        <f t="shared" si="4"/>
        <v>General Service</v>
      </c>
      <c r="F63" s="94">
        <f>F23*1.25</f>
        <v>75</v>
      </c>
      <c r="H63" s="94">
        <f>H23*1.25</f>
        <v>75</v>
      </c>
      <c r="J63" t="s">
        <v>649</v>
      </c>
    </row>
    <row r="64" spans="1:14" x14ac:dyDescent="0.2">
      <c r="A64" s="19" t="str">
        <f t="shared" si="3"/>
        <v>General ServiceAnnual O&amp;M Cost</v>
      </c>
      <c r="B64" s="4" t="s">
        <v>27</v>
      </c>
      <c r="C64" s="4" t="s">
        <v>5</v>
      </c>
      <c r="D64" s="4" t="str">
        <f t="shared" si="4"/>
        <v>General Service</v>
      </c>
      <c r="F64" s="87">
        <v>0</v>
      </c>
      <c r="H64" s="87">
        <v>0</v>
      </c>
      <c r="J64" s="4" t="s">
        <v>380</v>
      </c>
    </row>
    <row r="65" spans="1:10" x14ac:dyDescent="0.2">
      <c r="A65" s="19" t="str">
        <f t="shared" si="3"/>
        <v>General ServiceAnnual O&amp;M Cost per MW</v>
      </c>
      <c r="B65" s="4" t="s">
        <v>88</v>
      </c>
      <c r="C65" s="4" t="s">
        <v>94</v>
      </c>
      <c r="D65" s="4" t="str">
        <f t="shared" si="4"/>
        <v>General Service</v>
      </c>
      <c r="F65" s="87">
        <v>0</v>
      </c>
      <c r="H65" s="87">
        <v>0</v>
      </c>
    </row>
    <row r="66" spans="1:10" x14ac:dyDescent="0.2">
      <c r="A66" s="19" t="str">
        <f t="shared" si="3"/>
        <v>General ServiceCost of Equip + Install</v>
      </c>
      <c r="B66" s="4" t="s">
        <v>29</v>
      </c>
      <c r="C66" s="4" t="s">
        <v>30</v>
      </c>
      <c r="D66" s="4" t="str">
        <f t="shared" si="4"/>
        <v>General Service</v>
      </c>
      <c r="F66" s="87">
        <f>F26</f>
        <v>0</v>
      </c>
      <c r="H66" s="87">
        <f>H26</f>
        <v>0</v>
      </c>
      <c r="J66" s="4" t="s">
        <v>327</v>
      </c>
    </row>
    <row r="67" spans="1:10" x14ac:dyDescent="0.2">
      <c r="A67" s="19" t="str">
        <f t="shared" si="3"/>
        <v>General ServiceCost of Equip + Install (per kW basis)</v>
      </c>
      <c r="B67" s="4" t="s">
        <v>90</v>
      </c>
      <c r="C67" s="4" t="s">
        <v>92</v>
      </c>
      <c r="D67" s="4" t="str">
        <f t="shared" si="4"/>
        <v>General Service</v>
      </c>
      <c r="F67" s="87">
        <v>0</v>
      </c>
      <c r="H67" s="87">
        <v>0</v>
      </c>
    </row>
    <row r="68" spans="1:10" x14ac:dyDescent="0.2">
      <c r="A68" s="19" t="str">
        <f t="shared" si="3"/>
        <v>General ServiceAMI Cost</v>
      </c>
      <c r="B68" s="4" t="s">
        <v>23</v>
      </c>
      <c r="C68" s="4" t="s">
        <v>87</v>
      </c>
      <c r="D68" s="4" t="str">
        <f t="shared" si="4"/>
        <v>General Service</v>
      </c>
      <c r="F68" s="87">
        <v>0</v>
      </c>
      <c r="H68" s="87">
        <v>0</v>
      </c>
    </row>
    <row r="69" spans="1:10" x14ac:dyDescent="0.2">
      <c r="A69" s="19" t="str">
        <f t="shared" si="3"/>
        <v>General ServiceSummer DR Event Hours</v>
      </c>
      <c r="B69" s="4" t="s">
        <v>24</v>
      </c>
      <c r="C69" s="4" t="s">
        <v>25</v>
      </c>
      <c r="D69" s="4" t="str">
        <f t="shared" si="4"/>
        <v>General Service</v>
      </c>
      <c r="F69" s="88"/>
      <c r="H69" s="88"/>
    </row>
    <row r="70" spans="1:10" x14ac:dyDescent="0.2">
      <c r="A70" s="19" t="str">
        <f t="shared" si="3"/>
        <v>General ServiceWinter DR Event Hours</v>
      </c>
      <c r="B70" s="4" t="s">
        <v>26</v>
      </c>
      <c r="C70" s="4" t="s">
        <v>25</v>
      </c>
      <c r="D70" s="4" t="str">
        <f t="shared" si="4"/>
        <v>General Service</v>
      </c>
      <c r="F70" s="88">
        <v>36</v>
      </c>
      <c r="H70" s="88">
        <v>36</v>
      </c>
      <c r="J70" s="4" t="s">
        <v>188</v>
      </c>
    </row>
    <row r="71" spans="1:10" x14ac:dyDescent="0.2">
      <c r="A71" s="19" t="str">
        <f t="shared" si="3"/>
        <v>General ServicePer kW Annual Incentive</v>
      </c>
      <c r="B71" s="4" t="s">
        <v>37</v>
      </c>
      <c r="C71" s="4" t="s">
        <v>93</v>
      </c>
      <c r="D71" s="4" t="str">
        <f t="shared" si="4"/>
        <v>General Service</v>
      </c>
      <c r="F71" s="87">
        <v>0</v>
      </c>
      <c r="H71" s="87">
        <v>0</v>
      </c>
    </row>
    <row r="72" spans="1:10" x14ac:dyDescent="0.2">
      <c r="A72" s="19" t="str">
        <f t="shared" si="3"/>
        <v>General ServicePer kWh Annual Incentive</v>
      </c>
      <c r="B72" s="4" t="s">
        <v>38</v>
      </c>
      <c r="C72" s="4" t="s">
        <v>95</v>
      </c>
      <c r="D72" s="4" t="str">
        <f t="shared" si="4"/>
        <v>General Service</v>
      </c>
      <c r="F72" s="87">
        <v>0</v>
      </c>
      <c r="H72" s="87">
        <v>0</v>
      </c>
      <c r="I72" s="69"/>
    </row>
    <row r="73" spans="1:10" x14ac:dyDescent="0.2">
      <c r="A73" s="19" t="str">
        <f t="shared" si="3"/>
        <v>General ServicePer Participant Annual Incentive</v>
      </c>
      <c r="B73" s="4" t="s">
        <v>39</v>
      </c>
      <c r="C73" s="4" t="s">
        <v>5</v>
      </c>
      <c r="D73" s="4" t="str">
        <f t="shared" si="4"/>
        <v>General Service</v>
      </c>
      <c r="F73" s="87">
        <v>20</v>
      </c>
      <c r="G73" s="69"/>
      <c r="H73" s="87">
        <v>20</v>
      </c>
      <c r="I73" s="69"/>
      <c r="J73" s="4" t="s">
        <v>186</v>
      </c>
    </row>
    <row r="74" spans="1:10" x14ac:dyDescent="0.2">
      <c r="A74" s="19" t="str">
        <f t="shared" si="3"/>
        <v>General ServiceProgram Life</v>
      </c>
      <c r="B74" s="4" t="s">
        <v>42</v>
      </c>
      <c r="C74" s="4" t="s">
        <v>43</v>
      </c>
      <c r="D74" s="4" t="str">
        <f t="shared" si="4"/>
        <v>General Service</v>
      </c>
      <c r="F74" s="88">
        <v>10</v>
      </c>
      <c r="H74" s="88">
        <v>10</v>
      </c>
    </row>
    <row r="75" spans="1:10" x14ac:dyDescent="0.2">
      <c r="A75" s="19" t="str">
        <f t="shared" si="3"/>
        <v>General ServiceProgram Start Year</v>
      </c>
      <c r="B75" s="4" t="s">
        <v>44</v>
      </c>
      <c r="C75" s="4" t="s">
        <v>45</v>
      </c>
      <c r="D75" s="4" t="str">
        <f t="shared" si="4"/>
        <v>General Service</v>
      </c>
      <c r="F75" s="88">
        <v>2026</v>
      </c>
      <c r="H75" s="88">
        <v>2026</v>
      </c>
    </row>
    <row r="76" spans="1:10" x14ac:dyDescent="0.2">
      <c r="A76" s="19" t="str">
        <f t="shared" si="3"/>
        <v>General ServiceDe-rate</v>
      </c>
      <c r="B76" s="4" t="s">
        <v>31</v>
      </c>
      <c r="C76" s="4" t="s">
        <v>32</v>
      </c>
      <c r="D76" s="4" t="str">
        <f t="shared" si="4"/>
        <v>General Service</v>
      </c>
      <c r="F76" s="90">
        <v>1</v>
      </c>
      <c r="H76" s="90">
        <v>1</v>
      </c>
    </row>
    <row r="77" spans="1:10" x14ac:dyDescent="0.2">
      <c r="A77" s="19" t="str">
        <f t="shared" si="3"/>
        <v>General ServiceNet to Gross Ratio (free ridership)</v>
      </c>
      <c r="B77" s="4" t="s">
        <v>33</v>
      </c>
      <c r="C77" s="4" t="s">
        <v>34</v>
      </c>
      <c r="D77" s="4" t="str">
        <f t="shared" si="4"/>
        <v>General Service</v>
      </c>
      <c r="F77" s="90">
        <v>1</v>
      </c>
      <c r="H77" s="90">
        <v>1</v>
      </c>
    </row>
    <row r="97" spans="1:8" x14ac:dyDescent="0.2">
      <c r="F97" s="18"/>
      <c r="H97" s="18"/>
    </row>
    <row r="98" spans="1:8" x14ac:dyDescent="0.2">
      <c r="A98" s="19"/>
      <c r="F98" s="18"/>
      <c r="H98" s="18"/>
    </row>
    <row r="99" spans="1:8" x14ac:dyDescent="0.2">
      <c r="F99" s="31"/>
      <c r="H99" s="31"/>
    </row>
    <row r="136" spans="1:2" x14ac:dyDescent="0.2">
      <c r="A136" s="19" t="str">
        <f>D136&amp;B136</f>
        <v>Program Development Cost (per MW basis)</v>
      </c>
      <c r="B136" s="4" t="s">
        <v>134</v>
      </c>
    </row>
    <row r="173" spans="1:2" x14ac:dyDescent="0.2">
      <c r="A173" s="19" t="str">
        <f>D173&amp;B173</f>
        <v>Program Development Cost (per MW basis)</v>
      </c>
      <c r="B173" s="4" t="s">
        <v>134</v>
      </c>
    </row>
    <row r="211" spans="1:2" x14ac:dyDescent="0.2">
      <c r="A211" s="19" t="str">
        <f>D211&amp;B211</f>
        <v>Program Development Cost (per MW basis)</v>
      </c>
      <c r="B211"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ECFB8-0E51-4ADE-83E2-F01F65A9478E}">
  <sheetPr codeName="Sheet14">
    <tabColor rgb="FFC00000"/>
  </sheetPr>
  <dimension ref="A1:Z141"/>
  <sheetViews>
    <sheetView topLeftCell="A44"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2.7109375" style="4" customWidth="1"/>
    <col min="13" max="14" width="9.28515625" style="4"/>
    <col min="15" max="15" width="13.28515625" style="4" bestFit="1" customWidth="1"/>
    <col min="16" max="17" width="10.42578125" style="4" bestFit="1" customWidth="1"/>
    <col min="18" max="16384" width="9.28515625" style="4"/>
  </cols>
  <sheetData>
    <row r="1" spans="1:17" s="5" customFormat="1" ht="15.75" x14ac:dyDescent="0.25">
      <c r="B1" s="12" t="s">
        <v>46</v>
      </c>
      <c r="C1" s="13" t="s">
        <v>17</v>
      </c>
      <c r="D1" s="4"/>
      <c r="E1" s="10"/>
      <c r="F1" s="19" t="str">
        <f>F3&amp;F5</f>
        <v>Market PotentialWA</v>
      </c>
      <c r="G1" s="10"/>
      <c r="H1" s="19" t="str">
        <f>H3&amp;H5</f>
        <v>Market PotentialID</v>
      </c>
      <c r="I1" s="10"/>
      <c r="J1" s="30"/>
      <c r="L1" s="328" t="s">
        <v>488</v>
      </c>
      <c r="M1" s="329"/>
      <c r="N1" s="330"/>
    </row>
    <row r="2" spans="1:17" ht="15.75" customHeight="1" x14ac:dyDescent="0.25">
      <c r="F2" s="42" t="s">
        <v>284</v>
      </c>
      <c r="H2" s="42" t="s">
        <v>284</v>
      </c>
      <c r="J2" s="30"/>
      <c r="L2" s="333" t="s">
        <v>151</v>
      </c>
      <c r="M2" s="331" t="s">
        <v>471</v>
      </c>
      <c r="N2" s="332" t="s">
        <v>472</v>
      </c>
    </row>
    <row r="3" spans="1:17"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7"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7"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7"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c r="O6" s="44">
        <v>0.25</v>
      </c>
      <c r="P6" s="4" t="s">
        <v>365</v>
      </c>
      <c r="Q6" s="71" t="s">
        <v>366</v>
      </c>
    </row>
    <row r="7" spans="1:17" ht="15" x14ac:dyDescent="0.25">
      <c r="A7" s="19" t="str">
        <f>D7&amp;B7</f>
        <v>ResidentialSteady State Participation Rate</v>
      </c>
      <c r="B7" s="4" t="s">
        <v>78</v>
      </c>
      <c r="C7" s="4" t="s">
        <v>79</v>
      </c>
      <c r="D7" s="41" t="s">
        <v>13</v>
      </c>
      <c r="F7" s="83"/>
      <c r="H7" s="83">
        <v>0.15</v>
      </c>
      <c r="J7" s="4" t="s">
        <v>395</v>
      </c>
      <c r="L7" s="335" t="s">
        <v>152</v>
      </c>
      <c r="M7" s="331"/>
      <c r="N7" s="332"/>
      <c r="O7" s="59">
        <f>80000/(358000/39%)</f>
        <v>8.7150837988826821E-2</v>
      </c>
      <c r="P7" s="4" t="s">
        <v>368</v>
      </c>
      <c r="Q7" s="119" t="s">
        <v>369</v>
      </c>
    </row>
    <row r="8" spans="1:17" ht="15" x14ac:dyDescent="0.25">
      <c r="A8" s="19" t="str">
        <f>D8&amp;B8</f>
        <v xml:space="preserve">ResidentialProgram ramp up period </v>
      </c>
      <c r="B8" s="4" t="s">
        <v>1</v>
      </c>
      <c r="C8" s="4" t="s">
        <v>2</v>
      </c>
      <c r="D8" s="4" t="str">
        <f>$D$7</f>
        <v>Residential</v>
      </c>
      <c r="F8" s="92"/>
      <c r="H8" s="92">
        <v>5</v>
      </c>
      <c r="L8" s="334" t="s">
        <v>13</v>
      </c>
      <c r="M8" s="358" t="e" cm="1">
        <f t="array" ref="M8">INDEX(#REF!,MATCH(LEFT($L8,3),LEFT(#REF!,3),0))*10^3/#REF!</f>
        <v>#REF!</v>
      </c>
      <c r="N8" s="359" t="e" cm="1">
        <f t="array" ref="N8">INDEX(#REF!,MATCH(LEFT($L8,3),LEFT(#REF!,3),0))*10^3/#REF!</f>
        <v>#REF!</v>
      </c>
      <c r="O8" s="44">
        <v>0.25</v>
      </c>
      <c r="P8" s="4" t="s">
        <v>370</v>
      </c>
    </row>
    <row r="9" spans="1:17" ht="15" x14ac:dyDescent="0.25">
      <c r="A9" s="19" t="str">
        <f>D9&amp;B9</f>
        <v>ResidentialProgram Dropout Rate (Attrition)</v>
      </c>
      <c r="B9" s="4" t="s">
        <v>75</v>
      </c>
      <c r="C9" s="4" t="s">
        <v>80</v>
      </c>
      <c r="D9" s="4" t="str">
        <f>$D$7</f>
        <v>Residential</v>
      </c>
      <c r="F9" s="83"/>
      <c r="H9" s="83">
        <v>0.01</v>
      </c>
      <c r="J9" s="162"/>
      <c r="L9" s="334" t="s">
        <v>232</v>
      </c>
      <c r="M9" s="358" t="e" cm="1">
        <f t="array" ref="M9">INDEX(#REF!,MATCH(LEFT($L9,3),LEFT(#REF!,3),0))*10^3/INDEX(#REF!,MATCH($L9,#REF!,0))</f>
        <v>#REF!</v>
      </c>
      <c r="N9" s="359" t="e" cm="1">
        <f t="array" ref="N9">INDEX(#REF!,MATCH(LEFT($L9,3),LEFT(#REF!,3),0))*10^3/INDEX(#REF!,MATCH($L9,#REF!,0))</f>
        <v>#REF!</v>
      </c>
    </row>
    <row r="10" spans="1:17" ht="15" x14ac:dyDescent="0.25">
      <c r="A10" s="19"/>
      <c r="L10" s="334" t="s">
        <v>233</v>
      </c>
      <c r="M10" s="337" t="e" cm="1">
        <f t="array" ref="M10">INDEX(#REF!,MATCH(LEFT($L10,3),LEFT(#REF!,3),0))*10^3/INDEX(#REF!,MATCH($L10,#REF!,0))</f>
        <v>#REF!</v>
      </c>
      <c r="N10" s="338" t="e" cm="1">
        <f t="array" ref="N10">INDEX(#REF!,MATCH(LEFT($L10,3),LEFT(#REF!,3),0))*10^3/INDEX(#REF!,MATCH($L10,#REF!,0))</f>
        <v>#REF!</v>
      </c>
    </row>
    <row r="11" spans="1:17" ht="15.75" thickBot="1" x14ac:dyDescent="0.3">
      <c r="A11" s="19"/>
      <c r="B11" s="178"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7" ht="13.5" thickBot="1" x14ac:dyDescent="0.25">
      <c r="A12" s="19" t="str">
        <f t="shared" ref="A12:A37" si="0">D12&amp;B12</f>
        <v>ResidentialEvent Non-Performance Rate</v>
      </c>
      <c r="B12" s="4" t="s">
        <v>11</v>
      </c>
      <c r="C12" s="4" t="s">
        <v>12</v>
      </c>
      <c r="D12" s="4" t="str">
        <f>$D$7</f>
        <v>Residential</v>
      </c>
      <c r="F12" s="83"/>
      <c r="H12" s="83">
        <v>0</v>
      </c>
    </row>
    <row r="13" spans="1:17" ht="15" x14ac:dyDescent="0.25">
      <c r="A13" s="19" t="str">
        <f t="shared" si="0"/>
        <v>ResidentialPer Customer Summer Peak Reduction (%)</v>
      </c>
      <c r="B13" s="4" t="s">
        <v>18</v>
      </c>
      <c r="C13" s="4" t="s">
        <v>19</v>
      </c>
      <c r="D13" s="4" t="str">
        <f>$D$7</f>
        <v>Residential</v>
      </c>
      <c r="F13" s="83"/>
      <c r="G13" s="74"/>
      <c r="H13" s="83"/>
      <c r="I13" s="74"/>
      <c r="L13" s="328" t="s">
        <v>489</v>
      </c>
      <c r="M13" s="329" t="s">
        <v>151</v>
      </c>
      <c r="N13" s="330" t="s">
        <v>152</v>
      </c>
    </row>
    <row r="14" spans="1:17" ht="15" x14ac:dyDescent="0.25">
      <c r="A14" s="19" t="str">
        <f t="shared" si="0"/>
        <v>ResidentialPer Customer Summer Peak Reduction (kW)</v>
      </c>
      <c r="B14" s="4" t="s">
        <v>20</v>
      </c>
      <c r="C14" s="4" t="s">
        <v>91</v>
      </c>
      <c r="D14" s="4" t="str">
        <f>$D$7</f>
        <v>Residential</v>
      </c>
      <c r="F14" s="86"/>
      <c r="G14" s="74"/>
      <c r="H14" s="86">
        <f>W24</f>
        <v>0.2</v>
      </c>
      <c r="I14" s="74"/>
      <c r="J14" s="183" t="s">
        <v>598</v>
      </c>
      <c r="L14" s="366" t="s">
        <v>471</v>
      </c>
      <c r="M14" s="365" t="e">
        <f>IF(F14&gt;0,F14/INDEX($M$3:$M$6,MATCH($D14,$L$3:$L$6,0)),F13*INDEX($M$3:$M$6,MATCH($D14,$L$3:$L$6,0)))</f>
        <v>#REF!</v>
      </c>
      <c r="N14" s="367" t="e">
        <f>IF(H14&gt;0,H14/INDEX($M$8:$M$11,MATCH($D14,$L$8:$L$11,0)),H13*INDEX($M$8:$M$11,MATCH($D14,$L$8:$L$11,0)))</f>
        <v>#REF!</v>
      </c>
    </row>
    <row r="15" spans="1:17"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7" x14ac:dyDescent="0.2">
      <c r="A16" s="19" t="str">
        <f t="shared" si="0"/>
        <v>ResidentialPer Customer Winter Peak Reduction (kW)</v>
      </c>
      <c r="B16" s="4" t="s">
        <v>22</v>
      </c>
      <c r="C16" s="4" t="s">
        <v>91</v>
      </c>
      <c r="D16" s="4" t="str">
        <f>$D$7</f>
        <v>Residential</v>
      </c>
      <c r="F16" s="86"/>
      <c r="G16" s="74"/>
      <c r="H16" s="86">
        <f>Y24</f>
        <v>0.2</v>
      </c>
      <c r="I16" s="74"/>
      <c r="J16" s="183" t="s">
        <v>597</v>
      </c>
    </row>
    <row r="17" spans="1:26" x14ac:dyDescent="0.2">
      <c r="A17" s="19" t="str">
        <f t="shared" si="0"/>
        <v/>
      </c>
    </row>
    <row r="18" spans="1:26" ht="15" customHeight="1" x14ac:dyDescent="0.2">
      <c r="A18" s="19"/>
      <c r="B18" s="178" t="s">
        <v>48</v>
      </c>
      <c r="C18" s="8"/>
      <c r="D18" s="8"/>
      <c r="F18" s="8"/>
      <c r="H18" s="8"/>
      <c r="J18" s="9"/>
    </row>
    <row r="19" spans="1:26" x14ac:dyDescent="0.2">
      <c r="A19" s="19" t="str">
        <f t="shared" si="0"/>
        <v>ResidentialProgram Development Cost</v>
      </c>
      <c r="B19" s="4" t="s">
        <v>40</v>
      </c>
      <c r="C19" s="4" t="s">
        <v>41</v>
      </c>
      <c r="D19" s="4" t="str">
        <f t="shared" ref="D19:D37" si="1">$D$7</f>
        <v>Residential</v>
      </c>
      <c r="F19" s="87"/>
      <c r="H19" s="87">
        <f>$O$26*INDEX($P$28:$Q$32,MATCH($D19,$O$28:$O$32,0),MATCH(H$5,$P$27:$Q$27,0))</f>
        <v>67720.006093977383</v>
      </c>
      <c r="O19" s="64" t="s">
        <v>326</v>
      </c>
      <c r="P19" s="64"/>
      <c r="Q19" s="64"/>
      <c r="R19" s="64"/>
    </row>
    <row r="20" spans="1:26" x14ac:dyDescent="0.2">
      <c r="A20" s="19" t="str">
        <f t="shared" si="0"/>
        <v>ResidentialProgram Development Cost (per MW basis)</v>
      </c>
      <c r="B20" s="4" t="s">
        <v>134</v>
      </c>
      <c r="C20" s="4" t="str">
        <f>C22</f>
        <v>$/MW @meter</v>
      </c>
      <c r="D20" s="4" t="str">
        <f t="shared" si="1"/>
        <v>Residential</v>
      </c>
      <c r="F20" s="115"/>
      <c r="H20" s="115" t="str">
        <f>IFERROR(H19/INDEX(#REF!,MATCH($D20,$O$28:$O$32,0),MATCH(H$5,#REF!,0)),"-")</f>
        <v>-</v>
      </c>
      <c r="J20" s="16"/>
      <c r="O20" s="64"/>
      <c r="P20" s="64"/>
      <c r="Q20" s="64"/>
      <c r="R20" s="64"/>
    </row>
    <row r="21" spans="1:26" x14ac:dyDescent="0.2">
      <c r="A21" s="19" t="str">
        <f t="shared" si="0"/>
        <v>ResidentialAnnual Program Administration Cost</v>
      </c>
      <c r="B21" s="4" t="s">
        <v>4</v>
      </c>
      <c r="C21" s="4" t="s">
        <v>28</v>
      </c>
      <c r="D21" s="4" t="str">
        <f t="shared" si="1"/>
        <v>Residential</v>
      </c>
      <c r="F21" s="87"/>
      <c r="H21" s="87">
        <f>$O$24*INDEX($P$28:$Q$32,MATCH($D21,$O$28:$O$32,0),MATCH(H$5,$P$27:$Q$27,0))</f>
        <v>81264.007312772854</v>
      </c>
      <c r="J21" s="4" t="s">
        <v>113</v>
      </c>
      <c r="O21" s="64" t="s">
        <v>551</v>
      </c>
      <c r="P21" s="64"/>
      <c r="Q21" s="64"/>
      <c r="R21" s="64"/>
    </row>
    <row r="22" spans="1:26" x14ac:dyDescent="0.2">
      <c r="A22" s="19" t="str">
        <f t="shared" si="0"/>
        <v>ResidentialAnnual Program Administration Cost (per MW basis)</v>
      </c>
      <c r="B22" s="4" t="s">
        <v>89</v>
      </c>
      <c r="C22" s="4" t="s">
        <v>94</v>
      </c>
      <c r="D22" s="4" t="str">
        <f t="shared" si="1"/>
        <v>Residential</v>
      </c>
      <c r="F22" s="115"/>
      <c r="H22" s="115" t="str">
        <f>IFERROR(H21/INDEX(#REF!,MATCH($D22,$O$28:$O$32,0),MATCH(H$5,#REF!,0)),"-")</f>
        <v>-</v>
      </c>
      <c r="J22" s="16"/>
      <c r="O22" s="64"/>
      <c r="P22" s="64"/>
      <c r="Q22" s="64"/>
      <c r="R22" s="64"/>
      <c r="U22" s="141" t="s">
        <v>588</v>
      </c>
      <c r="V22" s="141" t="s">
        <v>471</v>
      </c>
      <c r="W22" s="141" t="s">
        <v>471</v>
      </c>
      <c r="X22" s="141" t="s">
        <v>472</v>
      </c>
      <c r="Y22" s="141" t="s">
        <v>472</v>
      </c>
      <c r="Z22" s="141" t="s">
        <v>428</v>
      </c>
    </row>
    <row r="23" spans="1:26" ht="15" x14ac:dyDescent="0.25">
      <c r="A23" s="19" t="str">
        <f t="shared" si="0"/>
        <v>ResidentialPer Customer Annual Marketing/Recruitment Cost</v>
      </c>
      <c r="B23" s="4" t="s">
        <v>35</v>
      </c>
      <c r="C23" s="4" t="s">
        <v>36</v>
      </c>
      <c r="D23" s="4" t="str">
        <f t="shared" si="1"/>
        <v>Residential</v>
      </c>
      <c r="F23" s="87"/>
      <c r="H23" s="87">
        <v>60</v>
      </c>
      <c r="J23" s="16" t="s">
        <v>383</v>
      </c>
      <c r="O23" s="65" t="s">
        <v>111</v>
      </c>
      <c r="P23" s="66"/>
      <c r="Q23" s="64"/>
      <c r="R23" s="64"/>
      <c r="U23" s="141"/>
      <c r="V23" s="141" t="s">
        <v>594</v>
      </c>
      <c r="W23" s="399" t="s">
        <v>589</v>
      </c>
      <c r="X23" s="141" t="s">
        <v>594</v>
      </c>
      <c r="Y23" s="399" t="s">
        <v>589</v>
      </c>
      <c r="Z23" s="399" t="s">
        <v>590</v>
      </c>
    </row>
    <row r="24" spans="1:26" ht="15" x14ac:dyDescent="0.25">
      <c r="A24" s="19" t="str">
        <f t="shared" si="0"/>
        <v>ResidentialAnnual O&amp;M Cost</v>
      </c>
      <c r="B24" s="4" t="s">
        <v>27</v>
      </c>
      <c r="C24" s="4" t="s">
        <v>5</v>
      </c>
      <c r="D24" s="4" t="str">
        <f t="shared" si="1"/>
        <v>Residential</v>
      </c>
      <c r="F24" s="87"/>
      <c r="H24" s="87">
        <f>0.05*H26</f>
        <v>23</v>
      </c>
      <c r="J24" s="4" t="s">
        <v>179</v>
      </c>
      <c r="O24" s="388">
        <f>INDEX('Admin Costs and Asmptns.'!$D$14:$D$28,MATCH(IF(LEFT($C$1,9)="Ancillary","Ancillary Services",IF(LEFT($C$1,9)="CTA-2045 ", "CTA-2045 ",IF(LEFT($C$1,9)="Time-of-u","Time-of-use Rates",$C$1))),'Admin Costs and Asmptns.'!$B$14:$B$28,0))</f>
        <v>90000</v>
      </c>
      <c r="P24" s="64"/>
      <c r="Q24" s="66"/>
      <c r="R24" s="66"/>
      <c r="U24" s="141" t="s">
        <v>591</v>
      </c>
      <c r="V24" s="141">
        <v>0.5</v>
      </c>
      <c r="W24" s="399">
        <v>0.2</v>
      </c>
      <c r="X24" s="141">
        <v>0.5</v>
      </c>
      <c r="Y24" s="399">
        <v>0.2</v>
      </c>
      <c r="Z24" s="399">
        <v>0.23</v>
      </c>
    </row>
    <row r="25" spans="1:26" x14ac:dyDescent="0.2">
      <c r="A25" s="19" t="str">
        <f t="shared" si="0"/>
        <v>ResidentialAnnual O&amp;M Cost per MW</v>
      </c>
      <c r="B25" s="4" t="s">
        <v>88</v>
      </c>
      <c r="C25" s="4" t="s">
        <v>94</v>
      </c>
      <c r="D25" s="4" t="str">
        <f t="shared" si="1"/>
        <v>Residential</v>
      </c>
      <c r="F25" s="87"/>
      <c r="H25" s="87">
        <v>0</v>
      </c>
      <c r="J25" s="16"/>
      <c r="O25" s="65" t="s">
        <v>112</v>
      </c>
      <c r="P25" s="64"/>
      <c r="Q25" s="64"/>
      <c r="R25" s="64"/>
      <c r="U25" s="141" t="s">
        <v>592</v>
      </c>
      <c r="V25" s="141">
        <v>0.34699999999999998</v>
      </c>
      <c r="W25" s="399">
        <f>V25*W$24/V$24</f>
        <v>0.13880000000000001</v>
      </c>
      <c r="X25" s="141">
        <v>0.374</v>
      </c>
      <c r="Y25" s="399">
        <f>X25*Y$24/X$24</f>
        <v>0.14960000000000001</v>
      </c>
      <c r="Z25" s="399">
        <v>0.23</v>
      </c>
    </row>
    <row r="26" spans="1:26" x14ac:dyDescent="0.2">
      <c r="A26" s="19" t="str">
        <f t="shared" si="0"/>
        <v>ResidentialCost of Equip + Install</v>
      </c>
      <c r="B26" s="4" t="s">
        <v>29</v>
      </c>
      <c r="C26" s="4" t="s">
        <v>30</v>
      </c>
      <c r="D26" s="4" t="str">
        <f t="shared" si="1"/>
        <v>Residential</v>
      </c>
      <c r="F26" s="87"/>
      <c r="H26" s="87">
        <f>160+200+100</f>
        <v>460</v>
      </c>
      <c r="J26" s="4" t="s">
        <v>371</v>
      </c>
      <c r="O26" s="388">
        <f>INDEX('Admin Costs and Asmptns.'!$E$14:$E$28,MATCH(IF(LEFT($C$1,9)="Ancillary","Ancillary Services",IF(LEFT($C$1,9)="CTA-2045 ", "CTA-2045 ",IF(LEFT($C$1,9)="Time-of-u","Time-of-use Rates",$C$1))),'Admin Costs and Asmptns.'!$B$14:$B$28,0))</f>
        <v>75000</v>
      </c>
      <c r="P26" s="64"/>
      <c r="Q26" s="64"/>
      <c r="R26" s="64"/>
      <c r="U26" s="141" t="s">
        <v>593</v>
      </c>
      <c r="V26" s="141">
        <v>8.5000000000000006E-2</v>
      </c>
      <c r="W26" s="399">
        <f>V26*W$24/V$24</f>
        <v>3.4000000000000002E-2</v>
      </c>
      <c r="X26" s="141">
        <v>0.223</v>
      </c>
      <c r="Y26" s="399">
        <f>X26*Y$24/X$24</f>
        <v>8.9200000000000002E-2</v>
      </c>
      <c r="Z26" s="399">
        <v>0.23</v>
      </c>
    </row>
    <row r="27" spans="1:26" x14ac:dyDescent="0.2">
      <c r="A27" s="19" t="str">
        <f t="shared" si="0"/>
        <v>ResidentialCost of Equip + Install (per kW basis)</v>
      </c>
      <c r="B27" s="4" t="s">
        <v>90</v>
      </c>
      <c r="C27" s="4" t="s">
        <v>92</v>
      </c>
      <c r="D27" s="4" t="str">
        <f t="shared" si="1"/>
        <v>Residential</v>
      </c>
      <c r="F27" s="87"/>
      <c r="H27" s="87">
        <v>0</v>
      </c>
      <c r="J27" s="16"/>
      <c r="O27" s="64"/>
      <c r="P27" s="64" t="s">
        <v>151</v>
      </c>
      <c r="Q27" s="64" t="s">
        <v>152</v>
      </c>
      <c r="R27" s="64"/>
    </row>
    <row r="28" spans="1:26" ht="12.75" customHeight="1" x14ac:dyDescent="0.25">
      <c r="A28" s="19" t="str">
        <f t="shared" si="0"/>
        <v>ResidentialAMI Cost</v>
      </c>
      <c r="B28" s="4" t="s">
        <v>23</v>
      </c>
      <c r="C28" s="4" t="s">
        <v>87</v>
      </c>
      <c r="D28" s="4" t="str">
        <f t="shared" si="1"/>
        <v>Residential</v>
      </c>
      <c r="F28" s="87"/>
      <c r="H28" s="87">
        <v>0</v>
      </c>
      <c r="J28" s="16"/>
      <c r="O28" s="64" t="s">
        <v>13</v>
      </c>
      <c r="P28" s="129" cm="1">
        <f t="array" ref="P28">INDEX('Admin Costs and Asmptns.'!$C$39:$K$70,MATCH($C$1,'Admin Costs and Asmptns.'!$B$39:$B$70,0),MATCH(P$27&amp;"_"&amp;$O28,'Admin Costs and Asmptns.'!$C$37:$K$37&amp;"_"&amp;'Admin Costs and Asmptns.'!$C$38:$K$38,0))</f>
        <v>0</v>
      </c>
      <c r="Q28" s="129" cm="1">
        <f t="array" ref="Q28">INDEX('Admin Costs and Asmptns.'!$C$39:$K$70,MATCH($C$1,'Admin Costs and Asmptns.'!$B$39:$B$70,0),MATCH(Q$27&amp;"_"&amp;$O28,'Admin Costs and Asmptns.'!$C$37:$K$37&amp;"_"&amp;'Admin Costs and Asmptns.'!$C$38:$K$38,0))</f>
        <v>0.90293341458636511</v>
      </c>
      <c r="R28" s="129"/>
    </row>
    <row r="29" spans="1:26" ht="15" x14ac:dyDescent="0.25">
      <c r="A29" s="19" t="str">
        <f t="shared" si="0"/>
        <v>ResidentialSummer DR Event Hours</v>
      </c>
      <c r="B29" s="72" t="s">
        <v>24</v>
      </c>
      <c r="C29" s="72" t="s">
        <v>25</v>
      </c>
      <c r="D29" s="72" t="str">
        <f t="shared" si="1"/>
        <v>Residential</v>
      </c>
      <c r="E29" s="74"/>
      <c r="F29" s="166"/>
      <c r="H29" s="166">
        <f>F29</f>
        <v>0</v>
      </c>
      <c r="J29" s="4" t="s">
        <v>372</v>
      </c>
      <c r="O29" s="64" t="s">
        <v>232</v>
      </c>
      <c r="P29" s="129" cm="1">
        <f t="array" ref="P29">INDEX('Admin Costs and Asmptns.'!$C$39:$K$70,MATCH($C$1,'Admin Costs and Asmptns.'!$B$39:$B$70,0),MATCH(P$27&amp;"_"&amp;$O29,'Admin Costs and Asmptns.'!$C$37:$K$37&amp;"_"&amp;'Admin Costs and Asmptns.'!$C$38:$K$38,0))</f>
        <v>0</v>
      </c>
      <c r="Q29" s="129" cm="1">
        <f t="array" ref="Q29">INDEX('Admin Costs and Asmptns.'!$C$39:$K$70,MATCH($C$1,'Admin Costs and Asmptns.'!$B$39:$B$70,0),MATCH(Q$27&amp;"_"&amp;$O29,'Admin Costs and Asmptns.'!$C$37:$K$37&amp;"_"&amp;'Admin Costs and Asmptns.'!$C$38:$K$38,0))</f>
        <v>9.7066585413634859E-2</v>
      </c>
      <c r="R29" s="129"/>
    </row>
    <row r="30" spans="1:26" ht="15" x14ac:dyDescent="0.25">
      <c r="A30" s="19" t="str">
        <f t="shared" si="0"/>
        <v>ResidentialWinter DR Event Hours</v>
      </c>
      <c r="B30" s="72" t="s">
        <v>26</v>
      </c>
      <c r="C30" s="72" t="s">
        <v>25</v>
      </c>
      <c r="D30" s="72" t="str">
        <f t="shared" si="1"/>
        <v>Residential</v>
      </c>
      <c r="E30" s="74"/>
      <c r="F30" s="166"/>
      <c r="G30" s="74"/>
      <c r="H30" s="166">
        <v>50</v>
      </c>
      <c r="I30" s="74"/>
      <c r="J30" s="4" t="s">
        <v>373</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26" x14ac:dyDescent="0.2">
      <c r="A31" s="19" t="str">
        <f t="shared" si="0"/>
        <v>ResidentialPer kW Annual Incentive</v>
      </c>
      <c r="B31" s="4" t="s">
        <v>37</v>
      </c>
      <c r="C31" s="4" t="s">
        <v>93</v>
      </c>
      <c r="D31" s="4" t="str">
        <f t="shared" si="1"/>
        <v>Residential</v>
      </c>
      <c r="F31" s="87"/>
      <c r="H31" s="87">
        <v>0</v>
      </c>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26" x14ac:dyDescent="0.2">
      <c r="A32" s="19" t="str">
        <f t="shared" si="0"/>
        <v>ResidentialPer kWh Annual Incentive</v>
      </c>
      <c r="B32" s="4" t="s">
        <v>38</v>
      </c>
      <c r="C32" s="4" t="s">
        <v>95</v>
      </c>
      <c r="D32" s="4" t="str">
        <f t="shared" si="1"/>
        <v>Residential</v>
      </c>
      <c r="F32" s="87"/>
      <c r="G32" s="69"/>
      <c r="H32" s="87">
        <v>0</v>
      </c>
      <c r="I32" s="69"/>
      <c r="J32" s="16"/>
      <c r="O32" s="64"/>
      <c r="P32" s="67"/>
      <c r="Q32" s="67"/>
      <c r="R32" s="67"/>
    </row>
    <row r="33" spans="1:18" ht="12.75" customHeight="1" x14ac:dyDescent="0.2">
      <c r="A33" s="19" t="str">
        <f t="shared" si="0"/>
        <v>ResidentialPer Participant Annual Incentive</v>
      </c>
      <c r="B33" s="4" t="s">
        <v>39</v>
      </c>
      <c r="C33" s="4" t="s">
        <v>5</v>
      </c>
      <c r="D33" s="4" t="str">
        <f t="shared" si="1"/>
        <v>Residential</v>
      </c>
      <c r="F33" s="182"/>
      <c r="H33" s="87">
        <v>24</v>
      </c>
      <c r="J33" s="4" t="s">
        <v>185</v>
      </c>
      <c r="O33" s="64" t="s">
        <v>123</v>
      </c>
      <c r="P33" s="181">
        <f>SUM(P28:P31)</f>
        <v>0</v>
      </c>
      <c r="Q33" s="181">
        <f>SUM(Q28:Q31)</f>
        <v>1</v>
      </c>
      <c r="R33" s="181">
        <f>SUM(P33:Q33)</f>
        <v>1</v>
      </c>
    </row>
    <row r="34" spans="1:18" ht="15" x14ac:dyDescent="0.25">
      <c r="A34" s="19" t="str">
        <f t="shared" si="0"/>
        <v>ResidentialProgram Life</v>
      </c>
      <c r="B34" s="4" t="s">
        <v>42</v>
      </c>
      <c r="C34" s="4" t="s">
        <v>43</v>
      </c>
      <c r="D34" s="4" t="str">
        <f t="shared" si="1"/>
        <v>Residential</v>
      </c>
      <c r="F34" s="88"/>
      <c r="H34" s="88">
        <v>8</v>
      </c>
      <c r="N34"/>
      <c r="O34" s="99"/>
      <c r="P34" s="99"/>
      <c r="Q34" s="100"/>
      <c r="R34" s="100"/>
    </row>
    <row r="35" spans="1:18" ht="15" x14ac:dyDescent="0.25">
      <c r="A35" s="19" t="str">
        <f t="shared" si="0"/>
        <v>ResidentialProgram Start Year</v>
      </c>
      <c r="B35" s="4" t="s">
        <v>44</v>
      </c>
      <c r="C35" s="4" t="s">
        <v>45</v>
      </c>
      <c r="D35" s="4" t="str">
        <f t="shared" si="1"/>
        <v>Residential</v>
      </c>
      <c r="F35" s="88"/>
      <c r="H35" s="88">
        <v>2026</v>
      </c>
      <c r="J35" s="4" t="s">
        <v>374</v>
      </c>
      <c r="N35"/>
      <c r="O35" s="99"/>
      <c r="P35" s="99"/>
      <c r="Q35" s="100"/>
      <c r="R35" s="100"/>
    </row>
    <row r="36" spans="1:18" x14ac:dyDescent="0.2">
      <c r="A36" s="19" t="str">
        <f t="shared" si="0"/>
        <v>ResidentialDe-rate</v>
      </c>
      <c r="B36" s="4" t="s">
        <v>31</v>
      </c>
      <c r="C36" s="4" t="s">
        <v>32</v>
      </c>
      <c r="D36" s="4" t="str">
        <f t="shared" si="1"/>
        <v>Residential</v>
      </c>
      <c r="F36" s="90"/>
      <c r="H36" s="90">
        <v>1</v>
      </c>
      <c r="J36" s="16"/>
    </row>
    <row r="37" spans="1:18" x14ac:dyDescent="0.2">
      <c r="A37" s="19" t="str">
        <f t="shared" si="0"/>
        <v>ResidentialNet to Gross Ratio (free ridership)</v>
      </c>
      <c r="B37" s="4" t="s">
        <v>33</v>
      </c>
      <c r="C37" s="4" t="s">
        <v>34</v>
      </c>
      <c r="D37" s="4" t="str">
        <f t="shared" si="1"/>
        <v>Residential</v>
      </c>
      <c r="F37" s="90"/>
      <c r="H37" s="90">
        <v>1</v>
      </c>
      <c r="J37" s="16"/>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x14ac:dyDescent="0.2">
      <c r="B46" s="178" t="s">
        <v>76</v>
      </c>
      <c r="C46" s="8"/>
      <c r="D46" s="8"/>
      <c r="F46" s="8"/>
      <c r="H46" s="8"/>
      <c r="J46" s="9"/>
    </row>
    <row r="47" spans="1:18" ht="15" x14ac:dyDescent="0.25">
      <c r="A47" s="19" t="str">
        <f>D47&amp;B47</f>
        <v>General ServiceSteady State Participation Rate</v>
      </c>
      <c r="B47" s="4" t="s">
        <v>78</v>
      </c>
      <c r="C47" s="4" t="s">
        <v>79</v>
      </c>
      <c r="D47" s="41" t="s">
        <v>232</v>
      </c>
      <c r="F47" s="83"/>
      <c r="H47" s="83">
        <v>0.05</v>
      </c>
      <c r="J47" s="16" t="s">
        <v>375</v>
      </c>
      <c r="L47" s="78" t="s">
        <v>376</v>
      </c>
      <c r="M47" s="71" t="s">
        <v>377</v>
      </c>
    </row>
    <row r="48" spans="1:18" x14ac:dyDescent="0.2">
      <c r="A48" s="19" t="str">
        <f>D48&amp;B48</f>
        <v xml:space="preserve">General ServiceProgram ramp up period </v>
      </c>
      <c r="B48" s="4" t="s">
        <v>1</v>
      </c>
      <c r="C48" s="4" t="s">
        <v>2</v>
      </c>
      <c r="D48" s="4" t="str">
        <f>$D$47</f>
        <v>General Service</v>
      </c>
      <c r="F48" s="92"/>
      <c r="H48" s="92">
        <v>5</v>
      </c>
      <c r="J48" s="16"/>
      <c r="L48" s="44">
        <v>0.02</v>
      </c>
      <c r="M48" s="4" t="s">
        <v>370</v>
      </c>
    </row>
    <row r="49" spans="1:14" x14ac:dyDescent="0.2">
      <c r="A49" s="19" t="str">
        <f>D49&amp;B49</f>
        <v>General ServiceProgram Dropout Rate (Attrition)</v>
      </c>
      <c r="B49" s="4" t="s">
        <v>75</v>
      </c>
      <c r="C49" s="4" t="s">
        <v>80</v>
      </c>
      <c r="D49" s="4" t="str">
        <f>$D$47</f>
        <v>General Service</v>
      </c>
      <c r="F49" s="83"/>
      <c r="H49" s="83">
        <f>H9</f>
        <v>0.01</v>
      </c>
      <c r="J49" s="4">
        <f>J9</f>
        <v>0</v>
      </c>
    </row>
    <row r="50" spans="1:14" x14ac:dyDescent="0.2">
      <c r="A50" s="19" t="str">
        <f>D50&amp;B50</f>
        <v/>
      </c>
    </row>
    <row r="51" spans="1:14" x14ac:dyDescent="0.2">
      <c r="A51" s="19"/>
      <c r="B51" s="178"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c r="H52" s="83">
        <v>0</v>
      </c>
    </row>
    <row r="53" spans="1:14" ht="15" x14ac:dyDescent="0.25">
      <c r="A53" s="19" t="str">
        <f t="shared" si="2"/>
        <v>General ServicePer Customer Summer Peak Reduction (%)</v>
      </c>
      <c r="B53" s="4" t="s">
        <v>18</v>
      </c>
      <c r="C53" s="4" t="s">
        <v>19</v>
      </c>
      <c r="D53" s="4" t="str">
        <f>$D$47</f>
        <v>General Service</v>
      </c>
      <c r="F53" s="83"/>
      <c r="G53" s="74"/>
      <c r="H53" s="83"/>
      <c r="I53" s="74"/>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c r="G54" s="74"/>
      <c r="H54" s="86">
        <f>H14*2.52</f>
        <v>0.504</v>
      </c>
      <c r="I54" s="74"/>
      <c r="J54" s="4" t="s">
        <v>286</v>
      </c>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4" x14ac:dyDescent="0.2">
      <c r="A56" s="19" t="str">
        <f t="shared" si="2"/>
        <v>General ServicePer Customer Winter Peak Reduction (kW)</v>
      </c>
      <c r="B56" s="4" t="s">
        <v>22</v>
      </c>
      <c r="C56" s="4" t="s">
        <v>91</v>
      </c>
      <c r="D56" s="4" t="str">
        <f>$D$47</f>
        <v>General Service</v>
      </c>
      <c r="F56" s="86"/>
      <c r="G56" s="74"/>
      <c r="H56" s="86">
        <f>H16*2.52</f>
        <v>0.504</v>
      </c>
      <c r="I56" s="74"/>
      <c r="J56" s="4" t="s">
        <v>286</v>
      </c>
      <c r="M56" s="56"/>
    </row>
    <row r="57" spans="1:14" x14ac:dyDescent="0.2">
      <c r="A57" s="19" t="str">
        <f t="shared" si="2"/>
        <v/>
      </c>
    </row>
    <row r="58" spans="1:14" x14ac:dyDescent="0.2">
      <c r="A58" s="19"/>
      <c r="B58" s="178"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c r="H59" s="87">
        <f>$O$26*INDEX($P$28:$Q$33,MATCH($D59,$O$28:$O$33,0),MATCH(H$5,$P$27:$Q$27,0))</f>
        <v>7279.9939060226143</v>
      </c>
      <c r="J59" s="4" t="s">
        <v>182</v>
      </c>
    </row>
    <row r="60" spans="1:14" x14ac:dyDescent="0.2">
      <c r="A60" s="19" t="str">
        <f t="shared" si="3"/>
        <v>General ServiceProgram Development Cost (per MW basis)</v>
      </c>
      <c r="B60" s="4" t="s">
        <v>134</v>
      </c>
      <c r="C60" s="4" t="str">
        <f>C62</f>
        <v>$/MW @meter</v>
      </c>
      <c r="D60" s="4" t="str">
        <f>D61</f>
        <v>General Service</v>
      </c>
      <c r="F60" s="115"/>
      <c r="H60" s="115" t="str">
        <f>IFERROR(H59/INDEX(#REF!,MATCH($D60,$O$28:$O$32,0),MATCH(H$5,#REF!,0)),"-")</f>
        <v>-</v>
      </c>
      <c r="J60" s="16"/>
    </row>
    <row r="61" spans="1:14" x14ac:dyDescent="0.2">
      <c r="A61" s="19" t="str">
        <f t="shared" si="3"/>
        <v>General ServiceAnnual Program Administration Cost</v>
      </c>
      <c r="B61" s="4" t="s">
        <v>4</v>
      </c>
      <c r="C61" s="4" t="s">
        <v>28</v>
      </c>
      <c r="D61" s="4" t="str">
        <f t="shared" si="4"/>
        <v>General Service</v>
      </c>
      <c r="F61" s="87"/>
      <c r="H61" s="87">
        <f>$O$24*INDEX($P$28:$Q$33,MATCH($D61,$O$28:$O$33,0),MATCH(H$5,$P$27:$Q$27,0))</f>
        <v>8735.9926872271371</v>
      </c>
      <c r="J61" s="4" t="s">
        <v>113</v>
      </c>
    </row>
    <row r="62" spans="1:14" x14ac:dyDescent="0.2">
      <c r="A62" s="19" t="str">
        <f t="shared" si="3"/>
        <v>General ServiceAnnual Program Administration Cost (per MW basis)</v>
      </c>
      <c r="B62" s="4" t="s">
        <v>89</v>
      </c>
      <c r="C62" s="4" t="s">
        <v>94</v>
      </c>
      <c r="D62" s="4" t="str">
        <f t="shared" si="4"/>
        <v>General Service</v>
      </c>
      <c r="F62" s="115"/>
      <c r="H62" s="115" t="str">
        <f>IFERROR(H61/INDEX(#REF!,MATCH($D62,$O$28:$O$32,0),MATCH(H$5,#REF!,0)),"-")</f>
        <v>-</v>
      </c>
      <c r="J62" s="16"/>
    </row>
    <row r="63" spans="1:14" x14ac:dyDescent="0.2">
      <c r="A63" s="19" t="str">
        <f t="shared" si="3"/>
        <v>General ServicePer Customer Annual Marketing/Recruitment Cost</v>
      </c>
      <c r="B63" s="4" t="s">
        <v>35</v>
      </c>
      <c r="C63" s="4" t="s">
        <v>36</v>
      </c>
      <c r="D63" s="4" t="str">
        <f t="shared" si="4"/>
        <v>General Service</v>
      </c>
      <c r="F63" s="87"/>
      <c r="H63" s="87">
        <v>75</v>
      </c>
      <c r="J63" s="16" t="s">
        <v>383</v>
      </c>
    </row>
    <row r="64" spans="1:14" x14ac:dyDescent="0.2">
      <c r="A64" s="19" t="str">
        <f t="shared" si="3"/>
        <v>General ServiceAnnual O&amp;M Cost</v>
      </c>
      <c r="B64" s="4" t="s">
        <v>27</v>
      </c>
      <c r="C64" s="4" t="s">
        <v>5</v>
      </c>
      <c r="D64" s="4" t="str">
        <f t="shared" si="4"/>
        <v>General Service</v>
      </c>
      <c r="F64" s="87"/>
      <c r="H64" s="87">
        <f>0.05*H66</f>
        <v>24.25</v>
      </c>
      <c r="J64" s="4" t="s">
        <v>179</v>
      </c>
    </row>
    <row r="65" spans="1:10" x14ac:dyDescent="0.2">
      <c r="A65" s="19" t="str">
        <f t="shared" si="3"/>
        <v>General ServiceAnnual O&amp;M Cost per MW</v>
      </c>
      <c r="B65" s="4" t="s">
        <v>88</v>
      </c>
      <c r="C65" s="4" t="s">
        <v>94</v>
      </c>
      <c r="D65" s="4" t="str">
        <f t="shared" si="4"/>
        <v>General Service</v>
      </c>
      <c r="F65" s="87"/>
      <c r="H65" s="87">
        <v>0</v>
      </c>
      <c r="J65" s="16"/>
    </row>
    <row r="66" spans="1:10" x14ac:dyDescent="0.2">
      <c r="A66" s="19" t="str">
        <f t="shared" si="3"/>
        <v>General ServiceCost of Equip + Install</v>
      </c>
      <c r="B66" s="4" t="s">
        <v>29</v>
      </c>
      <c r="C66" s="4" t="s">
        <v>30</v>
      </c>
      <c r="D66" s="4" t="str">
        <f t="shared" si="4"/>
        <v>General Service</v>
      </c>
      <c r="F66" s="87"/>
      <c r="H66" s="87">
        <f>160+200+125</f>
        <v>485</v>
      </c>
      <c r="J66" s="4" t="s">
        <v>371</v>
      </c>
    </row>
    <row r="67" spans="1:10" x14ac:dyDescent="0.2">
      <c r="A67" s="19" t="str">
        <f t="shared" si="3"/>
        <v>General ServiceCost of Equip + Install (per kW basis)</v>
      </c>
      <c r="B67" s="4" t="s">
        <v>90</v>
      </c>
      <c r="C67" s="4" t="s">
        <v>92</v>
      </c>
      <c r="D67" s="4" t="str">
        <f t="shared" si="4"/>
        <v>General Service</v>
      </c>
      <c r="F67" s="87"/>
      <c r="H67" s="87">
        <v>0</v>
      </c>
      <c r="J67" s="62"/>
    </row>
    <row r="68" spans="1:10" x14ac:dyDescent="0.2">
      <c r="A68" s="19" t="str">
        <f t="shared" si="3"/>
        <v>General ServiceAMI Cost</v>
      </c>
      <c r="B68" s="4" t="s">
        <v>23</v>
      </c>
      <c r="C68" s="4" t="s">
        <v>87</v>
      </c>
      <c r="D68" s="4" t="str">
        <f t="shared" si="4"/>
        <v>General Service</v>
      </c>
      <c r="F68" s="87"/>
      <c r="H68" s="87">
        <v>0</v>
      </c>
      <c r="J68" s="16"/>
    </row>
    <row r="69" spans="1:10" x14ac:dyDescent="0.2">
      <c r="A69" s="19" t="str">
        <f t="shared" si="3"/>
        <v>General ServiceSummer DR Event Hours</v>
      </c>
      <c r="B69" s="72" t="s">
        <v>24</v>
      </c>
      <c r="C69" s="72" t="s">
        <v>25</v>
      </c>
      <c r="D69" s="72" t="str">
        <f t="shared" si="4"/>
        <v>General Service</v>
      </c>
      <c r="E69" s="74"/>
      <c r="F69" s="166"/>
      <c r="H69" s="166">
        <f>H29</f>
        <v>0</v>
      </c>
      <c r="I69" s="74"/>
      <c r="J69" s="4" t="s">
        <v>372</v>
      </c>
    </row>
    <row r="70" spans="1:10" x14ac:dyDescent="0.2">
      <c r="A70" s="19" t="str">
        <f t="shared" si="3"/>
        <v>General ServiceWinter DR Event Hours</v>
      </c>
      <c r="B70" s="72" t="s">
        <v>26</v>
      </c>
      <c r="C70" s="72" t="s">
        <v>25</v>
      </c>
      <c r="D70" s="72" t="str">
        <f t="shared" si="4"/>
        <v>General Service</v>
      </c>
      <c r="E70" s="74"/>
      <c r="F70" s="166"/>
      <c r="H70" s="166">
        <f>H30</f>
        <v>50</v>
      </c>
      <c r="I70" s="74"/>
      <c r="J70" s="4" t="s">
        <v>373</v>
      </c>
    </row>
    <row r="71" spans="1:10" x14ac:dyDescent="0.2">
      <c r="A71" s="19" t="str">
        <f t="shared" si="3"/>
        <v>General ServicePer kW Annual Incentive</v>
      </c>
      <c r="B71" s="4" t="s">
        <v>37</v>
      </c>
      <c r="C71" s="4" t="s">
        <v>93</v>
      </c>
      <c r="D71" s="4" t="str">
        <f t="shared" si="4"/>
        <v>General Service</v>
      </c>
      <c r="F71" s="87"/>
      <c r="H71" s="87">
        <v>0</v>
      </c>
      <c r="J71" s="16"/>
    </row>
    <row r="72" spans="1:10" x14ac:dyDescent="0.2">
      <c r="A72" s="19" t="str">
        <f t="shared" si="3"/>
        <v>General ServicePer kWh Annual Incentive</v>
      </c>
      <c r="B72" s="4" t="s">
        <v>38</v>
      </c>
      <c r="C72" s="4" t="s">
        <v>95</v>
      </c>
      <c r="D72" s="4" t="str">
        <f t="shared" si="4"/>
        <v>General Service</v>
      </c>
      <c r="F72" s="87"/>
      <c r="G72" s="69"/>
      <c r="H72" s="87">
        <v>0</v>
      </c>
      <c r="J72" s="16"/>
    </row>
    <row r="73" spans="1:10" x14ac:dyDescent="0.2">
      <c r="A73" s="19" t="str">
        <f t="shared" si="3"/>
        <v>General ServicePer Participant Annual Incentive</v>
      </c>
      <c r="B73" s="4" t="s">
        <v>39</v>
      </c>
      <c r="C73" s="4" t="s">
        <v>5</v>
      </c>
      <c r="D73" s="4" t="str">
        <f t="shared" si="4"/>
        <v>General Service</v>
      </c>
      <c r="F73" s="87"/>
      <c r="H73" s="87">
        <v>24</v>
      </c>
      <c r="J73" s="4" t="s">
        <v>185</v>
      </c>
    </row>
    <row r="74" spans="1:10" x14ac:dyDescent="0.2">
      <c r="A74" s="19" t="str">
        <f t="shared" si="3"/>
        <v>General ServiceProgram Life</v>
      </c>
      <c r="B74" s="4" t="s">
        <v>42</v>
      </c>
      <c r="C74" s="4" t="s">
        <v>43</v>
      </c>
      <c r="D74" s="4" t="str">
        <f t="shared" si="4"/>
        <v>General Service</v>
      </c>
      <c r="F74" s="88"/>
      <c r="H74" s="88">
        <v>8</v>
      </c>
    </row>
    <row r="75" spans="1:10" x14ac:dyDescent="0.2">
      <c r="A75" s="19" t="str">
        <f t="shared" si="3"/>
        <v>General ServiceProgram Start Year</v>
      </c>
      <c r="B75" s="4" t="s">
        <v>44</v>
      </c>
      <c r="C75" s="4" t="s">
        <v>45</v>
      </c>
      <c r="D75" s="4" t="str">
        <f t="shared" si="4"/>
        <v>General Service</v>
      </c>
      <c r="F75" s="88"/>
      <c r="H75" s="88">
        <v>2026</v>
      </c>
      <c r="J75" s="4" t="s">
        <v>374</v>
      </c>
    </row>
    <row r="76" spans="1:10" x14ac:dyDescent="0.2">
      <c r="A76" s="19" t="str">
        <f t="shared" si="3"/>
        <v>General ServiceDe-rate</v>
      </c>
      <c r="B76" s="4" t="s">
        <v>31</v>
      </c>
      <c r="C76" s="4" t="s">
        <v>32</v>
      </c>
      <c r="D76" s="4" t="str">
        <f t="shared" si="4"/>
        <v>General Service</v>
      </c>
      <c r="F76" s="90"/>
      <c r="H76" s="90">
        <v>1</v>
      </c>
      <c r="J76" s="16"/>
    </row>
    <row r="77" spans="1:10" x14ac:dyDescent="0.2">
      <c r="A77" s="19" t="str">
        <f t="shared" si="3"/>
        <v>General ServiceNet to Gross Ratio (free ridership)</v>
      </c>
      <c r="B77" s="4" t="s">
        <v>33</v>
      </c>
      <c r="C77" s="4" t="s">
        <v>34</v>
      </c>
      <c r="D77" s="4" t="str">
        <f t="shared" si="4"/>
        <v>General Service</v>
      </c>
      <c r="F77" s="90"/>
      <c r="H77" s="90">
        <v>1</v>
      </c>
      <c r="J77" s="16"/>
    </row>
    <row r="103" spans="1:1" x14ac:dyDescent="0.2">
      <c r="A103" s="19"/>
    </row>
    <row r="141" spans="1:2" x14ac:dyDescent="0.2">
      <c r="A141" s="19" t="str">
        <f>D141&amp;B141</f>
        <v>Program Development Cost (per MW basis)</v>
      </c>
      <c r="B141" s="4" t="s">
        <v>134</v>
      </c>
    </row>
  </sheetData>
  <mergeCells count="8">
    <mergeCell ref="B3:B5"/>
    <mergeCell ref="C3:C5"/>
    <mergeCell ref="D3:D5"/>
    <mergeCell ref="J3:J5"/>
    <mergeCell ref="B43:B45"/>
    <mergeCell ref="C43:C45"/>
    <mergeCell ref="D43:D45"/>
    <mergeCell ref="J43:J45"/>
  </mergeCells>
  <hyperlinks>
    <hyperlink ref="M47" r:id="rId1" xr:uid="{BE879969-AA07-4D7D-9D49-2AB44AC8BED9}"/>
    <hyperlink ref="Q7" r:id="rId2" xr:uid="{C30C91FF-E0AB-412C-8AF0-6A630E372C4F}"/>
    <hyperlink ref="Q6" r:id="rId3" xr:uid="{C0494799-0565-4AEA-AA0E-5055C82A44D3}"/>
  </hyperlinks>
  <pageMargins left="0.7" right="0.7" top="0.75" bottom="0.75" header="0.3" footer="0.3"/>
  <pageSetup orientation="portrait" r:id="rId4"/>
  <legacy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09ACB-08A5-4992-A322-903894C9DE95}">
  <sheetPr codeName="Sheet18">
    <tabColor theme="5"/>
  </sheetPr>
  <dimension ref="A1:R141"/>
  <sheetViews>
    <sheetView topLeftCell="A46"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3.28515625" style="4" customWidth="1"/>
    <col min="13" max="14" width="9.28515625" style="4"/>
    <col min="15" max="15" width="13.28515625" style="4" bestFit="1" customWidth="1"/>
    <col min="16" max="17" width="10.42578125" style="4" bestFit="1" customWidth="1"/>
    <col min="18" max="16384" width="9.28515625" style="4"/>
  </cols>
  <sheetData>
    <row r="1" spans="1:17" s="5" customFormat="1" ht="15.75" x14ac:dyDescent="0.25">
      <c r="B1" s="12" t="s">
        <v>46</v>
      </c>
      <c r="C1" s="13" t="s">
        <v>379</v>
      </c>
      <c r="D1" s="4"/>
      <c r="E1" s="10"/>
      <c r="F1" s="19" t="str">
        <f>F3&amp;F5</f>
        <v>Market PotentialWA</v>
      </c>
      <c r="G1" s="10"/>
      <c r="H1" s="19" t="str">
        <f>H3&amp;H5</f>
        <v>Market PotentialID</v>
      </c>
      <c r="I1" s="10"/>
      <c r="J1" s="30"/>
      <c r="L1" s="328" t="s">
        <v>488</v>
      </c>
      <c r="M1" s="329"/>
      <c r="N1" s="330"/>
    </row>
    <row r="2" spans="1:17" ht="15.75" customHeight="1" x14ac:dyDescent="0.25">
      <c r="F2" s="42" t="s">
        <v>284</v>
      </c>
      <c r="H2" s="42" t="s">
        <v>284</v>
      </c>
      <c r="J2" s="30"/>
      <c r="L2" s="333" t="s">
        <v>151</v>
      </c>
      <c r="M2" s="331" t="s">
        <v>471</v>
      </c>
      <c r="N2" s="332" t="s">
        <v>472</v>
      </c>
    </row>
    <row r="3" spans="1:17"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7"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7"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c r="O5"/>
      <c r="P5"/>
      <c r="Q5"/>
    </row>
    <row r="6" spans="1:17"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c r="O6"/>
      <c r="P6"/>
      <c r="Q6"/>
    </row>
    <row r="7" spans="1:17" ht="15" x14ac:dyDescent="0.25">
      <c r="A7" s="19" t="str">
        <f>D7&amp;B7</f>
        <v>ResidentialSteady State Participation Rate</v>
      </c>
      <c r="B7" s="4" t="s">
        <v>78</v>
      </c>
      <c r="C7" s="4" t="s">
        <v>79</v>
      </c>
      <c r="D7" s="41" t="s">
        <v>13</v>
      </c>
      <c r="F7" s="107"/>
      <c r="H7" s="107">
        <v>0.15</v>
      </c>
      <c r="J7" t="s">
        <v>367</v>
      </c>
      <c r="L7" s="335" t="s">
        <v>152</v>
      </c>
      <c r="M7" s="331"/>
      <c r="N7" s="332"/>
      <c r="O7"/>
      <c r="P7"/>
      <c r="Q7"/>
    </row>
    <row r="8" spans="1:17" ht="15" x14ac:dyDescent="0.25">
      <c r="A8" s="19" t="str">
        <f>D8&amp;B8</f>
        <v xml:space="preserve">ResidentialProgram ramp up period </v>
      </c>
      <c r="B8" s="4" t="s">
        <v>1</v>
      </c>
      <c r="C8" s="4" t="s">
        <v>2</v>
      </c>
      <c r="D8" s="4" t="str">
        <f>$D$7</f>
        <v>Residential</v>
      </c>
      <c r="F8" s="108"/>
      <c r="H8" s="108">
        <v>5</v>
      </c>
      <c r="J8"/>
      <c r="L8" s="334" t="s">
        <v>13</v>
      </c>
      <c r="M8" s="358" t="e" cm="1">
        <f t="array" ref="M8">INDEX(#REF!,MATCH(LEFT($L8,3),LEFT(#REF!,3),0))*10^3/#REF!</f>
        <v>#REF!</v>
      </c>
      <c r="N8" s="359" t="e" cm="1">
        <f t="array" ref="N8">INDEX(#REF!,MATCH(LEFT($L8,3),LEFT(#REF!,3),0))*10^3/#REF!</f>
        <v>#REF!</v>
      </c>
      <c r="O8"/>
      <c r="P8"/>
      <c r="Q8"/>
    </row>
    <row r="9" spans="1:17" ht="15" x14ac:dyDescent="0.25">
      <c r="A9" s="19" t="str">
        <f>D9&amp;B9</f>
        <v>ResidentialProgram Dropout Rate (Attrition)</v>
      </c>
      <c r="B9" s="4" t="s">
        <v>75</v>
      </c>
      <c r="C9" s="4" t="s">
        <v>80</v>
      </c>
      <c r="D9" s="4" t="str">
        <f>$D$7</f>
        <v>Residential</v>
      </c>
      <c r="F9" s="107"/>
      <c r="H9" s="107">
        <v>0.01</v>
      </c>
      <c r="J9" s="125"/>
      <c r="L9" s="334" t="s">
        <v>232</v>
      </c>
      <c r="M9" s="358" t="e" cm="1">
        <f t="array" ref="M9">INDEX(#REF!,MATCH(LEFT($L9,3),LEFT(#REF!,3),0))*10^3/INDEX(#REF!,MATCH($L9,#REF!,0))</f>
        <v>#REF!</v>
      </c>
      <c r="N9" s="359" t="e" cm="1">
        <f t="array" ref="N9">INDEX(#REF!,MATCH(LEFT($L9,3),LEFT(#REF!,3),0))*10^3/INDEX(#REF!,MATCH($L9,#REF!,0))</f>
        <v>#REF!</v>
      </c>
    </row>
    <row r="10" spans="1:17" ht="15" x14ac:dyDescent="0.25">
      <c r="A10" s="19"/>
      <c r="L10" s="334" t="s">
        <v>233</v>
      </c>
      <c r="M10" s="337" t="e" cm="1">
        <f t="array" ref="M10">INDEX(#REF!,MATCH(LEFT($L10,3),LEFT(#REF!,3),0))*10^3/INDEX(#REF!,MATCH($L10,#REF!,0))</f>
        <v>#REF!</v>
      </c>
      <c r="N10" s="338" t="e" cm="1">
        <f t="array" ref="N10">INDEX(#REF!,MATCH(LEFT($L10,3),LEFT(#REF!,3),0))*10^3/INDEX(#REF!,MATCH($L10,#REF!,0))</f>
        <v>#REF!</v>
      </c>
    </row>
    <row r="11" spans="1:17"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7" ht="15.75" thickBot="1" x14ac:dyDescent="0.3">
      <c r="A12" s="19" t="str">
        <f t="shared" ref="A12:A37" si="0">D12&amp;B12</f>
        <v>ResidentialEvent Non-Performance Rate</v>
      </c>
      <c r="B12" s="4" t="s">
        <v>11</v>
      </c>
      <c r="C12" s="4" t="s">
        <v>12</v>
      </c>
      <c r="D12" s="4" t="str">
        <f>$D$7</f>
        <v>Residential</v>
      </c>
      <c r="F12" s="107"/>
      <c r="H12" s="107">
        <v>0</v>
      </c>
      <c r="J12"/>
    </row>
    <row r="13" spans="1:17" ht="15" x14ac:dyDescent="0.25">
      <c r="A13" s="19" t="str">
        <f t="shared" si="0"/>
        <v>ResidentialPer Customer Summer Peak Reduction (%)</v>
      </c>
      <c r="B13" s="4" t="s">
        <v>18</v>
      </c>
      <c r="C13" s="4" t="s">
        <v>19</v>
      </c>
      <c r="D13" s="4" t="str">
        <f>$D$7</f>
        <v>Residential</v>
      </c>
      <c r="F13" s="107"/>
      <c r="G13" s="74"/>
      <c r="H13" s="107"/>
      <c r="I13" s="74"/>
      <c r="J13"/>
      <c r="L13" s="328" t="s">
        <v>489</v>
      </c>
      <c r="M13" s="329" t="s">
        <v>151</v>
      </c>
      <c r="N13" s="330" t="s">
        <v>152</v>
      </c>
    </row>
    <row r="14" spans="1:17" ht="15" x14ac:dyDescent="0.25">
      <c r="A14" s="19" t="str">
        <f t="shared" si="0"/>
        <v>ResidentialPer Customer Summer Peak Reduction (kW)</v>
      </c>
      <c r="B14" s="4" t="s">
        <v>20</v>
      </c>
      <c r="C14" s="4" t="s">
        <v>91</v>
      </c>
      <c r="D14" s="4" t="str">
        <f>$D$7</f>
        <v>Residential</v>
      </c>
      <c r="F14" s="112"/>
      <c r="G14" s="74"/>
      <c r="H14" s="112">
        <f>'DLC Water Heating'!H14</f>
        <v>0.2</v>
      </c>
      <c r="I14" s="74"/>
      <c r="J14" s="183" t="str">
        <f>'DLC Water Heating'!J14</f>
        <v>NWPC Electric Resistance Switch Summer Impact, derated to align with Wh proportion of peak load from EE study</v>
      </c>
      <c r="L14" s="366" t="s">
        <v>471</v>
      </c>
      <c r="M14" s="365" t="e">
        <f>IF(F14&gt;0,F14/INDEX($M$3:$M$6,MATCH($D14,$L$3:$L$6,0)),F13*INDEX($M$3:$M$6,MATCH($D14,$L$3:$L$6,0)))</f>
        <v>#REF!</v>
      </c>
      <c r="N14" s="367" t="e">
        <f>IF(H14&gt;0,H14/INDEX($M$8:$M$11,MATCH($D14,$L$8:$L$11,0)),H13*INDEX($M$8:$M$11,MATCH($D14,$L$8:$L$11,0)))</f>
        <v>#REF!</v>
      </c>
    </row>
    <row r="15" spans="1:17" ht="15.75" thickBot="1" x14ac:dyDescent="0.3">
      <c r="A15" s="19" t="str">
        <f t="shared" si="0"/>
        <v>ResidentialPer Customer Winter Peak Reduction (%)</v>
      </c>
      <c r="B15" s="4" t="s">
        <v>21</v>
      </c>
      <c r="C15" s="4" t="s">
        <v>19</v>
      </c>
      <c r="D15" s="4" t="str">
        <f>$D$7</f>
        <v>Residential</v>
      </c>
      <c r="F15" s="107"/>
      <c r="G15" s="74"/>
      <c r="H15" s="107"/>
      <c r="I15" s="74"/>
      <c r="L15" s="368" t="s">
        <v>472</v>
      </c>
      <c r="M15" s="369" t="e">
        <f>IF(F16&gt;0,F16/INDEX($N$3:$N$6,MATCH($D16,$L$3:$L$6,0)),F15*INDEX($N$3:$N$6,MATCH($D16,$L$3:$L$6,0)))</f>
        <v>#REF!</v>
      </c>
      <c r="N15" s="370" t="e">
        <f>IF(H16&gt;0,H16/INDEX($N$8:$N$11,MATCH($D16,$L$8:$L$11,0)),H15*INDEX($N$8:$N$11,MATCH($D16,$L$8:$L$11,0)))</f>
        <v>#REF!</v>
      </c>
    </row>
    <row r="16" spans="1:17" ht="15" x14ac:dyDescent="0.25">
      <c r="A16" s="19" t="str">
        <f t="shared" si="0"/>
        <v>ResidentialPer Customer Winter Peak Reduction (kW)</v>
      </c>
      <c r="B16" s="4" t="s">
        <v>22</v>
      </c>
      <c r="C16" s="4" t="s">
        <v>91</v>
      </c>
      <c r="D16" s="4" t="str">
        <f>$D$7</f>
        <v>Residential</v>
      </c>
      <c r="F16" s="112"/>
      <c r="G16" s="74"/>
      <c r="H16" s="112">
        <f>'DLC Water Heating'!H16</f>
        <v>0.2</v>
      </c>
      <c r="I16" s="74"/>
      <c r="J16" s="183" t="str">
        <f>'DLC Water Heating'!J16</f>
        <v>NWPC Electric Resistance Switch Winter Impact, derated to align with Wh proportion of peak load from EE study</v>
      </c>
    </row>
    <row r="17" spans="1:18" x14ac:dyDescent="0.2">
      <c r="A17" s="19" t="str">
        <f t="shared" si="0"/>
        <v/>
      </c>
    </row>
    <row r="18" spans="1:18" ht="15" customHeight="1" x14ac:dyDescent="0.2">
      <c r="A18" s="19"/>
      <c r="B18" s="7" t="s">
        <v>48</v>
      </c>
      <c r="C18" s="8"/>
      <c r="D18" s="8"/>
      <c r="F18" s="8"/>
      <c r="H18" s="8"/>
      <c r="J18" s="9"/>
    </row>
    <row r="19" spans="1:18" ht="15" x14ac:dyDescent="0.25">
      <c r="A19" s="19" t="str">
        <f t="shared" si="0"/>
        <v>ResidentialProgram Development Cost</v>
      </c>
      <c r="B19" s="4" t="s">
        <v>40</v>
      </c>
      <c r="C19" s="4" t="s">
        <v>41</v>
      </c>
      <c r="D19" s="4" t="str">
        <f t="shared" ref="D19:D37" si="1">$D$7</f>
        <v>Residential</v>
      </c>
      <c r="F19" s="94"/>
      <c r="H19" s="94">
        <f>$O$26*INDEX($P$28:$Q$32,MATCH($D19,$O$28:$O$32,0),MATCH(H$5,$P$27:$Q$27,0))</f>
        <v>67720.006093977398</v>
      </c>
      <c r="J19"/>
      <c r="O19" s="64" t="s">
        <v>326</v>
      </c>
      <c r="P19" s="64"/>
      <c r="Q19" s="64"/>
      <c r="R19" s="64"/>
    </row>
    <row r="20" spans="1:18" ht="15" x14ac:dyDescent="0.25">
      <c r="A20" s="19" t="str">
        <f t="shared" si="0"/>
        <v>ResidentialProgram Development Cost (per MW basis)</v>
      </c>
      <c r="B20" s="4" t="s">
        <v>134</v>
      </c>
      <c r="C20" s="4" t="str">
        <f>C22</f>
        <v>$/MW @meter</v>
      </c>
      <c r="D20" s="4" t="str">
        <f t="shared" si="1"/>
        <v>Residential</v>
      </c>
      <c r="F20" s="114"/>
      <c r="H20" s="114" t="str">
        <f>IFERROR(H19/INDEX(#REF!,MATCH($D20,$O$28:$O$32,0),MATCH(H$5,#REF!,0)),"-")</f>
        <v>-</v>
      </c>
      <c r="J20" s="16"/>
      <c r="O20" s="64"/>
      <c r="P20" s="64"/>
      <c r="Q20" s="64"/>
      <c r="R20" s="64"/>
    </row>
    <row r="21" spans="1:18" ht="15" x14ac:dyDescent="0.25">
      <c r="A21" s="19" t="str">
        <f t="shared" si="0"/>
        <v>ResidentialAnnual Program Administration Cost</v>
      </c>
      <c r="B21" s="4" t="s">
        <v>4</v>
      </c>
      <c r="C21" s="4" t="s">
        <v>28</v>
      </c>
      <c r="D21" s="4" t="str">
        <f t="shared" si="1"/>
        <v>Residential</v>
      </c>
      <c r="F21" s="94"/>
      <c r="H21" s="94">
        <f>$O$24*INDEX($P$28:$Q$32,MATCH($D21,$O$28:$O$32,0),MATCH(H$5,$P$27:$Q$27,0))</f>
        <v>54176.004875181912</v>
      </c>
      <c r="J21" t="s">
        <v>113</v>
      </c>
      <c r="O21" s="64" t="s">
        <v>551</v>
      </c>
      <c r="P21" s="64"/>
      <c r="Q21" s="64"/>
      <c r="R21" s="64"/>
    </row>
    <row r="22" spans="1:18" ht="15" x14ac:dyDescent="0.25">
      <c r="A22" s="19" t="str">
        <f t="shared" si="0"/>
        <v>ResidentialAnnual Program Administration Cost (per MW basis)</v>
      </c>
      <c r="B22" s="4" t="s">
        <v>89</v>
      </c>
      <c r="C22" s="4" t="s">
        <v>94</v>
      </c>
      <c r="D22" s="4" t="str">
        <f t="shared" si="1"/>
        <v>Residential</v>
      </c>
      <c r="F22" s="114"/>
      <c r="H22" s="114" t="s">
        <v>378</v>
      </c>
      <c r="J22" s="16"/>
      <c r="O22" s="64"/>
      <c r="P22" s="64"/>
      <c r="Q22" s="64"/>
      <c r="R22" s="64"/>
    </row>
    <row r="23" spans="1:18" ht="15" x14ac:dyDescent="0.25">
      <c r="A23" s="19" t="str">
        <f t="shared" si="0"/>
        <v>ResidentialPer Customer Annual Marketing/Recruitment Cost</v>
      </c>
      <c r="B23" s="4" t="s">
        <v>35</v>
      </c>
      <c r="C23" s="4" t="s">
        <v>36</v>
      </c>
      <c r="D23" s="4" t="str">
        <f t="shared" si="1"/>
        <v>Residential</v>
      </c>
      <c r="F23" s="94"/>
      <c r="H23" s="94">
        <v>60</v>
      </c>
      <c r="J23" s="16" t="s">
        <v>383</v>
      </c>
      <c r="O23" s="65" t="s">
        <v>111</v>
      </c>
      <c r="P23" s="66"/>
      <c r="Q23" s="64"/>
      <c r="R23" s="64"/>
    </row>
    <row r="24" spans="1:18" ht="15" x14ac:dyDescent="0.25">
      <c r="A24" s="19" t="str">
        <f t="shared" si="0"/>
        <v>ResidentialAnnual O&amp;M Cost</v>
      </c>
      <c r="B24" s="4" t="s">
        <v>27</v>
      </c>
      <c r="C24" s="4" t="s">
        <v>5</v>
      </c>
      <c r="D24" s="4" t="str">
        <f t="shared" si="1"/>
        <v>Residential</v>
      </c>
      <c r="F24" s="94"/>
      <c r="H24" s="94">
        <v>0</v>
      </c>
      <c r="J24" t="s">
        <v>380</v>
      </c>
      <c r="O24" s="388">
        <f>INDEX('Admin Costs and Asmptns.'!$D$14:$D$28,MATCH(IF(LEFT($C$1,9)="Ancillary","Ancillary Services",IF(LEFT($C$1,9)="CTA-2045 ", "CTA-2045 ",IF(LEFT($C$1,9)="Time-of-u","Time-of-use Rates",$C$1))),'Admin Costs and Asmptns.'!$B$14:$B$28,0))</f>
        <v>60000</v>
      </c>
      <c r="P24" s="64"/>
      <c r="Q24" s="66"/>
      <c r="R24" s="66"/>
    </row>
    <row r="25" spans="1:18" ht="15" x14ac:dyDescent="0.25">
      <c r="A25" s="19" t="str">
        <f t="shared" si="0"/>
        <v>ResidentialAnnual O&amp;M Cost per MW</v>
      </c>
      <c r="B25" s="4" t="s">
        <v>88</v>
      </c>
      <c r="C25" s="4" t="s">
        <v>94</v>
      </c>
      <c r="D25" s="4" t="str">
        <f t="shared" si="1"/>
        <v>Residential</v>
      </c>
      <c r="F25" s="94"/>
      <c r="H25" s="94">
        <v>0</v>
      </c>
      <c r="J25" s="16"/>
      <c r="O25" s="65" t="s">
        <v>112</v>
      </c>
      <c r="P25" s="64"/>
      <c r="Q25" s="64"/>
      <c r="R25" s="64"/>
    </row>
    <row r="26" spans="1:18" ht="15" x14ac:dyDescent="0.25">
      <c r="A26" s="19" t="str">
        <f t="shared" si="0"/>
        <v>ResidentialCost of Equip + Install</v>
      </c>
      <c r="B26" s="4" t="s">
        <v>29</v>
      </c>
      <c r="C26" s="4" t="s">
        <v>30</v>
      </c>
      <c r="D26" s="4" t="str">
        <f t="shared" si="1"/>
        <v>Residential</v>
      </c>
      <c r="F26" s="94"/>
      <c r="H26" s="94">
        <v>0</v>
      </c>
      <c r="J26" t="s">
        <v>380</v>
      </c>
      <c r="O26" s="388">
        <f>INDEX('Admin Costs and Asmptns.'!$E$14:$E$28,MATCH(IF(LEFT($C$1,9)="Ancillary","Ancillary Services",IF(LEFT($C$1,9)="CTA-2045 ", "CTA-2045 ",IF(LEFT($C$1,9)="Time-of-u","Time-of-use Rates",$C$1))),'Admin Costs and Asmptns.'!$B$14:$B$28,0))</f>
        <v>75000</v>
      </c>
      <c r="P26" s="64"/>
      <c r="Q26" s="64"/>
      <c r="R26" s="64"/>
    </row>
    <row r="27" spans="1:18" ht="15" x14ac:dyDescent="0.25">
      <c r="A27" s="19" t="str">
        <f t="shared" si="0"/>
        <v>ResidentialCost of Equip + Install (per kW basis)</v>
      </c>
      <c r="B27" s="4" t="s">
        <v>90</v>
      </c>
      <c r="C27" s="4" t="s">
        <v>92</v>
      </c>
      <c r="D27" s="4" t="str">
        <f t="shared" si="1"/>
        <v>Residential</v>
      </c>
      <c r="F27" s="94"/>
      <c r="H27" s="94">
        <v>0</v>
      </c>
      <c r="J27" s="16"/>
      <c r="O27" s="64"/>
      <c r="P27" s="64" t="s">
        <v>151</v>
      </c>
      <c r="Q27" s="64" t="s">
        <v>152</v>
      </c>
      <c r="R27" s="64"/>
    </row>
    <row r="28" spans="1:18" ht="12.75" customHeight="1" x14ac:dyDescent="0.25">
      <c r="A28" s="19" t="str">
        <f t="shared" si="0"/>
        <v>ResidentialAMI Cost</v>
      </c>
      <c r="B28" s="4" t="s">
        <v>23</v>
      </c>
      <c r="C28" s="4" t="s">
        <v>87</v>
      </c>
      <c r="D28" s="4" t="str">
        <f t="shared" si="1"/>
        <v>Residential</v>
      </c>
      <c r="F28" s="94"/>
      <c r="H28" s="94">
        <v>0</v>
      </c>
      <c r="J28" s="16"/>
      <c r="O28" s="64" t="s">
        <v>13</v>
      </c>
      <c r="P28" s="129" cm="1">
        <f t="array" ref="P28">INDEX('Admin Costs and Asmptns.'!$C$39:$K$70,MATCH($C$1,'Admin Costs and Asmptns.'!$B$39:$B$70,0),MATCH(P$27&amp;"_"&amp;$O28,'Admin Costs and Asmptns.'!$C$37:$K$37&amp;"_"&amp;'Admin Costs and Asmptns.'!$C$38:$K$38,0))</f>
        <v>0</v>
      </c>
      <c r="Q28" s="129" cm="1">
        <f t="array" ref="Q28">INDEX('Admin Costs and Asmptns.'!$C$39:$K$70,MATCH($C$1,'Admin Costs and Asmptns.'!$B$39:$B$70,0),MATCH(Q$27&amp;"_"&amp;$O28,'Admin Costs and Asmptns.'!$C$37:$K$37&amp;"_"&amp;'Admin Costs and Asmptns.'!$C$38:$K$38,0))</f>
        <v>0.90293341458636522</v>
      </c>
      <c r="R28" s="129"/>
    </row>
    <row r="29" spans="1:18" ht="15" x14ac:dyDescent="0.25">
      <c r="A29" s="19" t="str">
        <f t="shared" si="0"/>
        <v>ResidentialSummer DR Event Hours</v>
      </c>
      <c r="B29" s="72" t="s">
        <v>24</v>
      </c>
      <c r="C29" s="72" t="s">
        <v>25</v>
      </c>
      <c r="D29" s="72" t="str">
        <f t="shared" si="1"/>
        <v>Residential</v>
      </c>
      <c r="E29" s="74"/>
      <c r="F29" s="111"/>
      <c r="H29" s="111">
        <v>0</v>
      </c>
      <c r="J29" t="s">
        <v>372</v>
      </c>
      <c r="O29" s="64" t="s">
        <v>232</v>
      </c>
      <c r="P29" s="129" cm="1">
        <f t="array" ref="P29">INDEX('Admin Costs and Asmptns.'!$C$39:$K$70,MATCH($C$1,'Admin Costs and Asmptns.'!$B$39:$B$70,0),MATCH(P$27&amp;"_"&amp;$O29,'Admin Costs and Asmptns.'!$C$37:$K$37&amp;"_"&amp;'Admin Costs and Asmptns.'!$C$38:$K$38,0))</f>
        <v>0</v>
      </c>
      <c r="Q29" s="129" cm="1">
        <f t="array" ref="Q29">INDEX('Admin Costs and Asmptns.'!$C$39:$K$70,MATCH($C$1,'Admin Costs and Asmptns.'!$B$39:$B$70,0),MATCH(Q$27&amp;"_"&amp;$O29,'Admin Costs and Asmptns.'!$C$37:$K$37&amp;"_"&amp;'Admin Costs and Asmptns.'!$C$38:$K$38,0))</f>
        <v>9.7066585413634873E-2</v>
      </c>
      <c r="R29" s="129"/>
    </row>
    <row r="30" spans="1:18" ht="15" x14ac:dyDescent="0.25">
      <c r="A30" s="19" t="str">
        <f t="shared" si="0"/>
        <v>ResidentialWinter DR Event Hours</v>
      </c>
      <c r="B30" s="72" t="s">
        <v>26</v>
      </c>
      <c r="C30" s="72" t="s">
        <v>25</v>
      </c>
      <c r="D30" s="72" t="str">
        <f t="shared" si="1"/>
        <v>Residential</v>
      </c>
      <c r="E30" s="74"/>
      <c r="F30" s="111"/>
      <c r="G30" s="74"/>
      <c r="H30" s="111">
        <v>50</v>
      </c>
      <c r="I30" s="74"/>
      <c r="J30" t="s">
        <v>373</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18" ht="15" x14ac:dyDescent="0.25">
      <c r="A31" s="19" t="str">
        <f t="shared" si="0"/>
        <v>ResidentialPer kW Annual Incentive</v>
      </c>
      <c r="B31" s="4" t="s">
        <v>37</v>
      </c>
      <c r="C31" s="4" t="s">
        <v>93</v>
      </c>
      <c r="D31" s="4" t="str">
        <f t="shared" si="1"/>
        <v>Residential</v>
      </c>
      <c r="F31" s="94"/>
      <c r="H31" s="94">
        <v>0</v>
      </c>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18" ht="15" x14ac:dyDescent="0.25">
      <c r="A32" s="19" t="str">
        <f t="shared" si="0"/>
        <v>ResidentialPer kWh Annual Incentive</v>
      </c>
      <c r="B32" s="4" t="s">
        <v>38</v>
      </c>
      <c r="C32" s="4" t="s">
        <v>95</v>
      </c>
      <c r="D32" s="4" t="str">
        <f t="shared" si="1"/>
        <v>Residential</v>
      </c>
      <c r="F32" s="94"/>
      <c r="G32" s="69"/>
      <c r="H32" s="94">
        <v>0</v>
      </c>
      <c r="I32" s="69"/>
      <c r="J32" s="16"/>
      <c r="O32" s="64"/>
      <c r="P32" s="67"/>
      <c r="Q32" s="67"/>
      <c r="R32" s="67"/>
    </row>
    <row r="33" spans="1:18" ht="12.75" customHeight="1" x14ac:dyDescent="0.25">
      <c r="A33" s="19" t="str">
        <f t="shared" si="0"/>
        <v>ResidentialPer Participant Annual Incentive</v>
      </c>
      <c r="B33" s="4" t="s">
        <v>39</v>
      </c>
      <c r="C33" s="4" t="s">
        <v>5</v>
      </c>
      <c r="D33" s="4" t="str">
        <f t="shared" si="1"/>
        <v>Residential</v>
      </c>
      <c r="F33" s="113"/>
      <c r="H33" s="94">
        <v>24</v>
      </c>
      <c r="J33" t="s">
        <v>185</v>
      </c>
      <c r="O33" s="64" t="s">
        <v>123</v>
      </c>
      <c r="P33" s="181">
        <f>SUM(P28:P31)</f>
        <v>0</v>
      </c>
      <c r="Q33" s="181">
        <f>SUM(Q28:Q31)</f>
        <v>1</v>
      </c>
      <c r="R33" s="181">
        <f>SUM(P33:Q33)</f>
        <v>1</v>
      </c>
    </row>
    <row r="34" spans="1:18" ht="15" x14ac:dyDescent="0.25">
      <c r="A34" s="19" t="str">
        <f t="shared" si="0"/>
        <v>ResidentialProgram Life</v>
      </c>
      <c r="B34" s="4" t="s">
        <v>42</v>
      </c>
      <c r="C34" s="4" t="s">
        <v>43</v>
      </c>
      <c r="D34" s="4" t="str">
        <f t="shared" si="1"/>
        <v>Residential</v>
      </c>
      <c r="F34" s="93"/>
      <c r="H34" s="93">
        <v>8</v>
      </c>
      <c r="J34"/>
      <c r="O34" s="99"/>
      <c r="P34" s="99"/>
      <c r="Q34" s="100"/>
      <c r="R34" s="100"/>
    </row>
    <row r="35" spans="1:18" ht="15" x14ac:dyDescent="0.25">
      <c r="A35" s="19" t="str">
        <f t="shared" si="0"/>
        <v>ResidentialProgram Start Year</v>
      </c>
      <c r="B35" s="4" t="s">
        <v>44</v>
      </c>
      <c r="C35" s="4" t="s">
        <v>45</v>
      </c>
      <c r="D35" s="4" t="str">
        <f t="shared" si="1"/>
        <v>Residential</v>
      </c>
      <c r="F35" s="93"/>
      <c r="H35" s="88">
        <v>2026</v>
      </c>
      <c r="J35" t="s">
        <v>374</v>
      </c>
      <c r="O35" s="99"/>
      <c r="P35" s="99"/>
      <c r="Q35" s="100"/>
      <c r="R35" s="100"/>
    </row>
    <row r="36" spans="1:18" ht="15" x14ac:dyDescent="0.25">
      <c r="A36" s="19" t="str">
        <f t="shared" si="0"/>
        <v>ResidentialDe-rate</v>
      </c>
      <c r="B36" s="4" t="s">
        <v>31</v>
      </c>
      <c r="C36" s="4" t="s">
        <v>32</v>
      </c>
      <c r="D36" s="4" t="str">
        <f t="shared" si="1"/>
        <v>Residential</v>
      </c>
      <c r="F36" s="102"/>
      <c r="H36" s="102">
        <v>1</v>
      </c>
      <c r="J36" s="16"/>
    </row>
    <row r="37" spans="1:18" ht="15" x14ac:dyDescent="0.25">
      <c r="A37" s="19" t="str">
        <f t="shared" si="0"/>
        <v>ResidentialNet to Gross Ratio (free ridership)</v>
      </c>
      <c r="B37" s="4" t="s">
        <v>33</v>
      </c>
      <c r="C37" s="4" t="s">
        <v>34</v>
      </c>
      <c r="D37" s="4" t="str">
        <f t="shared" si="1"/>
        <v>Residential</v>
      </c>
      <c r="F37" s="102"/>
      <c r="H37" s="102">
        <v>1</v>
      </c>
      <c r="J37" s="16"/>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ht="15" x14ac:dyDescent="0.25">
      <c r="B46" s="7" t="s">
        <v>76</v>
      </c>
      <c r="C46" s="8"/>
      <c r="D46" s="8"/>
      <c r="F46" s="8"/>
      <c r="H46" s="8"/>
      <c r="J46" s="9"/>
      <c r="L46"/>
      <c r="M46"/>
      <c r="N46"/>
    </row>
    <row r="47" spans="1:18" ht="15" x14ac:dyDescent="0.25">
      <c r="A47" s="19" t="str">
        <f>D47&amp;B47</f>
        <v>General ServiceSteady State Participation Rate</v>
      </c>
      <c r="B47" s="4" t="s">
        <v>78</v>
      </c>
      <c r="C47" s="4" t="s">
        <v>79</v>
      </c>
      <c r="D47" s="41" t="s">
        <v>232</v>
      </c>
      <c r="F47" s="107"/>
      <c r="H47" s="107">
        <v>0.05</v>
      </c>
      <c r="J47" s="16" t="s">
        <v>375</v>
      </c>
      <c r="L47"/>
      <c r="M47"/>
      <c r="N47"/>
    </row>
    <row r="48" spans="1:18" ht="15" x14ac:dyDescent="0.25">
      <c r="A48" s="19" t="str">
        <f>D48&amp;B48</f>
        <v xml:space="preserve">General ServiceProgram ramp up period </v>
      </c>
      <c r="B48" s="4" t="s">
        <v>1</v>
      </c>
      <c r="C48" s="4" t="s">
        <v>2</v>
      </c>
      <c r="D48" s="4" t="str">
        <f>$D$47</f>
        <v>General Service</v>
      </c>
      <c r="F48" s="108"/>
      <c r="H48" s="108">
        <v>5</v>
      </c>
      <c r="J48" s="16"/>
      <c r="L48"/>
      <c r="M48"/>
      <c r="N48"/>
    </row>
    <row r="49" spans="1:14" ht="15" x14ac:dyDescent="0.25">
      <c r="A49" s="19" t="str">
        <f>D49&amp;B49</f>
        <v>General ServiceProgram Dropout Rate (Attrition)</v>
      </c>
      <c r="B49" s="4" t="s">
        <v>75</v>
      </c>
      <c r="C49" s="4" t="s">
        <v>80</v>
      </c>
      <c r="D49" s="4" t="str">
        <f>$D$47</f>
        <v>General Service</v>
      </c>
      <c r="F49" s="107"/>
      <c r="H49" s="107">
        <v>0.01</v>
      </c>
      <c r="J49"/>
    </row>
    <row r="50" spans="1:14" x14ac:dyDescent="0.2">
      <c r="A50" s="19" t="str">
        <f>D50&amp;B50</f>
        <v/>
      </c>
    </row>
    <row r="51" spans="1:14" ht="15" x14ac:dyDescent="0.2">
      <c r="A51" s="19"/>
      <c r="B51" s="7" t="s">
        <v>47</v>
      </c>
      <c r="C51" s="8"/>
      <c r="D51" s="8"/>
      <c r="F51" s="8"/>
      <c r="H51" s="8"/>
      <c r="J51" s="9"/>
    </row>
    <row r="52" spans="1:14" ht="15.75" thickBot="1" x14ac:dyDescent="0.3">
      <c r="A52" s="19" t="str">
        <f t="shared" ref="A52:A57" si="2">D52&amp;B52</f>
        <v>General ServiceEvent Non-Performance Rate</v>
      </c>
      <c r="B52" s="4" t="s">
        <v>11</v>
      </c>
      <c r="C52" s="4" t="s">
        <v>12</v>
      </c>
      <c r="D52" s="4" t="str">
        <f>$D$47</f>
        <v>General Service</v>
      </c>
      <c r="F52" s="107"/>
      <c r="H52" s="107">
        <v>0</v>
      </c>
      <c r="J52"/>
    </row>
    <row r="53" spans="1:14" ht="15" x14ac:dyDescent="0.25">
      <c r="A53" s="19" t="str">
        <f t="shared" si="2"/>
        <v>General ServicePer Customer Summer Peak Reduction (%)</v>
      </c>
      <c r="B53" s="4" t="s">
        <v>18</v>
      </c>
      <c r="C53" s="4" t="s">
        <v>19</v>
      </c>
      <c r="D53" s="4" t="str">
        <f>$D$47</f>
        <v>General Service</v>
      </c>
      <c r="F53" s="107"/>
      <c r="G53" s="74"/>
      <c r="H53" s="107"/>
      <c r="I53" s="74"/>
      <c r="J53"/>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112"/>
      <c r="G54" s="74"/>
      <c r="H54" s="112">
        <f>H14*2.52</f>
        <v>0.504</v>
      </c>
      <c r="I54" s="74"/>
      <c r="J54" t="s">
        <v>286</v>
      </c>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107"/>
      <c r="G55" s="74"/>
      <c r="H55" s="107"/>
      <c r="I55" s="74"/>
      <c r="J55"/>
      <c r="L55" s="368" t="s">
        <v>472</v>
      </c>
      <c r="M55" s="369" t="e">
        <f>IF(F56&gt;0,F56/INDEX($N$3:$N$6,MATCH($D56,$L$3:$L$6,0)),F55*INDEX($N$3:$N$6,MATCH($D56,$L$3:$L$6,0)))</f>
        <v>#REF!</v>
      </c>
      <c r="N55" s="370" t="e">
        <f>IF(H56&gt;0,H56/INDEX($N$8:$N$11,MATCH($D56,$L$8:$L$11,0)),H55*INDEX($N$8:$N$11,MATCH($D56,$L$8:$L$11,0)))</f>
        <v>#REF!</v>
      </c>
    </row>
    <row r="56" spans="1:14" ht="15" x14ac:dyDescent="0.25">
      <c r="A56" s="19" t="str">
        <f t="shared" si="2"/>
        <v>General ServicePer Customer Winter Peak Reduction (kW)</v>
      </c>
      <c r="B56" s="4" t="s">
        <v>22</v>
      </c>
      <c r="C56" s="4" t="s">
        <v>91</v>
      </c>
      <c r="D56" s="4" t="str">
        <f>$D$47</f>
        <v>General Service</v>
      </c>
      <c r="F56" s="112"/>
      <c r="G56" s="74"/>
      <c r="H56" s="112">
        <f>H16*2.52</f>
        <v>0.504</v>
      </c>
      <c r="I56" s="74"/>
      <c r="J56" t="s">
        <v>286</v>
      </c>
      <c r="M56" s="56"/>
    </row>
    <row r="57" spans="1:14" x14ac:dyDescent="0.2">
      <c r="A57" s="19" t="str">
        <f t="shared" si="2"/>
        <v/>
      </c>
    </row>
    <row r="58" spans="1:14" ht="15" x14ac:dyDescent="0.2">
      <c r="A58" s="19"/>
      <c r="B58" s="7" t="s">
        <v>48</v>
      </c>
      <c r="C58" s="8"/>
      <c r="D58" s="8"/>
      <c r="F58" s="8"/>
      <c r="H58" s="8"/>
      <c r="J58" s="9"/>
    </row>
    <row r="59" spans="1:14" ht="15" x14ac:dyDescent="0.25">
      <c r="A59" s="19" t="str">
        <f t="shared" ref="A59:A77" si="3">D59&amp;B59</f>
        <v>General ServiceProgram Development Cost</v>
      </c>
      <c r="B59" s="4" t="s">
        <v>40</v>
      </c>
      <c r="C59" s="4" t="s">
        <v>41</v>
      </c>
      <c r="D59" s="4" t="str">
        <f t="shared" ref="D59:D77" si="4">$D$47</f>
        <v>General Service</v>
      </c>
      <c r="F59" s="94"/>
      <c r="H59" s="94">
        <f>$O$26*INDEX($P$28:$Q$33,MATCH($D59,$O$28:$O$33,0),MATCH(H$5,$P$27:$Q$27,0))</f>
        <v>7279.9939060226152</v>
      </c>
      <c r="J59" t="s">
        <v>182</v>
      </c>
    </row>
    <row r="60" spans="1:14" ht="15" x14ac:dyDescent="0.25">
      <c r="A60" s="19" t="str">
        <f t="shared" si="3"/>
        <v>General ServiceProgram Development Cost (per MW basis)</v>
      </c>
      <c r="B60" s="4" t="s">
        <v>134</v>
      </c>
      <c r="C60" s="4" t="str">
        <f>C62</f>
        <v>$/MW @meter</v>
      </c>
      <c r="D60" s="4" t="str">
        <f>D61</f>
        <v>General Service</v>
      </c>
      <c r="F60" s="114"/>
      <c r="H60" s="114" t="str">
        <f>IFERROR(H59/INDEX(#REF!,MATCH($D60,$O$28:$O$32,0),MATCH(H$5,#REF!,0)),"-")</f>
        <v>-</v>
      </c>
      <c r="J60" s="16"/>
    </row>
    <row r="61" spans="1:14" ht="15" x14ac:dyDescent="0.25">
      <c r="A61" s="19" t="str">
        <f t="shared" si="3"/>
        <v>General ServiceAnnual Program Administration Cost</v>
      </c>
      <c r="B61" s="4" t="s">
        <v>4</v>
      </c>
      <c r="C61" s="4" t="s">
        <v>28</v>
      </c>
      <c r="D61" s="4" t="str">
        <f t="shared" si="4"/>
        <v>General Service</v>
      </c>
      <c r="F61" s="94"/>
      <c r="H61" s="94">
        <f>$O$24*INDEX($P$28:$Q$33,MATCH($D61,$O$28:$O$33,0),MATCH(H$5,$P$27:$Q$27,0))</f>
        <v>5823.9951248180923</v>
      </c>
      <c r="J61" t="s">
        <v>113</v>
      </c>
    </row>
    <row r="62" spans="1:14" ht="15" x14ac:dyDescent="0.25">
      <c r="A62" s="19" t="str">
        <f t="shared" si="3"/>
        <v>General ServiceAnnual Program Administration Cost (per MW basis)</v>
      </c>
      <c r="B62" s="4" t="s">
        <v>89</v>
      </c>
      <c r="C62" s="4" t="s">
        <v>94</v>
      </c>
      <c r="D62" s="4" t="str">
        <f t="shared" si="4"/>
        <v>General Service</v>
      </c>
      <c r="F62" s="114"/>
      <c r="H62" s="114" t="s">
        <v>378</v>
      </c>
      <c r="J62" s="16"/>
    </row>
    <row r="63" spans="1:14" ht="15" x14ac:dyDescent="0.25">
      <c r="A63" s="19" t="str">
        <f t="shared" si="3"/>
        <v>General ServicePer Customer Annual Marketing/Recruitment Cost</v>
      </c>
      <c r="B63" s="4" t="s">
        <v>35</v>
      </c>
      <c r="C63" s="4" t="s">
        <v>36</v>
      </c>
      <c r="D63" s="4" t="str">
        <f t="shared" si="4"/>
        <v>General Service</v>
      </c>
      <c r="F63" s="94"/>
      <c r="H63" s="94">
        <v>75</v>
      </c>
      <c r="J63" s="16" t="s">
        <v>383</v>
      </c>
    </row>
    <row r="64" spans="1:14" ht="15" x14ac:dyDescent="0.25">
      <c r="A64" s="19" t="str">
        <f t="shared" si="3"/>
        <v>General ServiceAnnual O&amp;M Cost</v>
      </c>
      <c r="B64" s="4" t="s">
        <v>27</v>
      </c>
      <c r="C64" s="4" t="s">
        <v>5</v>
      </c>
      <c r="D64" s="4" t="str">
        <f t="shared" si="4"/>
        <v>General Service</v>
      </c>
      <c r="F64" s="94"/>
      <c r="H64" s="94">
        <v>0</v>
      </c>
      <c r="J64" t="s">
        <v>380</v>
      </c>
    </row>
    <row r="65" spans="1:10" ht="15" x14ac:dyDescent="0.25">
      <c r="A65" s="19" t="str">
        <f t="shared" si="3"/>
        <v>General ServiceAnnual O&amp;M Cost per MW</v>
      </c>
      <c r="B65" s="4" t="s">
        <v>88</v>
      </c>
      <c r="C65" s="4" t="s">
        <v>94</v>
      </c>
      <c r="D65" s="4" t="str">
        <f t="shared" si="4"/>
        <v>General Service</v>
      </c>
      <c r="F65" s="94"/>
      <c r="H65" s="94">
        <v>0</v>
      </c>
      <c r="J65" s="16"/>
    </row>
    <row r="66" spans="1:10" ht="15" x14ac:dyDescent="0.25">
      <c r="A66" s="19" t="str">
        <f t="shared" si="3"/>
        <v>General ServiceCost of Equip + Install</v>
      </c>
      <c r="B66" s="4" t="s">
        <v>29</v>
      </c>
      <c r="C66" s="4" t="s">
        <v>30</v>
      </c>
      <c r="D66" s="4" t="str">
        <f t="shared" si="4"/>
        <v>General Service</v>
      </c>
      <c r="F66" s="94"/>
      <c r="H66" s="94">
        <v>0</v>
      </c>
      <c r="J66" t="s">
        <v>380</v>
      </c>
    </row>
    <row r="67" spans="1:10" ht="15" x14ac:dyDescent="0.25">
      <c r="A67" s="19" t="str">
        <f t="shared" si="3"/>
        <v>General ServiceCost of Equip + Install (per kW basis)</v>
      </c>
      <c r="B67" s="4" t="s">
        <v>90</v>
      </c>
      <c r="C67" s="4" t="s">
        <v>92</v>
      </c>
      <c r="D67" s="4" t="str">
        <f t="shared" si="4"/>
        <v>General Service</v>
      </c>
      <c r="F67" s="94"/>
      <c r="H67" s="94">
        <v>0</v>
      </c>
      <c r="J67" s="62"/>
    </row>
    <row r="68" spans="1:10" ht="15" x14ac:dyDescent="0.25">
      <c r="A68" s="19" t="str">
        <f t="shared" si="3"/>
        <v>General ServiceAMI Cost</v>
      </c>
      <c r="B68" s="4" t="s">
        <v>23</v>
      </c>
      <c r="C68" s="4" t="s">
        <v>87</v>
      </c>
      <c r="D68" s="4" t="str">
        <f t="shared" si="4"/>
        <v>General Service</v>
      </c>
      <c r="F68" s="94"/>
      <c r="H68" s="94">
        <v>0</v>
      </c>
      <c r="J68" s="16"/>
    </row>
    <row r="69" spans="1:10" ht="15" x14ac:dyDescent="0.25">
      <c r="A69" s="19" t="str">
        <f t="shared" si="3"/>
        <v>General ServiceSummer DR Event Hours</v>
      </c>
      <c r="B69" s="72" t="s">
        <v>24</v>
      </c>
      <c r="C69" s="72" t="s">
        <v>25</v>
      </c>
      <c r="D69" s="72" t="str">
        <f t="shared" si="4"/>
        <v>General Service</v>
      </c>
      <c r="E69" s="74"/>
      <c r="F69" s="111"/>
      <c r="H69" s="111">
        <v>0</v>
      </c>
      <c r="I69" s="74"/>
      <c r="J69" t="s">
        <v>372</v>
      </c>
    </row>
    <row r="70" spans="1:10" ht="15" x14ac:dyDescent="0.25">
      <c r="A70" s="19" t="str">
        <f t="shared" si="3"/>
        <v>General ServiceWinter DR Event Hours</v>
      </c>
      <c r="B70" s="72" t="s">
        <v>26</v>
      </c>
      <c r="C70" s="72" t="s">
        <v>25</v>
      </c>
      <c r="D70" s="72" t="str">
        <f t="shared" si="4"/>
        <v>General Service</v>
      </c>
      <c r="E70" s="74"/>
      <c r="F70" s="111"/>
      <c r="H70" s="111">
        <v>0</v>
      </c>
      <c r="I70" s="74"/>
      <c r="J70" t="s">
        <v>373</v>
      </c>
    </row>
    <row r="71" spans="1:10" ht="15" x14ac:dyDescent="0.25">
      <c r="A71" s="19" t="str">
        <f t="shared" si="3"/>
        <v>General ServicePer kW Annual Incentive</v>
      </c>
      <c r="B71" s="4" t="s">
        <v>37</v>
      </c>
      <c r="C71" s="4" t="s">
        <v>93</v>
      </c>
      <c r="D71" s="4" t="str">
        <f t="shared" si="4"/>
        <v>General Service</v>
      </c>
      <c r="F71" s="94"/>
      <c r="H71" s="94">
        <v>0</v>
      </c>
      <c r="J71" s="16"/>
    </row>
    <row r="72" spans="1:10" ht="15" x14ac:dyDescent="0.25">
      <c r="A72" s="19" t="str">
        <f t="shared" si="3"/>
        <v>General ServicePer kWh Annual Incentive</v>
      </c>
      <c r="B72" s="4" t="s">
        <v>38</v>
      </c>
      <c r="C72" s="4" t="s">
        <v>95</v>
      </c>
      <c r="D72" s="4" t="str">
        <f t="shared" si="4"/>
        <v>General Service</v>
      </c>
      <c r="F72" s="94"/>
      <c r="G72" s="69"/>
      <c r="H72" s="94">
        <v>0</v>
      </c>
      <c r="J72" s="16"/>
    </row>
    <row r="73" spans="1:10" ht="15" x14ac:dyDescent="0.25">
      <c r="A73" s="19" t="str">
        <f t="shared" si="3"/>
        <v>General ServicePer Participant Annual Incentive</v>
      </c>
      <c r="B73" s="4" t="s">
        <v>39</v>
      </c>
      <c r="C73" s="4" t="s">
        <v>5</v>
      </c>
      <c r="D73" s="4" t="str">
        <f t="shared" si="4"/>
        <v>General Service</v>
      </c>
      <c r="F73" s="94"/>
      <c r="H73" s="94">
        <v>24</v>
      </c>
      <c r="J73" t="s">
        <v>185</v>
      </c>
    </row>
    <row r="74" spans="1:10" ht="15" x14ac:dyDescent="0.25">
      <c r="A74" s="19" t="str">
        <f t="shared" si="3"/>
        <v>General ServiceProgram Life</v>
      </c>
      <c r="B74" s="4" t="s">
        <v>42</v>
      </c>
      <c r="C74" s="4" t="s">
        <v>43</v>
      </c>
      <c r="D74" s="4" t="str">
        <f t="shared" si="4"/>
        <v>General Service</v>
      </c>
      <c r="F74" s="93"/>
      <c r="H74" s="93">
        <v>8</v>
      </c>
      <c r="J74"/>
    </row>
    <row r="75" spans="1:10" ht="15" x14ac:dyDescent="0.25">
      <c r="A75" s="19" t="str">
        <f t="shared" si="3"/>
        <v>General ServiceProgram Start Year</v>
      </c>
      <c r="B75" s="4" t="s">
        <v>44</v>
      </c>
      <c r="C75" s="4" t="s">
        <v>45</v>
      </c>
      <c r="D75" s="4" t="str">
        <f t="shared" si="4"/>
        <v>General Service</v>
      </c>
      <c r="F75" s="93"/>
      <c r="H75" s="88">
        <v>2026</v>
      </c>
      <c r="J75" t="s">
        <v>374</v>
      </c>
    </row>
    <row r="76" spans="1:10" ht="15" x14ac:dyDescent="0.25">
      <c r="A76" s="19" t="str">
        <f t="shared" si="3"/>
        <v>General ServiceDe-rate</v>
      </c>
      <c r="B76" s="4" t="s">
        <v>31</v>
      </c>
      <c r="C76" s="4" t="s">
        <v>32</v>
      </c>
      <c r="D76" s="4" t="str">
        <f t="shared" si="4"/>
        <v>General Service</v>
      </c>
      <c r="F76" s="102"/>
      <c r="H76" s="102">
        <v>1</v>
      </c>
      <c r="J76" s="16"/>
    </row>
    <row r="77" spans="1:10" ht="15" x14ac:dyDescent="0.25">
      <c r="A77" s="19" t="str">
        <f t="shared" si="3"/>
        <v>General ServiceNet to Gross Ratio (free ridership)</v>
      </c>
      <c r="B77" s="4" t="s">
        <v>33</v>
      </c>
      <c r="C77" s="4" t="s">
        <v>34</v>
      </c>
      <c r="D77" s="4" t="str">
        <f t="shared" si="4"/>
        <v>General Service</v>
      </c>
      <c r="F77" s="102"/>
      <c r="H77" s="102">
        <v>1</v>
      </c>
      <c r="J77" s="16"/>
    </row>
    <row r="103" spans="1:1" x14ac:dyDescent="0.2">
      <c r="A103" s="19"/>
    </row>
    <row r="141" spans="1:2" x14ac:dyDescent="0.2">
      <c r="A141" s="19" t="str">
        <f>D141&amp;B141</f>
        <v>Program Development Cost (per MW basis)</v>
      </c>
      <c r="B141"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86B7-C900-4FFF-BC7D-860294FF3B5B}">
  <sheetPr codeName="Sheet10">
    <tabColor theme="0" tint="-0.499984740745262"/>
  </sheetPr>
  <dimension ref="A1:Y141"/>
  <sheetViews>
    <sheetView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2" width="23.28515625" style="4" customWidth="1"/>
    <col min="13" max="14" width="9.5703125" style="4" bestFit="1" customWidth="1"/>
    <col min="15" max="15" width="13.28515625" style="4" bestFit="1" customWidth="1"/>
    <col min="16" max="17" width="10.42578125" style="4" bestFit="1" customWidth="1"/>
    <col min="18" max="16384" width="9.28515625" style="4"/>
  </cols>
  <sheetData>
    <row r="1" spans="1:17" s="5" customFormat="1" ht="15.75" x14ac:dyDescent="0.25">
      <c r="B1" s="12" t="s">
        <v>46</v>
      </c>
      <c r="C1" s="13" t="s">
        <v>505</v>
      </c>
      <c r="D1" s="4"/>
      <c r="E1" s="10"/>
      <c r="F1" s="19" t="str">
        <f>F3&amp;F5</f>
        <v>Market PotentialWA</v>
      </c>
      <c r="G1" s="10"/>
      <c r="H1" s="19" t="str">
        <f>H3&amp;H5</f>
        <v>Market PotentialID</v>
      </c>
      <c r="I1" s="10"/>
      <c r="J1" s="30"/>
      <c r="L1" s="328" t="s">
        <v>488</v>
      </c>
      <c r="M1" s="329"/>
      <c r="N1" s="330"/>
    </row>
    <row r="2" spans="1:17" ht="15.75" customHeight="1" x14ac:dyDescent="0.25">
      <c r="F2" s="42" t="s">
        <v>284</v>
      </c>
      <c r="H2" s="42" t="s">
        <v>284</v>
      </c>
      <c r="J2" s="30"/>
      <c r="L2" s="333" t="s">
        <v>151</v>
      </c>
      <c r="M2" s="331" t="s">
        <v>471</v>
      </c>
      <c r="N2" s="332" t="s">
        <v>472</v>
      </c>
    </row>
    <row r="3" spans="1:17"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7"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7"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7"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c r="O6" s="44"/>
      <c r="Q6" s="71"/>
    </row>
    <row r="7" spans="1:17" ht="15" x14ac:dyDescent="0.25">
      <c r="A7" s="19" t="str">
        <f>D7&amp;B7</f>
        <v>ResidentialSteady State Participation Rate</v>
      </c>
      <c r="B7" s="4" t="s">
        <v>78</v>
      </c>
      <c r="C7" s="4" t="s">
        <v>79</v>
      </c>
      <c r="D7" s="41" t="s">
        <v>13</v>
      </c>
      <c r="F7" s="83">
        <v>1.6E-2</v>
      </c>
      <c r="H7" s="83"/>
      <c r="J7" s="4" t="s">
        <v>586</v>
      </c>
      <c r="L7" s="335" t="s">
        <v>152</v>
      </c>
      <c r="M7" s="331"/>
      <c r="N7" s="332"/>
      <c r="O7" s="59"/>
      <c r="Q7" s="119"/>
    </row>
    <row r="8" spans="1:17" ht="15" x14ac:dyDescent="0.25">
      <c r="A8" s="19" t="str">
        <f>D8&amp;B8</f>
        <v xml:space="preserve">ResidentialProgram ramp up period </v>
      </c>
      <c r="B8" s="4" t="s">
        <v>1</v>
      </c>
      <c r="C8" s="4" t="s">
        <v>2</v>
      </c>
      <c r="D8" s="4" t="str">
        <f>$D$7</f>
        <v>Residential</v>
      </c>
      <c r="F8" s="92">
        <v>3.5</v>
      </c>
      <c r="H8" s="92"/>
      <c r="L8" s="334" t="s">
        <v>13</v>
      </c>
      <c r="M8" s="358" t="e" cm="1">
        <f t="array" ref="M8">INDEX(#REF!,MATCH(LEFT($L8,3),LEFT(#REF!,3),0))*10^3/#REF!</f>
        <v>#REF!</v>
      </c>
      <c r="N8" s="359" t="e" cm="1">
        <f t="array" ref="N8">INDEX(#REF!,MATCH(LEFT($L8,3),LEFT(#REF!,3),0))*10^3/#REF!</f>
        <v>#REF!</v>
      </c>
      <c r="O8" s="44"/>
    </row>
    <row r="9" spans="1:17" ht="15" x14ac:dyDescent="0.25">
      <c r="A9" s="19" t="str">
        <f>D9&amp;B9</f>
        <v>ResidentialProgram Dropout Rate (Attrition)</v>
      </c>
      <c r="B9" s="4" t="s">
        <v>75</v>
      </c>
      <c r="C9" s="4" t="s">
        <v>80</v>
      </c>
      <c r="D9" s="4" t="str">
        <f>$D$7</f>
        <v>Residential</v>
      </c>
      <c r="F9" s="83">
        <v>0.01</v>
      </c>
      <c r="H9" s="83"/>
      <c r="J9" s="162"/>
      <c r="L9" s="334" t="s">
        <v>232</v>
      </c>
      <c r="M9" s="358" t="e" cm="1">
        <f t="array" ref="M9">INDEX(#REF!,MATCH(LEFT($L9,3),LEFT(#REF!,3),0))*10^3/INDEX(#REF!,MATCH($L9,#REF!,0))</f>
        <v>#REF!</v>
      </c>
      <c r="N9" s="359" t="e" cm="1">
        <f t="array" ref="N9">INDEX(#REF!,MATCH(LEFT($L9,3),LEFT(#REF!,3),0))*10^3/INDEX(#REF!,MATCH($L9,#REF!,0))</f>
        <v>#REF!</v>
      </c>
    </row>
    <row r="10" spans="1:17" ht="15" x14ac:dyDescent="0.25">
      <c r="A10" s="19"/>
      <c r="L10" s="334" t="s">
        <v>233</v>
      </c>
      <c r="M10" s="337" t="e" cm="1">
        <f t="array" ref="M10">INDEX(#REF!,MATCH(LEFT($L10,3),LEFT(#REF!,3),0))*10^3/INDEX(#REF!,MATCH($L10,#REF!,0))</f>
        <v>#REF!</v>
      </c>
      <c r="N10" s="338" t="e" cm="1">
        <f t="array" ref="N10">INDEX(#REF!,MATCH(LEFT($L10,3),LEFT(#REF!,3),0))*10^3/INDEX(#REF!,MATCH($L10,#REF!,0))</f>
        <v>#REF!</v>
      </c>
    </row>
    <row r="11" spans="1:17"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7" ht="13.5" thickBot="1" x14ac:dyDescent="0.25">
      <c r="A12" s="19" t="str">
        <f t="shared" ref="A12:A37" si="0">D12&amp;B12</f>
        <v>ResidentialEvent Non-Performance Rate</v>
      </c>
      <c r="B12" s="4" t="s">
        <v>11</v>
      </c>
      <c r="C12" s="4" t="s">
        <v>12</v>
      </c>
      <c r="D12" s="4" t="str">
        <f>$D$7</f>
        <v>Residential</v>
      </c>
      <c r="F12" s="83">
        <v>0.03</v>
      </c>
      <c r="H12" s="83"/>
      <c r="J12" s="4" t="s">
        <v>336</v>
      </c>
    </row>
    <row r="13" spans="1:17" ht="15" x14ac:dyDescent="0.25">
      <c r="A13" s="19" t="str">
        <f t="shared" si="0"/>
        <v>ResidentialPer Customer Summer Peak Reduction (%)</v>
      </c>
      <c r="B13" s="4" t="s">
        <v>18</v>
      </c>
      <c r="C13" s="4" t="s">
        <v>19</v>
      </c>
      <c r="D13" s="4" t="str">
        <f>$D$7</f>
        <v>Residential</v>
      </c>
      <c r="F13" s="83"/>
      <c r="G13" s="74"/>
      <c r="H13" s="83"/>
      <c r="I13" s="74"/>
      <c r="L13" s="328" t="s">
        <v>489</v>
      </c>
      <c r="M13" s="329" t="s">
        <v>151</v>
      </c>
      <c r="N13" s="330" t="s">
        <v>152</v>
      </c>
    </row>
    <row r="14" spans="1:17" ht="15" x14ac:dyDescent="0.25">
      <c r="A14" s="19" t="str">
        <f t="shared" si="0"/>
        <v>ResidentialPer Customer Summer Peak Reduction (kW)</v>
      </c>
      <c r="B14" s="4" t="s">
        <v>20</v>
      </c>
      <c r="C14" s="4" t="s">
        <v>91</v>
      </c>
      <c r="D14" s="4" t="str">
        <f>$D$7</f>
        <v>Residential</v>
      </c>
      <c r="F14" s="86">
        <f>'Parent-CTA-2045 HPWH'!F14</f>
        <v>0.09</v>
      </c>
      <c r="G14" s="74"/>
      <c r="H14" s="86"/>
      <c r="I14" s="74"/>
      <c r="J14" s="4" t="str">
        <f>'Parent-CTA-2045 HPWH'!J14</f>
        <v>BPA 2018 CTA-2045 Water Heater Demonstration Report- Summer PM impact, derated to align with WH  peak load from EE study</v>
      </c>
      <c r="L14" s="366" t="s">
        <v>471</v>
      </c>
      <c r="M14" s="365" t="e">
        <f>IF(F14&gt;0,F14/INDEX($M$3:$M$6,MATCH($D14,$L$3:$L$6,0)),F13*INDEX($M$3:$M$6,MATCH($D14,$L$3:$L$6,0)))</f>
        <v>#REF!</v>
      </c>
      <c r="N14" s="367" t="e">
        <f>IF(H14&gt;0,H14/INDEX($M$8:$M$11,MATCH($D14,$L$8:$L$11,0)),H13*INDEX($M$8:$M$11,MATCH($D14,$L$8:$L$11,0)))</f>
        <v>#REF!</v>
      </c>
    </row>
    <row r="15" spans="1:17"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7" x14ac:dyDescent="0.2">
      <c r="A16" s="19" t="str">
        <f t="shared" si="0"/>
        <v>ResidentialPer Customer Winter Peak Reduction (kW)</v>
      </c>
      <c r="B16" s="4" t="s">
        <v>22</v>
      </c>
      <c r="C16" s="4" t="s">
        <v>91</v>
      </c>
      <c r="D16" s="4" t="str">
        <f>$D$7</f>
        <v>Residential</v>
      </c>
      <c r="F16" s="86">
        <f>'Parent-CTA-2045 HPWH'!F16</f>
        <v>0.14000000000000001</v>
      </c>
      <c r="G16" s="74"/>
      <c r="H16" s="86"/>
      <c r="I16" s="74"/>
      <c r="J16" s="4" t="str">
        <f>'Parent-CTA-2045 HPWH'!J16</f>
        <v>BPA 2018 CTA-2045 Water Heater Demonstration Report- Summer PM impact, derated to align with WH  peak load from EE study</v>
      </c>
    </row>
    <row r="17" spans="1:18" x14ac:dyDescent="0.2">
      <c r="A17" s="19" t="str">
        <f t="shared" si="0"/>
        <v/>
      </c>
    </row>
    <row r="18" spans="1:18" ht="15" customHeight="1" x14ac:dyDescent="0.2">
      <c r="A18" s="19"/>
      <c r="B18" s="7" t="s">
        <v>48</v>
      </c>
      <c r="C18" s="8"/>
      <c r="D18" s="8"/>
      <c r="F18" s="8"/>
      <c r="H18" s="8"/>
      <c r="J18" s="9"/>
    </row>
    <row r="19" spans="1:18" x14ac:dyDescent="0.2">
      <c r="A19" s="19" t="str">
        <f t="shared" si="0"/>
        <v>ResidentialProgram Development Cost</v>
      </c>
      <c r="B19" s="4" t="s">
        <v>40</v>
      </c>
      <c r="C19" s="4" t="s">
        <v>41</v>
      </c>
      <c r="D19" s="4" t="str">
        <f t="shared" ref="D19:D37" si="1">$D$7</f>
        <v>Residential</v>
      </c>
      <c r="F19" s="87">
        <f>$O$26*(INDEX($P$28:$Q$32,MATCH($D19,$O$28:$O$32,0),MATCH(F$5,$P$27:$Q$27,0))/2)</f>
        <v>7899.6940108730696</v>
      </c>
      <c r="H19" s="87"/>
      <c r="J19" s="4" t="s">
        <v>538</v>
      </c>
      <c r="O19" s="64" t="s">
        <v>326</v>
      </c>
      <c r="P19" s="64"/>
      <c r="Q19" s="64"/>
      <c r="R19" s="64"/>
    </row>
    <row r="20" spans="1:18" x14ac:dyDescent="0.2">
      <c r="A20" s="19" t="str">
        <f t="shared" si="0"/>
        <v>ResidentialProgram Development Cost (per MW basis)</v>
      </c>
      <c r="B20" s="4" t="s">
        <v>134</v>
      </c>
      <c r="C20" s="4" t="str">
        <f>C22</f>
        <v>$/MW @meter</v>
      </c>
      <c r="D20" s="4" t="str">
        <f t="shared" si="1"/>
        <v>Residential</v>
      </c>
      <c r="F20" s="115" t="str">
        <f>IFERROR(F19/INDEX(#REF!,MATCH($D20,$O$28:$O$32,0),MATCH(F$5,#REF!,0)),"-")</f>
        <v>-</v>
      </c>
      <c r="H20" s="115"/>
      <c r="J20" s="16"/>
      <c r="O20" s="64"/>
      <c r="P20" s="64"/>
      <c r="Q20" s="64"/>
      <c r="R20" s="64"/>
    </row>
    <row r="21" spans="1:18" x14ac:dyDescent="0.2">
      <c r="A21" s="19" t="str">
        <f t="shared" si="0"/>
        <v>ResidentialAnnual Program Administration Cost</v>
      </c>
      <c r="B21" s="4" t="s">
        <v>4</v>
      </c>
      <c r="C21" s="4" t="s">
        <v>28</v>
      </c>
      <c r="D21" s="4" t="str">
        <f t="shared" si="1"/>
        <v>Residential</v>
      </c>
      <c r="F21" s="87">
        <f>$O$24*(INDEX($P$28:$Q$32,MATCH($D21,$O$28:$O$32,0),MATCH(F$5,$P$27:$Q$27,0))/2)</f>
        <v>9479.6328130476832</v>
      </c>
      <c r="H21" s="87"/>
      <c r="J21" s="4" t="s">
        <v>538</v>
      </c>
      <c r="O21" s="64" t="s">
        <v>551</v>
      </c>
      <c r="P21" s="64"/>
      <c r="Q21" s="64"/>
      <c r="R21" s="64"/>
    </row>
    <row r="22" spans="1:18" x14ac:dyDescent="0.2">
      <c r="A22" s="19" t="str">
        <f t="shared" si="0"/>
        <v>ResidentialAnnual Program Administration Cost (per MW basis)</v>
      </c>
      <c r="B22" s="4" t="s">
        <v>89</v>
      </c>
      <c r="C22" s="4" t="s">
        <v>94</v>
      </c>
      <c r="D22" s="4" t="str">
        <f t="shared" si="1"/>
        <v>Residential</v>
      </c>
      <c r="F22" s="115" t="str">
        <f>IFERROR(F21/INDEX(#REF!,MATCH($D22,$O$28:$O$32,0),MATCH(F$5,#REF!,0)),"-")</f>
        <v>-</v>
      </c>
      <c r="H22" s="115"/>
      <c r="J22" s="16"/>
      <c r="O22" s="64"/>
      <c r="P22" s="64"/>
      <c r="Q22" s="64"/>
      <c r="R22" s="64"/>
    </row>
    <row r="23" spans="1:18" ht="15" x14ac:dyDescent="0.25">
      <c r="A23" s="19" t="str">
        <f t="shared" si="0"/>
        <v>ResidentialPer Customer Annual Marketing/Recruitment Cost</v>
      </c>
      <c r="B23" s="4" t="s">
        <v>35</v>
      </c>
      <c r="C23" s="4" t="s">
        <v>36</v>
      </c>
      <c r="D23" s="4" t="str">
        <f t="shared" si="1"/>
        <v>Residential</v>
      </c>
      <c r="F23" s="87">
        <v>60</v>
      </c>
      <c r="H23" s="87"/>
      <c r="J23" s="18" t="s">
        <v>288</v>
      </c>
      <c r="K23" s="4" t="s">
        <v>335</v>
      </c>
      <c r="O23" s="65" t="s">
        <v>111</v>
      </c>
      <c r="P23" s="66"/>
      <c r="Q23" s="64"/>
      <c r="R23" s="64"/>
    </row>
    <row r="24" spans="1:18" ht="15" x14ac:dyDescent="0.25">
      <c r="A24" s="19" t="str">
        <f t="shared" si="0"/>
        <v>ResidentialAnnual O&amp;M Cost</v>
      </c>
      <c r="B24" s="4" t="s">
        <v>27</v>
      </c>
      <c r="C24" s="4" t="s">
        <v>5</v>
      </c>
      <c r="D24" s="4" t="str">
        <f t="shared" si="1"/>
        <v>Residential</v>
      </c>
      <c r="F24" s="87">
        <v>0</v>
      </c>
      <c r="H24" s="87"/>
      <c r="O24" s="388">
        <f>INDEX('Admin Costs and Asmptns.'!$D$14:$D$28,MATCH(IF(LEFT($C$1,9)="Ancillary","Ancillary Services",IF(LEFT($C$1,9)="CTA-2045 ", "CTA-2045 ",IF(LEFT($C$1,9)="Time-of-u","Time-of-use Rates",$C$1))),'Admin Costs and Asmptns.'!$B$14:$B$28,0))</f>
        <v>90000</v>
      </c>
      <c r="P24" s="64"/>
      <c r="Q24" s="66"/>
      <c r="R24" s="66"/>
    </row>
    <row r="25" spans="1:18" x14ac:dyDescent="0.2">
      <c r="A25" s="19" t="str">
        <f t="shared" si="0"/>
        <v>ResidentialAnnual O&amp;M Cost per MW</v>
      </c>
      <c r="B25" s="4" t="s">
        <v>88</v>
      </c>
      <c r="C25" s="4" t="s">
        <v>94</v>
      </c>
      <c r="D25" s="4" t="str">
        <f t="shared" si="1"/>
        <v>Residential</v>
      </c>
      <c r="F25" s="87">
        <v>0</v>
      </c>
      <c r="H25" s="87"/>
      <c r="J25" s="16"/>
      <c r="O25" s="65" t="s">
        <v>112</v>
      </c>
      <c r="P25" s="64"/>
      <c r="Q25" s="64"/>
      <c r="R25" s="64"/>
    </row>
    <row r="26" spans="1:18" x14ac:dyDescent="0.2">
      <c r="A26" s="19" t="str">
        <f t="shared" si="0"/>
        <v>ResidentialCost of Equip + Install</v>
      </c>
      <c r="B26" s="4" t="s">
        <v>29</v>
      </c>
      <c r="C26" s="4" t="s">
        <v>30</v>
      </c>
      <c r="D26" s="4" t="str">
        <f t="shared" si="1"/>
        <v>Residential</v>
      </c>
      <c r="F26" s="87">
        <v>170</v>
      </c>
      <c r="H26" s="87"/>
      <c r="J26" s="4" t="s">
        <v>333</v>
      </c>
      <c r="O26" s="388">
        <f>INDEX('Admin Costs and Asmptns.'!$E$14:$E$28,MATCH(IF(LEFT($C$1,9)="Ancillary","Ancillary Services",IF(LEFT($C$1,9)="CTA-2045 ", "CTA-2045 ",IF(LEFT($C$1,9)="Time-of-u","Time-of-use Rates",$C$1))),'Admin Costs and Asmptns.'!$B$14:$B$28,0))</f>
        <v>75000</v>
      </c>
      <c r="P26" s="64"/>
      <c r="Q26" s="64"/>
      <c r="R26" s="64"/>
    </row>
    <row r="27" spans="1:18" x14ac:dyDescent="0.2">
      <c r="A27" s="19" t="str">
        <f t="shared" si="0"/>
        <v>ResidentialCost of Equip + Install (per kW basis)</v>
      </c>
      <c r="B27" s="4" t="s">
        <v>90</v>
      </c>
      <c r="C27" s="4" t="s">
        <v>92</v>
      </c>
      <c r="D27" s="4" t="str">
        <f t="shared" si="1"/>
        <v>Residential</v>
      </c>
      <c r="F27" s="87">
        <v>0</v>
      </c>
      <c r="H27" s="87"/>
      <c r="J27" s="16"/>
      <c r="O27" s="64"/>
      <c r="P27" s="64" t="s">
        <v>151</v>
      </c>
      <c r="Q27" s="64" t="s">
        <v>152</v>
      </c>
      <c r="R27" s="64"/>
    </row>
    <row r="28" spans="1:18" ht="12.75" customHeight="1" x14ac:dyDescent="0.25">
      <c r="A28" s="19" t="str">
        <f t="shared" si="0"/>
        <v>ResidentialAMI Cost</v>
      </c>
      <c r="B28" s="4" t="s">
        <v>23</v>
      </c>
      <c r="C28" s="4" t="s">
        <v>87</v>
      </c>
      <c r="D28" s="4" t="str">
        <f t="shared" si="1"/>
        <v>Residential</v>
      </c>
      <c r="F28" s="87">
        <v>0</v>
      </c>
      <c r="H28" s="87"/>
      <c r="J28" s="16"/>
      <c r="O28" s="64" t="s">
        <v>13</v>
      </c>
      <c r="P28" s="129" cm="1">
        <f t="array" ref="P28">INDEX('Admin Costs and Asmptns.'!$C$39:$K$70,MATCH($C$1,'Admin Costs and Asmptns.'!$B$39:$B$70,0),MATCH(P$27&amp;"_"&amp;$O28,'Admin Costs and Asmptns.'!$C$37:$K$37&amp;"_"&amp;'Admin Costs and Asmptns.'!$C$38:$K$38,0))</f>
        <v>0.2106585069566152</v>
      </c>
      <c r="Q28" s="129" cm="1">
        <f t="array" ref="Q28">INDEX('Admin Costs and Asmptns.'!$C$39:$K$70,MATCH($C$1,'Admin Costs and Asmptns.'!$B$39:$B$70,0),MATCH(Q$27&amp;"_"&amp;$O28,'Admin Costs and Asmptns.'!$C$37:$K$37&amp;"_"&amp;'Admin Costs and Asmptns.'!$C$38:$K$38,0))</f>
        <v>0</v>
      </c>
      <c r="R28" s="129"/>
    </row>
    <row r="29" spans="1:18" ht="15" x14ac:dyDescent="0.25">
      <c r="A29" s="19" t="str">
        <f t="shared" si="0"/>
        <v>ResidentialSummer DR Event Hours</v>
      </c>
      <c r="B29" s="72" t="s">
        <v>24</v>
      </c>
      <c r="C29" s="72" t="s">
        <v>25</v>
      </c>
      <c r="D29" s="72" t="str">
        <f t="shared" si="1"/>
        <v>Residential</v>
      </c>
      <c r="E29" s="74"/>
      <c r="F29" s="166">
        <v>75</v>
      </c>
      <c r="H29" s="166"/>
      <c r="J29" s="4" t="s">
        <v>337</v>
      </c>
      <c r="O29" s="64" t="s">
        <v>232</v>
      </c>
      <c r="P29" s="129" cm="1">
        <f t="array" ref="P29">INDEX('Admin Costs and Asmptns.'!$C$39:$K$70,MATCH($C$1,'Admin Costs and Asmptns.'!$B$39:$B$70,0),MATCH(P$27&amp;"_"&amp;$O29,'Admin Costs and Asmptns.'!$C$37:$K$37&amp;"_"&amp;'Admin Costs and Asmptns.'!$C$38:$K$38,0))</f>
        <v>0.78934149304338475</v>
      </c>
      <c r="Q29" s="129" cm="1">
        <f t="array" ref="Q29">INDEX('Admin Costs and Asmptns.'!$C$39:$K$70,MATCH($C$1,'Admin Costs and Asmptns.'!$B$39:$B$70,0),MATCH(Q$27&amp;"_"&amp;$O29,'Admin Costs and Asmptns.'!$C$37:$K$37&amp;"_"&amp;'Admin Costs and Asmptns.'!$C$38:$K$38,0))</f>
        <v>0</v>
      </c>
      <c r="R29" s="129"/>
    </row>
    <row r="30" spans="1:18" ht="15" x14ac:dyDescent="0.25">
      <c r="A30" s="19" t="str">
        <f t="shared" si="0"/>
        <v>ResidentialWinter DR Event Hours</v>
      </c>
      <c r="B30" s="72" t="s">
        <v>26</v>
      </c>
      <c r="C30" s="72" t="s">
        <v>25</v>
      </c>
      <c r="D30" s="72" t="str">
        <f t="shared" si="1"/>
        <v>Residential</v>
      </c>
      <c r="E30" s="74"/>
      <c r="F30" s="166">
        <v>75</v>
      </c>
      <c r="G30" s="74"/>
      <c r="H30" s="166"/>
      <c r="I30" s="74"/>
      <c r="J30" s="4" t="s">
        <v>337</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18" x14ac:dyDescent="0.2">
      <c r="A31" s="19" t="str">
        <f t="shared" si="0"/>
        <v>ResidentialPer kW Annual Incentive</v>
      </c>
      <c r="B31" s="4" t="s">
        <v>37</v>
      </c>
      <c r="C31" s="4" t="s">
        <v>93</v>
      </c>
      <c r="D31" s="4" t="str">
        <f t="shared" si="1"/>
        <v>Residential</v>
      </c>
      <c r="F31" s="87">
        <v>0</v>
      </c>
      <c r="H31" s="87"/>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18" x14ac:dyDescent="0.2">
      <c r="A32" s="19" t="str">
        <f t="shared" si="0"/>
        <v>ResidentialPer kWh Annual Incentive</v>
      </c>
      <c r="B32" s="4" t="s">
        <v>38</v>
      </c>
      <c r="C32" s="4" t="s">
        <v>95</v>
      </c>
      <c r="D32" s="4" t="str">
        <f t="shared" si="1"/>
        <v>Residential</v>
      </c>
      <c r="F32" s="87">
        <v>0</v>
      </c>
      <c r="G32" s="69"/>
      <c r="H32" s="87"/>
      <c r="I32" s="69"/>
      <c r="J32" s="16"/>
      <c r="O32" s="64"/>
      <c r="P32" s="67"/>
      <c r="Q32" s="67"/>
      <c r="R32" s="67"/>
    </row>
    <row r="33" spans="1:25" ht="12.75" customHeight="1" x14ac:dyDescent="0.2">
      <c r="A33" s="19" t="str">
        <f t="shared" si="0"/>
        <v>ResidentialPer Participant Annual Incentive</v>
      </c>
      <c r="B33" s="4" t="s">
        <v>39</v>
      </c>
      <c r="C33" s="4" t="s">
        <v>5</v>
      </c>
      <c r="D33" s="4" t="str">
        <f t="shared" si="1"/>
        <v>Residential</v>
      </c>
      <c r="F33" s="182">
        <v>24</v>
      </c>
      <c r="H33" s="87"/>
      <c r="J33" s="4" t="s">
        <v>185</v>
      </c>
      <c r="O33" s="64" t="s">
        <v>123</v>
      </c>
      <c r="P33" s="181">
        <f>SUM(P28:P31)</f>
        <v>1</v>
      </c>
      <c r="Q33" s="181">
        <f>SUM(Q28:Q31)</f>
        <v>0</v>
      </c>
      <c r="R33" s="181">
        <f>SUM(P33:Q33)</f>
        <v>1</v>
      </c>
    </row>
    <row r="34" spans="1:25" ht="15" x14ac:dyDescent="0.25">
      <c r="A34" s="19" t="str">
        <f t="shared" si="0"/>
        <v>ResidentialProgram Life</v>
      </c>
      <c r="B34" s="4" t="s">
        <v>42</v>
      </c>
      <c r="C34" s="4" t="s">
        <v>43</v>
      </c>
      <c r="D34" s="4" t="str">
        <f t="shared" si="1"/>
        <v>Residential</v>
      </c>
      <c r="F34" s="88">
        <v>8</v>
      </c>
      <c r="H34" s="88"/>
      <c r="N34"/>
      <c r="O34" s="99"/>
      <c r="P34" s="99"/>
      <c r="Q34" s="100"/>
      <c r="R34" s="100"/>
    </row>
    <row r="35" spans="1:25" ht="15" x14ac:dyDescent="0.25">
      <c r="A35" s="19" t="str">
        <f t="shared" si="0"/>
        <v>ResidentialProgram Start Year</v>
      </c>
      <c r="B35" s="4" t="s">
        <v>44</v>
      </c>
      <c r="C35" s="4" t="s">
        <v>45</v>
      </c>
      <c r="D35" s="4" t="str">
        <f t="shared" si="1"/>
        <v>Residential</v>
      </c>
      <c r="F35" s="88">
        <v>2024</v>
      </c>
      <c r="H35" s="88"/>
      <c r="N35" s="99"/>
      <c r="O35" s="99"/>
      <c r="P35" s="383" t="s">
        <v>492</v>
      </c>
      <c r="Q35" s="384">
        <v>44615</v>
      </c>
    </row>
    <row r="36" spans="1:25" x14ac:dyDescent="0.2">
      <c r="A36" s="19" t="str">
        <f t="shared" si="0"/>
        <v>ResidentialDe-rate</v>
      </c>
      <c r="B36" s="4" t="s">
        <v>31</v>
      </c>
      <c r="C36" s="4" t="s">
        <v>32</v>
      </c>
      <c r="D36" s="4" t="str">
        <f t="shared" si="1"/>
        <v>Residential</v>
      </c>
      <c r="F36" s="90">
        <v>1</v>
      </c>
      <c r="H36" s="90"/>
      <c r="J36" s="16"/>
      <c r="M36" s="378" t="s">
        <v>503</v>
      </c>
      <c r="N36" s="379"/>
      <c r="O36" s="379"/>
      <c r="P36" s="380"/>
      <c r="Q36" s="385" t="s">
        <v>491</v>
      </c>
      <c r="R36" s="378" t="s">
        <v>499</v>
      </c>
      <c r="S36" s="379"/>
      <c r="T36" s="379"/>
      <c r="U36" s="380"/>
      <c r="V36" s="378" t="s">
        <v>544</v>
      </c>
      <c r="W36" s="379"/>
      <c r="X36" s="379"/>
      <c r="Y36" s="380"/>
    </row>
    <row r="37" spans="1:25" x14ac:dyDescent="0.2">
      <c r="A37" s="19" t="str">
        <f t="shared" si="0"/>
        <v>ResidentialNet to Gross Ratio (free ridership)</v>
      </c>
      <c r="B37" s="4" t="s">
        <v>33</v>
      </c>
      <c r="C37" s="4" t="s">
        <v>34</v>
      </c>
      <c r="D37" s="4" t="str">
        <f t="shared" si="1"/>
        <v>Residential</v>
      </c>
      <c r="F37" s="90">
        <v>1</v>
      </c>
      <c r="H37" s="90"/>
      <c r="J37" s="16"/>
      <c r="M37" s="378" t="s">
        <v>495</v>
      </c>
      <c r="N37" s="379" t="s">
        <v>496</v>
      </c>
      <c r="O37" s="379" t="s">
        <v>497</v>
      </c>
      <c r="P37" s="380" t="s">
        <v>498</v>
      </c>
      <c r="Q37" s="386" t="s">
        <v>500</v>
      </c>
      <c r="R37" s="378" t="s">
        <v>495</v>
      </c>
      <c r="S37" s="379" t="s">
        <v>496</v>
      </c>
      <c r="T37" s="379" t="s">
        <v>497</v>
      </c>
      <c r="U37" s="380" t="s">
        <v>498</v>
      </c>
      <c r="V37" s="378" t="s">
        <v>495</v>
      </c>
      <c r="W37" s="379" t="s">
        <v>496</v>
      </c>
      <c r="X37" s="379" t="s">
        <v>497</v>
      </c>
      <c r="Y37" s="380" t="s">
        <v>498</v>
      </c>
    </row>
    <row r="38" spans="1:25" x14ac:dyDescent="0.2">
      <c r="L38" s="4" t="s">
        <v>493</v>
      </c>
      <c r="M38" s="377">
        <v>0.56200000000000006</v>
      </c>
      <c r="N38" s="377">
        <v>0.56299999999999994</v>
      </c>
      <c r="O38" s="377">
        <v>0.39300000000000002</v>
      </c>
      <c r="P38" s="377">
        <v>0.38900000000000001</v>
      </c>
      <c r="Q38" s="381">
        <v>0.96848862822859505</v>
      </c>
      <c r="R38" s="560">
        <f>($Q38*M38)+($Q39*M39)</f>
        <v>0.55197938377669342</v>
      </c>
      <c r="S38" s="560">
        <f>($Q38*N38)+($Q39*N39)</f>
        <v>0.55052149677852369</v>
      </c>
      <c r="T38" s="560">
        <f>($Q38*O38)+($Q39*O39)</f>
        <v>0.38446041824994936</v>
      </c>
      <c r="U38" s="560">
        <f>($Q38*P38)+($Q39*P39)</f>
        <v>0.37976716807097843</v>
      </c>
      <c r="V38" s="399">
        <v>0.374</v>
      </c>
      <c r="W38" s="399">
        <v>0.32100000000000001</v>
      </c>
      <c r="X38" s="399" t="s">
        <v>410</v>
      </c>
      <c r="Y38" s="399">
        <v>0.34699999999999998</v>
      </c>
    </row>
    <row r="39" spans="1:25" x14ac:dyDescent="0.2">
      <c r="L39" s="4" t="s">
        <v>494</v>
      </c>
      <c r="M39" s="377">
        <v>0.24399999999999999</v>
      </c>
      <c r="N39" s="377">
        <v>0.16700000000000001</v>
      </c>
      <c r="O39" s="377">
        <v>0.122</v>
      </c>
      <c r="P39" s="377">
        <v>9.6000000000000002E-2</v>
      </c>
      <c r="Q39" s="382">
        <v>3.1511371771405401E-2</v>
      </c>
      <c r="R39" s="560"/>
      <c r="S39" s="560"/>
      <c r="T39" s="560"/>
      <c r="U39" s="560"/>
      <c r="V39" s="399">
        <v>0.223</v>
      </c>
      <c r="W39" s="399">
        <v>0.16500000000000001</v>
      </c>
      <c r="X39" s="399" t="s">
        <v>410</v>
      </c>
      <c r="Y39" s="399">
        <v>8.5000000000000006E-2</v>
      </c>
    </row>
    <row r="41" spans="1:25" ht="15" x14ac:dyDescent="0.25">
      <c r="M41" s="4" t="s">
        <v>503</v>
      </c>
      <c r="P41" s="4" t="s">
        <v>502</v>
      </c>
      <c r="Q41" s="71" t="s">
        <v>501</v>
      </c>
    </row>
    <row r="43" spans="1:25" ht="25.5" x14ac:dyDescent="0.2">
      <c r="B43" s="556" t="s">
        <v>10</v>
      </c>
      <c r="C43" s="556" t="s">
        <v>0</v>
      </c>
      <c r="D43" s="556" t="s">
        <v>8</v>
      </c>
      <c r="E43" s="14"/>
      <c r="F43" s="15" t="str">
        <f>$F$2</f>
        <v>Market Potential</v>
      </c>
      <c r="G43" s="14"/>
      <c r="H43" s="15" t="str">
        <f>$F$2</f>
        <v>Market Potential</v>
      </c>
      <c r="I43" s="14"/>
      <c r="J43" s="556"/>
    </row>
    <row r="44" spans="1:25" x14ac:dyDescent="0.2">
      <c r="B44" s="557"/>
      <c r="C44" s="557"/>
      <c r="D44" s="557"/>
      <c r="E44" s="14"/>
      <c r="F44" s="42" t="s">
        <v>7</v>
      </c>
      <c r="G44" s="14"/>
      <c r="H44" s="42" t="s">
        <v>7</v>
      </c>
      <c r="I44" s="14"/>
      <c r="J44" s="557"/>
    </row>
    <row r="45" spans="1:25" x14ac:dyDescent="0.2">
      <c r="B45" s="557"/>
      <c r="C45" s="557"/>
      <c r="D45" s="557"/>
      <c r="E45" s="14"/>
      <c r="F45" s="15" t="str">
        <f>F$5</f>
        <v>WA</v>
      </c>
      <c r="G45" s="14"/>
      <c r="H45" s="15" t="str">
        <f>H$5</f>
        <v>ID</v>
      </c>
      <c r="I45" s="14"/>
      <c r="J45" s="557"/>
    </row>
    <row r="46" spans="1:25" ht="15" x14ac:dyDescent="0.2">
      <c r="B46" s="7" t="s">
        <v>76</v>
      </c>
      <c r="C46" s="8"/>
      <c r="D46" s="8"/>
      <c r="F46" s="8"/>
      <c r="H46" s="8"/>
      <c r="J46" s="9"/>
    </row>
    <row r="47" spans="1:25" ht="15" x14ac:dyDescent="0.25">
      <c r="A47" s="19" t="str">
        <f>D47&amp;B47</f>
        <v>General ServiceSteady State Participation Rate</v>
      </c>
      <c r="B47" s="4" t="s">
        <v>78</v>
      </c>
      <c r="C47" s="4" t="s">
        <v>79</v>
      </c>
      <c r="D47" s="41" t="s">
        <v>232</v>
      </c>
      <c r="F47" s="83">
        <v>1.4999999999999999E-2</v>
      </c>
      <c r="H47" s="83"/>
      <c r="J47" s="4" t="s">
        <v>586</v>
      </c>
      <c r="L47" s="78"/>
      <c r="M47" s="71"/>
    </row>
    <row r="48" spans="1:25" x14ac:dyDescent="0.2">
      <c r="A48" s="19" t="str">
        <f>D48&amp;B48</f>
        <v xml:space="preserve">General ServiceProgram ramp up period </v>
      </c>
      <c r="B48" s="4" t="s">
        <v>1</v>
      </c>
      <c r="C48" s="4" t="s">
        <v>2</v>
      </c>
      <c r="D48" s="4" t="str">
        <f>$D$47</f>
        <v>General Service</v>
      </c>
      <c r="F48" s="92">
        <v>3.5</v>
      </c>
      <c r="H48" s="92"/>
      <c r="J48" s="16"/>
    </row>
    <row r="49" spans="1:14" x14ac:dyDescent="0.2">
      <c r="A49" s="19" t="str">
        <f>D49&amp;B49</f>
        <v>General ServiceProgram Dropout Rate (Attrition)</v>
      </c>
      <c r="B49" s="4" t="s">
        <v>75</v>
      </c>
      <c r="C49" s="4" t="s">
        <v>80</v>
      </c>
      <c r="D49" s="4" t="str">
        <f>$D$47</f>
        <v>General Service</v>
      </c>
      <c r="F49" s="83">
        <f>F9</f>
        <v>0.01</v>
      </c>
      <c r="H49" s="83"/>
    </row>
    <row r="50" spans="1:14" x14ac:dyDescent="0.2">
      <c r="A50" s="19" t="str">
        <f>D50&amp;B50</f>
        <v/>
      </c>
    </row>
    <row r="51" spans="1:14" ht="15" x14ac:dyDescent="0.2">
      <c r="A51" s="19"/>
      <c r="B51" s="7"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v>0.03</v>
      </c>
      <c r="H52" s="83"/>
    </row>
    <row r="53" spans="1:14" ht="15" x14ac:dyDescent="0.25">
      <c r="A53" s="19" t="str">
        <f t="shared" si="2"/>
        <v>General ServicePer Customer Summer Peak Reduction (%)</v>
      </c>
      <c r="B53" s="4" t="s">
        <v>18</v>
      </c>
      <c r="C53" s="4" t="s">
        <v>19</v>
      </c>
      <c r="D53" s="4" t="str">
        <f>$D$47</f>
        <v>General Service</v>
      </c>
      <c r="F53" s="83"/>
      <c r="G53" s="74"/>
      <c r="H53" s="83"/>
      <c r="I53" s="74"/>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f>F14*2.5</f>
        <v>0.22499999999999998</v>
      </c>
      <c r="G54" s="74"/>
      <c r="H54" s="86"/>
      <c r="I54" s="74"/>
      <c r="J54" s="4" t="s">
        <v>600</v>
      </c>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4" x14ac:dyDescent="0.2">
      <c r="A56" s="19" t="str">
        <f t="shared" si="2"/>
        <v>General ServicePer Customer Winter Peak Reduction (kW)</v>
      </c>
      <c r="B56" s="4" t="s">
        <v>22</v>
      </c>
      <c r="C56" s="4" t="s">
        <v>91</v>
      </c>
      <c r="D56" s="4" t="str">
        <f>$D$47</f>
        <v>General Service</v>
      </c>
      <c r="F56" s="86">
        <f>F16*2.5</f>
        <v>0.35000000000000003</v>
      </c>
      <c r="G56" s="74"/>
      <c r="H56" s="86"/>
      <c r="I56" s="74"/>
      <c r="J56" s="4" t="s">
        <v>600</v>
      </c>
      <c r="M56" s="56"/>
    </row>
    <row r="57" spans="1:14" x14ac:dyDescent="0.2">
      <c r="A57" s="19" t="str">
        <f t="shared" si="2"/>
        <v/>
      </c>
    </row>
    <row r="58" spans="1:14" ht="15" x14ac:dyDescent="0.2">
      <c r="A58" s="19"/>
      <c r="B58" s="7"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f>$O$26*(INDEX($P$28:$Q$32,MATCH($D59,$O$28:$O$32,0),MATCH(F$5,$P$27:$Q$27,0))/2)</f>
        <v>29600.305989126929</v>
      </c>
      <c r="H59" s="87"/>
      <c r="J59" s="4" t="s">
        <v>538</v>
      </c>
    </row>
    <row r="60" spans="1:14" x14ac:dyDescent="0.2">
      <c r="A60" s="19" t="str">
        <f t="shared" si="3"/>
        <v>General ServiceProgram Development Cost (per MW basis)</v>
      </c>
      <c r="B60" s="4" t="s">
        <v>134</v>
      </c>
      <c r="C60" s="4" t="str">
        <f>C62</f>
        <v>$/MW @meter</v>
      </c>
      <c r="D60" s="4" t="str">
        <f>D61</f>
        <v>General Service</v>
      </c>
      <c r="F60" s="115" t="str">
        <f>IFERROR(F59/INDEX(#REF!,MATCH($D60,$O$28:$O$32,0),MATCH(F$5,#REF!,0)),"-")</f>
        <v>-</v>
      </c>
      <c r="H60" s="115"/>
      <c r="J60" s="16"/>
    </row>
    <row r="61" spans="1:14" x14ac:dyDescent="0.2">
      <c r="A61" s="19" t="str">
        <f t="shared" si="3"/>
        <v>General ServiceAnnual Program Administration Cost</v>
      </c>
      <c r="B61" s="4" t="s">
        <v>4</v>
      </c>
      <c r="C61" s="4" t="s">
        <v>28</v>
      </c>
      <c r="D61" s="4" t="str">
        <f t="shared" si="4"/>
        <v>General Service</v>
      </c>
      <c r="F61" s="87">
        <f>$O$24*(INDEX($P$28:$Q$33,MATCH($D61,$O$28:$O$33,0),MATCH(F$5,$P$27:$Q$27,0))/2)</f>
        <v>35520.367186952317</v>
      </c>
      <c r="H61" s="87"/>
      <c r="J61" s="4" t="s">
        <v>538</v>
      </c>
    </row>
    <row r="62" spans="1:14" x14ac:dyDescent="0.2">
      <c r="A62" s="19" t="str">
        <f t="shared" si="3"/>
        <v>General ServiceAnnual Program Administration Cost (per MW basis)</v>
      </c>
      <c r="B62" s="4" t="s">
        <v>89</v>
      </c>
      <c r="C62" s="4" t="s">
        <v>94</v>
      </c>
      <c r="D62" s="4" t="str">
        <f t="shared" si="4"/>
        <v>General Service</v>
      </c>
      <c r="F62" s="115" t="str">
        <f>IFERROR(F61/INDEX(#REF!,MATCH($D62,$O$28:$O$32,0),MATCH(F$5,#REF!,0)),"-")</f>
        <v>-</v>
      </c>
      <c r="H62" s="115"/>
      <c r="J62" s="16"/>
    </row>
    <row r="63" spans="1:14" x14ac:dyDescent="0.2">
      <c r="A63" s="19" t="str">
        <f t="shared" si="3"/>
        <v>General ServicePer Customer Annual Marketing/Recruitment Cost</v>
      </c>
      <c r="B63" s="4" t="s">
        <v>35</v>
      </c>
      <c r="C63" s="4" t="s">
        <v>36</v>
      </c>
      <c r="D63" s="4" t="str">
        <f t="shared" si="4"/>
        <v>General Service</v>
      </c>
      <c r="F63" s="87">
        <f>F23*1.25</f>
        <v>75</v>
      </c>
      <c r="H63" s="87"/>
      <c r="J63" s="18" t="s">
        <v>288</v>
      </c>
    </row>
    <row r="64" spans="1:14" x14ac:dyDescent="0.2">
      <c r="A64" s="19" t="str">
        <f t="shared" si="3"/>
        <v>General ServiceAnnual O&amp;M Cost</v>
      </c>
      <c r="B64" s="4" t="s">
        <v>27</v>
      </c>
      <c r="C64" s="4" t="s">
        <v>5</v>
      </c>
      <c r="D64" s="4" t="str">
        <f t="shared" si="4"/>
        <v>General Service</v>
      </c>
      <c r="F64" s="87">
        <v>0</v>
      </c>
      <c r="H64" s="87"/>
    </row>
    <row r="65" spans="1:10" x14ac:dyDescent="0.2">
      <c r="A65" s="19" t="str">
        <f t="shared" si="3"/>
        <v>General ServiceAnnual O&amp;M Cost per MW</v>
      </c>
      <c r="B65" s="4" t="s">
        <v>88</v>
      </c>
      <c r="C65" s="4" t="s">
        <v>94</v>
      </c>
      <c r="D65" s="4" t="str">
        <f t="shared" si="4"/>
        <v>General Service</v>
      </c>
      <c r="F65" s="87">
        <v>0</v>
      </c>
      <c r="H65" s="87"/>
      <c r="J65" s="16"/>
    </row>
    <row r="66" spans="1:10" x14ac:dyDescent="0.2">
      <c r="A66" s="19" t="str">
        <f t="shared" si="3"/>
        <v>General ServiceCost of Equip + Install</v>
      </c>
      <c r="B66" s="4" t="s">
        <v>29</v>
      </c>
      <c r="C66" s="4" t="s">
        <v>30</v>
      </c>
      <c r="D66" s="4" t="str">
        <f t="shared" si="4"/>
        <v>General Service</v>
      </c>
      <c r="F66" s="184">
        <f>F26</f>
        <v>170</v>
      </c>
      <c r="H66" s="184"/>
      <c r="J66" s="4" t="s">
        <v>334</v>
      </c>
    </row>
    <row r="67" spans="1:10" x14ac:dyDescent="0.2">
      <c r="A67" s="19" t="str">
        <f t="shared" si="3"/>
        <v>General ServiceCost of Equip + Install (per kW basis)</v>
      </c>
      <c r="B67" s="4" t="s">
        <v>90</v>
      </c>
      <c r="C67" s="4" t="s">
        <v>92</v>
      </c>
      <c r="D67" s="4" t="str">
        <f t="shared" si="4"/>
        <v>General Service</v>
      </c>
      <c r="F67" s="87">
        <v>0</v>
      </c>
      <c r="H67" s="87"/>
      <c r="J67" s="16"/>
    </row>
    <row r="68" spans="1:10" x14ac:dyDescent="0.2">
      <c r="A68" s="19" t="str">
        <f t="shared" si="3"/>
        <v>General ServiceAMI Cost</v>
      </c>
      <c r="B68" s="4" t="s">
        <v>23</v>
      </c>
      <c r="C68" s="4" t="s">
        <v>87</v>
      </c>
      <c r="D68" s="4" t="str">
        <f t="shared" si="4"/>
        <v>General Service</v>
      </c>
      <c r="F68" s="87">
        <v>0</v>
      </c>
      <c r="H68" s="87"/>
      <c r="J68" s="16"/>
    </row>
    <row r="69" spans="1:10" x14ac:dyDescent="0.2">
      <c r="A69" s="19" t="str">
        <f t="shared" si="3"/>
        <v>General ServiceSummer DR Event Hours</v>
      </c>
      <c r="B69" s="72" t="s">
        <v>24</v>
      </c>
      <c r="C69" s="72" t="s">
        <v>25</v>
      </c>
      <c r="D69" s="72" t="str">
        <f t="shared" si="4"/>
        <v>General Service</v>
      </c>
      <c r="E69" s="74"/>
      <c r="F69" s="166">
        <f>F29</f>
        <v>75</v>
      </c>
      <c r="H69" s="166"/>
      <c r="I69" s="74"/>
      <c r="J69" s="4" t="s">
        <v>337</v>
      </c>
    </row>
    <row r="70" spans="1:10" x14ac:dyDescent="0.2">
      <c r="A70" s="19" t="str">
        <f t="shared" si="3"/>
        <v>General ServiceWinter DR Event Hours</v>
      </c>
      <c r="B70" s="72" t="s">
        <v>26</v>
      </c>
      <c r="C70" s="72" t="s">
        <v>25</v>
      </c>
      <c r="D70" s="72" t="str">
        <f t="shared" si="4"/>
        <v>General Service</v>
      </c>
      <c r="E70" s="74"/>
      <c r="F70" s="166">
        <f>F30</f>
        <v>75</v>
      </c>
      <c r="H70" s="166"/>
      <c r="I70" s="74"/>
      <c r="J70" s="4" t="s">
        <v>337</v>
      </c>
    </row>
    <row r="71" spans="1:10" x14ac:dyDescent="0.2">
      <c r="A71" s="19" t="str">
        <f t="shared" si="3"/>
        <v>General ServicePer kW Annual Incentive</v>
      </c>
      <c r="B71" s="4" t="s">
        <v>37</v>
      </c>
      <c r="C71" s="4" t="s">
        <v>93</v>
      </c>
      <c r="D71" s="4" t="str">
        <f t="shared" si="4"/>
        <v>General Service</v>
      </c>
      <c r="F71" s="87">
        <v>0</v>
      </c>
      <c r="H71" s="87"/>
      <c r="J71" s="16"/>
    </row>
    <row r="72" spans="1:10" x14ac:dyDescent="0.2">
      <c r="A72" s="19" t="str">
        <f t="shared" si="3"/>
        <v>General ServicePer kWh Annual Incentive</v>
      </c>
      <c r="B72" s="4" t="s">
        <v>38</v>
      </c>
      <c r="C72" s="4" t="s">
        <v>95</v>
      </c>
      <c r="D72" s="4" t="str">
        <f t="shared" si="4"/>
        <v>General Service</v>
      </c>
      <c r="F72" s="87">
        <v>0</v>
      </c>
      <c r="G72" s="69"/>
      <c r="H72" s="87"/>
      <c r="J72" s="16"/>
    </row>
    <row r="73" spans="1:10" x14ac:dyDescent="0.2">
      <c r="A73" s="19" t="str">
        <f t="shared" si="3"/>
        <v>General ServicePer Participant Annual Incentive</v>
      </c>
      <c r="B73" s="4" t="s">
        <v>39</v>
      </c>
      <c r="C73" s="4" t="s">
        <v>5</v>
      </c>
      <c r="D73" s="4" t="str">
        <f t="shared" si="4"/>
        <v>General Service</v>
      </c>
      <c r="F73" s="182">
        <v>24</v>
      </c>
      <c r="H73" s="87"/>
      <c r="J73" s="4" t="s">
        <v>185</v>
      </c>
    </row>
    <row r="74" spans="1:10" x14ac:dyDescent="0.2">
      <c r="A74" s="19" t="str">
        <f t="shared" si="3"/>
        <v>General ServiceProgram Life</v>
      </c>
      <c r="B74" s="4" t="s">
        <v>42</v>
      </c>
      <c r="C74" s="4" t="s">
        <v>43</v>
      </c>
      <c r="D74" s="4" t="str">
        <f t="shared" si="4"/>
        <v>General Service</v>
      </c>
      <c r="F74" s="88">
        <v>8</v>
      </c>
      <c r="H74" s="88"/>
    </row>
    <row r="75" spans="1:10" x14ac:dyDescent="0.2">
      <c r="A75" s="19" t="str">
        <f t="shared" si="3"/>
        <v>General ServiceProgram Start Year</v>
      </c>
      <c r="B75" s="4" t="s">
        <v>44</v>
      </c>
      <c r="C75" s="4" t="s">
        <v>45</v>
      </c>
      <c r="D75" s="4" t="str">
        <f t="shared" si="4"/>
        <v>General Service</v>
      </c>
      <c r="F75" s="88">
        <v>2024</v>
      </c>
      <c r="H75" s="88"/>
    </row>
    <row r="76" spans="1:10" x14ac:dyDescent="0.2">
      <c r="A76" s="19" t="str">
        <f t="shared" si="3"/>
        <v>General ServiceDe-rate</v>
      </c>
      <c r="B76" s="4" t="s">
        <v>31</v>
      </c>
      <c r="C76" s="4" t="s">
        <v>32</v>
      </c>
      <c r="D76" s="4" t="str">
        <f t="shared" si="4"/>
        <v>General Service</v>
      </c>
      <c r="F76" s="90">
        <v>1</v>
      </c>
      <c r="H76" s="90"/>
      <c r="J76" s="16"/>
    </row>
    <row r="77" spans="1:10" x14ac:dyDescent="0.2">
      <c r="A77" s="19" t="str">
        <f t="shared" si="3"/>
        <v>General ServiceNet to Gross Ratio (free ridership)</v>
      </c>
      <c r="B77" s="4" t="s">
        <v>33</v>
      </c>
      <c r="C77" s="4" t="s">
        <v>34</v>
      </c>
      <c r="D77" s="4" t="str">
        <f t="shared" si="4"/>
        <v>General Service</v>
      </c>
      <c r="F77" s="90">
        <v>1</v>
      </c>
      <c r="H77" s="90"/>
      <c r="J77" s="16"/>
    </row>
    <row r="103" spans="1:1" x14ac:dyDescent="0.2">
      <c r="A103" s="19"/>
    </row>
    <row r="141" spans="1:2" x14ac:dyDescent="0.2">
      <c r="A141" s="19" t="str">
        <f>D141&amp;B141</f>
        <v>Program Development Cost (per MW basis)</v>
      </c>
      <c r="B141" s="4" t="s">
        <v>134</v>
      </c>
    </row>
  </sheetData>
  <mergeCells count="12">
    <mergeCell ref="S38:S39"/>
    <mergeCell ref="T38:T39"/>
    <mergeCell ref="U38:U39"/>
    <mergeCell ref="B3:B5"/>
    <mergeCell ref="C3:C5"/>
    <mergeCell ref="D3:D5"/>
    <mergeCell ref="J3:J5"/>
    <mergeCell ref="B43:B45"/>
    <mergeCell ref="C43:C45"/>
    <mergeCell ref="D43:D45"/>
    <mergeCell ref="J43:J45"/>
    <mergeCell ref="R38:R39"/>
  </mergeCells>
  <phoneticPr fontId="53" type="noConversion"/>
  <hyperlinks>
    <hyperlink ref="Q41" r:id="rId1" xr:uid="{1F116841-5C2B-47EC-8B0E-0E82584F46F3}"/>
  </hyperlinks>
  <pageMargins left="0.7" right="0.7" top="0.75" bottom="0.75" header="0.3" footer="0.3"/>
  <pageSetup orientation="portrait" r:id="rId2"/>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B5CA6-EFE0-46C8-B593-CEAD5EC6AF6A}">
  <sheetPr codeName="Sheet21">
    <tabColor rgb="FFC00000"/>
  </sheetPr>
  <dimension ref="A1:Z103"/>
  <sheetViews>
    <sheetView topLeftCell="A43" workbookViewId="0">
      <selection activeCell="J16" sqref="J16"/>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2" width="23.28515625" style="4" customWidth="1"/>
    <col min="13" max="14" width="9.5703125" style="4" bestFit="1" customWidth="1"/>
    <col min="15" max="15" width="13.28515625" style="4" bestFit="1" customWidth="1"/>
    <col min="16" max="17" width="10.42578125" style="4" bestFit="1" customWidth="1"/>
    <col min="18" max="16384" width="9.28515625" style="4"/>
  </cols>
  <sheetData>
    <row r="1" spans="1:17" s="5" customFormat="1" ht="15.75" x14ac:dyDescent="0.25">
      <c r="B1" s="12" t="s">
        <v>46</v>
      </c>
      <c r="C1" s="13" t="s">
        <v>505</v>
      </c>
      <c r="D1" s="4"/>
      <c r="E1" s="10"/>
      <c r="F1" s="19" t="str">
        <f>F3&amp;F5</f>
        <v>Market PotentialWA</v>
      </c>
      <c r="G1" s="10"/>
      <c r="H1" s="19" t="str">
        <f>H3&amp;H5</f>
        <v>Market PotentialID</v>
      </c>
      <c r="I1" s="10"/>
      <c r="J1" s="30"/>
      <c r="L1" s="328" t="s">
        <v>488</v>
      </c>
      <c r="M1" s="329"/>
      <c r="N1" s="330"/>
    </row>
    <row r="2" spans="1:17" ht="15.75" customHeight="1" x14ac:dyDescent="0.25">
      <c r="F2" s="42" t="s">
        <v>284</v>
      </c>
      <c r="H2" s="42" t="s">
        <v>284</v>
      </c>
      <c r="J2" s="30"/>
      <c r="L2" s="333" t="s">
        <v>151</v>
      </c>
      <c r="M2" s="331" t="s">
        <v>471</v>
      </c>
      <c r="N2" s="332" t="s">
        <v>472</v>
      </c>
    </row>
    <row r="3" spans="1:17"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7"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7"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7"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c r="O6" s="44"/>
      <c r="Q6" s="71"/>
    </row>
    <row r="7" spans="1:17" ht="15" x14ac:dyDescent="0.25">
      <c r="A7" s="19" t="str">
        <f>D7&amp;B7</f>
        <v>ResidentialSteady State Participation Rate</v>
      </c>
      <c r="B7" s="4" t="s">
        <v>78</v>
      </c>
      <c r="C7" s="4" t="s">
        <v>79</v>
      </c>
      <c r="D7" s="41" t="s">
        <v>13</v>
      </c>
      <c r="F7" s="83">
        <v>0.5</v>
      </c>
      <c r="H7" s="83"/>
      <c r="J7" s="4" t="s">
        <v>341</v>
      </c>
      <c r="K7" s="4" t="s">
        <v>332</v>
      </c>
      <c r="L7" s="335" t="s">
        <v>152</v>
      </c>
      <c r="M7" s="331"/>
      <c r="N7" s="332"/>
      <c r="O7" s="59"/>
      <c r="Q7" s="119"/>
    </row>
    <row r="8" spans="1:17" ht="15" x14ac:dyDescent="0.25">
      <c r="A8" s="19" t="str">
        <f>D8&amp;B8</f>
        <v xml:space="preserve">ResidentialProgram ramp up period </v>
      </c>
      <c r="B8" s="4" t="s">
        <v>1</v>
      </c>
      <c r="C8" s="4" t="s">
        <v>2</v>
      </c>
      <c r="D8" s="4" t="str">
        <f>$D$7</f>
        <v>Residential</v>
      </c>
      <c r="F8" s="92">
        <v>10</v>
      </c>
      <c r="H8" s="92"/>
      <c r="L8" s="334" t="s">
        <v>13</v>
      </c>
      <c r="M8" s="358" t="e" cm="1">
        <f t="array" ref="M8">INDEX(#REF!,MATCH(LEFT($L8,3),LEFT(#REF!,3),0))*10^3/#REF!</f>
        <v>#REF!</v>
      </c>
      <c r="N8" s="359" t="e" cm="1">
        <f t="array" ref="N8">INDEX(#REF!,MATCH(LEFT($L8,3),LEFT(#REF!,3),0))*10^3/#REF!</f>
        <v>#REF!</v>
      </c>
      <c r="O8" s="44"/>
    </row>
    <row r="9" spans="1:17" ht="15" x14ac:dyDescent="0.25">
      <c r="A9" s="19" t="str">
        <f>D9&amp;B9</f>
        <v>ResidentialProgram Dropout Rate (Attrition)</v>
      </c>
      <c r="B9" s="4" t="s">
        <v>75</v>
      </c>
      <c r="C9" s="4" t="s">
        <v>80</v>
      </c>
      <c r="D9" s="4" t="str">
        <f>$D$7</f>
        <v>Residential</v>
      </c>
      <c r="F9" s="83">
        <v>0.01</v>
      </c>
      <c r="H9" s="83"/>
      <c r="J9" s="162"/>
      <c r="L9" s="334" t="s">
        <v>232</v>
      </c>
      <c r="M9" s="358" t="e" cm="1">
        <f t="array" ref="M9">INDEX(#REF!,MATCH(LEFT($L9,3),LEFT(#REF!,3),0))*10^3/INDEX(#REF!,MATCH($L9,#REF!,0))</f>
        <v>#REF!</v>
      </c>
      <c r="N9" s="359" t="e" cm="1">
        <f t="array" ref="N9">INDEX(#REF!,MATCH(LEFT($L9,3),LEFT(#REF!,3),0))*10^3/INDEX(#REF!,MATCH($L9,#REF!,0))</f>
        <v>#REF!</v>
      </c>
    </row>
    <row r="10" spans="1:17" ht="15" x14ac:dyDescent="0.25">
      <c r="A10" s="19"/>
      <c r="L10" s="334" t="s">
        <v>233</v>
      </c>
      <c r="M10" s="337" t="e" cm="1">
        <f t="array" ref="M10">INDEX(#REF!,MATCH(LEFT($L10,3),LEFT(#REF!,3),0))*10^3/INDEX(#REF!,MATCH($L10,#REF!,0))</f>
        <v>#REF!</v>
      </c>
      <c r="N10" s="338" t="e" cm="1">
        <f t="array" ref="N10">INDEX(#REF!,MATCH(LEFT($L10,3),LEFT(#REF!,3),0))*10^3/INDEX(#REF!,MATCH($L10,#REF!,0))</f>
        <v>#REF!</v>
      </c>
    </row>
    <row r="11" spans="1:17"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7" ht="13.5" thickBot="1" x14ac:dyDescent="0.25">
      <c r="A12" s="19" t="str">
        <f t="shared" ref="A12:A37" si="0">D12&amp;B12</f>
        <v>ResidentialEvent Non-Performance Rate</v>
      </c>
      <c r="B12" s="4" t="s">
        <v>11</v>
      </c>
      <c r="C12" s="4" t="s">
        <v>12</v>
      </c>
      <c r="D12" s="4" t="str">
        <f>$D$7</f>
        <v>Residential</v>
      </c>
      <c r="F12" s="83">
        <v>0.03</v>
      </c>
      <c r="H12" s="83"/>
      <c r="J12" s="4" t="s">
        <v>336</v>
      </c>
    </row>
    <row r="13" spans="1:17" ht="15" x14ac:dyDescent="0.25">
      <c r="A13" s="19" t="str">
        <f t="shared" si="0"/>
        <v>ResidentialPer Customer Summer Peak Reduction (%)</v>
      </c>
      <c r="B13" s="4" t="s">
        <v>18</v>
      </c>
      <c r="C13" s="4" t="s">
        <v>19</v>
      </c>
      <c r="D13" s="4" t="str">
        <f>$D$7</f>
        <v>Residential</v>
      </c>
      <c r="F13" s="83"/>
      <c r="G13" s="74"/>
      <c r="H13" s="83"/>
      <c r="I13" s="74"/>
      <c r="L13" s="328" t="s">
        <v>489</v>
      </c>
      <c r="M13" s="329" t="s">
        <v>151</v>
      </c>
      <c r="N13" s="330" t="s">
        <v>152</v>
      </c>
    </row>
    <row r="14" spans="1:17" ht="15" x14ac:dyDescent="0.25">
      <c r="A14" s="19" t="str">
        <f t="shared" si="0"/>
        <v>ResidentialPer Customer Summer Peak Reduction (kW)</v>
      </c>
      <c r="B14" s="4" t="s">
        <v>20</v>
      </c>
      <c r="C14" s="4" t="s">
        <v>91</v>
      </c>
      <c r="D14" s="4" t="str">
        <f>$D$7</f>
        <v>Residential</v>
      </c>
      <c r="F14" s="86">
        <v>0.09</v>
      </c>
      <c r="G14" s="74"/>
      <c r="H14" s="86"/>
      <c r="I14" s="74"/>
      <c r="J14" s="4" t="s">
        <v>876</v>
      </c>
      <c r="L14" s="366" t="s">
        <v>471</v>
      </c>
      <c r="M14" s="365" t="e">
        <f>IF(F14&gt;0,F14/INDEX($M$3:$M$6,MATCH($D14,$L$3:$L$6,0)),F13*INDEX($M$3:$M$6,MATCH($D14,$L$3:$L$6,0)))</f>
        <v>#REF!</v>
      </c>
      <c r="N14" s="367" t="e">
        <f>IF(H14&gt;0,H14/INDEX($M$8:$M$11,MATCH($D14,$L$8:$L$11,0)),H13*INDEX($M$8:$M$11,MATCH($D14,$L$8:$L$11,0)))</f>
        <v>#REF!</v>
      </c>
    </row>
    <row r="15" spans="1:17"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7" x14ac:dyDescent="0.2">
      <c r="A16" s="19" t="str">
        <f t="shared" si="0"/>
        <v>ResidentialPer Customer Winter Peak Reduction (kW)</v>
      </c>
      <c r="B16" s="4" t="s">
        <v>22</v>
      </c>
      <c r="C16" s="4" t="s">
        <v>91</v>
      </c>
      <c r="D16" s="4" t="str">
        <f>$D$7</f>
        <v>Residential</v>
      </c>
      <c r="F16" s="86">
        <v>0.14000000000000001</v>
      </c>
      <c r="G16" s="74"/>
      <c r="H16" s="86"/>
      <c r="I16" s="74"/>
      <c r="J16" s="4" t="s">
        <v>876</v>
      </c>
    </row>
    <row r="17" spans="1:26" x14ac:dyDescent="0.2">
      <c r="A17" s="19" t="str">
        <f t="shared" si="0"/>
        <v/>
      </c>
    </row>
    <row r="18" spans="1:26" ht="15" customHeight="1" x14ac:dyDescent="0.2">
      <c r="A18" s="19"/>
      <c r="B18" s="7" t="s">
        <v>48</v>
      </c>
      <c r="C18" s="8"/>
      <c r="D18" s="8"/>
      <c r="F18" s="8"/>
      <c r="H18" s="8"/>
      <c r="J18" s="9"/>
    </row>
    <row r="19" spans="1:26" x14ac:dyDescent="0.2">
      <c r="A19" s="19" t="str">
        <f t="shared" si="0"/>
        <v>ResidentialProgram Development Cost</v>
      </c>
      <c r="B19" s="4" t="s">
        <v>40</v>
      </c>
      <c r="C19" s="4" t="s">
        <v>41</v>
      </c>
      <c r="D19" s="4" t="str">
        <f t="shared" ref="D19:D37" si="1">$D$7</f>
        <v>Residential</v>
      </c>
      <c r="F19" s="87">
        <f>$O$26*(INDEX($P$28:$Q$32,MATCH($D19,$O$28:$O$32,0),MATCH(F$5,$P$27:$Q$27,0))/2)</f>
        <v>7899.6940108730696</v>
      </c>
      <c r="H19" s="87"/>
      <c r="J19" s="4" t="s">
        <v>538</v>
      </c>
      <c r="O19" s="64" t="s">
        <v>326</v>
      </c>
      <c r="P19" s="64"/>
      <c r="Q19" s="64"/>
      <c r="R19" s="64"/>
    </row>
    <row r="20" spans="1:26" x14ac:dyDescent="0.2">
      <c r="A20" s="19" t="str">
        <f t="shared" si="0"/>
        <v>ResidentialProgram Development Cost (per MW basis)</v>
      </c>
      <c r="B20" s="4" t="s">
        <v>134</v>
      </c>
      <c r="C20" s="4" t="str">
        <f>C22</f>
        <v>$/MW @meter</v>
      </c>
      <c r="D20" s="4" t="str">
        <f t="shared" si="1"/>
        <v>Residential</v>
      </c>
      <c r="F20" s="115" t="str">
        <f>IFERROR(F19/INDEX(#REF!,MATCH($D20,$O$28:$O$32,0),MATCH(F$5,#REF!,0)),"-")</f>
        <v>-</v>
      </c>
      <c r="H20" s="115"/>
      <c r="J20" s="16"/>
      <c r="O20" s="64"/>
      <c r="P20" s="64"/>
      <c r="Q20" s="64"/>
      <c r="R20" s="64"/>
    </row>
    <row r="21" spans="1:26" x14ac:dyDescent="0.2">
      <c r="A21" s="19" t="str">
        <f t="shared" si="0"/>
        <v>ResidentialAnnual Program Administration Cost</v>
      </c>
      <c r="B21" s="4" t="s">
        <v>4</v>
      </c>
      <c r="C21" s="4" t="s">
        <v>28</v>
      </c>
      <c r="D21" s="4" t="str">
        <f t="shared" si="1"/>
        <v>Residential</v>
      </c>
      <c r="F21" s="87">
        <f>$O$24*(INDEX($P$28:$Q$32,MATCH($D21,$O$28:$O$32,0),MATCH(F$5,$P$27:$Q$27,0))/2)</f>
        <v>9479.6328130476832</v>
      </c>
      <c r="H21" s="87"/>
      <c r="J21" s="4" t="s">
        <v>538</v>
      </c>
      <c r="O21" s="64" t="s">
        <v>551</v>
      </c>
      <c r="P21" s="64"/>
      <c r="Q21" s="64"/>
      <c r="R21" s="64"/>
    </row>
    <row r="22" spans="1:26" x14ac:dyDescent="0.2">
      <c r="A22" s="19" t="str">
        <f t="shared" si="0"/>
        <v>ResidentialAnnual Program Administration Cost (per MW basis)</v>
      </c>
      <c r="B22" s="4" t="s">
        <v>89</v>
      </c>
      <c r="C22" s="4" t="s">
        <v>94</v>
      </c>
      <c r="D22" s="4" t="str">
        <f t="shared" si="1"/>
        <v>Residential</v>
      </c>
      <c r="F22" s="115" t="str">
        <f>IFERROR(F21/INDEX(#REF!,MATCH($D22,$O$28:$O$32,0),MATCH(F$5,#REF!,0)),"-")</f>
        <v>-</v>
      </c>
      <c r="H22" s="115"/>
      <c r="J22" s="16"/>
      <c r="O22" s="64"/>
      <c r="P22" s="64"/>
      <c r="Q22" s="64"/>
      <c r="R22" s="64"/>
      <c r="U22" s="141" t="s">
        <v>588</v>
      </c>
      <c r="V22" s="141" t="s">
        <v>471</v>
      </c>
      <c r="W22" s="141" t="s">
        <v>471</v>
      </c>
      <c r="X22" s="141" t="s">
        <v>472</v>
      </c>
      <c r="Y22" s="141" t="s">
        <v>472</v>
      </c>
      <c r="Z22" s="141" t="s">
        <v>428</v>
      </c>
    </row>
    <row r="23" spans="1:26" ht="15" x14ac:dyDescent="0.25">
      <c r="A23" s="19" t="str">
        <f t="shared" si="0"/>
        <v>ResidentialPer Customer Annual Marketing/Recruitment Cost</v>
      </c>
      <c r="B23" s="4" t="s">
        <v>35</v>
      </c>
      <c r="C23" s="4" t="s">
        <v>36</v>
      </c>
      <c r="D23" s="4" t="str">
        <f t="shared" si="1"/>
        <v>Residential</v>
      </c>
      <c r="F23" s="87">
        <v>60</v>
      </c>
      <c r="H23" s="87"/>
      <c r="J23" s="18" t="s">
        <v>288</v>
      </c>
      <c r="K23" s="4" t="s">
        <v>335</v>
      </c>
      <c r="O23" s="65" t="s">
        <v>111</v>
      </c>
      <c r="P23" s="66"/>
      <c r="Q23" s="64"/>
      <c r="R23" s="64"/>
      <c r="U23" s="141"/>
      <c r="V23" s="141" t="s">
        <v>594</v>
      </c>
      <c r="W23" s="399" t="s">
        <v>589</v>
      </c>
      <c r="X23" s="141" t="s">
        <v>594</v>
      </c>
      <c r="Y23" s="399" t="s">
        <v>589</v>
      </c>
      <c r="Z23" s="399" t="s">
        <v>590</v>
      </c>
    </row>
    <row r="24" spans="1:26" ht="15" x14ac:dyDescent="0.25">
      <c r="A24" s="19" t="str">
        <f t="shared" si="0"/>
        <v>ResidentialAnnual O&amp;M Cost</v>
      </c>
      <c r="B24" s="4" t="s">
        <v>27</v>
      </c>
      <c r="C24" s="4" t="s">
        <v>5</v>
      </c>
      <c r="D24" s="4" t="str">
        <f t="shared" si="1"/>
        <v>Residential</v>
      </c>
      <c r="F24" s="87">
        <v>0</v>
      </c>
      <c r="H24" s="87"/>
      <c r="O24" s="388">
        <f>INDEX('Admin Costs and Asmptns.'!$D$14:$D$28,MATCH(IF(LEFT($C$1,9)="Ancillary","Ancillary Services",IF(LEFT($C$1,9)="CTA-2045 ", "CTA-2045 ",IF(LEFT($C$1,9)="Time-of-u","Time-of-use Rates",$C$1))),'Admin Costs and Asmptns.'!$B$14:$B$28,0))</f>
        <v>90000</v>
      </c>
      <c r="P24" s="64"/>
      <c r="Q24" s="66"/>
      <c r="R24" s="66"/>
      <c r="U24" s="141" t="s">
        <v>591</v>
      </c>
      <c r="V24" s="141">
        <v>0.5</v>
      </c>
      <c r="W24" s="399">
        <v>0.2</v>
      </c>
      <c r="X24" s="141">
        <v>0.5</v>
      </c>
      <c r="Y24" s="399">
        <v>0.2</v>
      </c>
      <c r="Z24" s="399">
        <v>0.23</v>
      </c>
    </row>
    <row r="25" spans="1:26" x14ac:dyDescent="0.2">
      <c r="A25" s="19" t="str">
        <f t="shared" si="0"/>
        <v>ResidentialAnnual O&amp;M Cost per MW</v>
      </c>
      <c r="B25" s="4" t="s">
        <v>88</v>
      </c>
      <c r="C25" s="4" t="s">
        <v>94</v>
      </c>
      <c r="D25" s="4" t="str">
        <f t="shared" si="1"/>
        <v>Residential</v>
      </c>
      <c r="F25" s="87">
        <v>0</v>
      </c>
      <c r="H25" s="87"/>
      <c r="J25" s="16"/>
      <c r="O25" s="65" t="s">
        <v>112</v>
      </c>
      <c r="P25" s="64"/>
      <c r="Q25" s="64"/>
      <c r="R25" s="64"/>
      <c r="U25" s="141" t="s">
        <v>592</v>
      </c>
      <c r="V25" s="141">
        <v>0.34699999999999998</v>
      </c>
      <c r="W25" s="399">
        <f>V25*W$24/V$24</f>
        <v>0.13880000000000001</v>
      </c>
      <c r="X25" s="141">
        <v>0.374</v>
      </c>
      <c r="Y25" s="399">
        <f>X25*Y$24/X$24</f>
        <v>0.14960000000000001</v>
      </c>
      <c r="Z25" s="399">
        <v>0.23</v>
      </c>
    </row>
    <row r="26" spans="1:26" x14ac:dyDescent="0.2">
      <c r="A26" s="19" t="str">
        <f t="shared" si="0"/>
        <v>ResidentialCost of Equip + Install</v>
      </c>
      <c r="B26" s="4" t="s">
        <v>29</v>
      </c>
      <c r="C26" s="4" t="s">
        <v>30</v>
      </c>
      <c r="D26" s="4" t="str">
        <f t="shared" si="1"/>
        <v>Residential</v>
      </c>
      <c r="F26" s="87">
        <v>170</v>
      </c>
      <c r="H26" s="87"/>
      <c r="J26" s="4" t="s">
        <v>333</v>
      </c>
      <c r="O26" s="427">
        <f>INDEX('Admin Costs and Asmptns.'!$E$14:$E$28,MATCH(IF(LEFT($C$1,9)="Ancillary","Ancillary Services",IF(LEFT($C$1,9)="CTA-2045 ", "CTA-2045 ",IF(LEFT($C$1,9)="Time-of-u","Time-of-use Rates",$C$1))),'Admin Costs and Asmptns.'!$B$14:$B$28,0))</f>
        <v>75000</v>
      </c>
      <c r="P26" s="64"/>
      <c r="Q26" s="64"/>
      <c r="R26" s="64"/>
      <c r="U26" s="141" t="s">
        <v>593</v>
      </c>
      <c r="V26" s="141">
        <v>8.5000000000000006E-2</v>
      </c>
      <c r="W26" s="399">
        <f>V26*W$24/V$24</f>
        <v>3.4000000000000002E-2</v>
      </c>
      <c r="X26" s="141">
        <v>0.223</v>
      </c>
      <c r="Y26" s="399">
        <f>X26*Y$24/X$24</f>
        <v>8.9200000000000002E-2</v>
      </c>
      <c r="Z26" s="399">
        <v>0.23</v>
      </c>
    </row>
    <row r="27" spans="1:26" x14ac:dyDescent="0.2">
      <c r="A27" s="19" t="str">
        <f t="shared" si="0"/>
        <v>ResidentialCost of Equip + Install (per kW basis)</v>
      </c>
      <c r="B27" s="4" t="s">
        <v>90</v>
      </c>
      <c r="C27" s="4" t="s">
        <v>92</v>
      </c>
      <c r="D27" s="4" t="str">
        <f t="shared" si="1"/>
        <v>Residential</v>
      </c>
      <c r="F27" s="87">
        <v>0</v>
      </c>
      <c r="H27" s="87"/>
      <c r="J27" s="16"/>
      <c r="O27" s="64"/>
      <c r="P27" s="64" t="s">
        <v>151</v>
      </c>
      <c r="Q27" s="64" t="s">
        <v>152</v>
      </c>
      <c r="R27" s="64"/>
    </row>
    <row r="28" spans="1:26" ht="12.75" customHeight="1" x14ac:dyDescent="0.25">
      <c r="A28" s="19" t="str">
        <f t="shared" si="0"/>
        <v>ResidentialAMI Cost</v>
      </c>
      <c r="B28" s="4" t="s">
        <v>23</v>
      </c>
      <c r="C28" s="4" t="s">
        <v>87</v>
      </c>
      <c r="D28" s="4" t="str">
        <f t="shared" si="1"/>
        <v>Residential</v>
      </c>
      <c r="F28" s="87">
        <v>0</v>
      </c>
      <c r="H28" s="87"/>
      <c r="J28" s="16"/>
      <c r="O28" s="64" t="s">
        <v>13</v>
      </c>
      <c r="P28" s="129" cm="1">
        <f t="array" ref="P28">INDEX('Admin Costs and Asmptns.'!$C$39:$K$70,MATCH($C$1,'Admin Costs and Asmptns.'!$B$39:$B$70,0),MATCH(P$27&amp;"_"&amp;$O28,'Admin Costs and Asmptns.'!$C$37:$K$37&amp;"_"&amp;'Admin Costs and Asmptns.'!$C$38:$K$38,0))</f>
        <v>0.2106585069566152</v>
      </c>
      <c r="Q28" s="129" cm="1">
        <f t="array" ref="Q28">INDEX('Admin Costs and Asmptns.'!$C$39:$K$70,MATCH($C$1,'Admin Costs and Asmptns.'!$B$39:$B$70,0),MATCH(Q$27&amp;"_"&amp;$O28,'Admin Costs and Asmptns.'!$C$37:$K$37&amp;"_"&amp;'Admin Costs and Asmptns.'!$C$38:$K$38,0))</f>
        <v>0</v>
      </c>
      <c r="R28" s="129"/>
    </row>
    <row r="29" spans="1:26" ht="15" x14ac:dyDescent="0.25">
      <c r="A29" s="19" t="str">
        <f t="shared" si="0"/>
        <v>ResidentialSummer DR Event Hours</v>
      </c>
      <c r="B29" s="72" t="s">
        <v>24</v>
      </c>
      <c r="C29" s="72" t="s">
        <v>25</v>
      </c>
      <c r="D29" s="72" t="str">
        <f t="shared" si="1"/>
        <v>Residential</v>
      </c>
      <c r="E29" s="74"/>
      <c r="F29" s="166">
        <v>210</v>
      </c>
      <c r="H29" s="166"/>
      <c r="J29" s="4" t="s">
        <v>792</v>
      </c>
      <c r="K29" s="4" t="s">
        <v>337</v>
      </c>
      <c r="O29" s="64" t="s">
        <v>232</v>
      </c>
      <c r="P29" s="129" cm="1">
        <f t="array" ref="P29">INDEX('Admin Costs and Asmptns.'!$C$39:$K$70,MATCH($C$1,'Admin Costs and Asmptns.'!$B$39:$B$70,0),MATCH(P$27&amp;"_"&amp;$O29,'Admin Costs and Asmptns.'!$C$37:$K$37&amp;"_"&amp;'Admin Costs and Asmptns.'!$C$38:$K$38,0))</f>
        <v>0.78934149304338475</v>
      </c>
      <c r="Q29" s="129" cm="1">
        <f t="array" ref="Q29">INDEX('Admin Costs and Asmptns.'!$C$39:$K$70,MATCH($C$1,'Admin Costs and Asmptns.'!$B$39:$B$70,0),MATCH(Q$27&amp;"_"&amp;$O29,'Admin Costs and Asmptns.'!$C$37:$K$37&amp;"_"&amp;'Admin Costs and Asmptns.'!$C$38:$K$38,0))</f>
        <v>0</v>
      </c>
      <c r="R29" s="129"/>
    </row>
    <row r="30" spans="1:26" ht="15" x14ac:dyDescent="0.25">
      <c r="A30" s="19" t="str">
        <f t="shared" si="0"/>
        <v>ResidentialWinter DR Event Hours</v>
      </c>
      <c r="B30" s="72" t="s">
        <v>26</v>
      </c>
      <c r="C30" s="72" t="s">
        <v>25</v>
      </c>
      <c r="D30" s="72" t="str">
        <f t="shared" si="1"/>
        <v>Residential</v>
      </c>
      <c r="E30" s="74"/>
      <c r="F30" s="166">
        <v>210</v>
      </c>
      <c r="G30" s="74"/>
      <c r="H30" s="166"/>
      <c r="I30" s="74"/>
      <c r="J30" s="4" t="s">
        <v>792</v>
      </c>
      <c r="K30" s="4" t="s">
        <v>337</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26" x14ac:dyDescent="0.2">
      <c r="A31" s="19" t="str">
        <f t="shared" si="0"/>
        <v>ResidentialPer kW Annual Incentive</v>
      </c>
      <c r="B31" s="4" t="s">
        <v>37</v>
      </c>
      <c r="C31" s="4" t="s">
        <v>93</v>
      </c>
      <c r="D31" s="4" t="str">
        <f t="shared" si="1"/>
        <v>Residential</v>
      </c>
      <c r="F31" s="87">
        <v>0</v>
      </c>
      <c r="H31" s="87"/>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26" x14ac:dyDescent="0.2">
      <c r="A32" s="19" t="str">
        <f t="shared" si="0"/>
        <v>ResidentialPer kWh Annual Incentive</v>
      </c>
      <c r="B32" s="4" t="s">
        <v>38</v>
      </c>
      <c r="C32" s="4" t="s">
        <v>95</v>
      </c>
      <c r="D32" s="4" t="str">
        <f t="shared" si="1"/>
        <v>Residential</v>
      </c>
      <c r="F32" s="87">
        <v>0</v>
      </c>
      <c r="G32" s="69"/>
      <c r="H32" s="87"/>
      <c r="I32" s="69"/>
      <c r="J32" s="16"/>
      <c r="O32" s="64"/>
      <c r="P32" s="67"/>
      <c r="Q32" s="67"/>
      <c r="R32" s="67"/>
    </row>
    <row r="33" spans="1:25" ht="12.75" customHeight="1" x14ac:dyDescent="0.2">
      <c r="A33" s="19" t="str">
        <f t="shared" si="0"/>
        <v>ResidentialPer Participant Annual Incentive</v>
      </c>
      <c r="B33" s="4" t="s">
        <v>39</v>
      </c>
      <c r="C33" s="4" t="s">
        <v>5</v>
      </c>
      <c r="D33" s="4" t="str">
        <f t="shared" si="1"/>
        <v>Residential</v>
      </c>
      <c r="F33" s="182">
        <v>24</v>
      </c>
      <c r="H33" s="87"/>
      <c r="J33" s="4" t="s">
        <v>185</v>
      </c>
      <c r="O33" s="64" t="s">
        <v>123</v>
      </c>
      <c r="P33" s="181">
        <f>SUM(P28:P31)</f>
        <v>1</v>
      </c>
      <c r="Q33" s="181">
        <f>SUM(Q28:Q31)</f>
        <v>0</v>
      </c>
      <c r="R33" s="181">
        <f>SUM(P33:Q33)</f>
        <v>1</v>
      </c>
    </row>
    <row r="34" spans="1:25" ht="15" x14ac:dyDescent="0.25">
      <c r="A34" s="19" t="str">
        <f t="shared" si="0"/>
        <v>ResidentialProgram Life</v>
      </c>
      <c r="B34" s="4" t="s">
        <v>42</v>
      </c>
      <c r="C34" s="4" t="s">
        <v>43</v>
      </c>
      <c r="D34" s="4" t="str">
        <f t="shared" si="1"/>
        <v>Residential</v>
      </c>
      <c r="F34" s="88">
        <v>8</v>
      </c>
      <c r="H34" s="88"/>
      <c r="N34"/>
      <c r="O34" s="99"/>
      <c r="P34" s="99"/>
      <c r="Q34" s="100"/>
      <c r="R34" s="100"/>
    </row>
    <row r="35" spans="1:25" ht="15" x14ac:dyDescent="0.25">
      <c r="A35" s="19" t="str">
        <f t="shared" si="0"/>
        <v>ResidentialProgram Start Year</v>
      </c>
      <c r="B35" s="4" t="s">
        <v>44</v>
      </c>
      <c r="C35" s="4" t="s">
        <v>45</v>
      </c>
      <c r="D35" s="4" t="str">
        <f t="shared" si="1"/>
        <v>Residential</v>
      </c>
      <c r="F35" s="88">
        <v>2026</v>
      </c>
      <c r="H35" s="88"/>
      <c r="N35" s="99"/>
      <c r="O35" s="99"/>
      <c r="P35" s="383" t="s">
        <v>492</v>
      </c>
      <c r="Q35" s="384">
        <v>44615</v>
      </c>
    </row>
    <row r="36" spans="1:25" x14ac:dyDescent="0.2">
      <c r="A36" s="19" t="str">
        <f t="shared" si="0"/>
        <v>ResidentialDe-rate</v>
      </c>
      <c r="B36" s="4" t="s">
        <v>31</v>
      </c>
      <c r="C36" s="4" t="s">
        <v>32</v>
      </c>
      <c r="D36" s="4" t="str">
        <f t="shared" si="1"/>
        <v>Residential</v>
      </c>
      <c r="F36" s="90">
        <v>1</v>
      </c>
      <c r="H36" s="90"/>
      <c r="J36" s="16"/>
      <c r="M36" s="378" t="s">
        <v>503</v>
      </c>
      <c r="N36" s="379"/>
      <c r="O36" s="379"/>
      <c r="P36" s="380"/>
      <c r="Q36" s="385" t="s">
        <v>491</v>
      </c>
      <c r="R36" s="378" t="s">
        <v>499</v>
      </c>
      <c r="S36" s="379"/>
      <c r="T36" s="379"/>
      <c r="U36" s="380"/>
      <c r="V36" s="378" t="s">
        <v>544</v>
      </c>
      <c r="W36" s="379"/>
      <c r="X36" s="379"/>
      <c r="Y36" s="380"/>
    </row>
    <row r="37" spans="1:25" x14ac:dyDescent="0.2">
      <c r="A37" s="19" t="str">
        <f t="shared" si="0"/>
        <v>ResidentialNet to Gross Ratio (free ridership)</v>
      </c>
      <c r="B37" s="4" t="s">
        <v>33</v>
      </c>
      <c r="C37" s="4" t="s">
        <v>34</v>
      </c>
      <c r="D37" s="4" t="str">
        <f t="shared" si="1"/>
        <v>Residential</v>
      </c>
      <c r="F37" s="90">
        <v>1</v>
      </c>
      <c r="H37" s="90"/>
      <c r="J37" s="16"/>
      <c r="M37" s="378" t="s">
        <v>495</v>
      </c>
      <c r="N37" s="379" t="s">
        <v>496</v>
      </c>
      <c r="O37" s="379" t="s">
        <v>497</v>
      </c>
      <c r="P37" s="380" t="s">
        <v>498</v>
      </c>
      <c r="Q37" s="386" t="s">
        <v>500</v>
      </c>
      <c r="R37" s="378" t="s">
        <v>495</v>
      </c>
      <c r="S37" s="379" t="s">
        <v>496</v>
      </c>
      <c r="T37" s="379" t="s">
        <v>497</v>
      </c>
      <c r="U37" s="380" t="s">
        <v>498</v>
      </c>
      <c r="V37" s="378" t="s">
        <v>495</v>
      </c>
      <c r="W37" s="379" t="s">
        <v>496</v>
      </c>
      <c r="X37" s="379" t="s">
        <v>497</v>
      </c>
      <c r="Y37" s="380" t="s">
        <v>498</v>
      </c>
    </row>
    <row r="38" spans="1:25" x14ac:dyDescent="0.2">
      <c r="L38" s="4" t="s">
        <v>493</v>
      </c>
      <c r="M38" s="377">
        <v>0.56200000000000006</v>
      </c>
      <c r="N38" s="377">
        <v>0.56299999999999994</v>
      </c>
      <c r="O38" s="377">
        <v>0.39300000000000002</v>
      </c>
      <c r="P38" s="377">
        <v>0.38900000000000001</v>
      </c>
      <c r="Q38" s="381">
        <v>0.96848862822859505</v>
      </c>
      <c r="R38" s="560">
        <f>($Q38*M38)+($Q39*M39)</f>
        <v>0.55197938377669342</v>
      </c>
      <c r="S38" s="560">
        <f>($Q38*N38)+($Q39*N39)</f>
        <v>0.55052149677852369</v>
      </c>
      <c r="T38" s="560">
        <f>($Q38*O38)+($Q39*O39)</f>
        <v>0.38446041824994936</v>
      </c>
      <c r="U38" s="560">
        <f>($Q38*P38)+($Q39*P39)</f>
        <v>0.37976716807097843</v>
      </c>
      <c r="V38" s="399">
        <v>0.374</v>
      </c>
      <c r="W38" s="399">
        <v>0.32100000000000001</v>
      </c>
      <c r="X38" s="399" t="s">
        <v>410</v>
      </c>
      <c r="Y38" s="399">
        <v>0.34699999999999998</v>
      </c>
    </row>
    <row r="39" spans="1:25" x14ac:dyDescent="0.2">
      <c r="L39" s="4" t="s">
        <v>494</v>
      </c>
      <c r="M39" s="377">
        <v>0.24399999999999999</v>
      </c>
      <c r="N39" s="377">
        <v>0.16700000000000001</v>
      </c>
      <c r="O39" s="377">
        <v>0.122</v>
      </c>
      <c r="P39" s="377">
        <v>9.6000000000000002E-2</v>
      </c>
      <c r="Q39" s="382">
        <v>3.1511371771405401E-2</v>
      </c>
      <c r="R39" s="560"/>
      <c r="S39" s="560"/>
      <c r="T39" s="560"/>
      <c r="U39" s="560"/>
      <c r="V39" s="399">
        <v>0.223</v>
      </c>
      <c r="W39" s="399">
        <v>0.16500000000000001</v>
      </c>
      <c r="X39" s="399" t="s">
        <v>410</v>
      </c>
      <c r="Y39" s="399">
        <v>8.5000000000000006E-2</v>
      </c>
    </row>
    <row r="41" spans="1:25" ht="15" x14ac:dyDescent="0.25">
      <c r="M41" s="4" t="s">
        <v>503</v>
      </c>
      <c r="P41" s="4" t="s">
        <v>502</v>
      </c>
      <c r="Q41" s="71" t="s">
        <v>501</v>
      </c>
    </row>
    <row r="43" spans="1:25" ht="25.5" x14ac:dyDescent="0.2">
      <c r="B43" s="556" t="s">
        <v>10</v>
      </c>
      <c r="C43" s="556" t="s">
        <v>0</v>
      </c>
      <c r="D43" s="556" t="s">
        <v>8</v>
      </c>
      <c r="E43" s="14"/>
      <c r="F43" s="15" t="str">
        <f>$F$2</f>
        <v>Market Potential</v>
      </c>
      <c r="G43" s="14"/>
      <c r="H43" s="15" t="str">
        <f>$F$2</f>
        <v>Market Potential</v>
      </c>
      <c r="I43" s="14"/>
      <c r="J43" s="556"/>
    </row>
    <row r="44" spans="1:25" x14ac:dyDescent="0.2">
      <c r="B44" s="557"/>
      <c r="C44" s="557"/>
      <c r="D44" s="557"/>
      <c r="E44" s="14"/>
      <c r="F44" s="42" t="s">
        <v>7</v>
      </c>
      <c r="G44" s="14"/>
      <c r="H44" s="42" t="s">
        <v>7</v>
      </c>
      <c r="I44" s="14"/>
      <c r="J44" s="557"/>
    </row>
    <row r="45" spans="1:25" x14ac:dyDescent="0.2">
      <c r="B45" s="557"/>
      <c r="C45" s="557"/>
      <c r="D45" s="557"/>
      <c r="E45" s="14"/>
      <c r="F45" s="15" t="str">
        <f>F$5</f>
        <v>WA</v>
      </c>
      <c r="G45" s="14"/>
      <c r="H45" s="15" t="str">
        <f>H$5</f>
        <v>ID</v>
      </c>
      <c r="I45" s="14"/>
      <c r="J45" s="557"/>
    </row>
    <row r="46" spans="1:25" ht="15" x14ac:dyDescent="0.2">
      <c r="B46" s="7" t="s">
        <v>76</v>
      </c>
      <c r="C46" s="8"/>
      <c r="D46" s="8"/>
      <c r="F46" s="8"/>
      <c r="H46" s="8"/>
      <c r="J46" s="9"/>
    </row>
    <row r="47" spans="1:25" ht="15" x14ac:dyDescent="0.25">
      <c r="A47" s="19" t="str">
        <f>D47&amp;B47</f>
        <v>General ServiceSteady State Participation Rate</v>
      </c>
      <c r="B47" s="4" t="s">
        <v>78</v>
      </c>
      <c r="C47" s="4" t="s">
        <v>79</v>
      </c>
      <c r="D47" s="41" t="s">
        <v>232</v>
      </c>
      <c r="F47" s="83">
        <v>0.5</v>
      </c>
      <c r="H47" s="83"/>
      <c r="J47" s="4" t="s">
        <v>341</v>
      </c>
      <c r="L47" s="78"/>
      <c r="M47" s="71"/>
    </row>
    <row r="48" spans="1:25" x14ac:dyDescent="0.2">
      <c r="A48" s="19" t="str">
        <f>D48&amp;B48</f>
        <v xml:space="preserve">General ServiceProgram ramp up period </v>
      </c>
      <c r="B48" s="4" t="s">
        <v>1</v>
      </c>
      <c r="C48" s="4" t="s">
        <v>2</v>
      </c>
      <c r="D48" s="4" t="str">
        <f>$D$47</f>
        <v>General Service</v>
      </c>
      <c r="F48" s="92">
        <v>10</v>
      </c>
      <c r="H48" s="92"/>
      <c r="J48" s="16"/>
    </row>
    <row r="49" spans="1:15" x14ac:dyDescent="0.2">
      <c r="A49" s="19" t="str">
        <f>D49&amp;B49</f>
        <v>General ServiceProgram Dropout Rate (Attrition)</v>
      </c>
      <c r="B49" s="4" t="s">
        <v>75</v>
      </c>
      <c r="C49" s="4" t="s">
        <v>80</v>
      </c>
      <c r="D49" s="4" t="str">
        <f>$D$47</f>
        <v>General Service</v>
      </c>
      <c r="F49" s="83">
        <f>F9</f>
        <v>0.01</v>
      </c>
      <c r="H49" s="83"/>
    </row>
    <row r="50" spans="1:15" x14ac:dyDescent="0.2">
      <c r="A50" s="19" t="str">
        <f>D50&amp;B50</f>
        <v/>
      </c>
    </row>
    <row r="51" spans="1:15" ht="15" x14ac:dyDescent="0.2">
      <c r="A51" s="19"/>
      <c r="B51" s="7" t="s">
        <v>47</v>
      </c>
      <c r="C51" s="8"/>
      <c r="D51" s="8"/>
      <c r="F51" s="8"/>
      <c r="H51" s="8"/>
      <c r="J51" s="9"/>
    </row>
    <row r="52" spans="1:15" ht="13.5" thickBot="1" x14ac:dyDescent="0.25">
      <c r="A52" s="19" t="str">
        <f t="shared" ref="A52:A57" si="2">D52&amp;B52</f>
        <v>General ServiceEvent Non-Performance Rate</v>
      </c>
      <c r="B52" s="4" t="s">
        <v>11</v>
      </c>
      <c r="C52" s="4" t="s">
        <v>12</v>
      </c>
      <c r="D52" s="4" t="str">
        <f>$D$47</f>
        <v>General Service</v>
      </c>
      <c r="F52" s="83">
        <v>0.03</v>
      </c>
      <c r="H52" s="83"/>
    </row>
    <row r="53" spans="1:15" ht="15" x14ac:dyDescent="0.25">
      <c r="A53" s="19" t="str">
        <f t="shared" si="2"/>
        <v>General ServicePer Customer Summer Peak Reduction (%)</v>
      </c>
      <c r="B53" s="4" t="s">
        <v>18</v>
      </c>
      <c r="C53" s="4" t="s">
        <v>19</v>
      </c>
      <c r="D53" s="4" t="str">
        <f>$D$47</f>
        <v>General Service</v>
      </c>
      <c r="F53" s="83"/>
      <c r="G53" s="74"/>
      <c r="H53" s="83"/>
      <c r="I53" s="74"/>
      <c r="L53" s="328" t="s">
        <v>489</v>
      </c>
      <c r="M53" s="329" t="s">
        <v>151</v>
      </c>
      <c r="N53" s="330" t="s">
        <v>152</v>
      </c>
    </row>
    <row r="54" spans="1:15" ht="15" x14ac:dyDescent="0.25">
      <c r="A54" s="19" t="str">
        <f t="shared" si="2"/>
        <v>General ServicePer Customer Summer Peak Reduction (kW)</v>
      </c>
      <c r="B54" s="4" t="s">
        <v>20</v>
      </c>
      <c r="C54" s="4" t="s">
        <v>91</v>
      </c>
      <c r="D54" s="4" t="str">
        <f>$D$47</f>
        <v>General Service</v>
      </c>
      <c r="F54" s="86">
        <f>F14*2.5</f>
        <v>0.22499999999999998</v>
      </c>
      <c r="G54" s="74"/>
      <c r="H54" s="86"/>
      <c r="I54" s="74"/>
      <c r="J54" s="4" t="s">
        <v>600</v>
      </c>
      <c r="L54" s="366" t="s">
        <v>471</v>
      </c>
      <c r="M54" s="365" t="e">
        <f>IF(F54&gt;0,F54/INDEX($M$3:$M$6,MATCH($D54,$L$3:$L$6,0)),F53*INDEX($M$3:$M$6,MATCH($D54,$L$3:$L$6,0)))</f>
        <v>#REF!</v>
      </c>
      <c r="N54" s="367" t="e">
        <f>IF(H54&gt;0,H54/INDEX($M$8:$M$11,MATCH($D54,$L$8:$L$11,0)),H53*INDEX($M$8:$M$11,MATCH($D54,$L$8:$L$11,0)))</f>
        <v>#REF!</v>
      </c>
    </row>
    <row r="55" spans="1:15"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5" x14ac:dyDescent="0.2">
      <c r="A56" s="19" t="str">
        <f t="shared" si="2"/>
        <v>General ServicePer Customer Winter Peak Reduction (kW)</v>
      </c>
      <c r="B56" s="4" t="s">
        <v>22</v>
      </c>
      <c r="C56" s="4" t="s">
        <v>91</v>
      </c>
      <c r="D56" s="4" t="str">
        <f>$D$47</f>
        <v>General Service</v>
      </c>
      <c r="F56" s="86">
        <f>F16*2.5</f>
        <v>0.35000000000000003</v>
      </c>
      <c r="G56" s="74"/>
      <c r="H56" s="86"/>
      <c r="I56" s="74"/>
      <c r="J56" s="4" t="s">
        <v>350</v>
      </c>
      <c r="M56" s="56"/>
    </row>
    <row r="57" spans="1:15" ht="13.5" thickBot="1" x14ac:dyDescent="0.25">
      <c r="A57" s="19" t="str">
        <f t="shared" si="2"/>
        <v/>
      </c>
    </row>
    <row r="58" spans="1:15" ht="15.75" thickBot="1" x14ac:dyDescent="0.25">
      <c r="A58" s="19"/>
      <c r="B58" s="7" t="s">
        <v>48</v>
      </c>
      <c r="C58" s="8"/>
      <c r="D58" s="8"/>
      <c r="F58" s="8"/>
      <c r="H58" s="8"/>
      <c r="J58" s="9"/>
      <c r="M58" s="576"/>
      <c r="N58" s="582" t="s">
        <v>875</v>
      </c>
      <c r="O58" s="583"/>
    </row>
    <row r="59" spans="1:15" ht="13.5" thickBot="1" x14ac:dyDescent="0.25">
      <c r="A59" s="19" t="str">
        <f t="shared" ref="A59:A77" si="3">D59&amp;B59</f>
        <v>General ServiceProgram Development Cost</v>
      </c>
      <c r="B59" s="4" t="s">
        <v>40</v>
      </c>
      <c r="C59" s="4" t="s">
        <v>41</v>
      </c>
      <c r="D59" s="4" t="str">
        <f t="shared" ref="D59:D77" si="4">$D$47</f>
        <v>General Service</v>
      </c>
      <c r="F59" s="87">
        <f>$O$26*(INDEX($P$28:$Q$32,MATCH($D59,$O$28:$O$32,0),MATCH(F$5,$P$27:$Q$27,0))/2)</f>
        <v>29600.305989126929</v>
      </c>
      <c r="H59" s="87"/>
      <c r="J59" s="4" t="s">
        <v>538</v>
      </c>
      <c r="M59" s="576"/>
      <c r="N59" s="578" t="s">
        <v>472</v>
      </c>
      <c r="O59" s="579" t="s">
        <v>471</v>
      </c>
    </row>
    <row r="60" spans="1:15" ht="13.5" thickBot="1" x14ac:dyDescent="0.25">
      <c r="A60" s="19" t="str">
        <f t="shared" si="3"/>
        <v>General ServiceProgram Development Cost (per MW basis)</v>
      </c>
      <c r="B60" s="4" t="s">
        <v>134</v>
      </c>
      <c r="C60" s="4" t="str">
        <f>C62</f>
        <v>$/MW @meter</v>
      </c>
      <c r="D60" s="4" t="str">
        <f>D61</f>
        <v>General Service</v>
      </c>
      <c r="F60" s="115" t="str">
        <f>IFERROR(F59/INDEX(#REF!,MATCH($D60,$O$28:$O$32,0),MATCH(F$5,#REF!,0)),"-")</f>
        <v>-</v>
      </c>
      <c r="H60" s="115"/>
      <c r="J60" s="16"/>
      <c r="M60" s="577" t="s">
        <v>873</v>
      </c>
      <c r="N60" s="580">
        <v>0.37</v>
      </c>
      <c r="O60" s="581">
        <v>0.16</v>
      </c>
    </row>
    <row r="61" spans="1:15" ht="13.5" thickBot="1" x14ac:dyDescent="0.25">
      <c r="A61" s="19" t="str">
        <f t="shared" si="3"/>
        <v>General ServiceAnnual Program Administration Cost</v>
      </c>
      <c r="B61" s="4" t="s">
        <v>4</v>
      </c>
      <c r="C61" s="4" t="s">
        <v>28</v>
      </c>
      <c r="D61" s="4" t="str">
        <f t="shared" si="4"/>
        <v>General Service</v>
      </c>
      <c r="F61" s="87">
        <f>$O$24*(INDEX($P$28:$Q$33,MATCH($D61,$O$28:$O$33,0),MATCH(F$5,$P$27:$Q$27,0))/2)</f>
        <v>35520.367186952317</v>
      </c>
      <c r="H61" s="87"/>
      <c r="J61" s="4" t="s">
        <v>538</v>
      </c>
      <c r="M61" s="577" t="s">
        <v>874</v>
      </c>
      <c r="N61" s="580">
        <v>0.14000000000000001</v>
      </c>
      <c r="O61" s="581">
        <v>0.09</v>
      </c>
    </row>
    <row r="62" spans="1:15" x14ac:dyDescent="0.2">
      <c r="A62" s="19" t="str">
        <f t="shared" si="3"/>
        <v>General ServiceAnnual Program Administration Cost (per MW basis)</v>
      </c>
      <c r="B62" s="4" t="s">
        <v>89</v>
      </c>
      <c r="C62" s="4" t="s">
        <v>94</v>
      </c>
      <c r="D62" s="4" t="str">
        <f t="shared" si="4"/>
        <v>General Service</v>
      </c>
      <c r="F62" s="115" t="str">
        <f>IFERROR(F61/INDEX(#REF!,MATCH($D62,$O$28:$O$32,0),MATCH(F$5,#REF!,0)),"-")</f>
        <v>-</v>
      </c>
      <c r="H62" s="115"/>
      <c r="J62" s="16"/>
    </row>
    <row r="63" spans="1:15" x14ac:dyDescent="0.2">
      <c r="A63" s="19" t="str">
        <f t="shared" si="3"/>
        <v>General ServicePer Customer Annual Marketing/Recruitment Cost</v>
      </c>
      <c r="B63" s="4" t="s">
        <v>35</v>
      </c>
      <c r="C63" s="4" t="s">
        <v>36</v>
      </c>
      <c r="D63" s="4" t="str">
        <f t="shared" si="4"/>
        <v>General Service</v>
      </c>
      <c r="F63" s="87">
        <f>F23*1.25</f>
        <v>75</v>
      </c>
      <c r="H63" s="87"/>
      <c r="J63" s="18" t="s">
        <v>288</v>
      </c>
    </row>
    <row r="64" spans="1:15" x14ac:dyDescent="0.2">
      <c r="A64" s="19" t="str">
        <f t="shared" si="3"/>
        <v>General ServiceAnnual O&amp;M Cost</v>
      </c>
      <c r="B64" s="4" t="s">
        <v>27</v>
      </c>
      <c r="C64" s="4" t="s">
        <v>5</v>
      </c>
      <c r="D64" s="4" t="str">
        <f t="shared" si="4"/>
        <v>General Service</v>
      </c>
      <c r="F64" s="87">
        <v>0</v>
      </c>
      <c r="H64" s="87"/>
    </row>
    <row r="65" spans="1:11" x14ac:dyDescent="0.2">
      <c r="A65" s="19" t="str">
        <f t="shared" si="3"/>
        <v>General ServiceAnnual O&amp;M Cost per MW</v>
      </c>
      <c r="B65" s="4" t="s">
        <v>88</v>
      </c>
      <c r="C65" s="4" t="s">
        <v>94</v>
      </c>
      <c r="D65" s="4" t="str">
        <f t="shared" si="4"/>
        <v>General Service</v>
      </c>
      <c r="F65" s="87">
        <v>0</v>
      </c>
      <c r="H65" s="87"/>
      <c r="J65" s="16"/>
    </row>
    <row r="66" spans="1:11" x14ac:dyDescent="0.2">
      <c r="A66" s="19" t="str">
        <f t="shared" si="3"/>
        <v>General ServiceCost of Equip + Install</v>
      </c>
      <c r="B66" s="4" t="s">
        <v>29</v>
      </c>
      <c r="C66" s="4" t="s">
        <v>30</v>
      </c>
      <c r="D66" s="4" t="str">
        <f t="shared" si="4"/>
        <v>General Service</v>
      </c>
      <c r="F66" s="184">
        <f>F26</f>
        <v>170</v>
      </c>
      <c r="H66" s="184"/>
      <c r="J66" s="4" t="s">
        <v>334</v>
      </c>
    </row>
    <row r="67" spans="1:11" x14ac:dyDescent="0.2">
      <c r="A67" s="19" t="str">
        <f t="shared" si="3"/>
        <v>General ServiceCost of Equip + Install (per kW basis)</v>
      </c>
      <c r="B67" s="4" t="s">
        <v>90</v>
      </c>
      <c r="C67" s="4" t="s">
        <v>92</v>
      </c>
      <c r="D67" s="4" t="str">
        <f t="shared" si="4"/>
        <v>General Service</v>
      </c>
      <c r="F67" s="87">
        <v>0</v>
      </c>
      <c r="H67" s="87"/>
      <c r="J67" s="16"/>
    </row>
    <row r="68" spans="1:11" x14ac:dyDescent="0.2">
      <c r="A68" s="19" t="str">
        <f t="shared" si="3"/>
        <v>General ServiceAMI Cost</v>
      </c>
      <c r="B68" s="4" t="s">
        <v>23</v>
      </c>
      <c r="C68" s="4" t="s">
        <v>87</v>
      </c>
      <c r="D68" s="4" t="str">
        <f t="shared" si="4"/>
        <v>General Service</v>
      </c>
      <c r="F68" s="87">
        <v>0</v>
      </c>
      <c r="H68" s="87"/>
      <c r="J68" s="16"/>
    </row>
    <row r="69" spans="1:11" x14ac:dyDescent="0.2">
      <c r="A69" s="19" t="str">
        <f t="shared" si="3"/>
        <v>General ServiceSummer DR Event Hours</v>
      </c>
      <c r="B69" s="72" t="s">
        <v>24</v>
      </c>
      <c r="C69" s="72" t="s">
        <v>25</v>
      </c>
      <c r="D69" s="72" t="str">
        <f t="shared" si="4"/>
        <v>General Service</v>
      </c>
      <c r="E69" s="74"/>
      <c r="F69" s="166">
        <f>F29</f>
        <v>210</v>
      </c>
      <c r="H69" s="166"/>
      <c r="I69" s="74"/>
      <c r="J69" s="4" t="s">
        <v>792</v>
      </c>
      <c r="K69" s="4" t="s">
        <v>337</v>
      </c>
    </row>
    <row r="70" spans="1:11" x14ac:dyDescent="0.2">
      <c r="A70" s="19" t="str">
        <f t="shared" si="3"/>
        <v>General ServiceWinter DR Event Hours</v>
      </c>
      <c r="B70" s="72" t="s">
        <v>26</v>
      </c>
      <c r="C70" s="72" t="s">
        <v>25</v>
      </c>
      <c r="D70" s="72" t="str">
        <f t="shared" si="4"/>
        <v>General Service</v>
      </c>
      <c r="E70" s="74"/>
      <c r="F70" s="166">
        <f>F30</f>
        <v>210</v>
      </c>
      <c r="H70" s="166"/>
      <c r="I70" s="74"/>
      <c r="J70" s="4" t="s">
        <v>792</v>
      </c>
      <c r="K70" s="4" t="s">
        <v>337</v>
      </c>
    </row>
    <row r="71" spans="1:11" x14ac:dyDescent="0.2">
      <c r="A71" s="19" t="str">
        <f t="shared" si="3"/>
        <v>General ServicePer kW Annual Incentive</v>
      </c>
      <c r="B71" s="4" t="s">
        <v>37</v>
      </c>
      <c r="C71" s="4" t="s">
        <v>93</v>
      </c>
      <c r="D71" s="4" t="str">
        <f t="shared" si="4"/>
        <v>General Service</v>
      </c>
      <c r="F71" s="87">
        <v>0</v>
      </c>
      <c r="H71" s="87"/>
      <c r="J71" s="16"/>
    </row>
    <row r="72" spans="1:11" x14ac:dyDescent="0.2">
      <c r="A72" s="19" t="str">
        <f t="shared" si="3"/>
        <v>General ServicePer kWh Annual Incentive</v>
      </c>
      <c r="B72" s="4" t="s">
        <v>38</v>
      </c>
      <c r="C72" s="4" t="s">
        <v>95</v>
      </c>
      <c r="D72" s="4" t="str">
        <f t="shared" si="4"/>
        <v>General Service</v>
      </c>
      <c r="F72" s="87">
        <v>0</v>
      </c>
      <c r="G72" s="69"/>
      <c r="H72" s="87"/>
      <c r="J72" s="16"/>
    </row>
    <row r="73" spans="1:11" x14ac:dyDescent="0.2">
      <c r="A73" s="19" t="str">
        <f t="shared" si="3"/>
        <v>General ServicePer Participant Annual Incentive</v>
      </c>
      <c r="B73" s="4" t="s">
        <v>39</v>
      </c>
      <c r="C73" s="4" t="s">
        <v>5</v>
      </c>
      <c r="D73" s="4" t="str">
        <f t="shared" si="4"/>
        <v>General Service</v>
      </c>
      <c r="F73" s="182">
        <v>24</v>
      </c>
      <c r="H73" s="87"/>
      <c r="J73" s="4" t="s">
        <v>185</v>
      </c>
    </row>
    <row r="74" spans="1:11" x14ac:dyDescent="0.2">
      <c r="A74" s="19" t="str">
        <f t="shared" si="3"/>
        <v>General ServiceProgram Life</v>
      </c>
      <c r="B74" s="4" t="s">
        <v>42</v>
      </c>
      <c r="C74" s="4" t="s">
        <v>43</v>
      </c>
      <c r="D74" s="4" t="str">
        <f t="shared" si="4"/>
        <v>General Service</v>
      </c>
      <c r="F74" s="88">
        <v>8</v>
      </c>
      <c r="H74" s="88"/>
    </row>
    <row r="75" spans="1:11" x14ac:dyDescent="0.2">
      <c r="A75" s="19" t="str">
        <f t="shared" si="3"/>
        <v>General ServiceProgram Start Year</v>
      </c>
      <c r="B75" s="4" t="s">
        <v>44</v>
      </c>
      <c r="C75" s="4" t="s">
        <v>45</v>
      </c>
      <c r="D75" s="4" t="str">
        <f t="shared" si="4"/>
        <v>General Service</v>
      </c>
      <c r="F75" s="88">
        <v>2026</v>
      </c>
      <c r="H75" s="88"/>
    </row>
    <row r="76" spans="1:11" x14ac:dyDescent="0.2">
      <c r="A76" s="19" t="str">
        <f t="shared" si="3"/>
        <v>General ServiceDe-rate</v>
      </c>
      <c r="B76" s="4" t="s">
        <v>31</v>
      </c>
      <c r="C76" s="4" t="s">
        <v>32</v>
      </c>
      <c r="D76" s="4" t="str">
        <f t="shared" si="4"/>
        <v>General Service</v>
      </c>
      <c r="F76" s="90">
        <v>1</v>
      </c>
      <c r="H76" s="90"/>
      <c r="J76" s="16"/>
    </row>
    <row r="77" spans="1:11" x14ac:dyDescent="0.2">
      <c r="A77" s="19" t="str">
        <f t="shared" si="3"/>
        <v>General ServiceNet to Gross Ratio (free ridership)</v>
      </c>
      <c r="B77" s="4" t="s">
        <v>33</v>
      </c>
      <c r="C77" s="4" t="s">
        <v>34</v>
      </c>
      <c r="D77" s="4" t="str">
        <f t="shared" si="4"/>
        <v>General Service</v>
      </c>
      <c r="F77" s="90">
        <v>1</v>
      </c>
      <c r="H77" s="90"/>
      <c r="J77" s="16"/>
    </row>
    <row r="103" spans="1:1" x14ac:dyDescent="0.2">
      <c r="A103" s="19"/>
    </row>
  </sheetData>
  <mergeCells count="13">
    <mergeCell ref="N58:O58"/>
    <mergeCell ref="T38:T39"/>
    <mergeCell ref="U38:U39"/>
    <mergeCell ref="B43:B45"/>
    <mergeCell ref="C43:C45"/>
    <mergeCell ref="D43:D45"/>
    <mergeCell ref="J43:J45"/>
    <mergeCell ref="S38:S39"/>
    <mergeCell ref="B3:B5"/>
    <mergeCell ref="C3:C5"/>
    <mergeCell ref="D3:D5"/>
    <mergeCell ref="J3:J5"/>
    <mergeCell ref="R38:R39"/>
  </mergeCells>
  <hyperlinks>
    <hyperlink ref="Q41" r:id="rId1" xr:uid="{5B33E8FB-2248-4B62-8CEA-4E3ECC1BEFC7}"/>
  </hyperlinks>
  <pageMargins left="0.7" right="0.7" top="0.75" bottom="0.75" header="0.3" footer="0.3"/>
  <pageSetup orientation="portrait" r:id="rId2"/>
  <drawing r:id="rId3"/>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AA27F-ECF2-403E-B8FB-B8196AC5F65F}">
  <sheetPr codeName="Sheet22">
    <tabColor theme="0" tint="-0.499984740745262"/>
  </sheetPr>
  <dimension ref="A1:R141"/>
  <sheetViews>
    <sheetView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18.5703125" style="4" customWidth="1"/>
    <col min="12" max="12" width="23.28515625" style="4" customWidth="1"/>
    <col min="13" max="14" width="9.28515625" style="4"/>
    <col min="15" max="15" width="13.28515625" style="4" bestFit="1" customWidth="1"/>
    <col min="16" max="17" width="10.42578125" style="4" bestFit="1" customWidth="1"/>
    <col min="18" max="16384" width="9.28515625" style="4"/>
  </cols>
  <sheetData>
    <row r="1" spans="1:17" s="5" customFormat="1" ht="15.75" x14ac:dyDescent="0.25">
      <c r="B1" s="12" t="s">
        <v>46</v>
      </c>
      <c r="C1" s="13" t="s">
        <v>506</v>
      </c>
      <c r="D1" s="4"/>
      <c r="E1" s="10"/>
      <c r="F1" s="19" t="str">
        <f>F3&amp;F5</f>
        <v>Market PotentialWA</v>
      </c>
      <c r="G1" s="10"/>
      <c r="H1" s="19" t="str">
        <f>H3&amp;H5</f>
        <v>Market PotentialID</v>
      </c>
      <c r="I1" s="10"/>
      <c r="J1" s="30"/>
      <c r="L1" s="328" t="s">
        <v>488</v>
      </c>
      <c r="M1" s="329"/>
      <c r="N1" s="330"/>
    </row>
    <row r="2" spans="1:17" ht="15.75" customHeight="1" x14ac:dyDescent="0.25">
      <c r="F2" s="42" t="s">
        <v>284</v>
      </c>
      <c r="H2" s="42" t="s">
        <v>284</v>
      </c>
      <c r="J2" s="30"/>
      <c r="L2" s="333" t="s">
        <v>151</v>
      </c>
      <c r="M2" s="331" t="s">
        <v>471</v>
      </c>
      <c r="N2" s="332" t="s">
        <v>472</v>
      </c>
    </row>
    <row r="3" spans="1:17"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7"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7"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7" ht="15" x14ac:dyDescent="0.25">
      <c r="B6" s="178" t="s">
        <v>76</v>
      </c>
      <c r="C6" s="8"/>
      <c r="D6" s="8"/>
      <c r="F6" s="8"/>
      <c r="H6" s="8"/>
      <c r="J6" s="9"/>
      <c r="L6" s="334" t="s">
        <v>234</v>
      </c>
      <c r="M6" s="337" t="e" cm="1">
        <f t="array" ref="M6">INDEX(#REF!,MATCH(LEFT($L6,3),LEFT(#REF!,3),0))*10^3/INDEX(#REF!,MATCH($L6,#REF!,0))</f>
        <v>#REF!</v>
      </c>
      <c r="N6" s="338" t="e" cm="1">
        <f t="array" ref="N6">INDEX(#REF!,MATCH(LEFT($L6,3),LEFT(#REF!,3),0))*10^3/INDEX(#REF!,MATCH($L6,#REF!,0))</f>
        <v>#REF!</v>
      </c>
      <c r="O6" s="44"/>
      <c r="Q6" s="71"/>
    </row>
    <row r="7" spans="1:17" ht="15" x14ac:dyDescent="0.25">
      <c r="A7" s="19" t="str">
        <f>D7&amp;B7</f>
        <v>ResidentialSteady State Participation Rate</v>
      </c>
      <c r="B7" s="4" t="s">
        <v>78</v>
      </c>
      <c r="C7" s="4" t="s">
        <v>79</v>
      </c>
      <c r="D7" s="41" t="s">
        <v>13</v>
      </c>
      <c r="F7" s="83">
        <f>'Pilot-CTA-2045 HPWH'!F7</f>
        <v>1.6E-2</v>
      </c>
      <c r="H7" s="83"/>
      <c r="J7" s="16" t="s">
        <v>586</v>
      </c>
      <c r="L7" s="335" t="s">
        <v>152</v>
      </c>
      <c r="M7" s="331"/>
      <c r="N7" s="332"/>
      <c r="O7" s="59"/>
      <c r="Q7" s="119"/>
    </row>
    <row r="8" spans="1:17" ht="15" x14ac:dyDescent="0.25">
      <c r="A8" s="19" t="str">
        <f>D8&amp;B8</f>
        <v xml:space="preserve">ResidentialProgram ramp up period </v>
      </c>
      <c r="B8" s="4" t="s">
        <v>1</v>
      </c>
      <c r="C8" s="4" t="s">
        <v>2</v>
      </c>
      <c r="D8" s="4" t="str">
        <f>$D$7</f>
        <v>Residential</v>
      </c>
      <c r="F8" s="92">
        <v>3.5</v>
      </c>
      <c r="H8" s="92"/>
      <c r="L8" s="334" t="s">
        <v>13</v>
      </c>
      <c r="M8" s="358" t="e" cm="1">
        <f t="array" ref="M8">INDEX(#REF!,MATCH(LEFT($L8,3),LEFT(#REF!,3),0))*10^3/#REF!</f>
        <v>#REF!</v>
      </c>
      <c r="N8" s="359" t="e" cm="1">
        <f t="array" ref="N8">INDEX(#REF!,MATCH(LEFT($L8,3),LEFT(#REF!,3),0))*10^3/#REF!</f>
        <v>#REF!</v>
      </c>
      <c r="O8" s="44"/>
    </row>
    <row r="9" spans="1:17" ht="15" x14ac:dyDescent="0.25">
      <c r="A9" s="19" t="str">
        <f>D9&amp;B9</f>
        <v>ResidentialProgram Dropout Rate (Attrition)</v>
      </c>
      <c r="B9" s="4" t="s">
        <v>75</v>
      </c>
      <c r="C9" s="4" t="s">
        <v>80</v>
      </c>
      <c r="D9" s="4" t="str">
        <f>$D$7</f>
        <v>Residential</v>
      </c>
      <c r="F9" s="83">
        <v>0.01</v>
      </c>
      <c r="H9" s="83"/>
      <c r="J9" s="162"/>
      <c r="L9" s="334" t="s">
        <v>232</v>
      </c>
      <c r="M9" s="358" t="e" cm="1">
        <f t="array" ref="M9">INDEX(#REF!,MATCH(LEFT($L9,3),LEFT(#REF!,3),0))*10^3/INDEX(#REF!,MATCH($L9,#REF!,0))</f>
        <v>#REF!</v>
      </c>
      <c r="N9" s="359" t="e" cm="1">
        <f t="array" ref="N9">INDEX(#REF!,MATCH(LEFT($L9,3),LEFT(#REF!,3),0))*10^3/INDEX(#REF!,MATCH($L9,#REF!,0))</f>
        <v>#REF!</v>
      </c>
    </row>
    <row r="10" spans="1:17" ht="15" x14ac:dyDescent="0.25">
      <c r="A10" s="19"/>
      <c r="L10" s="334" t="s">
        <v>233</v>
      </c>
      <c r="M10" s="337" t="e" cm="1">
        <f t="array" ref="M10">INDEX(#REF!,MATCH(LEFT($L10,3),LEFT(#REF!,3),0))*10^3/INDEX(#REF!,MATCH($L10,#REF!,0))</f>
        <v>#REF!</v>
      </c>
      <c r="N10" s="338" t="e" cm="1">
        <f t="array" ref="N10">INDEX(#REF!,MATCH(LEFT($L10,3),LEFT(#REF!,3),0))*10^3/INDEX(#REF!,MATCH($L10,#REF!,0))</f>
        <v>#REF!</v>
      </c>
    </row>
    <row r="11" spans="1:17" ht="15.75" thickBot="1" x14ac:dyDescent="0.3">
      <c r="A11" s="19"/>
      <c r="B11" s="178"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7" ht="13.5" thickBot="1" x14ac:dyDescent="0.25">
      <c r="A12" s="19" t="str">
        <f t="shared" ref="A12:A37" si="0">D12&amp;B12</f>
        <v>ResidentialEvent Non-Performance Rate</v>
      </c>
      <c r="B12" s="4" t="s">
        <v>11</v>
      </c>
      <c r="C12" s="4" t="s">
        <v>12</v>
      </c>
      <c r="D12" s="4" t="str">
        <f>$D$7</f>
        <v>Residential</v>
      </c>
      <c r="F12" s="83">
        <v>0.03</v>
      </c>
      <c r="H12" s="83"/>
      <c r="J12" s="4" t="s">
        <v>336</v>
      </c>
    </row>
    <row r="13" spans="1:17" ht="15" x14ac:dyDescent="0.25">
      <c r="A13" s="19" t="str">
        <f t="shared" si="0"/>
        <v>ResidentialPer Customer Summer Peak Reduction (%)</v>
      </c>
      <c r="B13" s="4" t="s">
        <v>18</v>
      </c>
      <c r="C13" s="4" t="s">
        <v>19</v>
      </c>
      <c r="D13" s="4" t="str">
        <f>$D$7</f>
        <v>Residential</v>
      </c>
      <c r="F13" s="83"/>
      <c r="G13" s="74"/>
      <c r="H13" s="83"/>
      <c r="I13" s="74"/>
      <c r="L13" s="328" t="s">
        <v>489</v>
      </c>
      <c r="M13" s="329" t="s">
        <v>151</v>
      </c>
      <c r="N13" s="330" t="s">
        <v>152</v>
      </c>
    </row>
    <row r="14" spans="1:17" ht="15" x14ac:dyDescent="0.25">
      <c r="A14" s="19" t="str">
        <f t="shared" si="0"/>
        <v>ResidentialPer Customer Summer Peak Reduction (kW)</v>
      </c>
      <c r="B14" s="4" t="s">
        <v>20</v>
      </c>
      <c r="C14" s="4" t="s">
        <v>91</v>
      </c>
      <c r="D14" s="4" t="str">
        <f>$D$7</f>
        <v>Residential</v>
      </c>
      <c r="F14" s="86">
        <f>'Parent-CTA-2045 HPWH'!F14</f>
        <v>0.09</v>
      </c>
      <c r="G14" s="74"/>
      <c r="H14" s="86"/>
      <c r="I14" s="74"/>
      <c r="J14" s="16" t="str">
        <f>'Parent-CTA-2045 HPWH'!J14</f>
        <v>BPA 2018 CTA-2045 Water Heater Demonstration Report- Summer PM impact, derated to align with WH  peak load from EE study</v>
      </c>
      <c r="L14" s="366" t="s">
        <v>471</v>
      </c>
      <c r="M14" s="365" t="e">
        <f>IF(F14&gt;0,F14/INDEX($M$3:$M$6,MATCH($D14,$L$3:$L$6,0)),F13*INDEX($M$3:$M$6,MATCH($D14,$L$3:$L$6,0)))</f>
        <v>#REF!</v>
      </c>
      <c r="N14" s="367" t="e">
        <f>IF(H14&gt;0,H14/INDEX($M$8:$M$11,MATCH($D14,$L$8:$L$11,0)),H13*INDEX($M$8:$M$11,MATCH($D14,$L$8:$L$11,0)))</f>
        <v>#REF!</v>
      </c>
    </row>
    <row r="15" spans="1:17"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7" x14ac:dyDescent="0.2">
      <c r="A16" s="19" t="str">
        <f t="shared" si="0"/>
        <v>ResidentialPer Customer Winter Peak Reduction (kW)</v>
      </c>
      <c r="B16" s="4" t="s">
        <v>22</v>
      </c>
      <c r="C16" s="4" t="s">
        <v>91</v>
      </c>
      <c r="D16" s="4" t="str">
        <f>$D$7</f>
        <v>Residential</v>
      </c>
      <c r="F16" s="86">
        <f>'Parent-CTA-2045 HPWH'!F16</f>
        <v>0.14000000000000001</v>
      </c>
      <c r="G16" s="74"/>
      <c r="H16" s="86"/>
      <c r="I16" s="74"/>
      <c r="J16" s="16" t="str">
        <f>'Parent-CTA-2045 HPWH'!J16</f>
        <v>BPA 2018 CTA-2045 Water Heater Demonstration Report- Summer PM impact, derated to align with WH  peak load from EE study</v>
      </c>
    </row>
    <row r="17" spans="1:18" x14ac:dyDescent="0.2">
      <c r="A17" s="19" t="str">
        <f t="shared" si="0"/>
        <v/>
      </c>
    </row>
    <row r="18" spans="1:18" ht="15" customHeight="1" x14ac:dyDescent="0.2">
      <c r="A18" s="19"/>
      <c r="B18" s="178" t="s">
        <v>48</v>
      </c>
      <c r="C18" s="8"/>
      <c r="D18" s="8"/>
      <c r="F18" s="8"/>
      <c r="H18" s="8"/>
      <c r="J18" s="9"/>
    </row>
    <row r="19" spans="1:18" x14ac:dyDescent="0.2">
      <c r="A19" s="19" t="str">
        <f t="shared" si="0"/>
        <v>ResidentialProgram Development Cost</v>
      </c>
      <c r="B19" s="4" t="s">
        <v>40</v>
      </c>
      <c r="C19" s="4" t="s">
        <v>41</v>
      </c>
      <c r="D19" s="4" t="str">
        <f t="shared" ref="D19:D37" si="1">$D$7</f>
        <v>Residential</v>
      </c>
      <c r="F19" s="87" t="e">
        <f>$O$26*(INDEX($P$28:$Q$32,MATCH($D19,$O$28:$O$32,0),MATCH(F$5,$P$27:$Q$27,0))/2)</f>
        <v>#N/A</v>
      </c>
      <c r="H19" s="87"/>
      <c r="J19" s="4" t="s">
        <v>538</v>
      </c>
      <c r="O19" s="64" t="s">
        <v>326</v>
      </c>
      <c r="P19" s="64"/>
      <c r="Q19" s="64"/>
      <c r="R19" s="64"/>
    </row>
    <row r="20" spans="1:18" x14ac:dyDescent="0.2">
      <c r="A20" s="19" t="str">
        <f t="shared" si="0"/>
        <v>ResidentialProgram Development Cost (per MW basis)</v>
      </c>
      <c r="B20" s="4" t="s">
        <v>134</v>
      </c>
      <c r="C20" s="4" t="str">
        <f>C22</f>
        <v>$/MW @meter</v>
      </c>
      <c r="D20" s="4" t="str">
        <f t="shared" si="1"/>
        <v>Residential</v>
      </c>
      <c r="F20" s="115" t="str">
        <f>IFERROR(F19/INDEX(#REF!,MATCH($D20,$O$28:$O$32,0),MATCH(F$5,#REF!,0)),"-")</f>
        <v>-</v>
      </c>
      <c r="H20" s="115"/>
      <c r="J20" s="16"/>
      <c r="O20" s="64"/>
      <c r="P20" s="64"/>
      <c r="Q20" s="64"/>
      <c r="R20" s="64"/>
    </row>
    <row r="21" spans="1:18" x14ac:dyDescent="0.2">
      <c r="A21" s="19" t="str">
        <f t="shared" si="0"/>
        <v>ResidentialAnnual Program Administration Cost</v>
      </c>
      <c r="B21" s="4" t="s">
        <v>4</v>
      </c>
      <c r="C21" s="4" t="s">
        <v>28</v>
      </c>
      <c r="D21" s="4" t="str">
        <f t="shared" si="1"/>
        <v>Residential</v>
      </c>
      <c r="F21" s="87" t="e">
        <f>$O$24*(INDEX($P$28:$Q$32,MATCH($D21,$O$28:$O$32,0),MATCH(F$5,$P$27:$Q$27,0))/2)</f>
        <v>#N/A</v>
      </c>
      <c r="H21" s="87"/>
      <c r="J21" s="4" t="s">
        <v>538</v>
      </c>
      <c r="O21" s="64" t="s">
        <v>551</v>
      </c>
      <c r="P21" s="64"/>
      <c r="Q21" s="64"/>
      <c r="R21" s="64"/>
    </row>
    <row r="22" spans="1:18" x14ac:dyDescent="0.2">
      <c r="A22" s="19" t="str">
        <f t="shared" si="0"/>
        <v>ResidentialAnnual Program Administration Cost (per MW basis)</v>
      </c>
      <c r="B22" s="4" t="s">
        <v>89</v>
      </c>
      <c r="C22" s="4" t="s">
        <v>94</v>
      </c>
      <c r="D22" s="4" t="str">
        <f t="shared" si="1"/>
        <v>Residential</v>
      </c>
      <c r="F22" s="115" t="str">
        <f>IFERROR(F21/INDEX(#REF!,MATCH($D22,$O$28:$O$32,0),MATCH(F$5,#REF!,0)),"-")</f>
        <v>-</v>
      </c>
      <c r="H22" s="115"/>
      <c r="J22" s="16"/>
      <c r="O22" s="64"/>
      <c r="P22" s="64"/>
      <c r="Q22" s="64"/>
      <c r="R22" s="64"/>
    </row>
    <row r="23" spans="1:18" ht="15" x14ac:dyDescent="0.25">
      <c r="A23" s="19" t="str">
        <f t="shared" si="0"/>
        <v>ResidentialPer Customer Annual Marketing/Recruitment Cost</v>
      </c>
      <c r="B23" s="4" t="s">
        <v>35</v>
      </c>
      <c r="C23" s="4" t="s">
        <v>36</v>
      </c>
      <c r="D23" s="4" t="str">
        <f t="shared" si="1"/>
        <v>Residential</v>
      </c>
      <c r="F23" s="87">
        <v>60</v>
      </c>
      <c r="H23" s="87"/>
      <c r="J23" s="18" t="s">
        <v>288</v>
      </c>
      <c r="K23" s="4" t="s">
        <v>335</v>
      </c>
      <c r="O23" s="65" t="s">
        <v>111</v>
      </c>
      <c r="P23" s="66"/>
      <c r="Q23" s="64"/>
      <c r="R23" s="64"/>
    </row>
    <row r="24" spans="1:18" ht="15" x14ac:dyDescent="0.25">
      <c r="A24" s="19" t="str">
        <f t="shared" si="0"/>
        <v>ResidentialAnnual O&amp;M Cost</v>
      </c>
      <c r="B24" s="4" t="s">
        <v>27</v>
      </c>
      <c r="C24" s="4" t="s">
        <v>5</v>
      </c>
      <c r="D24" s="4" t="str">
        <f t="shared" si="1"/>
        <v>Residential</v>
      </c>
      <c r="F24" s="87">
        <v>0</v>
      </c>
      <c r="H24" s="87"/>
      <c r="O24" s="388">
        <f>INDEX('Admin Costs and Asmptns.'!$D$14:$D$28,MATCH(IF(LEFT($C$1,9)="Ancillary","Ancillary Services",IF(LEFT($C$1,9)="CTA-2045 ", "CTA-2045 ",IF(LEFT($C$1,9)="Time-of-u","Time-of-use Rates",$C$1))),'Admin Costs and Asmptns.'!$B$14:$B$28,0))</f>
        <v>60000</v>
      </c>
      <c r="P24" s="64"/>
      <c r="Q24" s="66"/>
      <c r="R24" s="66"/>
    </row>
    <row r="25" spans="1:18" x14ac:dyDescent="0.2">
      <c r="A25" s="19" t="str">
        <f t="shared" si="0"/>
        <v>ResidentialAnnual O&amp;M Cost per MW</v>
      </c>
      <c r="B25" s="4" t="s">
        <v>88</v>
      </c>
      <c r="C25" s="4" t="s">
        <v>94</v>
      </c>
      <c r="D25" s="4" t="str">
        <f t="shared" si="1"/>
        <v>Residential</v>
      </c>
      <c r="F25" s="87">
        <v>0</v>
      </c>
      <c r="H25" s="87"/>
      <c r="J25" s="16"/>
      <c r="O25" s="65" t="s">
        <v>112</v>
      </c>
      <c r="P25" s="64"/>
      <c r="Q25" s="64"/>
      <c r="R25" s="64"/>
    </row>
    <row r="26" spans="1:18" x14ac:dyDescent="0.2">
      <c r="A26" s="19" t="str">
        <f t="shared" si="0"/>
        <v>ResidentialCost of Equip + Install</v>
      </c>
      <c r="B26" s="4" t="s">
        <v>29</v>
      </c>
      <c r="C26" s="4" t="s">
        <v>30</v>
      </c>
      <c r="D26" s="4" t="str">
        <f t="shared" si="1"/>
        <v>Residential</v>
      </c>
      <c r="F26" s="87">
        <v>0</v>
      </c>
      <c r="H26" s="87"/>
      <c r="J26" s="4" t="s">
        <v>380</v>
      </c>
      <c r="O26" s="388">
        <f>INDEX('Admin Costs and Asmptns.'!$E$14:$E$28,MATCH(IF(LEFT($C$1,9)="Ancillary","Ancillary Services",IF(LEFT($C$1,9)="CTA-2045 ", "CTA-2045 ",IF(LEFT($C$1,9)="Time-of-u","Time-of-use Rates",$C$1))),'Admin Costs and Asmptns.'!$B$14:$B$28,0))</f>
        <v>75000</v>
      </c>
      <c r="P26" s="64"/>
      <c r="Q26" s="64"/>
      <c r="R26" s="64"/>
    </row>
    <row r="27" spans="1:18" x14ac:dyDescent="0.2">
      <c r="A27" s="19" t="str">
        <f t="shared" si="0"/>
        <v>ResidentialCost of Equip + Install (per kW basis)</v>
      </c>
      <c r="B27" s="4" t="s">
        <v>90</v>
      </c>
      <c r="C27" s="4" t="s">
        <v>92</v>
      </c>
      <c r="D27" s="4" t="str">
        <f t="shared" si="1"/>
        <v>Residential</v>
      </c>
      <c r="F27" s="87">
        <v>0</v>
      </c>
      <c r="H27" s="87"/>
      <c r="J27" s="16"/>
      <c r="O27" s="64"/>
      <c r="P27" s="64" t="s">
        <v>151</v>
      </c>
      <c r="Q27" s="64" t="s">
        <v>152</v>
      </c>
      <c r="R27" s="64"/>
    </row>
    <row r="28" spans="1:18" ht="12.75" customHeight="1" x14ac:dyDescent="0.25">
      <c r="A28" s="19" t="str">
        <f t="shared" si="0"/>
        <v>ResidentialAMI Cost</v>
      </c>
      <c r="B28" s="4" t="s">
        <v>23</v>
      </c>
      <c r="C28" s="4" t="s">
        <v>87</v>
      </c>
      <c r="D28" s="4" t="str">
        <f t="shared" si="1"/>
        <v>Residential</v>
      </c>
      <c r="F28" s="87">
        <v>0</v>
      </c>
      <c r="H28" s="87"/>
      <c r="J28" s="16"/>
      <c r="O28" s="64" t="s">
        <v>13</v>
      </c>
      <c r="P28" s="129" t="e" cm="1">
        <f t="array" ref="P28">INDEX('Admin Costs and Asmptns.'!$C$39:$K$70,MATCH($C$1,'Admin Costs and Asmptns.'!$B$39:$B$70,0),MATCH(P$27&amp;"_"&amp;$O28,'Admin Costs and Asmptns.'!$C$37:$K$37&amp;"_"&amp;'Admin Costs and Asmptns.'!$C$38:$K$38,0))</f>
        <v>#N/A</v>
      </c>
      <c r="Q28" s="129" t="e" cm="1">
        <f t="array" ref="Q28">INDEX('Admin Costs and Asmptns.'!$C$39:$K$70,MATCH($C$1,'Admin Costs and Asmptns.'!$B$39:$B$70,0),MATCH(Q$27&amp;"_"&amp;$O28,'Admin Costs and Asmptns.'!$C$37:$K$37&amp;"_"&amp;'Admin Costs and Asmptns.'!$C$38:$K$38,0))</f>
        <v>#N/A</v>
      </c>
      <c r="R28" s="129"/>
    </row>
    <row r="29" spans="1:18" ht="15" x14ac:dyDescent="0.25">
      <c r="A29" s="19" t="str">
        <f t="shared" si="0"/>
        <v>ResidentialSummer DR Event Hours</v>
      </c>
      <c r="B29" s="72" t="s">
        <v>24</v>
      </c>
      <c r="C29" s="72" t="s">
        <v>25</v>
      </c>
      <c r="D29" s="72" t="str">
        <f t="shared" si="1"/>
        <v>Residential</v>
      </c>
      <c r="E29" s="74"/>
      <c r="F29" s="166">
        <v>75</v>
      </c>
      <c r="H29" s="166"/>
      <c r="J29" s="4" t="s">
        <v>337</v>
      </c>
      <c r="O29" s="64" t="s">
        <v>232</v>
      </c>
      <c r="P29" s="129" t="e" cm="1">
        <f t="array" ref="P29">INDEX('Admin Costs and Asmptns.'!$C$39:$K$70,MATCH($C$1,'Admin Costs and Asmptns.'!$B$39:$B$70,0),MATCH(P$27&amp;"_"&amp;$O29,'Admin Costs and Asmptns.'!$C$37:$K$37&amp;"_"&amp;'Admin Costs and Asmptns.'!$C$38:$K$38,0))</f>
        <v>#N/A</v>
      </c>
      <c r="Q29" s="129" t="e" cm="1">
        <f t="array" ref="Q29">INDEX('Admin Costs and Asmptns.'!$C$39:$K$70,MATCH($C$1,'Admin Costs and Asmptns.'!$B$39:$B$70,0),MATCH(Q$27&amp;"_"&amp;$O29,'Admin Costs and Asmptns.'!$C$37:$K$37&amp;"_"&amp;'Admin Costs and Asmptns.'!$C$38:$K$38,0))</f>
        <v>#N/A</v>
      </c>
      <c r="R29" s="129"/>
    </row>
    <row r="30" spans="1:18" ht="15" x14ac:dyDescent="0.25">
      <c r="A30" s="19" t="str">
        <f t="shared" si="0"/>
        <v>ResidentialWinter DR Event Hours</v>
      </c>
      <c r="B30" s="72" t="s">
        <v>26</v>
      </c>
      <c r="C30" s="72" t="s">
        <v>25</v>
      </c>
      <c r="D30" s="72" t="str">
        <f t="shared" si="1"/>
        <v>Residential</v>
      </c>
      <c r="E30" s="74"/>
      <c r="F30" s="166">
        <v>75</v>
      </c>
      <c r="G30" s="74"/>
      <c r="H30" s="166"/>
      <c r="I30" s="74"/>
      <c r="J30" s="4" t="s">
        <v>337</v>
      </c>
      <c r="O30" s="64" t="s">
        <v>233</v>
      </c>
      <c r="P30" s="129" t="e" cm="1">
        <f t="array" ref="P30">INDEX('Admin Costs and Asmptns.'!$C$39:$K$70,MATCH($C$1,'Admin Costs and Asmptns.'!$B$39:$B$70,0),MATCH(P$27&amp;"_"&amp;$O30,'Admin Costs and Asmptns.'!$C$37:$K$37&amp;"_"&amp;'Admin Costs and Asmptns.'!$C$38:$K$38,0))</f>
        <v>#N/A</v>
      </c>
      <c r="Q30" s="129" t="e" cm="1">
        <f t="array" ref="Q30">INDEX('Admin Costs and Asmptns.'!$C$39:$K$70,MATCH($C$1,'Admin Costs and Asmptns.'!$B$39:$B$70,0),MATCH(Q$27&amp;"_"&amp;$O30,'Admin Costs and Asmptns.'!$C$37:$K$37&amp;"_"&amp;'Admin Costs and Asmptns.'!$C$38:$K$38,0))</f>
        <v>#N/A</v>
      </c>
      <c r="R30" s="129"/>
    </row>
    <row r="31" spans="1:18" x14ac:dyDescent="0.2">
      <c r="A31" s="19" t="str">
        <f t="shared" si="0"/>
        <v>ResidentialPer kW Annual Incentive</v>
      </c>
      <c r="B31" s="4" t="s">
        <v>37</v>
      </c>
      <c r="C31" s="4" t="s">
        <v>93</v>
      </c>
      <c r="D31" s="4" t="str">
        <f t="shared" si="1"/>
        <v>Residential</v>
      </c>
      <c r="F31" s="87">
        <v>0</v>
      </c>
      <c r="H31" s="87"/>
      <c r="J31" s="16"/>
      <c r="O31" s="64" t="s">
        <v>234</v>
      </c>
      <c r="P31" s="95" t="e" cm="1">
        <f t="array" ref="P31">INDEX('Admin Costs and Asmptns.'!$C$39:$K$70,MATCH($C$1,'Admin Costs and Asmptns.'!$B$39:$B$70,0),MATCH(P$27&amp;"_"&amp;$O31,'Admin Costs and Asmptns.'!$C$37:$K$37&amp;"_"&amp;'Admin Costs and Asmptns.'!$C$38:$K$38,0))</f>
        <v>#N/A</v>
      </c>
      <c r="Q31" s="95" t="e" cm="1">
        <f t="array" ref="Q31">INDEX('Admin Costs and Asmptns.'!$C$39:$K$70,MATCH($C$1,'Admin Costs and Asmptns.'!$B$39:$B$70,0),MATCH(Q$27&amp;"_"&amp;$O31,'Admin Costs and Asmptns.'!$C$37:$K$37&amp;"_"&amp;'Admin Costs and Asmptns.'!$C$38:$K$38,0))</f>
        <v>#N/A</v>
      </c>
      <c r="R31" s="95"/>
    </row>
    <row r="32" spans="1:18" x14ac:dyDescent="0.2">
      <c r="A32" s="19" t="str">
        <f t="shared" si="0"/>
        <v>ResidentialPer kWh Annual Incentive</v>
      </c>
      <c r="B32" s="4" t="s">
        <v>38</v>
      </c>
      <c r="C32" s="4" t="s">
        <v>95</v>
      </c>
      <c r="D32" s="4" t="str">
        <f t="shared" si="1"/>
        <v>Residential</v>
      </c>
      <c r="F32" s="87">
        <v>0</v>
      </c>
      <c r="G32" s="69"/>
      <c r="H32" s="87"/>
      <c r="I32" s="69"/>
      <c r="J32" s="16"/>
      <c r="O32" s="64"/>
      <c r="P32" s="67"/>
      <c r="Q32" s="67"/>
      <c r="R32" s="67"/>
    </row>
    <row r="33" spans="1:18" ht="12.75" customHeight="1" x14ac:dyDescent="0.2">
      <c r="A33" s="19" t="str">
        <f t="shared" si="0"/>
        <v>ResidentialPer Participant Annual Incentive</v>
      </c>
      <c r="B33" s="4" t="s">
        <v>39</v>
      </c>
      <c r="C33" s="4" t="s">
        <v>5</v>
      </c>
      <c r="D33" s="4" t="str">
        <f t="shared" si="1"/>
        <v>Residential</v>
      </c>
      <c r="F33" s="182">
        <v>24</v>
      </c>
      <c r="H33" s="87"/>
      <c r="J33" s="4" t="s">
        <v>185</v>
      </c>
      <c r="O33" s="64" t="s">
        <v>123</v>
      </c>
      <c r="P33" s="181" t="e">
        <f>SUM(P28:P31)</f>
        <v>#N/A</v>
      </c>
      <c r="Q33" s="181" t="e">
        <f>SUM(Q28:Q31)</f>
        <v>#N/A</v>
      </c>
      <c r="R33" s="181" t="e">
        <f>SUM(P33:Q33)</f>
        <v>#N/A</v>
      </c>
    </row>
    <row r="34" spans="1:18" ht="15" x14ac:dyDescent="0.25">
      <c r="A34" s="19" t="str">
        <f t="shared" si="0"/>
        <v>ResidentialProgram Life</v>
      </c>
      <c r="B34" s="4" t="s">
        <v>42</v>
      </c>
      <c r="C34" s="4" t="s">
        <v>43</v>
      </c>
      <c r="D34" s="4" t="str">
        <f t="shared" si="1"/>
        <v>Residential</v>
      </c>
      <c r="F34" s="88">
        <v>8</v>
      </c>
      <c r="H34" s="88"/>
      <c r="N34"/>
      <c r="O34" s="99"/>
      <c r="P34" s="99"/>
      <c r="Q34" s="100"/>
      <c r="R34" s="100"/>
    </row>
    <row r="35" spans="1:18" ht="15" x14ac:dyDescent="0.25">
      <c r="A35" s="19" t="str">
        <f t="shared" si="0"/>
        <v>ResidentialProgram Start Year</v>
      </c>
      <c r="B35" s="4" t="s">
        <v>44</v>
      </c>
      <c r="C35" s="4" t="s">
        <v>45</v>
      </c>
      <c r="D35" s="4" t="str">
        <f t="shared" si="1"/>
        <v>Residential</v>
      </c>
      <c r="F35" s="88">
        <v>2024</v>
      </c>
      <c r="H35" s="88"/>
      <c r="N35"/>
      <c r="O35" s="99"/>
      <c r="P35" s="99"/>
      <c r="Q35" s="100"/>
      <c r="R35" s="100"/>
    </row>
    <row r="36" spans="1:18" x14ac:dyDescent="0.2">
      <c r="A36" s="19" t="str">
        <f t="shared" si="0"/>
        <v>ResidentialDe-rate</v>
      </c>
      <c r="B36" s="4" t="s">
        <v>31</v>
      </c>
      <c r="C36" s="4" t="s">
        <v>32</v>
      </c>
      <c r="D36" s="4" t="str">
        <f t="shared" si="1"/>
        <v>Residential</v>
      </c>
      <c r="F36" s="90">
        <v>1</v>
      </c>
      <c r="H36" s="90"/>
      <c r="J36" s="16"/>
    </row>
    <row r="37" spans="1:18" x14ac:dyDescent="0.2">
      <c r="A37" s="19" t="str">
        <f t="shared" si="0"/>
        <v>ResidentialNet to Gross Ratio (free ridership)</v>
      </c>
      <c r="B37" s="4" t="s">
        <v>33</v>
      </c>
      <c r="C37" s="4" t="s">
        <v>34</v>
      </c>
      <c r="D37" s="4" t="str">
        <f t="shared" si="1"/>
        <v>Residential</v>
      </c>
      <c r="F37" s="90">
        <v>1</v>
      </c>
      <c r="H37" s="90"/>
      <c r="J37" s="16"/>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x14ac:dyDescent="0.2">
      <c r="B46" s="178" t="s">
        <v>76</v>
      </c>
      <c r="C46" s="8"/>
      <c r="D46" s="8"/>
      <c r="F46" s="8"/>
      <c r="H46" s="8"/>
      <c r="J46" s="9"/>
    </row>
    <row r="47" spans="1:18" ht="15" x14ac:dyDescent="0.25">
      <c r="A47" s="19" t="str">
        <f>D47&amp;B47</f>
        <v>General ServiceSteady State Participation Rate</v>
      </c>
      <c r="B47" s="4" t="s">
        <v>78</v>
      </c>
      <c r="C47" s="4" t="s">
        <v>79</v>
      </c>
      <c r="D47" s="41" t="s">
        <v>232</v>
      </c>
      <c r="F47" s="83">
        <f>'Pilot-CTA-2045 HPWH'!F47</f>
        <v>1.4999999999999999E-2</v>
      </c>
      <c r="H47" s="83"/>
      <c r="J47" s="4" t="s">
        <v>586</v>
      </c>
      <c r="L47" s="78"/>
      <c r="M47" s="71"/>
    </row>
    <row r="48" spans="1:18" x14ac:dyDescent="0.2">
      <c r="A48" s="19" t="str">
        <f>D48&amp;B48</f>
        <v xml:space="preserve">General ServiceProgram ramp up period </v>
      </c>
      <c r="B48" s="4" t="s">
        <v>1</v>
      </c>
      <c r="C48" s="4" t="s">
        <v>2</v>
      </c>
      <c r="D48" s="4" t="str">
        <f>$D$47</f>
        <v>General Service</v>
      </c>
      <c r="F48" s="92">
        <v>3.5</v>
      </c>
      <c r="H48" s="92"/>
      <c r="J48" s="16"/>
    </row>
    <row r="49" spans="1:14" x14ac:dyDescent="0.2">
      <c r="A49" s="19" t="str">
        <f>D49&amp;B49</f>
        <v>General ServiceProgram Dropout Rate (Attrition)</v>
      </c>
      <c r="B49" s="4" t="s">
        <v>75</v>
      </c>
      <c r="C49" s="4" t="s">
        <v>80</v>
      </c>
      <c r="D49" s="4" t="str">
        <f>$D$47</f>
        <v>General Service</v>
      </c>
      <c r="F49" s="83">
        <f>F9</f>
        <v>0.01</v>
      </c>
      <c r="H49" s="83"/>
    </row>
    <row r="50" spans="1:14" x14ac:dyDescent="0.2">
      <c r="A50" s="19" t="str">
        <f>D50&amp;B50</f>
        <v/>
      </c>
    </row>
    <row r="51" spans="1:14" x14ac:dyDescent="0.2">
      <c r="A51" s="19"/>
      <c r="B51" s="178"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v>0.03</v>
      </c>
      <c r="H52" s="83"/>
    </row>
    <row r="53" spans="1:14" ht="15" x14ac:dyDescent="0.25">
      <c r="A53" s="19" t="str">
        <f t="shared" si="2"/>
        <v>General ServicePer Customer Summer Peak Reduction (%)</v>
      </c>
      <c r="B53" s="4" t="s">
        <v>18</v>
      </c>
      <c r="C53" s="4" t="s">
        <v>19</v>
      </c>
      <c r="D53" s="4" t="str">
        <f>$D$47</f>
        <v>General Service</v>
      </c>
      <c r="F53" s="83"/>
      <c r="G53" s="74"/>
      <c r="H53" s="83"/>
      <c r="I53" s="74"/>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f>F14*2.5</f>
        <v>0.22499999999999998</v>
      </c>
      <c r="G54" s="74"/>
      <c r="H54" s="86"/>
      <c r="I54" s="74"/>
      <c r="J54" s="16" t="s">
        <v>600</v>
      </c>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4" x14ac:dyDescent="0.2">
      <c r="A56" s="19" t="str">
        <f t="shared" si="2"/>
        <v>General ServicePer Customer Winter Peak Reduction (kW)</v>
      </c>
      <c r="B56" s="4" t="s">
        <v>22</v>
      </c>
      <c r="C56" s="4" t="s">
        <v>91</v>
      </c>
      <c r="D56" s="4" t="str">
        <f>$D$47</f>
        <v>General Service</v>
      </c>
      <c r="F56" s="86">
        <f>F16*2.5</f>
        <v>0.35000000000000003</v>
      </c>
      <c r="G56" s="74"/>
      <c r="H56" s="86"/>
      <c r="I56" s="74"/>
      <c r="J56" s="16" t="s">
        <v>600</v>
      </c>
      <c r="M56" s="56"/>
    </row>
    <row r="57" spans="1:14" x14ac:dyDescent="0.2">
      <c r="A57" s="19" t="str">
        <f t="shared" si="2"/>
        <v/>
      </c>
    </row>
    <row r="58" spans="1:14" x14ac:dyDescent="0.2">
      <c r="A58" s="19"/>
      <c r="B58" s="178"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t="e">
        <f>$O$26*(INDEX($P$28:$Q$32,MATCH($D59,$O$28:$O$32,0),MATCH(F$5,$P$27:$Q$27,0))/2)</f>
        <v>#N/A</v>
      </c>
      <c r="H59" s="87"/>
      <c r="J59" s="4" t="s">
        <v>538</v>
      </c>
    </row>
    <row r="60" spans="1:14" x14ac:dyDescent="0.2">
      <c r="A60" s="19" t="str">
        <f t="shared" si="3"/>
        <v>General ServiceProgram Development Cost (per MW basis)</v>
      </c>
      <c r="B60" s="4" t="s">
        <v>134</v>
      </c>
      <c r="C60" s="4" t="str">
        <f>C62</f>
        <v>$/MW @meter</v>
      </c>
      <c r="D60" s="4" t="str">
        <f>D61</f>
        <v>General Service</v>
      </c>
      <c r="F60" s="115" t="str">
        <f>IFERROR(F59/INDEX(#REF!,MATCH($D60,$O$28:$O$32,0),MATCH(F$5,#REF!,0)),"-")</f>
        <v>-</v>
      </c>
      <c r="H60" s="115"/>
      <c r="J60" s="16"/>
    </row>
    <row r="61" spans="1:14" x14ac:dyDescent="0.2">
      <c r="A61" s="19" t="str">
        <f t="shared" si="3"/>
        <v>General ServiceAnnual Program Administration Cost</v>
      </c>
      <c r="B61" s="4" t="s">
        <v>4</v>
      </c>
      <c r="C61" s="4" t="s">
        <v>28</v>
      </c>
      <c r="D61" s="4" t="str">
        <f t="shared" si="4"/>
        <v>General Service</v>
      </c>
      <c r="F61" s="87" t="e">
        <f>$O$24*(INDEX($P$28:$Q$33,MATCH($D61,$O$28:$O$33,0),MATCH(F$5,$P$27:$Q$27,0))/2)</f>
        <v>#N/A</v>
      </c>
      <c r="H61" s="87"/>
      <c r="J61" s="4" t="s">
        <v>538</v>
      </c>
    </row>
    <row r="62" spans="1:14" x14ac:dyDescent="0.2">
      <c r="A62" s="19" t="str">
        <f t="shared" si="3"/>
        <v>General ServiceAnnual Program Administration Cost (per MW basis)</v>
      </c>
      <c r="B62" s="4" t="s">
        <v>89</v>
      </c>
      <c r="C62" s="4" t="s">
        <v>94</v>
      </c>
      <c r="D62" s="4" t="str">
        <f t="shared" si="4"/>
        <v>General Service</v>
      </c>
      <c r="F62" s="115" t="str">
        <f>IFERROR(F61/INDEX(#REF!,MATCH($D62,$O$28:$O$32,0),MATCH(F$5,#REF!,0)),"-")</f>
        <v>-</v>
      </c>
      <c r="H62" s="115"/>
      <c r="J62" s="16"/>
    </row>
    <row r="63" spans="1:14" x14ac:dyDescent="0.2">
      <c r="A63" s="19" t="str">
        <f t="shared" si="3"/>
        <v>General ServicePer Customer Annual Marketing/Recruitment Cost</v>
      </c>
      <c r="B63" s="4" t="s">
        <v>35</v>
      </c>
      <c r="C63" s="4" t="s">
        <v>36</v>
      </c>
      <c r="D63" s="4" t="str">
        <f t="shared" si="4"/>
        <v>General Service</v>
      </c>
      <c r="F63" s="87">
        <f>F23*1.25</f>
        <v>75</v>
      </c>
      <c r="H63" s="87"/>
      <c r="J63" s="18" t="s">
        <v>288</v>
      </c>
    </row>
    <row r="64" spans="1:14" x14ac:dyDescent="0.2">
      <c r="A64" s="19" t="str">
        <f t="shared" si="3"/>
        <v>General ServiceAnnual O&amp;M Cost</v>
      </c>
      <c r="B64" s="4" t="s">
        <v>27</v>
      </c>
      <c r="C64" s="4" t="s">
        <v>5</v>
      </c>
      <c r="D64" s="4" t="str">
        <f t="shared" si="4"/>
        <v>General Service</v>
      </c>
      <c r="F64" s="87">
        <v>0</v>
      </c>
      <c r="H64" s="87"/>
    </row>
    <row r="65" spans="1:10" x14ac:dyDescent="0.2">
      <c r="A65" s="19" t="str">
        <f t="shared" si="3"/>
        <v>General ServiceAnnual O&amp;M Cost per MW</v>
      </c>
      <c r="B65" s="4" t="s">
        <v>88</v>
      </c>
      <c r="C65" s="4" t="s">
        <v>94</v>
      </c>
      <c r="D65" s="4" t="str">
        <f t="shared" si="4"/>
        <v>General Service</v>
      </c>
      <c r="F65" s="87">
        <v>0</v>
      </c>
      <c r="H65" s="87"/>
      <c r="J65" s="16"/>
    </row>
    <row r="66" spans="1:10" x14ac:dyDescent="0.2">
      <c r="A66" s="19" t="str">
        <f t="shared" si="3"/>
        <v>General ServiceCost of Equip + Install</v>
      </c>
      <c r="B66" s="4" t="s">
        <v>29</v>
      </c>
      <c r="C66" s="4" t="s">
        <v>30</v>
      </c>
      <c r="D66" s="4" t="str">
        <f t="shared" si="4"/>
        <v>General Service</v>
      </c>
      <c r="F66" s="184">
        <f>F26</f>
        <v>0</v>
      </c>
      <c r="H66" s="184"/>
      <c r="J66" s="4" t="s">
        <v>380</v>
      </c>
    </row>
    <row r="67" spans="1:10" x14ac:dyDescent="0.2">
      <c r="A67" s="19" t="str">
        <f t="shared" si="3"/>
        <v>General ServiceCost of Equip + Install (per kW basis)</v>
      </c>
      <c r="B67" s="4" t="s">
        <v>90</v>
      </c>
      <c r="C67" s="4" t="s">
        <v>92</v>
      </c>
      <c r="D67" s="4" t="str">
        <f t="shared" si="4"/>
        <v>General Service</v>
      </c>
      <c r="F67" s="87">
        <v>0</v>
      </c>
      <c r="H67" s="87"/>
      <c r="J67" s="16"/>
    </row>
    <row r="68" spans="1:10" x14ac:dyDescent="0.2">
      <c r="A68" s="19" t="str">
        <f t="shared" si="3"/>
        <v>General ServiceAMI Cost</v>
      </c>
      <c r="B68" s="4" t="s">
        <v>23</v>
      </c>
      <c r="C68" s="4" t="s">
        <v>87</v>
      </c>
      <c r="D68" s="4" t="str">
        <f t="shared" si="4"/>
        <v>General Service</v>
      </c>
      <c r="F68" s="87">
        <v>0</v>
      </c>
      <c r="H68" s="87"/>
      <c r="J68" s="16"/>
    </row>
    <row r="69" spans="1:10" x14ac:dyDescent="0.2">
      <c r="A69" s="19" t="str">
        <f t="shared" si="3"/>
        <v>General ServiceSummer DR Event Hours</v>
      </c>
      <c r="B69" s="72" t="s">
        <v>24</v>
      </c>
      <c r="C69" s="72" t="s">
        <v>25</v>
      </c>
      <c r="D69" s="72" t="str">
        <f t="shared" si="4"/>
        <v>General Service</v>
      </c>
      <c r="E69" s="74"/>
      <c r="F69" s="166">
        <f>F29</f>
        <v>75</v>
      </c>
      <c r="H69" s="166"/>
      <c r="I69" s="74"/>
      <c r="J69" s="4" t="s">
        <v>337</v>
      </c>
    </row>
    <row r="70" spans="1:10" x14ac:dyDescent="0.2">
      <c r="A70" s="19" t="str">
        <f t="shared" si="3"/>
        <v>General ServiceWinter DR Event Hours</v>
      </c>
      <c r="B70" s="72" t="s">
        <v>26</v>
      </c>
      <c r="C70" s="72" t="s">
        <v>25</v>
      </c>
      <c r="D70" s="72" t="str">
        <f t="shared" si="4"/>
        <v>General Service</v>
      </c>
      <c r="E70" s="74"/>
      <c r="F70" s="166">
        <f>F30</f>
        <v>75</v>
      </c>
      <c r="H70" s="166"/>
      <c r="I70" s="74"/>
      <c r="J70" s="4" t="s">
        <v>337</v>
      </c>
    </row>
    <row r="71" spans="1:10" x14ac:dyDescent="0.2">
      <c r="A71" s="19" t="str">
        <f t="shared" si="3"/>
        <v>General ServicePer kW Annual Incentive</v>
      </c>
      <c r="B71" s="4" t="s">
        <v>37</v>
      </c>
      <c r="C71" s="4" t="s">
        <v>93</v>
      </c>
      <c r="D71" s="4" t="str">
        <f t="shared" si="4"/>
        <v>General Service</v>
      </c>
      <c r="F71" s="87">
        <v>0</v>
      </c>
      <c r="H71" s="87"/>
      <c r="J71" s="16"/>
    </row>
    <row r="72" spans="1:10" x14ac:dyDescent="0.2">
      <c r="A72" s="19" t="str">
        <f t="shared" si="3"/>
        <v>General ServicePer kWh Annual Incentive</v>
      </c>
      <c r="B72" s="4" t="s">
        <v>38</v>
      </c>
      <c r="C72" s="4" t="s">
        <v>95</v>
      </c>
      <c r="D72" s="4" t="str">
        <f t="shared" si="4"/>
        <v>General Service</v>
      </c>
      <c r="F72" s="87">
        <v>0</v>
      </c>
      <c r="G72" s="69"/>
      <c r="H72" s="87"/>
      <c r="J72" s="16"/>
    </row>
    <row r="73" spans="1:10" x14ac:dyDescent="0.2">
      <c r="A73" s="19" t="str">
        <f t="shared" si="3"/>
        <v>General ServicePer Participant Annual Incentive</v>
      </c>
      <c r="B73" s="4" t="s">
        <v>39</v>
      </c>
      <c r="C73" s="4" t="s">
        <v>5</v>
      </c>
      <c r="D73" s="4" t="str">
        <f t="shared" si="4"/>
        <v>General Service</v>
      </c>
      <c r="F73" s="182">
        <v>24</v>
      </c>
      <c r="H73" s="87"/>
      <c r="J73" s="4" t="s">
        <v>185</v>
      </c>
    </row>
    <row r="74" spans="1:10" x14ac:dyDescent="0.2">
      <c r="A74" s="19" t="str">
        <f>D74&amp;B74</f>
        <v>General ServiceProgram Life</v>
      </c>
      <c r="B74" s="4" t="s">
        <v>42</v>
      </c>
      <c r="C74" s="4" t="s">
        <v>43</v>
      </c>
      <c r="D74" s="4" t="str">
        <f t="shared" si="4"/>
        <v>General Service</v>
      </c>
      <c r="F74" s="88">
        <v>8</v>
      </c>
      <c r="H74" s="88"/>
    </row>
    <row r="75" spans="1:10" x14ac:dyDescent="0.2">
      <c r="A75" s="19" t="str">
        <f t="shared" si="3"/>
        <v>General ServiceProgram Start Year</v>
      </c>
      <c r="B75" s="4" t="s">
        <v>44</v>
      </c>
      <c r="C75" s="4" t="s">
        <v>45</v>
      </c>
      <c r="D75" s="4" t="str">
        <f t="shared" si="4"/>
        <v>General Service</v>
      </c>
      <c r="F75" s="88">
        <v>2024</v>
      </c>
      <c r="H75" s="88"/>
    </row>
    <row r="76" spans="1:10" x14ac:dyDescent="0.2">
      <c r="A76" s="19" t="str">
        <f t="shared" si="3"/>
        <v>General ServiceDe-rate</v>
      </c>
      <c r="B76" s="4" t="s">
        <v>31</v>
      </c>
      <c r="C76" s="4" t="s">
        <v>32</v>
      </c>
      <c r="D76" s="4" t="str">
        <f t="shared" si="4"/>
        <v>General Service</v>
      </c>
      <c r="F76" s="90">
        <v>1</v>
      </c>
      <c r="H76" s="90"/>
      <c r="J76" s="16"/>
    </row>
    <row r="77" spans="1:10" x14ac:dyDescent="0.2">
      <c r="A77" s="19" t="str">
        <f t="shared" si="3"/>
        <v>General ServiceNet to Gross Ratio (free ridership)</v>
      </c>
      <c r="B77" s="4" t="s">
        <v>33</v>
      </c>
      <c r="C77" s="4" t="s">
        <v>34</v>
      </c>
      <c r="D77" s="4" t="str">
        <f t="shared" si="4"/>
        <v>General Service</v>
      </c>
      <c r="F77" s="90">
        <v>1</v>
      </c>
      <c r="H77" s="90"/>
      <c r="J77" s="16"/>
    </row>
    <row r="103" spans="1:1" x14ac:dyDescent="0.2">
      <c r="A103" s="19"/>
    </row>
    <row r="141" spans="1:2" x14ac:dyDescent="0.2">
      <c r="A141" s="19" t="str">
        <f>D141&amp;B141</f>
        <v>Program Development Cost (per MW basis)</v>
      </c>
      <c r="B141"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4CA55-DE4D-4603-AEA3-2624FA694503}">
  <sheetPr codeName="Sheet17">
    <tabColor theme="5"/>
  </sheetPr>
  <dimension ref="A1:R141"/>
  <sheetViews>
    <sheetView topLeftCell="A38" workbookViewId="0">
      <selection activeCell="F54" sqref="F54"/>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18.5703125" style="4" customWidth="1"/>
    <col min="12" max="12" width="23.28515625" style="4" customWidth="1"/>
    <col min="13" max="14" width="9.28515625" style="4"/>
    <col min="15" max="15" width="13.28515625" style="4" bestFit="1" customWidth="1"/>
    <col min="16" max="17" width="10.42578125" style="4" bestFit="1" customWidth="1"/>
    <col min="18" max="16384" width="9.28515625" style="4"/>
  </cols>
  <sheetData>
    <row r="1" spans="1:17" s="5" customFormat="1" ht="15.75" x14ac:dyDescent="0.25">
      <c r="B1" s="12" t="s">
        <v>46</v>
      </c>
      <c r="C1" s="13" t="s">
        <v>575</v>
      </c>
      <c r="D1" s="4"/>
      <c r="E1" s="10"/>
      <c r="F1" s="19" t="str">
        <f>F3&amp;F5</f>
        <v>Market PotentialWA</v>
      </c>
      <c r="G1" s="10"/>
      <c r="H1" s="19" t="str">
        <f>H3&amp;H5</f>
        <v>Market PotentialID</v>
      </c>
      <c r="I1" s="10"/>
      <c r="J1" s="30"/>
      <c r="L1" s="328" t="s">
        <v>488</v>
      </c>
      <c r="M1" s="329"/>
      <c r="N1" s="330"/>
    </row>
    <row r="2" spans="1:17" ht="15.75" customHeight="1" x14ac:dyDescent="0.25">
      <c r="F2" s="42" t="s">
        <v>284</v>
      </c>
      <c r="H2" s="42" t="s">
        <v>284</v>
      </c>
      <c r="J2" s="30"/>
      <c r="L2" s="333" t="s">
        <v>151</v>
      </c>
      <c r="M2" s="331" t="s">
        <v>471</v>
      </c>
      <c r="N2" s="332" t="s">
        <v>472</v>
      </c>
    </row>
    <row r="3" spans="1:17"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7"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7"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7" ht="15" x14ac:dyDescent="0.25">
      <c r="B6" s="178" t="s">
        <v>76</v>
      </c>
      <c r="C6" s="8"/>
      <c r="D6" s="8"/>
      <c r="F6" s="8"/>
      <c r="H6" s="8"/>
      <c r="J6" s="9"/>
      <c r="L6" s="334" t="s">
        <v>234</v>
      </c>
      <c r="M6" s="337" t="e" cm="1">
        <f t="array" ref="M6">INDEX(#REF!,MATCH(LEFT($L6,3),LEFT(#REF!,3),0))*10^3/INDEX(#REF!,MATCH($L6,#REF!,0))</f>
        <v>#REF!</v>
      </c>
      <c r="N6" s="338" t="e" cm="1">
        <f t="array" ref="N6">INDEX(#REF!,MATCH(LEFT($L6,3),LEFT(#REF!,3),0))*10^3/INDEX(#REF!,MATCH($L6,#REF!,0))</f>
        <v>#REF!</v>
      </c>
      <c r="O6" s="44"/>
      <c r="Q6" s="71"/>
    </row>
    <row r="7" spans="1:17" ht="15" x14ac:dyDescent="0.25">
      <c r="A7" s="19" t="str">
        <f>D7&amp;B7</f>
        <v>ResidentialSteady State Participation Rate</v>
      </c>
      <c r="B7" s="4" t="s">
        <v>78</v>
      </c>
      <c r="C7" s="4" t="s">
        <v>79</v>
      </c>
      <c r="D7" s="41" t="s">
        <v>13</v>
      </c>
      <c r="F7" s="83">
        <v>0.5</v>
      </c>
      <c r="H7" s="83"/>
      <c r="J7" s="16" t="s">
        <v>396</v>
      </c>
      <c r="L7" s="335" t="s">
        <v>152</v>
      </c>
      <c r="M7" s="331"/>
      <c r="N7" s="332"/>
      <c r="O7" s="59"/>
      <c r="Q7" s="119"/>
    </row>
    <row r="8" spans="1:17" ht="15" x14ac:dyDescent="0.25">
      <c r="A8" s="19" t="str">
        <f>D8&amp;B8</f>
        <v xml:space="preserve">ResidentialProgram ramp up period </v>
      </c>
      <c r="B8" s="4" t="s">
        <v>1</v>
      </c>
      <c r="C8" s="4" t="s">
        <v>2</v>
      </c>
      <c r="D8" s="4" t="str">
        <f>$D$7</f>
        <v>Residential</v>
      </c>
      <c r="F8" s="92">
        <v>10</v>
      </c>
      <c r="H8" s="92"/>
      <c r="L8" s="334" t="s">
        <v>13</v>
      </c>
      <c r="M8" s="358" t="e" cm="1">
        <f t="array" ref="M8">INDEX(#REF!,MATCH(LEFT($L8,3),LEFT(#REF!,3),0))*10^3/#REF!</f>
        <v>#REF!</v>
      </c>
      <c r="N8" s="359" t="e" cm="1">
        <f t="array" ref="N8">INDEX(#REF!,MATCH(LEFT($L8,3),LEFT(#REF!,3),0))*10^3/#REF!</f>
        <v>#REF!</v>
      </c>
      <c r="O8" s="44"/>
    </row>
    <row r="9" spans="1:17" ht="15" x14ac:dyDescent="0.25">
      <c r="A9" s="19" t="str">
        <f>D9&amp;B9</f>
        <v>ResidentialProgram Dropout Rate (Attrition)</v>
      </c>
      <c r="B9" s="4" t="s">
        <v>75</v>
      </c>
      <c r="C9" s="4" t="s">
        <v>80</v>
      </c>
      <c r="D9" s="4" t="str">
        <f>$D$7</f>
        <v>Residential</v>
      </c>
      <c r="F9" s="83">
        <v>0.01</v>
      </c>
      <c r="H9" s="83"/>
      <c r="J9" s="162"/>
      <c r="L9" s="334" t="s">
        <v>232</v>
      </c>
      <c r="M9" s="358" t="e" cm="1">
        <f t="array" ref="M9">INDEX(#REF!,MATCH(LEFT($L9,3),LEFT(#REF!,3),0))*10^3/INDEX(#REF!,MATCH($L9,#REF!,0))</f>
        <v>#REF!</v>
      </c>
      <c r="N9" s="359" t="e" cm="1">
        <f t="array" ref="N9">INDEX(#REF!,MATCH(LEFT($L9,3),LEFT(#REF!,3),0))*10^3/INDEX(#REF!,MATCH($L9,#REF!,0))</f>
        <v>#REF!</v>
      </c>
    </row>
    <row r="10" spans="1:17" ht="15" x14ac:dyDescent="0.25">
      <c r="A10" s="19"/>
      <c r="L10" s="334" t="s">
        <v>233</v>
      </c>
      <c r="M10" s="337" t="e" cm="1">
        <f t="array" ref="M10">INDEX(#REF!,MATCH(LEFT($L10,3),LEFT(#REF!,3),0))*10^3/INDEX(#REF!,MATCH($L10,#REF!,0))</f>
        <v>#REF!</v>
      </c>
      <c r="N10" s="338" t="e" cm="1">
        <f t="array" ref="N10">INDEX(#REF!,MATCH(LEFT($L10,3),LEFT(#REF!,3),0))*10^3/INDEX(#REF!,MATCH($L10,#REF!,0))</f>
        <v>#REF!</v>
      </c>
    </row>
    <row r="11" spans="1:17" ht="15.75" thickBot="1" x14ac:dyDescent="0.3">
      <c r="A11" s="19"/>
      <c r="B11" s="178"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7" ht="13.5" thickBot="1" x14ac:dyDescent="0.25">
      <c r="A12" s="19" t="str">
        <f t="shared" ref="A12:A37" si="0">D12&amp;B12</f>
        <v>ResidentialEvent Non-Performance Rate</v>
      </c>
      <c r="B12" s="4" t="s">
        <v>11</v>
      </c>
      <c r="C12" s="4" t="s">
        <v>12</v>
      </c>
      <c r="D12" s="4" t="str">
        <f>$D$7</f>
        <v>Residential</v>
      </c>
      <c r="F12" s="83">
        <v>0.03</v>
      </c>
      <c r="H12" s="83"/>
      <c r="J12" s="4" t="s">
        <v>336</v>
      </c>
    </row>
    <row r="13" spans="1:17" ht="15" x14ac:dyDescent="0.25">
      <c r="A13" s="19" t="str">
        <f t="shared" si="0"/>
        <v>ResidentialPer Customer Summer Peak Reduction (%)</v>
      </c>
      <c r="B13" s="4" t="s">
        <v>18</v>
      </c>
      <c r="C13" s="4" t="s">
        <v>19</v>
      </c>
      <c r="D13" s="4" t="str">
        <f>$D$7</f>
        <v>Residential</v>
      </c>
      <c r="F13" s="83"/>
      <c r="G13" s="74"/>
      <c r="H13" s="83"/>
      <c r="I13" s="74"/>
      <c r="L13" s="328" t="s">
        <v>489</v>
      </c>
      <c r="M13" s="329" t="s">
        <v>151</v>
      </c>
      <c r="N13" s="330" t="s">
        <v>152</v>
      </c>
    </row>
    <row r="14" spans="1:17" ht="15" x14ac:dyDescent="0.25">
      <c r="A14" s="19" t="str">
        <f t="shared" si="0"/>
        <v>ResidentialPer Customer Summer Peak Reduction (kW)</v>
      </c>
      <c r="B14" s="4" t="s">
        <v>20</v>
      </c>
      <c r="C14" s="4" t="s">
        <v>91</v>
      </c>
      <c r="D14" s="4" t="str">
        <f>$D$7</f>
        <v>Residential</v>
      </c>
      <c r="F14" s="86">
        <f>'Parent-CTA-2045 HPWH'!F14</f>
        <v>0.09</v>
      </c>
      <c r="G14" s="74"/>
      <c r="H14" s="86"/>
      <c r="I14" s="74"/>
      <c r="J14" s="16" t="str">
        <f>'Parent-CTA-2045 HPWH'!J14</f>
        <v>BPA 2018 CTA-2045 Water Heater Demonstration Report- Summer PM impact, derated to align with WH  peak load from EE study</v>
      </c>
      <c r="L14" s="366" t="s">
        <v>471</v>
      </c>
      <c r="M14" s="365" t="e">
        <f>IF(F14&gt;0,F14/INDEX($M$3:$M$6,MATCH($D14,$L$3:$L$6,0)),F13*INDEX($M$3:$M$6,MATCH($D14,$L$3:$L$6,0)))</f>
        <v>#REF!</v>
      </c>
      <c r="N14" s="367" t="e">
        <f>IF(H14&gt;0,H14/INDEX($M$8:$M$11,MATCH($D14,$L$8:$L$11,0)),H13*INDEX($M$8:$M$11,MATCH($D14,$L$8:$L$11,0)))</f>
        <v>#REF!</v>
      </c>
    </row>
    <row r="15" spans="1:17"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7" x14ac:dyDescent="0.2">
      <c r="A16" s="19" t="str">
        <f t="shared" si="0"/>
        <v>ResidentialPer Customer Winter Peak Reduction (kW)</v>
      </c>
      <c r="B16" s="4" t="s">
        <v>22</v>
      </c>
      <c r="C16" s="4" t="s">
        <v>91</v>
      </c>
      <c r="D16" s="4" t="str">
        <f>$D$7</f>
        <v>Residential</v>
      </c>
      <c r="F16" s="86">
        <f>'Parent-CTA-2045 HPWH'!F16</f>
        <v>0.14000000000000001</v>
      </c>
      <c r="G16" s="74"/>
      <c r="H16" s="86"/>
      <c r="I16" s="74"/>
      <c r="J16" s="16" t="str">
        <f>'Parent-CTA-2045 HPWH'!J16</f>
        <v>BPA 2018 CTA-2045 Water Heater Demonstration Report- Summer PM impact, derated to align with WH  peak load from EE study</v>
      </c>
    </row>
    <row r="17" spans="1:18" x14ac:dyDescent="0.2">
      <c r="A17" s="19" t="str">
        <f t="shared" si="0"/>
        <v/>
      </c>
    </row>
    <row r="18" spans="1:18" ht="15" customHeight="1" x14ac:dyDescent="0.2">
      <c r="A18" s="19"/>
      <c r="B18" s="178" t="s">
        <v>48</v>
      </c>
      <c r="C18" s="8"/>
      <c r="D18" s="8"/>
      <c r="F18" s="8"/>
      <c r="H18" s="8"/>
      <c r="J18" s="9"/>
    </row>
    <row r="19" spans="1:18" x14ac:dyDescent="0.2">
      <c r="A19" s="19" t="str">
        <f t="shared" si="0"/>
        <v>ResidentialProgram Development Cost</v>
      </c>
      <c r="B19" s="4" t="s">
        <v>40</v>
      </c>
      <c r="C19" s="4" t="s">
        <v>41</v>
      </c>
      <c r="D19" s="4" t="str">
        <f t="shared" ref="D19:D37" si="1">$D$7</f>
        <v>Residential</v>
      </c>
      <c r="F19" s="87">
        <f>$O$26*(INDEX($P$28:$Q$32,MATCH($D19,$O$28:$O$32,0),MATCH(F$5,$P$27:$Q$27,0))/2)</f>
        <v>7899.6940108730696</v>
      </c>
      <c r="H19" s="87"/>
      <c r="J19" s="4" t="s">
        <v>538</v>
      </c>
      <c r="O19" s="64" t="s">
        <v>326</v>
      </c>
      <c r="P19" s="64"/>
      <c r="Q19" s="64"/>
      <c r="R19" s="64"/>
    </row>
    <row r="20" spans="1:18" x14ac:dyDescent="0.2">
      <c r="A20" s="19" t="str">
        <f t="shared" si="0"/>
        <v>ResidentialProgram Development Cost (per MW basis)</v>
      </c>
      <c r="B20" s="4" t="s">
        <v>134</v>
      </c>
      <c r="C20" s="4" t="str">
        <f>C22</f>
        <v>$/MW @meter</v>
      </c>
      <c r="D20" s="4" t="str">
        <f t="shared" si="1"/>
        <v>Residential</v>
      </c>
      <c r="F20" s="115" t="str">
        <f>IFERROR(F19/INDEX(#REF!,MATCH($D20,$O$28:$O$32,0),MATCH(F$5,#REF!,0)),"-")</f>
        <v>-</v>
      </c>
      <c r="H20" s="115"/>
      <c r="J20" s="16"/>
      <c r="O20" s="64"/>
      <c r="P20" s="64"/>
      <c r="Q20" s="64"/>
      <c r="R20" s="64"/>
    </row>
    <row r="21" spans="1:18" x14ac:dyDescent="0.2">
      <c r="A21" s="19" t="str">
        <f t="shared" si="0"/>
        <v>ResidentialAnnual Program Administration Cost</v>
      </c>
      <c r="B21" s="4" t="s">
        <v>4</v>
      </c>
      <c r="C21" s="4" t="s">
        <v>28</v>
      </c>
      <c r="D21" s="4" t="str">
        <f t="shared" si="1"/>
        <v>Residential</v>
      </c>
      <c r="F21" s="87">
        <f>$O$24*(INDEX($P$28:$Q$32,MATCH($D21,$O$28:$O$32,0),MATCH(F$5,$P$27:$Q$27,0))/2)</f>
        <v>6319.755208698456</v>
      </c>
      <c r="H21" s="87"/>
      <c r="J21" s="4" t="s">
        <v>538</v>
      </c>
      <c r="O21" s="64" t="s">
        <v>551</v>
      </c>
      <c r="P21" s="64"/>
      <c r="Q21" s="64"/>
      <c r="R21" s="64"/>
    </row>
    <row r="22" spans="1:18" x14ac:dyDescent="0.2">
      <c r="A22" s="19" t="str">
        <f t="shared" si="0"/>
        <v>ResidentialAnnual Program Administration Cost (per MW basis)</v>
      </c>
      <c r="B22" s="4" t="s">
        <v>89</v>
      </c>
      <c r="C22" s="4" t="s">
        <v>94</v>
      </c>
      <c r="D22" s="4" t="str">
        <f t="shared" si="1"/>
        <v>Residential</v>
      </c>
      <c r="F22" s="115" t="str">
        <f>IFERROR(F21/INDEX(#REF!,MATCH($D22,$O$28:$O$32,0),MATCH(F$5,#REF!,0)),"-")</f>
        <v>-</v>
      </c>
      <c r="H22" s="115"/>
      <c r="J22" s="16"/>
      <c r="O22" s="64"/>
      <c r="P22" s="64"/>
      <c r="Q22" s="64"/>
      <c r="R22" s="64"/>
    </row>
    <row r="23" spans="1:18" ht="15" x14ac:dyDescent="0.25">
      <c r="A23" s="19" t="str">
        <f t="shared" si="0"/>
        <v>ResidentialPer Customer Annual Marketing/Recruitment Cost</v>
      </c>
      <c r="B23" s="4" t="s">
        <v>35</v>
      </c>
      <c r="C23" s="4" t="s">
        <v>36</v>
      </c>
      <c r="D23" s="4" t="str">
        <f t="shared" si="1"/>
        <v>Residential</v>
      </c>
      <c r="F23" s="87">
        <v>60</v>
      </c>
      <c r="H23" s="87"/>
      <c r="J23" s="18" t="s">
        <v>288</v>
      </c>
      <c r="K23" s="4" t="s">
        <v>335</v>
      </c>
      <c r="O23" s="65" t="s">
        <v>111</v>
      </c>
      <c r="P23" s="66"/>
      <c r="Q23" s="64"/>
      <c r="R23" s="64"/>
    </row>
    <row r="24" spans="1:18" ht="15" x14ac:dyDescent="0.25">
      <c r="A24" s="19" t="str">
        <f t="shared" si="0"/>
        <v>ResidentialAnnual O&amp;M Cost</v>
      </c>
      <c r="B24" s="4" t="s">
        <v>27</v>
      </c>
      <c r="C24" s="4" t="s">
        <v>5</v>
      </c>
      <c r="D24" s="4" t="str">
        <f t="shared" si="1"/>
        <v>Residential</v>
      </c>
      <c r="F24" s="87">
        <v>0</v>
      </c>
      <c r="H24" s="87"/>
      <c r="O24" s="437">
        <f>'Admin Costs and Asmptns.'!$D$27</f>
        <v>60000</v>
      </c>
      <c r="P24" s="64"/>
      <c r="Q24" s="66"/>
      <c r="R24" s="66"/>
    </row>
    <row r="25" spans="1:18" x14ac:dyDescent="0.2">
      <c r="A25" s="19" t="str">
        <f t="shared" si="0"/>
        <v>ResidentialAnnual O&amp;M Cost per MW</v>
      </c>
      <c r="B25" s="4" t="s">
        <v>88</v>
      </c>
      <c r="C25" s="4" t="s">
        <v>94</v>
      </c>
      <c r="D25" s="4" t="str">
        <f t="shared" si="1"/>
        <v>Residential</v>
      </c>
      <c r="F25" s="87">
        <v>0</v>
      </c>
      <c r="H25" s="87"/>
      <c r="J25" s="16"/>
      <c r="O25" s="65" t="s">
        <v>112</v>
      </c>
      <c r="P25" s="64"/>
      <c r="Q25" s="64"/>
      <c r="R25" s="64"/>
    </row>
    <row r="26" spans="1:18" x14ac:dyDescent="0.2">
      <c r="A26" s="19" t="str">
        <f t="shared" si="0"/>
        <v>ResidentialCost of Equip + Install</v>
      </c>
      <c r="B26" s="4" t="s">
        <v>29</v>
      </c>
      <c r="C26" s="4" t="s">
        <v>30</v>
      </c>
      <c r="D26" s="4" t="str">
        <f t="shared" si="1"/>
        <v>Residential</v>
      </c>
      <c r="F26" s="87">
        <v>0</v>
      </c>
      <c r="H26" s="87"/>
      <c r="J26" s="4" t="s">
        <v>380</v>
      </c>
      <c r="O26" s="427">
        <f>'Admin Costs and Asmptns.'!$E$27</f>
        <v>75000</v>
      </c>
      <c r="P26" s="64"/>
      <c r="Q26" s="64"/>
      <c r="R26" s="64"/>
    </row>
    <row r="27" spans="1:18" x14ac:dyDescent="0.2">
      <c r="A27" s="19" t="str">
        <f t="shared" si="0"/>
        <v>ResidentialCost of Equip + Install (per kW basis)</v>
      </c>
      <c r="B27" s="4" t="s">
        <v>90</v>
      </c>
      <c r="C27" s="4" t="s">
        <v>92</v>
      </c>
      <c r="D27" s="4" t="str">
        <f t="shared" si="1"/>
        <v>Residential</v>
      </c>
      <c r="F27" s="87">
        <v>0</v>
      </c>
      <c r="H27" s="87"/>
      <c r="J27" s="16"/>
      <c r="O27" s="64"/>
      <c r="P27" s="64" t="s">
        <v>151</v>
      </c>
      <c r="Q27" s="64" t="s">
        <v>152</v>
      </c>
      <c r="R27" s="64"/>
    </row>
    <row r="28" spans="1:18" ht="12.75" customHeight="1" x14ac:dyDescent="0.25">
      <c r="A28" s="19" t="str">
        <f t="shared" si="0"/>
        <v>ResidentialAMI Cost</v>
      </c>
      <c r="B28" s="4" t="s">
        <v>23</v>
      </c>
      <c r="C28" s="4" t="s">
        <v>87</v>
      </c>
      <c r="D28" s="4" t="str">
        <f t="shared" si="1"/>
        <v>Residential</v>
      </c>
      <c r="F28" s="87">
        <v>0</v>
      </c>
      <c r="H28" s="87"/>
      <c r="J28" s="16"/>
      <c r="O28" s="64" t="s">
        <v>13</v>
      </c>
      <c r="P28" s="129" cm="1">
        <f t="array" ref="P28">INDEX('Admin Costs and Asmptns.'!$C$39:$K$70,MATCH($C$1,'Admin Costs and Asmptns.'!$B$39:$B$70,0),MATCH(P$27&amp;"_"&amp;$O28,'Admin Costs and Asmptns.'!$C$37:$K$37&amp;"_"&amp;'Admin Costs and Asmptns.'!$C$38:$K$38,0))</f>
        <v>0.2106585069566152</v>
      </c>
      <c r="Q28" s="129" cm="1">
        <f t="array" ref="Q28">INDEX('Admin Costs and Asmptns.'!$C$39:$K$70,MATCH($C$1,'Admin Costs and Asmptns.'!$B$39:$B$70,0),MATCH(Q$27&amp;"_"&amp;$O28,'Admin Costs and Asmptns.'!$C$37:$K$37&amp;"_"&amp;'Admin Costs and Asmptns.'!$C$38:$K$38,0))</f>
        <v>0</v>
      </c>
      <c r="R28" s="129"/>
    </row>
    <row r="29" spans="1:18" ht="15" x14ac:dyDescent="0.25">
      <c r="A29" s="19" t="str">
        <f t="shared" si="0"/>
        <v>ResidentialSummer DR Event Hours</v>
      </c>
      <c r="B29" s="72" t="s">
        <v>24</v>
      </c>
      <c r="C29" s="72" t="s">
        <v>25</v>
      </c>
      <c r="D29" s="72" t="str">
        <f t="shared" si="1"/>
        <v>Residential</v>
      </c>
      <c r="E29" s="74"/>
      <c r="F29" s="166">
        <v>75</v>
      </c>
      <c r="H29" s="166"/>
      <c r="J29" s="4" t="s">
        <v>337</v>
      </c>
      <c r="O29" s="64" t="s">
        <v>232</v>
      </c>
      <c r="P29" s="129" cm="1">
        <f t="array" ref="P29">INDEX('Admin Costs and Asmptns.'!$C$39:$K$70,MATCH($C$1,'Admin Costs and Asmptns.'!$B$39:$B$70,0),MATCH(P$27&amp;"_"&amp;$O29,'Admin Costs and Asmptns.'!$C$37:$K$37&amp;"_"&amp;'Admin Costs and Asmptns.'!$C$38:$K$38,0))</f>
        <v>0.78934149304338475</v>
      </c>
      <c r="Q29" s="129" cm="1">
        <f t="array" ref="Q29">INDEX('Admin Costs and Asmptns.'!$C$39:$K$70,MATCH($C$1,'Admin Costs and Asmptns.'!$B$39:$B$70,0),MATCH(Q$27&amp;"_"&amp;$O29,'Admin Costs and Asmptns.'!$C$37:$K$37&amp;"_"&amp;'Admin Costs and Asmptns.'!$C$38:$K$38,0))</f>
        <v>0</v>
      </c>
      <c r="R29" s="129"/>
    </row>
    <row r="30" spans="1:18" ht="15" x14ac:dyDescent="0.25">
      <c r="A30" s="19" t="str">
        <f t="shared" si="0"/>
        <v>ResidentialWinter DR Event Hours</v>
      </c>
      <c r="B30" s="72" t="s">
        <v>26</v>
      </c>
      <c r="C30" s="72" t="s">
        <v>25</v>
      </c>
      <c r="D30" s="72" t="str">
        <f t="shared" si="1"/>
        <v>Residential</v>
      </c>
      <c r="E30" s="74"/>
      <c r="F30" s="166">
        <v>75</v>
      </c>
      <c r="G30" s="74"/>
      <c r="H30" s="166"/>
      <c r="I30" s="74"/>
      <c r="J30" s="4" t="s">
        <v>337</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18" x14ac:dyDescent="0.2">
      <c r="A31" s="19" t="str">
        <f t="shared" si="0"/>
        <v>ResidentialPer kW Annual Incentive</v>
      </c>
      <c r="B31" s="4" t="s">
        <v>37</v>
      </c>
      <c r="C31" s="4" t="s">
        <v>93</v>
      </c>
      <c r="D31" s="4" t="str">
        <f t="shared" si="1"/>
        <v>Residential</v>
      </c>
      <c r="F31" s="87">
        <v>0</v>
      </c>
      <c r="H31" s="87"/>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18" x14ac:dyDescent="0.2">
      <c r="A32" s="19" t="str">
        <f t="shared" si="0"/>
        <v>ResidentialPer kWh Annual Incentive</v>
      </c>
      <c r="B32" s="4" t="s">
        <v>38</v>
      </c>
      <c r="C32" s="4" t="s">
        <v>95</v>
      </c>
      <c r="D32" s="4" t="str">
        <f t="shared" si="1"/>
        <v>Residential</v>
      </c>
      <c r="F32" s="87">
        <v>0</v>
      </c>
      <c r="G32" s="69"/>
      <c r="H32" s="87"/>
      <c r="I32" s="69"/>
      <c r="J32" s="16"/>
      <c r="O32" s="64"/>
      <c r="P32" s="67"/>
      <c r="Q32" s="67"/>
      <c r="R32" s="67"/>
    </row>
    <row r="33" spans="1:18" ht="12.75" customHeight="1" x14ac:dyDescent="0.2">
      <c r="A33" s="19" t="str">
        <f t="shared" si="0"/>
        <v>ResidentialPer Participant Annual Incentive</v>
      </c>
      <c r="B33" s="4" t="s">
        <v>39</v>
      </c>
      <c r="C33" s="4" t="s">
        <v>5</v>
      </c>
      <c r="D33" s="4" t="str">
        <f t="shared" si="1"/>
        <v>Residential</v>
      </c>
      <c r="F33" s="182">
        <v>24</v>
      </c>
      <c r="H33" s="87"/>
      <c r="J33" s="4" t="s">
        <v>185</v>
      </c>
      <c r="O33" s="64" t="s">
        <v>123</v>
      </c>
      <c r="P33" s="181">
        <f>SUM(P28:P31)</f>
        <v>1</v>
      </c>
      <c r="Q33" s="181">
        <f>SUM(Q28:Q31)</f>
        <v>0</v>
      </c>
      <c r="R33" s="181">
        <f>SUM(P33:Q33)</f>
        <v>1</v>
      </c>
    </row>
    <row r="34" spans="1:18" ht="15" x14ac:dyDescent="0.25">
      <c r="A34" s="19" t="str">
        <f t="shared" si="0"/>
        <v>ResidentialProgram Life</v>
      </c>
      <c r="B34" s="4" t="s">
        <v>42</v>
      </c>
      <c r="C34" s="4" t="s">
        <v>43</v>
      </c>
      <c r="D34" s="4" t="str">
        <f t="shared" si="1"/>
        <v>Residential</v>
      </c>
      <c r="F34" s="88">
        <v>8</v>
      </c>
      <c r="H34" s="88"/>
      <c r="N34"/>
      <c r="O34" s="99"/>
      <c r="P34" s="99"/>
      <c r="Q34" s="100"/>
      <c r="R34" s="100"/>
    </row>
    <row r="35" spans="1:18" ht="15" x14ac:dyDescent="0.25">
      <c r="A35" s="19" t="str">
        <f t="shared" si="0"/>
        <v>ResidentialProgram Start Year</v>
      </c>
      <c r="B35" s="4" t="s">
        <v>44</v>
      </c>
      <c r="C35" s="4" t="s">
        <v>45</v>
      </c>
      <c r="D35" s="4" t="str">
        <f t="shared" si="1"/>
        <v>Residential</v>
      </c>
      <c r="F35" s="88">
        <v>2026</v>
      </c>
      <c r="H35" s="88"/>
      <c r="N35"/>
      <c r="O35" s="99"/>
      <c r="P35" s="99"/>
      <c r="Q35" s="100"/>
      <c r="R35" s="100"/>
    </row>
    <row r="36" spans="1:18" x14ac:dyDescent="0.2">
      <c r="A36" s="19" t="str">
        <f t="shared" si="0"/>
        <v>ResidentialDe-rate</v>
      </c>
      <c r="B36" s="4" t="s">
        <v>31</v>
      </c>
      <c r="C36" s="4" t="s">
        <v>32</v>
      </c>
      <c r="D36" s="4" t="str">
        <f t="shared" si="1"/>
        <v>Residential</v>
      </c>
      <c r="F36" s="90">
        <v>1</v>
      </c>
      <c r="H36" s="90"/>
      <c r="J36" s="16"/>
    </row>
    <row r="37" spans="1:18" x14ac:dyDescent="0.2">
      <c r="A37" s="19" t="str">
        <f t="shared" si="0"/>
        <v>ResidentialNet to Gross Ratio (free ridership)</v>
      </c>
      <c r="B37" s="4" t="s">
        <v>33</v>
      </c>
      <c r="C37" s="4" t="s">
        <v>34</v>
      </c>
      <c r="D37" s="4" t="str">
        <f t="shared" si="1"/>
        <v>Residential</v>
      </c>
      <c r="F37" s="90">
        <v>1</v>
      </c>
      <c r="H37" s="90"/>
      <c r="J37" s="16"/>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x14ac:dyDescent="0.2">
      <c r="B46" s="178" t="s">
        <v>76</v>
      </c>
      <c r="C46" s="8"/>
      <c r="D46" s="8"/>
      <c r="F46" s="8"/>
      <c r="H46" s="8"/>
      <c r="J46" s="9"/>
    </row>
    <row r="47" spans="1:18" ht="15" x14ac:dyDescent="0.25">
      <c r="A47" s="19" t="str">
        <f>D47&amp;B47</f>
        <v>General ServiceSteady State Participation Rate</v>
      </c>
      <c r="B47" s="4" t="s">
        <v>78</v>
      </c>
      <c r="C47" s="4" t="s">
        <v>79</v>
      </c>
      <c r="D47" s="41" t="s">
        <v>232</v>
      </c>
      <c r="F47" s="83">
        <v>0.5</v>
      </c>
      <c r="H47" s="83"/>
      <c r="J47" s="4" t="s">
        <v>341</v>
      </c>
      <c r="L47" s="78"/>
      <c r="M47" s="71"/>
    </row>
    <row r="48" spans="1:18" x14ac:dyDescent="0.2">
      <c r="A48" s="19" t="str">
        <f>D48&amp;B48</f>
        <v xml:space="preserve">General ServiceProgram ramp up period </v>
      </c>
      <c r="B48" s="4" t="s">
        <v>1</v>
      </c>
      <c r="C48" s="4" t="s">
        <v>2</v>
      </c>
      <c r="D48" s="4" t="str">
        <f>$D$47</f>
        <v>General Service</v>
      </c>
      <c r="F48" s="92">
        <v>10</v>
      </c>
      <c r="H48" s="92"/>
      <c r="J48" s="16"/>
    </row>
    <row r="49" spans="1:14" x14ac:dyDescent="0.2">
      <c r="A49" s="19" t="str">
        <f>D49&amp;B49</f>
        <v>General ServiceProgram Dropout Rate (Attrition)</v>
      </c>
      <c r="B49" s="4" t="s">
        <v>75</v>
      </c>
      <c r="C49" s="4" t="s">
        <v>80</v>
      </c>
      <c r="D49" s="4" t="str">
        <f>$D$47</f>
        <v>General Service</v>
      </c>
      <c r="F49" s="83">
        <f>F9</f>
        <v>0.01</v>
      </c>
      <c r="H49" s="83"/>
    </row>
    <row r="50" spans="1:14" x14ac:dyDescent="0.2">
      <c r="A50" s="19" t="str">
        <f>D50&amp;B50</f>
        <v/>
      </c>
    </row>
    <row r="51" spans="1:14" x14ac:dyDescent="0.2">
      <c r="A51" s="19"/>
      <c r="B51" s="178"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v>0.03</v>
      </c>
      <c r="H52" s="83"/>
    </row>
    <row r="53" spans="1:14" ht="15" x14ac:dyDescent="0.25">
      <c r="A53" s="19" t="str">
        <f t="shared" si="2"/>
        <v>General ServicePer Customer Summer Peak Reduction (%)</v>
      </c>
      <c r="B53" s="4" t="s">
        <v>18</v>
      </c>
      <c r="C53" s="4" t="s">
        <v>19</v>
      </c>
      <c r="D53" s="4" t="str">
        <f>$D$47</f>
        <v>General Service</v>
      </c>
      <c r="F53" s="83"/>
      <c r="G53" s="74"/>
      <c r="H53" s="83"/>
      <c r="I53" s="74"/>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f>F14*2.5</f>
        <v>0.22499999999999998</v>
      </c>
      <c r="G54" s="74"/>
      <c r="H54" s="86"/>
      <c r="I54" s="74"/>
      <c r="J54" s="16" t="s">
        <v>600</v>
      </c>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4" x14ac:dyDescent="0.2">
      <c r="A56" s="19" t="str">
        <f t="shared" si="2"/>
        <v>General ServicePer Customer Winter Peak Reduction (kW)</v>
      </c>
      <c r="B56" s="4" t="s">
        <v>22</v>
      </c>
      <c r="C56" s="4" t="s">
        <v>91</v>
      </c>
      <c r="D56" s="4" t="str">
        <f>$D$47</f>
        <v>General Service</v>
      </c>
      <c r="F56" s="86">
        <f>F16*2.5</f>
        <v>0.35000000000000003</v>
      </c>
      <c r="G56" s="74"/>
      <c r="H56" s="86"/>
      <c r="I56" s="74"/>
      <c r="J56" s="16" t="s">
        <v>600</v>
      </c>
      <c r="M56" s="56"/>
    </row>
    <row r="57" spans="1:14" x14ac:dyDescent="0.2">
      <c r="A57" s="19" t="str">
        <f t="shared" si="2"/>
        <v/>
      </c>
    </row>
    <row r="58" spans="1:14" x14ac:dyDescent="0.2">
      <c r="A58" s="19"/>
      <c r="B58" s="178"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f>$O$26*(INDEX($P$28:$Q$32,MATCH($D59,$O$28:$O$32,0),MATCH(F$5,$P$27:$Q$27,0))/2)</f>
        <v>29600.305989126929</v>
      </c>
      <c r="H59" s="87"/>
      <c r="J59" s="4" t="s">
        <v>538</v>
      </c>
    </row>
    <row r="60" spans="1:14" x14ac:dyDescent="0.2">
      <c r="A60" s="19" t="str">
        <f t="shared" si="3"/>
        <v>General ServiceProgram Development Cost (per MW basis)</v>
      </c>
      <c r="B60" s="4" t="s">
        <v>134</v>
      </c>
      <c r="C60" s="4" t="str">
        <f>C62</f>
        <v>$/MW @meter</v>
      </c>
      <c r="D60" s="4" t="str">
        <f>D61</f>
        <v>General Service</v>
      </c>
      <c r="F60" s="115" t="str">
        <f>IFERROR(F59/INDEX(#REF!,MATCH($D60,$O$28:$O$32,0),MATCH(F$5,#REF!,0)),"-")</f>
        <v>-</v>
      </c>
      <c r="H60" s="115"/>
      <c r="J60" s="16"/>
    </row>
    <row r="61" spans="1:14" x14ac:dyDescent="0.2">
      <c r="A61" s="19" t="str">
        <f t="shared" si="3"/>
        <v>General ServiceAnnual Program Administration Cost</v>
      </c>
      <c r="B61" s="4" t="s">
        <v>4</v>
      </c>
      <c r="C61" s="4" t="s">
        <v>28</v>
      </c>
      <c r="D61" s="4" t="str">
        <f t="shared" si="4"/>
        <v>General Service</v>
      </c>
      <c r="F61" s="87">
        <f>$O$24*(INDEX($P$28:$Q$33,MATCH($D61,$O$28:$O$33,0),MATCH(F$5,$P$27:$Q$27,0))/2)</f>
        <v>23680.244791301542</v>
      </c>
      <c r="H61" s="87"/>
      <c r="J61" s="4" t="s">
        <v>538</v>
      </c>
    </row>
    <row r="62" spans="1:14" x14ac:dyDescent="0.2">
      <c r="A62" s="19" t="str">
        <f t="shared" si="3"/>
        <v>General ServiceAnnual Program Administration Cost (per MW basis)</v>
      </c>
      <c r="B62" s="4" t="s">
        <v>89</v>
      </c>
      <c r="C62" s="4" t="s">
        <v>94</v>
      </c>
      <c r="D62" s="4" t="str">
        <f t="shared" si="4"/>
        <v>General Service</v>
      </c>
      <c r="F62" s="115" t="str">
        <f>IFERROR(F61/INDEX(#REF!,MATCH($D62,$O$28:$O$32,0),MATCH(F$5,#REF!,0)),"-")</f>
        <v>-</v>
      </c>
      <c r="H62" s="115"/>
      <c r="J62" s="16"/>
    </row>
    <row r="63" spans="1:14" x14ac:dyDescent="0.2">
      <c r="A63" s="19" t="str">
        <f t="shared" si="3"/>
        <v>General ServicePer Customer Annual Marketing/Recruitment Cost</v>
      </c>
      <c r="B63" s="4" t="s">
        <v>35</v>
      </c>
      <c r="C63" s="4" t="s">
        <v>36</v>
      </c>
      <c r="D63" s="4" t="str">
        <f t="shared" si="4"/>
        <v>General Service</v>
      </c>
      <c r="F63" s="87">
        <f>F23*1.25</f>
        <v>75</v>
      </c>
      <c r="H63" s="87"/>
      <c r="J63" s="18" t="s">
        <v>288</v>
      </c>
    </row>
    <row r="64" spans="1:14" x14ac:dyDescent="0.2">
      <c r="A64" s="19" t="str">
        <f t="shared" si="3"/>
        <v>General ServiceAnnual O&amp;M Cost</v>
      </c>
      <c r="B64" s="4" t="s">
        <v>27</v>
      </c>
      <c r="C64" s="4" t="s">
        <v>5</v>
      </c>
      <c r="D64" s="4" t="str">
        <f t="shared" si="4"/>
        <v>General Service</v>
      </c>
      <c r="F64" s="87">
        <v>0</v>
      </c>
      <c r="H64" s="87"/>
    </row>
    <row r="65" spans="1:10" x14ac:dyDescent="0.2">
      <c r="A65" s="19" t="str">
        <f t="shared" si="3"/>
        <v>General ServiceAnnual O&amp;M Cost per MW</v>
      </c>
      <c r="B65" s="4" t="s">
        <v>88</v>
      </c>
      <c r="C65" s="4" t="s">
        <v>94</v>
      </c>
      <c r="D65" s="4" t="str">
        <f t="shared" si="4"/>
        <v>General Service</v>
      </c>
      <c r="F65" s="87">
        <v>0</v>
      </c>
      <c r="H65" s="87"/>
      <c r="J65" s="16"/>
    </row>
    <row r="66" spans="1:10" x14ac:dyDescent="0.2">
      <c r="A66" s="19" t="str">
        <f t="shared" si="3"/>
        <v>General ServiceCost of Equip + Install</v>
      </c>
      <c r="B66" s="4" t="s">
        <v>29</v>
      </c>
      <c r="C66" s="4" t="s">
        <v>30</v>
      </c>
      <c r="D66" s="4" t="str">
        <f t="shared" si="4"/>
        <v>General Service</v>
      </c>
      <c r="F66" s="184">
        <f>F26</f>
        <v>0</v>
      </c>
      <c r="H66" s="184"/>
      <c r="J66" s="4" t="s">
        <v>380</v>
      </c>
    </row>
    <row r="67" spans="1:10" x14ac:dyDescent="0.2">
      <c r="A67" s="19" t="str">
        <f t="shared" si="3"/>
        <v>General ServiceCost of Equip + Install (per kW basis)</v>
      </c>
      <c r="B67" s="4" t="s">
        <v>90</v>
      </c>
      <c r="C67" s="4" t="s">
        <v>92</v>
      </c>
      <c r="D67" s="4" t="str">
        <f t="shared" si="4"/>
        <v>General Service</v>
      </c>
      <c r="F67" s="87">
        <v>0</v>
      </c>
      <c r="H67" s="87"/>
      <c r="J67" s="16"/>
    </row>
    <row r="68" spans="1:10" x14ac:dyDescent="0.2">
      <c r="A68" s="19" t="str">
        <f t="shared" si="3"/>
        <v>General ServiceAMI Cost</v>
      </c>
      <c r="B68" s="4" t="s">
        <v>23</v>
      </c>
      <c r="C68" s="4" t="s">
        <v>87</v>
      </c>
      <c r="D68" s="4" t="str">
        <f t="shared" si="4"/>
        <v>General Service</v>
      </c>
      <c r="F68" s="87">
        <v>0</v>
      </c>
      <c r="H68" s="87"/>
      <c r="J68" s="16"/>
    </row>
    <row r="69" spans="1:10" x14ac:dyDescent="0.2">
      <c r="A69" s="19" t="str">
        <f t="shared" si="3"/>
        <v>General ServiceSummer DR Event Hours</v>
      </c>
      <c r="B69" s="72" t="s">
        <v>24</v>
      </c>
      <c r="C69" s="72" t="s">
        <v>25</v>
      </c>
      <c r="D69" s="72" t="str">
        <f t="shared" si="4"/>
        <v>General Service</v>
      </c>
      <c r="E69" s="74"/>
      <c r="F69" s="166">
        <f>F29</f>
        <v>75</v>
      </c>
      <c r="H69" s="166"/>
      <c r="I69" s="74"/>
      <c r="J69" s="4" t="s">
        <v>337</v>
      </c>
    </row>
    <row r="70" spans="1:10" x14ac:dyDescent="0.2">
      <c r="A70" s="19" t="str">
        <f t="shared" si="3"/>
        <v>General ServiceWinter DR Event Hours</v>
      </c>
      <c r="B70" s="72" t="s">
        <v>26</v>
      </c>
      <c r="C70" s="72" t="s">
        <v>25</v>
      </c>
      <c r="D70" s="72" t="str">
        <f t="shared" si="4"/>
        <v>General Service</v>
      </c>
      <c r="E70" s="74"/>
      <c r="F70" s="166">
        <f>F30</f>
        <v>75</v>
      </c>
      <c r="H70" s="166"/>
      <c r="I70" s="74"/>
      <c r="J70" s="4" t="s">
        <v>337</v>
      </c>
    </row>
    <row r="71" spans="1:10" x14ac:dyDescent="0.2">
      <c r="A71" s="19" t="str">
        <f t="shared" si="3"/>
        <v>General ServicePer kW Annual Incentive</v>
      </c>
      <c r="B71" s="4" t="s">
        <v>37</v>
      </c>
      <c r="C71" s="4" t="s">
        <v>93</v>
      </c>
      <c r="D71" s="4" t="str">
        <f t="shared" si="4"/>
        <v>General Service</v>
      </c>
      <c r="F71" s="87">
        <v>0</v>
      </c>
      <c r="H71" s="87"/>
      <c r="J71" s="16"/>
    </row>
    <row r="72" spans="1:10" x14ac:dyDescent="0.2">
      <c r="A72" s="19" t="str">
        <f t="shared" si="3"/>
        <v>General ServicePer kWh Annual Incentive</v>
      </c>
      <c r="B72" s="4" t="s">
        <v>38</v>
      </c>
      <c r="C72" s="4" t="s">
        <v>95</v>
      </c>
      <c r="D72" s="4" t="str">
        <f t="shared" si="4"/>
        <v>General Service</v>
      </c>
      <c r="F72" s="87">
        <v>0</v>
      </c>
      <c r="G72" s="69"/>
      <c r="H72" s="87"/>
      <c r="J72" s="16"/>
    </row>
    <row r="73" spans="1:10" x14ac:dyDescent="0.2">
      <c r="A73" s="19" t="str">
        <f t="shared" si="3"/>
        <v>General ServicePer Participant Annual Incentive</v>
      </c>
      <c r="B73" s="4" t="s">
        <v>39</v>
      </c>
      <c r="C73" s="4" t="s">
        <v>5</v>
      </c>
      <c r="D73" s="4" t="str">
        <f t="shared" si="4"/>
        <v>General Service</v>
      </c>
      <c r="F73" s="182">
        <v>24</v>
      </c>
      <c r="H73" s="87"/>
      <c r="J73" s="4" t="s">
        <v>185</v>
      </c>
    </row>
    <row r="74" spans="1:10" x14ac:dyDescent="0.2">
      <c r="A74" s="19" t="str">
        <f>D74&amp;B74</f>
        <v>General ServiceProgram Life</v>
      </c>
      <c r="B74" s="4" t="s">
        <v>42</v>
      </c>
      <c r="C74" s="4" t="s">
        <v>43</v>
      </c>
      <c r="D74" s="4" t="str">
        <f t="shared" si="4"/>
        <v>General Service</v>
      </c>
      <c r="F74" s="88">
        <v>8</v>
      </c>
      <c r="H74" s="88"/>
    </row>
    <row r="75" spans="1:10" x14ac:dyDescent="0.2">
      <c r="A75" s="19" t="str">
        <f t="shared" si="3"/>
        <v>General ServiceProgram Start Year</v>
      </c>
      <c r="B75" s="4" t="s">
        <v>44</v>
      </c>
      <c r="C75" s="4" t="s">
        <v>45</v>
      </c>
      <c r="D75" s="4" t="str">
        <f t="shared" si="4"/>
        <v>General Service</v>
      </c>
      <c r="F75" s="88">
        <v>2026</v>
      </c>
      <c r="H75" s="88"/>
    </row>
    <row r="76" spans="1:10" x14ac:dyDescent="0.2">
      <c r="A76" s="19" t="str">
        <f t="shared" si="3"/>
        <v>General ServiceDe-rate</v>
      </c>
      <c r="B76" s="4" t="s">
        <v>31</v>
      </c>
      <c r="C76" s="4" t="s">
        <v>32</v>
      </c>
      <c r="D76" s="4" t="str">
        <f t="shared" si="4"/>
        <v>General Service</v>
      </c>
      <c r="F76" s="90">
        <v>1</v>
      </c>
      <c r="H76" s="90"/>
      <c r="J76" s="16"/>
    </row>
    <row r="77" spans="1:10" x14ac:dyDescent="0.2">
      <c r="A77" s="19" t="str">
        <f t="shared" si="3"/>
        <v>General ServiceNet to Gross Ratio (free ridership)</v>
      </c>
      <c r="B77" s="4" t="s">
        <v>33</v>
      </c>
      <c r="C77" s="4" t="s">
        <v>34</v>
      </c>
      <c r="D77" s="4" t="str">
        <f t="shared" si="4"/>
        <v>General Service</v>
      </c>
      <c r="F77" s="90">
        <v>1</v>
      </c>
      <c r="H77" s="90"/>
      <c r="J77" s="16"/>
    </row>
    <row r="103" spans="1:1" x14ac:dyDescent="0.2">
      <c r="A103" s="19"/>
    </row>
    <row r="141" spans="1:2" x14ac:dyDescent="0.2">
      <c r="A141" s="19" t="str">
        <f>D141&amp;B141</f>
        <v>Program Development Cost (per MW basis)</v>
      </c>
      <c r="B141"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20997-6848-462E-B394-0E3667BBAC54}">
  <sheetPr codeName="Sheet24">
    <tabColor theme="0" tint="-0.499984740745262"/>
  </sheetPr>
  <dimension ref="A1:Y141"/>
  <sheetViews>
    <sheetView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2" width="23.28515625" style="4" customWidth="1"/>
    <col min="13" max="14" width="9.5703125" style="4" bestFit="1" customWidth="1"/>
    <col min="15" max="15" width="13.28515625" style="4" bestFit="1" customWidth="1"/>
    <col min="16" max="17" width="10.42578125" style="4" bestFit="1" customWidth="1"/>
    <col min="18" max="16384" width="9.28515625" style="4"/>
  </cols>
  <sheetData>
    <row r="1" spans="1:17" s="5" customFormat="1" ht="15.75" x14ac:dyDescent="0.25">
      <c r="B1" s="12" t="s">
        <v>46</v>
      </c>
      <c r="C1" s="13" t="s">
        <v>504</v>
      </c>
      <c r="D1" s="4"/>
      <c r="E1" s="10"/>
      <c r="F1" s="19" t="str">
        <f>F3&amp;F5</f>
        <v>Market PotentialWA</v>
      </c>
      <c r="G1" s="10"/>
      <c r="H1" s="19" t="str">
        <f>H3&amp;H5</f>
        <v>Market PotentialID</v>
      </c>
      <c r="I1" s="10"/>
      <c r="J1" s="30"/>
      <c r="L1" s="328" t="s">
        <v>488</v>
      </c>
      <c r="M1" s="329"/>
      <c r="N1" s="330"/>
    </row>
    <row r="2" spans="1:17" ht="15.75" customHeight="1" x14ac:dyDescent="0.25">
      <c r="F2" s="42" t="s">
        <v>284</v>
      </c>
      <c r="H2" s="42" t="s">
        <v>284</v>
      </c>
      <c r="J2" s="30"/>
      <c r="L2" s="333" t="s">
        <v>151</v>
      </c>
      <c r="M2" s="331" t="s">
        <v>471</v>
      </c>
      <c r="N2" s="332" t="s">
        <v>472</v>
      </c>
    </row>
    <row r="3" spans="1:17"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7"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7"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7"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c r="O6" s="44"/>
      <c r="Q6" s="71"/>
    </row>
    <row r="7" spans="1:17" ht="15" x14ac:dyDescent="0.25">
      <c r="A7" s="19" t="str">
        <f>D7&amp;B7</f>
        <v>ResidentialSteady State Participation Rate</v>
      </c>
      <c r="B7" s="4" t="s">
        <v>78</v>
      </c>
      <c r="C7" s="4" t="s">
        <v>79</v>
      </c>
      <c r="D7" s="41" t="s">
        <v>13</v>
      </c>
      <c r="F7" s="83">
        <v>8.7999999999999995E-2</v>
      </c>
      <c r="H7" s="83"/>
      <c r="J7" s="4" t="s">
        <v>586</v>
      </c>
      <c r="L7" s="335" t="s">
        <v>152</v>
      </c>
      <c r="M7" s="331"/>
      <c r="N7" s="332"/>
      <c r="O7" s="59"/>
      <c r="Q7" s="119"/>
    </row>
    <row r="8" spans="1:17" ht="15" x14ac:dyDescent="0.25">
      <c r="A8" s="19" t="str">
        <f>D8&amp;B8</f>
        <v xml:space="preserve">ResidentialProgram ramp up period </v>
      </c>
      <c r="B8" s="4" t="s">
        <v>1</v>
      </c>
      <c r="C8" s="4" t="s">
        <v>2</v>
      </c>
      <c r="D8" s="4" t="str">
        <f>$D$7</f>
        <v>Residential</v>
      </c>
      <c r="F8" s="92">
        <v>3.5</v>
      </c>
      <c r="H8" s="92"/>
      <c r="L8" s="334" t="s">
        <v>13</v>
      </c>
      <c r="M8" s="358" t="e" cm="1">
        <f t="array" ref="M8">INDEX(#REF!,MATCH(LEFT($L8,3),LEFT(#REF!,3),0))*10^3/#REF!</f>
        <v>#REF!</v>
      </c>
      <c r="N8" s="359" t="e" cm="1">
        <f t="array" ref="N8">INDEX(#REF!,MATCH(LEFT($L8,3),LEFT(#REF!,3),0))*10^3/#REF!</f>
        <v>#REF!</v>
      </c>
      <c r="O8" s="44"/>
    </row>
    <row r="9" spans="1:17" ht="15" x14ac:dyDescent="0.25">
      <c r="A9" s="19" t="str">
        <f>D9&amp;B9</f>
        <v>ResidentialProgram Dropout Rate (Attrition)</v>
      </c>
      <c r="B9" s="4" t="s">
        <v>75</v>
      </c>
      <c r="C9" s="4" t="s">
        <v>80</v>
      </c>
      <c r="D9" s="4" t="str">
        <f>$D$7</f>
        <v>Residential</v>
      </c>
      <c r="F9" s="83">
        <v>0.01</v>
      </c>
      <c r="H9" s="83"/>
      <c r="J9" s="162"/>
      <c r="L9" s="334" t="s">
        <v>232</v>
      </c>
      <c r="M9" s="358" t="e" cm="1">
        <f t="array" ref="M9">INDEX(#REF!,MATCH(LEFT($L9,3),LEFT(#REF!,3),0))*10^3/INDEX(#REF!,MATCH($L9,#REF!,0))</f>
        <v>#REF!</v>
      </c>
      <c r="N9" s="359" t="e" cm="1">
        <f t="array" ref="N9">INDEX(#REF!,MATCH(LEFT($L9,3),LEFT(#REF!,3),0))*10^3/INDEX(#REF!,MATCH($L9,#REF!,0))</f>
        <v>#REF!</v>
      </c>
    </row>
    <row r="10" spans="1:17" ht="15" x14ac:dyDescent="0.25">
      <c r="A10" s="19"/>
      <c r="L10" s="334" t="s">
        <v>233</v>
      </c>
      <c r="M10" s="337" t="e" cm="1">
        <f t="array" ref="M10">INDEX(#REF!,MATCH(LEFT($L10,3),LEFT(#REF!,3),0))*10^3/INDEX(#REF!,MATCH($L10,#REF!,0))</f>
        <v>#REF!</v>
      </c>
      <c r="N10" s="338" t="e" cm="1">
        <f t="array" ref="N10">INDEX(#REF!,MATCH(LEFT($L10,3),LEFT(#REF!,3),0))*10^3/INDEX(#REF!,MATCH($L10,#REF!,0))</f>
        <v>#REF!</v>
      </c>
    </row>
    <row r="11" spans="1:17"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7" ht="13.5" thickBot="1" x14ac:dyDescent="0.25">
      <c r="A12" s="19" t="str">
        <f t="shared" ref="A12:A37" si="0">D12&amp;B12</f>
        <v>ResidentialEvent Non-Performance Rate</v>
      </c>
      <c r="B12" s="4" t="s">
        <v>11</v>
      </c>
      <c r="C12" s="4" t="s">
        <v>12</v>
      </c>
      <c r="D12" s="4" t="str">
        <f>$D$7</f>
        <v>Residential</v>
      </c>
      <c r="F12" s="83">
        <v>0.03</v>
      </c>
      <c r="H12" s="83"/>
      <c r="J12" s="4" t="s">
        <v>336</v>
      </c>
    </row>
    <row r="13" spans="1:17" ht="15" x14ac:dyDescent="0.25">
      <c r="A13" s="19" t="str">
        <f t="shared" si="0"/>
        <v>ResidentialPer Customer Summer Peak Reduction (%)</v>
      </c>
      <c r="B13" s="4" t="s">
        <v>18</v>
      </c>
      <c r="C13" s="4" t="s">
        <v>19</v>
      </c>
      <c r="D13" s="4" t="str">
        <f>$D$7</f>
        <v>Residential</v>
      </c>
      <c r="F13" s="83"/>
      <c r="G13" s="74"/>
      <c r="H13" s="83"/>
      <c r="I13" s="74"/>
      <c r="L13" s="328" t="s">
        <v>489</v>
      </c>
      <c r="M13" s="329" t="s">
        <v>151</v>
      </c>
      <c r="N13" s="330" t="s">
        <v>152</v>
      </c>
    </row>
    <row r="14" spans="1:17" ht="15" x14ac:dyDescent="0.25">
      <c r="A14" s="19" t="str">
        <f t="shared" si="0"/>
        <v>ResidentialPer Customer Summer Peak Reduction (kW)</v>
      </c>
      <c r="B14" s="4" t="s">
        <v>20</v>
      </c>
      <c r="C14" s="4" t="s">
        <v>91</v>
      </c>
      <c r="D14" s="4" t="str">
        <f>$D$7</f>
        <v>Residential</v>
      </c>
      <c r="F14" s="86">
        <f>'Parent-CTA-2045 ERWH'!F14</f>
        <v>0.16</v>
      </c>
      <c r="G14" s="74"/>
      <c r="H14" s="86"/>
      <c r="I14" s="74"/>
      <c r="J14" s="4" t="str">
        <f>'Parent-CTA-2045 ERWH'!J14</f>
        <v>BPA 2018 CTA-2045 Water Heater Demonstration Report- Summer PM impact, derated to align with WH proportion of peak load from EE study</v>
      </c>
      <c r="L14" s="366" t="s">
        <v>471</v>
      </c>
      <c r="M14" s="365" t="e">
        <f>IF(F14&gt;0,F14/INDEX($M$3:$M$6,MATCH($D14,$L$3:$L$6,0)),F13*INDEX($M$3:$M$6,MATCH($D14,$L$3:$L$6,0)))</f>
        <v>#REF!</v>
      </c>
      <c r="N14" s="367" t="e">
        <f>IF(H14&gt;0,H14/INDEX($M$8:$M$11,MATCH($D14,$L$8:$L$11,0)),H13*INDEX($M$8:$M$11,MATCH($D14,$L$8:$L$11,0)))</f>
        <v>#REF!</v>
      </c>
    </row>
    <row r="15" spans="1:17"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7" x14ac:dyDescent="0.2">
      <c r="A16" s="19" t="str">
        <f t="shared" si="0"/>
        <v>ResidentialPer Customer Winter Peak Reduction (kW)</v>
      </c>
      <c r="B16" s="4" t="s">
        <v>22</v>
      </c>
      <c r="C16" s="4" t="s">
        <v>91</v>
      </c>
      <c r="D16" s="4" t="str">
        <f>$D$7</f>
        <v>Residential</v>
      </c>
      <c r="F16" s="86">
        <f>'Parent-CTA-2045 ERWH'!F16</f>
        <v>0.37</v>
      </c>
      <c r="G16" s="74"/>
      <c r="H16" s="86"/>
      <c r="I16" s="74"/>
      <c r="J16" s="4" t="str">
        <f>'Parent-CTA-2045 ERWH'!J16</f>
        <v>BPA 2018 CTA-2045 Water Heater Demonstration Report- Winter AM impact, derated to align with WH proportion of peak load from EE study</v>
      </c>
    </row>
    <row r="17" spans="1:18" x14ac:dyDescent="0.2">
      <c r="A17" s="19" t="str">
        <f t="shared" si="0"/>
        <v/>
      </c>
    </row>
    <row r="18" spans="1:18" ht="15" customHeight="1" x14ac:dyDescent="0.2">
      <c r="A18" s="19"/>
      <c r="B18" s="7" t="s">
        <v>48</v>
      </c>
      <c r="C18" s="8"/>
      <c r="D18" s="8"/>
      <c r="F18" s="8"/>
      <c r="H18" s="8"/>
      <c r="J18" s="9"/>
    </row>
    <row r="19" spans="1:18" x14ac:dyDescent="0.2">
      <c r="A19" s="19" t="str">
        <f t="shared" si="0"/>
        <v>ResidentialProgram Development Cost</v>
      </c>
      <c r="B19" s="4" t="s">
        <v>40</v>
      </c>
      <c r="C19" s="4" t="s">
        <v>41</v>
      </c>
      <c r="D19" s="4" t="str">
        <f t="shared" ref="D19:D37" si="1">$D$7</f>
        <v>Residential</v>
      </c>
      <c r="F19" s="87">
        <f>$O$26*(INDEX($P$28:$Q$32,MATCH($D19,$O$28:$O$32,0),MATCH(F$5,$P$27:$Q$27,0))/2)</f>
        <v>34070.872459797567</v>
      </c>
      <c r="H19" s="87"/>
      <c r="J19" s="4" t="s">
        <v>538</v>
      </c>
      <c r="O19" s="64" t="s">
        <v>326</v>
      </c>
      <c r="P19" s="64"/>
      <c r="Q19" s="64"/>
      <c r="R19" s="64"/>
    </row>
    <row r="20" spans="1:18" x14ac:dyDescent="0.2">
      <c r="A20" s="19" t="str">
        <f t="shared" si="0"/>
        <v>ResidentialProgram Development Cost (per MW basis)</v>
      </c>
      <c r="B20" s="4" t="s">
        <v>134</v>
      </c>
      <c r="C20" s="4" t="str">
        <f>C22</f>
        <v>$/MW @meter</v>
      </c>
      <c r="D20" s="4" t="str">
        <f t="shared" si="1"/>
        <v>Residential</v>
      </c>
      <c r="F20" s="115" t="str">
        <f>IFERROR(F19/INDEX(#REF!,MATCH($D20,$O$28:$O$32,0),MATCH(F$5,#REF!,0)),"-")</f>
        <v>-</v>
      </c>
      <c r="H20" s="115"/>
      <c r="J20" s="16"/>
      <c r="O20" s="64"/>
      <c r="P20" s="64"/>
      <c r="Q20" s="64"/>
      <c r="R20" s="64"/>
    </row>
    <row r="21" spans="1:18" x14ac:dyDescent="0.2">
      <c r="A21" s="19" t="str">
        <f t="shared" si="0"/>
        <v>ResidentialAnnual Program Administration Cost</v>
      </c>
      <c r="B21" s="4" t="s">
        <v>4</v>
      </c>
      <c r="C21" s="4" t="s">
        <v>28</v>
      </c>
      <c r="D21" s="4" t="str">
        <f t="shared" si="1"/>
        <v>Residential</v>
      </c>
      <c r="F21" s="87">
        <f>$O$24*(INDEX($P$28:$Q$32,MATCH($D21,$O$28:$O$32,0),MATCH(F$5,$P$27:$Q$27,0))/2)</f>
        <v>40885.046951757075</v>
      </c>
      <c r="H21" s="87"/>
      <c r="J21" s="4" t="s">
        <v>538</v>
      </c>
      <c r="O21" s="64" t="s">
        <v>551</v>
      </c>
      <c r="P21" s="64"/>
      <c r="Q21" s="64"/>
      <c r="R21" s="64"/>
    </row>
    <row r="22" spans="1:18" x14ac:dyDescent="0.2">
      <c r="A22" s="19" t="str">
        <f t="shared" si="0"/>
        <v>ResidentialAnnual Program Administration Cost (per MW basis)</v>
      </c>
      <c r="B22" s="4" t="s">
        <v>89</v>
      </c>
      <c r="C22" s="4" t="s">
        <v>94</v>
      </c>
      <c r="D22" s="4" t="str">
        <f t="shared" si="1"/>
        <v>Residential</v>
      </c>
      <c r="F22" s="115" t="str">
        <f>IFERROR(F21/INDEX(#REF!,MATCH($D22,$O$28:$O$32,0),MATCH(F$5,#REF!,0)),"-")</f>
        <v>-</v>
      </c>
      <c r="H22" s="115"/>
      <c r="J22" s="16"/>
      <c r="O22" s="64"/>
      <c r="P22" s="64"/>
      <c r="Q22" s="64"/>
      <c r="R22" s="64"/>
    </row>
    <row r="23" spans="1:18" ht="15" x14ac:dyDescent="0.25">
      <c r="A23" s="19" t="str">
        <f t="shared" si="0"/>
        <v>ResidentialPer Customer Annual Marketing/Recruitment Cost</v>
      </c>
      <c r="B23" s="4" t="s">
        <v>35</v>
      </c>
      <c r="C23" s="4" t="s">
        <v>36</v>
      </c>
      <c r="D23" s="4" t="str">
        <f t="shared" si="1"/>
        <v>Residential</v>
      </c>
      <c r="F23" s="87">
        <v>60</v>
      </c>
      <c r="H23" s="87"/>
      <c r="J23" s="18" t="s">
        <v>288</v>
      </c>
      <c r="K23" s="4" t="s">
        <v>335</v>
      </c>
      <c r="O23" s="65" t="s">
        <v>111</v>
      </c>
      <c r="P23" s="66"/>
      <c r="Q23" s="64"/>
      <c r="R23" s="64"/>
    </row>
    <row r="24" spans="1:18" ht="15" x14ac:dyDescent="0.25">
      <c r="A24" s="19" t="str">
        <f t="shared" si="0"/>
        <v>ResidentialAnnual O&amp;M Cost</v>
      </c>
      <c r="B24" s="4" t="s">
        <v>27</v>
      </c>
      <c r="C24" s="4" t="s">
        <v>5</v>
      </c>
      <c r="D24" s="4" t="str">
        <f t="shared" si="1"/>
        <v>Residential</v>
      </c>
      <c r="F24" s="87">
        <v>0</v>
      </c>
      <c r="H24" s="87"/>
      <c r="O24" s="388">
        <f>INDEX('Admin Costs and Asmptns.'!$D$14:$D$28,MATCH(IF(LEFT($C$1,9)="Ancillary","Ancillary Services",IF(LEFT($C$1,9)="CTA-2045 ", "CTA-2045 ",IF(LEFT($C$1,9)="Time-of-u","Time-of-use Rates",$C$1))),'Admin Costs and Asmptns.'!$B$14:$B$28,0))</f>
        <v>90000</v>
      </c>
      <c r="P24" s="64"/>
      <c r="Q24" s="66"/>
      <c r="R24" s="66"/>
    </row>
    <row r="25" spans="1:18" x14ac:dyDescent="0.2">
      <c r="A25" s="19" t="str">
        <f t="shared" si="0"/>
        <v>ResidentialAnnual O&amp;M Cost per MW</v>
      </c>
      <c r="B25" s="4" t="s">
        <v>88</v>
      </c>
      <c r="C25" s="4" t="s">
        <v>94</v>
      </c>
      <c r="D25" s="4" t="str">
        <f t="shared" si="1"/>
        <v>Residential</v>
      </c>
      <c r="F25" s="87">
        <v>0</v>
      </c>
      <c r="H25" s="87"/>
      <c r="J25" s="16"/>
      <c r="O25" s="65" t="s">
        <v>112</v>
      </c>
      <c r="P25" s="64"/>
      <c r="Q25" s="64"/>
      <c r="R25" s="64"/>
    </row>
    <row r="26" spans="1:18" x14ac:dyDescent="0.2">
      <c r="A26" s="19" t="str">
        <f t="shared" si="0"/>
        <v>ResidentialCost of Equip + Install</v>
      </c>
      <c r="B26" s="4" t="s">
        <v>29</v>
      </c>
      <c r="C26" s="4" t="s">
        <v>30</v>
      </c>
      <c r="D26" s="4" t="str">
        <f t="shared" si="1"/>
        <v>Residential</v>
      </c>
      <c r="F26" s="87">
        <v>170</v>
      </c>
      <c r="H26" s="87"/>
      <c r="J26" s="4" t="s">
        <v>333</v>
      </c>
      <c r="O26" s="388">
        <f>INDEX('Admin Costs and Asmptns.'!$E$14:$E$28,MATCH(IF(LEFT($C$1,9)="Ancillary","Ancillary Services",IF(LEFT($C$1,9)="CTA-2045 ", "CTA-2045 ",IF(LEFT($C$1,9)="Time-of-u","Time-of-use Rates",$C$1))),'Admin Costs and Asmptns.'!$B$14:$B$28,0))</f>
        <v>75000</v>
      </c>
      <c r="P26" s="64"/>
      <c r="Q26" s="64"/>
      <c r="R26" s="64"/>
    </row>
    <row r="27" spans="1:18" x14ac:dyDescent="0.2">
      <c r="A27" s="19" t="str">
        <f t="shared" si="0"/>
        <v>ResidentialCost of Equip + Install (per kW basis)</v>
      </c>
      <c r="B27" s="4" t="s">
        <v>90</v>
      </c>
      <c r="C27" s="4" t="s">
        <v>92</v>
      </c>
      <c r="D27" s="4" t="str">
        <f t="shared" si="1"/>
        <v>Residential</v>
      </c>
      <c r="F27" s="87">
        <v>0</v>
      </c>
      <c r="H27" s="87"/>
      <c r="J27" s="16"/>
      <c r="O27" s="64"/>
      <c r="P27" s="64" t="s">
        <v>151</v>
      </c>
      <c r="Q27" s="64" t="s">
        <v>152</v>
      </c>
      <c r="R27" s="64"/>
    </row>
    <row r="28" spans="1:18" ht="12.75" customHeight="1" x14ac:dyDescent="0.25">
      <c r="A28" s="19" t="str">
        <f t="shared" si="0"/>
        <v>ResidentialAMI Cost</v>
      </c>
      <c r="B28" s="4" t="s">
        <v>23</v>
      </c>
      <c r="C28" s="4" t="s">
        <v>87</v>
      </c>
      <c r="D28" s="4" t="str">
        <f t="shared" si="1"/>
        <v>Residential</v>
      </c>
      <c r="F28" s="87">
        <v>0</v>
      </c>
      <c r="H28" s="87"/>
      <c r="J28" s="16"/>
      <c r="O28" s="64" t="s">
        <v>13</v>
      </c>
      <c r="P28" s="129" cm="1">
        <f t="array" ref="P28">INDEX('Admin Costs and Asmptns.'!$C$39:$K$70,MATCH($C$1,'Admin Costs and Asmptns.'!$B$39:$B$70,0),MATCH(P$27&amp;"_"&amp;$O28,'Admin Costs and Asmptns.'!$C$37:$K$37&amp;"_"&amp;'Admin Costs and Asmptns.'!$C$38:$K$38,0))</f>
        <v>0.90855659892793506</v>
      </c>
      <c r="Q28" s="129" cm="1">
        <f t="array" ref="Q28">INDEX('Admin Costs and Asmptns.'!$C$39:$K$70,MATCH($C$1,'Admin Costs and Asmptns.'!$B$39:$B$70,0),MATCH(Q$27&amp;"_"&amp;$O28,'Admin Costs and Asmptns.'!$C$37:$K$37&amp;"_"&amp;'Admin Costs and Asmptns.'!$C$38:$K$38,0))</f>
        <v>0</v>
      </c>
      <c r="R28" s="129"/>
    </row>
    <row r="29" spans="1:18" ht="15" x14ac:dyDescent="0.25">
      <c r="A29" s="19" t="str">
        <f t="shared" si="0"/>
        <v>ResidentialSummer DR Event Hours</v>
      </c>
      <c r="B29" s="72" t="s">
        <v>24</v>
      </c>
      <c r="C29" s="72" t="s">
        <v>25</v>
      </c>
      <c r="D29" s="72" t="str">
        <f t="shared" si="1"/>
        <v>Residential</v>
      </c>
      <c r="E29" s="74"/>
      <c r="F29" s="166">
        <v>75</v>
      </c>
      <c r="H29" s="166"/>
      <c r="J29" s="4" t="s">
        <v>337</v>
      </c>
      <c r="O29" s="64" t="s">
        <v>232</v>
      </c>
      <c r="P29" s="129" cm="1">
        <f t="array" ref="P29">INDEX('Admin Costs and Asmptns.'!$C$39:$K$70,MATCH($C$1,'Admin Costs and Asmptns.'!$B$39:$B$70,0),MATCH(P$27&amp;"_"&amp;$O29,'Admin Costs and Asmptns.'!$C$37:$K$37&amp;"_"&amp;'Admin Costs and Asmptns.'!$C$38:$K$38,0))</f>
        <v>9.1443401072064986E-2</v>
      </c>
      <c r="Q29" s="129" cm="1">
        <f t="array" ref="Q29">INDEX('Admin Costs and Asmptns.'!$C$39:$K$70,MATCH($C$1,'Admin Costs and Asmptns.'!$B$39:$B$70,0),MATCH(Q$27&amp;"_"&amp;$O29,'Admin Costs and Asmptns.'!$C$37:$K$37&amp;"_"&amp;'Admin Costs and Asmptns.'!$C$38:$K$38,0))</f>
        <v>0</v>
      </c>
      <c r="R29" s="129"/>
    </row>
    <row r="30" spans="1:18" ht="15" x14ac:dyDescent="0.25">
      <c r="A30" s="19" t="str">
        <f t="shared" si="0"/>
        <v>ResidentialWinter DR Event Hours</v>
      </c>
      <c r="B30" s="72" t="s">
        <v>26</v>
      </c>
      <c r="C30" s="72" t="s">
        <v>25</v>
      </c>
      <c r="D30" s="72" t="str">
        <f t="shared" si="1"/>
        <v>Residential</v>
      </c>
      <c r="E30" s="74"/>
      <c r="F30" s="166">
        <v>75</v>
      </c>
      <c r="G30" s="74"/>
      <c r="H30" s="166"/>
      <c r="I30" s="74"/>
      <c r="J30" s="4" t="s">
        <v>337</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18" x14ac:dyDescent="0.2">
      <c r="A31" s="19" t="str">
        <f t="shared" si="0"/>
        <v>ResidentialPer kW Annual Incentive</v>
      </c>
      <c r="B31" s="4" t="s">
        <v>37</v>
      </c>
      <c r="C31" s="4" t="s">
        <v>93</v>
      </c>
      <c r="D31" s="4" t="str">
        <f t="shared" si="1"/>
        <v>Residential</v>
      </c>
      <c r="F31" s="87">
        <v>0</v>
      </c>
      <c r="H31" s="87"/>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18" x14ac:dyDescent="0.2">
      <c r="A32" s="19" t="str">
        <f t="shared" si="0"/>
        <v>ResidentialPer kWh Annual Incentive</v>
      </c>
      <c r="B32" s="4" t="s">
        <v>38</v>
      </c>
      <c r="C32" s="4" t="s">
        <v>95</v>
      </c>
      <c r="D32" s="4" t="str">
        <f t="shared" si="1"/>
        <v>Residential</v>
      </c>
      <c r="F32" s="87">
        <v>0</v>
      </c>
      <c r="G32" s="69"/>
      <c r="H32" s="87"/>
      <c r="I32" s="69"/>
      <c r="J32" s="16"/>
      <c r="O32" s="64"/>
      <c r="P32" s="67"/>
      <c r="Q32" s="67"/>
      <c r="R32" s="67"/>
    </row>
    <row r="33" spans="1:25" ht="12.75" customHeight="1" x14ac:dyDescent="0.2">
      <c r="A33" s="19" t="str">
        <f t="shared" si="0"/>
        <v>ResidentialPer Participant Annual Incentive</v>
      </c>
      <c r="B33" s="4" t="s">
        <v>39</v>
      </c>
      <c r="C33" s="4" t="s">
        <v>5</v>
      </c>
      <c r="D33" s="4" t="str">
        <f t="shared" si="1"/>
        <v>Residential</v>
      </c>
      <c r="F33" s="182">
        <v>24</v>
      </c>
      <c r="H33" s="87"/>
      <c r="J33" s="4" t="s">
        <v>185</v>
      </c>
      <c r="O33" s="64" t="s">
        <v>123</v>
      </c>
      <c r="P33" s="181">
        <f>SUM(P28:P31)</f>
        <v>1</v>
      </c>
      <c r="Q33" s="181">
        <f>SUM(Q28:Q31)</f>
        <v>0</v>
      </c>
      <c r="R33" s="181">
        <f>SUM(P33:Q33)</f>
        <v>1</v>
      </c>
    </row>
    <row r="34" spans="1:25" ht="15" x14ac:dyDescent="0.25">
      <c r="A34" s="19" t="str">
        <f t="shared" si="0"/>
        <v>ResidentialProgram Life</v>
      </c>
      <c r="B34" s="4" t="s">
        <v>42</v>
      </c>
      <c r="C34" s="4" t="s">
        <v>43</v>
      </c>
      <c r="D34" s="4" t="str">
        <f t="shared" si="1"/>
        <v>Residential</v>
      </c>
      <c r="F34" s="88">
        <v>8</v>
      </c>
      <c r="H34" s="88"/>
      <c r="N34"/>
      <c r="O34" s="99"/>
      <c r="P34" s="99"/>
      <c r="Q34" s="100"/>
      <c r="R34" s="100"/>
    </row>
    <row r="35" spans="1:25" ht="15" x14ac:dyDescent="0.25">
      <c r="A35" s="19" t="str">
        <f t="shared" si="0"/>
        <v>ResidentialProgram Start Year</v>
      </c>
      <c r="B35" s="4" t="s">
        <v>44</v>
      </c>
      <c r="C35" s="4" t="s">
        <v>45</v>
      </c>
      <c r="D35" s="4" t="str">
        <f t="shared" si="1"/>
        <v>Residential</v>
      </c>
      <c r="F35" s="88">
        <v>2024</v>
      </c>
      <c r="H35" s="88"/>
      <c r="N35" s="99"/>
      <c r="O35" s="99"/>
      <c r="P35" s="383" t="s">
        <v>492</v>
      </c>
      <c r="Q35" s="384">
        <v>44615</v>
      </c>
    </row>
    <row r="36" spans="1:25" x14ac:dyDescent="0.2">
      <c r="A36" s="19" t="str">
        <f t="shared" si="0"/>
        <v>ResidentialDe-rate</v>
      </c>
      <c r="B36" s="4" t="s">
        <v>31</v>
      </c>
      <c r="C36" s="4" t="s">
        <v>32</v>
      </c>
      <c r="D36" s="4" t="str">
        <f t="shared" si="1"/>
        <v>Residential</v>
      </c>
      <c r="F36" s="90">
        <v>1</v>
      </c>
      <c r="H36" s="90"/>
      <c r="J36" s="16"/>
      <c r="M36" s="378" t="s">
        <v>503</v>
      </c>
      <c r="N36" s="379"/>
      <c r="O36" s="379"/>
      <c r="P36" s="380"/>
      <c r="Q36" s="385" t="s">
        <v>491</v>
      </c>
      <c r="R36" s="378" t="s">
        <v>499</v>
      </c>
      <c r="S36" s="379"/>
      <c r="T36" s="379"/>
      <c r="U36" s="380"/>
      <c r="V36" s="378" t="s">
        <v>544</v>
      </c>
      <c r="W36" s="379"/>
      <c r="X36" s="379"/>
      <c r="Y36" s="380"/>
    </row>
    <row r="37" spans="1:25" x14ac:dyDescent="0.2">
      <c r="A37" s="19" t="str">
        <f t="shared" si="0"/>
        <v>ResidentialNet to Gross Ratio (free ridership)</v>
      </c>
      <c r="B37" s="4" t="s">
        <v>33</v>
      </c>
      <c r="C37" s="4" t="s">
        <v>34</v>
      </c>
      <c r="D37" s="4" t="str">
        <f t="shared" si="1"/>
        <v>Residential</v>
      </c>
      <c r="F37" s="90">
        <v>1</v>
      </c>
      <c r="H37" s="90"/>
      <c r="J37" s="16"/>
      <c r="M37" s="378" t="s">
        <v>495</v>
      </c>
      <c r="N37" s="379" t="s">
        <v>496</v>
      </c>
      <c r="O37" s="379" t="s">
        <v>497</v>
      </c>
      <c r="P37" s="380" t="s">
        <v>498</v>
      </c>
      <c r="Q37" s="386" t="s">
        <v>500</v>
      </c>
      <c r="R37" s="378" t="s">
        <v>495</v>
      </c>
      <c r="S37" s="379" t="s">
        <v>496</v>
      </c>
      <c r="T37" s="379" t="s">
        <v>497</v>
      </c>
      <c r="U37" s="380" t="s">
        <v>498</v>
      </c>
      <c r="V37" s="378" t="s">
        <v>495</v>
      </c>
      <c r="W37" s="379" t="s">
        <v>496</v>
      </c>
      <c r="X37" s="379" t="s">
        <v>497</v>
      </c>
      <c r="Y37" s="380" t="s">
        <v>498</v>
      </c>
    </row>
    <row r="38" spans="1:25" x14ac:dyDescent="0.2">
      <c r="L38" s="4" t="s">
        <v>493</v>
      </c>
      <c r="M38" s="377">
        <v>0.56200000000000006</v>
      </c>
      <c r="N38" s="377">
        <v>0.56299999999999994</v>
      </c>
      <c r="O38" s="377">
        <v>0.39300000000000002</v>
      </c>
      <c r="P38" s="377">
        <v>0.38900000000000001</v>
      </c>
      <c r="Q38" s="381">
        <v>0.96848862822859505</v>
      </c>
      <c r="R38" s="560">
        <f>($Q38*M38)+($Q39*M39)</f>
        <v>0.55197938377669342</v>
      </c>
      <c r="S38" s="560">
        <f>($Q38*N38)+($Q39*N39)</f>
        <v>0.55052149677852369</v>
      </c>
      <c r="T38" s="560">
        <f>($Q38*O38)+($Q39*O39)</f>
        <v>0.38446041824994936</v>
      </c>
      <c r="U38" s="560">
        <f>($Q38*P38)+($Q39*P39)</f>
        <v>0.37976716807097843</v>
      </c>
      <c r="V38" s="399">
        <v>0.374</v>
      </c>
      <c r="W38" s="399">
        <v>0.32100000000000001</v>
      </c>
      <c r="X38" s="399" t="s">
        <v>410</v>
      </c>
      <c r="Y38" s="399">
        <v>0.34699999999999998</v>
      </c>
    </row>
    <row r="39" spans="1:25" x14ac:dyDescent="0.2">
      <c r="L39" s="4" t="s">
        <v>494</v>
      </c>
      <c r="M39" s="377">
        <v>0.24399999999999999</v>
      </c>
      <c r="N39" s="377">
        <v>0.16700000000000001</v>
      </c>
      <c r="O39" s="377">
        <v>0.122</v>
      </c>
      <c r="P39" s="377">
        <v>9.6000000000000002E-2</v>
      </c>
      <c r="Q39" s="382">
        <v>3.1511371771405401E-2</v>
      </c>
      <c r="R39" s="560"/>
      <c r="S39" s="560"/>
      <c r="T39" s="560"/>
      <c r="U39" s="560"/>
      <c r="V39" s="399">
        <v>0.223</v>
      </c>
      <c r="W39" s="399">
        <v>0.16500000000000001</v>
      </c>
      <c r="X39" s="399" t="s">
        <v>410</v>
      </c>
      <c r="Y39" s="399">
        <v>8.5000000000000006E-2</v>
      </c>
    </row>
    <row r="41" spans="1:25" ht="15" x14ac:dyDescent="0.25">
      <c r="M41" s="4" t="s">
        <v>503</v>
      </c>
      <c r="P41" s="4" t="s">
        <v>502</v>
      </c>
      <c r="Q41" s="71" t="s">
        <v>501</v>
      </c>
    </row>
    <row r="43" spans="1:25" ht="25.5" x14ac:dyDescent="0.2">
      <c r="B43" s="556" t="s">
        <v>10</v>
      </c>
      <c r="C43" s="556" t="s">
        <v>0</v>
      </c>
      <c r="D43" s="556" t="s">
        <v>8</v>
      </c>
      <c r="E43" s="14"/>
      <c r="F43" s="15" t="str">
        <f>$F$2</f>
        <v>Market Potential</v>
      </c>
      <c r="G43" s="14"/>
      <c r="H43" s="15" t="str">
        <f>$F$2</f>
        <v>Market Potential</v>
      </c>
      <c r="I43" s="14"/>
      <c r="J43" s="556"/>
    </row>
    <row r="44" spans="1:25" x14ac:dyDescent="0.2">
      <c r="B44" s="557"/>
      <c r="C44" s="557"/>
      <c r="D44" s="557"/>
      <c r="E44" s="14"/>
      <c r="F44" s="42" t="s">
        <v>7</v>
      </c>
      <c r="G44" s="14"/>
      <c r="H44" s="42" t="s">
        <v>7</v>
      </c>
      <c r="I44" s="14"/>
      <c r="J44" s="557"/>
    </row>
    <row r="45" spans="1:25" x14ac:dyDescent="0.2">
      <c r="B45" s="557"/>
      <c r="C45" s="557"/>
      <c r="D45" s="557"/>
      <c r="E45" s="14"/>
      <c r="F45" s="15" t="str">
        <f>F$5</f>
        <v>WA</v>
      </c>
      <c r="G45" s="14"/>
      <c r="H45" s="15" t="str">
        <f>H$5</f>
        <v>ID</v>
      </c>
      <c r="I45" s="14"/>
      <c r="J45" s="557"/>
    </row>
    <row r="46" spans="1:25" ht="15" x14ac:dyDescent="0.2">
      <c r="B46" s="7" t="s">
        <v>76</v>
      </c>
      <c r="C46" s="8"/>
      <c r="D46" s="8"/>
      <c r="F46" s="8"/>
      <c r="H46" s="8"/>
      <c r="J46" s="9"/>
    </row>
    <row r="47" spans="1:25" ht="15" x14ac:dyDescent="0.25">
      <c r="A47" s="19" t="str">
        <f>D47&amp;B47</f>
        <v>General ServiceSteady State Participation Rate</v>
      </c>
      <c r="B47" s="4" t="s">
        <v>78</v>
      </c>
      <c r="C47" s="4" t="s">
        <v>79</v>
      </c>
      <c r="D47" s="41" t="s">
        <v>232</v>
      </c>
      <c r="F47" s="83">
        <v>0.05</v>
      </c>
      <c r="H47" s="83"/>
      <c r="J47" s="4" t="s">
        <v>586</v>
      </c>
      <c r="L47" s="78"/>
      <c r="M47" s="71"/>
    </row>
    <row r="48" spans="1:25" x14ac:dyDescent="0.2">
      <c r="A48" s="19" t="str">
        <f>D48&amp;B48</f>
        <v xml:space="preserve">General ServiceProgram ramp up period </v>
      </c>
      <c r="B48" s="4" t="s">
        <v>1</v>
      </c>
      <c r="C48" s="4" t="s">
        <v>2</v>
      </c>
      <c r="D48" s="4" t="str">
        <f>$D$47</f>
        <v>General Service</v>
      </c>
      <c r="F48" s="92">
        <v>3.5</v>
      </c>
      <c r="H48" s="92"/>
      <c r="J48" s="16"/>
    </row>
    <row r="49" spans="1:14" x14ac:dyDescent="0.2">
      <c r="A49" s="19" t="str">
        <f>D49&amp;B49</f>
        <v>General ServiceProgram Dropout Rate (Attrition)</v>
      </c>
      <c r="B49" s="4" t="s">
        <v>75</v>
      </c>
      <c r="C49" s="4" t="s">
        <v>80</v>
      </c>
      <c r="D49" s="4" t="str">
        <f>$D$47</f>
        <v>General Service</v>
      </c>
      <c r="F49" s="83">
        <f>F9</f>
        <v>0.01</v>
      </c>
      <c r="H49" s="83"/>
    </row>
    <row r="50" spans="1:14" x14ac:dyDescent="0.2">
      <c r="A50" s="19" t="str">
        <f>D50&amp;B50</f>
        <v/>
      </c>
    </row>
    <row r="51" spans="1:14" ht="15" x14ac:dyDescent="0.2">
      <c r="A51" s="19"/>
      <c r="B51" s="7"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v>0.03</v>
      </c>
      <c r="H52" s="83"/>
    </row>
    <row r="53" spans="1:14" ht="15" x14ac:dyDescent="0.25">
      <c r="A53" s="19" t="str">
        <f t="shared" si="2"/>
        <v>General ServicePer Customer Summer Peak Reduction (%)</v>
      </c>
      <c r="B53" s="4" t="s">
        <v>18</v>
      </c>
      <c r="C53" s="4" t="s">
        <v>19</v>
      </c>
      <c r="D53" s="4" t="str">
        <f>$D$47</f>
        <v>General Service</v>
      </c>
      <c r="F53" s="83"/>
      <c r="G53" s="74"/>
      <c r="H53" s="83"/>
      <c r="I53" s="74"/>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f>F14*2.5</f>
        <v>0.4</v>
      </c>
      <c r="G54" s="74"/>
      <c r="H54" s="86"/>
      <c r="I54" s="74"/>
      <c r="J54" s="4" t="s">
        <v>600</v>
      </c>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4" x14ac:dyDescent="0.2">
      <c r="A56" s="19" t="str">
        <f t="shared" si="2"/>
        <v>General ServicePer Customer Winter Peak Reduction (kW)</v>
      </c>
      <c r="B56" s="4" t="s">
        <v>22</v>
      </c>
      <c r="C56" s="4" t="s">
        <v>91</v>
      </c>
      <c r="D56" s="4" t="str">
        <f>$D$47</f>
        <v>General Service</v>
      </c>
      <c r="F56" s="86">
        <f>F16*2.5</f>
        <v>0.92500000000000004</v>
      </c>
      <c r="G56" s="74"/>
      <c r="H56" s="86"/>
      <c r="I56" s="74"/>
      <c r="J56" s="4" t="s">
        <v>600</v>
      </c>
      <c r="M56" s="56"/>
    </row>
    <row r="57" spans="1:14" x14ac:dyDescent="0.2">
      <c r="A57" s="19" t="str">
        <f t="shared" si="2"/>
        <v/>
      </c>
    </row>
    <row r="58" spans="1:14" ht="15" x14ac:dyDescent="0.2">
      <c r="A58" s="19"/>
      <c r="B58" s="7"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f>$O$26*(INDEX($P$28:$Q$32,MATCH($D59,$O$28:$O$32,0),MATCH(F$5,$P$27:$Q$27,0))/2)</f>
        <v>3429.1275402024371</v>
      </c>
      <c r="H59" s="87"/>
      <c r="J59" s="4" t="s">
        <v>538</v>
      </c>
    </row>
    <row r="60" spans="1:14" x14ac:dyDescent="0.2">
      <c r="A60" s="19" t="str">
        <f t="shared" si="3"/>
        <v>General ServiceProgram Development Cost (per MW basis)</v>
      </c>
      <c r="B60" s="4" t="s">
        <v>134</v>
      </c>
      <c r="C60" s="4" t="str">
        <f>C62</f>
        <v>$/MW @meter</v>
      </c>
      <c r="D60" s="4" t="str">
        <f>D61</f>
        <v>General Service</v>
      </c>
      <c r="F60" s="115" t="str">
        <f>IFERROR(F59/INDEX(#REF!,MATCH($D60,$O$28:$O$32,0),MATCH(F$5,#REF!,0)),"-")</f>
        <v>-</v>
      </c>
      <c r="H60" s="115"/>
      <c r="J60" s="16"/>
    </row>
    <row r="61" spans="1:14" x14ac:dyDescent="0.2">
      <c r="A61" s="19" t="str">
        <f t="shared" si="3"/>
        <v>General ServiceAnnual Program Administration Cost</v>
      </c>
      <c r="B61" s="4" t="s">
        <v>4</v>
      </c>
      <c r="C61" s="4" t="s">
        <v>28</v>
      </c>
      <c r="D61" s="4" t="str">
        <f t="shared" si="4"/>
        <v>General Service</v>
      </c>
      <c r="F61" s="87">
        <f>$O$24*(INDEX($P$28:$Q$33,MATCH($D61,$O$28:$O$33,0),MATCH(F$5,$P$27:$Q$27,0))/2)</f>
        <v>4114.9530482429245</v>
      </c>
      <c r="H61" s="87"/>
      <c r="J61" s="4" t="s">
        <v>538</v>
      </c>
    </row>
    <row r="62" spans="1:14" x14ac:dyDescent="0.2">
      <c r="A62" s="19" t="str">
        <f t="shared" si="3"/>
        <v>General ServiceAnnual Program Administration Cost (per MW basis)</v>
      </c>
      <c r="B62" s="4" t="s">
        <v>89</v>
      </c>
      <c r="C62" s="4" t="s">
        <v>94</v>
      </c>
      <c r="D62" s="4" t="str">
        <f t="shared" si="4"/>
        <v>General Service</v>
      </c>
      <c r="F62" s="115" t="str">
        <f>IFERROR(F61/INDEX(#REF!,MATCH($D62,$O$28:$O$32,0),MATCH(F$5,#REF!,0)),"-")</f>
        <v>-</v>
      </c>
      <c r="H62" s="115"/>
      <c r="J62" s="16"/>
    </row>
    <row r="63" spans="1:14" x14ac:dyDescent="0.2">
      <c r="A63" s="19" t="str">
        <f t="shared" si="3"/>
        <v>General ServicePer Customer Annual Marketing/Recruitment Cost</v>
      </c>
      <c r="B63" s="4" t="s">
        <v>35</v>
      </c>
      <c r="C63" s="4" t="s">
        <v>36</v>
      </c>
      <c r="D63" s="4" t="str">
        <f t="shared" si="4"/>
        <v>General Service</v>
      </c>
      <c r="F63" s="87">
        <f>F23*1.25</f>
        <v>75</v>
      </c>
      <c r="H63" s="87"/>
      <c r="J63" s="18" t="s">
        <v>288</v>
      </c>
    </row>
    <row r="64" spans="1:14" x14ac:dyDescent="0.2">
      <c r="A64" s="19" t="str">
        <f t="shared" si="3"/>
        <v>General ServiceAnnual O&amp;M Cost</v>
      </c>
      <c r="B64" s="4" t="s">
        <v>27</v>
      </c>
      <c r="C64" s="4" t="s">
        <v>5</v>
      </c>
      <c r="D64" s="4" t="str">
        <f t="shared" si="4"/>
        <v>General Service</v>
      </c>
      <c r="F64" s="87">
        <v>0</v>
      </c>
      <c r="H64" s="87"/>
    </row>
    <row r="65" spans="1:10" x14ac:dyDescent="0.2">
      <c r="A65" s="19" t="str">
        <f t="shared" si="3"/>
        <v>General ServiceAnnual O&amp;M Cost per MW</v>
      </c>
      <c r="B65" s="4" t="s">
        <v>88</v>
      </c>
      <c r="C65" s="4" t="s">
        <v>94</v>
      </c>
      <c r="D65" s="4" t="str">
        <f t="shared" si="4"/>
        <v>General Service</v>
      </c>
      <c r="F65" s="87">
        <v>0</v>
      </c>
      <c r="H65" s="87"/>
      <c r="J65" s="16"/>
    </row>
    <row r="66" spans="1:10" x14ac:dyDescent="0.2">
      <c r="A66" s="19" t="str">
        <f t="shared" si="3"/>
        <v>General ServiceCost of Equip + Install</v>
      </c>
      <c r="B66" s="4" t="s">
        <v>29</v>
      </c>
      <c r="C66" s="4" t="s">
        <v>30</v>
      </c>
      <c r="D66" s="4" t="str">
        <f t="shared" si="4"/>
        <v>General Service</v>
      </c>
      <c r="F66" s="184">
        <f>F26</f>
        <v>170</v>
      </c>
      <c r="H66" s="184"/>
      <c r="J66" s="4" t="s">
        <v>334</v>
      </c>
    </row>
    <row r="67" spans="1:10" x14ac:dyDescent="0.2">
      <c r="A67" s="19" t="str">
        <f t="shared" si="3"/>
        <v>General ServiceCost of Equip + Install (per kW basis)</v>
      </c>
      <c r="B67" s="4" t="s">
        <v>90</v>
      </c>
      <c r="C67" s="4" t="s">
        <v>92</v>
      </c>
      <c r="D67" s="4" t="str">
        <f t="shared" si="4"/>
        <v>General Service</v>
      </c>
      <c r="F67" s="87">
        <v>0</v>
      </c>
      <c r="H67" s="87"/>
      <c r="J67" s="16"/>
    </row>
    <row r="68" spans="1:10" x14ac:dyDescent="0.2">
      <c r="A68" s="19" t="str">
        <f t="shared" si="3"/>
        <v>General ServiceAMI Cost</v>
      </c>
      <c r="B68" s="4" t="s">
        <v>23</v>
      </c>
      <c r="C68" s="4" t="s">
        <v>87</v>
      </c>
      <c r="D68" s="4" t="str">
        <f t="shared" si="4"/>
        <v>General Service</v>
      </c>
      <c r="F68" s="87">
        <v>0</v>
      </c>
      <c r="H68" s="87"/>
      <c r="J68" s="16"/>
    </row>
    <row r="69" spans="1:10" x14ac:dyDescent="0.2">
      <c r="A69" s="19" t="str">
        <f t="shared" si="3"/>
        <v>General ServiceSummer DR Event Hours</v>
      </c>
      <c r="B69" s="72" t="s">
        <v>24</v>
      </c>
      <c r="C69" s="72" t="s">
        <v>25</v>
      </c>
      <c r="D69" s="72" t="str">
        <f t="shared" si="4"/>
        <v>General Service</v>
      </c>
      <c r="E69" s="74"/>
      <c r="F69" s="166">
        <f>F29</f>
        <v>75</v>
      </c>
      <c r="H69" s="166"/>
      <c r="I69" s="74"/>
      <c r="J69" s="4" t="s">
        <v>337</v>
      </c>
    </row>
    <row r="70" spans="1:10" x14ac:dyDescent="0.2">
      <c r="A70" s="19" t="str">
        <f t="shared" si="3"/>
        <v>General ServiceWinter DR Event Hours</v>
      </c>
      <c r="B70" s="72" t="s">
        <v>26</v>
      </c>
      <c r="C70" s="72" t="s">
        <v>25</v>
      </c>
      <c r="D70" s="72" t="str">
        <f t="shared" si="4"/>
        <v>General Service</v>
      </c>
      <c r="E70" s="74"/>
      <c r="F70" s="166">
        <f>F30</f>
        <v>75</v>
      </c>
      <c r="H70" s="166"/>
      <c r="I70" s="74"/>
      <c r="J70" s="4" t="s">
        <v>337</v>
      </c>
    </row>
    <row r="71" spans="1:10" x14ac:dyDescent="0.2">
      <c r="A71" s="19" t="str">
        <f t="shared" si="3"/>
        <v>General ServicePer kW Annual Incentive</v>
      </c>
      <c r="B71" s="4" t="s">
        <v>37</v>
      </c>
      <c r="C71" s="4" t="s">
        <v>93</v>
      </c>
      <c r="D71" s="4" t="str">
        <f t="shared" si="4"/>
        <v>General Service</v>
      </c>
      <c r="F71" s="87">
        <v>0</v>
      </c>
      <c r="H71" s="87"/>
      <c r="J71" s="16"/>
    </row>
    <row r="72" spans="1:10" x14ac:dyDescent="0.2">
      <c r="A72" s="19" t="str">
        <f t="shared" si="3"/>
        <v>General ServicePer kWh Annual Incentive</v>
      </c>
      <c r="B72" s="4" t="s">
        <v>38</v>
      </c>
      <c r="C72" s="4" t="s">
        <v>95</v>
      </c>
      <c r="D72" s="4" t="str">
        <f t="shared" si="4"/>
        <v>General Service</v>
      </c>
      <c r="F72" s="87">
        <v>0</v>
      </c>
      <c r="G72" s="69"/>
      <c r="H72" s="87"/>
      <c r="J72" s="16"/>
    </row>
    <row r="73" spans="1:10" x14ac:dyDescent="0.2">
      <c r="A73" s="19" t="str">
        <f t="shared" si="3"/>
        <v>General ServicePer Participant Annual Incentive</v>
      </c>
      <c r="B73" s="4" t="s">
        <v>39</v>
      </c>
      <c r="C73" s="4" t="s">
        <v>5</v>
      </c>
      <c r="D73" s="4" t="str">
        <f t="shared" si="4"/>
        <v>General Service</v>
      </c>
      <c r="F73" s="182">
        <v>24</v>
      </c>
      <c r="H73" s="87"/>
      <c r="J73" s="4" t="s">
        <v>185</v>
      </c>
    </row>
    <row r="74" spans="1:10" x14ac:dyDescent="0.2">
      <c r="A74" s="19" t="str">
        <f t="shared" si="3"/>
        <v>General ServiceProgram Life</v>
      </c>
      <c r="B74" s="4" t="s">
        <v>42</v>
      </c>
      <c r="C74" s="4" t="s">
        <v>43</v>
      </c>
      <c r="D74" s="4" t="str">
        <f t="shared" si="4"/>
        <v>General Service</v>
      </c>
      <c r="F74" s="88">
        <v>8</v>
      </c>
      <c r="H74" s="88"/>
    </row>
    <row r="75" spans="1:10" x14ac:dyDescent="0.2">
      <c r="A75" s="19" t="str">
        <f t="shared" si="3"/>
        <v>General ServiceProgram Start Year</v>
      </c>
      <c r="B75" s="4" t="s">
        <v>44</v>
      </c>
      <c r="C75" s="4" t="s">
        <v>45</v>
      </c>
      <c r="D75" s="4" t="str">
        <f t="shared" si="4"/>
        <v>General Service</v>
      </c>
      <c r="F75" s="88">
        <v>2024</v>
      </c>
      <c r="H75" s="88"/>
    </row>
    <row r="76" spans="1:10" x14ac:dyDescent="0.2">
      <c r="A76" s="19" t="str">
        <f t="shared" si="3"/>
        <v>General ServiceDe-rate</v>
      </c>
      <c r="B76" s="4" t="s">
        <v>31</v>
      </c>
      <c r="C76" s="4" t="s">
        <v>32</v>
      </c>
      <c r="D76" s="4" t="str">
        <f t="shared" si="4"/>
        <v>General Service</v>
      </c>
      <c r="F76" s="90">
        <v>1</v>
      </c>
      <c r="H76" s="90"/>
      <c r="J76" s="16"/>
    </row>
    <row r="77" spans="1:10" x14ac:dyDescent="0.2">
      <c r="A77" s="19" t="str">
        <f t="shared" si="3"/>
        <v>General ServiceNet to Gross Ratio (free ridership)</v>
      </c>
      <c r="B77" s="4" t="s">
        <v>33</v>
      </c>
      <c r="C77" s="4" t="s">
        <v>34</v>
      </c>
      <c r="D77" s="4" t="str">
        <f t="shared" si="4"/>
        <v>General Service</v>
      </c>
      <c r="F77" s="90">
        <v>1</v>
      </c>
      <c r="H77" s="90"/>
      <c r="J77" s="16"/>
    </row>
    <row r="103" spans="1:1" x14ac:dyDescent="0.2">
      <c r="A103" s="19"/>
    </row>
    <row r="141" spans="1:2" x14ac:dyDescent="0.2">
      <c r="A141" s="19" t="str">
        <f>D141&amp;B141</f>
        <v>Program Development Cost (per MW basis)</v>
      </c>
      <c r="B141" s="4" t="s">
        <v>134</v>
      </c>
    </row>
  </sheetData>
  <mergeCells count="12">
    <mergeCell ref="B3:B5"/>
    <mergeCell ref="C3:C5"/>
    <mergeCell ref="D3:D5"/>
    <mergeCell ref="J3:J5"/>
    <mergeCell ref="R38:R39"/>
    <mergeCell ref="T38:T39"/>
    <mergeCell ref="U38:U39"/>
    <mergeCell ref="B43:B45"/>
    <mergeCell ref="C43:C45"/>
    <mergeCell ref="D43:D45"/>
    <mergeCell ref="J43:J45"/>
    <mergeCell ref="S38:S39"/>
  </mergeCells>
  <hyperlinks>
    <hyperlink ref="Q41" r:id="rId1" xr:uid="{3B690045-D1E5-4101-8E96-ACFA9410646D}"/>
  </hyperlinks>
  <pageMargins left="0.7" right="0.7" top="0.75" bottom="0.75" header="0.3" footer="0.3"/>
  <pageSetup orientation="portrait" r:id="rId2"/>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41BE0-0873-4053-8A6D-F72522D802DC}">
  <sheetPr codeName="Sheet27">
    <tabColor rgb="FFC00000"/>
  </sheetPr>
  <dimension ref="A1:Z141"/>
  <sheetViews>
    <sheetView workbookViewId="0">
      <selection activeCell="H54" sqref="H54"/>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2" width="23.28515625" style="4" customWidth="1"/>
    <col min="13" max="14" width="9.5703125" style="4" bestFit="1" customWidth="1"/>
    <col min="15" max="15" width="13.28515625" style="4" bestFit="1" customWidth="1"/>
    <col min="16" max="17" width="10.42578125" style="4" bestFit="1" customWidth="1"/>
    <col min="18" max="16384" width="9.28515625" style="4"/>
  </cols>
  <sheetData>
    <row r="1" spans="1:17" s="5" customFormat="1" ht="15.75" x14ac:dyDescent="0.25">
      <c r="B1" s="12" t="s">
        <v>46</v>
      </c>
      <c r="C1" s="13" t="s">
        <v>504</v>
      </c>
      <c r="D1" s="4"/>
      <c r="E1" s="10"/>
      <c r="F1" s="19" t="str">
        <f>F3&amp;F5</f>
        <v>Market PotentialWA</v>
      </c>
      <c r="G1" s="10"/>
      <c r="H1" s="19" t="str">
        <f>H3&amp;H5</f>
        <v>Market PotentialID</v>
      </c>
      <c r="I1" s="10"/>
      <c r="J1" s="30"/>
      <c r="L1" s="328" t="s">
        <v>488</v>
      </c>
      <c r="M1" s="329"/>
      <c r="N1" s="330"/>
    </row>
    <row r="2" spans="1:17" ht="15.75" customHeight="1" x14ac:dyDescent="0.25">
      <c r="F2" s="42" t="s">
        <v>284</v>
      </c>
      <c r="H2" s="42" t="s">
        <v>284</v>
      </c>
      <c r="J2" s="30"/>
      <c r="L2" s="333" t="s">
        <v>151</v>
      </c>
      <c r="M2" s="331" t="s">
        <v>471</v>
      </c>
      <c r="N2" s="332" t="s">
        <v>472</v>
      </c>
    </row>
    <row r="3" spans="1:17"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7"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7"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7"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c r="O6" s="44"/>
      <c r="Q6" s="71"/>
    </row>
    <row r="7" spans="1:17" ht="15" x14ac:dyDescent="0.25">
      <c r="A7" s="19" t="str">
        <f>D7&amp;B7</f>
        <v>ResidentialSteady State Participation Rate</v>
      </c>
      <c r="B7" s="4" t="s">
        <v>78</v>
      </c>
      <c r="C7" s="4" t="s">
        <v>79</v>
      </c>
      <c r="D7" s="41" t="s">
        <v>13</v>
      </c>
      <c r="F7" s="83">
        <v>0.5</v>
      </c>
      <c r="H7" s="83"/>
      <c r="J7" s="4" t="s">
        <v>341</v>
      </c>
      <c r="K7" s="4" t="s">
        <v>332</v>
      </c>
      <c r="L7" s="335" t="s">
        <v>152</v>
      </c>
      <c r="M7" s="331"/>
      <c r="N7" s="332"/>
      <c r="O7" s="59"/>
      <c r="Q7" s="119"/>
    </row>
    <row r="8" spans="1:17" ht="15" x14ac:dyDescent="0.25">
      <c r="A8" s="19" t="str">
        <f>D8&amp;B8</f>
        <v xml:space="preserve">ResidentialProgram ramp up period </v>
      </c>
      <c r="B8" s="4" t="s">
        <v>1</v>
      </c>
      <c r="C8" s="4" t="s">
        <v>2</v>
      </c>
      <c r="D8" s="4" t="str">
        <f>$D$7</f>
        <v>Residential</v>
      </c>
      <c r="F8" s="92">
        <v>11</v>
      </c>
      <c r="H8" s="92"/>
      <c r="J8" s="4" t="s">
        <v>599</v>
      </c>
      <c r="L8" s="334" t="s">
        <v>13</v>
      </c>
      <c r="M8" s="358" t="e" cm="1">
        <f t="array" ref="M8">INDEX(#REF!,MATCH(LEFT($L8,3),LEFT(#REF!,3),0))*10^3/#REF!</f>
        <v>#REF!</v>
      </c>
      <c r="N8" s="359" t="e" cm="1">
        <f t="array" ref="N8">INDEX(#REF!,MATCH(LEFT($L8,3),LEFT(#REF!,3),0))*10^3/#REF!</f>
        <v>#REF!</v>
      </c>
      <c r="O8" s="44"/>
    </row>
    <row r="9" spans="1:17" ht="15" x14ac:dyDescent="0.25">
      <c r="A9" s="19" t="str">
        <f>D9&amp;B9</f>
        <v>ResidentialProgram Dropout Rate (Attrition)</v>
      </c>
      <c r="B9" s="4" t="s">
        <v>75</v>
      </c>
      <c r="C9" s="4" t="s">
        <v>80</v>
      </c>
      <c r="D9" s="4" t="str">
        <f>$D$7</f>
        <v>Residential</v>
      </c>
      <c r="F9" s="83">
        <v>0.01</v>
      </c>
      <c r="H9" s="83"/>
      <c r="J9" s="162"/>
      <c r="L9" s="334" t="s">
        <v>232</v>
      </c>
      <c r="M9" s="358" t="e" cm="1">
        <f t="array" ref="M9">INDEX(#REF!,MATCH(LEFT($L9,3),LEFT(#REF!,3),0))*10^3/INDEX(#REF!,MATCH($L9,#REF!,0))</f>
        <v>#REF!</v>
      </c>
      <c r="N9" s="359" t="e" cm="1">
        <f t="array" ref="N9">INDEX(#REF!,MATCH(LEFT($L9,3),LEFT(#REF!,3),0))*10^3/INDEX(#REF!,MATCH($L9,#REF!,0))</f>
        <v>#REF!</v>
      </c>
    </row>
    <row r="10" spans="1:17" ht="15" x14ac:dyDescent="0.25">
      <c r="A10" s="19"/>
      <c r="L10" s="334" t="s">
        <v>233</v>
      </c>
      <c r="M10" s="337" t="e" cm="1">
        <f t="array" ref="M10">INDEX(#REF!,MATCH(LEFT($L10,3),LEFT(#REF!,3),0))*10^3/INDEX(#REF!,MATCH($L10,#REF!,0))</f>
        <v>#REF!</v>
      </c>
      <c r="N10" s="338" t="e" cm="1">
        <f t="array" ref="N10">INDEX(#REF!,MATCH(LEFT($L10,3),LEFT(#REF!,3),0))*10^3/INDEX(#REF!,MATCH($L10,#REF!,0))</f>
        <v>#REF!</v>
      </c>
    </row>
    <row r="11" spans="1:17"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7" ht="13.5" thickBot="1" x14ac:dyDescent="0.25">
      <c r="A12" s="19" t="str">
        <f t="shared" ref="A12:A37" si="0">D12&amp;B12</f>
        <v>ResidentialEvent Non-Performance Rate</v>
      </c>
      <c r="B12" s="4" t="s">
        <v>11</v>
      </c>
      <c r="C12" s="4" t="s">
        <v>12</v>
      </c>
      <c r="D12" s="4" t="str">
        <f>$D$7</f>
        <v>Residential</v>
      </c>
      <c r="F12" s="83">
        <v>0.03</v>
      </c>
      <c r="H12" s="83"/>
      <c r="J12" s="4" t="s">
        <v>336</v>
      </c>
    </row>
    <row r="13" spans="1:17" ht="15" x14ac:dyDescent="0.25">
      <c r="A13" s="19" t="str">
        <f t="shared" si="0"/>
        <v>ResidentialPer Customer Summer Peak Reduction (%)</v>
      </c>
      <c r="B13" s="4" t="s">
        <v>18</v>
      </c>
      <c r="C13" s="4" t="s">
        <v>19</v>
      </c>
      <c r="D13" s="4" t="str">
        <f>$D$7</f>
        <v>Residential</v>
      </c>
      <c r="F13" s="83"/>
      <c r="G13" s="74"/>
      <c r="H13" s="83"/>
      <c r="I13" s="74"/>
      <c r="L13" s="328" t="s">
        <v>489</v>
      </c>
      <c r="M13" s="329" t="s">
        <v>151</v>
      </c>
      <c r="N13" s="330" t="s">
        <v>152</v>
      </c>
    </row>
    <row r="14" spans="1:17" ht="15" x14ac:dyDescent="0.25">
      <c r="A14" s="19" t="str">
        <f t="shared" si="0"/>
        <v>ResidentialPer Customer Summer Peak Reduction (kW)</v>
      </c>
      <c r="B14" s="4" t="s">
        <v>20</v>
      </c>
      <c r="C14" s="4" t="s">
        <v>91</v>
      </c>
      <c r="D14" s="4" t="str">
        <f>$D$7</f>
        <v>Residential</v>
      </c>
      <c r="F14" s="86">
        <v>0.16</v>
      </c>
      <c r="G14" s="74"/>
      <c r="H14" s="86"/>
      <c r="I14" s="74"/>
      <c r="J14" s="4" t="s">
        <v>595</v>
      </c>
      <c r="L14" s="366" t="s">
        <v>471</v>
      </c>
      <c r="M14" s="365" t="e">
        <f>IF(F14&gt;0,F14/INDEX($M$3:$M$6,MATCH($D14,$L$3:$L$6,0)),F13*INDEX($M$3:$M$6,MATCH($D14,$L$3:$L$6,0)))</f>
        <v>#REF!</v>
      </c>
      <c r="N14" s="367" t="e">
        <f>IF(H14&gt;0,H14/INDEX($M$8:$M$11,MATCH($D14,$L$8:$L$11,0)),H13*INDEX($M$8:$M$11,MATCH($D14,$L$8:$L$11,0)))</f>
        <v>#REF!</v>
      </c>
    </row>
    <row r="15" spans="1:17"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7" x14ac:dyDescent="0.2">
      <c r="A16" s="19" t="str">
        <f t="shared" si="0"/>
        <v>ResidentialPer Customer Winter Peak Reduction (kW)</v>
      </c>
      <c r="B16" s="4" t="s">
        <v>22</v>
      </c>
      <c r="C16" s="4" t="s">
        <v>91</v>
      </c>
      <c r="D16" s="4" t="str">
        <f>$D$7</f>
        <v>Residential</v>
      </c>
      <c r="F16" s="86">
        <v>0.37</v>
      </c>
      <c r="G16" s="74"/>
      <c r="H16" s="86"/>
      <c r="I16" s="74"/>
      <c r="J16" s="4" t="s">
        <v>596</v>
      </c>
    </row>
    <row r="17" spans="1:26" x14ac:dyDescent="0.2">
      <c r="A17" s="19" t="str">
        <f t="shared" si="0"/>
        <v/>
      </c>
    </row>
    <row r="18" spans="1:26" ht="15" customHeight="1" x14ac:dyDescent="0.2">
      <c r="A18" s="19"/>
      <c r="B18" s="7" t="s">
        <v>48</v>
      </c>
      <c r="C18" s="8"/>
      <c r="D18" s="8"/>
      <c r="F18" s="8"/>
      <c r="H18" s="8"/>
      <c r="J18" s="9"/>
    </row>
    <row r="19" spans="1:26" x14ac:dyDescent="0.2">
      <c r="A19" s="19" t="str">
        <f t="shared" si="0"/>
        <v>ResidentialProgram Development Cost</v>
      </c>
      <c r="B19" s="4" t="s">
        <v>40</v>
      </c>
      <c r="C19" s="4" t="s">
        <v>41</v>
      </c>
      <c r="D19" s="4" t="str">
        <f t="shared" ref="D19:D37" si="1">$D$7</f>
        <v>Residential</v>
      </c>
      <c r="F19" s="87">
        <f>$O$26*(INDEX($P$28:$Q$32,MATCH($D19,$O$28:$O$32,0),MATCH(F$5,$P$27:$Q$27,0))/2)</f>
        <v>34070.872459797567</v>
      </c>
      <c r="H19" s="87"/>
      <c r="J19" s="4" t="s">
        <v>538</v>
      </c>
      <c r="O19" s="64" t="s">
        <v>326</v>
      </c>
      <c r="P19" s="64"/>
      <c r="Q19" s="64"/>
      <c r="R19" s="64"/>
    </row>
    <row r="20" spans="1:26" x14ac:dyDescent="0.2">
      <c r="A20" s="19" t="str">
        <f t="shared" si="0"/>
        <v>ResidentialProgram Development Cost (per MW basis)</v>
      </c>
      <c r="B20" s="4" t="s">
        <v>134</v>
      </c>
      <c r="C20" s="4" t="str">
        <f>C22</f>
        <v>$/MW @meter</v>
      </c>
      <c r="D20" s="4" t="str">
        <f t="shared" si="1"/>
        <v>Residential</v>
      </c>
      <c r="F20" s="115" t="str">
        <f>IFERROR(F19/INDEX(#REF!,MATCH($D20,$O$28:$O$32,0),MATCH(F$5,#REF!,0)),"-")</f>
        <v>-</v>
      </c>
      <c r="H20" s="115"/>
      <c r="J20" s="16"/>
      <c r="O20" s="64"/>
      <c r="P20" s="64"/>
      <c r="Q20" s="64"/>
      <c r="R20" s="64"/>
    </row>
    <row r="21" spans="1:26" x14ac:dyDescent="0.2">
      <c r="A21" s="19" t="str">
        <f t="shared" si="0"/>
        <v>ResidentialAnnual Program Administration Cost</v>
      </c>
      <c r="B21" s="4" t="s">
        <v>4</v>
      </c>
      <c r="C21" s="4" t="s">
        <v>28</v>
      </c>
      <c r="D21" s="4" t="str">
        <f t="shared" si="1"/>
        <v>Residential</v>
      </c>
      <c r="F21" s="87">
        <f>$O$24*(INDEX($P$28:$Q$32,MATCH($D21,$O$28:$O$32,0),MATCH(F$5,$P$27:$Q$27,0))/2)</f>
        <v>40885.046951757075</v>
      </c>
      <c r="H21" s="87"/>
      <c r="J21" s="4" t="s">
        <v>538</v>
      </c>
      <c r="O21" s="64" t="s">
        <v>551</v>
      </c>
      <c r="P21" s="64"/>
      <c r="Q21" s="64"/>
      <c r="R21" s="64"/>
    </row>
    <row r="22" spans="1:26" x14ac:dyDescent="0.2">
      <c r="A22" s="19" t="str">
        <f t="shared" si="0"/>
        <v>ResidentialAnnual Program Administration Cost (per MW basis)</v>
      </c>
      <c r="B22" s="4" t="s">
        <v>89</v>
      </c>
      <c r="C22" s="4" t="s">
        <v>94</v>
      </c>
      <c r="D22" s="4" t="str">
        <f t="shared" si="1"/>
        <v>Residential</v>
      </c>
      <c r="F22" s="115" t="str">
        <f>IFERROR(F21/INDEX(#REF!,MATCH($D22,$O$28:$O$32,0),MATCH(F$5,#REF!,0)),"-")</f>
        <v>-</v>
      </c>
      <c r="H22" s="115"/>
      <c r="J22" s="16"/>
      <c r="O22" s="64"/>
      <c r="P22" s="64"/>
      <c r="Q22" s="64"/>
      <c r="R22" s="64"/>
      <c r="U22" s="141" t="s">
        <v>588</v>
      </c>
      <c r="V22" s="141" t="s">
        <v>471</v>
      </c>
      <c r="W22" s="141" t="s">
        <v>471</v>
      </c>
      <c r="X22" s="141" t="s">
        <v>472</v>
      </c>
      <c r="Y22" s="141" t="s">
        <v>472</v>
      </c>
      <c r="Z22" s="141" t="s">
        <v>428</v>
      </c>
    </row>
    <row r="23" spans="1:26" ht="15" x14ac:dyDescent="0.25">
      <c r="A23" s="19" t="str">
        <f t="shared" si="0"/>
        <v>ResidentialPer Customer Annual Marketing/Recruitment Cost</v>
      </c>
      <c r="B23" s="4" t="s">
        <v>35</v>
      </c>
      <c r="C23" s="4" t="s">
        <v>36</v>
      </c>
      <c r="D23" s="4" t="str">
        <f t="shared" si="1"/>
        <v>Residential</v>
      </c>
      <c r="F23" s="87">
        <v>60</v>
      </c>
      <c r="H23" s="87"/>
      <c r="J23" s="18" t="s">
        <v>288</v>
      </c>
      <c r="K23" s="4" t="s">
        <v>335</v>
      </c>
      <c r="O23" s="65" t="s">
        <v>111</v>
      </c>
      <c r="P23" s="66"/>
      <c r="Q23" s="64"/>
      <c r="R23" s="64"/>
      <c r="U23" s="141"/>
      <c r="V23" s="141" t="s">
        <v>594</v>
      </c>
      <c r="W23" s="399" t="s">
        <v>589</v>
      </c>
      <c r="X23" s="141" t="s">
        <v>594</v>
      </c>
      <c r="Y23" s="399" t="s">
        <v>589</v>
      </c>
      <c r="Z23" s="399" t="s">
        <v>590</v>
      </c>
    </row>
    <row r="24" spans="1:26" ht="15" x14ac:dyDescent="0.25">
      <c r="A24" s="19" t="str">
        <f t="shared" si="0"/>
        <v>ResidentialAnnual O&amp;M Cost</v>
      </c>
      <c r="B24" s="4" t="s">
        <v>27</v>
      </c>
      <c r="C24" s="4" t="s">
        <v>5</v>
      </c>
      <c r="D24" s="4" t="str">
        <f t="shared" si="1"/>
        <v>Residential</v>
      </c>
      <c r="F24" s="87">
        <v>0</v>
      </c>
      <c r="H24" s="87"/>
      <c r="O24" s="388">
        <f>INDEX('Admin Costs and Asmptns.'!$D$14:$D$28,MATCH(IF(LEFT($C$1,9)="Ancillary","Ancillary Services",IF(LEFT($C$1,9)="CTA-2045 ", "CTA-2045 ",IF(LEFT($C$1,9)="Time-of-u","Time-of-use Rates",$C$1))),'Admin Costs and Asmptns.'!$B$14:$B$28,0))</f>
        <v>90000</v>
      </c>
      <c r="P24" s="64"/>
      <c r="Q24" s="66"/>
      <c r="R24" s="66"/>
      <c r="U24" s="141" t="s">
        <v>591</v>
      </c>
      <c r="V24" s="141">
        <v>0.5</v>
      </c>
      <c r="W24" s="399">
        <v>0.2</v>
      </c>
      <c r="X24" s="141">
        <v>0.5</v>
      </c>
      <c r="Y24" s="399">
        <v>0.2</v>
      </c>
      <c r="Z24" s="399">
        <v>0.23</v>
      </c>
    </row>
    <row r="25" spans="1:26" x14ac:dyDescent="0.2">
      <c r="A25" s="19" t="str">
        <f t="shared" si="0"/>
        <v>ResidentialAnnual O&amp;M Cost per MW</v>
      </c>
      <c r="B25" s="4" t="s">
        <v>88</v>
      </c>
      <c r="C25" s="4" t="s">
        <v>94</v>
      </c>
      <c r="D25" s="4" t="str">
        <f t="shared" si="1"/>
        <v>Residential</v>
      </c>
      <c r="F25" s="87">
        <v>0</v>
      </c>
      <c r="H25" s="87"/>
      <c r="J25" s="16"/>
      <c r="O25" s="65" t="s">
        <v>112</v>
      </c>
      <c r="P25" s="64"/>
      <c r="Q25" s="64"/>
      <c r="R25" s="64"/>
      <c r="U25" s="141" t="s">
        <v>592</v>
      </c>
      <c r="V25" s="141">
        <v>0.34699999999999998</v>
      </c>
      <c r="W25" s="399">
        <f>V25*W$24/V$24</f>
        <v>0.13880000000000001</v>
      </c>
      <c r="X25" s="141">
        <v>0.374</v>
      </c>
      <c r="Y25" s="399">
        <f>X25*Y$24/X$24</f>
        <v>0.14960000000000001</v>
      </c>
      <c r="Z25" s="399">
        <v>0.23</v>
      </c>
    </row>
    <row r="26" spans="1:26" x14ac:dyDescent="0.2">
      <c r="A26" s="19" t="str">
        <f t="shared" si="0"/>
        <v>ResidentialCost of Equip + Install</v>
      </c>
      <c r="B26" s="4" t="s">
        <v>29</v>
      </c>
      <c r="C26" s="4" t="s">
        <v>30</v>
      </c>
      <c r="D26" s="4" t="str">
        <f t="shared" si="1"/>
        <v>Residential</v>
      </c>
      <c r="F26" s="87">
        <v>170</v>
      </c>
      <c r="H26" s="87"/>
      <c r="J26" s="4" t="s">
        <v>333</v>
      </c>
      <c r="O26" s="427">
        <f>INDEX('Admin Costs and Asmptns.'!$E$14:$E$28,MATCH(IF(LEFT($C$1,9)="Ancillary","Ancillary Services",IF(LEFT($C$1,9)="CTA-2045 ", "CTA-2045 ",IF(LEFT($C$1,9)="Time-of-u","Time-of-use Rates",$C$1))),'Admin Costs and Asmptns.'!$B$14:$B$28,0))</f>
        <v>75000</v>
      </c>
      <c r="P26" s="64"/>
      <c r="Q26" s="64"/>
      <c r="R26" s="64"/>
      <c r="U26" s="141" t="s">
        <v>593</v>
      </c>
      <c r="V26" s="141">
        <v>8.5000000000000006E-2</v>
      </c>
      <c r="W26" s="399">
        <f>V26*W$24/V$24</f>
        <v>3.4000000000000002E-2</v>
      </c>
      <c r="X26" s="141">
        <v>0.223</v>
      </c>
      <c r="Y26" s="399">
        <f>X26*Y$24/X$24</f>
        <v>8.9200000000000002E-2</v>
      </c>
      <c r="Z26" s="399">
        <v>0.23</v>
      </c>
    </row>
    <row r="27" spans="1:26" x14ac:dyDescent="0.2">
      <c r="A27" s="19" t="str">
        <f t="shared" si="0"/>
        <v>ResidentialCost of Equip + Install (per kW basis)</v>
      </c>
      <c r="B27" s="4" t="s">
        <v>90</v>
      </c>
      <c r="C27" s="4" t="s">
        <v>92</v>
      </c>
      <c r="D27" s="4" t="str">
        <f t="shared" si="1"/>
        <v>Residential</v>
      </c>
      <c r="F27" s="87">
        <v>0</v>
      </c>
      <c r="H27" s="87"/>
      <c r="J27" s="16"/>
      <c r="O27" s="64"/>
      <c r="P27" s="64" t="s">
        <v>151</v>
      </c>
      <c r="Q27" s="64" t="s">
        <v>152</v>
      </c>
      <c r="R27" s="64"/>
    </row>
    <row r="28" spans="1:26" ht="12.75" customHeight="1" x14ac:dyDescent="0.25">
      <c r="A28" s="19" t="str">
        <f t="shared" si="0"/>
        <v>ResidentialAMI Cost</v>
      </c>
      <c r="B28" s="4" t="s">
        <v>23</v>
      </c>
      <c r="C28" s="4" t="s">
        <v>87</v>
      </c>
      <c r="D28" s="4" t="str">
        <f t="shared" si="1"/>
        <v>Residential</v>
      </c>
      <c r="F28" s="87">
        <v>0</v>
      </c>
      <c r="H28" s="87"/>
      <c r="J28" s="16"/>
      <c r="O28" s="64" t="s">
        <v>13</v>
      </c>
      <c r="P28" s="129" cm="1">
        <f t="array" ref="P28">INDEX('Admin Costs and Asmptns.'!$C$39:$K$70,MATCH($C$1,'Admin Costs and Asmptns.'!$B$39:$B$70,0),MATCH(P$27&amp;"_"&amp;$O28,'Admin Costs and Asmptns.'!$C$37:$K$37&amp;"_"&amp;'Admin Costs and Asmptns.'!$C$38:$K$38,0))</f>
        <v>0.90855659892793506</v>
      </c>
      <c r="Q28" s="129" cm="1">
        <f t="array" ref="Q28">INDEX('Admin Costs and Asmptns.'!$C$39:$K$70,MATCH($C$1,'Admin Costs and Asmptns.'!$B$39:$B$70,0),MATCH(Q$27&amp;"_"&amp;$O28,'Admin Costs and Asmptns.'!$C$37:$K$37&amp;"_"&amp;'Admin Costs and Asmptns.'!$C$38:$K$38,0))</f>
        <v>0</v>
      </c>
      <c r="R28" s="129"/>
    </row>
    <row r="29" spans="1:26" ht="15" x14ac:dyDescent="0.25">
      <c r="A29" s="19" t="str">
        <f t="shared" si="0"/>
        <v>ResidentialSummer DR Event Hours</v>
      </c>
      <c r="B29" s="72" t="s">
        <v>24</v>
      </c>
      <c r="C29" s="72" t="s">
        <v>25</v>
      </c>
      <c r="D29" s="72" t="str">
        <f t="shared" si="1"/>
        <v>Residential</v>
      </c>
      <c r="E29" s="74"/>
      <c r="F29" s="166">
        <v>75</v>
      </c>
      <c r="H29" s="166"/>
      <c r="J29" s="4" t="s">
        <v>337</v>
      </c>
      <c r="O29" s="64" t="s">
        <v>232</v>
      </c>
      <c r="P29" s="129" cm="1">
        <f t="array" ref="P29">INDEX('Admin Costs and Asmptns.'!$C$39:$K$70,MATCH($C$1,'Admin Costs and Asmptns.'!$B$39:$B$70,0),MATCH(P$27&amp;"_"&amp;$O29,'Admin Costs and Asmptns.'!$C$37:$K$37&amp;"_"&amp;'Admin Costs and Asmptns.'!$C$38:$K$38,0))</f>
        <v>9.1443401072064986E-2</v>
      </c>
      <c r="Q29" s="129" cm="1">
        <f t="array" ref="Q29">INDEX('Admin Costs and Asmptns.'!$C$39:$K$70,MATCH($C$1,'Admin Costs and Asmptns.'!$B$39:$B$70,0),MATCH(Q$27&amp;"_"&amp;$O29,'Admin Costs and Asmptns.'!$C$37:$K$37&amp;"_"&amp;'Admin Costs and Asmptns.'!$C$38:$K$38,0))</f>
        <v>0</v>
      </c>
      <c r="R29" s="129"/>
    </row>
    <row r="30" spans="1:26" ht="15" x14ac:dyDescent="0.25">
      <c r="A30" s="19" t="str">
        <f t="shared" si="0"/>
        <v>ResidentialWinter DR Event Hours</v>
      </c>
      <c r="B30" s="72" t="s">
        <v>26</v>
      </c>
      <c r="C30" s="72" t="s">
        <v>25</v>
      </c>
      <c r="D30" s="72" t="str">
        <f t="shared" si="1"/>
        <v>Residential</v>
      </c>
      <c r="E30" s="74"/>
      <c r="F30" s="166">
        <v>75</v>
      </c>
      <c r="G30" s="74"/>
      <c r="H30" s="166"/>
      <c r="I30" s="74"/>
      <c r="J30" s="4" t="s">
        <v>337</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26" x14ac:dyDescent="0.2">
      <c r="A31" s="19" t="str">
        <f t="shared" si="0"/>
        <v>ResidentialPer kW Annual Incentive</v>
      </c>
      <c r="B31" s="4" t="s">
        <v>37</v>
      </c>
      <c r="C31" s="4" t="s">
        <v>93</v>
      </c>
      <c r="D31" s="4" t="str">
        <f t="shared" si="1"/>
        <v>Residential</v>
      </c>
      <c r="F31" s="87">
        <v>0</v>
      </c>
      <c r="H31" s="87"/>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26" x14ac:dyDescent="0.2">
      <c r="A32" s="19" t="str">
        <f t="shared" si="0"/>
        <v>ResidentialPer kWh Annual Incentive</v>
      </c>
      <c r="B32" s="4" t="s">
        <v>38</v>
      </c>
      <c r="C32" s="4" t="s">
        <v>95</v>
      </c>
      <c r="D32" s="4" t="str">
        <f t="shared" si="1"/>
        <v>Residential</v>
      </c>
      <c r="F32" s="87">
        <v>0</v>
      </c>
      <c r="G32" s="69"/>
      <c r="H32" s="87"/>
      <c r="I32" s="69"/>
      <c r="J32" s="16"/>
      <c r="O32" s="64"/>
      <c r="P32" s="67"/>
      <c r="Q32" s="67"/>
      <c r="R32" s="67"/>
    </row>
    <row r="33" spans="1:25" ht="12.75" customHeight="1" x14ac:dyDescent="0.2">
      <c r="A33" s="19" t="str">
        <f t="shared" si="0"/>
        <v>ResidentialPer Participant Annual Incentive</v>
      </c>
      <c r="B33" s="4" t="s">
        <v>39</v>
      </c>
      <c r="C33" s="4" t="s">
        <v>5</v>
      </c>
      <c r="D33" s="4" t="str">
        <f t="shared" si="1"/>
        <v>Residential</v>
      </c>
      <c r="F33" s="182">
        <v>24</v>
      </c>
      <c r="H33" s="87"/>
      <c r="J33" s="4" t="s">
        <v>185</v>
      </c>
      <c r="O33" s="64" t="s">
        <v>123</v>
      </c>
      <c r="P33" s="181">
        <f>SUM(P28:P31)</f>
        <v>1</v>
      </c>
      <c r="Q33" s="181">
        <f>SUM(Q28:Q31)</f>
        <v>0</v>
      </c>
      <c r="R33" s="181">
        <f>SUM(P33:Q33)</f>
        <v>1</v>
      </c>
    </row>
    <row r="34" spans="1:25" ht="15" x14ac:dyDescent="0.25">
      <c r="A34" s="19" t="str">
        <f t="shared" si="0"/>
        <v>ResidentialProgram Life</v>
      </c>
      <c r="B34" s="4" t="s">
        <v>42</v>
      </c>
      <c r="C34" s="4" t="s">
        <v>43</v>
      </c>
      <c r="D34" s="4" t="str">
        <f t="shared" si="1"/>
        <v>Residential</v>
      </c>
      <c r="F34" s="88">
        <v>8</v>
      </c>
      <c r="H34" s="88"/>
      <c r="N34"/>
      <c r="O34" s="99"/>
      <c r="P34" s="99"/>
      <c r="Q34" s="100"/>
      <c r="R34" s="100"/>
    </row>
    <row r="35" spans="1:25" ht="15" x14ac:dyDescent="0.25">
      <c r="A35" s="19" t="str">
        <f t="shared" si="0"/>
        <v>ResidentialProgram Start Year</v>
      </c>
      <c r="B35" s="4" t="s">
        <v>44</v>
      </c>
      <c r="C35" s="4" t="s">
        <v>45</v>
      </c>
      <c r="D35" s="4" t="str">
        <f t="shared" si="1"/>
        <v>Residential</v>
      </c>
      <c r="F35" s="88">
        <v>2026</v>
      </c>
      <c r="H35" s="88"/>
      <c r="N35" s="99"/>
      <c r="O35" s="99"/>
      <c r="P35" s="383" t="s">
        <v>492</v>
      </c>
      <c r="Q35" s="384">
        <v>44615</v>
      </c>
    </row>
    <row r="36" spans="1:25" x14ac:dyDescent="0.2">
      <c r="A36" s="19" t="str">
        <f t="shared" si="0"/>
        <v>ResidentialDe-rate</v>
      </c>
      <c r="B36" s="4" t="s">
        <v>31</v>
      </c>
      <c r="C36" s="4" t="s">
        <v>32</v>
      </c>
      <c r="D36" s="4" t="str">
        <f t="shared" si="1"/>
        <v>Residential</v>
      </c>
      <c r="F36" s="90">
        <v>1</v>
      </c>
      <c r="H36" s="90"/>
      <c r="J36" s="16"/>
      <c r="M36" s="378" t="s">
        <v>503</v>
      </c>
      <c r="N36" s="379"/>
      <c r="O36" s="379"/>
      <c r="P36" s="380"/>
      <c r="Q36" s="385" t="s">
        <v>491</v>
      </c>
      <c r="R36" s="378" t="s">
        <v>499</v>
      </c>
      <c r="S36" s="379"/>
      <c r="T36" s="379"/>
      <c r="U36" s="380"/>
      <c r="V36" s="378" t="s">
        <v>544</v>
      </c>
      <c r="W36" s="379"/>
      <c r="X36" s="379"/>
      <c r="Y36" s="380"/>
    </row>
    <row r="37" spans="1:25" x14ac:dyDescent="0.2">
      <c r="A37" s="19" t="str">
        <f t="shared" si="0"/>
        <v>ResidentialNet to Gross Ratio (free ridership)</v>
      </c>
      <c r="B37" s="4" t="s">
        <v>33</v>
      </c>
      <c r="C37" s="4" t="s">
        <v>34</v>
      </c>
      <c r="D37" s="4" t="str">
        <f t="shared" si="1"/>
        <v>Residential</v>
      </c>
      <c r="F37" s="90">
        <v>1</v>
      </c>
      <c r="H37" s="90"/>
      <c r="J37" s="16"/>
      <c r="M37" s="378" t="s">
        <v>495</v>
      </c>
      <c r="N37" s="379" t="s">
        <v>496</v>
      </c>
      <c r="O37" s="379" t="s">
        <v>497</v>
      </c>
      <c r="P37" s="380" t="s">
        <v>498</v>
      </c>
      <c r="Q37" s="386" t="s">
        <v>500</v>
      </c>
      <c r="R37" s="378" t="s">
        <v>495</v>
      </c>
      <c r="S37" s="379" t="s">
        <v>496</v>
      </c>
      <c r="T37" s="379" t="s">
        <v>497</v>
      </c>
      <c r="U37" s="380" t="s">
        <v>498</v>
      </c>
      <c r="V37" s="378" t="s">
        <v>495</v>
      </c>
      <c r="W37" s="379" t="s">
        <v>496</v>
      </c>
      <c r="X37" s="379" t="s">
        <v>497</v>
      </c>
      <c r="Y37" s="380" t="s">
        <v>498</v>
      </c>
    </row>
    <row r="38" spans="1:25" x14ac:dyDescent="0.2">
      <c r="L38" s="4" t="s">
        <v>493</v>
      </c>
      <c r="M38" s="377">
        <v>0.56200000000000006</v>
      </c>
      <c r="N38" s="377">
        <v>0.56299999999999994</v>
      </c>
      <c r="O38" s="377">
        <v>0.39300000000000002</v>
      </c>
      <c r="P38" s="377">
        <v>0.38900000000000001</v>
      </c>
      <c r="Q38" s="381">
        <v>0.96848862822859505</v>
      </c>
      <c r="R38" s="560">
        <f>($Q38*M38)+($Q39*M39)</f>
        <v>0.55197938377669342</v>
      </c>
      <c r="S38" s="560">
        <f>($Q38*N38)+($Q39*N39)</f>
        <v>0.55052149677852369</v>
      </c>
      <c r="T38" s="560">
        <f>($Q38*O38)+($Q39*O39)</f>
        <v>0.38446041824994936</v>
      </c>
      <c r="U38" s="560">
        <f>($Q38*P38)+($Q39*P39)</f>
        <v>0.37976716807097843</v>
      </c>
      <c r="V38" s="399">
        <v>0.374</v>
      </c>
      <c r="W38" s="399">
        <v>0.32100000000000001</v>
      </c>
      <c r="X38" s="399" t="s">
        <v>410</v>
      </c>
      <c r="Y38" s="399">
        <v>0.34699999999999998</v>
      </c>
    </row>
    <row r="39" spans="1:25" x14ac:dyDescent="0.2">
      <c r="L39" s="4" t="s">
        <v>494</v>
      </c>
      <c r="M39" s="377">
        <v>0.24399999999999999</v>
      </c>
      <c r="N39" s="377">
        <v>0.16700000000000001</v>
      </c>
      <c r="O39" s="377">
        <v>0.122</v>
      </c>
      <c r="P39" s="377">
        <v>9.6000000000000002E-2</v>
      </c>
      <c r="Q39" s="382">
        <v>3.1511371771405401E-2</v>
      </c>
      <c r="R39" s="560"/>
      <c r="S39" s="560"/>
      <c r="T39" s="560"/>
      <c r="U39" s="560"/>
      <c r="V39" s="399">
        <v>0.223</v>
      </c>
      <c r="W39" s="399">
        <v>0.16500000000000001</v>
      </c>
      <c r="X39" s="399" t="s">
        <v>410</v>
      </c>
      <c r="Y39" s="399">
        <v>8.5000000000000006E-2</v>
      </c>
    </row>
    <row r="41" spans="1:25" ht="15" x14ac:dyDescent="0.25">
      <c r="M41" s="4" t="s">
        <v>503</v>
      </c>
      <c r="P41" s="4" t="s">
        <v>502</v>
      </c>
      <c r="Q41" s="71" t="s">
        <v>501</v>
      </c>
    </row>
    <row r="43" spans="1:25" ht="25.5" x14ac:dyDescent="0.2">
      <c r="B43" s="556" t="s">
        <v>10</v>
      </c>
      <c r="C43" s="556" t="s">
        <v>0</v>
      </c>
      <c r="D43" s="556" t="s">
        <v>8</v>
      </c>
      <c r="E43" s="14"/>
      <c r="F43" s="15" t="str">
        <f>$F$2</f>
        <v>Market Potential</v>
      </c>
      <c r="G43" s="14"/>
      <c r="H43" s="15" t="str">
        <f>$F$2</f>
        <v>Market Potential</v>
      </c>
      <c r="I43" s="14"/>
      <c r="J43" s="556"/>
    </row>
    <row r="44" spans="1:25" x14ac:dyDescent="0.2">
      <c r="B44" s="557"/>
      <c r="C44" s="557"/>
      <c r="D44" s="557"/>
      <c r="E44" s="14"/>
      <c r="F44" s="42" t="s">
        <v>7</v>
      </c>
      <c r="G44" s="14"/>
      <c r="H44" s="42" t="s">
        <v>7</v>
      </c>
      <c r="I44" s="14"/>
      <c r="J44" s="557"/>
    </row>
    <row r="45" spans="1:25" x14ac:dyDescent="0.2">
      <c r="B45" s="557"/>
      <c r="C45" s="557"/>
      <c r="D45" s="557"/>
      <c r="E45" s="14"/>
      <c r="F45" s="15" t="str">
        <f>F$5</f>
        <v>WA</v>
      </c>
      <c r="G45" s="14"/>
      <c r="H45" s="15" t="str">
        <f>H$5</f>
        <v>ID</v>
      </c>
      <c r="I45" s="14"/>
      <c r="J45" s="557"/>
    </row>
    <row r="46" spans="1:25" ht="15" x14ac:dyDescent="0.2">
      <c r="B46" s="7" t="s">
        <v>76</v>
      </c>
      <c r="C46" s="8"/>
      <c r="D46" s="8"/>
      <c r="F46" s="8"/>
      <c r="H46" s="8"/>
      <c r="J46" s="9"/>
    </row>
    <row r="47" spans="1:25" ht="15" x14ac:dyDescent="0.25">
      <c r="A47" s="19" t="str">
        <f>D47&amp;B47</f>
        <v>General ServiceSteady State Participation Rate</v>
      </c>
      <c r="B47" s="4" t="s">
        <v>78</v>
      </c>
      <c r="C47" s="4" t="s">
        <v>79</v>
      </c>
      <c r="D47" s="41" t="s">
        <v>232</v>
      </c>
      <c r="F47" s="83">
        <v>0.5</v>
      </c>
      <c r="H47" s="83"/>
      <c r="J47" s="4" t="s">
        <v>341</v>
      </c>
      <c r="L47" s="78"/>
      <c r="M47" s="71"/>
    </row>
    <row r="48" spans="1:25" x14ac:dyDescent="0.2">
      <c r="A48" s="19" t="str">
        <f>D48&amp;B48</f>
        <v xml:space="preserve">General ServiceProgram ramp up period </v>
      </c>
      <c r="B48" s="4" t="s">
        <v>1</v>
      </c>
      <c r="C48" s="4" t="s">
        <v>2</v>
      </c>
      <c r="D48" s="4" t="str">
        <f>$D$47</f>
        <v>General Service</v>
      </c>
      <c r="F48" s="92">
        <v>10</v>
      </c>
      <c r="H48" s="92"/>
      <c r="J48" s="16"/>
    </row>
    <row r="49" spans="1:14" x14ac:dyDescent="0.2">
      <c r="A49" s="19" t="str">
        <f>D49&amp;B49</f>
        <v>General ServiceProgram Dropout Rate (Attrition)</v>
      </c>
      <c r="B49" s="4" t="s">
        <v>75</v>
      </c>
      <c r="C49" s="4" t="s">
        <v>80</v>
      </c>
      <c r="D49" s="4" t="str">
        <f>$D$47</f>
        <v>General Service</v>
      </c>
      <c r="F49" s="83">
        <f>F9</f>
        <v>0.01</v>
      </c>
      <c r="H49" s="83"/>
    </row>
    <row r="50" spans="1:14" x14ac:dyDescent="0.2">
      <c r="A50" s="19" t="str">
        <f>D50&amp;B50</f>
        <v/>
      </c>
    </row>
    <row r="51" spans="1:14" ht="15" x14ac:dyDescent="0.2">
      <c r="A51" s="19"/>
      <c r="B51" s="7"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v>0.03</v>
      </c>
      <c r="H52" s="83"/>
    </row>
    <row r="53" spans="1:14" ht="15" x14ac:dyDescent="0.25">
      <c r="A53" s="19" t="str">
        <f t="shared" si="2"/>
        <v>General ServicePer Customer Summer Peak Reduction (%)</v>
      </c>
      <c r="B53" s="4" t="s">
        <v>18</v>
      </c>
      <c r="C53" s="4" t="s">
        <v>19</v>
      </c>
      <c r="D53" s="4" t="str">
        <f>$D$47</f>
        <v>General Service</v>
      </c>
      <c r="F53" s="83"/>
      <c r="G53" s="74"/>
      <c r="H53" s="83"/>
      <c r="I53" s="74"/>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f>F14*2.5</f>
        <v>0.4</v>
      </c>
      <c r="G54" s="74"/>
      <c r="H54" s="86"/>
      <c r="I54" s="74"/>
      <c r="J54" s="4" t="s">
        <v>600</v>
      </c>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4" x14ac:dyDescent="0.2">
      <c r="A56" s="19" t="str">
        <f t="shared" si="2"/>
        <v>General ServicePer Customer Winter Peak Reduction (kW)</v>
      </c>
      <c r="B56" s="4" t="s">
        <v>22</v>
      </c>
      <c r="C56" s="4" t="s">
        <v>91</v>
      </c>
      <c r="D56" s="4" t="str">
        <f>$D$47</f>
        <v>General Service</v>
      </c>
      <c r="F56" s="86">
        <f>F16*2.5</f>
        <v>0.92500000000000004</v>
      </c>
      <c r="G56" s="74"/>
      <c r="H56" s="86"/>
      <c r="I56" s="74"/>
      <c r="J56" s="4" t="s">
        <v>600</v>
      </c>
      <c r="M56" s="56"/>
    </row>
    <row r="57" spans="1:14" x14ac:dyDescent="0.2">
      <c r="A57" s="19" t="str">
        <f t="shared" si="2"/>
        <v/>
      </c>
    </row>
    <row r="58" spans="1:14" ht="15" x14ac:dyDescent="0.2">
      <c r="A58" s="19"/>
      <c r="B58" s="7"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f>$O$26*(INDEX($P$28:$Q$32,MATCH($D59,$O$28:$O$32,0),MATCH(F$5,$P$27:$Q$27,0))/2)</f>
        <v>3429.1275402024371</v>
      </c>
      <c r="H59" s="87"/>
      <c r="J59" s="4" t="s">
        <v>538</v>
      </c>
    </row>
    <row r="60" spans="1:14" x14ac:dyDescent="0.2">
      <c r="A60" s="19" t="str">
        <f t="shared" si="3"/>
        <v>General ServiceProgram Development Cost (per MW basis)</v>
      </c>
      <c r="B60" s="4" t="s">
        <v>134</v>
      </c>
      <c r="C60" s="4" t="str">
        <f>C62</f>
        <v>$/MW @meter</v>
      </c>
      <c r="D60" s="4" t="str">
        <f>D61</f>
        <v>General Service</v>
      </c>
      <c r="F60" s="115" t="str">
        <f>IFERROR(F59/INDEX(#REF!,MATCH($D60,$O$28:$O$32,0),MATCH(F$5,#REF!,0)),"-")</f>
        <v>-</v>
      </c>
      <c r="H60" s="115"/>
      <c r="J60" s="16"/>
    </row>
    <row r="61" spans="1:14" x14ac:dyDescent="0.2">
      <c r="A61" s="19" t="str">
        <f t="shared" si="3"/>
        <v>General ServiceAnnual Program Administration Cost</v>
      </c>
      <c r="B61" s="4" t="s">
        <v>4</v>
      </c>
      <c r="C61" s="4" t="s">
        <v>28</v>
      </c>
      <c r="D61" s="4" t="str">
        <f t="shared" si="4"/>
        <v>General Service</v>
      </c>
      <c r="F61" s="87">
        <f>$O$24*(INDEX($P$28:$Q$33,MATCH($D61,$O$28:$O$33,0),MATCH(F$5,$P$27:$Q$27,0))/2)</f>
        <v>4114.9530482429245</v>
      </c>
      <c r="H61" s="87"/>
      <c r="J61" s="4" t="s">
        <v>538</v>
      </c>
    </row>
    <row r="62" spans="1:14" x14ac:dyDescent="0.2">
      <c r="A62" s="19" t="str">
        <f t="shared" si="3"/>
        <v>General ServiceAnnual Program Administration Cost (per MW basis)</v>
      </c>
      <c r="B62" s="4" t="s">
        <v>89</v>
      </c>
      <c r="C62" s="4" t="s">
        <v>94</v>
      </c>
      <c r="D62" s="4" t="str">
        <f t="shared" si="4"/>
        <v>General Service</v>
      </c>
      <c r="F62" s="115" t="str">
        <f>IFERROR(F61/INDEX(#REF!,MATCH($D62,$O$28:$O$32,0),MATCH(F$5,#REF!,0)),"-")</f>
        <v>-</v>
      </c>
      <c r="H62" s="115"/>
      <c r="J62" s="16"/>
    </row>
    <row r="63" spans="1:14" x14ac:dyDescent="0.2">
      <c r="A63" s="19" t="str">
        <f t="shared" si="3"/>
        <v>General ServicePer Customer Annual Marketing/Recruitment Cost</v>
      </c>
      <c r="B63" s="4" t="s">
        <v>35</v>
      </c>
      <c r="C63" s="4" t="s">
        <v>36</v>
      </c>
      <c r="D63" s="4" t="str">
        <f t="shared" si="4"/>
        <v>General Service</v>
      </c>
      <c r="F63" s="87">
        <f>'DLC Smart Thermostats - Cooling'!F63</f>
        <v>75</v>
      </c>
      <c r="H63" s="87"/>
      <c r="J63" s="18" t="s">
        <v>288</v>
      </c>
    </row>
    <row r="64" spans="1:14" x14ac:dyDescent="0.2">
      <c r="A64" s="19" t="str">
        <f t="shared" si="3"/>
        <v>General ServiceAnnual O&amp;M Cost</v>
      </c>
      <c r="B64" s="4" t="s">
        <v>27</v>
      </c>
      <c r="C64" s="4" t="s">
        <v>5</v>
      </c>
      <c r="D64" s="4" t="str">
        <f t="shared" si="4"/>
        <v>General Service</v>
      </c>
      <c r="F64" s="87">
        <v>0</v>
      </c>
      <c r="H64" s="87"/>
    </row>
    <row r="65" spans="1:10" x14ac:dyDescent="0.2">
      <c r="A65" s="19" t="str">
        <f t="shared" si="3"/>
        <v>General ServiceAnnual O&amp;M Cost per MW</v>
      </c>
      <c r="B65" s="4" t="s">
        <v>88</v>
      </c>
      <c r="C65" s="4" t="s">
        <v>94</v>
      </c>
      <c r="D65" s="4" t="str">
        <f t="shared" si="4"/>
        <v>General Service</v>
      </c>
      <c r="F65" s="87">
        <v>0</v>
      </c>
      <c r="H65" s="87"/>
      <c r="J65" s="16"/>
    </row>
    <row r="66" spans="1:10" x14ac:dyDescent="0.2">
      <c r="A66" s="19" t="str">
        <f t="shared" si="3"/>
        <v>General ServiceCost of Equip + Install</v>
      </c>
      <c r="B66" s="4" t="s">
        <v>29</v>
      </c>
      <c r="C66" s="4" t="s">
        <v>30</v>
      </c>
      <c r="D66" s="4" t="str">
        <f t="shared" si="4"/>
        <v>General Service</v>
      </c>
      <c r="F66" s="184">
        <f>F26</f>
        <v>170</v>
      </c>
      <c r="H66" s="184"/>
      <c r="J66" s="4" t="s">
        <v>334</v>
      </c>
    </row>
    <row r="67" spans="1:10" x14ac:dyDescent="0.2">
      <c r="A67" s="19" t="str">
        <f t="shared" si="3"/>
        <v>General ServiceCost of Equip + Install (per kW basis)</v>
      </c>
      <c r="B67" s="4" t="s">
        <v>90</v>
      </c>
      <c r="C67" s="4" t="s">
        <v>92</v>
      </c>
      <c r="D67" s="4" t="str">
        <f t="shared" si="4"/>
        <v>General Service</v>
      </c>
      <c r="F67" s="87">
        <v>0</v>
      </c>
      <c r="H67" s="87"/>
      <c r="J67" s="16"/>
    </row>
    <row r="68" spans="1:10" x14ac:dyDescent="0.2">
      <c r="A68" s="19" t="str">
        <f t="shared" si="3"/>
        <v>General ServiceAMI Cost</v>
      </c>
      <c r="B68" s="4" t="s">
        <v>23</v>
      </c>
      <c r="C68" s="4" t="s">
        <v>87</v>
      </c>
      <c r="D68" s="4" t="str">
        <f t="shared" si="4"/>
        <v>General Service</v>
      </c>
      <c r="F68" s="87">
        <v>0</v>
      </c>
      <c r="H68" s="87"/>
      <c r="J68" s="16"/>
    </row>
    <row r="69" spans="1:10" x14ac:dyDescent="0.2">
      <c r="A69" s="19" t="str">
        <f t="shared" si="3"/>
        <v>General ServiceSummer DR Event Hours</v>
      </c>
      <c r="B69" s="72" t="s">
        <v>24</v>
      </c>
      <c r="C69" s="72" t="s">
        <v>25</v>
      </c>
      <c r="D69" s="72" t="str">
        <f t="shared" si="4"/>
        <v>General Service</v>
      </c>
      <c r="E69" s="74"/>
      <c r="F69" s="166">
        <f>F29</f>
        <v>75</v>
      </c>
      <c r="H69" s="166"/>
      <c r="I69" s="74"/>
      <c r="J69" s="4" t="s">
        <v>337</v>
      </c>
    </row>
    <row r="70" spans="1:10" x14ac:dyDescent="0.2">
      <c r="A70" s="19" t="str">
        <f t="shared" si="3"/>
        <v>General ServiceWinter DR Event Hours</v>
      </c>
      <c r="B70" s="72" t="s">
        <v>26</v>
      </c>
      <c r="C70" s="72" t="s">
        <v>25</v>
      </c>
      <c r="D70" s="72" t="str">
        <f t="shared" si="4"/>
        <v>General Service</v>
      </c>
      <c r="E70" s="74"/>
      <c r="F70" s="166">
        <f>F30</f>
        <v>75</v>
      </c>
      <c r="H70" s="166"/>
      <c r="I70" s="74"/>
      <c r="J70" s="4" t="s">
        <v>337</v>
      </c>
    </row>
    <row r="71" spans="1:10" x14ac:dyDescent="0.2">
      <c r="A71" s="19" t="str">
        <f t="shared" si="3"/>
        <v>General ServicePer kW Annual Incentive</v>
      </c>
      <c r="B71" s="4" t="s">
        <v>37</v>
      </c>
      <c r="C71" s="4" t="s">
        <v>93</v>
      </c>
      <c r="D71" s="4" t="str">
        <f t="shared" si="4"/>
        <v>General Service</v>
      </c>
      <c r="F71" s="87">
        <v>0</v>
      </c>
      <c r="H71" s="87"/>
      <c r="J71" s="16"/>
    </row>
    <row r="72" spans="1:10" x14ac:dyDescent="0.2">
      <c r="A72" s="19" t="str">
        <f t="shared" si="3"/>
        <v>General ServicePer kWh Annual Incentive</v>
      </c>
      <c r="B72" s="4" t="s">
        <v>38</v>
      </c>
      <c r="C72" s="4" t="s">
        <v>95</v>
      </c>
      <c r="D72" s="4" t="str">
        <f t="shared" si="4"/>
        <v>General Service</v>
      </c>
      <c r="F72" s="87">
        <v>0</v>
      </c>
      <c r="G72" s="69"/>
      <c r="H72" s="87"/>
      <c r="J72" s="16"/>
    </row>
    <row r="73" spans="1:10" x14ac:dyDescent="0.2">
      <c r="A73" s="19" t="str">
        <f t="shared" si="3"/>
        <v>General ServicePer Participant Annual Incentive</v>
      </c>
      <c r="B73" s="4" t="s">
        <v>39</v>
      </c>
      <c r="C73" s="4" t="s">
        <v>5</v>
      </c>
      <c r="D73" s="4" t="str">
        <f t="shared" si="4"/>
        <v>General Service</v>
      </c>
      <c r="F73" s="182">
        <v>24</v>
      </c>
      <c r="H73" s="87"/>
      <c r="J73" s="4" t="s">
        <v>185</v>
      </c>
    </row>
    <row r="74" spans="1:10" x14ac:dyDescent="0.2">
      <c r="A74" s="19" t="str">
        <f t="shared" si="3"/>
        <v>General ServiceProgram Life</v>
      </c>
      <c r="B74" s="4" t="s">
        <v>42</v>
      </c>
      <c r="C74" s="4" t="s">
        <v>43</v>
      </c>
      <c r="D74" s="4" t="str">
        <f t="shared" si="4"/>
        <v>General Service</v>
      </c>
      <c r="F74" s="88">
        <v>8</v>
      </c>
      <c r="H74" s="88"/>
    </row>
    <row r="75" spans="1:10" x14ac:dyDescent="0.2">
      <c r="A75" s="19" t="str">
        <f t="shared" si="3"/>
        <v>General ServiceProgram Start Year</v>
      </c>
      <c r="B75" s="4" t="s">
        <v>44</v>
      </c>
      <c r="C75" s="4" t="s">
        <v>45</v>
      </c>
      <c r="D75" s="4" t="str">
        <f t="shared" si="4"/>
        <v>General Service</v>
      </c>
      <c r="F75" s="88">
        <f>F35</f>
        <v>2026</v>
      </c>
      <c r="H75" s="88"/>
    </row>
    <row r="76" spans="1:10" x14ac:dyDescent="0.2">
      <c r="A76" s="19" t="str">
        <f t="shared" si="3"/>
        <v>General ServiceDe-rate</v>
      </c>
      <c r="B76" s="4" t="s">
        <v>31</v>
      </c>
      <c r="C76" s="4" t="s">
        <v>32</v>
      </c>
      <c r="D76" s="4" t="str">
        <f t="shared" si="4"/>
        <v>General Service</v>
      </c>
      <c r="F76" s="90">
        <v>1</v>
      </c>
      <c r="H76" s="90"/>
      <c r="J76" s="16"/>
    </row>
    <row r="77" spans="1:10" x14ac:dyDescent="0.2">
      <c r="A77" s="19" t="str">
        <f t="shared" si="3"/>
        <v>General ServiceNet to Gross Ratio (free ridership)</v>
      </c>
      <c r="B77" s="4" t="s">
        <v>33</v>
      </c>
      <c r="C77" s="4" t="s">
        <v>34</v>
      </c>
      <c r="D77" s="4" t="str">
        <f t="shared" si="4"/>
        <v>General Service</v>
      </c>
      <c r="F77" s="90">
        <v>1</v>
      </c>
      <c r="H77" s="90"/>
      <c r="J77" s="16"/>
    </row>
    <row r="103" spans="1:1" x14ac:dyDescent="0.2">
      <c r="A103" s="19"/>
    </row>
    <row r="141" spans="1:2" x14ac:dyDescent="0.2">
      <c r="A141" s="19" t="str">
        <f>D141&amp;B141</f>
        <v>Program Development Cost (per MW basis)</v>
      </c>
      <c r="B141" s="4" t="s">
        <v>134</v>
      </c>
    </row>
  </sheetData>
  <mergeCells count="12">
    <mergeCell ref="T38:T39"/>
    <mergeCell ref="U38:U39"/>
    <mergeCell ref="B43:B45"/>
    <mergeCell ref="C43:C45"/>
    <mergeCell ref="D43:D45"/>
    <mergeCell ref="J43:J45"/>
    <mergeCell ref="S38:S39"/>
    <mergeCell ref="B3:B5"/>
    <mergeCell ref="C3:C5"/>
    <mergeCell ref="D3:D5"/>
    <mergeCell ref="J3:J5"/>
    <mergeCell ref="R38:R39"/>
  </mergeCells>
  <hyperlinks>
    <hyperlink ref="Q41" r:id="rId1" xr:uid="{D69FC118-3EE2-4CEB-B01F-629C648D77A4}"/>
  </hyperlinks>
  <pageMargins left="0.7" right="0.7" top="0.75" bottom="0.75" header="0.3" footer="0.3"/>
  <pageSetup orientation="portrait" r:id="rId2"/>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D7158-D0EB-4C8F-BCDB-F2D4E7B505B5}">
  <dimension ref="B2:R7"/>
  <sheetViews>
    <sheetView workbookViewId="0">
      <selection activeCell="E24" sqref="E24"/>
    </sheetView>
  </sheetViews>
  <sheetFormatPr defaultRowHeight="15" x14ac:dyDescent="0.25"/>
  <cols>
    <col min="2" max="2" width="18.85546875" bestFit="1" customWidth="1"/>
    <col min="3" max="3" width="15.7109375" bestFit="1" customWidth="1"/>
    <col min="4" max="4" width="15.7109375" customWidth="1"/>
    <col min="5" max="5" width="82.5703125" bestFit="1" customWidth="1"/>
    <col min="6" max="6" width="42.85546875" bestFit="1" customWidth="1"/>
  </cols>
  <sheetData>
    <row r="2" spans="2:18" x14ac:dyDescent="0.25">
      <c r="B2" s="1" t="s">
        <v>688</v>
      </c>
      <c r="C2" s="1" t="s">
        <v>689</v>
      </c>
      <c r="D2" s="1" t="s">
        <v>690</v>
      </c>
      <c r="E2" s="1" t="s">
        <v>691</v>
      </c>
      <c r="F2" s="1" t="s">
        <v>77</v>
      </c>
      <c r="G2" s="1" t="s">
        <v>692</v>
      </c>
    </row>
    <row r="3" spans="2:18" x14ac:dyDescent="0.25">
      <c r="B3" s="1" t="s">
        <v>609</v>
      </c>
      <c r="C3" t="s">
        <v>693</v>
      </c>
      <c r="D3" t="s">
        <v>694</v>
      </c>
      <c r="E3" t="s">
        <v>695</v>
      </c>
      <c r="F3" t="s">
        <v>696</v>
      </c>
      <c r="G3" t="s">
        <v>697</v>
      </c>
    </row>
    <row r="4" spans="2:18" ht="135" x14ac:dyDescent="0.25">
      <c r="B4" s="1" t="s">
        <v>698</v>
      </c>
      <c r="C4" t="s">
        <v>693</v>
      </c>
      <c r="D4" t="s">
        <v>699</v>
      </c>
      <c r="E4" s="356" t="s">
        <v>700</v>
      </c>
      <c r="F4" t="s">
        <v>696</v>
      </c>
      <c r="G4" t="s">
        <v>701</v>
      </c>
    </row>
    <row r="5" spans="2:18" x14ac:dyDescent="0.25">
      <c r="B5" s="1" t="s">
        <v>145</v>
      </c>
      <c r="C5" s="495">
        <v>45444</v>
      </c>
      <c r="D5" t="s">
        <v>702</v>
      </c>
      <c r="E5" t="s">
        <v>703</v>
      </c>
      <c r="F5" t="s">
        <v>704</v>
      </c>
      <c r="G5" t="s">
        <v>705</v>
      </c>
      <c r="M5" t="s">
        <v>706</v>
      </c>
      <c r="O5" t="s">
        <v>707</v>
      </c>
      <c r="R5" t="s">
        <v>708</v>
      </c>
    </row>
    <row r="6" spans="2:18" x14ac:dyDescent="0.25">
      <c r="B6" s="1" t="s">
        <v>709</v>
      </c>
      <c r="C6" s="495">
        <v>45444</v>
      </c>
      <c r="D6" t="s">
        <v>710</v>
      </c>
      <c r="E6" t="s">
        <v>711</v>
      </c>
      <c r="F6" t="s">
        <v>712</v>
      </c>
      <c r="G6" t="s">
        <v>705</v>
      </c>
      <c r="M6" t="s">
        <v>706</v>
      </c>
      <c r="O6" t="s">
        <v>707</v>
      </c>
      <c r="R6" t="s">
        <v>708</v>
      </c>
    </row>
    <row r="7" spans="2:18" x14ac:dyDescent="0.25">
      <c r="B7" s="1" t="s">
        <v>713</v>
      </c>
      <c r="C7" t="s">
        <v>714</v>
      </c>
      <c r="D7" t="s">
        <v>710</v>
      </c>
      <c r="E7" t="s">
        <v>715</v>
      </c>
      <c r="F7" t="s">
        <v>716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5C520-6F5A-4E6A-A65D-3A40858F9B7F}">
  <sheetPr codeName="Sheet31">
    <tabColor theme="0" tint="-0.499984740745262"/>
  </sheetPr>
  <dimension ref="A1:R141"/>
  <sheetViews>
    <sheetView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18.5703125" style="4" customWidth="1"/>
    <col min="12" max="12" width="23.28515625" style="4" customWidth="1"/>
    <col min="13" max="14" width="9.28515625" style="4"/>
    <col min="15" max="15" width="13.28515625" style="4" bestFit="1" customWidth="1"/>
    <col min="16" max="17" width="10.42578125" style="4" bestFit="1" customWidth="1"/>
    <col min="18" max="16384" width="9.28515625" style="4"/>
  </cols>
  <sheetData>
    <row r="1" spans="1:17" s="5" customFormat="1" ht="15.75" x14ac:dyDescent="0.25">
      <c r="B1" s="12" t="s">
        <v>46</v>
      </c>
      <c r="C1" s="13" t="s">
        <v>507</v>
      </c>
      <c r="D1" s="4"/>
      <c r="E1" s="10"/>
      <c r="F1" s="19" t="str">
        <f>F3&amp;F5</f>
        <v>Market PotentialWA</v>
      </c>
      <c r="G1" s="10"/>
      <c r="H1" s="19" t="str">
        <f>H3&amp;H5</f>
        <v>Market PotentialID</v>
      </c>
      <c r="I1" s="10"/>
      <c r="J1" s="30"/>
      <c r="L1" s="328" t="s">
        <v>488</v>
      </c>
      <c r="M1" s="329"/>
      <c r="N1" s="330"/>
    </row>
    <row r="2" spans="1:17" ht="15.75" customHeight="1" x14ac:dyDescent="0.25">
      <c r="F2" s="42" t="s">
        <v>284</v>
      </c>
      <c r="H2" s="42" t="s">
        <v>284</v>
      </c>
      <c r="J2" s="30"/>
      <c r="L2" s="333" t="s">
        <v>151</v>
      </c>
      <c r="M2" s="331" t="s">
        <v>471</v>
      </c>
      <c r="N2" s="332" t="s">
        <v>472</v>
      </c>
    </row>
    <row r="3" spans="1:17"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7"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7"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7" ht="15" x14ac:dyDescent="0.25">
      <c r="B6" s="178" t="s">
        <v>76</v>
      </c>
      <c r="C6" s="8"/>
      <c r="D6" s="8"/>
      <c r="F6" s="8"/>
      <c r="H6" s="8"/>
      <c r="J6" s="9"/>
      <c r="L6" s="334" t="s">
        <v>234</v>
      </c>
      <c r="M6" s="337" t="e" cm="1">
        <f t="array" ref="M6">INDEX(#REF!,MATCH(LEFT($L6,3),LEFT(#REF!,3),0))*10^3/INDEX(#REF!,MATCH($L6,#REF!,0))</f>
        <v>#REF!</v>
      </c>
      <c r="N6" s="338" t="e" cm="1">
        <f t="array" ref="N6">INDEX(#REF!,MATCH(LEFT($L6,3),LEFT(#REF!,3),0))*10^3/INDEX(#REF!,MATCH($L6,#REF!,0))</f>
        <v>#REF!</v>
      </c>
      <c r="O6" s="44"/>
      <c r="Q6" s="71"/>
    </row>
    <row r="7" spans="1:17" ht="15" x14ac:dyDescent="0.25">
      <c r="A7" s="19" t="str">
        <f>D7&amp;B7</f>
        <v>ResidentialSteady State Participation Rate</v>
      </c>
      <c r="B7" s="4" t="s">
        <v>78</v>
      </c>
      <c r="C7" s="4" t="s">
        <v>79</v>
      </c>
      <c r="D7" s="41" t="s">
        <v>13</v>
      </c>
      <c r="F7" s="83">
        <f>'Pilot-CTA-2045 ERWH'!F7</f>
        <v>8.7999999999999995E-2</v>
      </c>
      <c r="H7" s="83"/>
      <c r="J7" s="16" t="s">
        <v>586</v>
      </c>
      <c r="L7" s="335" t="s">
        <v>152</v>
      </c>
      <c r="M7" s="331"/>
      <c r="N7" s="332"/>
      <c r="O7" s="59"/>
      <c r="Q7" s="119"/>
    </row>
    <row r="8" spans="1:17" ht="15" x14ac:dyDescent="0.25">
      <c r="A8" s="19" t="str">
        <f>D8&amp;B8</f>
        <v xml:space="preserve">ResidentialProgram ramp up period </v>
      </c>
      <c r="B8" s="4" t="s">
        <v>1</v>
      </c>
      <c r="C8" s="4" t="s">
        <v>2</v>
      </c>
      <c r="D8" s="4" t="str">
        <f>$D$7</f>
        <v>Residential</v>
      </c>
      <c r="F8" s="92">
        <v>3.5</v>
      </c>
      <c r="H8" s="92"/>
      <c r="L8" s="334" t="s">
        <v>13</v>
      </c>
      <c r="M8" s="358" t="e" cm="1">
        <f t="array" ref="M8">INDEX(#REF!,MATCH(LEFT($L8,3),LEFT(#REF!,3),0))*10^3/#REF!</f>
        <v>#REF!</v>
      </c>
      <c r="N8" s="359" t="e" cm="1">
        <f t="array" ref="N8">INDEX(#REF!,MATCH(LEFT($L8,3),LEFT(#REF!,3),0))*10^3/#REF!</f>
        <v>#REF!</v>
      </c>
      <c r="O8" s="44"/>
    </row>
    <row r="9" spans="1:17" ht="15" x14ac:dyDescent="0.25">
      <c r="A9" s="19" t="str">
        <f>D9&amp;B9</f>
        <v>ResidentialProgram Dropout Rate (Attrition)</v>
      </c>
      <c r="B9" s="4" t="s">
        <v>75</v>
      </c>
      <c r="C9" s="4" t="s">
        <v>80</v>
      </c>
      <c r="D9" s="4" t="str">
        <f>$D$7</f>
        <v>Residential</v>
      </c>
      <c r="F9" s="83">
        <v>0.01</v>
      </c>
      <c r="H9" s="83"/>
      <c r="J9" s="162"/>
      <c r="L9" s="334" t="s">
        <v>232</v>
      </c>
      <c r="M9" s="358" t="e" cm="1">
        <f t="array" ref="M9">INDEX(#REF!,MATCH(LEFT($L9,3),LEFT(#REF!,3),0))*10^3/INDEX(#REF!,MATCH($L9,#REF!,0))</f>
        <v>#REF!</v>
      </c>
      <c r="N9" s="359" t="e" cm="1">
        <f t="array" ref="N9">INDEX(#REF!,MATCH(LEFT($L9,3),LEFT(#REF!,3),0))*10^3/INDEX(#REF!,MATCH($L9,#REF!,0))</f>
        <v>#REF!</v>
      </c>
    </row>
    <row r="10" spans="1:17" ht="15" x14ac:dyDescent="0.25">
      <c r="A10" s="19"/>
      <c r="L10" s="334" t="s">
        <v>233</v>
      </c>
      <c r="M10" s="337" t="e" cm="1">
        <f t="array" ref="M10">INDEX(#REF!,MATCH(LEFT($L10,3),LEFT(#REF!,3),0))*10^3/INDEX(#REF!,MATCH($L10,#REF!,0))</f>
        <v>#REF!</v>
      </c>
      <c r="N10" s="338" t="e" cm="1">
        <f t="array" ref="N10">INDEX(#REF!,MATCH(LEFT($L10,3),LEFT(#REF!,3),0))*10^3/INDEX(#REF!,MATCH($L10,#REF!,0))</f>
        <v>#REF!</v>
      </c>
    </row>
    <row r="11" spans="1:17" ht="15.75" thickBot="1" x14ac:dyDescent="0.3">
      <c r="A11" s="19"/>
      <c r="B11" s="178"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7" ht="13.5" thickBot="1" x14ac:dyDescent="0.25">
      <c r="A12" s="19" t="str">
        <f t="shared" ref="A12:A37" si="0">D12&amp;B12</f>
        <v>ResidentialEvent Non-Performance Rate</v>
      </c>
      <c r="B12" s="4" t="s">
        <v>11</v>
      </c>
      <c r="C12" s="4" t="s">
        <v>12</v>
      </c>
      <c r="D12" s="4" t="str">
        <f>$D$7</f>
        <v>Residential</v>
      </c>
      <c r="F12" s="83">
        <v>0.03</v>
      </c>
      <c r="H12" s="83"/>
      <c r="J12" s="4" t="s">
        <v>336</v>
      </c>
    </row>
    <row r="13" spans="1:17" ht="15" x14ac:dyDescent="0.25">
      <c r="A13" s="19" t="str">
        <f t="shared" si="0"/>
        <v>ResidentialPer Customer Summer Peak Reduction (%)</v>
      </c>
      <c r="B13" s="4" t="s">
        <v>18</v>
      </c>
      <c r="C13" s="4" t="s">
        <v>19</v>
      </c>
      <c r="D13" s="4" t="str">
        <f>$D$7</f>
        <v>Residential</v>
      </c>
      <c r="F13" s="83"/>
      <c r="G13" s="74"/>
      <c r="H13" s="83"/>
      <c r="I13" s="74"/>
      <c r="L13" s="328" t="s">
        <v>489</v>
      </c>
      <c r="M13" s="329" t="s">
        <v>151</v>
      </c>
      <c r="N13" s="330" t="s">
        <v>152</v>
      </c>
    </row>
    <row r="14" spans="1:17" ht="15" x14ac:dyDescent="0.25">
      <c r="A14" s="19" t="str">
        <f t="shared" si="0"/>
        <v>ResidentialPer Customer Summer Peak Reduction (kW)</v>
      </c>
      <c r="B14" s="4" t="s">
        <v>20</v>
      </c>
      <c r="C14" s="4" t="s">
        <v>91</v>
      </c>
      <c r="D14" s="4" t="str">
        <f>$D$7</f>
        <v>Residential</v>
      </c>
      <c r="F14" s="86">
        <f>'Parent-CTA-2045 ERWH'!F14</f>
        <v>0.16</v>
      </c>
      <c r="G14" s="74"/>
      <c r="H14" s="86"/>
      <c r="I14" s="74"/>
      <c r="J14" s="16" t="str">
        <f>'Parent-CTA-2045 ERWH'!J14</f>
        <v>BPA 2018 CTA-2045 Water Heater Demonstration Report- Summer PM impact, derated to align with WH proportion of peak load from EE study</v>
      </c>
      <c r="K14" s="4" t="s">
        <v>358</v>
      </c>
      <c r="L14" s="366" t="s">
        <v>471</v>
      </c>
      <c r="M14" s="365" t="e">
        <f>IF(F14&gt;0,F14/INDEX($M$3:$M$6,MATCH($D14,$L$3:$L$6,0)),F13*INDEX($M$3:$M$6,MATCH($D14,$L$3:$L$6,0)))</f>
        <v>#REF!</v>
      </c>
      <c r="N14" s="367" t="e">
        <f>IF(H14&gt;0,H14/INDEX($M$8:$M$11,MATCH($D14,$L$8:$L$11,0)),H13*INDEX($M$8:$M$11,MATCH($D14,$L$8:$L$11,0)))</f>
        <v>#REF!</v>
      </c>
    </row>
    <row r="15" spans="1:17"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7" x14ac:dyDescent="0.2">
      <c r="A16" s="19" t="str">
        <f t="shared" si="0"/>
        <v>ResidentialPer Customer Winter Peak Reduction (kW)</v>
      </c>
      <c r="B16" s="4" t="s">
        <v>22</v>
      </c>
      <c r="C16" s="4" t="s">
        <v>91</v>
      </c>
      <c r="D16" s="4" t="str">
        <f>$D$7</f>
        <v>Residential</v>
      </c>
      <c r="F16" s="86">
        <f>'Parent-CTA-2045 ERWH'!F16</f>
        <v>0.37</v>
      </c>
      <c r="G16" s="74"/>
      <c r="H16" s="86"/>
      <c r="I16" s="74"/>
      <c r="J16" s="16" t="str">
        <f>'Parent-CTA-2045 ERWH'!J16</f>
        <v>BPA 2018 CTA-2045 Water Heater Demonstration Report- Winter AM impact, derated to align with WH proportion of peak load from EE study</v>
      </c>
      <c r="K16" s="4" t="s">
        <v>358</v>
      </c>
    </row>
    <row r="17" spans="1:18" x14ac:dyDescent="0.2">
      <c r="A17" s="19" t="str">
        <f t="shared" si="0"/>
        <v/>
      </c>
    </row>
    <row r="18" spans="1:18" ht="15" customHeight="1" x14ac:dyDescent="0.2">
      <c r="A18" s="19"/>
      <c r="B18" s="178" t="s">
        <v>48</v>
      </c>
      <c r="C18" s="8"/>
      <c r="D18" s="8"/>
      <c r="F18" s="8"/>
      <c r="H18" s="8"/>
      <c r="J18" s="9"/>
    </row>
    <row r="19" spans="1:18" x14ac:dyDescent="0.2">
      <c r="A19" s="19" t="str">
        <f t="shared" si="0"/>
        <v>ResidentialProgram Development Cost</v>
      </c>
      <c r="B19" s="4" t="s">
        <v>40</v>
      </c>
      <c r="C19" s="4" t="s">
        <v>41</v>
      </c>
      <c r="D19" s="4" t="str">
        <f t="shared" ref="D19:D37" si="1">$D$7</f>
        <v>Residential</v>
      </c>
      <c r="F19" s="87" t="e">
        <f>$O$26*(INDEX($P$28:$Q$32,MATCH($D19,$O$28:$O$32,0),MATCH(F$5,$P$27:$Q$27,0))/2)</f>
        <v>#N/A</v>
      </c>
      <c r="H19" s="87"/>
      <c r="J19" s="4" t="s">
        <v>538</v>
      </c>
      <c r="O19" s="64" t="s">
        <v>326</v>
      </c>
      <c r="P19" s="64"/>
      <c r="Q19" s="64"/>
      <c r="R19" s="64"/>
    </row>
    <row r="20" spans="1:18" x14ac:dyDescent="0.2">
      <c r="A20" s="19" t="str">
        <f t="shared" si="0"/>
        <v>ResidentialProgram Development Cost (per MW basis)</v>
      </c>
      <c r="B20" s="4" t="s">
        <v>134</v>
      </c>
      <c r="C20" s="4" t="str">
        <f>C22</f>
        <v>$/MW @meter</v>
      </c>
      <c r="D20" s="4" t="str">
        <f t="shared" si="1"/>
        <v>Residential</v>
      </c>
      <c r="F20" s="115" t="str">
        <f>IFERROR(F19/INDEX(#REF!,MATCH($D20,$O$28:$O$32,0),MATCH(F$5,#REF!,0)),"-")</f>
        <v>-</v>
      </c>
      <c r="H20" s="115"/>
      <c r="J20" s="16"/>
      <c r="O20" s="64"/>
      <c r="P20" s="64"/>
      <c r="Q20" s="64"/>
      <c r="R20" s="64"/>
    </row>
    <row r="21" spans="1:18" x14ac:dyDescent="0.2">
      <c r="A21" s="19" t="str">
        <f t="shared" si="0"/>
        <v>ResidentialAnnual Program Administration Cost</v>
      </c>
      <c r="B21" s="4" t="s">
        <v>4</v>
      </c>
      <c r="C21" s="4" t="s">
        <v>28</v>
      </c>
      <c r="D21" s="4" t="str">
        <f t="shared" si="1"/>
        <v>Residential</v>
      </c>
      <c r="F21" s="87" t="e">
        <f>$O$24*(INDEX($P$28:$Q$32,MATCH($D21,$O$28:$O$32,0),MATCH(F$5,$P$27:$Q$27,0))/2)</f>
        <v>#N/A</v>
      </c>
      <c r="H21" s="87"/>
      <c r="J21" s="4" t="s">
        <v>538</v>
      </c>
      <c r="O21" s="64" t="s">
        <v>551</v>
      </c>
      <c r="P21" s="64"/>
      <c r="Q21" s="64"/>
      <c r="R21" s="64"/>
    </row>
    <row r="22" spans="1:18" x14ac:dyDescent="0.2">
      <c r="A22" s="19" t="str">
        <f t="shared" si="0"/>
        <v>ResidentialAnnual Program Administration Cost (per MW basis)</v>
      </c>
      <c r="B22" s="4" t="s">
        <v>89</v>
      </c>
      <c r="C22" s="4" t="s">
        <v>94</v>
      </c>
      <c r="D22" s="4" t="str">
        <f t="shared" si="1"/>
        <v>Residential</v>
      </c>
      <c r="F22" s="115" t="str">
        <f>IFERROR(F21/INDEX(#REF!,MATCH($D22,$O$28:$O$32,0),MATCH(F$5,#REF!,0)),"-")</f>
        <v>-</v>
      </c>
      <c r="H22" s="115"/>
      <c r="J22" s="16"/>
      <c r="O22" s="64"/>
      <c r="P22" s="64"/>
      <c r="Q22" s="64"/>
      <c r="R22" s="64"/>
    </row>
    <row r="23" spans="1:18" ht="15" x14ac:dyDescent="0.25">
      <c r="A23" s="19" t="str">
        <f t="shared" si="0"/>
        <v>ResidentialPer Customer Annual Marketing/Recruitment Cost</v>
      </c>
      <c r="B23" s="4" t="s">
        <v>35</v>
      </c>
      <c r="C23" s="4" t="s">
        <v>36</v>
      </c>
      <c r="D23" s="4" t="str">
        <f t="shared" si="1"/>
        <v>Residential</v>
      </c>
      <c r="F23" s="87">
        <v>60</v>
      </c>
      <c r="H23" s="87"/>
      <c r="J23" s="18" t="s">
        <v>288</v>
      </c>
      <c r="K23" s="4" t="s">
        <v>335</v>
      </c>
      <c r="O23" s="65" t="s">
        <v>111</v>
      </c>
      <c r="P23" s="66"/>
      <c r="Q23" s="64"/>
      <c r="R23" s="64"/>
    </row>
    <row r="24" spans="1:18" ht="15" x14ac:dyDescent="0.25">
      <c r="A24" s="19" t="str">
        <f t="shared" si="0"/>
        <v>ResidentialAnnual O&amp;M Cost</v>
      </c>
      <c r="B24" s="4" t="s">
        <v>27</v>
      </c>
      <c r="C24" s="4" t="s">
        <v>5</v>
      </c>
      <c r="D24" s="4" t="str">
        <f t="shared" si="1"/>
        <v>Residential</v>
      </c>
      <c r="F24" s="87">
        <v>0</v>
      </c>
      <c r="H24" s="87"/>
      <c r="O24" s="388">
        <f>INDEX('Admin Costs and Asmptns.'!$D$14:$D$28,MATCH(IF(LEFT($C$1,9)="Ancillary","Ancillary Services",IF(LEFT($C$1,9)="CTA-2045 ", "CTA-2045 ",IF(LEFT($C$1,9)="Time-of-u","Time-of-use Rates",$C$1))),'Admin Costs and Asmptns.'!$B$14:$B$28,0))</f>
        <v>60000</v>
      </c>
      <c r="P24" s="64"/>
      <c r="Q24" s="66"/>
      <c r="R24" s="66"/>
    </row>
    <row r="25" spans="1:18" x14ac:dyDescent="0.2">
      <c r="A25" s="19" t="str">
        <f t="shared" si="0"/>
        <v>ResidentialAnnual O&amp;M Cost per MW</v>
      </c>
      <c r="B25" s="4" t="s">
        <v>88</v>
      </c>
      <c r="C25" s="4" t="s">
        <v>94</v>
      </c>
      <c r="D25" s="4" t="str">
        <f t="shared" si="1"/>
        <v>Residential</v>
      </c>
      <c r="F25" s="87">
        <v>0</v>
      </c>
      <c r="H25" s="87"/>
      <c r="J25" s="16"/>
      <c r="O25" s="65" t="s">
        <v>112</v>
      </c>
      <c r="P25" s="64"/>
      <c r="Q25" s="64"/>
      <c r="R25" s="64"/>
    </row>
    <row r="26" spans="1:18" x14ac:dyDescent="0.2">
      <c r="A26" s="19" t="str">
        <f t="shared" si="0"/>
        <v>ResidentialCost of Equip + Install</v>
      </c>
      <c r="B26" s="4" t="s">
        <v>29</v>
      </c>
      <c r="C26" s="4" t="s">
        <v>30</v>
      </c>
      <c r="D26" s="4" t="str">
        <f t="shared" si="1"/>
        <v>Residential</v>
      </c>
      <c r="F26" s="87">
        <v>0</v>
      </c>
      <c r="H26" s="87"/>
      <c r="J26" s="4" t="s">
        <v>380</v>
      </c>
      <c r="O26" s="388">
        <f>INDEX('Admin Costs and Asmptns.'!$E$14:$E$28,MATCH(IF(LEFT($C$1,9)="Ancillary","Ancillary Services",IF(LEFT($C$1,9)="CTA-2045 ", "CTA-2045 ",IF(LEFT($C$1,9)="Time-of-u","Time-of-use Rates",$C$1))),'Admin Costs and Asmptns.'!$B$14:$B$28,0))</f>
        <v>75000</v>
      </c>
      <c r="P26" s="64"/>
      <c r="Q26" s="64"/>
      <c r="R26" s="64"/>
    </row>
    <row r="27" spans="1:18" x14ac:dyDescent="0.2">
      <c r="A27" s="19" t="str">
        <f t="shared" si="0"/>
        <v>ResidentialCost of Equip + Install (per kW basis)</v>
      </c>
      <c r="B27" s="4" t="s">
        <v>90</v>
      </c>
      <c r="C27" s="4" t="s">
        <v>92</v>
      </c>
      <c r="D27" s="4" t="str">
        <f t="shared" si="1"/>
        <v>Residential</v>
      </c>
      <c r="F27" s="87">
        <v>0</v>
      </c>
      <c r="H27" s="87"/>
      <c r="J27" s="16"/>
      <c r="O27" s="64"/>
      <c r="P27" s="64" t="s">
        <v>151</v>
      </c>
      <c r="Q27" s="64" t="s">
        <v>152</v>
      </c>
      <c r="R27" s="64"/>
    </row>
    <row r="28" spans="1:18" ht="12.75" customHeight="1" x14ac:dyDescent="0.25">
      <c r="A28" s="19" t="str">
        <f t="shared" si="0"/>
        <v>ResidentialAMI Cost</v>
      </c>
      <c r="B28" s="4" t="s">
        <v>23</v>
      </c>
      <c r="C28" s="4" t="s">
        <v>87</v>
      </c>
      <c r="D28" s="4" t="str">
        <f t="shared" si="1"/>
        <v>Residential</v>
      </c>
      <c r="F28" s="87">
        <v>0</v>
      </c>
      <c r="H28" s="87"/>
      <c r="J28" s="16"/>
      <c r="O28" s="64" t="s">
        <v>13</v>
      </c>
      <c r="P28" s="129" t="e" cm="1">
        <f t="array" ref="P28">INDEX('Admin Costs and Asmptns.'!$C$39:$K$70,MATCH($C$1,'Admin Costs and Asmptns.'!$B$39:$B$70,0),MATCH(P$27&amp;"_"&amp;$O28,'Admin Costs and Asmptns.'!$C$37:$K$37&amp;"_"&amp;'Admin Costs and Asmptns.'!$C$38:$K$38,0))</f>
        <v>#N/A</v>
      </c>
      <c r="Q28" s="129" t="e" cm="1">
        <f t="array" ref="Q28">INDEX('Admin Costs and Asmptns.'!$C$39:$K$70,MATCH($C$1,'Admin Costs and Asmptns.'!$B$39:$B$70,0),MATCH(Q$27&amp;"_"&amp;$O28,'Admin Costs and Asmptns.'!$C$37:$K$37&amp;"_"&amp;'Admin Costs and Asmptns.'!$C$38:$K$38,0))</f>
        <v>#N/A</v>
      </c>
      <c r="R28" s="129"/>
    </row>
    <row r="29" spans="1:18" ht="15" x14ac:dyDescent="0.25">
      <c r="A29" s="19" t="str">
        <f t="shared" si="0"/>
        <v>ResidentialSummer DR Event Hours</v>
      </c>
      <c r="B29" s="72" t="s">
        <v>24</v>
      </c>
      <c r="C29" s="72" t="s">
        <v>25</v>
      </c>
      <c r="D29" s="72" t="str">
        <f t="shared" si="1"/>
        <v>Residential</v>
      </c>
      <c r="E29" s="74"/>
      <c r="F29" s="166">
        <v>75</v>
      </c>
      <c r="H29" s="166"/>
      <c r="J29" s="4" t="s">
        <v>337</v>
      </c>
      <c r="O29" s="64" t="s">
        <v>232</v>
      </c>
      <c r="P29" s="129" t="e" cm="1">
        <f t="array" ref="P29">INDEX('Admin Costs and Asmptns.'!$C$39:$K$70,MATCH($C$1,'Admin Costs and Asmptns.'!$B$39:$B$70,0),MATCH(P$27&amp;"_"&amp;$O29,'Admin Costs and Asmptns.'!$C$37:$K$37&amp;"_"&amp;'Admin Costs and Asmptns.'!$C$38:$K$38,0))</f>
        <v>#N/A</v>
      </c>
      <c r="Q29" s="129" t="e" cm="1">
        <f t="array" ref="Q29">INDEX('Admin Costs and Asmptns.'!$C$39:$K$70,MATCH($C$1,'Admin Costs and Asmptns.'!$B$39:$B$70,0),MATCH(Q$27&amp;"_"&amp;$O29,'Admin Costs and Asmptns.'!$C$37:$K$37&amp;"_"&amp;'Admin Costs and Asmptns.'!$C$38:$K$38,0))</f>
        <v>#N/A</v>
      </c>
      <c r="R29" s="129"/>
    </row>
    <row r="30" spans="1:18" ht="15" x14ac:dyDescent="0.25">
      <c r="A30" s="19" t="str">
        <f t="shared" si="0"/>
        <v>ResidentialWinter DR Event Hours</v>
      </c>
      <c r="B30" s="72" t="s">
        <v>26</v>
      </c>
      <c r="C30" s="72" t="s">
        <v>25</v>
      </c>
      <c r="D30" s="72" t="str">
        <f t="shared" si="1"/>
        <v>Residential</v>
      </c>
      <c r="E30" s="74"/>
      <c r="F30" s="166">
        <v>75</v>
      </c>
      <c r="G30" s="74"/>
      <c r="H30" s="166"/>
      <c r="I30" s="74"/>
      <c r="J30" s="4" t="s">
        <v>337</v>
      </c>
      <c r="O30" s="64" t="s">
        <v>233</v>
      </c>
      <c r="P30" s="129" t="e" cm="1">
        <f t="array" ref="P30">INDEX('Admin Costs and Asmptns.'!$C$39:$K$70,MATCH($C$1,'Admin Costs and Asmptns.'!$B$39:$B$70,0),MATCH(P$27&amp;"_"&amp;$O30,'Admin Costs and Asmptns.'!$C$37:$K$37&amp;"_"&amp;'Admin Costs and Asmptns.'!$C$38:$K$38,0))</f>
        <v>#N/A</v>
      </c>
      <c r="Q30" s="129" t="e" cm="1">
        <f t="array" ref="Q30">INDEX('Admin Costs and Asmptns.'!$C$39:$K$70,MATCH($C$1,'Admin Costs and Asmptns.'!$B$39:$B$70,0),MATCH(Q$27&amp;"_"&amp;$O30,'Admin Costs and Asmptns.'!$C$37:$K$37&amp;"_"&amp;'Admin Costs and Asmptns.'!$C$38:$K$38,0))</f>
        <v>#N/A</v>
      </c>
      <c r="R30" s="129"/>
    </row>
    <row r="31" spans="1:18" x14ac:dyDescent="0.2">
      <c r="A31" s="19" t="str">
        <f t="shared" si="0"/>
        <v>ResidentialPer kW Annual Incentive</v>
      </c>
      <c r="B31" s="4" t="s">
        <v>37</v>
      </c>
      <c r="C31" s="4" t="s">
        <v>93</v>
      </c>
      <c r="D31" s="4" t="str">
        <f t="shared" si="1"/>
        <v>Residential</v>
      </c>
      <c r="F31" s="87">
        <v>0</v>
      </c>
      <c r="H31" s="87"/>
      <c r="J31" s="16"/>
      <c r="O31" s="64" t="s">
        <v>234</v>
      </c>
      <c r="P31" s="95" t="e" cm="1">
        <f t="array" ref="P31">INDEX('Admin Costs and Asmptns.'!$C$39:$K$70,MATCH($C$1,'Admin Costs and Asmptns.'!$B$39:$B$70,0),MATCH(P$27&amp;"_"&amp;$O31,'Admin Costs and Asmptns.'!$C$37:$K$37&amp;"_"&amp;'Admin Costs and Asmptns.'!$C$38:$K$38,0))</f>
        <v>#N/A</v>
      </c>
      <c r="Q31" s="95" t="e" cm="1">
        <f t="array" ref="Q31">INDEX('Admin Costs and Asmptns.'!$C$39:$K$70,MATCH($C$1,'Admin Costs and Asmptns.'!$B$39:$B$70,0),MATCH(Q$27&amp;"_"&amp;$O31,'Admin Costs and Asmptns.'!$C$37:$K$37&amp;"_"&amp;'Admin Costs and Asmptns.'!$C$38:$K$38,0))</f>
        <v>#N/A</v>
      </c>
      <c r="R31" s="95"/>
    </row>
    <row r="32" spans="1:18" x14ac:dyDescent="0.2">
      <c r="A32" s="19" t="str">
        <f t="shared" si="0"/>
        <v>ResidentialPer kWh Annual Incentive</v>
      </c>
      <c r="B32" s="4" t="s">
        <v>38</v>
      </c>
      <c r="C32" s="4" t="s">
        <v>95</v>
      </c>
      <c r="D32" s="4" t="str">
        <f t="shared" si="1"/>
        <v>Residential</v>
      </c>
      <c r="F32" s="87">
        <v>0</v>
      </c>
      <c r="G32" s="69"/>
      <c r="H32" s="87"/>
      <c r="I32" s="69"/>
      <c r="J32" s="16"/>
      <c r="O32" s="64"/>
      <c r="P32" s="67"/>
      <c r="Q32" s="67"/>
      <c r="R32" s="67"/>
    </row>
    <row r="33" spans="1:18" ht="12.75" customHeight="1" x14ac:dyDescent="0.2">
      <c r="A33" s="19" t="str">
        <f t="shared" si="0"/>
        <v>ResidentialPer Participant Annual Incentive</v>
      </c>
      <c r="B33" s="4" t="s">
        <v>39</v>
      </c>
      <c r="C33" s="4" t="s">
        <v>5</v>
      </c>
      <c r="D33" s="4" t="str">
        <f t="shared" si="1"/>
        <v>Residential</v>
      </c>
      <c r="F33" s="182">
        <v>24</v>
      </c>
      <c r="H33" s="87"/>
      <c r="J33" s="4" t="s">
        <v>185</v>
      </c>
      <c r="O33" s="64" t="s">
        <v>123</v>
      </c>
      <c r="P33" s="181" t="e">
        <f>SUM(P28:P31)</f>
        <v>#N/A</v>
      </c>
      <c r="Q33" s="181" t="e">
        <f>SUM(Q28:Q31)</f>
        <v>#N/A</v>
      </c>
      <c r="R33" s="181" t="e">
        <f>SUM(P33:Q33)</f>
        <v>#N/A</v>
      </c>
    </row>
    <row r="34" spans="1:18" ht="15" x14ac:dyDescent="0.25">
      <c r="A34" s="19" t="str">
        <f t="shared" si="0"/>
        <v>ResidentialProgram Life</v>
      </c>
      <c r="B34" s="4" t="s">
        <v>42</v>
      </c>
      <c r="C34" s="4" t="s">
        <v>43</v>
      </c>
      <c r="D34" s="4" t="str">
        <f t="shared" si="1"/>
        <v>Residential</v>
      </c>
      <c r="F34" s="88">
        <v>8</v>
      </c>
      <c r="H34" s="88"/>
      <c r="N34"/>
      <c r="O34" s="99"/>
      <c r="P34" s="99"/>
      <c r="Q34" s="100"/>
      <c r="R34" s="100"/>
    </row>
    <row r="35" spans="1:18" ht="15" x14ac:dyDescent="0.25">
      <c r="A35" s="19" t="str">
        <f t="shared" si="0"/>
        <v>ResidentialProgram Start Year</v>
      </c>
      <c r="B35" s="4" t="s">
        <v>44</v>
      </c>
      <c r="C35" s="4" t="s">
        <v>45</v>
      </c>
      <c r="D35" s="4" t="str">
        <f t="shared" si="1"/>
        <v>Residential</v>
      </c>
      <c r="F35" s="88">
        <v>2024</v>
      </c>
      <c r="H35" s="88"/>
      <c r="N35"/>
      <c r="O35" s="99"/>
      <c r="P35" s="99"/>
      <c r="Q35" s="100"/>
      <c r="R35" s="100"/>
    </row>
    <row r="36" spans="1:18" x14ac:dyDescent="0.2">
      <c r="A36" s="19" t="str">
        <f t="shared" si="0"/>
        <v>ResidentialDe-rate</v>
      </c>
      <c r="B36" s="4" t="s">
        <v>31</v>
      </c>
      <c r="C36" s="4" t="s">
        <v>32</v>
      </c>
      <c r="D36" s="4" t="str">
        <f t="shared" si="1"/>
        <v>Residential</v>
      </c>
      <c r="F36" s="90">
        <v>1</v>
      </c>
      <c r="H36" s="90"/>
      <c r="J36" s="16"/>
    </row>
    <row r="37" spans="1:18" x14ac:dyDescent="0.2">
      <c r="A37" s="19" t="str">
        <f t="shared" si="0"/>
        <v>ResidentialNet to Gross Ratio (free ridership)</v>
      </c>
      <c r="B37" s="4" t="s">
        <v>33</v>
      </c>
      <c r="C37" s="4" t="s">
        <v>34</v>
      </c>
      <c r="D37" s="4" t="str">
        <f t="shared" si="1"/>
        <v>Residential</v>
      </c>
      <c r="F37" s="90">
        <v>1</v>
      </c>
      <c r="H37" s="90"/>
      <c r="J37" s="16"/>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x14ac:dyDescent="0.2">
      <c r="B46" s="178" t="s">
        <v>76</v>
      </c>
      <c r="C46" s="8"/>
      <c r="D46" s="8"/>
      <c r="F46" s="8"/>
      <c r="H46" s="8"/>
      <c r="J46" s="9"/>
    </row>
    <row r="47" spans="1:18" ht="15" x14ac:dyDescent="0.25">
      <c r="A47" s="19" t="str">
        <f>D47&amp;B47</f>
        <v>General ServiceSteady State Participation Rate</v>
      </c>
      <c r="B47" s="4" t="s">
        <v>78</v>
      </c>
      <c r="C47" s="4" t="s">
        <v>79</v>
      </c>
      <c r="D47" s="41" t="s">
        <v>232</v>
      </c>
      <c r="F47" s="83">
        <f>'Pilot-CTA-2045 ERWH'!F47</f>
        <v>0.05</v>
      </c>
      <c r="H47" s="83"/>
      <c r="J47" s="4" t="s">
        <v>586</v>
      </c>
      <c r="L47" s="78"/>
      <c r="M47" s="71"/>
    </row>
    <row r="48" spans="1:18" x14ac:dyDescent="0.2">
      <c r="A48" s="19" t="str">
        <f>D48&amp;B48</f>
        <v xml:space="preserve">General ServiceProgram ramp up period </v>
      </c>
      <c r="B48" s="4" t="s">
        <v>1</v>
      </c>
      <c r="C48" s="4" t="s">
        <v>2</v>
      </c>
      <c r="D48" s="4" t="str">
        <f>$D$47</f>
        <v>General Service</v>
      </c>
      <c r="F48" s="92">
        <v>3.5</v>
      </c>
      <c r="H48" s="92"/>
      <c r="J48" s="16"/>
    </row>
    <row r="49" spans="1:14" x14ac:dyDescent="0.2">
      <c r="A49" s="19" t="str">
        <f>D49&amp;B49</f>
        <v>General ServiceProgram Dropout Rate (Attrition)</v>
      </c>
      <c r="B49" s="4" t="s">
        <v>75</v>
      </c>
      <c r="C49" s="4" t="s">
        <v>80</v>
      </c>
      <c r="D49" s="4" t="str">
        <f>$D$47</f>
        <v>General Service</v>
      </c>
      <c r="F49" s="83">
        <f>F9</f>
        <v>0.01</v>
      </c>
      <c r="H49" s="83"/>
    </row>
    <row r="50" spans="1:14" x14ac:dyDescent="0.2">
      <c r="A50" s="19" t="str">
        <f>D50&amp;B50</f>
        <v/>
      </c>
    </row>
    <row r="51" spans="1:14" x14ac:dyDescent="0.2">
      <c r="A51" s="19"/>
      <c r="B51" s="178"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v>0.03</v>
      </c>
      <c r="H52" s="83"/>
    </row>
    <row r="53" spans="1:14" ht="15" x14ac:dyDescent="0.25">
      <c r="A53" s="19" t="str">
        <f t="shared" si="2"/>
        <v>General ServicePer Customer Summer Peak Reduction (%)</v>
      </c>
      <c r="B53" s="4" t="s">
        <v>18</v>
      </c>
      <c r="C53" s="4" t="s">
        <v>19</v>
      </c>
      <c r="D53" s="4" t="str">
        <f>$D$47</f>
        <v>General Service</v>
      </c>
      <c r="F53" s="83"/>
      <c r="G53" s="74"/>
      <c r="H53" s="83"/>
      <c r="I53" s="74"/>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f>F14*2.5</f>
        <v>0.4</v>
      </c>
      <c r="G54" s="74"/>
      <c r="H54" s="86"/>
      <c r="I54" s="74"/>
      <c r="J54" s="16" t="s">
        <v>600</v>
      </c>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4" x14ac:dyDescent="0.2">
      <c r="A56" s="19" t="str">
        <f t="shared" si="2"/>
        <v>General ServicePer Customer Winter Peak Reduction (kW)</v>
      </c>
      <c r="B56" s="4" t="s">
        <v>22</v>
      </c>
      <c r="C56" s="4" t="s">
        <v>91</v>
      </c>
      <c r="D56" s="4" t="str">
        <f>$D$47</f>
        <v>General Service</v>
      </c>
      <c r="F56" s="86">
        <f>F16*2.5</f>
        <v>0.92500000000000004</v>
      </c>
      <c r="G56" s="74"/>
      <c r="H56" s="86"/>
      <c r="I56" s="74"/>
      <c r="J56" s="16" t="s">
        <v>600</v>
      </c>
      <c r="M56" s="56"/>
    </row>
    <row r="57" spans="1:14" x14ac:dyDescent="0.2">
      <c r="A57" s="19" t="str">
        <f t="shared" si="2"/>
        <v/>
      </c>
    </row>
    <row r="58" spans="1:14" x14ac:dyDescent="0.2">
      <c r="A58" s="19"/>
      <c r="B58" s="178"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t="e">
        <f>$O$26*(INDEX($P$28:$Q$32,MATCH($D59,$O$28:$O$32,0),MATCH(F$5,$P$27:$Q$27,0))/2)</f>
        <v>#N/A</v>
      </c>
      <c r="H59" s="87"/>
      <c r="J59" s="4" t="s">
        <v>538</v>
      </c>
    </row>
    <row r="60" spans="1:14" x14ac:dyDescent="0.2">
      <c r="A60" s="19" t="str">
        <f t="shared" si="3"/>
        <v>General ServiceProgram Development Cost (per MW basis)</v>
      </c>
      <c r="B60" s="4" t="s">
        <v>134</v>
      </c>
      <c r="C60" s="4" t="str">
        <f>C62</f>
        <v>$/MW @meter</v>
      </c>
      <c r="D60" s="4" t="str">
        <f>D61</f>
        <v>General Service</v>
      </c>
      <c r="F60" s="115" t="str">
        <f>IFERROR(F59/INDEX(#REF!,MATCH($D60,$O$28:$O$32,0),MATCH(F$5,#REF!,0)),"-")</f>
        <v>-</v>
      </c>
      <c r="H60" s="115"/>
      <c r="J60" s="16"/>
    </row>
    <row r="61" spans="1:14" x14ac:dyDescent="0.2">
      <c r="A61" s="19" t="str">
        <f t="shared" si="3"/>
        <v>General ServiceAnnual Program Administration Cost</v>
      </c>
      <c r="B61" s="4" t="s">
        <v>4</v>
      </c>
      <c r="C61" s="4" t="s">
        <v>28</v>
      </c>
      <c r="D61" s="4" t="str">
        <f t="shared" si="4"/>
        <v>General Service</v>
      </c>
      <c r="F61" s="87" t="e">
        <f>$O$24*(INDEX($P$28:$Q$33,MATCH($D61,$O$28:$O$33,0),MATCH(F$5,$P$27:$Q$27,0))/2)</f>
        <v>#N/A</v>
      </c>
      <c r="H61" s="87"/>
      <c r="J61" s="4" t="s">
        <v>538</v>
      </c>
    </row>
    <row r="62" spans="1:14" x14ac:dyDescent="0.2">
      <c r="A62" s="19" t="str">
        <f t="shared" si="3"/>
        <v>General ServiceAnnual Program Administration Cost (per MW basis)</v>
      </c>
      <c r="B62" s="4" t="s">
        <v>89</v>
      </c>
      <c r="C62" s="4" t="s">
        <v>94</v>
      </c>
      <c r="D62" s="4" t="str">
        <f t="shared" si="4"/>
        <v>General Service</v>
      </c>
      <c r="F62" s="115" t="str">
        <f>IFERROR(F61/INDEX(#REF!,MATCH($D62,$O$28:$O$32,0),MATCH(F$5,#REF!,0)),"-")</f>
        <v>-</v>
      </c>
      <c r="H62" s="115"/>
      <c r="J62" s="16"/>
    </row>
    <row r="63" spans="1:14" x14ac:dyDescent="0.2">
      <c r="A63" s="19" t="str">
        <f t="shared" si="3"/>
        <v>General ServicePer Customer Annual Marketing/Recruitment Cost</v>
      </c>
      <c r="B63" s="4" t="s">
        <v>35</v>
      </c>
      <c r="C63" s="4" t="s">
        <v>36</v>
      </c>
      <c r="D63" s="4" t="str">
        <f t="shared" si="4"/>
        <v>General Service</v>
      </c>
      <c r="F63" s="87">
        <f>F23*1.25</f>
        <v>75</v>
      </c>
      <c r="H63" s="87"/>
      <c r="J63" s="18" t="s">
        <v>288</v>
      </c>
    </row>
    <row r="64" spans="1:14" x14ac:dyDescent="0.2">
      <c r="A64" s="19" t="str">
        <f t="shared" si="3"/>
        <v>General ServiceAnnual O&amp;M Cost</v>
      </c>
      <c r="B64" s="4" t="s">
        <v>27</v>
      </c>
      <c r="C64" s="4" t="s">
        <v>5</v>
      </c>
      <c r="D64" s="4" t="str">
        <f t="shared" si="4"/>
        <v>General Service</v>
      </c>
      <c r="F64" s="87">
        <v>0</v>
      </c>
      <c r="H64" s="87"/>
    </row>
    <row r="65" spans="1:10" x14ac:dyDescent="0.2">
      <c r="A65" s="19" t="str">
        <f t="shared" si="3"/>
        <v>General ServiceAnnual O&amp;M Cost per MW</v>
      </c>
      <c r="B65" s="4" t="s">
        <v>88</v>
      </c>
      <c r="C65" s="4" t="s">
        <v>94</v>
      </c>
      <c r="D65" s="4" t="str">
        <f t="shared" si="4"/>
        <v>General Service</v>
      </c>
      <c r="F65" s="87">
        <v>0</v>
      </c>
      <c r="H65" s="87"/>
      <c r="J65" s="16"/>
    </row>
    <row r="66" spans="1:10" x14ac:dyDescent="0.2">
      <c r="A66" s="19" t="str">
        <f t="shared" si="3"/>
        <v>General ServiceCost of Equip + Install</v>
      </c>
      <c r="B66" s="4" t="s">
        <v>29</v>
      </c>
      <c r="C66" s="4" t="s">
        <v>30</v>
      </c>
      <c r="D66" s="4" t="str">
        <f t="shared" si="4"/>
        <v>General Service</v>
      </c>
      <c r="F66" s="184">
        <f>F26</f>
        <v>0</v>
      </c>
      <c r="H66" s="184"/>
      <c r="J66" s="4" t="s">
        <v>380</v>
      </c>
    </row>
    <row r="67" spans="1:10" x14ac:dyDescent="0.2">
      <c r="A67" s="19" t="str">
        <f t="shared" si="3"/>
        <v>General ServiceCost of Equip + Install (per kW basis)</v>
      </c>
      <c r="B67" s="4" t="s">
        <v>90</v>
      </c>
      <c r="C67" s="4" t="s">
        <v>92</v>
      </c>
      <c r="D67" s="4" t="str">
        <f t="shared" si="4"/>
        <v>General Service</v>
      </c>
      <c r="F67" s="87">
        <v>0</v>
      </c>
      <c r="H67" s="87"/>
      <c r="J67" s="16"/>
    </row>
    <row r="68" spans="1:10" x14ac:dyDescent="0.2">
      <c r="A68" s="19" t="str">
        <f t="shared" si="3"/>
        <v>General ServiceAMI Cost</v>
      </c>
      <c r="B68" s="4" t="s">
        <v>23</v>
      </c>
      <c r="C68" s="4" t="s">
        <v>87</v>
      </c>
      <c r="D68" s="4" t="str">
        <f t="shared" si="4"/>
        <v>General Service</v>
      </c>
      <c r="F68" s="87">
        <v>0</v>
      </c>
      <c r="H68" s="87"/>
      <c r="J68" s="16"/>
    </row>
    <row r="69" spans="1:10" x14ac:dyDescent="0.2">
      <c r="A69" s="19" t="str">
        <f t="shared" si="3"/>
        <v>General ServiceSummer DR Event Hours</v>
      </c>
      <c r="B69" s="72" t="s">
        <v>24</v>
      </c>
      <c r="C69" s="72" t="s">
        <v>25</v>
      </c>
      <c r="D69" s="72" t="str">
        <f t="shared" si="4"/>
        <v>General Service</v>
      </c>
      <c r="E69" s="74"/>
      <c r="F69" s="166">
        <f>F29</f>
        <v>75</v>
      </c>
      <c r="H69" s="166"/>
      <c r="I69" s="74"/>
      <c r="J69" s="4" t="s">
        <v>337</v>
      </c>
    </row>
    <row r="70" spans="1:10" x14ac:dyDescent="0.2">
      <c r="A70" s="19" t="str">
        <f t="shared" si="3"/>
        <v>General ServiceWinter DR Event Hours</v>
      </c>
      <c r="B70" s="72" t="s">
        <v>26</v>
      </c>
      <c r="C70" s="72" t="s">
        <v>25</v>
      </c>
      <c r="D70" s="72" t="str">
        <f t="shared" si="4"/>
        <v>General Service</v>
      </c>
      <c r="E70" s="74"/>
      <c r="F70" s="166">
        <f>F30</f>
        <v>75</v>
      </c>
      <c r="H70" s="166"/>
      <c r="I70" s="74"/>
      <c r="J70" s="4" t="s">
        <v>337</v>
      </c>
    </row>
    <row r="71" spans="1:10" x14ac:dyDescent="0.2">
      <c r="A71" s="19" t="str">
        <f t="shared" si="3"/>
        <v>General ServicePer kW Annual Incentive</v>
      </c>
      <c r="B71" s="4" t="s">
        <v>37</v>
      </c>
      <c r="C71" s="4" t="s">
        <v>93</v>
      </c>
      <c r="D71" s="4" t="str">
        <f t="shared" si="4"/>
        <v>General Service</v>
      </c>
      <c r="F71" s="87">
        <v>0</v>
      </c>
      <c r="H71" s="87"/>
      <c r="J71" s="16"/>
    </row>
    <row r="72" spans="1:10" x14ac:dyDescent="0.2">
      <c r="A72" s="19" t="str">
        <f t="shared" si="3"/>
        <v>General ServicePer kWh Annual Incentive</v>
      </c>
      <c r="B72" s="4" t="s">
        <v>38</v>
      </c>
      <c r="C72" s="4" t="s">
        <v>95</v>
      </c>
      <c r="D72" s="4" t="str">
        <f t="shared" si="4"/>
        <v>General Service</v>
      </c>
      <c r="F72" s="87">
        <v>0</v>
      </c>
      <c r="G72" s="69"/>
      <c r="H72" s="87"/>
      <c r="J72" s="16"/>
    </row>
    <row r="73" spans="1:10" x14ac:dyDescent="0.2">
      <c r="A73" s="19" t="str">
        <f t="shared" si="3"/>
        <v>General ServicePer Participant Annual Incentive</v>
      </c>
      <c r="B73" s="4" t="s">
        <v>39</v>
      </c>
      <c r="C73" s="4" t="s">
        <v>5</v>
      </c>
      <c r="D73" s="4" t="str">
        <f t="shared" si="4"/>
        <v>General Service</v>
      </c>
      <c r="F73" s="182">
        <v>24</v>
      </c>
      <c r="H73" s="87"/>
      <c r="J73" s="4" t="s">
        <v>185</v>
      </c>
    </row>
    <row r="74" spans="1:10" x14ac:dyDescent="0.2">
      <c r="A74" s="19" t="str">
        <f>D74&amp;B74</f>
        <v>General ServiceProgram Life</v>
      </c>
      <c r="B74" s="4" t="s">
        <v>42</v>
      </c>
      <c r="C74" s="4" t="s">
        <v>43</v>
      </c>
      <c r="D74" s="4" t="str">
        <f t="shared" si="4"/>
        <v>General Service</v>
      </c>
      <c r="F74" s="88">
        <v>8</v>
      </c>
      <c r="H74" s="88"/>
    </row>
    <row r="75" spans="1:10" x14ac:dyDescent="0.2">
      <c r="A75" s="19" t="str">
        <f t="shared" si="3"/>
        <v>General ServiceProgram Start Year</v>
      </c>
      <c r="B75" s="4" t="s">
        <v>44</v>
      </c>
      <c r="C75" s="4" t="s">
        <v>45</v>
      </c>
      <c r="D75" s="4" t="str">
        <f t="shared" si="4"/>
        <v>General Service</v>
      </c>
      <c r="F75" s="88">
        <v>2024</v>
      </c>
      <c r="H75" s="88"/>
    </row>
    <row r="76" spans="1:10" x14ac:dyDescent="0.2">
      <c r="A76" s="19" t="str">
        <f t="shared" si="3"/>
        <v>General ServiceDe-rate</v>
      </c>
      <c r="B76" s="4" t="s">
        <v>31</v>
      </c>
      <c r="C76" s="4" t="s">
        <v>32</v>
      </c>
      <c r="D76" s="4" t="str">
        <f t="shared" si="4"/>
        <v>General Service</v>
      </c>
      <c r="F76" s="90">
        <v>1</v>
      </c>
      <c r="H76" s="90"/>
      <c r="J76" s="16"/>
    </row>
    <row r="77" spans="1:10" x14ac:dyDescent="0.2">
      <c r="A77" s="19" t="str">
        <f t="shared" si="3"/>
        <v>General ServiceNet to Gross Ratio (free ridership)</v>
      </c>
      <c r="B77" s="4" t="s">
        <v>33</v>
      </c>
      <c r="C77" s="4" t="s">
        <v>34</v>
      </c>
      <c r="D77" s="4" t="str">
        <f t="shared" si="4"/>
        <v>General Service</v>
      </c>
      <c r="F77" s="90">
        <v>1</v>
      </c>
      <c r="H77" s="90"/>
      <c r="J77" s="16"/>
    </row>
    <row r="103" spans="1:1" x14ac:dyDescent="0.2">
      <c r="A103" s="19"/>
    </row>
    <row r="141" spans="1:2" x14ac:dyDescent="0.2">
      <c r="A141" s="19" t="str">
        <f>D141&amp;B141</f>
        <v>Program Development Cost (per MW basis)</v>
      </c>
      <c r="B141"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9679-32C2-40DD-8127-2038A16DFE0C}">
  <sheetPr codeName="Sheet32">
    <tabColor theme="5"/>
  </sheetPr>
  <dimension ref="A1:R141"/>
  <sheetViews>
    <sheetView topLeftCell="A50" workbookViewId="0">
      <selection activeCell="C60" sqref="C60"/>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18.5703125" style="4" customWidth="1"/>
    <col min="12" max="12" width="23.28515625" style="4" customWidth="1"/>
    <col min="13" max="14" width="9.28515625" style="4"/>
    <col min="15" max="15" width="13.28515625" style="4" bestFit="1" customWidth="1"/>
    <col min="16" max="17" width="10.42578125" style="4" bestFit="1" customWidth="1"/>
    <col min="18" max="16384" width="9.28515625" style="4"/>
  </cols>
  <sheetData>
    <row r="1" spans="1:17" s="5" customFormat="1" ht="15.75" x14ac:dyDescent="0.25">
      <c r="B1" s="12" t="s">
        <v>46</v>
      </c>
      <c r="C1" s="13" t="s">
        <v>576</v>
      </c>
      <c r="D1" s="4"/>
      <c r="E1" s="10"/>
      <c r="F1" s="19" t="str">
        <f>F3&amp;F5</f>
        <v>Market PotentialWA</v>
      </c>
      <c r="G1" s="10"/>
      <c r="H1" s="19" t="str">
        <f>H3&amp;H5</f>
        <v>Market PotentialID</v>
      </c>
      <c r="I1" s="10"/>
      <c r="J1" s="30"/>
      <c r="L1" s="328" t="s">
        <v>488</v>
      </c>
      <c r="M1" s="329"/>
      <c r="N1" s="330"/>
    </row>
    <row r="2" spans="1:17" ht="15.75" customHeight="1" x14ac:dyDescent="0.25">
      <c r="F2" s="42" t="s">
        <v>284</v>
      </c>
      <c r="H2" s="42" t="s">
        <v>284</v>
      </c>
      <c r="J2" s="30"/>
      <c r="L2" s="333" t="s">
        <v>151</v>
      </c>
      <c r="M2" s="331" t="s">
        <v>471</v>
      </c>
      <c r="N2" s="332" t="s">
        <v>472</v>
      </c>
    </row>
    <row r="3" spans="1:17"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7"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7"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7" ht="15" x14ac:dyDescent="0.25">
      <c r="B6" s="178" t="s">
        <v>76</v>
      </c>
      <c r="C6" s="8"/>
      <c r="D6" s="8"/>
      <c r="F6" s="8"/>
      <c r="H6" s="8"/>
      <c r="J6" s="9"/>
      <c r="L6" s="334" t="s">
        <v>234</v>
      </c>
      <c r="M6" s="337" t="e" cm="1">
        <f t="array" ref="M6">INDEX(#REF!,MATCH(LEFT($L6,3),LEFT(#REF!,3),0))*10^3/INDEX(#REF!,MATCH($L6,#REF!,0))</f>
        <v>#REF!</v>
      </c>
      <c r="N6" s="338" t="e" cm="1">
        <f t="array" ref="N6">INDEX(#REF!,MATCH(LEFT($L6,3),LEFT(#REF!,3),0))*10^3/INDEX(#REF!,MATCH($L6,#REF!,0))</f>
        <v>#REF!</v>
      </c>
      <c r="O6" s="44"/>
      <c r="Q6" s="71"/>
    </row>
    <row r="7" spans="1:17" ht="15" x14ac:dyDescent="0.25">
      <c r="A7" s="19" t="str">
        <f>D7&amp;B7</f>
        <v>ResidentialSteady State Participation Rate</v>
      </c>
      <c r="B7" s="4" t="s">
        <v>78</v>
      </c>
      <c r="C7" s="4" t="s">
        <v>79</v>
      </c>
      <c r="D7" s="41" t="s">
        <v>13</v>
      </c>
      <c r="F7" s="83">
        <v>0.5</v>
      </c>
      <c r="H7" s="83"/>
      <c r="J7" s="16" t="s">
        <v>396</v>
      </c>
      <c r="L7" s="335" t="s">
        <v>152</v>
      </c>
      <c r="M7" s="331"/>
      <c r="N7" s="332"/>
      <c r="O7" s="59"/>
      <c r="Q7" s="119"/>
    </row>
    <row r="8" spans="1:17" ht="15" x14ac:dyDescent="0.25">
      <c r="A8" s="19" t="str">
        <f>D8&amp;B8</f>
        <v xml:space="preserve">ResidentialProgram ramp up period </v>
      </c>
      <c r="B8" s="4" t="s">
        <v>1</v>
      </c>
      <c r="C8" s="4" t="s">
        <v>2</v>
      </c>
      <c r="D8" s="4" t="str">
        <f>$D$7</f>
        <v>Residential</v>
      </c>
      <c r="F8" s="92">
        <v>11</v>
      </c>
      <c r="H8" s="92"/>
      <c r="J8" s="4" t="s">
        <v>599</v>
      </c>
      <c r="L8" s="334" t="s">
        <v>13</v>
      </c>
      <c r="M8" s="358" t="e" cm="1">
        <f t="array" ref="M8">INDEX(#REF!,MATCH(LEFT($L8,3),LEFT(#REF!,3),0))*10^3/#REF!</f>
        <v>#REF!</v>
      </c>
      <c r="N8" s="359" t="e" cm="1">
        <f t="array" ref="N8">INDEX(#REF!,MATCH(LEFT($L8,3),LEFT(#REF!,3),0))*10^3/#REF!</f>
        <v>#REF!</v>
      </c>
      <c r="O8" s="44"/>
    </row>
    <row r="9" spans="1:17" ht="15" x14ac:dyDescent="0.25">
      <c r="A9" s="19" t="str">
        <f>D9&amp;B9</f>
        <v>ResidentialProgram Dropout Rate (Attrition)</v>
      </c>
      <c r="B9" s="4" t="s">
        <v>75</v>
      </c>
      <c r="C9" s="4" t="s">
        <v>80</v>
      </c>
      <c r="D9" s="4" t="str">
        <f>$D$7</f>
        <v>Residential</v>
      </c>
      <c r="F9" s="83">
        <v>0.01</v>
      </c>
      <c r="H9" s="83"/>
      <c r="J9" s="162"/>
      <c r="L9" s="334" t="s">
        <v>232</v>
      </c>
      <c r="M9" s="358" t="e" cm="1">
        <f t="array" ref="M9">INDEX(#REF!,MATCH(LEFT($L9,3),LEFT(#REF!,3),0))*10^3/INDEX(#REF!,MATCH($L9,#REF!,0))</f>
        <v>#REF!</v>
      </c>
      <c r="N9" s="359" t="e" cm="1">
        <f t="array" ref="N9">INDEX(#REF!,MATCH(LEFT($L9,3),LEFT(#REF!,3),0))*10^3/INDEX(#REF!,MATCH($L9,#REF!,0))</f>
        <v>#REF!</v>
      </c>
    </row>
    <row r="10" spans="1:17" ht="15" x14ac:dyDescent="0.25">
      <c r="A10" s="19"/>
      <c r="L10" s="334" t="s">
        <v>233</v>
      </c>
      <c r="M10" s="337" t="e" cm="1">
        <f t="array" ref="M10">INDEX(#REF!,MATCH(LEFT($L10,3),LEFT(#REF!,3),0))*10^3/INDEX(#REF!,MATCH($L10,#REF!,0))</f>
        <v>#REF!</v>
      </c>
      <c r="N10" s="338" t="e" cm="1">
        <f t="array" ref="N10">INDEX(#REF!,MATCH(LEFT($L10,3),LEFT(#REF!,3),0))*10^3/INDEX(#REF!,MATCH($L10,#REF!,0))</f>
        <v>#REF!</v>
      </c>
    </row>
    <row r="11" spans="1:17" ht="15.75" thickBot="1" x14ac:dyDescent="0.3">
      <c r="A11" s="19"/>
      <c r="B11" s="178"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7" ht="13.5" thickBot="1" x14ac:dyDescent="0.25">
      <c r="A12" s="19" t="str">
        <f t="shared" ref="A12:A37" si="0">D12&amp;B12</f>
        <v>ResidentialEvent Non-Performance Rate</v>
      </c>
      <c r="B12" s="4" t="s">
        <v>11</v>
      </c>
      <c r="C12" s="4" t="s">
        <v>12</v>
      </c>
      <c r="D12" s="4" t="str">
        <f>$D$7</f>
        <v>Residential</v>
      </c>
      <c r="F12" s="83">
        <v>0.03</v>
      </c>
      <c r="H12" s="83"/>
      <c r="J12" s="4" t="s">
        <v>336</v>
      </c>
    </row>
    <row r="13" spans="1:17" ht="15" x14ac:dyDescent="0.25">
      <c r="A13" s="19" t="str">
        <f t="shared" si="0"/>
        <v>ResidentialPer Customer Summer Peak Reduction (%)</v>
      </c>
      <c r="B13" s="4" t="s">
        <v>18</v>
      </c>
      <c r="C13" s="4" t="s">
        <v>19</v>
      </c>
      <c r="D13" s="4" t="str">
        <f>$D$7</f>
        <v>Residential</v>
      </c>
      <c r="F13" s="83"/>
      <c r="G13" s="74"/>
      <c r="H13" s="83"/>
      <c r="I13" s="74"/>
      <c r="L13" s="328" t="s">
        <v>489</v>
      </c>
      <c r="M13" s="329" t="s">
        <v>151</v>
      </c>
      <c r="N13" s="330" t="s">
        <v>152</v>
      </c>
    </row>
    <row r="14" spans="1:17" ht="15" x14ac:dyDescent="0.25">
      <c r="A14" s="19" t="str">
        <f t="shared" si="0"/>
        <v>ResidentialPer Customer Summer Peak Reduction (kW)</v>
      </c>
      <c r="B14" s="4" t="s">
        <v>20</v>
      </c>
      <c r="C14" s="4" t="s">
        <v>91</v>
      </c>
      <c r="D14" s="4" t="str">
        <f>$D$7</f>
        <v>Residential</v>
      </c>
      <c r="F14" s="86">
        <f>'Parent-CTA-2045 ERWH'!F14</f>
        <v>0.16</v>
      </c>
      <c r="G14" s="74"/>
      <c r="H14" s="86"/>
      <c r="I14" s="74"/>
      <c r="J14" s="16" t="str">
        <f>'Parent-CTA-2045 ERWH'!J14</f>
        <v>BPA 2018 CTA-2045 Water Heater Demonstration Report- Summer PM impact, derated to align with WH proportion of peak load from EE study</v>
      </c>
      <c r="K14" s="4" t="s">
        <v>358</v>
      </c>
      <c r="L14" s="366" t="s">
        <v>471</v>
      </c>
      <c r="M14" s="365" t="e">
        <f>IF(F14&gt;0,F14/INDEX($M$3:$M$6,MATCH($D14,$L$3:$L$6,0)),F13*INDEX($M$3:$M$6,MATCH($D14,$L$3:$L$6,0)))</f>
        <v>#REF!</v>
      </c>
      <c r="N14" s="367" t="e">
        <f>IF(H14&gt;0,H14/INDEX($M$8:$M$11,MATCH($D14,$L$8:$L$11,0)),H13*INDEX($M$8:$M$11,MATCH($D14,$L$8:$L$11,0)))</f>
        <v>#REF!</v>
      </c>
    </row>
    <row r="15" spans="1:17"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7" x14ac:dyDescent="0.2">
      <c r="A16" s="19" t="str">
        <f t="shared" si="0"/>
        <v>ResidentialPer Customer Winter Peak Reduction (kW)</v>
      </c>
      <c r="B16" s="4" t="s">
        <v>22</v>
      </c>
      <c r="C16" s="4" t="s">
        <v>91</v>
      </c>
      <c r="D16" s="4" t="str">
        <f>$D$7</f>
        <v>Residential</v>
      </c>
      <c r="F16" s="86">
        <f>'Parent-CTA-2045 ERWH'!F16</f>
        <v>0.37</v>
      </c>
      <c r="G16" s="74"/>
      <c r="H16" s="86"/>
      <c r="I16" s="74"/>
      <c r="J16" s="16" t="str">
        <f>'Parent-CTA-2045 ERWH'!J16</f>
        <v>BPA 2018 CTA-2045 Water Heater Demonstration Report- Winter AM impact, derated to align with WH proportion of peak load from EE study</v>
      </c>
      <c r="K16" s="4" t="s">
        <v>358</v>
      </c>
    </row>
    <row r="17" spans="1:18" x14ac:dyDescent="0.2">
      <c r="A17" s="19" t="str">
        <f t="shared" si="0"/>
        <v/>
      </c>
    </row>
    <row r="18" spans="1:18" ht="15" customHeight="1" x14ac:dyDescent="0.2">
      <c r="A18" s="19"/>
      <c r="B18" s="178" t="s">
        <v>48</v>
      </c>
      <c r="C18" s="8"/>
      <c r="D18" s="8"/>
      <c r="F18" s="8"/>
      <c r="H18" s="8"/>
      <c r="J18" s="9"/>
    </row>
    <row r="19" spans="1:18" x14ac:dyDescent="0.2">
      <c r="A19" s="19" t="str">
        <f t="shared" si="0"/>
        <v>ResidentialProgram Development Cost</v>
      </c>
      <c r="B19" s="4" t="s">
        <v>40</v>
      </c>
      <c r="C19" s="4" t="s">
        <v>41</v>
      </c>
      <c r="D19" s="4" t="str">
        <f t="shared" ref="D19:D37" si="1">$D$7</f>
        <v>Residential</v>
      </c>
      <c r="F19" s="87">
        <f>$O$26*(INDEX($P$28:$Q$32,MATCH($D19,$O$28:$O$32,0),MATCH(F$5,$P$27:$Q$27,0))/2)</f>
        <v>34070.872459797567</v>
      </c>
      <c r="H19" s="87"/>
      <c r="J19" s="4" t="s">
        <v>538</v>
      </c>
      <c r="O19" s="64" t="s">
        <v>326</v>
      </c>
      <c r="P19" s="64"/>
      <c r="Q19" s="64"/>
      <c r="R19" s="64"/>
    </row>
    <row r="20" spans="1:18" x14ac:dyDescent="0.2">
      <c r="A20" s="19" t="str">
        <f t="shared" si="0"/>
        <v>ResidentialProgram Development Cost (per MW basis)</v>
      </c>
      <c r="B20" s="4" t="s">
        <v>134</v>
      </c>
      <c r="C20" s="4" t="str">
        <f>C22</f>
        <v>$/MW @meter</v>
      </c>
      <c r="D20" s="4" t="str">
        <f t="shared" si="1"/>
        <v>Residential</v>
      </c>
      <c r="F20" s="115" t="str">
        <f>IFERROR(F19/INDEX(#REF!,MATCH($D20,$O$28:$O$32,0),MATCH(F$5,#REF!,0)),"-")</f>
        <v>-</v>
      </c>
      <c r="H20" s="115"/>
      <c r="J20" s="16"/>
      <c r="O20" s="64"/>
      <c r="P20" s="64"/>
      <c r="Q20" s="64"/>
      <c r="R20" s="64"/>
    </row>
    <row r="21" spans="1:18" x14ac:dyDescent="0.2">
      <c r="A21" s="19" t="str">
        <f t="shared" si="0"/>
        <v>ResidentialAnnual Program Administration Cost</v>
      </c>
      <c r="B21" s="4" t="s">
        <v>4</v>
      </c>
      <c r="C21" s="4" t="s">
        <v>28</v>
      </c>
      <c r="D21" s="4" t="str">
        <f t="shared" si="1"/>
        <v>Residential</v>
      </c>
      <c r="F21" s="87">
        <f>$O$24*(INDEX($P$28:$Q$32,MATCH($D21,$O$28:$O$32,0),MATCH(F$5,$P$27:$Q$27,0))/2)</f>
        <v>27256.697967838052</v>
      </c>
      <c r="H21" s="87"/>
      <c r="J21" s="4" t="s">
        <v>538</v>
      </c>
      <c r="O21" s="64" t="s">
        <v>551</v>
      </c>
      <c r="P21" s="64"/>
      <c r="Q21" s="64"/>
      <c r="R21" s="64"/>
    </row>
    <row r="22" spans="1:18" x14ac:dyDescent="0.2">
      <c r="A22" s="19" t="str">
        <f t="shared" si="0"/>
        <v>ResidentialAnnual Program Administration Cost (per MW basis)</v>
      </c>
      <c r="B22" s="4" t="s">
        <v>89</v>
      </c>
      <c r="C22" s="4" t="s">
        <v>94</v>
      </c>
      <c r="D22" s="4" t="str">
        <f t="shared" si="1"/>
        <v>Residential</v>
      </c>
      <c r="F22" s="115" t="str">
        <f>IFERROR(F21/INDEX(#REF!,MATCH($D22,$O$28:$O$32,0),MATCH(F$5,#REF!,0)),"-")</f>
        <v>-</v>
      </c>
      <c r="H22" s="115"/>
      <c r="J22" s="16"/>
      <c r="O22" s="64"/>
      <c r="P22" s="64"/>
      <c r="Q22" s="64"/>
      <c r="R22" s="64"/>
    </row>
    <row r="23" spans="1:18" ht="15" x14ac:dyDescent="0.25">
      <c r="A23" s="19" t="str">
        <f t="shared" si="0"/>
        <v>ResidentialPer Customer Annual Marketing/Recruitment Cost</v>
      </c>
      <c r="B23" s="4" t="s">
        <v>35</v>
      </c>
      <c r="C23" s="4" t="s">
        <v>36</v>
      </c>
      <c r="D23" s="4" t="str">
        <f t="shared" si="1"/>
        <v>Residential</v>
      </c>
      <c r="F23" s="87">
        <v>60</v>
      </c>
      <c r="H23" s="87"/>
      <c r="J23" s="18" t="s">
        <v>288</v>
      </c>
      <c r="K23" s="4" t="s">
        <v>335</v>
      </c>
      <c r="O23" s="65" t="s">
        <v>111</v>
      </c>
      <c r="P23" s="66"/>
      <c r="Q23" s="64"/>
      <c r="R23" s="64"/>
    </row>
    <row r="24" spans="1:18" ht="15" x14ac:dyDescent="0.25">
      <c r="A24" s="19" t="str">
        <f t="shared" si="0"/>
        <v>ResidentialAnnual O&amp;M Cost</v>
      </c>
      <c r="B24" s="4" t="s">
        <v>27</v>
      </c>
      <c r="C24" s="4" t="s">
        <v>5</v>
      </c>
      <c r="D24" s="4" t="str">
        <f t="shared" si="1"/>
        <v>Residential</v>
      </c>
      <c r="F24" s="87">
        <v>0</v>
      </c>
      <c r="H24" s="87"/>
      <c r="O24" s="437">
        <f>'Admin Costs and Asmptns.'!$D$27</f>
        <v>60000</v>
      </c>
      <c r="P24" s="64"/>
      <c r="Q24" s="66"/>
      <c r="R24" s="66"/>
    </row>
    <row r="25" spans="1:18" x14ac:dyDescent="0.2">
      <c r="A25" s="19" t="str">
        <f t="shared" si="0"/>
        <v>ResidentialAnnual O&amp;M Cost per MW</v>
      </c>
      <c r="B25" s="4" t="s">
        <v>88</v>
      </c>
      <c r="C25" s="4" t="s">
        <v>94</v>
      </c>
      <c r="D25" s="4" t="str">
        <f t="shared" si="1"/>
        <v>Residential</v>
      </c>
      <c r="F25" s="87">
        <v>0</v>
      </c>
      <c r="H25" s="87"/>
      <c r="J25" s="16"/>
      <c r="O25" s="65" t="s">
        <v>112</v>
      </c>
      <c r="P25" s="64"/>
      <c r="Q25" s="64"/>
      <c r="R25" s="64"/>
    </row>
    <row r="26" spans="1:18" x14ac:dyDescent="0.2">
      <c r="A26" s="19" t="str">
        <f t="shared" si="0"/>
        <v>ResidentialCost of Equip + Install</v>
      </c>
      <c r="B26" s="4" t="s">
        <v>29</v>
      </c>
      <c r="C26" s="4" t="s">
        <v>30</v>
      </c>
      <c r="D26" s="4" t="str">
        <f t="shared" si="1"/>
        <v>Residential</v>
      </c>
      <c r="F26" s="87">
        <v>0</v>
      </c>
      <c r="H26" s="87"/>
      <c r="J26" s="4" t="s">
        <v>380</v>
      </c>
      <c r="O26" s="427">
        <f>'Admin Costs and Asmptns.'!$E$27</f>
        <v>75000</v>
      </c>
      <c r="P26" s="64"/>
      <c r="Q26" s="64"/>
      <c r="R26" s="64"/>
    </row>
    <row r="27" spans="1:18" x14ac:dyDescent="0.2">
      <c r="A27" s="19" t="str">
        <f t="shared" si="0"/>
        <v>ResidentialCost of Equip + Install (per kW basis)</v>
      </c>
      <c r="B27" s="4" t="s">
        <v>90</v>
      </c>
      <c r="C27" s="4" t="s">
        <v>92</v>
      </c>
      <c r="D27" s="4" t="str">
        <f t="shared" si="1"/>
        <v>Residential</v>
      </c>
      <c r="F27" s="87">
        <v>0</v>
      </c>
      <c r="H27" s="87"/>
      <c r="J27" s="16"/>
      <c r="O27" s="64"/>
      <c r="P27" s="64" t="s">
        <v>151</v>
      </c>
      <c r="Q27" s="64" t="s">
        <v>152</v>
      </c>
      <c r="R27" s="64"/>
    </row>
    <row r="28" spans="1:18" ht="12.75" customHeight="1" x14ac:dyDescent="0.25">
      <c r="A28" s="19" t="str">
        <f t="shared" si="0"/>
        <v>ResidentialAMI Cost</v>
      </c>
      <c r="B28" s="4" t="s">
        <v>23</v>
      </c>
      <c r="C28" s="4" t="s">
        <v>87</v>
      </c>
      <c r="D28" s="4" t="str">
        <f t="shared" si="1"/>
        <v>Residential</v>
      </c>
      <c r="F28" s="87">
        <v>0</v>
      </c>
      <c r="H28" s="87"/>
      <c r="J28" s="16"/>
      <c r="O28" s="64" t="s">
        <v>13</v>
      </c>
      <c r="P28" s="129" cm="1">
        <f t="array" ref="P28">INDEX('Admin Costs and Asmptns.'!$C$39:$K$70,MATCH($C$1,'Admin Costs and Asmptns.'!$B$39:$B$70,0),MATCH(P$27&amp;"_"&amp;$O28,'Admin Costs and Asmptns.'!$C$37:$K$37&amp;"_"&amp;'Admin Costs and Asmptns.'!$C$38:$K$38,0))</f>
        <v>0.90855659892793506</v>
      </c>
      <c r="Q28" s="129" cm="1">
        <f t="array" ref="Q28">INDEX('Admin Costs and Asmptns.'!$C$39:$K$70,MATCH($C$1,'Admin Costs and Asmptns.'!$B$39:$B$70,0),MATCH(Q$27&amp;"_"&amp;$O28,'Admin Costs and Asmptns.'!$C$37:$K$37&amp;"_"&amp;'Admin Costs and Asmptns.'!$C$38:$K$38,0))</f>
        <v>0</v>
      </c>
      <c r="R28" s="129"/>
    </row>
    <row r="29" spans="1:18" ht="15" x14ac:dyDescent="0.25">
      <c r="A29" s="19" t="str">
        <f t="shared" si="0"/>
        <v>ResidentialSummer DR Event Hours</v>
      </c>
      <c r="B29" s="72" t="s">
        <v>24</v>
      </c>
      <c r="C29" s="72" t="s">
        <v>25</v>
      </c>
      <c r="D29" s="72" t="str">
        <f t="shared" si="1"/>
        <v>Residential</v>
      </c>
      <c r="E29" s="74"/>
      <c r="F29" s="166">
        <v>75</v>
      </c>
      <c r="H29" s="166"/>
      <c r="J29" s="4" t="s">
        <v>337</v>
      </c>
      <c r="O29" s="64" t="s">
        <v>232</v>
      </c>
      <c r="P29" s="129" cm="1">
        <f t="array" ref="P29">INDEX('Admin Costs and Asmptns.'!$C$39:$K$70,MATCH($C$1,'Admin Costs and Asmptns.'!$B$39:$B$70,0),MATCH(P$27&amp;"_"&amp;$O29,'Admin Costs and Asmptns.'!$C$37:$K$37&amp;"_"&amp;'Admin Costs and Asmptns.'!$C$38:$K$38,0))</f>
        <v>9.1443401072064986E-2</v>
      </c>
      <c r="Q29" s="129" cm="1">
        <f t="array" ref="Q29">INDEX('Admin Costs and Asmptns.'!$C$39:$K$70,MATCH($C$1,'Admin Costs and Asmptns.'!$B$39:$B$70,0),MATCH(Q$27&amp;"_"&amp;$O29,'Admin Costs and Asmptns.'!$C$37:$K$37&amp;"_"&amp;'Admin Costs and Asmptns.'!$C$38:$K$38,0))</f>
        <v>0</v>
      </c>
      <c r="R29" s="129"/>
    </row>
    <row r="30" spans="1:18" ht="15" x14ac:dyDescent="0.25">
      <c r="A30" s="19" t="str">
        <f t="shared" si="0"/>
        <v>ResidentialWinter DR Event Hours</v>
      </c>
      <c r="B30" s="72" t="s">
        <v>26</v>
      </c>
      <c r="C30" s="72" t="s">
        <v>25</v>
      </c>
      <c r="D30" s="72" t="str">
        <f t="shared" si="1"/>
        <v>Residential</v>
      </c>
      <c r="E30" s="74"/>
      <c r="F30" s="166">
        <v>75</v>
      </c>
      <c r="G30" s="74"/>
      <c r="H30" s="166"/>
      <c r="I30" s="74"/>
      <c r="J30" s="4" t="s">
        <v>337</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18" x14ac:dyDescent="0.2">
      <c r="A31" s="19" t="str">
        <f t="shared" si="0"/>
        <v>ResidentialPer kW Annual Incentive</v>
      </c>
      <c r="B31" s="4" t="s">
        <v>37</v>
      </c>
      <c r="C31" s="4" t="s">
        <v>93</v>
      </c>
      <c r="D31" s="4" t="str">
        <f t="shared" si="1"/>
        <v>Residential</v>
      </c>
      <c r="F31" s="87">
        <v>0</v>
      </c>
      <c r="H31" s="87"/>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18" x14ac:dyDescent="0.2">
      <c r="A32" s="19" t="str">
        <f t="shared" si="0"/>
        <v>ResidentialPer kWh Annual Incentive</v>
      </c>
      <c r="B32" s="4" t="s">
        <v>38</v>
      </c>
      <c r="C32" s="4" t="s">
        <v>95</v>
      </c>
      <c r="D32" s="4" t="str">
        <f t="shared" si="1"/>
        <v>Residential</v>
      </c>
      <c r="F32" s="87">
        <v>0</v>
      </c>
      <c r="G32" s="69"/>
      <c r="H32" s="87"/>
      <c r="I32" s="69"/>
      <c r="J32" s="16"/>
      <c r="O32" s="64"/>
      <c r="P32" s="67"/>
      <c r="Q32" s="67"/>
      <c r="R32" s="67"/>
    </row>
    <row r="33" spans="1:18" ht="12.75" customHeight="1" x14ac:dyDescent="0.2">
      <c r="A33" s="19" t="str">
        <f t="shared" si="0"/>
        <v>ResidentialPer Participant Annual Incentive</v>
      </c>
      <c r="B33" s="4" t="s">
        <v>39</v>
      </c>
      <c r="C33" s="4" t="s">
        <v>5</v>
      </c>
      <c r="D33" s="4" t="str">
        <f t="shared" si="1"/>
        <v>Residential</v>
      </c>
      <c r="F33" s="182">
        <v>24</v>
      </c>
      <c r="H33" s="87"/>
      <c r="J33" s="4" t="s">
        <v>185</v>
      </c>
      <c r="O33" s="64" t="s">
        <v>123</v>
      </c>
      <c r="P33" s="181">
        <f>SUM(P28:P31)</f>
        <v>1</v>
      </c>
      <c r="Q33" s="181">
        <f>SUM(Q28:Q31)</f>
        <v>0</v>
      </c>
      <c r="R33" s="181">
        <f>SUM(P33:Q33)</f>
        <v>1</v>
      </c>
    </row>
    <row r="34" spans="1:18" ht="15" x14ac:dyDescent="0.25">
      <c r="A34" s="19" t="str">
        <f t="shared" si="0"/>
        <v>ResidentialProgram Life</v>
      </c>
      <c r="B34" s="4" t="s">
        <v>42</v>
      </c>
      <c r="C34" s="4" t="s">
        <v>43</v>
      </c>
      <c r="D34" s="4" t="str">
        <f t="shared" si="1"/>
        <v>Residential</v>
      </c>
      <c r="F34" s="88">
        <v>8</v>
      </c>
      <c r="H34" s="88"/>
      <c r="N34"/>
      <c r="O34" s="99"/>
      <c r="P34" s="99"/>
      <c r="Q34" s="100"/>
      <c r="R34" s="100"/>
    </row>
    <row r="35" spans="1:18" ht="15" x14ac:dyDescent="0.25">
      <c r="A35" s="19" t="str">
        <f t="shared" si="0"/>
        <v>ResidentialProgram Start Year</v>
      </c>
      <c r="B35" s="4" t="s">
        <v>44</v>
      </c>
      <c r="C35" s="4" t="s">
        <v>45</v>
      </c>
      <c r="D35" s="4" t="str">
        <f t="shared" si="1"/>
        <v>Residential</v>
      </c>
      <c r="F35" s="88">
        <v>2026</v>
      </c>
      <c r="H35" s="88"/>
      <c r="N35"/>
      <c r="O35" s="99"/>
      <c r="P35" s="99"/>
      <c r="Q35" s="100"/>
      <c r="R35" s="100"/>
    </row>
    <row r="36" spans="1:18" x14ac:dyDescent="0.2">
      <c r="A36" s="19" t="str">
        <f t="shared" si="0"/>
        <v>ResidentialDe-rate</v>
      </c>
      <c r="B36" s="4" t="s">
        <v>31</v>
      </c>
      <c r="C36" s="4" t="s">
        <v>32</v>
      </c>
      <c r="D36" s="4" t="str">
        <f t="shared" si="1"/>
        <v>Residential</v>
      </c>
      <c r="F36" s="90">
        <v>1</v>
      </c>
      <c r="H36" s="90"/>
      <c r="J36" s="16"/>
    </row>
    <row r="37" spans="1:18" x14ac:dyDescent="0.2">
      <c r="A37" s="19" t="str">
        <f t="shared" si="0"/>
        <v>ResidentialNet to Gross Ratio (free ridership)</v>
      </c>
      <c r="B37" s="4" t="s">
        <v>33</v>
      </c>
      <c r="C37" s="4" t="s">
        <v>34</v>
      </c>
      <c r="D37" s="4" t="str">
        <f t="shared" si="1"/>
        <v>Residential</v>
      </c>
      <c r="F37" s="90">
        <v>1</v>
      </c>
      <c r="H37" s="90"/>
      <c r="J37" s="16"/>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x14ac:dyDescent="0.2">
      <c r="B46" s="178" t="s">
        <v>76</v>
      </c>
      <c r="C46" s="8"/>
      <c r="D46" s="8"/>
      <c r="F46" s="8"/>
      <c r="H46" s="8"/>
      <c r="J46" s="9"/>
    </row>
    <row r="47" spans="1:18" ht="15" x14ac:dyDescent="0.25">
      <c r="A47" s="19" t="str">
        <f>D47&amp;B47</f>
        <v>General ServiceSteady State Participation Rate</v>
      </c>
      <c r="B47" s="4" t="s">
        <v>78</v>
      </c>
      <c r="C47" s="4" t="s">
        <v>79</v>
      </c>
      <c r="D47" s="41" t="s">
        <v>232</v>
      </c>
      <c r="F47" s="83">
        <v>0.5</v>
      </c>
      <c r="H47" s="83"/>
      <c r="J47" s="4" t="s">
        <v>341</v>
      </c>
      <c r="L47" s="78"/>
      <c r="M47" s="71"/>
    </row>
    <row r="48" spans="1:18" x14ac:dyDescent="0.2">
      <c r="A48" s="19" t="str">
        <f>D48&amp;B48</f>
        <v xml:space="preserve">General ServiceProgram ramp up period </v>
      </c>
      <c r="B48" s="4" t="s">
        <v>1</v>
      </c>
      <c r="C48" s="4" t="s">
        <v>2</v>
      </c>
      <c r="D48" s="4" t="str">
        <f>$D$47</f>
        <v>General Service</v>
      </c>
      <c r="F48" s="92">
        <v>10</v>
      </c>
      <c r="H48" s="92"/>
      <c r="J48" s="16"/>
    </row>
    <row r="49" spans="1:14" x14ac:dyDescent="0.2">
      <c r="A49" s="19" t="str">
        <f>D49&amp;B49</f>
        <v>General ServiceProgram Dropout Rate (Attrition)</v>
      </c>
      <c r="B49" s="4" t="s">
        <v>75</v>
      </c>
      <c r="C49" s="4" t="s">
        <v>80</v>
      </c>
      <c r="D49" s="4" t="str">
        <f>$D$47</f>
        <v>General Service</v>
      </c>
      <c r="F49" s="83">
        <f>F9</f>
        <v>0.01</v>
      </c>
      <c r="H49" s="83"/>
    </row>
    <row r="50" spans="1:14" x14ac:dyDescent="0.2">
      <c r="A50" s="19" t="str">
        <f>D50&amp;B50</f>
        <v/>
      </c>
    </row>
    <row r="51" spans="1:14" x14ac:dyDescent="0.2">
      <c r="A51" s="19"/>
      <c r="B51" s="178"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v>0.03</v>
      </c>
      <c r="H52" s="83"/>
    </row>
    <row r="53" spans="1:14" ht="15" x14ac:dyDescent="0.25">
      <c r="A53" s="19" t="str">
        <f t="shared" si="2"/>
        <v>General ServicePer Customer Summer Peak Reduction (%)</v>
      </c>
      <c r="B53" s="4" t="s">
        <v>18</v>
      </c>
      <c r="C53" s="4" t="s">
        <v>19</v>
      </c>
      <c r="D53" s="4" t="str">
        <f>$D$47</f>
        <v>General Service</v>
      </c>
      <c r="F53" s="83"/>
      <c r="G53" s="74"/>
      <c r="H53" s="83"/>
      <c r="I53" s="74"/>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f>F14*2.5</f>
        <v>0.4</v>
      </c>
      <c r="G54" s="74"/>
      <c r="H54" s="86"/>
      <c r="I54" s="74"/>
      <c r="J54" s="16" t="s">
        <v>600</v>
      </c>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4" x14ac:dyDescent="0.2">
      <c r="A56" s="19" t="str">
        <f t="shared" si="2"/>
        <v>General ServicePer Customer Winter Peak Reduction (kW)</v>
      </c>
      <c r="B56" s="4" t="s">
        <v>22</v>
      </c>
      <c r="C56" s="4" t="s">
        <v>91</v>
      </c>
      <c r="D56" s="4" t="str">
        <f>$D$47</f>
        <v>General Service</v>
      </c>
      <c r="F56" s="86">
        <f>F16*2.5</f>
        <v>0.92500000000000004</v>
      </c>
      <c r="G56" s="74"/>
      <c r="H56" s="86"/>
      <c r="I56" s="74"/>
      <c r="J56" s="16" t="s">
        <v>600</v>
      </c>
      <c r="M56" s="56"/>
    </row>
    <row r="57" spans="1:14" x14ac:dyDescent="0.2">
      <c r="A57" s="19" t="str">
        <f t="shared" si="2"/>
        <v/>
      </c>
    </row>
    <row r="58" spans="1:14" x14ac:dyDescent="0.2">
      <c r="A58" s="19"/>
      <c r="B58" s="178"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f>$O$26*(INDEX($P$28:$Q$32,MATCH($D59,$O$28:$O$32,0),MATCH(F$5,$P$27:$Q$27,0))/2)</f>
        <v>3429.1275402024371</v>
      </c>
      <c r="H59" s="87"/>
      <c r="J59" s="4" t="s">
        <v>538</v>
      </c>
    </row>
    <row r="60" spans="1:14" x14ac:dyDescent="0.2">
      <c r="A60" s="19" t="str">
        <f t="shared" si="3"/>
        <v>General ServiceProgram Development Cost (per MW basis)</v>
      </c>
      <c r="B60" s="4" t="s">
        <v>134</v>
      </c>
      <c r="C60" s="4" t="str">
        <f>C62</f>
        <v>$/MW @meter</v>
      </c>
      <c r="D60" s="4" t="str">
        <f>D61</f>
        <v>General Service</v>
      </c>
      <c r="F60" s="115" t="str">
        <f>IFERROR(F59/INDEX(#REF!,MATCH($D60,$O$28:$O$32,0),MATCH(F$5,#REF!,0)),"-")</f>
        <v>-</v>
      </c>
      <c r="H60" s="115"/>
      <c r="J60" s="16"/>
    </row>
    <row r="61" spans="1:14" x14ac:dyDescent="0.2">
      <c r="A61" s="19" t="str">
        <f t="shared" si="3"/>
        <v>General ServiceAnnual Program Administration Cost</v>
      </c>
      <c r="B61" s="4" t="s">
        <v>4</v>
      </c>
      <c r="C61" s="4" t="s">
        <v>28</v>
      </c>
      <c r="D61" s="4" t="str">
        <f t="shared" si="4"/>
        <v>General Service</v>
      </c>
      <c r="F61" s="87">
        <f>$O$24*(INDEX($P$28:$Q$33,MATCH($D61,$O$28:$O$33,0),MATCH(F$5,$P$27:$Q$27,0))/2)</f>
        <v>2743.3020321619497</v>
      </c>
      <c r="H61" s="87"/>
      <c r="J61" s="4" t="s">
        <v>538</v>
      </c>
    </row>
    <row r="62" spans="1:14" x14ac:dyDescent="0.2">
      <c r="A62" s="19" t="str">
        <f t="shared" si="3"/>
        <v>General ServiceAnnual Program Administration Cost (per MW basis)</v>
      </c>
      <c r="B62" s="4" t="s">
        <v>89</v>
      </c>
      <c r="C62" s="4" t="s">
        <v>94</v>
      </c>
      <c r="D62" s="4" t="str">
        <f t="shared" si="4"/>
        <v>General Service</v>
      </c>
      <c r="F62" s="115" t="str">
        <f>IFERROR(F61/INDEX(#REF!,MATCH($D62,$O$28:$O$32,0),MATCH(F$5,#REF!,0)),"-")</f>
        <v>-</v>
      </c>
      <c r="H62" s="115"/>
      <c r="J62" s="16"/>
    </row>
    <row r="63" spans="1:14" x14ac:dyDescent="0.2">
      <c r="A63" s="19" t="str">
        <f t="shared" si="3"/>
        <v>General ServicePer Customer Annual Marketing/Recruitment Cost</v>
      </c>
      <c r="B63" s="4" t="s">
        <v>35</v>
      </c>
      <c r="C63" s="4" t="s">
        <v>36</v>
      </c>
      <c r="D63" s="4" t="str">
        <f t="shared" si="4"/>
        <v>General Service</v>
      </c>
      <c r="F63" s="87">
        <f>F23*1.25</f>
        <v>75</v>
      </c>
      <c r="H63" s="87"/>
      <c r="J63" s="18" t="s">
        <v>288</v>
      </c>
    </row>
    <row r="64" spans="1:14" x14ac:dyDescent="0.2">
      <c r="A64" s="19" t="str">
        <f t="shared" si="3"/>
        <v>General ServiceAnnual O&amp;M Cost</v>
      </c>
      <c r="B64" s="4" t="s">
        <v>27</v>
      </c>
      <c r="C64" s="4" t="s">
        <v>5</v>
      </c>
      <c r="D64" s="4" t="str">
        <f t="shared" si="4"/>
        <v>General Service</v>
      </c>
      <c r="F64" s="87">
        <v>0</v>
      </c>
      <c r="H64" s="87"/>
    </row>
    <row r="65" spans="1:10" x14ac:dyDescent="0.2">
      <c r="A65" s="19" t="str">
        <f t="shared" si="3"/>
        <v>General ServiceAnnual O&amp;M Cost per MW</v>
      </c>
      <c r="B65" s="4" t="s">
        <v>88</v>
      </c>
      <c r="C65" s="4" t="s">
        <v>94</v>
      </c>
      <c r="D65" s="4" t="str">
        <f t="shared" si="4"/>
        <v>General Service</v>
      </c>
      <c r="F65" s="87">
        <v>0</v>
      </c>
      <c r="H65" s="87"/>
      <c r="J65" s="16"/>
    </row>
    <row r="66" spans="1:10" x14ac:dyDescent="0.2">
      <c r="A66" s="19" t="str">
        <f t="shared" si="3"/>
        <v>General ServiceCost of Equip + Install</v>
      </c>
      <c r="B66" s="4" t="s">
        <v>29</v>
      </c>
      <c r="C66" s="4" t="s">
        <v>30</v>
      </c>
      <c r="D66" s="4" t="str">
        <f t="shared" si="4"/>
        <v>General Service</v>
      </c>
      <c r="F66" s="184">
        <f>F26</f>
        <v>0</v>
      </c>
      <c r="H66" s="184"/>
      <c r="J66" s="4" t="s">
        <v>380</v>
      </c>
    </row>
    <row r="67" spans="1:10" x14ac:dyDescent="0.2">
      <c r="A67" s="19" t="str">
        <f t="shared" si="3"/>
        <v>General ServiceCost of Equip + Install (per kW basis)</v>
      </c>
      <c r="B67" s="4" t="s">
        <v>90</v>
      </c>
      <c r="C67" s="4" t="s">
        <v>92</v>
      </c>
      <c r="D67" s="4" t="str">
        <f t="shared" si="4"/>
        <v>General Service</v>
      </c>
      <c r="F67" s="87">
        <v>0</v>
      </c>
      <c r="H67" s="87"/>
      <c r="J67" s="16"/>
    </row>
    <row r="68" spans="1:10" x14ac:dyDescent="0.2">
      <c r="A68" s="19" t="str">
        <f t="shared" si="3"/>
        <v>General ServiceAMI Cost</v>
      </c>
      <c r="B68" s="4" t="s">
        <v>23</v>
      </c>
      <c r="C68" s="4" t="s">
        <v>87</v>
      </c>
      <c r="D68" s="4" t="str">
        <f t="shared" si="4"/>
        <v>General Service</v>
      </c>
      <c r="F68" s="87">
        <v>0</v>
      </c>
      <c r="H68" s="87"/>
      <c r="J68" s="16"/>
    </row>
    <row r="69" spans="1:10" x14ac:dyDescent="0.2">
      <c r="A69" s="19" t="str">
        <f t="shared" si="3"/>
        <v>General ServiceSummer DR Event Hours</v>
      </c>
      <c r="B69" s="72" t="s">
        <v>24</v>
      </c>
      <c r="C69" s="72" t="s">
        <v>25</v>
      </c>
      <c r="D69" s="72" t="str">
        <f t="shared" si="4"/>
        <v>General Service</v>
      </c>
      <c r="E69" s="74"/>
      <c r="F69" s="166">
        <f>F29</f>
        <v>75</v>
      </c>
      <c r="H69" s="166"/>
      <c r="I69" s="74"/>
      <c r="J69" s="4" t="s">
        <v>337</v>
      </c>
    </row>
    <row r="70" spans="1:10" x14ac:dyDescent="0.2">
      <c r="A70" s="19" t="str">
        <f t="shared" si="3"/>
        <v>General ServiceWinter DR Event Hours</v>
      </c>
      <c r="B70" s="72" t="s">
        <v>26</v>
      </c>
      <c r="C70" s="72" t="s">
        <v>25</v>
      </c>
      <c r="D70" s="72" t="str">
        <f t="shared" si="4"/>
        <v>General Service</v>
      </c>
      <c r="E70" s="74"/>
      <c r="F70" s="166">
        <f>F30</f>
        <v>75</v>
      </c>
      <c r="H70" s="166"/>
      <c r="I70" s="74"/>
      <c r="J70" s="4" t="s">
        <v>337</v>
      </c>
    </row>
    <row r="71" spans="1:10" x14ac:dyDescent="0.2">
      <c r="A71" s="19" t="str">
        <f t="shared" si="3"/>
        <v>General ServicePer kW Annual Incentive</v>
      </c>
      <c r="B71" s="4" t="s">
        <v>37</v>
      </c>
      <c r="C71" s="4" t="s">
        <v>93</v>
      </c>
      <c r="D71" s="4" t="str">
        <f t="shared" si="4"/>
        <v>General Service</v>
      </c>
      <c r="F71" s="87">
        <v>0</v>
      </c>
      <c r="H71" s="87"/>
      <c r="J71" s="16"/>
    </row>
    <row r="72" spans="1:10" x14ac:dyDescent="0.2">
      <c r="A72" s="19" t="str">
        <f t="shared" si="3"/>
        <v>General ServicePer kWh Annual Incentive</v>
      </c>
      <c r="B72" s="4" t="s">
        <v>38</v>
      </c>
      <c r="C72" s="4" t="s">
        <v>95</v>
      </c>
      <c r="D72" s="4" t="str">
        <f t="shared" si="4"/>
        <v>General Service</v>
      </c>
      <c r="F72" s="87">
        <v>0</v>
      </c>
      <c r="G72" s="69"/>
      <c r="H72" s="87"/>
      <c r="J72" s="16"/>
    </row>
    <row r="73" spans="1:10" x14ac:dyDescent="0.2">
      <c r="A73" s="19" t="str">
        <f t="shared" si="3"/>
        <v>General ServicePer Participant Annual Incentive</v>
      </c>
      <c r="B73" s="4" t="s">
        <v>39</v>
      </c>
      <c r="C73" s="4" t="s">
        <v>5</v>
      </c>
      <c r="D73" s="4" t="str">
        <f t="shared" si="4"/>
        <v>General Service</v>
      </c>
      <c r="F73" s="182">
        <v>24</v>
      </c>
      <c r="H73" s="87"/>
      <c r="J73" s="4" t="s">
        <v>185</v>
      </c>
    </row>
    <row r="74" spans="1:10" x14ac:dyDescent="0.2">
      <c r="A74" s="19" t="str">
        <f>D74&amp;B74</f>
        <v>General ServiceProgram Life</v>
      </c>
      <c r="B74" s="4" t="s">
        <v>42</v>
      </c>
      <c r="C74" s="4" t="s">
        <v>43</v>
      </c>
      <c r="D74" s="4" t="str">
        <f t="shared" si="4"/>
        <v>General Service</v>
      </c>
      <c r="F74" s="88">
        <v>8</v>
      </c>
      <c r="H74" s="88"/>
    </row>
    <row r="75" spans="1:10" x14ac:dyDescent="0.2">
      <c r="A75" s="19" t="str">
        <f t="shared" si="3"/>
        <v>General ServiceProgram Start Year</v>
      </c>
      <c r="B75" s="4" t="s">
        <v>44</v>
      </c>
      <c r="C75" s="4" t="s">
        <v>45</v>
      </c>
      <c r="D75" s="4" t="str">
        <f t="shared" si="4"/>
        <v>General Service</v>
      </c>
      <c r="F75" s="88">
        <v>2026</v>
      </c>
      <c r="H75" s="88"/>
    </row>
    <row r="76" spans="1:10" x14ac:dyDescent="0.2">
      <c r="A76" s="19" t="str">
        <f t="shared" si="3"/>
        <v>General ServiceDe-rate</v>
      </c>
      <c r="B76" s="4" t="s">
        <v>31</v>
      </c>
      <c r="C76" s="4" t="s">
        <v>32</v>
      </c>
      <c r="D76" s="4" t="str">
        <f t="shared" si="4"/>
        <v>General Service</v>
      </c>
      <c r="F76" s="90">
        <v>1</v>
      </c>
      <c r="H76" s="90"/>
      <c r="J76" s="16"/>
    </row>
    <row r="77" spans="1:10" x14ac:dyDescent="0.2">
      <c r="A77" s="19" t="str">
        <f t="shared" si="3"/>
        <v>General ServiceNet to Gross Ratio (free ridership)</v>
      </c>
      <c r="B77" s="4" t="s">
        <v>33</v>
      </c>
      <c r="C77" s="4" t="s">
        <v>34</v>
      </c>
      <c r="D77" s="4" t="str">
        <f t="shared" si="4"/>
        <v>General Service</v>
      </c>
      <c r="F77" s="90">
        <v>1</v>
      </c>
      <c r="H77" s="90"/>
      <c r="J77" s="16"/>
    </row>
    <row r="103" spans="1:1" x14ac:dyDescent="0.2">
      <c r="A103" s="19"/>
    </row>
    <row r="141" spans="1:2" x14ac:dyDescent="0.2">
      <c r="A141" s="19" t="str">
        <f>D141&amp;B141</f>
        <v>Program Development Cost (per MW basis)</v>
      </c>
      <c r="B141"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C00000"/>
  </sheetPr>
  <dimension ref="A1:V211"/>
  <sheetViews>
    <sheetView topLeftCell="A53"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3.28515625" style="4" customWidth="1"/>
    <col min="13" max="14" width="9.28515625" style="4"/>
    <col min="15" max="15" width="15.5703125" style="4" customWidth="1"/>
    <col min="16" max="16384" width="9.28515625" style="4"/>
  </cols>
  <sheetData>
    <row r="1" spans="1:14" s="5" customFormat="1" ht="15.75" x14ac:dyDescent="0.25">
      <c r="B1" s="12" t="s">
        <v>46</v>
      </c>
      <c r="C1" s="13" t="s">
        <v>16</v>
      </c>
      <c r="D1" s="4"/>
      <c r="E1" s="10"/>
      <c r="F1" s="19" t="str">
        <f>F3&amp;F5</f>
        <v>Market PotentialWA</v>
      </c>
      <c r="G1" s="10"/>
      <c r="H1" s="19" t="str">
        <f>H3&amp;H5</f>
        <v>Market PotentialID</v>
      </c>
      <c r="I1" s="10"/>
      <c r="J1" s="30"/>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15" x14ac:dyDescent="0.25">
      <c r="A7" s="19" t="str">
        <f>D7&amp;B7</f>
        <v>ResidentialSteady State Participation Rate</v>
      </c>
      <c r="B7" s="4" t="s">
        <v>78</v>
      </c>
      <c r="C7" s="4" t="s">
        <v>79</v>
      </c>
      <c r="D7" s="41" t="s">
        <v>13</v>
      </c>
      <c r="F7" s="83">
        <f>H7</f>
        <v>0.05</v>
      </c>
      <c r="H7" s="83">
        <v>0.05</v>
      </c>
      <c r="J7" s="4" t="s">
        <v>154</v>
      </c>
      <c r="L7" s="335" t="s">
        <v>152</v>
      </c>
      <c r="M7" s="331"/>
      <c r="N7" s="332"/>
    </row>
    <row r="8" spans="1:14" ht="15" x14ac:dyDescent="0.25">
      <c r="A8" s="19" t="str">
        <f t="shared" ref="A8:A30" si="0">D8&amp;B8</f>
        <v xml:space="preserve">ResidentialProgram ramp up period </v>
      </c>
      <c r="B8" s="4" t="s">
        <v>1</v>
      </c>
      <c r="C8" s="4" t="s">
        <v>2</v>
      </c>
      <c r="D8" s="4" t="str">
        <f>$D$7</f>
        <v>Residential</v>
      </c>
      <c r="F8" s="92">
        <v>5</v>
      </c>
      <c r="H8" s="92">
        <v>5</v>
      </c>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83">
        <v>0.01</v>
      </c>
      <c r="H9" s="83">
        <v>0.01</v>
      </c>
      <c r="J9" s="162"/>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178"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3.5" thickBot="1" x14ac:dyDescent="0.25">
      <c r="A12" s="19" t="str">
        <f t="shared" si="0"/>
        <v>ResidentialEvent Non-Performance Rate</v>
      </c>
      <c r="B12" s="4" t="s">
        <v>11</v>
      </c>
      <c r="C12" s="4" t="s">
        <v>12</v>
      </c>
      <c r="D12" s="4" t="str">
        <f>$D$7</f>
        <v>Residential</v>
      </c>
      <c r="F12" s="83">
        <v>0</v>
      </c>
      <c r="H12" s="83">
        <v>0</v>
      </c>
    </row>
    <row r="13" spans="1:14" ht="15" x14ac:dyDescent="0.25">
      <c r="A13" s="19" t="str">
        <f t="shared" si="0"/>
        <v>ResidentialPer Customer Summer Peak Reduction (%)</v>
      </c>
      <c r="B13" s="4" t="s">
        <v>18</v>
      </c>
      <c r="C13" s="4" t="s">
        <v>19</v>
      </c>
      <c r="D13" s="4" t="str">
        <f>$D$7</f>
        <v>Residential</v>
      </c>
      <c r="F13" s="83"/>
      <c r="H13" s="83"/>
      <c r="L13" s="328" t="s">
        <v>489</v>
      </c>
      <c r="M13" s="329" t="s">
        <v>151</v>
      </c>
      <c r="N13" s="330" t="s">
        <v>152</v>
      </c>
    </row>
    <row r="14" spans="1:14" ht="15" x14ac:dyDescent="0.25">
      <c r="A14" s="19" t="str">
        <f>D14&amp;B14</f>
        <v>ResidentialPer Customer Summer Peak Reduction (kW)</v>
      </c>
      <c r="B14" s="4" t="s">
        <v>20</v>
      </c>
      <c r="C14" s="4" t="s">
        <v>91</v>
      </c>
      <c r="D14" s="4" t="str">
        <f>$D$7</f>
        <v>Residential</v>
      </c>
      <c r="F14" s="86">
        <v>0.14000000000000001</v>
      </c>
      <c r="H14" s="86">
        <v>0.14000000000000001</v>
      </c>
      <c r="J14" s="4" t="s">
        <v>222</v>
      </c>
      <c r="L14" s="366" t="s">
        <v>471</v>
      </c>
      <c r="M14" s="365" t="e">
        <f>IF(F14&gt;0,F14/INDEX($M$3:$M$6,MATCH($D14,$L$3:$L$6,0)),F13*INDEX($M$3:$M$6,MATCH($D14,$L$3:$L$6,0)))</f>
        <v>#REF!</v>
      </c>
      <c r="N14" s="367" t="e">
        <f>IF(H14&gt;0,H14/INDEX($M$8:$M$11,MATCH($D14,$L$8:$L$11,0)),H13*INDEX($M$8:$M$11,MATCH($D14,$L$8:$L$11,0)))</f>
        <v>#REF!</v>
      </c>
    </row>
    <row r="15" spans="1:14" ht="15.75" thickBot="1" x14ac:dyDescent="0.3">
      <c r="A15" s="19" t="str">
        <f t="shared" si="0"/>
        <v>ResidentialPer Customer Winter Peak Reduction (%)</v>
      </c>
      <c r="B15" s="4" t="s">
        <v>21</v>
      </c>
      <c r="C15" s="4" t="s">
        <v>19</v>
      </c>
      <c r="D15" s="4" t="str">
        <f>$D$7</f>
        <v>Residential</v>
      </c>
      <c r="F15" s="83"/>
      <c r="H15" s="83"/>
      <c r="L15" s="368" t="s">
        <v>472</v>
      </c>
      <c r="M15" s="369" t="e">
        <f>IF(F16&gt;0,F16/INDEX($N$3:$N$6,MATCH($D16,$L$3:$L$6,0)),F15*INDEX($N$3:$N$6,MATCH($D16,$L$3:$L$6,0)))</f>
        <v>#REF!</v>
      </c>
      <c r="N15" s="370" t="e">
        <f>IF(H16&gt;0,H16/INDEX($N$8:$N$11,MATCH($D16,$L$8:$L$11,0)),H15*INDEX($N$8:$N$11,MATCH($D16,$L$8:$L$11,0)))</f>
        <v>#REF!</v>
      </c>
    </row>
    <row r="16" spans="1:14" x14ac:dyDescent="0.2">
      <c r="A16" s="19" t="str">
        <f t="shared" si="0"/>
        <v>ResidentialPer Customer Winter Peak Reduction (kW)</v>
      </c>
      <c r="B16" s="4" t="s">
        <v>22</v>
      </c>
      <c r="C16" s="4" t="s">
        <v>91</v>
      </c>
      <c r="D16" s="4" t="str">
        <f>$D$7</f>
        <v>Residential</v>
      </c>
      <c r="F16" s="86">
        <v>0.14000000000000001</v>
      </c>
      <c r="H16" s="86">
        <v>0.14000000000000001</v>
      </c>
      <c r="J16" s="4" t="s">
        <v>222</v>
      </c>
    </row>
    <row r="17" spans="1:22" x14ac:dyDescent="0.2">
      <c r="A17" s="19" t="str">
        <f t="shared" si="0"/>
        <v/>
      </c>
    </row>
    <row r="18" spans="1:22" ht="15" customHeight="1" x14ac:dyDescent="0.2">
      <c r="A18" s="19"/>
      <c r="B18" s="178" t="s">
        <v>48</v>
      </c>
      <c r="C18" s="8"/>
      <c r="D18" s="8"/>
      <c r="F18" s="8"/>
      <c r="H18" s="8"/>
      <c r="J18" s="9"/>
    </row>
    <row r="19" spans="1:22" x14ac:dyDescent="0.2">
      <c r="A19" s="19" t="str">
        <f t="shared" si="0"/>
        <v>ResidentialProgram Development Cost</v>
      </c>
      <c r="B19" s="4" t="s">
        <v>40</v>
      </c>
      <c r="C19" s="4" t="s">
        <v>41</v>
      </c>
      <c r="D19" s="4" t="str">
        <f t="shared" ref="D19:D37" si="1">$D$7</f>
        <v>Residential</v>
      </c>
      <c r="F19" s="87">
        <f>$O$26*INDEX($P$28:$Q$32,MATCH($D19,$O$28:$O$32,0),MATCH(F$5,$P$27:$Q$27,0))</f>
        <v>43574.694974717218</v>
      </c>
      <c r="H19" s="87">
        <f>$O$26*INDEX($P$28:$S$32,MATCH($D19,$O$28:$O$32,0),MATCH(H$5,$P$27:$T$27,0))</f>
        <v>23754.268270772027</v>
      </c>
      <c r="J19" s="16" t="s">
        <v>113</v>
      </c>
      <c r="O19" s="64" t="s">
        <v>326</v>
      </c>
      <c r="P19" s="64"/>
      <c r="Q19" s="64"/>
      <c r="R19" s="64"/>
    </row>
    <row r="20" spans="1:22" x14ac:dyDescent="0.2">
      <c r="A20" s="19" t="str">
        <f>D20&amp;B20</f>
        <v>ResidentialProgram Development Cost (per MW basis)</v>
      </c>
      <c r="B20" s="4" t="s">
        <v>134</v>
      </c>
      <c r="C20" s="4" t="str">
        <f>C22</f>
        <v>$/MW @meter</v>
      </c>
      <c r="D20" s="4" t="str">
        <f>D21</f>
        <v>Residential</v>
      </c>
      <c r="F20" s="115" t="str">
        <f>IFERROR(F19/INDEX($S$28:$S$32,MATCH($D20,$O$28:$O$32,0),MATCH(F$5,$S$27:$S$27,0)),"-")</f>
        <v>-</v>
      </c>
      <c r="H20" s="115" t="str">
        <f>IFERROR(H19/INDEX($S$28:$S$32,MATCH($D20,$O$28:$O$32,0),MATCH(H$5,$S$27:$S$27,0)),"-")</f>
        <v>-</v>
      </c>
      <c r="J20" s="16"/>
      <c r="O20" s="64"/>
      <c r="P20" s="64"/>
      <c r="Q20" s="64"/>
      <c r="R20" s="64"/>
    </row>
    <row r="21" spans="1:22" x14ac:dyDescent="0.2">
      <c r="A21" s="19" t="str">
        <f t="shared" si="0"/>
        <v>ResidentialAnnual Program Administration Cost</v>
      </c>
      <c r="B21" s="4" t="s">
        <v>4</v>
      </c>
      <c r="C21" s="4" t="s">
        <v>28</v>
      </c>
      <c r="D21" s="4" t="str">
        <f t="shared" si="1"/>
        <v>Residential</v>
      </c>
      <c r="F21" s="87">
        <f>$O$24*INDEX($P$28:$Q$33,MATCH($D21,$O$28:$O$33,0),MATCH(F$5,$P$27:$Q$27,0))</f>
        <v>52289.633969660659</v>
      </c>
      <c r="H21" s="87">
        <f>$O$24*INDEX($P$28:$Q$33,MATCH($D21,$O$28:$O$33,0),MATCH(H$5,$P$27:$Q$27,0))</f>
        <v>28505.121924926432</v>
      </c>
      <c r="J21" s="16" t="s">
        <v>113</v>
      </c>
      <c r="O21" s="64" t="s">
        <v>551</v>
      </c>
      <c r="P21" s="64"/>
      <c r="Q21" s="64"/>
      <c r="R21" s="64"/>
    </row>
    <row r="22" spans="1:22" x14ac:dyDescent="0.2">
      <c r="A22" s="19" t="str">
        <f t="shared" si="0"/>
        <v>ResidentialAnnual Program Administration Cost (per MW basis)</v>
      </c>
      <c r="B22" s="4" t="s">
        <v>89</v>
      </c>
      <c r="C22" s="4" t="s">
        <v>94</v>
      </c>
      <c r="D22" s="4" t="str">
        <f t="shared" si="1"/>
        <v>Residential</v>
      </c>
      <c r="F22" s="115" t="str">
        <f>IFERROR(F21/INDEX($T$28:$U$32,MATCH($D22,$O$28:$O$32,0),MATCH(F$5,$T$27:$U$27,0)),"-")</f>
        <v>-</v>
      </c>
      <c r="H22" s="115" t="str">
        <f>IFERROR(H21/INDEX($T$28:$U$32,MATCH($D22,$O$28:$O$32,0),MATCH(H$5,$T$27:$U$27,0)),"-")</f>
        <v>-</v>
      </c>
      <c r="J22" s="16"/>
      <c r="O22" s="64"/>
      <c r="P22" s="64"/>
      <c r="Q22" s="64"/>
      <c r="R22" s="64"/>
      <c r="V22" s="59"/>
    </row>
    <row r="23" spans="1:22" ht="15" x14ac:dyDescent="0.25">
      <c r="A23" s="19" t="str">
        <f t="shared" si="0"/>
        <v>ResidentialPer Customer Annual Marketing/Recruitment Cost</v>
      </c>
      <c r="B23" s="4" t="s">
        <v>35</v>
      </c>
      <c r="C23" s="4" t="s">
        <v>36</v>
      </c>
      <c r="D23" s="4" t="str">
        <f t="shared" si="1"/>
        <v>Residential</v>
      </c>
      <c r="F23" s="87">
        <v>50</v>
      </c>
      <c r="H23" s="87">
        <v>50</v>
      </c>
      <c r="J23" s="16"/>
      <c r="O23" s="65" t="s">
        <v>111</v>
      </c>
      <c r="P23" s="66"/>
      <c r="Q23" s="64"/>
      <c r="R23" s="64"/>
      <c r="V23" s="59"/>
    </row>
    <row r="24" spans="1:22" ht="15" x14ac:dyDescent="0.25">
      <c r="A24" s="19" t="str">
        <f t="shared" si="0"/>
        <v>ResidentialAnnual O&amp;M Cost</v>
      </c>
      <c r="B24" s="4" t="s">
        <v>27</v>
      </c>
      <c r="C24" s="4" t="s">
        <v>5</v>
      </c>
      <c r="D24" s="4" t="str">
        <f t="shared" si="1"/>
        <v>Residential</v>
      </c>
      <c r="F24" s="87"/>
      <c r="H24" s="87"/>
      <c r="J24" s="16"/>
      <c r="O24" s="388">
        <f>INDEX('Admin Costs and Asmptns.'!$D$14:$D$28,MATCH(IF(LEFT($C$1,9)="Ancillary","Ancillary Services",IF(LEFT($C$1,9)="CTA-2045 ", "CTA-2045 ",IF(LEFT($C$1,9)="Time-of-u","Time-of-use Rates",$C$1))),'Admin Costs and Asmptns.'!$B$14:$B$28,0))</f>
        <v>90000</v>
      </c>
      <c r="P24" s="64"/>
      <c r="Q24" s="66"/>
      <c r="R24" s="66"/>
      <c r="V24" s="59"/>
    </row>
    <row r="25" spans="1:22" x14ac:dyDescent="0.2">
      <c r="A25" s="19" t="str">
        <f t="shared" si="0"/>
        <v>ResidentialAnnual O&amp;M Cost per MW</v>
      </c>
      <c r="B25" s="4" t="s">
        <v>88</v>
      </c>
      <c r="C25" s="4" t="s">
        <v>94</v>
      </c>
      <c r="D25" s="4" t="str">
        <f t="shared" si="1"/>
        <v>Residential</v>
      </c>
      <c r="F25" s="87">
        <v>0</v>
      </c>
      <c r="H25" s="87">
        <v>0</v>
      </c>
      <c r="J25" s="16"/>
      <c r="O25" s="65" t="s">
        <v>112</v>
      </c>
      <c r="P25" s="64"/>
      <c r="Q25" s="64"/>
      <c r="R25" s="64"/>
    </row>
    <row r="26" spans="1:22" x14ac:dyDescent="0.2">
      <c r="A26" s="19" t="str">
        <f t="shared" si="0"/>
        <v>ResidentialCost of Equip + Install</v>
      </c>
      <c r="B26" s="4" t="s">
        <v>29</v>
      </c>
      <c r="C26" s="4" t="s">
        <v>30</v>
      </c>
      <c r="D26" s="4" t="str">
        <f t="shared" si="1"/>
        <v>Residential</v>
      </c>
      <c r="F26" s="87">
        <v>300</v>
      </c>
      <c r="H26" s="87">
        <v>300</v>
      </c>
      <c r="J26" s="16" t="s">
        <v>114</v>
      </c>
      <c r="O26" s="388">
        <f>INDEX('Admin Costs and Asmptns.'!$E$14:$E$28,MATCH(IF(LEFT($C$1,9)="Ancillary","Ancillary Services",IF(LEFT($C$1,9)="CTA-2045 ", "CTA-2045 ",IF(LEFT($C$1,9)="Time-of-u","Time-of-use Rates",$C$1))),'Admin Costs and Asmptns.'!$B$14:$B$28,0))</f>
        <v>75000</v>
      </c>
      <c r="P26" s="64"/>
      <c r="Q26" s="64"/>
      <c r="R26" s="64"/>
      <c r="V26" s="17"/>
    </row>
    <row r="27" spans="1:22" ht="15" x14ac:dyDescent="0.25">
      <c r="A27" s="19" t="str">
        <f t="shared" si="0"/>
        <v>ResidentialCost of Equip + Install (per kW basis)</v>
      </c>
      <c r="B27" s="4" t="s">
        <v>90</v>
      </c>
      <c r="C27" s="4" t="s">
        <v>92</v>
      </c>
      <c r="D27" s="4" t="str">
        <f t="shared" si="1"/>
        <v>Residential</v>
      </c>
      <c r="F27" s="87">
        <v>0</v>
      </c>
      <c r="H27" s="87">
        <v>0</v>
      </c>
      <c r="J27" s="16"/>
      <c r="O27" s="64"/>
      <c r="P27" s="64" t="s">
        <v>151</v>
      </c>
      <c r="Q27" s="64" t="s">
        <v>152</v>
      </c>
      <c r="R27" s="64"/>
      <c r="S27" s="137"/>
      <c r="T27" s="137"/>
      <c r="U27" s="137"/>
    </row>
    <row r="28" spans="1:22" ht="12.75" customHeight="1" x14ac:dyDescent="0.25">
      <c r="A28" s="19" t="str">
        <f t="shared" si="0"/>
        <v>ResidentialAMI Cost</v>
      </c>
      <c r="B28" s="4" t="s">
        <v>23</v>
      </c>
      <c r="C28" s="4" t="s">
        <v>87</v>
      </c>
      <c r="D28" s="4" t="str">
        <f t="shared" si="1"/>
        <v>Residential</v>
      </c>
      <c r="F28" s="87">
        <v>0</v>
      </c>
      <c r="H28" s="87">
        <v>0</v>
      </c>
      <c r="J28" s="16"/>
      <c r="O28" s="64" t="s">
        <v>13</v>
      </c>
      <c r="P28" s="129" cm="1">
        <f t="array" ref="P28">INDEX('Admin Costs and Asmptns.'!$C$39:$K$70,MATCH($C$1,'Admin Costs and Asmptns.'!$B$39:$B$70,0),MATCH(P$27&amp;"_"&amp;$O28,'Admin Costs and Asmptns.'!$C$37:$K$37&amp;"_"&amp;'Admin Costs and Asmptns.'!$C$38:$K$38,0))</f>
        <v>0.58099593299622954</v>
      </c>
      <c r="Q28" s="129" cm="1">
        <f t="array" ref="Q28">INDEX('Admin Costs and Asmptns.'!$C$39:$K$70,MATCH($C$1,'Admin Costs and Asmptns.'!$B$39:$B$70,0),MATCH(Q$27&amp;"_"&amp;$O28,'Admin Costs and Asmptns.'!$C$37:$K$37&amp;"_"&amp;'Admin Costs and Asmptns.'!$C$38:$K$38,0))</f>
        <v>0.31672357694362702</v>
      </c>
      <c r="R28" s="129"/>
      <c r="S28" s="137"/>
      <c r="T28" s="138"/>
      <c r="U28" s="138"/>
      <c r="V28" s="59"/>
    </row>
    <row r="29" spans="1:22" ht="15" x14ac:dyDescent="0.25">
      <c r="A29" s="19" t="str">
        <f t="shared" si="0"/>
        <v>ResidentialSummer DR Event Hours</v>
      </c>
      <c r="B29" s="4" t="s">
        <v>24</v>
      </c>
      <c r="C29" s="4" t="s">
        <v>25</v>
      </c>
      <c r="D29" s="4" t="str">
        <f t="shared" si="1"/>
        <v>Residential</v>
      </c>
      <c r="F29" s="88">
        <v>528</v>
      </c>
      <c r="H29" s="88">
        <v>528</v>
      </c>
      <c r="J29" s="16" t="s">
        <v>106</v>
      </c>
      <c r="O29" s="64" t="s">
        <v>232</v>
      </c>
      <c r="P29" s="129" cm="1">
        <f t="array" ref="P29">INDEX('Admin Costs and Asmptns.'!$C$39:$K$70,MATCH($C$1,'Admin Costs and Asmptns.'!$B$39:$B$70,0),MATCH(P$27&amp;"_"&amp;$O29,'Admin Costs and Asmptns.'!$C$37:$K$37&amp;"_"&amp;'Admin Costs and Asmptns.'!$C$38:$K$38,0))</f>
        <v>5.8514762616192789E-2</v>
      </c>
      <c r="Q29" s="129" cm="1">
        <f t="array" ref="Q29">INDEX('Admin Costs and Asmptns.'!$C$39:$K$70,MATCH($C$1,'Admin Costs and Asmptns.'!$B$39:$B$70,0),MATCH(Q$27&amp;"_"&amp;$O29,'Admin Costs and Asmptns.'!$C$37:$K$37&amp;"_"&amp;'Admin Costs and Asmptns.'!$C$38:$K$38,0))</f>
        <v>4.3765727443950651E-2</v>
      </c>
      <c r="R29" s="129"/>
      <c r="S29" s="137"/>
      <c r="T29" s="138"/>
      <c r="U29" s="138"/>
      <c r="V29" s="59"/>
    </row>
    <row r="30" spans="1:22" ht="15" x14ac:dyDescent="0.25">
      <c r="A30" s="19" t="str">
        <f t="shared" si="0"/>
        <v>ResidentialWinter DR Event Hours</v>
      </c>
      <c r="B30" s="4" t="s">
        <v>26</v>
      </c>
      <c r="C30" s="4" t="s">
        <v>25</v>
      </c>
      <c r="D30" s="4" t="str">
        <f t="shared" si="1"/>
        <v>Residential</v>
      </c>
      <c r="F30" s="88">
        <v>528</v>
      </c>
      <c r="H30" s="88">
        <v>528</v>
      </c>
      <c r="J30" s="16" t="s">
        <v>107</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c r="S30" s="137"/>
      <c r="T30" s="138"/>
      <c r="U30" s="138"/>
      <c r="V30" s="59"/>
    </row>
    <row r="31" spans="1:22" ht="15" x14ac:dyDescent="0.25">
      <c r="A31" s="19" t="str">
        <f t="shared" ref="A31:A37" si="2">D31&amp;B31</f>
        <v>ResidentialPer kW Annual Incentive</v>
      </c>
      <c r="B31" s="4" t="s">
        <v>37</v>
      </c>
      <c r="C31" s="4" t="s">
        <v>93</v>
      </c>
      <c r="D31" s="4" t="str">
        <f t="shared" si="1"/>
        <v>Residential</v>
      </c>
      <c r="F31" s="87">
        <v>0</v>
      </c>
      <c r="H31" s="87">
        <v>0</v>
      </c>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c r="S31" s="137"/>
      <c r="T31" s="138"/>
      <c r="U31" s="138"/>
    </row>
    <row r="32" spans="1:22" x14ac:dyDescent="0.2">
      <c r="A32" s="19" t="str">
        <f t="shared" si="2"/>
        <v>ResidentialPer kWh Annual Incentive</v>
      </c>
      <c r="B32" s="4" t="s">
        <v>38</v>
      </c>
      <c r="C32" s="4" t="s">
        <v>95</v>
      </c>
      <c r="D32" s="4" t="str">
        <f t="shared" si="1"/>
        <v>Residential</v>
      </c>
      <c r="F32" s="117">
        <v>0</v>
      </c>
      <c r="G32" s="68"/>
      <c r="H32" s="117">
        <v>0</v>
      </c>
      <c r="I32" s="68"/>
      <c r="J32" s="16"/>
      <c r="O32" s="64"/>
      <c r="P32" s="67"/>
      <c r="Q32" s="67"/>
      <c r="R32" s="67"/>
      <c r="T32" s="17"/>
      <c r="U32" s="17"/>
      <c r="V32" s="17"/>
    </row>
    <row r="33" spans="1:19" ht="12.75" customHeight="1" x14ac:dyDescent="0.2">
      <c r="A33" s="19" t="str">
        <f t="shared" si="2"/>
        <v>ResidentialPer Participant Annual Incentive</v>
      </c>
      <c r="B33" s="4" t="s">
        <v>39</v>
      </c>
      <c r="C33" s="4" t="s">
        <v>5</v>
      </c>
      <c r="D33" s="4" t="str">
        <f t="shared" si="1"/>
        <v>Residential</v>
      </c>
      <c r="F33" s="185">
        <v>0</v>
      </c>
      <c r="G33" s="68"/>
      <c r="H33" s="185">
        <v>0</v>
      </c>
      <c r="I33" s="68"/>
      <c r="J33" s="16"/>
      <c r="O33" s="64" t="s">
        <v>123</v>
      </c>
      <c r="P33" s="181">
        <f>SUM(P28:P31)</f>
        <v>0.63951069561242235</v>
      </c>
      <c r="Q33" s="181">
        <f>SUM(Q28:Q31)</f>
        <v>0.36048930438757765</v>
      </c>
      <c r="R33" s="181">
        <f>SUM(P33:Q33)</f>
        <v>1</v>
      </c>
    </row>
    <row r="34" spans="1:19" x14ac:dyDescent="0.2">
      <c r="A34" s="19" t="str">
        <f t="shared" si="2"/>
        <v>ResidentialProgram Life</v>
      </c>
      <c r="B34" s="4" t="s">
        <v>42</v>
      </c>
      <c r="C34" s="4" t="s">
        <v>43</v>
      </c>
      <c r="D34" s="4" t="str">
        <f t="shared" si="1"/>
        <v>Residential</v>
      </c>
      <c r="F34" s="88">
        <v>8</v>
      </c>
      <c r="H34" s="88">
        <v>8</v>
      </c>
      <c r="J34" s="16"/>
      <c r="O34" s="99"/>
      <c r="P34" s="99"/>
      <c r="Q34" s="100"/>
      <c r="R34" s="100"/>
      <c r="S34" s="76"/>
    </row>
    <row r="35" spans="1:19" x14ac:dyDescent="0.2">
      <c r="A35" s="19" t="str">
        <f t="shared" si="2"/>
        <v>ResidentialProgram Start Year</v>
      </c>
      <c r="B35" s="4" t="s">
        <v>44</v>
      </c>
      <c r="C35" s="4" t="s">
        <v>45</v>
      </c>
      <c r="D35" s="4" t="str">
        <f t="shared" si="1"/>
        <v>Residential</v>
      </c>
      <c r="F35" s="88">
        <v>2026</v>
      </c>
      <c r="H35" s="88">
        <f>F35</f>
        <v>2026</v>
      </c>
      <c r="I35" s="68"/>
      <c r="J35" s="16"/>
      <c r="O35" s="99"/>
      <c r="P35" s="99"/>
      <c r="Q35" s="100"/>
      <c r="R35" s="100"/>
      <c r="S35" s="76"/>
    </row>
    <row r="36" spans="1:19" x14ac:dyDescent="0.2">
      <c r="A36" s="19" t="str">
        <f t="shared" si="2"/>
        <v>ResidentialDe-rate</v>
      </c>
      <c r="B36" s="4" t="s">
        <v>31</v>
      </c>
      <c r="C36" s="4" t="s">
        <v>32</v>
      </c>
      <c r="D36" s="4" t="str">
        <f t="shared" si="1"/>
        <v>Residential</v>
      </c>
      <c r="F36" s="90">
        <v>1</v>
      </c>
      <c r="G36" s="68"/>
      <c r="H36" s="90">
        <v>1</v>
      </c>
      <c r="I36" s="68"/>
      <c r="J36" s="16"/>
    </row>
    <row r="37" spans="1:19" ht="15" x14ac:dyDescent="0.25">
      <c r="A37" s="19" t="str">
        <f t="shared" si="2"/>
        <v>ResidentialNet to Gross Ratio (free ridership)</v>
      </c>
      <c r="B37" s="4" t="s">
        <v>33</v>
      </c>
      <c r="C37" s="4" t="s">
        <v>34</v>
      </c>
      <c r="D37" s="4" t="str">
        <f t="shared" si="1"/>
        <v>Residential</v>
      </c>
      <c r="F37" s="90">
        <v>1</v>
      </c>
      <c r="H37" s="90">
        <v>1</v>
      </c>
      <c r="J37" s="16"/>
      <c r="O37" s="1"/>
    </row>
    <row r="38" spans="1:19" x14ac:dyDescent="0.2">
      <c r="O38" s="61"/>
    </row>
    <row r="43" spans="1:19" ht="25.5" x14ac:dyDescent="0.2">
      <c r="B43" s="556" t="s">
        <v>10</v>
      </c>
      <c r="C43" s="556" t="s">
        <v>0</v>
      </c>
      <c r="D43" s="556" t="s">
        <v>8</v>
      </c>
      <c r="E43" s="14"/>
      <c r="F43" s="15" t="str">
        <f>$F$2</f>
        <v>Market Potential</v>
      </c>
      <c r="G43" s="14"/>
      <c r="H43" s="15" t="str">
        <f>$F$2</f>
        <v>Market Potential</v>
      </c>
      <c r="I43" s="14"/>
      <c r="J43" s="556"/>
    </row>
    <row r="44" spans="1:19" x14ac:dyDescent="0.2">
      <c r="B44" s="557"/>
      <c r="C44" s="557"/>
      <c r="D44" s="557"/>
      <c r="E44" s="14"/>
      <c r="F44" s="42" t="s">
        <v>7</v>
      </c>
      <c r="G44" s="14"/>
      <c r="H44" s="42" t="s">
        <v>7</v>
      </c>
      <c r="I44" s="14"/>
      <c r="J44" s="557"/>
    </row>
    <row r="45" spans="1:19" x14ac:dyDescent="0.2">
      <c r="B45" s="557"/>
      <c r="C45" s="557"/>
      <c r="D45" s="557"/>
      <c r="E45" s="14"/>
      <c r="F45" s="15" t="str">
        <f>F$5</f>
        <v>WA</v>
      </c>
      <c r="G45" s="14"/>
      <c r="H45" s="15" t="str">
        <f>H$5</f>
        <v>ID</v>
      </c>
      <c r="I45" s="14"/>
      <c r="J45" s="557"/>
    </row>
    <row r="46" spans="1:19" x14ac:dyDescent="0.2">
      <c r="B46" s="178" t="s">
        <v>76</v>
      </c>
      <c r="C46" s="8"/>
      <c r="D46" s="8"/>
      <c r="F46" s="8"/>
      <c r="H46" s="8"/>
      <c r="J46" s="9"/>
    </row>
    <row r="47" spans="1:19" x14ac:dyDescent="0.2">
      <c r="A47" s="19" t="str">
        <f>D47&amp;B47</f>
        <v>General ServiceSteady State Participation Rate</v>
      </c>
      <c r="B47" s="4" t="s">
        <v>78</v>
      </c>
      <c r="C47" s="4" t="s">
        <v>79</v>
      </c>
      <c r="D47" s="41" t="s">
        <v>232</v>
      </c>
      <c r="F47" s="83">
        <f>F7</f>
        <v>0.05</v>
      </c>
      <c r="H47" s="83">
        <f>H7</f>
        <v>0.05</v>
      </c>
      <c r="J47" s="4" t="s">
        <v>154</v>
      </c>
    </row>
    <row r="48" spans="1:19" x14ac:dyDescent="0.2">
      <c r="A48" s="19" t="str">
        <f>D48&amp;B48</f>
        <v xml:space="preserve">General ServiceProgram ramp up period </v>
      </c>
      <c r="B48" s="4" t="s">
        <v>1</v>
      </c>
      <c r="C48" s="4" t="s">
        <v>2</v>
      </c>
      <c r="D48" s="4" t="str">
        <f>$D$47</f>
        <v>General Service</v>
      </c>
      <c r="F48" s="92">
        <f>F8</f>
        <v>5</v>
      </c>
      <c r="H48" s="92">
        <f>H8</f>
        <v>5</v>
      </c>
      <c r="J48" s="16"/>
    </row>
    <row r="49" spans="1:10" x14ac:dyDescent="0.2">
      <c r="A49" s="19" t="str">
        <f>D49&amp;B49</f>
        <v>General ServiceProgram Dropout Rate (Attrition)</v>
      </c>
      <c r="B49" s="4" t="s">
        <v>75</v>
      </c>
      <c r="C49" s="4" t="s">
        <v>80</v>
      </c>
      <c r="D49" s="4" t="str">
        <f>$D$47</f>
        <v>General Service</v>
      </c>
      <c r="F49" s="83">
        <f>F9</f>
        <v>0.01</v>
      </c>
      <c r="H49" s="83">
        <f>H9</f>
        <v>0.01</v>
      </c>
      <c r="J49" s="16"/>
    </row>
    <row r="50" spans="1:10" x14ac:dyDescent="0.2">
      <c r="A50" s="19" t="str">
        <f>D50&amp;B50</f>
        <v/>
      </c>
    </row>
    <row r="51" spans="1:10" x14ac:dyDescent="0.2">
      <c r="A51" s="19"/>
      <c r="B51" s="178" t="s">
        <v>47</v>
      </c>
      <c r="C51" s="8"/>
      <c r="D51" s="8"/>
      <c r="F51" s="8"/>
      <c r="H51" s="8"/>
      <c r="J51" s="9"/>
    </row>
    <row r="52" spans="1:10" x14ac:dyDescent="0.2">
      <c r="A52" s="19" t="str">
        <f t="shared" ref="A52:A57" si="3">D52&amp;B52</f>
        <v>General ServiceEvent Non-Performance Rate</v>
      </c>
      <c r="B52" s="4" t="s">
        <v>11</v>
      </c>
      <c r="C52" s="4" t="s">
        <v>12</v>
      </c>
      <c r="D52" s="4" t="str">
        <f>$D$47</f>
        <v>General Service</v>
      </c>
      <c r="F52" s="83">
        <f>F12</f>
        <v>0</v>
      </c>
      <c r="H52" s="83">
        <f>H12</f>
        <v>0</v>
      </c>
    </row>
    <row r="53" spans="1:10" x14ac:dyDescent="0.2">
      <c r="A53" s="19" t="str">
        <f t="shared" si="3"/>
        <v>General ServicePer Customer Summer Peak Reduction (%)</v>
      </c>
      <c r="B53" s="4" t="s">
        <v>18</v>
      </c>
      <c r="C53" s="4" t="s">
        <v>19</v>
      </c>
      <c r="D53" s="4" t="str">
        <f>$D$47</f>
        <v>General Service</v>
      </c>
      <c r="F53" s="83"/>
      <c r="H53" s="83"/>
    </row>
    <row r="54" spans="1:10" x14ac:dyDescent="0.2">
      <c r="A54" s="19" t="str">
        <f t="shared" si="3"/>
        <v>General ServicePer Customer Summer Peak Reduction (kW)</v>
      </c>
      <c r="B54" s="4" t="s">
        <v>20</v>
      </c>
      <c r="C54" s="4" t="s">
        <v>91</v>
      </c>
      <c r="D54" s="4" t="str">
        <f>$D$47</f>
        <v>General Service</v>
      </c>
      <c r="F54" s="86">
        <v>0.14000000000000001</v>
      </c>
      <c r="H54" s="86">
        <v>0.14000000000000001</v>
      </c>
      <c r="J54" s="4" t="s">
        <v>222</v>
      </c>
    </row>
    <row r="55" spans="1:10" x14ac:dyDescent="0.2">
      <c r="A55" s="19" t="str">
        <f t="shared" si="3"/>
        <v>General ServicePer Customer Winter Peak Reduction (%)</v>
      </c>
      <c r="B55" s="4" t="s">
        <v>21</v>
      </c>
      <c r="C55" s="4" t="s">
        <v>19</v>
      </c>
      <c r="D55" s="4" t="str">
        <f>$D$47</f>
        <v>General Service</v>
      </c>
      <c r="F55" s="83"/>
      <c r="H55" s="83"/>
    </row>
    <row r="56" spans="1:10" x14ac:dyDescent="0.2">
      <c r="A56" s="19" t="str">
        <f t="shared" si="3"/>
        <v>General ServicePer Customer Winter Peak Reduction (kW)</v>
      </c>
      <c r="B56" s="4" t="s">
        <v>22</v>
      </c>
      <c r="C56" s="4" t="s">
        <v>91</v>
      </c>
      <c r="D56" s="4" t="str">
        <f>$D$47</f>
        <v>General Service</v>
      </c>
      <c r="F56" s="86">
        <v>0.14000000000000001</v>
      </c>
      <c r="H56" s="86">
        <v>0.14000000000000001</v>
      </c>
      <c r="J56" s="4" t="s">
        <v>222</v>
      </c>
    </row>
    <row r="57" spans="1:10" x14ac:dyDescent="0.2">
      <c r="A57" s="19" t="str">
        <f t="shared" si="3"/>
        <v/>
      </c>
    </row>
    <row r="58" spans="1:10" x14ac:dyDescent="0.2">
      <c r="A58" s="19"/>
      <c r="B58" s="178" t="s">
        <v>48</v>
      </c>
      <c r="C58" s="8"/>
      <c r="D58" s="8"/>
      <c r="F58" s="8"/>
      <c r="H58" s="8"/>
      <c r="J58" s="9"/>
    </row>
    <row r="59" spans="1:10" x14ac:dyDescent="0.2">
      <c r="A59" s="19" t="str">
        <f t="shared" ref="A59:A77" si="4">D59&amp;B59</f>
        <v>General ServiceProgram Development Cost</v>
      </c>
      <c r="B59" s="4" t="s">
        <v>40</v>
      </c>
      <c r="C59" s="4" t="s">
        <v>41</v>
      </c>
      <c r="D59" s="4" t="str">
        <f t="shared" ref="D59:D77" si="5">$D$47</f>
        <v>General Service</v>
      </c>
      <c r="F59" s="87">
        <f>$O$26*INDEX($P$28:$S$32,MATCH($D59,$O$28:$O$32,0),MATCH(F$5,$P$27:$T$27,0))</f>
        <v>4388.6071962144588</v>
      </c>
      <c r="H59" s="87">
        <f>$O$26*INDEX($P$28:$S$32,MATCH($D59,$O$28:$O$32,0),MATCH(H$5,$P$27:$T$27,0))</f>
        <v>3282.4295582962986</v>
      </c>
      <c r="J59" s="16" t="s">
        <v>113</v>
      </c>
    </row>
    <row r="60" spans="1:10" x14ac:dyDescent="0.2">
      <c r="A60" s="19" t="str">
        <f>D60&amp;B60</f>
        <v>General ServiceProgram Development Cost (per MW basis)</v>
      </c>
      <c r="B60" s="4" t="s">
        <v>134</v>
      </c>
      <c r="C60" s="4" t="str">
        <f>C62</f>
        <v>$/MW @meter</v>
      </c>
      <c r="D60" s="4" t="str">
        <f>D61</f>
        <v>General Service</v>
      </c>
      <c r="F60" s="115" t="str">
        <f>IFERROR(F59/INDEX($S$28:$S$32,MATCH($D60,$O$28:$O$32,0),MATCH(F$5,$S$27:$S$27,0)),"-")</f>
        <v>-</v>
      </c>
      <c r="H60" s="115" t="str">
        <f>IFERROR(H59/INDEX($S$28:$S$32,MATCH($D60,$O$28:$O$32,0),MATCH(H$5,$S$27:$S$27,0)),"-")</f>
        <v>-</v>
      </c>
      <c r="J60" s="16"/>
    </row>
    <row r="61" spans="1:10" x14ac:dyDescent="0.2">
      <c r="A61" s="19" t="str">
        <f t="shared" si="4"/>
        <v>General ServiceAnnual Program Administration Cost</v>
      </c>
      <c r="B61" s="4" t="s">
        <v>4</v>
      </c>
      <c r="C61" s="4" t="s">
        <v>28</v>
      </c>
      <c r="D61" s="4" t="str">
        <f t="shared" si="5"/>
        <v>General Service</v>
      </c>
      <c r="F61" s="87">
        <f>$O$24*INDEX($P$28:$Q$33,MATCH($D61,$O$28:$O$33,0),MATCH(F$5,$P$27:$Q$27,0))</f>
        <v>5266.3286354573511</v>
      </c>
      <c r="H61" s="87">
        <f>$O$24*INDEX($P$28:$Q$33,MATCH($D61,$O$28:$O$33,0),MATCH(H$5,$P$27:$Q$27,0))</f>
        <v>3938.9154699555588</v>
      </c>
      <c r="J61" s="16" t="s">
        <v>113</v>
      </c>
    </row>
    <row r="62" spans="1:10" x14ac:dyDescent="0.2">
      <c r="A62" s="19" t="str">
        <f t="shared" si="4"/>
        <v>General ServiceAnnual Program Administration Cost (per MW basis)</v>
      </c>
      <c r="B62" s="4" t="s">
        <v>89</v>
      </c>
      <c r="C62" s="4" t="s">
        <v>94</v>
      </c>
      <c r="D62" s="4" t="str">
        <f t="shared" si="5"/>
        <v>General Service</v>
      </c>
      <c r="F62" s="115" t="str">
        <f>IFERROR(F61/INDEX($T$28:$U$32,MATCH($D62,$O$28:$O$32,0),MATCH(F$5,$T$27:$U$27,0)),"-")</f>
        <v>-</v>
      </c>
      <c r="H62" s="115" t="str">
        <f>IFERROR(H61/INDEX($T$28:$U$32,MATCH($D62,$O$28:$O$32,0),MATCH(H$5,$T$27:$U$27,0)),"-")</f>
        <v>-</v>
      </c>
      <c r="J62" s="16"/>
    </row>
    <row r="63" spans="1:10" x14ac:dyDescent="0.2">
      <c r="A63" s="19" t="str">
        <f t="shared" si="4"/>
        <v>General ServicePer Customer Annual Marketing/Recruitment Cost</v>
      </c>
      <c r="B63" s="4" t="s">
        <v>35</v>
      </c>
      <c r="C63" s="4" t="s">
        <v>36</v>
      </c>
      <c r="D63" s="4" t="str">
        <f t="shared" si="5"/>
        <v>General Service</v>
      </c>
      <c r="F63" s="87">
        <v>50</v>
      </c>
      <c r="H63" s="87">
        <v>50</v>
      </c>
      <c r="J63" s="16"/>
    </row>
    <row r="64" spans="1:10" x14ac:dyDescent="0.2">
      <c r="A64" s="19" t="str">
        <f t="shared" si="4"/>
        <v>General ServiceAnnual O&amp;M Cost</v>
      </c>
      <c r="B64" s="4" t="s">
        <v>27</v>
      </c>
      <c r="C64" s="4" t="s">
        <v>5</v>
      </c>
      <c r="D64" s="4" t="str">
        <f t="shared" si="5"/>
        <v>General Service</v>
      </c>
      <c r="F64" s="87">
        <v>0</v>
      </c>
      <c r="H64" s="87">
        <v>0</v>
      </c>
      <c r="J64" s="16"/>
    </row>
    <row r="65" spans="1:10" x14ac:dyDescent="0.2">
      <c r="A65" s="19" t="str">
        <f t="shared" si="4"/>
        <v>General ServiceAnnual O&amp;M Cost per MW</v>
      </c>
      <c r="B65" s="4" t="s">
        <v>88</v>
      </c>
      <c r="C65" s="4" t="s">
        <v>94</v>
      </c>
      <c r="D65" s="4" t="str">
        <f t="shared" si="5"/>
        <v>General Service</v>
      </c>
      <c r="F65" s="87">
        <v>0</v>
      </c>
      <c r="H65" s="87">
        <v>0</v>
      </c>
      <c r="J65" s="16"/>
    </row>
    <row r="66" spans="1:10" x14ac:dyDescent="0.2">
      <c r="A66" s="19" t="str">
        <f t="shared" si="4"/>
        <v>General ServiceCost of Equip + Install</v>
      </c>
      <c r="B66" s="4" t="s">
        <v>29</v>
      </c>
      <c r="C66" s="4" t="s">
        <v>30</v>
      </c>
      <c r="D66" s="4" t="str">
        <f t="shared" si="5"/>
        <v>General Service</v>
      </c>
      <c r="F66" s="87">
        <v>300</v>
      </c>
      <c r="H66" s="87">
        <v>300</v>
      </c>
      <c r="J66" s="16" t="s">
        <v>114</v>
      </c>
    </row>
    <row r="67" spans="1:10" x14ac:dyDescent="0.2">
      <c r="A67" s="19" t="str">
        <f t="shared" si="4"/>
        <v>General ServiceCost of Equip + Install (per kW basis)</v>
      </c>
      <c r="B67" s="4" t="s">
        <v>90</v>
      </c>
      <c r="C67" s="4" t="s">
        <v>92</v>
      </c>
      <c r="D67" s="4" t="str">
        <f t="shared" si="5"/>
        <v>General Service</v>
      </c>
      <c r="F67" s="87">
        <v>0</v>
      </c>
      <c r="H67" s="87">
        <v>0</v>
      </c>
      <c r="J67" s="16"/>
    </row>
    <row r="68" spans="1:10" x14ac:dyDescent="0.2">
      <c r="A68" s="19" t="str">
        <f t="shared" si="4"/>
        <v>General ServiceAMI Cost</v>
      </c>
      <c r="B68" s="4" t="s">
        <v>23</v>
      </c>
      <c r="C68" s="4" t="s">
        <v>87</v>
      </c>
      <c r="D68" s="4" t="str">
        <f t="shared" si="5"/>
        <v>General Service</v>
      </c>
      <c r="F68" s="87">
        <v>0</v>
      </c>
      <c r="H68" s="87">
        <v>0</v>
      </c>
      <c r="J68" s="16"/>
    </row>
    <row r="69" spans="1:10" x14ac:dyDescent="0.2">
      <c r="A69" s="19" t="str">
        <f t="shared" si="4"/>
        <v>General ServiceSummer DR Event Hours</v>
      </c>
      <c r="B69" s="4" t="s">
        <v>24</v>
      </c>
      <c r="C69" s="4" t="s">
        <v>25</v>
      </c>
      <c r="D69" s="4" t="str">
        <f t="shared" si="5"/>
        <v>General Service</v>
      </c>
      <c r="F69" s="88">
        <v>528</v>
      </c>
      <c r="H69" s="88">
        <v>528</v>
      </c>
      <c r="J69" s="16" t="s">
        <v>106</v>
      </c>
    </row>
    <row r="70" spans="1:10" x14ac:dyDescent="0.2">
      <c r="A70" s="19" t="str">
        <f t="shared" si="4"/>
        <v>General ServiceWinter DR Event Hours</v>
      </c>
      <c r="B70" s="4" t="s">
        <v>26</v>
      </c>
      <c r="C70" s="4" t="s">
        <v>25</v>
      </c>
      <c r="D70" s="4" t="str">
        <f t="shared" si="5"/>
        <v>General Service</v>
      </c>
      <c r="F70" s="88">
        <v>528</v>
      </c>
      <c r="H70" s="88">
        <v>528</v>
      </c>
      <c r="J70" s="16" t="s">
        <v>107</v>
      </c>
    </row>
    <row r="71" spans="1:10" x14ac:dyDescent="0.2">
      <c r="A71" s="19" t="str">
        <f t="shared" si="4"/>
        <v>General ServicePer kW Annual Incentive</v>
      </c>
      <c r="B71" s="4" t="s">
        <v>37</v>
      </c>
      <c r="C71" s="4" t="s">
        <v>93</v>
      </c>
      <c r="D71" s="4" t="str">
        <f t="shared" si="5"/>
        <v>General Service</v>
      </c>
      <c r="F71" s="87">
        <v>0</v>
      </c>
      <c r="H71" s="87">
        <v>0</v>
      </c>
      <c r="J71" s="16"/>
    </row>
    <row r="72" spans="1:10" x14ac:dyDescent="0.2">
      <c r="A72" s="19" t="str">
        <f t="shared" si="4"/>
        <v>General ServicePer kWh Annual Incentive</v>
      </c>
      <c r="B72" s="4" t="s">
        <v>38</v>
      </c>
      <c r="C72" s="4" t="s">
        <v>95</v>
      </c>
      <c r="D72" s="4" t="str">
        <f t="shared" si="5"/>
        <v>General Service</v>
      </c>
      <c r="F72" s="117">
        <v>0</v>
      </c>
      <c r="G72" s="68"/>
      <c r="H72" s="117">
        <v>0</v>
      </c>
      <c r="I72" s="68"/>
      <c r="J72" s="16"/>
    </row>
    <row r="73" spans="1:10" x14ac:dyDescent="0.2">
      <c r="A73" s="19" t="str">
        <f t="shared" si="4"/>
        <v>General ServicePer Participant Annual Incentive</v>
      </c>
      <c r="B73" s="4" t="s">
        <v>39</v>
      </c>
      <c r="C73" s="4" t="s">
        <v>5</v>
      </c>
      <c r="D73" s="4" t="str">
        <f t="shared" si="5"/>
        <v>General Service</v>
      </c>
      <c r="F73" s="185">
        <v>0</v>
      </c>
      <c r="G73" s="68"/>
      <c r="H73" s="185">
        <v>0</v>
      </c>
      <c r="I73" s="68"/>
      <c r="J73" s="16"/>
    </row>
    <row r="74" spans="1:10" x14ac:dyDescent="0.2">
      <c r="A74" s="19" t="str">
        <f t="shared" si="4"/>
        <v>General ServiceProgram Life</v>
      </c>
      <c r="B74" s="4" t="s">
        <v>42</v>
      </c>
      <c r="C74" s="4" t="s">
        <v>43</v>
      </c>
      <c r="D74" s="4" t="str">
        <f t="shared" si="5"/>
        <v>General Service</v>
      </c>
      <c r="F74" s="88">
        <v>8</v>
      </c>
      <c r="H74" s="88">
        <v>8</v>
      </c>
      <c r="J74" s="16"/>
    </row>
    <row r="75" spans="1:10" x14ac:dyDescent="0.2">
      <c r="A75" s="19" t="str">
        <f t="shared" si="4"/>
        <v>General ServiceProgram Start Year</v>
      </c>
      <c r="B75" s="4" t="s">
        <v>44</v>
      </c>
      <c r="C75" s="4" t="s">
        <v>45</v>
      </c>
      <c r="D75" s="4" t="str">
        <f t="shared" si="5"/>
        <v>General Service</v>
      </c>
      <c r="F75" s="88">
        <f>F35</f>
        <v>2026</v>
      </c>
      <c r="H75" s="88">
        <f>H35</f>
        <v>2026</v>
      </c>
      <c r="I75" s="68"/>
      <c r="J75" s="16"/>
    </row>
    <row r="76" spans="1:10" x14ac:dyDescent="0.2">
      <c r="A76" s="19" t="str">
        <f t="shared" si="4"/>
        <v>General ServiceDe-rate</v>
      </c>
      <c r="B76" s="4" t="s">
        <v>31</v>
      </c>
      <c r="C76" s="4" t="s">
        <v>32</v>
      </c>
      <c r="D76" s="4" t="str">
        <f t="shared" si="5"/>
        <v>General Service</v>
      </c>
      <c r="F76" s="90">
        <v>1</v>
      </c>
      <c r="G76" s="68"/>
      <c r="H76" s="90">
        <v>1</v>
      </c>
      <c r="I76" s="68"/>
      <c r="J76" s="16"/>
    </row>
    <row r="77" spans="1:10" x14ac:dyDescent="0.2">
      <c r="A77" s="19" t="str">
        <f t="shared" si="4"/>
        <v>General ServiceNet to Gross Ratio (free ridership)</v>
      </c>
      <c r="B77" s="4" t="s">
        <v>33</v>
      </c>
      <c r="C77" s="4" t="s">
        <v>34</v>
      </c>
      <c r="D77" s="4" t="str">
        <f t="shared" si="5"/>
        <v>General Service</v>
      </c>
      <c r="F77" s="90">
        <v>1</v>
      </c>
      <c r="H77" s="90">
        <v>1</v>
      </c>
      <c r="J77" s="16"/>
    </row>
    <row r="97" spans="1:8" x14ac:dyDescent="0.2">
      <c r="F97" s="18"/>
      <c r="H97" s="18"/>
    </row>
    <row r="98" spans="1:8" x14ac:dyDescent="0.2">
      <c r="A98" s="19"/>
      <c r="F98" s="18"/>
      <c r="H98" s="18"/>
    </row>
    <row r="99" spans="1:8" x14ac:dyDescent="0.2">
      <c r="F99" s="31"/>
      <c r="H99" s="31"/>
    </row>
    <row r="136" spans="1:1" x14ac:dyDescent="0.2">
      <c r="A136" s="19"/>
    </row>
    <row r="173" spans="1:1" x14ac:dyDescent="0.2">
      <c r="A173" s="19"/>
    </row>
    <row r="211" spans="1:1" x14ac:dyDescent="0.2">
      <c r="A211" s="19"/>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A571-C7D1-49C5-A25A-47C213E23610}">
  <sheetPr codeName="Sheet13">
    <tabColor rgb="FFC00000"/>
  </sheetPr>
  <dimension ref="A1:R51"/>
  <sheetViews>
    <sheetView topLeftCell="A27"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3.7109375" style="4" customWidth="1"/>
    <col min="13" max="14" width="9.28515625" style="4"/>
    <col min="15" max="15" width="15.5703125" style="4" customWidth="1"/>
    <col min="16" max="16" width="20.5703125" style="4" bestFit="1" customWidth="1"/>
    <col min="17" max="17" width="19.42578125" style="4" bestFit="1" customWidth="1"/>
    <col min="18" max="16384" width="9.28515625" style="4"/>
  </cols>
  <sheetData>
    <row r="1" spans="1:14" s="5" customFormat="1" ht="15.75" x14ac:dyDescent="0.25">
      <c r="B1" s="12" t="s">
        <v>46</v>
      </c>
      <c r="C1" s="13" t="s">
        <v>149</v>
      </c>
      <c r="D1" s="4"/>
      <c r="E1" s="10"/>
      <c r="F1" s="19" t="str">
        <f>F3&amp;F5</f>
        <v>Market PotentialWA</v>
      </c>
      <c r="G1" s="10"/>
      <c r="H1" s="19" t="str">
        <f>H3&amp;H5</f>
        <v>Market PotentialID</v>
      </c>
      <c r="I1" s="10"/>
      <c r="J1" s="30"/>
      <c r="L1" s="328" t="s">
        <v>488</v>
      </c>
      <c r="M1" s="329"/>
      <c r="N1" s="330"/>
    </row>
    <row r="2" spans="1:14" ht="15.75" customHeight="1" x14ac:dyDescent="0.25">
      <c r="C2" s="4" t="s">
        <v>719</v>
      </c>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601</v>
      </c>
      <c r="M3" s="447">
        <v>0.72263561933333298</v>
      </c>
      <c r="N3" s="448">
        <f>M3</f>
        <v>0.72263561933333298</v>
      </c>
    </row>
    <row r="4" spans="1:14" ht="15" x14ac:dyDescent="0.25">
      <c r="B4" s="557"/>
      <c r="C4" s="557"/>
      <c r="D4" s="557"/>
      <c r="E4" s="14"/>
      <c r="F4" s="42" t="s">
        <v>7</v>
      </c>
      <c r="G4" s="14"/>
      <c r="H4" s="42" t="s">
        <v>7</v>
      </c>
      <c r="I4" s="14"/>
      <c r="J4" s="557"/>
      <c r="L4" s="334" t="s">
        <v>602</v>
      </c>
      <c r="M4" s="447">
        <v>0.72263561933333298</v>
      </c>
      <c r="N4" s="448">
        <f>M4</f>
        <v>0.72263561933333298</v>
      </c>
    </row>
    <row r="5" spans="1:14" ht="15" x14ac:dyDescent="0.25">
      <c r="B5" s="557"/>
      <c r="C5" s="557"/>
      <c r="D5" s="557"/>
      <c r="E5" s="14"/>
      <c r="F5" s="15" t="s">
        <v>151</v>
      </c>
      <c r="G5" s="14"/>
      <c r="H5" s="15" t="s">
        <v>152</v>
      </c>
      <c r="I5" s="14"/>
      <c r="J5" s="557"/>
      <c r="L5" s="334" t="s">
        <v>603</v>
      </c>
      <c r="M5" s="447">
        <v>6.6666666666666687</v>
      </c>
      <c r="N5" s="448">
        <f t="shared" ref="N5:N6" si="0">M5</f>
        <v>6.6666666666666687</v>
      </c>
    </row>
    <row r="6" spans="1:14" ht="15" x14ac:dyDescent="0.25">
      <c r="B6" s="7" t="s">
        <v>76</v>
      </c>
      <c r="C6" s="8"/>
      <c r="D6" s="8"/>
      <c r="F6" s="8"/>
      <c r="H6" s="8"/>
      <c r="J6" s="9"/>
      <c r="L6" s="334" t="s">
        <v>604</v>
      </c>
      <c r="M6" s="447">
        <v>6.6666666666666687</v>
      </c>
      <c r="N6" s="448">
        <f t="shared" si="0"/>
        <v>6.6666666666666687</v>
      </c>
    </row>
    <row r="7" spans="1:14" ht="15" x14ac:dyDescent="0.25">
      <c r="A7" s="19" t="str">
        <f>D7&amp;B7</f>
        <v>Res-EVSteady State Participation Rate</v>
      </c>
      <c r="B7" s="4" t="s">
        <v>78</v>
      </c>
      <c r="C7" s="4" t="s">
        <v>79</v>
      </c>
      <c r="D7" s="41" t="s">
        <v>601</v>
      </c>
      <c r="F7" s="83">
        <v>0.2</v>
      </c>
      <c r="H7" s="83"/>
      <c r="J7" s="4" t="s">
        <v>742</v>
      </c>
      <c r="L7" s="335" t="s">
        <v>152</v>
      </c>
      <c r="M7" s="449"/>
      <c r="N7" s="450"/>
    </row>
    <row r="8" spans="1:14" ht="15" x14ac:dyDescent="0.25">
      <c r="A8" s="19" t="str">
        <f t="shared" ref="A8:A37" si="1">D8&amp;B8</f>
        <v xml:space="preserve">Res-EVProgram ramp up period </v>
      </c>
      <c r="B8" s="4" t="s">
        <v>1</v>
      </c>
      <c r="C8" s="4" t="s">
        <v>2</v>
      </c>
      <c r="D8" s="4" t="str">
        <f>$D$7</f>
        <v>Res-EV</v>
      </c>
      <c r="F8" s="92">
        <v>5</v>
      </c>
      <c r="H8" s="92"/>
      <c r="L8" s="334" t="s">
        <v>601</v>
      </c>
      <c r="M8" s="447">
        <v>0.72263561933333298</v>
      </c>
      <c r="N8" s="448">
        <f>M8</f>
        <v>0.72263561933333298</v>
      </c>
    </row>
    <row r="9" spans="1:14" ht="15" x14ac:dyDescent="0.25">
      <c r="A9" s="19" t="str">
        <f t="shared" si="1"/>
        <v>Res-EVProgram Dropout Rate (Attrition)</v>
      </c>
      <c r="B9" s="4" t="s">
        <v>75</v>
      </c>
      <c r="C9" s="4" t="s">
        <v>80</v>
      </c>
      <c r="D9" s="4" t="str">
        <f>$D$7</f>
        <v>Res-EV</v>
      </c>
      <c r="F9" s="83">
        <v>0.01</v>
      </c>
      <c r="H9" s="83"/>
      <c r="L9" s="334" t="s">
        <v>602</v>
      </c>
      <c r="M9" s="447">
        <v>0.72263561933333298</v>
      </c>
      <c r="N9" s="448">
        <f>M9</f>
        <v>0.72263561933333298</v>
      </c>
    </row>
    <row r="10" spans="1:14" ht="15" x14ac:dyDescent="0.25">
      <c r="A10" s="19" t="str">
        <f t="shared" si="1"/>
        <v/>
      </c>
      <c r="L10" s="334" t="s">
        <v>603</v>
      </c>
      <c r="M10" s="447">
        <v>6.6666666666666687</v>
      </c>
      <c r="N10" s="448">
        <f t="shared" ref="N10:N11" si="2">M10</f>
        <v>6.6666666666666687</v>
      </c>
    </row>
    <row r="11" spans="1:14" ht="15.75" thickBot="1" x14ac:dyDescent="0.3">
      <c r="A11" s="19"/>
      <c r="B11" s="178" t="s">
        <v>47</v>
      </c>
      <c r="C11" s="8"/>
      <c r="D11" s="8"/>
      <c r="F11" s="8"/>
      <c r="H11" s="8"/>
      <c r="J11" s="9"/>
      <c r="L11" s="336" t="s">
        <v>604</v>
      </c>
      <c r="M11" s="451">
        <v>6.6666666666666687</v>
      </c>
      <c r="N11" s="452">
        <f t="shared" si="2"/>
        <v>6.6666666666666687</v>
      </c>
    </row>
    <row r="12" spans="1:14" ht="13.5" thickBot="1" x14ac:dyDescent="0.25">
      <c r="A12" s="19" t="str">
        <f t="shared" si="1"/>
        <v>Res-EVEvent Non-Performance Rate</v>
      </c>
      <c r="B12" s="4" t="s">
        <v>11</v>
      </c>
      <c r="C12" s="4" t="s">
        <v>12</v>
      </c>
      <c r="D12" s="4" t="str">
        <f>$D$7</f>
        <v>Res-EV</v>
      </c>
      <c r="F12" s="83">
        <v>0</v>
      </c>
      <c r="H12" s="83"/>
    </row>
    <row r="13" spans="1:14" ht="15" x14ac:dyDescent="0.25">
      <c r="A13" s="19" t="str">
        <f t="shared" si="1"/>
        <v>Res-EVPer Customer Summer Peak Reduction (%)</v>
      </c>
      <c r="B13" s="4" t="s">
        <v>18</v>
      </c>
      <c r="C13" s="4" t="s">
        <v>19</v>
      </c>
      <c r="D13" s="4" t="str">
        <f>$D$7</f>
        <v>Res-EV</v>
      </c>
      <c r="F13" s="83">
        <v>0.9</v>
      </c>
      <c r="H13" s="83"/>
      <c r="J13" s="4" t="s">
        <v>741</v>
      </c>
      <c r="L13" s="328" t="s">
        <v>489</v>
      </c>
      <c r="M13" s="329" t="s">
        <v>151</v>
      </c>
      <c r="N13" s="330" t="s">
        <v>152</v>
      </c>
    </row>
    <row r="14" spans="1:14" ht="15" x14ac:dyDescent="0.25">
      <c r="A14" s="19" t="str">
        <f>D14&amp;B14</f>
        <v>Res-EVPer Customer Summer Peak Reduction (kW)</v>
      </c>
      <c r="B14" s="4" t="s">
        <v>20</v>
      </c>
      <c r="C14" s="4" t="s">
        <v>91</v>
      </c>
      <c r="D14" s="4" t="str">
        <f>$D$7</f>
        <v>Res-EV</v>
      </c>
      <c r="F14" s="86">
        <v>0</v>
      </c>
      <c r="H14" s="86"/>
      <c r="J14" s="72" t="s">
        <v>618</v>
      </c>
      <c r="L14" s="366" t="s">
        <v>471</v>
      </c>
      <c r="M14" s="358">
        <f>IF(F14&gt;0,F14/INDEX($M$3:$M$6,MATCH($D14,$L$3:$L$6,0)),F13*INDEX($M$3:$M$6,MATCH($D14,$L$3:$L$6,0)))</f>
        <v>0.6503720573999997</v>
      </c>
      <c r="N14" s="359">
        <f>IF(H14&gt;0,H14/INDEX($M$8:$M$11,MATCH($D14,$L$8:$L$11,0)),H13*INDEX($M$8:$M$11,MATCH($D14,$L$8:$L$11,0)))</f>
        <v>0</v>
      </c>
    </row>
    <row r="15" spans="1:14" ht="15.75" thickBot="1" x14ac:dyDescent="0.3">
      <c r="A15" s="19" t="str">
        <f t="shared" si="1"/>
        <v>Res-EVPer Customer Winter Peak Reduction (%)</v>
      </c>
      <c r="B15" s="4" t="s">
        <v>21</v>
      </c>
      <c r="C15" s="4" t="s">
        <v>19</v>
      </c>
      <c r="D15" s="4" t="str">
        <f>$D$7</f>
        <v>Res-EV</v>
      </c>
      <c r="F15" s="83">
        <v>0.9</v>
      </c>
      <c r="H15" s="83"/>
      <c r="J15" s="4" t="s">
        <v>741</v>
      </c>
      <c r="L15" s="368" t="s">
        <v>472</v>
      </c>
      <c r="M15" s="371">
        <f>IF(F16&gt;0,F16/INDEX($N$3:$N$6,MATCH($D16,$L$3:$L$6,0)),F15*INDEX($N$3:$N$6,MATCH($D16,$L$3:$L$6,0)))</f>
        <v>0.6503720573999997</v>
      </c>
      <c r="N15" s="372">
        <f>IF(H16&gt;0,H16/INDEX($N$8:$N$11,MATCH($D16,$L$8:$L$11,0)),H15*INDEX($N$8:$N$11,MATCH($D16,$L$8:$L$11,0)))</f>
        <v>0</v>
      </c>
    </row>
    <row r="16" spans="1:14" x14ac:dyDescent="0.2">
      <c r="A16" s="19" t="str">
        <f t="shared" si="1"/>
        <v>Res-EVPer Customer Winter Peak Reduction (kW)</v>
      </c>
      <c r="B16" s="4" t="s">
        <v>22</v>
      </c>
      <c r="C16" s="4" t="s">
        <v>91</v>
      </c>
      <c r="D16" s="4" t="str">
        <f>$D$7</f>
        <v>Res-EV</v>
      </c>
      <c r="F16" s="86">
        <v>0</v>
      </c>
      <c r="H16" s="86"/>
      <c r="J16" s="72" t="s">
        <v>618</v>
      </c>
    </row>
    <row r="17" spans="1:18" x14ac:dyDescent="0.2">
      <c r="A17" s="19" t="str">
        <f t="shared" si="1"/>
        <v/>
      </c>
    </row>
    <row r="18" spans="1:18" ht="15" customHeight="1" x14ac:dyDescent="0.2">
      <c r="A18" s="19"/>
      <c r="B18" s="178" t="s">
        <v>48</v>
      </c>
      <c r="C18" s="8"/>
      <c r="D18" s="8"/>
      <c r="F18" s="8"/>
      <c r="H18" s="8"/>
      <c r="J18" s="9"/>
    </row>
    <row r="19" spans="1:18" x14ac:dyDescent="0.2">
      <c r="A19" s="19" t="str">
        <f t="shared" si="1"/>
        <v>Res-EVProgram Development Cost</v>
      </c>
      <c r="B19" s="4" t="s">
        <v>40</v>
      </c>
      <c r="C19" s="4" t="s">
        <v>41</v>
      </c>
      <c r="D19" s="4" t="str">
        <f t="shared" ref="D19:D37" si="3">$D$7</f>
        <v>Res-EV</v>
      </c>
      <c r="F19" s="87">
        <f>$O$26*INDEX($P$28:$Q$33,MATCH($D19,$O$28:$O$33,0),MATCH(F$5,$P$27:$Q$27,0))</f>
        <v>200000</v>
      </c>
      <c r="H19" s="87"/>
      <c r="J19" s="16" t="s">
        <v>113</v>
      </c>
      <c r="O19" s="64" t="s">
        <v>326</v>
      </c>
      <c r="P19" s="64"/>
      <c r="Q19" s="64"/>
      <c r="R19" s="64"/>
    </row>
    <row r="20" spans="1:18" x14ac:dyDescent="0.2">
      <c r="A20" s="19" t="str">
        <f>D20&amp;B20</f>
        <v>Res-EVProgram Development Cost (per MW basis)</v>
      </c>
      <c r="B20" s="4" t="s">
        <v>134</v>
      </c>
      <c r="C20" s="4" t="str">
        <f>C22</f>
        <v>$/MW @meter</v>
      </c>
      <c r="D20" s="4" t="str">
        <f>D21</f>
        <v>Res-EV</v>
      </c>
      <c r="F20" s="196">
        <v>0</v>
      </c>
      <c r="G20" s="197"/>
      <c r="H20" s="196"/>
      <c r="J20" s="16"/>
      <c r="O20" s="64"/>
      <c r="P20" s="64"/>
      <c r="Q20" s="64"/>
      <c r="R20" s="64"/>
    </row>
    <row r="21" spans="1:18" x14ac:dyDescent="0.2">
      <c r="A21" s="19" t="str">
        <f t="shared" si="1"/>
        <v>Res-EVAnnual Program Administration Cost</v>
      </c>
      <c r="B21" s="4" t="s">
        <v>4</v>
      </c>
      <c r="C21" s="4" t="s">
        <v>28</v>
      </c>
      <c r="D21" s="4" t="str">
        <f>D22</f>
        <v>Res-EV</v>
      </c>
      <c r="F21" s="87">
        <f>$O$24*INDEX($P$28:$Q$33,MATCH($D21,$O$28:$O$33,0),MATCH(F$5,$P$27:$Q$27,0))</f>
        <v>80000</v>
      </c>
      <c r="H21" s="87"/>
      <c r="J21" s="16" t="s">
        <v>751</v>
      </c>
      <c r="O21" s="64" t="s">
        <v>551</v>
      </c>
      <c r="P21" s="64"/>
      <c r="Q21" s="64"/>
      <c r="R21" s="64"/>
    </row>
    <row r="22" spans="1:18" x14ac:dyDescent="0.2">
      <c r="A22" s="19" t="str">
        <f t="shared" si="1"/>
        <v>Res-EVAnnual Program Administration Cost (per MW basis)</v>
      </c>
      <c r="B22" s="4" t="s">
        <v>89</v>
      </c>
      <c r="C22" s="4" t="s">
        <v>94</v>
      </c>
      <c r="D22" s="4" t="str">
        <f t="shared" si="3"/>
        <v>Res-EV</v>
      </c>
      <c r="F22" s="115" t="str">
        <f>IFERROR(F21/INDEX(#REF!,MATCH($D22,$O$28:$O$32,0),MATCH(F$5,#REF!,0)),"-")</f>
        <v>-</v>
      </c>
      <c r="H22" s="115"/>
      <c r="J22" s="16"/>
      <c r="O22" s="64"/>
      <c r="P22" s="64"/>
      <c r="Q22" s="64"/>
      <c r="R22" s="64"/>
    </row>
    <row r="23" spans="1:18" ht="15" x14ac:dyDescent="0.25">
      <c r="A23" s="19" t="str">
        <f t="shared" si="1"/>
        <v>Res-EVPer Customer Annual Marketing/Recruitment Cost</v>
      </c>
      <c r="B23" s="4" t="s">
        <v>35</v>
      </c>
      <c r="C23" s="4" t="s">
        <v>36</v>
      </c>
      <c r="D23" s="4" t="str">
        <f t="shared" si="3"/>
        <v>Res-EV</v>
      </c>
      <c r="F23" s="87">
        <v>350</v>
      </c>
      <c r="H23" s="87"/>
      <c r="J23" s="4" t="s">
        <v>741</v>
      </c>
      <c r="O23" s="65" t="s">
        <v>111</v>
      </c>
      <c r="P23" s="66"/>
      <c r="Q23" s="64"/>
      <c r="R23" s="64"/>
    </row>
    <row r="24" spans="1:18" ht="15" x14ac:dyDescent="0.25">
      <c r="A24" s="19" t="str">
        <f t="shared" si="1"/>
        <v>Res-EVAnnual O&amp;M Cost</v>
      </c>
      <c r="B24" s="4" t="s">
        <v>27</v>
      </c>
      <c r="C24" s="4" t="s">
        <v>5</v>
      </c>
      <c r="D24" s="4" t="str">
        <f t="shared" si="3"/>
        <v>Res-EV</v>
      </c>
      <c r="F24" s="87">
        <v>45</v>
      </c>
      <c r="H24" s="87"/>
      <c r="J24" s="4" t="s">
        <v>752</v>
      </c>
      <c r="O24" s="388">
        <f>INDEX('Admin Costs and Asmptns.'!$D$14:$D$28,MATCH(IF(LEFT($C$1,9)="Ancillary","Ancillary Services",IF(LEFT($C$1,9)="CTA-2045 ", "CTA-2045 ",IF(LEFT($C$1,9)="Time-of-u","Time-of-use Rates",$C$1))),'Admin Costs and Asmptns.'!$B$14:$B$28,0)) + 20000</f>
        <v>80000</v>
      </c>
      <c r="P24" s="64" t="s">
        <v>750</v>
      </c>
      <c r="Q24" s="66"/>
      <c r="R24" s="66"/>
    </row>
    <row r="25" spans="1:18" x14ac:dyDescent="0.2">
      <c r="A25" s="19" t="str">
        <f t="shared" si="1"/>
        <v>Res-EVAnnual O&amp;M Cost per MW</v>
      </c>
      <c r="B25" s="4" t="s">
        <v>88</v>
      </c>
      <c r="C25" s="4" t="s">
        <v>94</v>
      </c>
      <c r="D25" s="4" t="str">
        <f t="shared" si="3"/>
        <v>Res-EV</v>
      </c>
      <c r="F25" s="87">
        <v>0</v>
      </c>
      <c r="H25" s="87"/>
      <c r="J25" s="16"/>
      <c r="O25" s="65" t="s">
        <v>112</v>
      </c>
      <c r="P25" s="64"/>
      <c r="Q25" s="64"/>
      <c r="R25" s="64"/>
    </row>
    <row r="26" spans="1:18" x14ac:dyDescent="0.2">
      <c r="A26" s="19" t="str">
        <f t="shared" si="1"/>
        <v>Res-EVCost of Equip + Install</v>
      </c>
      <c r="B26" s="4" t="s">
        <v>29</v>
      </c>
      <c r="C26" s="4" t="s">
        <v>30</v>
      </c>
      <c r="D26" s="4" t="str">
        <f t="shared" si="3"/>
        <v>Res-EV</v>
      </c>
      <c r="F26" s="87">
        <v>500</v>
      </c>
      <c r="H26" s="87"/>
      <c r="J26" s="4" t="s">
        <v>651</v>
      </c>
      <c r="O26" s="388">
        <f>INDEX('Admin Costs and Asmptns.'!$E$14:$E$28,MATCH(IF(LEFT($C$1,9)="Ancillary","Ancillary Services",IF(LEFT($C$1,9)="CTA-2045 ", "CTA-2045 ",IF(LEFT($C$1,9)="Time-of-u","Time-of-use Rates",$C$1))),'Admin Costs and Asmptns.'!$B$14:$B$28,0))</f>
        <v>200000</v>
      </c>
      <c r="P26" s="64"/>
      <c r="Q26" s="64"/>
      <c r="R26" s="64"/>
    </row>
    <row r="27" spans="1:18" x14ac:dyDescent="0.2">
      <c r="A27" s="19" t="str">
        <f t="shared" si="1"/>
        <v>Res-EVCost of Equip + Install (per kW basis)</v>
      </c>
      <c r="B27" s="4" t="s">
        <v>90</v>
      </c>
      <c r="C27" s="4" t="s">
        <v>92</v>
      </c>
      <c r="D27" s="4" t="str">
        <f t="shared" si="3"/>
        <v>Res-EV</v>
      </c>
      <c r="F27" s="87">
        <v>0</v>
      </c>
      <c r="H27" s="87"/>
      <c r="J27" s="16"/>
      <c r="O27" s="64"/>
      <c r="P27" s="64" t="s">
        <v>151</v>
      </c>
      <c r="Q27" s="64" t="s">
        <v>152</v>
      </c>
      <c r="R27" s="64"/>
    </row>
    <row r="28" spans="1:18" ht="12.75" customHeight="1" x14ac:dyDescent="0.25">
      <c r="A28" s="19" t="str">
        <f t="shared" si="1"/>
        <v>Res-EVAMI Cost</v>
      </c>
      <c r="B28" s="4" t="s">
        <v>23</v>
      </c>
      <c r="C28" s="4" t="s">
        <v>87</v>
      </c>
      <c r="D28" s="4" t="str">
        <f t="shared" si="3"/>
        <v>Res-EV</v>
      </c>
      <c r="F28" s="87">
        <v>0</v>
      </c>
      <c r="H28" s="87"/>
      <c r="J28" s="56"/>
      <c r="O28" s="64" t="s">
        <v>601</v>
      </c>
      <c r="P28" s="438">
        <f>SUMIFS($Q$36:$Q$43,$P$36:$P$43,$O28,$O$36:$O$43,P$27)/SUM($Q$36:$Q$43)</f>
        <v>1</v>
      </c>
      <c r="Q28" s="438">
        <f t="shared" ref="P28:Q31" si="4">SUMIFS($Q$36:$Q$43,$P$36:$P$43,$O28,$O$36:$O$43,Q$27)/SUM($Q$36:$Q$43)</f>
        <v>0</v>
      </c>
      <c r="R28" s="129"/>
    </row>
    <row r="29" spans="1:18" ht="15" x14ac:dyDescent="0.25">
      <c r="A29" s="19" t="str">
        <f t="shared" si="1"/>
        <v>Res-EVSummer DR Event Hours</v>
      </c>
      <c r="B29" s="4" t="s">
        <v>24</v>
      </c>
      <c r="C29" s="4" t="s">
        <v>25</v>
      </c>
      <c r="D29" s="4" t="str">
        <f t="shared" si="3"/>
        <v>Res-EV</v>
      </c>
      <c r="F29" s="88">
        <v>528</v>
      </c>
      <c r="H29" s="88"/>
      <c r="J29" s="16" t="s">
        <v>106</v>
      </c>
      <c r="O29" s="64" t="s">
        <v>602</v>
      </c>
      <c r="P29" s="438">
        <f t="shared" si="4"/>
        <v>0</v>
      </c>
      <c r="Q29" s="438">
        <f t="shared" si="4"/>
        <v>0</v>
      </c>
      <c r="R29" s="129"/>
    </row>
    <row r="30" spans="1:18" ht="15" x14ac:dyDescent="0.25">
      <c r="A30" s="19" t="str">
        <f t="shared" si="1"/>
        <v>Res-EVWinter DR Event Hours</v>
      </c>
      <c r="B30" s="4" t="s">
        <v>26</v>
      </c>
      <c r="C30" s="4" t="s">
        <v>25</v>
      </c>
      <c r="D30" s="4" t="str">
        <f t="shared" si="3"/>
        <v>Res-EV</v>
      </c>
      <c r="F30" s="88">
        <v>528</v>
      </c>
      <c r="H30" s="88"/>
      <c r="J30" s="16" t="s">
        <v>107</v>
      </c>
      <c r="O30" s="64" t="s">
        <v>603</v>
      </c>
      <c r="P30" s="438">
        <f t="shared" si="4"/>
        <v>0</v>
      </c>
      <c r="Q30" s="438">
        <f t="shared" si="4"/>
        <v>0</v>
      </c>
      <c r="R30" s="129"/>
    </row>
    <row r="31" spans="1:18" x14ac:dyDescent="0.2">
      <c r="A31" s="19" t="str">
        <f t="shared" si="1"/>
        <v>Res-EVPer kW Annual Incentive</v>
      </c>
      <c r="B31" s="4" t="s">
        <v>37</v>
      </c>
      <c r="C31" s="4" t="s">
        <v>93</v>
      </c>
      <c r="D31" s="4" t="str">
        <f t="shared" si="3"/>
        <v>Res-EV</v>
      </c>
      <c r="F31" s="87">
        <v>0</v>
      </c>
      <c r="H31" s="87"/>
      <c r="J31" s="56"/>
      <c r="K31" s="394"/>
      <c r="L31" s="394"/>
      <c r="O31" s="64" t="s">
        <v>604</v>
      </c>
      <c r="P31" s="439">
        <f t="shared" si="4"/>
        <v>0</v>
      </c>
      <c r="Q31" s="439">
        <f t="shared" si="4"/>
        <v>0</v>
      </c>
      <c r="R31" s="95"/>
    </row>
    <row r="32" spans="1:18" x14ac:dyDescent="0.2">
      <c r="A32" s="19" t="str">
        <f t="shared" si="1"/>
        <v>Res-EVPer kWh Annual Incentive</v>
      </c>
      <c r="B32" s="4" t="s">
        <v>38</v>
      </c>
      <c r="C32" s="4" t="s">
        <v>95</v>
      </c>
      <c r="D32" s="4" t="str">
        <f t="shared" si="3"/>
        <v>Res-EV</v>
      </c>
      <c r="F32" s="117">
        <v>0</v>
      </c>
      <c r="G32" s="68"/>
      <c r="H32" s="117"/>
      <c r="I32" s="68"/>
      <c r="J32" s="394"/>
      <c r="K32" s="394"/>
      <c r="L32" s="394"/>
      <c r="M32" s="394"/>
      <c r="O32" s="64"/>
      <c r="P32" s="67"/>
      <c r="Q32" s="67"/>
      <c r="R32" s="67"/>
    </row>
    <row r="33" spans="1:18" ht="12.75" customHeight="1" x14ac:dyDescent="0.2">
      <c r="A33" s="19" t="str">
        <f t="shared" si="1"/>
        <v>Res-EVPer Participant Annual Incentive</v>
      </c>
      <c r="B33" s="4" t="s">
        <v>39</v>
      </c>
      <c r="C33" s="4" t="s">
        <v>5</v>
      </c>
      <c r="D33" s="4" t="str">
        <f t="shared" si="3"/>
        <v>Res-EV</v>
      </c>
      <c r="F33" s="185">
        <v>60</v>
      </c>
      <c r="G33" s="68"/>
      <c r="H33" s="185"/>
      <c r="I33" s="68"/>
      <c r="J33" s="4" t="s">
        <v>748</v>
      </c>
      <c r="O33" s="64" t="s">
        <v>123</v>
      </c>
      <c r="P33" s="181">
        <f>SUM(P28:P31)</f>
        <v>1</v>
      </c>
      <c r="Q33" s="181">
        <f>SUM(Q28:Q31)</f>
        <v>0</v>
      </c>
      <c r="R33" s="181">
        <f>SUM(P33:Q33)</f>
        <v>1</v>
      </c>
    </row>
    <row r="34" spans="1:18" x14ac:dyDescent="0.2">
      <c r="A34" s="19" t="str">
        <f t="shared" si="1"/>
        <v>Res-EVProgram Life</v>
      </c>
      <c r="B34" s="4" t="s">
        <v>42</v>
      </c>
      <c r="C34" s="4" t="s">
        <v>43</v>
      </c>
      <c r="D34" s="4" t="str">
        <f t="shared" si="3"/>
        <v>Res-EV</v>
      </c>
      <c r="F34" s="88">
        <v>8</v>
      </c>
      <c r="H34" s="88"/>
      <c r="J34" s="16"/>
      <c r="O34" s="99"/>
      <c r="P34" s="99"/>
      <c r="Q34" s="100"/>
      <c r="R34" s="100"/>
    </row>
    <row r="35" spans="1:18" x14ac:dyDescent="0.2">
      <c r="A35" s="19" t="str">
        <f t="shared" si="1"/>
        <v>Res-EVProgram Start Year</v>
      </c>
      <c r="B35" s="4" t="s">
        <v>44</v>
      </c>
      <c r="C35" s="4" t="s">
        <v>45</v>
      </c>
      <c r="D35" s="4" t="str">
        <f t="shared" si="3"/>
        <v>Res-EV</v>
      </c>
      <c r="F35" s="88">
        <v>2025</v>
      </c>
      <c r="G35" s="68"/>
      <c r="H35" s="88"/>
      <c r="I35" s="68"/>
      <c r="J35" s="4" t="s">
        <v>741</v>
      </c>
      <c r="O35" s="440" t="s">
        <v>7</v>
      </c>
      <c r="P35" s="440" t="s">
        <v>605</v>
      </c>
      <c r="Q35" s="440" t="s">
        <v>606</v>
      </c>
      <c r="R35" s="100"/>
    </row>
    <row r="36" spans="1:18" ht="15" x14ac:dyDescent="0.25">
      <c r="A36" s="19" t="str">
        <f t="shared" si="1"/>
        <v>Res-EVDe-rate</v>
      </c>
      <c r="B36" s="4" t="s">
        <v>31</v>
      </c>
      <c r="C36" s="4" t="s">
        <v>32</v>
      </c>
      <c r="D36" s="4" t="str">
        <f t="shared" si="3"/>
        <v>Res-EV</v>
      </c>
      <c r="F36" s="90">
        <v>1</v>
      </c>
      <c r="G36" s="68"/>
      <c r="H36" s="90"/>
      <c r="I36" s="68"/>
      <c r="J36" s="16"/>
      <c r="O36" s="43" t="s">
        <v>151</v>
      </c>
      <c r="P36" s="43" t="s">
        <v>601</v>
      </c>
      <c r="Q36" s="441">
        <v>1.2109339676684792</v>
      </c>
      <c r="R36" s="4" t="s">
        <v>769</v>
      </c>
    </row>
    <row r="37" spans="1:18" ht="15" x14ac:dyDescent="0.25">
      <c r="A37" s="19" t="str">
        <f t="shared" si="1"/>
        <v>Res-EVNet to Gross Ratio (free ridership)</v>
      </c>
      <c r="B37" s="4" t="s">
        <v>33</v>
      </c>
      <c r="C37" s="4" t="s">
        <v>34</v>
      </c>
      <c r="D37" s="4" t="str">
        <f t="shared" si="3"/>
        <v>Res-EV</v>
      </c>
      <c r="F37" s="90">
        <v>1</v>
      </c>
      <c r="H37" s="90"/>
      <c r="J37" s="16"/>
      <c r="O37" s="43" t="s">
        <v>152</v>
      </c>
      <c r="P37" s="43" t="s">
        <v>601</v>
      </c>
      <c r="Q37" s="441">
        <v>0</v>
      </c>
    </row>
    <row r="38" spans="1:18" ht="15" x14ac:dyDescent="0.25">
      <c r="O38" s="43" t="s">
        <v>151</v>
      </c>
      <c r="P38" s="43" t="s">
        <v>602</v>
      </c>
      <c r="Q38" s="441">
        <v>0</v>
      </c>
    </row>
    <row r="39" spans="1:18" ht="15" x14ac:dyDescent="0.25">
      <c r="O39" s="43" t="s">
        <v>152</v>
      </c>
      <c r="P39" s="43" t="s">
        <v>602</v>
      </c>
      <c r="Q39" s="441">
        <v>0</v>
      </c>
    </row>
    <row r="40" spans="1:18" ht="15" x14ac:dyDescent="0.25">
      <c r="O40" s="43" t="s">
        <v>151</v>
      </c>
      <c r="P40" s="43" t="s">
        <v>603</v>
      </c>
      <c r="Q40" s="455"/>
    </row>
    <row r="41" spans="1:18" ht="15" x14ac:dyDescent="0.25">
      <c r="O41" s="43" t="s">
        <v>152</v>
      </c>
      <c r="P41" s="43" t="s">
        <v>603</v>
      </c>
      <c r="Q41" s="455"/>
    </row>
    <row r="42" spans="1:18" ht="15" x14ac:dyDescent="0.25">
      <c r="O42" s="43" t="s">
        <v>151</v>
      </c>
      <c r="P42" s="43" t="s">
        <v>604</v>
      </c>
      <c r="Q42" s="455"/>
    </row>
    <row r="43" spans="1:18" ht="15" x14ac:dyDescent="0.25">
      <c r="O43" s="43" t="s">
        <v>152</v>
      </c>
      <c r="P43" s="43" t="s">
        <v>604</v>
      </c>
      <c r="Q43" s="455"/>
    </row>
    <row r="45" spans="1:18" x14ac:dyDescent="0.2">
      <c r="P45" s="4" t="s">
        <v>631</v>
      </c>
    </row>
    <row r="46" spans="1:18" x14ac:dyDescent="0.2">
      <c r="O46" s="78" t="s">
        <v>632</v>
      </c>
      <c r="P46" s="4">
        <v>0.18</v>
      </c>
    </row>
    <row r="47" spans="1:18" ht="15" x14ac:dyDescent="0.25">
      <c r="L47" s="78"/>
      <c r="M47" s="71"/>
      <c r="O47" s="78" t="s">
        <v>633</v>
      </c>
      <c r="P47" s="4">
        <v>7.0000000000000007E-2</v>
      </c>
      <c r="Q47" s="443">
        <f>P46/P47</f>
        <v>2.5714285714285712</v>
      </c>
    </row>
    <row r="48" spans="1:18" x14ac:dyDescent="0.2">
      <c r="P48" s="78" t="s">
        <v>636</v>
      </c>
      <c r="Q48" s="446">
        <v>7.0000000000000007E-2</v>
      </c>
    </row>
    <row r="51" spans="15:15" x14ac:dyDescent="0.2">
      <c r="O51" s="4" t="s">
        <v>607</v>
      </c>
    </row>
  </sheetData>
  <mergeCells count="4">
    <mergeCell ref="B3:B5"/>
    <mergeCell ref="C3:C5"/>
    <mergeCell ref="D3:D5"/>
    <mergeCell ref="J3:J5"/>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839BC-5BFC-4F65-BBAA-54B0ADF346C0}">
  <sheetPr codeName="Sheet25">
    <tabColor theme="5"/>
  </sheetPr>
  <dimension ref="A1:R77"/>
  <sheetViews>
    <sheetView topLeftCell="A39" workbookViewId="0">
      <selection activeCell="P68" sqref="P68"/>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3.28515625" style="4" customWidth="1"/>
    <col min="13" max="14" width="9.28515625" style="4"/>
    <col min="15" max="15" width="15.5703125" style="4" customWidth="1"/>
    <col min="16" max="16" width="20.5703125" style="4" bestFit="1" customWidth="1"/>
    <col min="17" max="17" width="19.42578125" style="4" bestFit="1" customWidth="1"/>
    <col min="18" max="16384" width="9.28515625" style="4"/>
  </cols>
  <sheetData>
    <row r="1" spans="1:14" s="5" customFormat="1" ht="15.75" x14ac:dyDescent="0.25">
      <c r="B1" s="12" t="s">
        <v>46</v>
      </c>
      <c r="C1" s="13" t="s">
        <v>363</v>
      </c>
      <c r="D1" s="4"/>
      <c r="E1" s="10"/>
      <c r="F1" s="19" t="str">
        <f>F3&amp;F5</f>
        <v>Market PotentialWA</v>
      </c>
      <c r="G1" s="10"/>
      <c r="H1" s="19" t="str">
        <f>H3&amp;H5</f>
        <v>Market PotentialID</v>
      </c>
      <c r="I1" s="10"/>
      <c r="J1" s="30"/>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601</v>
      </c>
      <c r="M3" s="447">
        <v>0.72263561933333298</v>
      </c>
      <c r="N3" s="448">
        <f>M3</f>
        <v>0.72263561933333298</v>
      </c>
    </row>
    <row r="4" spans="1:14" ht="15" x14ac:dyDescent="0.25">
      <c r="B4" s="557"/>
      <c r="C4" s="557"/>
      <c r="D4" s="557"/>
      <c r="E4" s="14"/>
      <c r="F4" s="42" t="s">
        <v>7</v>
      </c>
      <c r="G4" s="14"/>
      <c r="H4" s="42" t="s">
        <v>7</v>
      </c>
      <c r="I4" s="14"/>
      <c r="J4" s="557"/>
      <c r="L4" s="334" t="s">
        <v>602</v>
      </c>
      <c r="M4" s="447">
        <v>0.72263561933333298</v>
      </c>
      <c r="N4" s="448">
        <f>M4</f>
        <v>0.72263561933333298</v>
      </c>
    </row>
    <row r="5" spans="1:14" ht="15" x14ac:dyDescent="0.25">
      <c r="B5" s="557"/>
      <c r="C5" s="557"/>
      <c r="D5" s="557"/>
      <c r="E5" s="14"/>
      <c r="F5" s="15" t="s">
        <v>151</v>
      </c>
      <c r="G5" s="14"/>
      <c r="H5" s="15" t="s">
        <v>152</v>
      </c>
      <c r="I5" s="14"/>
      <c r="J5" s="557"/>
      <c r="L5" s="334" t="s">
        <v>603</v>
      </c>
      <c r="M5" s="447">
        <v>6.6666666666666687</v>
      </c>
      <c r="N5" s="448">
        <f t="shared" ref="N5:N6" si="0">M5</f>
        <v>6.6666666666666687</v>
      </c>
    </row>
    <row r="6" spans="1:14" ht="15" x14ac:dyDescent="0.25">
      <c r="B6" s="7" t="s">
        <v>76</v>
      </c>
      <c r="C6" s="8"/>
      <c r="D6" s="8"/>
      <c r="F6" s="8"/>
      <c r="H6" s="8"/>
      <c r="J6" s="9"/>
      <c r="L6" s="334" t="s">
        <v>604</v>
      </c>
      <c r="M6" s="447">
        <v>6.6666666666666687</v>
      </c>
      <c r="N6" s="448">
        <f t="shared" si="0"/>
        <v>6.6666666666666687</v>
      </c>
    </row>
    <row r="7" spans="1:14" ht="15" x14ac:dyDescent="0.25">
      <c r="A7" s="19" t="str">
        <f>D7&amp;B7</f>
        <v>Res-EVSteady State Participation Rate</v>
      </c>
      <c r="B7" s="4" t="s">
        <v>78</v>
      </c>
      <c r="C7" s="4" t="s">
        <v>79</v>
      </c>
      <c r="D7" s="41" t="s">
        <v>601</v>
      </c>
      <c r="F7" s="83">
        <v>0.15</v>
      </c>
      <c r="H7" s="83">
        <v>0.15</v>
      </c>
      <c r="J7" s="4" t="s">
        <v>398</v>
      </c>
      <c r="L7" s="335" t="s">
        <v>152</v>
      </c>
      <c r="M7" s="449"/>
      <c r="N7" s="450"/>
    </row>
    <row r="8" spans="1:14" ht="15" x14ac:dyDescent="0.25">
      <c r="A8" s="19" t="str">
        <f t="shared" ref="A8:A37" si="1">D8&amp;B8</f>
        <v xml:space="preserve">Res-EVProgram ramp up period </v>
      </c>
      <c r="B8" s="4" t="s">
        <v>1</v>
      </c>
      <c r="C8" s="4" t="s">
        <v>2</v>
      </c>
      <c r="D8" s="4" t="str">
        <f>$D$7</f>
        <v>Res-EV</v>
      </c>
      <c r="F8" s="92">
        <v>5</v>
      </c>
      <c r="H8" s="92">
        <v>5</v>
      </c>
      <c r="L8" s="334" t="s">
        <v>601</v>
      </c>
      <c r="M8" s="447">
        <v>0.72263561933333298</v>
      </c>
      <c r="N8" s="448">
        <f>M8</f>
        <v>0.72263561933333298</v>
      </c>
    </row>
    <row r="9" spans="1:14" ht="15" x14ac:dyDescent="0.25">
      <c r="A9" s="19" t="str">
        <f t="shared" si="1"/>
        <v>Res-EVProgram Dropout Rate (Attrition)</v>
      </c>
      <c r="B9" s="4" t="s">
        <v>75</v>
      </c>
      <c r="C9" s="4" t="s">
        <v>80</v>
      </c>
      <c r="D9" s="4" t="str">
        <f>$D$7</f>
        <v>Res-EV</v>
      </c>
      <c r="F9" s="83">
        <v>0.01</v>
      </c>
      <c r="H9" s="83">
        <v>0.01</v>
      </c>
      <c r="J9" s="162"/>
      <c r="L9" s="334" t="s">
        <v>602</v>
      </c>
      <c r="M9" s="447">
        <v>0.72263561933333298</v>
      </c>
      <c r="N9" s="448">
        <f>M9</f>
        <v>0.72263561933333298</v>
      </c>
    </row>
    <row r="10" spans="1:14" ht="15" x14ac:dyDescent="0.25">
      <c r="A10" s="19" t="str">
        <f t="shared" si="1"/>
        <v/>
      </c>
      <c r="L10" s="334" t="s">
        <v>603</v>
      </c>
      <c r="M10" s="447">
        <v>6.6666666666666687</v>
      </c>
      <c r="N10" s="448">
        <f t="shared" ref="N10:N11" si="2">M10</f>
        <v>6.6666666666666687</v>
      </c>
    </row>
    <row r="11" spans="1:14" ht="15.75" thickBot="1" x14ac:dyDescent="0.3">
      <c r="A11" s="19"/>
      <c r="B11" s="178" t="s">
        <v>47</v>
      </c>
      <c r="C11" s="8"/>
      <c r="D11" s="8"/>
      <c r="F11" s="8"/>
      <c r="H11" s="8"/>
      <c r="J11" s="9"/>
      <c r="L11" s="336" t="s">
        <v>604</v>
      </c>
      <c r="M11" s="451">
        <v>6.6666666666666687</v>
      </c>
      <c r="N11" s="452">
        <f t="shared" si="2"/>
        <v>6.6666666666666687</v>
      </c>
    </row>
    <row r="12" spans="1:14" ht="13.5" thickBot="1" x14ac:dyDescent="0.25">
      <c r="A12" s="19" t="str">
        <f t="shared" si="1"/>
        <v>Res-EVEvent Non-Performance Rate</v>
      </c>
      <c r="B12" s="4" t="s">
        <v>11</v>
      </c>
      <c r="C12" s="4" t="s">
        <v>12</v>
      </c>
      <c r="D12" s="4" t="str">
        <f>$D$7</f>
        <v>Res-EV</v>
      </c>
      <c r="F12" s="83">
        <v>0</v>
      </c>
      <c r="H12" s="83">
        <v>0</v>
      </c>
    </row>
    <row r="13" spans="1:14" ht="15" x14ac:dyDescent="0.25">
      <c r="A13" s="19" t="str">
        <f t="shared" si="1"/>
        <v>Res-EVPer Customer Summer Peak Reduction (%)</v>
      </c>
      <c r="B13" s="4" t="s">
        <v>18</v>
      </c>
      <c r="C13" s="4" t="s">
        <v>19</v>
      </c>
      <c r="D13" s="4" t="str">
        <f>$D$7</f>
        <v>Res-EV</v>
      </c>
      <c r="F13" s="83"/>
      <c r="H13" s="83"/>
      <c r="L13" s="328" t="s">
        <v>489</v>
      </c>
      <c r="M13" s="329" t="s">
        <v>151</v>
      </c>
      <c r="N13" s="330" t="s">
        <v>152</v>
      </c>
    </row>
    <row r="14" spans="1:14" ht="15" x14ac:dyDescent="0.25">
      <c r="A14" s="19" t="str">
        <f>D14&amp;B14</f>
        <v>Res-EVPer Customer Summer Peak Reduction (kW)</v>
      </c>
      <c r="B14" s="4" t="s">
        <v>20</v>
      </c>
      <c r="C14" s="4" t="s">
        <v>91</v>
      </c>
      <c r="D14" s="4" t="str">
        <f>$D$7</f>
        <v>Res-EV</v>
      </c>
      <c r="F14" s="86">
        <v>0.25</v>
      </c>
      <c r="H14" s="86">
        <v>0.25</v>
      </c>
      <c r="J14" s="4" t="s">
        <v>397</v>
      </c>
      <c r="L14" s="366" t="s">
        <v>471</v>
      </c>
      <c r="M14" s="365">
        <f>IF(F14&gt;0,F14/INDEX($M$3:$M$6,MATCH($D14,$L$3:$L$6,0)),F13*INDEX($M$3:$M$6,MATCH($D14,$L$3:$L$6,0)))</f>
        <v>0.34595582242491357</v>
      </c>
      <c r="N14" s="367">
        <f>IF(H14&gt;0,H14/INDEX($M$8:$M$11,MATCH($D14,$L$8:$L$11,0)),H13*INDEX($M$8:$M$11,MATCH($D14,$L$8:$L$11,0)))</f>
        <v>0.34595582242491357</v>
      </c>
    </row>
    <row r="15" spans="1:14" ht="15.75" thickBot="1" x14ac:dyDescent="0.3">
      <c r="A15" s="19" t="str">
        <f t="shared" si="1"/>
        <v>Res-EVPer Customer Winter Peak Reduction (%)</v>
      </c>
      <c r="B15" s="4" t="s">
        <v>21</v>
      </c>
      <c r="C15" s="4" t="s">
        <v>19</v>
      </c>
      <c r="D15" s="4" t="str">
        <f>$D$7</f>
        <v>Res-EV</v>
      </c>
      <c r="F15" s="83"/>
      <c r="H15" s="83"/>
      <c r="L15" s="368" t="s">
        <v>472</v>
      </c>
      <c r="M15" s="369">
        <f>IF(F16&gt;0,F16/INDEX($N$3:$N$6,MATCH($D16,$L$3:$L$6,0)),F15*INDEX($N$3:$N$6,MATCH($D16,$L$3:$L$6,0)))</f>
        <v>0.34595582242491357</v>
      </c>
      <c r="N15" s="370">
        <f>IF(H16&gt;0,H16/INDEX($N$8:$N$11,MATCH($D16,$L$8:$L$11,0)),H15*INDEX($N$8:$N$11,MATCH($D16,$L$8:$L$11,0)))</f>
        <v>0.34595582242491357</v>
      </c>
    </row>
    <row r="16" spans="1:14" x14ac:dyDescent="0.2">
      <c r="A16" s="19" t="str">
        <f t="shared" si="1"/>
        <v>Res-EVPer Customer Winter Peak Reduction (kW)</v>
      </c>
      <c r="B16" s="4" t="s">
        <v>22</v>
      </c>
      <c r="C16" s="4" t="s">
        <v>91</v>
      </c>
      <c r="D16" s="4" t="str">
        <f>$D$7</f>
        <v>Res-EV</v>
      </c>
      <c r="F16" s="86">
        <v>0.25</v>
      </c>
      <c r="H16" s="86">
        <v>0.25</v>
      </c>
      <c r="J16" s="4" t="s">
        <v>397</v>
      </c>
    </row>
    <row r="17" spans="1:18" x14ac:dyDescent="0.2">
      <c r="A17" s="19" t="str">
        <f t="shared" si="1"/>
        <v/>
      </c>
    </row>
    <row r="18" spans="1:18" ht="15" customHeight="1" x14ac:dyDescent="0.2">
      <c r="A18" s="19"/>
      <c r="B18" s="178" t="s">
        <v>48</v>
      </c>
      <c r="C18" s="8"/>
      <c r="D18" s="8"/>
      <c r="F18" s="8"/>
      <c r="H18" s="8"/>
      <c r="J18" s="9"/>
    </row>
    <row r="19" spans="1:18" x14ac:dyDescent="0.2">
      <c r="A19" s="19" t="str">
        <f t="shared" si="1"/>
        <v>Res-EVProgram Development Cost</v>
      </c>
      <c r="B19" s="4" t="s">
        <v>40</v>
      </c>
      <c r="C19" s="4" t="s">
        <v>41</v>
      </c>
      <c r="D19" s="4" t="str">
        <f t="shared" ref="D19:D37" si="3">$D$7</f>
        <v>Res-EV</v>
      </c>
      <c r="F19" s="87">
        <f>$O$26*INDEX($P$28:$Q$32,MATCH($D19,$O$28:$O$32,0),MATCH(F$5,$P$27:$Q$27,0))</f>
        <v>32233.623238292828</v>
      </c>
      <c r="H19" s="87">
        <f>$O$26*INDEX($P$28:$R$32,MATCH($D19,$O$28:$O$32,0),MATCH(H$5,$P$27:$R$27,0))</f>
        <v>16516.376761707168</v>
      </c>
      <c r="J19" s="16" t="s">
        <v>113</v>
      </c>
      <c r="O19" s="64" t="s">
        <v>326</v>
      </c>
      <c r="P19" s="64"/>
      <c r="Q19" s="64"/>
      <c r="R19" s="64"/>
    </row>
    <row r="20" spans="1:18" x14ac:dyDescent="0.2">
      <c r="A20" s="19" t="str">
        <f>D20&amp;B20</f>
        <v>Res-EVProgram Development Cost (per MW basis)</v>
      </c>
      <c r="B20" s="4" t="s">
        <v>134</v>
      </c>
      <c r="C20" s="4" t="str">
        <f>C22</f>
        <v>$/MW @meter</v>
      </c>
      <c r="D20" s="4" t="str">
        <f>D21</f>
        <v>Res-EV</v>
      </c>
      <c r="F20" s="115" t="str">
        <f>IFERROR(F19/INDEX(#REF!,MATCH($D20,$O$28:$O$32,0),MATCH(F$5,#REF!,0)),"-")</f>
        <v>-</v>
      </c>
      <c r="H20" s="115" t="str">
        <f>IFERROR(H19/INDEX(#REF!,MATCH($D20,$O$28:$O$32,0),MATCH(H$5,#REF!,0)),"-")</f>
        <v>-</v>
      </c>
      <c r="J20" s="16"/>
      <c r="O20" s="64"/>
      <c r="P20" s="64"/>
      <c r="Q20" s="64"/>
      <c r="R20" s="64"/>
    </row>
    <row r="21" spans="1:18" x14ac:dyDescent="0.2">
      <c r="A21" s="19" t="str">
        <f t="shared" si="1"/>
        <v>Res-EVAnnual Program Administration Cost</v>
      </c>
      <c r="B21" s="4" t="s">
        <v>4</v>
      </c>
      <c r="C21" s="4" t="s">
        <v>28</v>
      </c>
      <c r="D21" s="4" t="str">
        <f>D22</f>
        <v>Res-EV</v>
      </c>
      <c r="F21" s="87">
        <f>$O$24*INDEX($P$28:$Q$32,MATCH($D21,$O$28:$O$32,0),MATCH(F$5,$P$27:$Q$27,0))</f>
        <v>25786.898590634264</v>
      </c>
      <c r="H21" s="87">
        <f>$O$24*INDEX($P$28:$R$32,MATCH($D21,$O$28:$O$32,0),MATCH(H$5,$P$27:$R$27,0))</f>
        <v>13213.101409365734</v>
      </c>
      <c r="J21" s="16" t="s">
        <v>113</v>
      </c>
      <c r="O21" s="64" t="s">
        <v>551</v>
      </c>
      <c r="P21" s="64"/>
      <c r="Q21" s="64"/>
      <c r="R21" s="64"/>
    </row>
    <row r="22" spans="1:18" x14ac:dyDescent="0.2">
      <c r="A22" s="19" t="str">
        <f t="shared" si="1"/>
        <v>Res-EVAnnual Program Administration Cost (per MW basis)</v>
      </c>
      <c r="B22" s="4" t="s">
        <v>89</v>
      </c>
      <c r="C22" s="4" t="s">
        <v>94</v>
      </c>
      <c r="D22" s="4" t="str">
        <f t="shared" si="3"/>
        <v>Res-EV</v>
      </c>
      <c r="F22" s="115" t="str">
        <f>IFERROR(F21/INDEX(#REF!,MATCH($D22,$O$28:$O$32,0),MATCH(F$5,#REF!,0)),"-")</f>
        <v>-</v>
      </c>
      <c r="H22" s="115" t="str">
        <f>IFERROR(H21/INDEX(#REF!,MATCH($D22,$O$28:$O$32,0),MATCH(H$5,#REF!,0)),"-")</f>
        <v>-</v>
      </c>
      <c r="J22" s="16"/>
      <c r="O22" s="64"/>
      <c r="P22" s="64"/>
      <c r="Q22" s="64"/>
      <c r="R22" s="64"/>
    </row>
    <row r="23" spans="1:18" ht="15" x14ac:dyDescent="0.25">
      <c r="A23" s="19" t="str">
        <f t="shared" si="1"/>
        <v>Res-EVPer Customer Annual Marketing/Recruitment Cost</v>
      </c>
      <c r="B23" s="4" t="s">
        <v>35</v>
      </c>
      <c r="C23" s="4" t="s">
        <v>36</v>
      </c>
      <c r="D23" s="4" t="str">
        <f t="shared" si="3"/>
        <v>Res-EV</v>
      </c>
      <c r="F23" s="87">
        <v>50</v>
      </c>
      <c r="H23" s="87">
        <v>50</v>
      </c>
      <c r="J23" s="4" t="s">
        <v>223</v>
      </c>
      <c r="O23" s="65" t="s">
        <v>111</v>
      </c>
      <c r="P23" s="66"/>
      <c r="Q23" s="64"/>
      <c r="R23" s="64"/>
    </row>
    <row r="24" spans="1:18" ht="15" x14ac:dyDescent="0.25">
      <c r="A24" s="19" t="str">
        <f t="shared" si="1"/>
        <v>Res-EVAnnual O&amp;M Cost</v>
      </c>
      <c r="B24" s="4" t="s">
        <v>27</v>
      </c>
      <c r="C24" s="4" t="s">
        <v>5</v>
      </c>
      <c r="D24" s="4" t="str">
        <f t="shared" si="3"/>
        <v>Res-EV</v>
      </c>
      <c r="F24" s="87">
        <v>0</v>
      </c>
      <c r="H24" s="87">
        <v>0</v>
      </c>
      <c r="J24" s="4" t="s">
        <v>380</v>
      </c>
      <c r="O24" s="388">
        <f>INDEX('Admin Costs and Asmptns.'!$D$14:$D$28,MATCH(IF(LEFT($C$1,9)="Ancillary","Ancillary Services",IF(LEFT($C$1,9)="CTA-2045 ", "CTA-2045 ",IF(LEFT($C$1,9)="Time-of-u","Time-of-use Rates",$C$1))),'Admin Costs and Asmptns.'!$B$14:$B$28,0))</f>
        <v>60000</v>
      </c>
      <c r="P24" s="64"/>
      <c r="Q24" s="66"/>
      <c r="R24" s="66"/>
    </row>
    <row r="25" spans="1:18" x14ac:dyDescent="0.2">
      <c r="A25" s="19" t="str">
        <f t="shared" si="1"/>
        <v>Res-EVAnnual O&amp;M Cost per MW</v>
      </c>
      <c r="B25" s="4" t="s">
        <v>88</v>
      </c>
      <c r="C25" s="4" t="s">
        <v>94</v>
      </c>
      <c r="D25" s="4" t="str">
        <f t="shared" si="3"/>
        <v>Res-EV</v>
      </c>
      <c r="F25" s="87">
        <v>0</v>
      </c>
      <c r="H25" s="87">
        <v>0</v>
      </c>
      <c r="J25" s="16"/>
      <c r="O25" s="65" t="s">
        <v>112</v>
      </c>
      <c r="P25" s="64"/>
      <c r="Q25" s="64"/>
      <c r="R25" s="64"/>
    </row>
    <row r="26" spans="1:18" x14ac:dyDescent="0.2">
      <c r="A26" s="19" t="str">
        <f t="shared" si="1"/>
        <v>Res-EVCost of Equip + Install</v>
      </c>
      <c r="B26" s="4" t="s">
        <v>29</v>
      </c>
      <c r="C26" s="4" t="s">
        <v>30</v>
      </c>
      <c r="D26" s="4" t="str">
        <f t="shared" si="3"/>
        <v>Res-EV</v>
      </c>
      <c r="F26" s="87">
        <v>0</v>
      </c>
      <c r="H26" s="87">
        <v>0</v>
      </c>
      <c r="J26" s="4" t="s">
        <v>380</v>
      </c>
      <c r="O26" s="388">
        <f>INDEX('Admin Costs and Asmptns.'!$E$14:$E$28,MATCH(IF(LEFT($C$1,9)="Ancillary","Ancillary Services",IF(LEFT($C$1,9)="CTA-2045 ", "CTA-2045 ",IF(LEFT($C$1,9)="Time-of-u","Time-of-use Rates",$C$1))),'Admin Costs and Asmptns.'!$B$14:$B$28,0))</f>
        <v>75000</v>
      </c>
      <c r="P26" s="64"/>
      <c r="Q26" s="64"/>
      <c r="R26" s="64"/>
    </row>
    <row r="27" spans="1:18" x14ac:dyDescent="0.2">
      <c r="A27" s="19" t="str">
        <f t="shared" si="1"/>
        <v>Res-EVCost of Equip + Install (per kW basis)</v>
      </c>
      <c r="B27" s="4" t="s">
        <v>90</v>
      </c>
      <c r="C27" s="4" t="s">
        <v>92</v>
      </c>
      <c r="D27" s="4" t="str">
        <f t="shared" si="3"/>
        <v>Res-EV</v>
      </c>
      <c r="F27" s="87">
        <v>0</v>
      </c>
      <c r="H27" s="87">
        <v>0</v>
      </c>
      <c r="J27" s="16"/>
      <c r="O27" s="64"/>
      <c r="P27" s="64" t="s">
        <v>151</v>
      </c>
      <c r="Q27" s="64" t="s">
        <v>152</v>
      </c>
      <c r="R27" s="64"/>
    </row>
    <row r="28" spans="1:18" ht="12.75" customHeight="1" x14ac:dyDescent="0.25">
      <c r="A28" s="19" t="str">
        <f t="shared" si="1"/>
        <v>Res-EVAMI Cost</v>
      </c>
      <c r="B28" s="4" t="s">
        <v>23</v>
      </c>
      <c r="C28" s="4" t="s">
        <v>87</v>
      </c>
      <c r="D28" s="4" t="str">
        <f t="shared" si="3"/>
        <v>Res-EV</v>
      </c>
      <c r="F28" s="87">
        <v>0</v>
      </c>
      <c r="H28" s="87">
        <v>0</v>
      </c>
      <c r="J28" s="16"/>
      <c r="O28" s="64" t="s">
        <v>601</v>
      </c>
      <c r="P28" s="438">
        <f t="shared" ref="P28:Q31" si="4">SUMIFS($Q$36:$Q$43,$P$36:$P$43,$O28,$O$36:$O$43,P$27)/SUM($Q$36:$Q$43)</f>
        <v>0.42978164317723772</v>
      </c>
      <c r="Q28" s="438">
        <f t="shared" si="4"/>
        <v>0.22021835682276222</v>
      </c>
      <c r="R28" s="129"/>
    </row>
    <row r="29" spans="1:18" ht="15" x14ac:dyDescent="0.25">
      <c r="A29" s="19" t="str">
        <f t="shared" si="1"/>
        <v>Res-EVSummer DR Event Hours</v>
      </c>
      <c r="B29" s="4" t="s">
        <v>24</v>
      </c>
      <c r="C29" s="4" t="s">
        <v>25</v>
      </c>
      <c r="D29" s="4" t="str">
        <f t="shared" si="3"/>
        <v>Res-EV</v>
      </c>
      <c r="F29" s="88">
        <v>528</v>
      </c>
      <c r="H29" s="88">
        <v>528</v>
      </c>
      <c r="J29" s="16" t="s">
        <v>106</v>
      </c>
      <c r="O29" s="64" t="s">
        <v>602</v>
      </c>
      <c r="P29" s="438">
        <f t="shared" si="4"/>
        <v>0.20334928082043854</v>
      </c>
      <c r="Q29" s="438">
        <f t="shared" si="4"/>
        <v>0.14665071917956143</v>
      </c>
      <c r="R29" s="129"/>
    </row>
    <row r="30" spans="1:18" ht="15" x14ac:dyDescent="0.25">
      <c r="A30" s="19" t="str">
        <f t="shared" si="1"/>
        <v>Res-EVWinter DR Event Hours</v>
      </c>
      <c r="B30" s="4" t="s">
        <v>26</v>
      </c>
      <c r="C30" s="4" t="s">
        <v>25</v>
      </c>
      <c r="D30" s="4" t="str">
        <f t="shared" si="3"/>
        <v>Res-EV</v>
      </c>
      <c r="F30" s="88">
        <v>528</v>
      </c>
      <c r="H30" s="88">
        <v>528</v>
      </c>
      <c r="J30" s="16" t="s">
        <v>107</v>
      </c>
      <c r="O30" s="64" t="s">
        <v>603</v>
      </c>
      <c r="P30" s="438">
        <f t="shared" si="4"/>
        <v>0</v>
      </c>
      <c r="Q30" s="438">
        <f t="shared" si="4"/>
        <v>0</v>
      </c>
      <c r="R30" s="129"/>
    </row>
    <row r="31" spans="1:18" x14ac:dyDescent="0.2">
      <c r="A31" s="19" t="str">
        <f t="shared" si="1"/>
        <v>Res-EVPer kW Annual Incentive</v>
      </c>
      <c r="B31" s="4" t="s">
        <v>37</v>
      </c>
      <c r="C31" s="4" t="s">
        <v>93</v>
      </c>
      <c r="D31" s="4" t="str">
        <f t="shared" si="3"/>
        <v>Res-EV</v>
      </c>
      <c r="F31" s="87">
        <v>0</v>
      </c>
      <c r="H31" s="87">
        <v>0</v>
      </c>
      <c r="J31" s="16"/>
      <c r="O31" s="64" t="s">
        <v>604</v>
      </c>
      <c r="P31" s="439">
        <f t="shared" si="4"/>
        <v>0</v>
      </c>
      <c r="Q31" s="439">
        <f t="shared" si="4"/>
        <v>0</v>
      </c>
      <c r="R31" s="95"/>
    </row>
    <row r="32" spans="1:18" x14ac:dyDescent="0.2">
      <c r="A32" s="19" t="str">
        <f t="shared" si="1"/>
        <v>Res-EVPer kWh Annual Incentive</v>
      </c>
      <c r="B32" s="4" t="s">
        <v>38</v>
      </c>
      <c r="C32" s="4" t="s">
        <v>95</v>
      </c>
      <c r="D32" s="4" t="str">
        <f t="shared" si="3"/>
        <v>Res-EV</v>
      </c>
      <c r="F32" s="117">
        <v>0</v>
      </c>
      <c r="G32" s="68"/>
      <c r="H32" s="117">
        <v>0</v>
      </c>
      <c r="I32" s="68"/>
      <c r="J32" s="16"/>
      <c r="O32" s="64"/>
      <c r="P32" s="67"/>
      <c r="Q32" s="67"/>
      <c r="R32" s="67"/>
    </row>
    <row r="33" spans="1:18" ht="12.75" customHeight="1" x14ac:dyDescent="0.2">
      <c r="A33" s="19" t="str">
        <f t="shared" si="1"/>
        <v>Res-EVPer Participant Annual Incentive</v>
      </c>
      <c r="B33" s="4" t="s">
        <v>39</v>
      </c>
      <c r="C33" s="4" t="s">
        <v>5</v>
      </c>
      <c r="D33" s="4" t="str">
        <f t="shared" si="3"/>
        <v>Res-EV</v>
      </c>
      <c r="F33" s="185">
        <v>0</v>
      </c>
      <c r="G33" s="68"/>
      <c r="H33" s="185">
        <v>0</v>
      </c>
      <c r="I33" s="68"/>
      <c r="J33" s="4" t="s">
        <v>351</v>
      </c>
      <c r="O33" s="64" t="s">
        <v>123</v>
      </c>
      <c r="P33" s="181">
        <f>SUM(P28:P31)</f>
        <v>0.63313092399767623</v>
      </c>
      <c r="Q33" s="181">
        <f>SUM(Q28:Q31)</f>
        <v>0.36686907600232366</v>
      </c>
      <c r="R33" s="181">
        <f>SUM(P33:Q33)</f>
        <v>0.99999999999999989</v>
      </c>
    </row>
    <row r="34" spans="1:18" x14ac:dyDescent="0.2">
      <c r="A34" s="19" t="str">
        <f t="shared" si="1"/>
        <v>Res-EVProgram Life</v>
      </c>
      <c r="B34" s="4" t="s">
        <v>42</v>
      </c>
      <c r="C34" s="4" t="s">
        <v>43</v>
      </c>
      <c r="D34" s="4" t="str">
        <f t="shared" si="3"/>
        <v>Res-EV</v>
      </c>
      <c r="F34" s="88">
        <v>8</v>
      </c>
      <c r="H34" s="88">
        <v>8</v>
      </c>
      <c r="J34" s="16"/>
      <c r="O34" s="99"/>
      <c r="P34" s="99"/>
      <c r="Q34" s="100"/>
      <c r="R34" s="100"/>
    </row>
    <row r="35" spans="1:18" x14ac:dyDescent="0.2">
      <c r="A35" s="19" t="str">
        <f t="shared" si="1"/>
        <v>Res-EVProgram Start Year</v>
      </c>
      <c r="B35" s="4" t="s">
        <v>44</v>
      </c>
      <c r="C35" s="4" t="s">
        <v>45</v>
      </c>
      <c r="D35" s="4" t="str">
        <f t="shared" si="3"/>
        <v>Res-EV</v>
      </c>
      <c r="F35" s="88">
        <v>2025</v>
      </c>
      <c r="G35" s="68"/>
      <c r="H35" s="88">
        <f>F35</f>
        <v>2025</v>
      </c>
      <c r="I35" s="68"/>
      <c r="J35" s="4" t="s">
        <v>741</v>
      </c>
      <c r="K35" s="4" t="s">
        <v>352</v>
      </c>
      <c r="O35" s="440" t="s">
        <v>7</v>
      </c>
      <c r="P35" s="440" t="s">
        <v>605</v>
      </c>
      <c r="Q35" s="440" t="s">
        <v>606</v>
      </c>
      <c r="R35" s="100"/>
    </row>
    <row r="36" spans="1:18" ht="15" x14ac:dyDescent="0.25">
      <c r="A36" s="19" t="str">
        <f t="shared" si="1"/>
        <v>Res-EVDe-rate</v>
      </c>
      <c r="B36" s="4" t="s">
        <v>31</v>
      </c>
      <c r="C36" s="4" t="s">
        <v>32</v>
      </c>
      <c r="D36" s="4" t="str">
        <f t="shared" si="3"/>
        <v>Res-EV</v>
      </c>
      <c r="F36" s="90">
        <v>1</v>
      </c>
      <c r="G36" s="68"/>
      <c r="H36" s="90">
        <v>1</v>
      </c>
      <c r="I36" s="68"/>
      <c r="J36" s="16"/>
      <c r="O36" s="43" t="s">
        <v>151</v>
      </c>
      <c r="P36" s="43" t="s">
        <v>601</v>
      </c>
      <c r="Q36" s="441">
        <v>1.2109339676684792</v>
      </c>
    </row>
    <row r="37" spans="1:18" ht="15" x14ac:dyDescent="0.25">
      <c r="A37" s="19" t="str">
        <f t="shared" si="1"/>
        <v>Res-EVNet to Gross Ratio (free ridership)</v>
      </c>
      <c r="B37" s="4" t="s">
        <v>33</v>
      </c>
      <c r="C37" s="4" t="s">
        <v>34</v>
      </c>
      <c r="D37" s="4" t="str">
        <f t="shared" si="3"/>
        <v>Res-EV</v>
      </c>
      <c r="F37" s="90">
        <v>1</v>
      </c>
      <c r="H37" s="90">
        <v>1</v>
      </c>
      <c r="J37" s="16"/>
      <c r="O37" s="43" t="s">
        <v>152</v>
      </c>
      <c r="P37" s="43" t="s">
        <v>601</v>
      </c>
      <c r="Q37" s="441">
        <v>0.62047761418895298</v>
      </c>
    </row>
    <row r="38" spans="1:18" ht="15" x14ac:dyDescent="0.25">
      <c r="O38" s="43" t="s">
        <v>151</v>
      </c>
      <c r="P38" s="43" t="s">
        <v>602</v>
      </c>
      <c r="Q38" s="441">
        <v>0.57294804316450854</v>
      </c>
    </row>
    <row r="39" spans="1:18" ht="15" x14ac:dyDescent="0.25">
      <c r="O39" s="43" t="s">
        <v>152</v>
      </c>
      <c r="P39" s="43" t="s">
        <v>602</v>
      </c>
      <c r="Q39" s="441">
        <v>0.41319665475872414</v>
      </c>
    </row>
    <row r="40" spans="1:18" ht="15" x14ac:dyDescent="0.25">
      <c r="O40" s="43" t="s">
        <v>151</v>
      </c>
      <c r="P40" s="43" t="s">
        <v>603</v>
      </c>
      <c r="Q40" s="455"/>
    </row>
    <row r="41" spans="1:18" ht="15" x14ac:dyDescent="0.25">
      <c r="O41" s="43" t="s">
        <v>152</v>
      </c>
      <c r="P41" s="43" t="s">
        <v>603</v>
      </c>
      <c r="Q41" s="455"/>
    </row>
    <row r="42" spans="1:18" ht="15" x14ac:dyDescent="0.25">
      <c r="O42" s="43" t="s">
        <v>151</v>
      </c>
      <c r="P42" s="43" t="s">
        <v>604</v>
      </c>
      <c r="Q42" s="455"/>
    </row>
    <row r="43" spans="1:18" ht="26.25" x14ac:dyDescent="0.25">
      <c r="B43" s="556" t="s">
        <v>10</v>
      </c>
      <c r="C43" s="556" t="s">
        <v>0</v>
      </c>
      <c r="D43" s="556" t="s">
        <v>8</v>
      </c>
      <c r="E43" s="14"/>
      <c r="F43" s="15" t="str">
        <f>$F$2</f>
        <v>Market Potential</v>
      </c>
      <c r="G43" s="14"/>
      <c r="H43" s="15" t="str">
        <f>$F$2</f>
        <v>Market Potential</v>
      </c>
      <c r="I43" s="14"/>
      <c r="J43" s="556"/>
      <c r="O43" s="43" t="s">
        <v>152</v>
      </c>
      <c r="P43" s="43" t="s">
        <v>604</v>
      </c>
      <c r="Q43" s="455"/>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c r="P45" s="4" t="s">
        <v>631</v>
      </c>
    </row>
    <row r="46" spans="1:18" ht="15" x14ac:dyDescent="0.2">
      <c r="B46" s="7" t="s">
        <v>76</v>
      </c>
      <c r="C46" s="8"/>
      <c r="D46" s="8"/>
      <c r="F46" s="8"/>
      <c r="H46" s="8"/>
      <c r="J46" s="9"/>
      <c r="O46" s="78" t="s">
        <v>632</v>
      </c>
      <c r="P46" s="4">
        <v>0.18</v>
      </c>
    </row>
    <row r="47" spans="1:18" ht="15" x14ac:dyDescent="0.25">
      <c r="A47" s="19" t="str">
        <f>D47&amp;B47</f>
        <v>GS-EVSteady State Participation Rate</v>
      </c>
      <c r="B47" s="4" t="s">
        <v>78</v>
      </c>
      <c r="C47" s="4" t="s">
        <v>79</v>
      </c>
      <c r="D47" s="41" t="s">
        <v>602</v>
      </c>
      <c r="F47" s="83">
        <v>0.15</v>
      </c>
      <c r="H47" s="83">
        <v>0.15</v>
      </c>
      <c r="J47" s="4" t="s">
        <v>648</v>
      </c>
      <c r="L47" s="78"/>
      <c r="M47" s="71"/>
      <c r="O47" s="78" t="s">
        <v>633</v>
      </c>
      <c r="P47" s="4">
        <v>7.0000000000000007E-2</v>
      </c>
      <c r="Q47" s="443">
        <f>P46/P47</f>
        <v>2.5714285714285712</v>
      </c>
    </row>
    <row r="48" spans="1:18" x14ac:dyDescent="0.2">
      <c r="A48" s="19" t="str">
        <f>D48&amp;B48</f>
        <v xml:space="preserve">GS-EVProgram ramp up period </v>
      </c>
      <c r="B48" s="4" t="s">
        <v>1</v>
      </c>
      <c r="C48" s="4" t="s">
        <v>2</v>
      </c>
      <c r="D48" s="4" t="str">
        <f>$D$47</f>
        <v>GS-EV</v>
      </c>
      <c r="F48" s="92">
        <v>5</v>
      </c>
      <c r="H48" s="92">
        <v>5</v>
      </c>
      <c r="P48" s="78" t="s">
        <v>636</v>
      </c>
      <c r="Q48" s="446">
        <v>7.0000000000000007E-2</v>
      </c>
    </row>
    <row r="49" spans="1:14" x14ac:dyDescent="0.2">
      <c r="A49" s="19" t="str">
        <f>D49&amp;B49</f>
        <v>GS-EVProgram Dropout Rate (Attrition)</v>
      </c>
      <c r="B49" s="4" t="s">
        <v>75</v>
      </c>
      <c r="C49" s="4" t="s">
        <v>80</v>
      </c>
      <c r="D49" s="4" t="str">
        <f>$D$47</f>
        <v>GS-EV</v>
      </c>
      <c r="F49" s="83">
        <v>0.01</v>
      </c>
      <c r="H49" s="83">
        <v>0.01</v>
      </c>
      <c r="J49" s="162"/>
    </row>
    <row r="50" spans="1:14" x14ac:dyDescent="0.2">
      <c r="A50" s="19" t="str">
        <f>D50&amp;B50</f>
        <v/>
      </c>
    </row>
    <row r="51" spans="1:14" ht="15" x14ac:dyDescent="0.2">
      <c r="A51" s="19"/>
      <c r="B51" s="7" t="s">
        <v>47</v>
      </c>
      <c r="C51" s="8"/>
      <c r="D51" s="8"/>
      <c r="F51" s="8"/>
      <c r="H51" s="8"/>
      <c r="J51" s="9"/>
    </row>
    <row r="52" spans="1:14" ht="13.5" thickBot="1" x14ac:dyDescent="0.25">
      <c r="A52" s="19" t="str">
        <f t="shared" ref="A52:A57" si="5">D52&amp;B52</f>
        <v>GS-EVEvent Non-Performance Rate</v>
      </c>
      <c r="B52" s="4" t="s">
        <v>11</v>
      </c>
      <c r="C52" s="4" t="s">
        <v>12</v>
      </c>
      <c r="D52" s="4" t="str">
        <f>$D$47</f>
        <v>GS-EV</v>
      </c>
      <c r="F52" s="83">
        <v>0</v>
      </c>
      <c r="H52" s="83">
        <v>0</v>
      </c>
    </row>
    <row r="53" spans="1:14" ht="15" x14ac:dyDescent="0.25">
      <c r="A53" s="19" t="str">
        <f t="shared" si="5"/>
        <v>GS-EVPer Customer Summer Peak Reduction (%)</v>
      </c>
      <c r="B53" s="4" t="s">
        <v>18</v>
      </c>
      <c r="C53" s="4" t="s">
        <v>19</v>
      </c>
      <c r="D53" s="4" t="str">
        <f>$D$47</f>
        <v>GS-EV</v>
      </c>
      <c r="F53" s="83">
        <v>0.75</v>
      </c>
      <c r="H53" s="83">
        <f>F53</f>
        <v>0.75</v>
      </c>
      <c r="L53" s="328" t="s">
        <v>489</v>
      </c>
      <c r="M53" s="329" t="s">
        <v>151</v>
      </c>
      <c r="N53" s="330" t="s">
        <v>152</v>
      </c>
    </row>
    <row r="54" spans="1:14" ht="15" x14ac:dyDescent="0.25">
      <c r="A54" s="19" t="str">
        <f t="shared" si="5"/>
        <v>GS-EVPer Customer Summer Peak Reduction (kW)</v>
      </c>
      <c r="B54" s="4" t="s">
        <v>20</v>
      </c>
      <c r="C54" s="4" t="s">
        <v>91</v>
      </c>
      <c r="D54" s="4" t="str">
        <f>$D$47</f>
        <v>GS-EV</v>
      </c>
      <c r="F54" s="86">
        <v>0</v>
      </c>
      <c r="H54" s="86">
        <f>F54</f>
        <v>0</v>
      </c>
      <c r="J54" s="72" t="s">
        <v>618</v>
      </c>
      <c r="L54" s="366" t="s">
        <v>471</v>
      </c>
      <c r="M54" s="358">
        <f>IF(F54&gt;0,F54/INDEX($M$3:$M$6,MATCH($D54,$L$3:$L$6,0)),F53*INDEX($M$3:$M$6,MATCH($D54,$L$3:$L$6,0)))</f>
        <v>0.54197671449999973</v>
      </c>
      <c r="N54" s="359">
        <f>IF(H54&gt;0,H54/INDEX($M$8:$M$11,MATCH($D54,$L$8:$L$11,0)),H53*INDEX($M$8:$M$11,MATCH($D54,$L$8:$L$11,0)))</f>
        <v>0.54197671449999973</v>
      </c>
    </row>
    <row r="55" spans="1:14" ht="15.75" thickBot="1" x14ac:dyDescent="0.3">
      <c r="A55" s="19" t="str">
        <f t="shared" si="5"/>
        <v>GS-EVPer Customer Winter Peak Reduction (%)</v>
      </c>
      <c r="B55" s="4" t="s">
        <v>21</v>
      </c>
      <c r="C55" s="4" t="s">
        <v>19</v>
      </c>
      <c r="D55" s="4" t="str">
        <f>$D$47</f>
        <v>GS-EV</v>
      </c>
      <c r="F55" s="83">
        <v>0.75</v>
      </c>
      <c r="H55" s="83">
        <f>F55</f>
        <v>0.75</v>
      </c>
      <c r="L55" s="368" t="s">
        <v>472</v>
      </c>
      <c r="M55" s="371">
        <f>IF(F56&gt;0,F56/INDEX($N$3:$N$6,MATCH($D56,$L$3:$L$6,0)),F55*INDEX($N$3:$N$6,MATCH($D56,$L$3:$L$6,0)))</f>
        <v>0.54197671449999973</v>
      </c>
      <c r="N55" s="372">
        <f>IF(H56&gt;0,H56/INDEX($N$8:$N$11,MATCH($D56,$L$8:$L$11,0)),H55*INDEX($N$8:$N$11,MATCH($D56,$L$8:$L$11,0)))</f>
        <v>0.54197671449999973</v>
      </c>
    </row>
    <row r="56" spans="1:14" x14ac:dyDescent="0.2">
      <c r="A56" s="19" t="str">
        <f t="shared" si="5"/>
        <v>GS-EVPer Customer Winter Peak Reduction (kW)</v>
      </c>
      <c r="B56" s="4" t="s">
        <v>22</v>
      </c>
      <c r="C56" s="4" t="s">
        <v>91</v>
      </c>
      <c r="D56" s="4" t="str">
        <f>$D$47</f>
        <v>GS-EV</v>
      </c>
      <c r="F56" s="86">
        <v>0</v>
      </c>
      <c r="H56" s="86">
        <f>F56</f>
        <v>0</v>
      </c>
      <c r="J56" s="72" t="s">
        <v>618</v>
      </c>
      <c r="M56" s="56"/>
    </row>
    <row r="57" spans="1:14" x14ac:dyDescent="0.2">
      <c r="A57" s="19" t="str">
        <f t="shared" si="5"/>
        <v/>
      </c>
    </row>
    <row r="58" spans="1:14" ht="15" x14ac:dyDescent="0.2">
      <c r="A58" s="19"/>
      <c r="B58" s="7" t="s">
        <v>48</v>
      </c>
      <c r="C58" s="8"/>
      <c r="D58" s="8"/>
      <c r="F58" s="8"/>
      <c r="H58" s="8"/>
      <c r="J58" s="9"/>
    </row>
    <row r="59" spans="1:14" x14ac:dyDescent="0.2">
      <c r="A59" s="19" t="str">
        <f t="shared" ref="A59:A77" si="6">D59&amp;B59</f>
        <v>GS-EVProgram Development Cost</v>
      </c>
      <c r="B59" s="4" t="s">
        <v>40</v>
      </c>
      <c r="C59" s="4" t="s">
        <v>41</v>
      </c>
      <c r="D59" s="4" t="str">
        <f>$D$47</f>
        <v>GS-EV</v>
      </c>
      <c r="F59" s="87">
        <f>$O$26*INDEX($P$28:$Q$32,MATCH($D59,$O$28:$O$32,0),MATCH(F$5,$P$27:$Q$27,0))</f>
        <v>15251.196061532892</v>
      </c>
      <c r="H59" s="87">
        <f>$O$26*INDEX($P$28:$R$32,MATCH($D59,$O$28:$O$32,0),MATCH(H$5,$P$27:$R$27,0))</f>
        <v>10998.803938467108</v>
      </c>
      <c r="J59" s="16" t="s">
        <v>113</v>
      </c>
    </row>
    <row r="60" spans="1:14" x14ac:dyDescent="0.2">
      <c r="A60" s="19" t="str">
        <f t="shared" si="6"/>
        <v>GS-EVProgram Development Cost (per MW basis)</v>
      </c>
      <c r="B60" s="4" t="s">
        <v>134</v>
      </c>
      <c r="C60" s="4" t="str">
        <f>C62</f>
        <v>$/MW @meter</v>
      </c>
      <c r="D60" s="4" t="str">
        <f t="shared" ref="D60:D77" si="7">$D$47</f>
        <v>GS-EV</v>
      </c>
      <c r="F60" s="115" t="str">
        <f>IFERROR(F59/INDEX(#REF!,MATCH($D60,$O$28:$O$32,0),MATCH(F$5,#REF!,0)),"-")</f>
        <v>-</v>
      </c>
      <c r="H60" s="115" t="str">
        <f>IFERROR(H59/INDEX(#REF!,MATCH($D60,$O$28:$O$32,0),MATCH(H$5,#REF!,0)),"-")</f>
        <v>-</v>
      </c>
      <c r="J60" s="16"/>
    </row>
    <row r="61" spans="1:14" x14ac:dyDescent="0.2">
      <c r="A61" s="19" t="str">
        <f t="shared" si="6"/>
        <v>GS-EVAnnual Program Administration Cost</v>
      </c>
      <c r="B61" s="4" t="s">
        <v>4</v>
      </c>
      <c r="C61" s="4" t="s">
        <v>28</v>
      </c>
      <c r="D61" s="4" t="str">
        <f t="shared" si="7"/>
        <v>GS-EV</v>
      </c>
      <c r="F61" s="87">
        <f>$O$24*INDEX($P$28:$Q$32,MATCH($D61,$O$28:$O$32,0),MATCH(F$5,$P$27:$Q$27,0))</f>
        <v>12200.956849226313</v>
      </c>
      <c r="H61" s="87">
        <f>$O$24*INDEX($P$28:$R$32,MATCH($D61,$O$28:$O$32,0),MATCH(H$5,$P$27:$R$27,0))</f>
        <v>8799.0431507736866</v>
      </c>
      <c r="J61" s="16" t="s">
        <v>113</v>
      </c>
    </row>
    <row r="62" spans="1:14" x14ac:dyDescent="0.2">
      <c r="A62" s="19" t="str">
        <f t="shared" si="6"/>
        <v>GS-EVAnnual Program Administration Cost (per MW basis)</v>
      </c>
      <c r="B62" s="4" t="s">
        <v>89</v>
      </c>
      <c r="C62" s="4" t="s">
        <v>94</v>
      </c>
      <c r="D62" s="4" t="str">
        <f t="shared" si="7"/>
        <v>GS-EV</v>
      </c>
      <c r="F62" s="115" t="str">
        <f>IFERROR(F61/INDEX(#REF!,MATCH($D62,$O$28:$O$32,0),MATCH(F$5,#REF!,0)),"-")</f>
        <v>-</v>
      </c>
      <c r="H62" s="115" t="str">
        <f>IFERROR(H61/INDEX(#REF!,MATCH($D62,$O$28:$O$32,0),MATCH(H$5,#REF!,0)),"-")</f>
        <v>-</v>
      </c>
      <c r="J62" s="16"/>
    </row>
    <row r="63" spans="1:14" x14ac:dyDescent="0.2">
      <c r="A63" s="19" t="str">
        <f t="shared" si="6"/>
        <v>GS-EVPer Customer Annual Marketing/Recruitment Cost</v>
      </c>
      <c r="B63" s="4" t="s">
        <v>35</v>
      </c>
      <c r="C63" s="4" t="s">
        <v>36</v>
      </c>
      <c r="D63" s="4" t="str">
        <f t="shared" si="7"/>
        <v>GS-EV</v>
      </c>
      <c r="F63" s="87">
        <f>F23*1.25</f>
        <v>62.5</v>
      </c>
      <c r="H63" s="87">
        <f>H23*1.25</f>
        <v>62.5</v>
      </c>
      <c r="J63" s="18" t="s">
        <v>650</v>
      </c>
    </row>
    <row r="64" spans="1:14" x14ac:dyDescent="0.2">
      <c r="A64" s="19" t="str">
        <f t="shared" si="6"/>
        <v>GS-EVAnnual O&amp;M Cost</v>
      </c>
      <c r="B64" s="4" t="s">
        <v>27</v>
      </c>
      <c r="C64" s="4" t="s">
        <v>5</v>
      </c>
      <c r="D64" s="4" t="str">
        <f t="shared" si="7"/>
        <v>GS-EV</v>
      </c>
      <c r="F64" s="87">
        <v>0</v>
      </c>
      <c r="H64" s="87">
        <v>0</v>
      </c>
      <c r="J64" s="4" t="s">
        <v>380</v>
      </c>
    </row>
    <row r="65" spans="1:11" x14ac:dyDescent="0.2">
      <c r="A65" s="19" t="str">
        <f t="shared" si="6"/>
        <v>GS-EVAnnual O&amp;M Cost per MW</v>
      </c>
      <c r="B65" s="4" t="s">
        <v>88</v>
      </c>
      <c r="C65" s="4" t="s">
        <v>94</v>
      </c>
      <c r="D65" s="4" t="str">
        <f t="shared" si="7"/>
        <v>GS-EV</v>
      </c>
      <c r="F65" s="87">
        <v>0</v>
      </c>
      <c r="H65" s="87">
        <v>0</v>
      </c>
      <c r="J65" s="16"/>
    </row>
    <row r="66" spans="1:11" x14ac:dyDescent="0.2">
      <c r="A66" s="19" t="str">
        <f t="shared" si="6"/>
        <v>GS-EVCost of Equip + Install</v>
      </c>
      <c r="B66" s="4" t="s">
        <v>29</v>
      </c>
      <c r="C66" s="4" t="s">
        <v>30</v>
      </c>
      <c r="D66" s="4" t="str">
        <f t="shared" si="7"/>
        <v>GS-EV</v>
      </c>
      <c r="F66" s="87">
        <v>0</v>
      </c>
      <c r="H66" s="87">
        <v>0</v>
      </c>
      <c r="J66" s="4" t="s">
        <v>380</v>
      </c>
    </row>
    <row r="67" spans="1:11" x14ac:dyDescent="0.2">
      <c r="A67" s="19" t="str">
        <f t="shared" si="6"/>
        <v>GS-EVCost of Equip + Install (per kW basis)</v>
      </c>
      <c r="B67" s="4" t="s">
        <v>90</v>
      </c>
      <c r="C67" s="4" t="s">
        <v>92</v>
      </c>
      <c r="D67" s="4" t="str">
        <f t="shared" si="7"/>
        <v>GS-EV</v>
      </c>
      <c r="F67" s="87">
        <v>0</v>
      </c>
      <c r="H67" s="87">
        <v>0</v>
      </c>
      <c r="J67" s="16"/>
    </row>
    <row r="68" spans="1:11" x14ac:dyDescent="0.2">
      <c r="A68" s="19" t="str">
        <f t="shared" si="6"/>
        <v>GS-EVAMI Cost</v>
      </c>
      <c r="B68" s="4" t="s">
        <v>23</v>
      </c>
      <c r="C68" s="4" t="s">
        <v>87</v>
      </c>
      <c r="D68" s="4" t="str">
        <f t="shared" si="7"/>
        <v>GS-EV</v>
      </c>
      <c r="F68" s="87">
        <v>0</v>
      </c>
      <c r="H68" s="87">
        <v>0</v>
      </c>
      <c r="J68" s="16"/>
    </row>
    <row r="69" spans="1:11" x14ac:dyDescent="0.2">
      <c r="A69" s="19" t="str">
        <f t="shared" si="6"/>
        <v>GS-EVSummer DR Event Hours</v>
      </c>
      <c r="B69" s="72" t="s">
        <v>24</v>
      </c>
      <c r="C69" s="72" t="s">
        <v>25</v>
      </c>
      <c r="D69" s="72" t="str">
        <f t="shared" si="7"/>
        <v>GS-EV</v>
      </c>
      <c r="E69" s="74"/>
      <c r="F69" s="88">
        <v>528</v>
      </c>
      <c r="H69" s="88">
        <v>528</v>
      </c>
      <c r="J69" s="16" t="s">
        <v>106</v>
      </c>
    </row>
    <row r="70" spans="1:11" x14ac:dyDescent="0.2">
      <c r="A70" s="19" t="str">
        <f t="shared" si="6"/>
        <v>GS-EVWinter DR Event Hours</v>
      </c>
      <c r="B70" s="72" t="s">
        <v>26</v>
      </c>
      <c r="C70" s="72" t="s">
        <v>25</v>
      </c>
      <c r="D70" s="72" t="str">
        <f t="shared" si="7"/>
        <v>GS-EV</v>
      </c>
      <c r="E70" s="74"/>
      <c r="F70" s="88">
        <v>528</v>
      </c>
      <c r="H70" s="88">
        <v>528</v>
      </c>
      <c r="J70" s="16" t="s">
        <v>107</v>
      </c>
    </row>
    <row r="71" spans="1:11" x14ac:dyDescent="0.2">
      <c r="A71" s="19" t="str">
        <f t="shared" si="6"/>
        <v>GS-EVPer kW Annual Incentive</v>
      </c>
      <c r="B71" s="4" t="s">
        <v>37</v>
      </c>
      <c r="C71" s="4" t="s">
        <v>93</v>
      </c>
      <c r="D71" s="4" t="str">
        <f t="shared" si="7"/>
        <v>GS-EV</v>
      </c>
      <c r="F71" s="87">
        <v>0</v>
      </c>
      <c r="H71" s="87">
        <v>0</v>
      </c>
      <c r="J71" s="16"/>
    </row>
    <row r="72" spans="1:11" x14ac:dyDescent="0.2">
      <c r="A72" s="19" t="str">
        <f t="shared" si="6"/>
        <v>GS-EVPer kWh Annual Incentive</v>
      </c>
      <c r="B72" s="4" t="s">
        <v>38</v>
      </c>
      <c r="C72" s="4" t="s">
        <v>95</v>
      </c>
      <c r="D72" s="4" t="str">
        <f t="shared" si="7"/>
        <v>GS-EV</v>
      </c>
      <c r="F72" s="117">
        <v>0</v>
      </c>
      <c r="G72" s="68"/>
      <c r="H72" s="117">
        <v>0</v>
      </c>
      <c r="I72" s="68"/>
      <c r="J72" s="16"/>
    </row>
    <row r="73" spans="1:11" x14ac:dyDescent="0.2">
      <c r="A73" s="19" t="str">
        <f t="shared" si="6"/>
        <v>GS-EVPer Participant Annual Incentive</v>
      </c>
      <c r="B73" s="4" t="s">
        <v>39</v>
      </c>
      <c r="C73" s="4" t="s">
        <v>5</v>
      </c>
      <c r="D73" s="4" t="str">
        <f t="shared" si="7"/>
        <v>GS-EV</v>
      </c>
      <c r="F73" s="185">
        <v>0</v>
      </c>
      <c r="G73" s="68"/>
      <c r="H73" s="185">
        <v>0</v>
      </c>
      <c r="I73" s="68"/>
      <c r="J73" s="4" t="s">
        <v>351</v>
      </c>
    </row>
    <row r="74" spans="1:11" x14ac:dyDescent="0.2">
      <c r="A74" s="19" t="str">
        <f t="shared" si="6"/>
        <v>GS-EVProgram Life</v>
      </c>
      <c r="B74" s="4" t="s">
        <v>42</v>
      </c>
      <c r="C74" s="4" t="s">
        <v>43</v>
      </c>
      <c r="D74" s="4" t="str">
        <f t="shared" si="7"/>
        <v>GS-EV</v>
      </c>
      <c r="F74" s="88">
        <v>8</v>
      </c>
      <c r="H74" s="88">
        <v>8</v>
      </c>
      <c r="J74" s="16"/>
    </row>
    <row r="75" spans="1:11" x14ac:dyDescent="0.2">
      <c r="A75" s="19" t="str">
        <f t="shared" si="6"/>
        <v>GS-EVProgram Start Year</v>
      </c>
      <c r="B75" s="4" t="s">
        <v>44</v>
      </c>
      <c r="C75" s="4" t="s">
        <v>45</v>
      </c>
      <c r="D75" s="4" t="str">
        <f t="shared" si="7"/>
        <v>GS-EV</v>
      </c>
      <c r="F75" s="88">
        <v>2025</v>
      </c>
      <c r="G75" s="68"/>
      <c r="H75" s="88">
        <f>F75</f>
        <v>2025</v>
      </c>
      <c r="I75" s="68"/>
      <c r="J75" s="4" t="s">
        <v>741</v>
      </c>
      <c r="K75" s="4" t="s">
        <v>352</v>
      </c>
    </row>
    <row r="76" spans="1:11" x14ac:dyDescent="0.2">
      <c r="A76" s="19" t="str">
        <f t="shared" si="6"/>
        <v>GS-EVDe-rate</v>
      </c>
      <c r="B76" s="4" t="s">
        <v>31</v>
      </c>
      <c r="C76" s="4" t="s">
        <v>32</v>
      </c>
      <c r="D76" s="4" t="str">
        <f t="shared" si="7"/>
        <v>GS-EV</v>
      </c>
      <c r="F76" s="90">
        <v>1</v>
      </c>
      <c r="G76" s="68"/>
      <c r="H76" s="90">
        <v>1</v>
      </c>
      <c r="I76" s="68"/>
      <c r="J76" s="16"/>
    </row>
    <row r="77" spans="1:11" x14ac:dyDescent="0.2">
      <c r="A77" s="19" t="str">
        <f t="shared" si="6"/>
        <v>GS-EVNet to Gross Ratio (free ridership)</v>
      </c>
      <c r="B77" s="4" t="s">
        <v>33</v>
      </c>
      <c r="C77" s="4" t="s">
        <v>34</v>
      </c>
      <c r="D77" s="4" t="str">
        <f t="shared" si="7"/>
        <v>GS-EV</v>
      </c>
      <c r="F77" s="90">
        <v>1</v>
      </c>
      <c r="H77" s="90">
        <v>1</v>
      </c>
      <c r="J77" s="16"/>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C00000"/>
  </sheetPr>
  <dimension ref="A1:W169"/>
  <sheetViews>
    <sheetView workbookViewId="0">
      <selection activeCell="F8" sqref="F8:H8"/>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45.42578125" style="4" customWidth="1"/>
    <col min="11" max="11" width="9.28515625" style="4"/>
    <col min="12" max="12" width="23.5703125" style="4" customWidth="1"/>
    <col min="13" max="14" width="9.42578125" style="4" customWidth="1"/>
    <col min="15" max="15" width="13.28515625" style="4" customWidth="1"/>
    <col min="16" max="16" width="10.28515625" style="4" customWidth="1"/>
    <col min="17" max="17" width="13.28515625" style="4" customWidth="1"/>
    <col min="18" max="16384" width="9.28515625" style="4"/>
  </cols>
  <sheetData>
    <row r="1" spans="1:16" s="5" customFormat="1" ht="15.75" x14ac:dyDescent="0.25">
      <c r="B1" s="12" t="s">
        <v>46</v>
      </c>
      <c r="C1" s="13" t="s">
        <v>150</v>
      </c>
      <c r="D1" s="4"/>
      <c r="E1" s="10"/>
      <c r="F1" s="19" t="str">
        <f>F3&amp;F5</f>
        <v>Market PotentialWA</v>
      </c>
      <c r="G1" s="10"/>
      <c r="H1" s="19" t="str">
        <f>H3&amp;H5</f>
        <v>Market PotentialID</v>
      </c>
      <c r="I1" s="10"/>
      <c r="J1" s="30"/>
      <c r="L1" s="328" t="s">
        <v>488</v>
      </c>
      <c r="M1" s="329"/>
      <c r="N1" s="330"/>
      <c r="O1" s="4"/>
      <c r="P1" s="4"/>
    </row>
    <row r="2" spans="1:16" ht="15.75" customHeight="1" x14ac:dyDescent="0.25">
      <c r="F2" s="42" t="s">
        <v>284</v>
      </c>
      <c r="H2" s="42" t="s">
        <v>284</v>
      </c>
      <c r="J2" s="30"/>
      <c r="L2" s="333" t="s">
        <v>151</v>
      </c>
      <c r="M2" s="331" t="s">
        <v>471</v>
      </c>
      <c r="N2" s="332" t="s">
        <v>472</v>
      </c>
    </row>
    <row r="3" spans="1:16" ht="12.75" customHeight="1" x14ac:dyDescent="0.25">
      <c r="B3" s="556" t="s">
        <v>10</v>
      </c>
      <c r="C3" s="556" t="s">
        <v>0</v>
      </c>
      <c r="D3" s="562" t="s">
        <v>8</v>
      </c>
      <c r="E3" s="14"/>
      <c r="F3" s="15" t="str">
        <f>$F$2</f>
        <v>Market Potential</v>
      </c>
      <c r="G3" s="14"/>
      <c r="H3" s="15" t="str">
        <f>$F$2</f>
        <v>Market Potential</v>
      </c>
      <c r="I3" s="14"/>
      <c r="J3" s="565" t="s">
        <v>77</v>
      </c>
      <c r="L3" s="334" t="s">
        <v>13</v>
      </c>
      <c r="M3" s="358" t="e" cm="1">
        <f t="array" ref="M3">INDEX(#REF!,MATCH(LEFT($L3,3),LEFT(#REF!,3),0))*10^3/#REF!</f>
        <v>#REF!</v>
      </c>
      <c r="N3" s="359" t="e" cm="1">
        <f t="array" ref="N3">INDEX(#REF!,MATCH(LEFT($L3,3),LEFT(#REF!,3),0))*10^3/#REF!</f>
        <v>#REF!</v>
      </c>
    </row>
    <row r="4" spans="1:16" ht="15" x14ac:dyDescent="0.25">
      <c r="B4" s="557"/>
      <c r="C4" s="557"/>
      <c r="D4" s="563"/>
      <c r="E4" s="14"/>
      <c r="F4" s="42" t="s">
        <v>7</v>
      </c>
      <c r="G4" s="14"/>
      <c r="H4" s="42" t="s">
        <v>7</v>
      </c>
      <c r="I4" s="14"/>
      <c r="J4" s="566"/>
      <c r="L4" s="334" t="s">
        <v>232</v>
      </c>
      <c r="M4" s="358" t="e" cm="1">
        <f t="array" ref="M4">INDEX(#REF!,MATCH(LEFT($L4,3),LEFT(#REF!,3),0))*10^3/INDEX(#REF!,MATCH($L4,#REF!,0))</f>
        <v>#REF!</v>
      </c>
      <c r="N4" s="359" t="e" cm="1">
        <f t="array" ref="N4">INDEX(#REF!,MATCH(LEFT($L4,3),LEFT(#REF!,3),0))*10^3/INDEX(#REF!,MATCH($L4,#REF!,0))</f>
        <v>#REF!</v>
      </c>
    </row>
    <row r="5" spans="1:16" ht="15" x14ac:dyDescent="0.25">
      <c r="B5" s="561"/>
      <c r="C5" s="561"/>
      <c r="D5" s="564"/>
      <c r="E5" s="14"/>
      <c r="F5" s="15" t="s">
        <v>151</v>
      </c>
      <c r="G5" s="14"/>
      <c r="H5" s="15" t="s">
        <v>152</v>
      </c>
      <c r="I5" s="14"/>
      <c r="J5" s="567"/>
      <c r="L5" s="334" t="s">
        <v>233</v>
      </c>
      <c r="M5" s="337" t="e" cm="1">
        <f t="array" ref="M5">INDEX(#REF!,MATCH(LEFT($L5,3),LEFT(#REF!,3),0))*10^3/INDEX(#REF!,MATCH($L5,#REF!,0))</f>
        <v>#REF!</v>
      </c>
      <c r="N5" s="338" t="e" cm="1">
        <f t="array" ref="N5">INDEX(#REF!,MATCH(LEFT($L5,3),LEFT(#REF!,3),0))*10^3/INDEX(#REF!,MATCH($L5,#REF!,0))</f>
        <v>#REF!</v>
      </c>
      <c r="O5" s="59"/>
    </row>
    <row r="6" spans="1:16"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c r="O6" s="59"/>
    </row>
    <row r="7" spans="1:16" ht="15" x14ac:dyDescent="0.25">
      <c r="A7" s="19" t="str">
        <f>D7&amp;B7</f>
        <v>Large General ServiceSteady State Participation Rate</v>
      </c>
      <c r="B7" s="4" t="s">
        <v>78</v>
      </c>
      <c r="C7" s="4" t="s">
        <v>79</v>
      </c>
      <c r="D7" s="41" t="s">
        <v>233</v>
      </c>
      <c r="F7" s="83">
        <v>0.15</v>
      </c>
      <c r="H7" s="83">
        <f>F7</f>
        <v>0.15</v>
      </c>
      <c r="J7" t="s">
        <v>741</v>
      </c>
      <c r="L7" s="335" t="s">
        <v>152</v>
      </c>
      <c r="M7" s="331"/>
      <c r="N7" s="332"/>
      <c r="O7" s="59"/>
    </row>
    <row r="8" spans="1:16" ht="15" x14ac:dyDescent="0.25">
      <c r="A8" s="19" t="str">
        <f>D8&amp;B8</f>
        <v xml:space="preserve">Large General ServiceProgram ramp up period </v>
      </c>
      <c r="B8" s="4" t="s">
        <v>1</v>
      </c>
      <c r="C8" s="4" t="s">
        <v>2</v>
      </c>
      <c r="D8" s="4" t="str">
        <f>$D$7</f>
        <v>Large General Service</v>
      </c>
      <c r="F8" s="189">
        <v>3</v>
      </c>
      <c r="G8" s="190"/>
      <c r="H8" s="189">
        <v>3</v>
      </c>
      <c r="J8"/>
      <c r="L8" s="334" t="s">
        <v>13</v>
      </c>
      <c r="M8" s="358" t="e" cm="1">
        <f t="array" ref="M8">INDEX(#REF!,MATCH(LEFT($L8,3),LEFT(#REF!,3),0))*10^3/#REF!</f>
        <v>#REF!</v>
      </c>
      <c r="N8" s="359" t="e" cm="1">
        <f t="array" ref="N8">INDEX(#REF!,MATCH(LEFT($L8,3),LEFT(#REF!,3),0))*10^3/#REF!</f>
        <v>#REF!</v>
      </c>
    </row>
    <row r="9" spans="1:16" ht="15" x14ac:dyDescent="0.25">
      <c r="A9" s="19" t="str">
        <f>D9&amp;B9</f>
        <v>Large General ServiceProgram Dropout Rate (Attrition)</v>
      </c>
      <c r="B9" s="4" t="s">
        <v>75</v>
      </c>
      <c r="C9" s="4" t="s">
        <v>80</v>
      </c>
      <c r="D9" s="4" t="str">
        <f>$D$7</f>
        <v>Large General Service</v>
      </c>
      <c r="F9" s="83">
        <v>0.01</v>
      </c>
      <c r="H9" s="83">
        <v>0.01</v>
      </c>
      <c r="J9" s="125"/>
      <c r="L9" s="334" t="s">
        <v>232</v>
      </c>
      <c r="M9" s="358" t="e" cm="1">
        <f t="array" ref="M9">INDEX(#REF!,MATCH(LEFT($L9,3),LEFT(#REF!,3),0))*10^3/INDEX(#REF!,MATCH($L9,#REF!,0))</f>
        <v>#REF!</v>
      </c>
      <c r="N9" s="359" t="e" cm="1">
        <f t="array" ref="N9">INDEX(#REF!,MATCH(LEFT($L9,3),LEFT(#REF!,3),0))*10^3/INDEX(#REF!,MATCH($L9,#REF!,0))</f>
        <v>#REF!</v>
      </c>
    </row>
    <row r="10" spans="1:16" ht="15" x14ac:dyDescent="0.25">
      <c r="A10" s="19" t="str">
        <f>D10&amp;B10</f>
        <v/>
      </c>
      <c r="L10" s="334" t="s">
        <v>233</v>
      </c>
      <c r="M10" s="337" t="e" cm="1">
        <f t="array" ref="M10">INDEX(#REF!,MATCH(LEFT($L10,3),LEFT(#REF!,3),0))*10^3/INDEX(#REF!,MATCH($L10,#REF!,0))</f>
        <v>#REF!</v>
      </c>
      <c r="N10" s="338" t="e" cm="1">
        <f t="array" ref="N10">INDEX(#REF!,MATCH(LEFT($L10,3),LEFT(#REF!,3),0))*10^3/INDEX(#REF!,MATCH($L10,#REF!,0))</f>
        <v>#REF!</v>
      </c>
      <c r="O10" s="59"/>
    </row>
    <row r="11" spans="1:16"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c r="O11" s="59"/>
    </row>
    <row r="12" spans="1:16" ht="15.75" thickBot="1" x14ac:dyDescent="0.3">
      <c r="A12" s="19" t="str">
        <f t="shared" ref="A12:A17" si="0">D12&amp;B12</f>
        <v>Large General ServiceEvent Non-Performance Rate</v>
      </c>
      <c r="B12" s="4" t="s">
        <v>11</v>
      </c>
      <c r="C12" s="4" t="s">
        <v>12</v>
      </c>
      <c r="D12" s="4" t="str">
        <f>$D$7</f>
        <v>Large General Service</v>
      </c>
      <c r="F12" s="83">
        <v>0</v>
      </c>
      <c r="H12" s="83">
        <v>0</v>
      </c>
      <c r="J12"/>
      <c r="O12" s="59"/>
    </row>
    <row r="13" spans="1:16" ht="15" x14ac:dyDescent="0.25">
      <c r="A13" s="19" t="str">
        <f t="shared" si="0"/>
        <v>Large General ServicePer Customer Summer Peak Reduction (%)</v>
      </c>
      <c r="B13" s="4" t="s">
        <v>18</v>
      </c>
      <c r="C13" s="4" t="s">
        <v>19</v>
      </c>
      <c r="D13" s="4" t="str">
        <f>$D$7</f>
        <v>Large General Service</v>
      </c>
      <c r="F13" s="107">
        <v>0.21</v>
      </c>
      <c r="G13" s="74"/>
      <c r="H13" s="107">
        <v>0.21</v>
      </c>
      <c r="I13" s="74"/>
      <c r="J13" t="s">
        <v>117</v>
      </c>
      <c r="L13" s="328" t="s">
        <v>489</v>
      </c>
      <c r="M13" s="329" t="s">
        <v>151</v>
      </c>
      <c r="N13" s="330" t="s">
        <v>152</v>
      </c>
      <c r="O13" s="59"/>
    </row>
    <row r="14" spans="1:16" ht="15" x14ac:dyDescent="0.25">
      <c r="A14" s="19" t="str">
        <f t="shared" si="0"/>
        <v>Large General ServicePer Customer Summer Peak Reduction (kW)</v>
      </c>
      <c r="B14" s="4" t="s">
        <v>20</v>
      </c>
      <c r="C14" s="4" t="s">
        <v>91</v>
      </c>
      <c r="D14" s="4" t="str">
        <f>$D$7</f>
        <v>Large General Service</v>
      </c>
      <c r="F14" s="112">
        <v>0</v>
      </c>
      <c r="G14" s="74"/>
      <c r="H14" s="112">
        <v>0</v>
      </c>
      <c r="I14" s="74"/>
      <c r="J14"/>
      <c r="L14" s="366" t="s">
        <v>471</v>
      </c>
      <c r="M14" s="358" t="e">
        <f>IF(F14&gt;0,F14/INDEX($M$3:$M$6,MATCH($D14,$L$3:$L$6,0)),F13*INDEX($M$3:$M$6,MATCH($D14,$L$3:$L$6,0)))</f>
        <v>#REF!</v>
      </c>
      <c r="N14" s="359" t="e">
        <f>IF(H14&gt;0,H14/INDEX($M$8:$M$11,MATCH($D14,$L$8:$L$11,0)),H13*INDEX($M$8:$M$11,MATCH($D14,$L$8:$L$11,0)))</f>
        <v>#REF!</v>
      </c>
    </row>
    <row r="15" spans="1:16" ht="15.75" thickBot="1" x14ac:dyDescent="0.3">
      <c r="A15" s="19" t="str">
        <f t="shared" si="0"/>
        <v>Large General ServicePer Customer Winter Peak Reduction (%)</v>
      </c>
      <c r="B15" s="4" t="s">
        <v>21</v>
      </c>
      <c r="C15" s="4" t="s">
        <v>19</v>
      </c>
      <c r="D15" s="4" t="str">
        <f>$D$7</f>
        <v>Large General Service</v>
      </c>
      <c r="F15" s="107">
        <v>0.21</v>
      </c>
      <c r="G15" s="74"/>
      <c r="H15" s="107">
        <v>0.21</v>
      </c>
      <c r="I15" s="74"/>
      <c r="J15" t="s">
        <v>117</v>
      </c>
      <c r="L15" s="368" t="s">
        <v>472</v>
      </c>
      <c r="M15" s="371" t="e">
        <f>IF(F16&gt;0,F16/INDEX($N$3:$N$6,MATCH($D16,$L$3:$L$6,0)),F15*INDEX($N$3:$N$6,MATCH($D16,$L$3:$L$6,0)))</f>
        <v>#REF!</v>
      </c>
      <c r="N15" s="372" t="e">
        <f>IF(H16&gt;0,H16/INDEX($N$8:$N$11,MATCH($D16,$L$8:$L$11,0)),H15*INDEX($N$8:$N$11,MATCH($D16,$L$8:$L$11,0)))</f>
        <v>#REF!</v>
      </c>
    </row>
    <row r="16" spans="1:16" ht="15" x14ac:dyDescent="0.25">
      <c r="A16" s="19" t="str">
        <f t="shared" si="0"/>
        <v>Large General ServicePer Customer Winter Peak Reduction (kW)</v>
      </c>
      <c r="B16" s="4" t="s">
        <v>22</v>
      </c>
      <c r="C16" s="4" t="s">
        <v>91</v>
      </c>
      <c r="D16" s="4" t="str">
        <f>$D$7</f>
        <v>Large General Service</v>
      </c>
      <c r="F16" s="112">
        <v>0</v>
      </c>
      <c r="G16" s="74"/>
      <c r="H16" s="112">
        <v>0</v>
      </c>
      <c r="I16" s="74"/>
      <c r="J16" s="126"/>
    </row>
    <row r="17" spans="1:23" x14ac:dyDescent="0.2">
      <c r="A17" s="19" t="str">
        <f t="shared" si="0"/>
        <v/>
      </c>
      <c r="N17" s="70"/>
    </row>
    <row r="18" spans="1:23" ht="15" x14ac:dyDescent="0.2">
      <c r="A18" s="19"/>
      <c r="B18" s="7" t="s">
        <v>48</v>
      </c>
      <c r="C18" s="8"/>
      <c r="D18" s="8"/>
      <c r="F18" s="8"/>
      <c r="H18" s="8"/>
      <c r="J18" s="9"/>
    </row>
    <row r="19" spans="1:23" ht="15" x14ac:dyDescent="0.25">
      <c r="A19" s="19" t="str">
        <f t="shared" ref="A19:A37" si="1">D19&amp;B19</f>
        <v>Large General ServiceProgram Development Cost</v>
      </c>
      <c r="B19" s="72" t="s">
        <v>40</v>
      </c>
      <c r="C19" s="72" t="s">
        <v>41</v>
      </c>
      <c r="D19" s="72" t="str">
        <f t="shared" ref="D19:D37" si="2">$D$7</f>
        <v>Large General Service</v>
      </c>
      <c r="F19" s="94">
        <v>0</v>
      </c>
      <c r="H19" s="94">
        <v>0</v>
      </c>
      <c r="J19" t="s">
        <v>116</v>
      </c>
      <c r="O19" s="64" t="s">
        <v>326</v>
      </c>
      <c r="P19" s="64"/>
      <c r="Q19" s="64"/>
      <c r="R19" s="64"/>
    </row>
    <row r="20" spans="1:23" ht="15" x14ac:dyDescent="0.25">
      <c r="A20" s="19" t="str">
        <f>D20&amp;B20</f>
        <v>Large General ServiceProgram Development Cost (per MW basis)</v>
      </c>
      <c r="B20" s="72" t="s">
        <v>134</v>
      </c>
      <c r="C20" s="72" t="str">
        <f>C22</f>
        <v>$/MW @meter</v>
      </c>
      <c r="D20" s="72" t="str">
        <f t="shared" si="2"/>
        <v>Large General Service</v>
      </c>
      <c r="F20" s="94">
        <v>0</v>
      </c>
      <c r="H20" s="94">
        <v>0</v>
      </c>
      <c r="O20" s="64"/>
      <c r="P20" s="64"/>
      <c r="Q20" s="64"/>
      <c r="R20" s="64"/>
    </row>
    <row r="21" spans="1:23" ht="15" x14ac:dyDescent="0.25">
      <c r="A21" s="19" t="str">
        <f t="shared" si="1"/>
        <v>Large General ServiceAnnual Program Administration Cost</v>
      </c>
      <c r="B21" s="72" t="s">
        <v>4</v>
      </c>
      <c r="C21" s="72" t="s">
        <v>28</v>
      </c>
      <c r="D21" s="72" t="str">
        <f t="shared" si="2"/>
        <v>Large General Service</v>
      </c>
      <c r="F21" s="94">
        <v>0</v>
      </c>
      <c r="H21" s="94">
        <v>0</v>
      </c>
      <c r="J21"/>
      <c r="L21" s="82"/>
      <c r="M21" s="72"/>
      <c r="O21" s="64" t="s">
        <v>551</v>
      </c>
      <c r="P21" s="64"/>
      <c r="Q21" s="64"/>
      <c r="R21" s="64"/>
    </row>
    <row r="22" spans="1:23" ht="15" x14ac:dyDescent="0.25">
      <c r="A22" s="19" t="str">
        <f t="shared" si="1"/>
        <v>Large General ServiceAnnual Program Administration Cost (per MW basis)</v>
      </c>
      <c r="B22" s="72" t="s">
        <v>89</v>
      </c>
      <c r="C22" s="72" t="s">
        <v>94</v>
      </c>
      <c r="D22" s="72" t="str">
        <f t="shared" si="2"/>
        <v>Large General Service</v>
      </c>
      <c r="E22" s="60"/>
      <c r="F22" s="94">
        <v>0</v>
      </c>
      <c r="H22" s="94">
        <v>0</v>
      </c>
      <c r="I22" s="81"/>
      <c r="J22" t="s">
        <v>155</v>
      </c>
      <c r="L22" s="82"/>
      <c r="M22" s="73"/>
      <c r="O22" s="64"/>
      <c r="P22" s="64"/>
      <c r="Q22" s="64"/>
      <c r="R22" s="64"/>
      <c r="V22" s="59"/>
      <c r="W22" s="59"/>
    </row>
    <row r="23" spans="1:23" ht="15" x14ac:dyDescent="0.25">
      <c r="A23" s="19" t="str">
        <f t="shared" si="1"/>
        <v>Large General ServicePer Customer Annual Marketing/Recruitment Cost</v>
      </c>
      <c r="B23" s="72" t="s">
        <v>35</v>
      </c>
      <c r="C23" s="72" t="s">
        <v>36</v>
      </c>
      <c r="D23" s="72" t="str">
        <f t="shared" si="2"/>
        <v>Large General Service</v>
      </c>
      <c r="F23" s="94">
        <v>0</v>
      </c>
      <c r="H23" s="94">
        <v>0</v>
      </c>
      <c r="J23" t="s">
        <v>156</v>
      </c>
      <c r="L23" s="80"/>
      <c r="M23" s="72"/>
      <c r="O23" s="65" t="s">
        <v>111</v>
      </c>
      <c r="P23" s="66"/>
      <c r="Q23" s="64"/>
      <c r="R23" s="64"/>
      <c r="V23" s="59"/>
      <c r="W23" s="59"/>
    </row>
    <row r="24" spans="1:23" ht="15" x14ac:dyDescent="0.25">
      <c r="A24" s="19" t="str">
        <f t="shared" si="1"/>
        <v>Large General ServiceAnnual O&amp;M Cost</v>
      </c>
      <c r="B24" s="72" t="s">
        <v>27</v>
      </c>
      <c r="C24" s="72" t="s">
        <v>5</v>
      </c>
      <c r="D24" s="72" t="str">
        <f t="shared" si="2"/>
        <v>Large General Service</v>
      </c>
      <c r="F24" s="94">
        <v>0</v>
      </c>
      <c r="H24" s="94">
        <v>0</v>
      </c>
      <c r="J24" t="s">
        <v>156</v>
      </c>
      <c r="O24" s="388">
        <f>INDEX('Admin Costs and Asmptns.'!$D$14:$D$28,MATCH(IF(LEFT($C$1,9)="Ancillary","Ancillary Services",IF(LEFT($C$1,9)="CTA-2045 ", "CTA-2045 ",IF(LEFT($C$1,9)="Time-of-u","Time-of-use Rates",$C$1))),'Admin Costs and Asmptns.'!$B$14:$B$28,0))</f>
        <v>150000</v>
      </c>
      <c r="P24" s="64"/>
      <c r="Q24" s="66"/>
      <c r="R24" s="66"/>
      <c r="V24" s="59"/>
      <c r="W24" s="59"/>
    </row>
    <row r="25" spans="1:23" ht="15" x14ac:dyDescent="0.25">
      <c r="A25" s="19" t="str">
        <f t="shared" si="1"/>
        <v>Large General ServiceAnnual O&amp;M Cost per MW</v>
      </c>
      <c r="B25" s="72" t="s">
        <v>88</v>
      </c>
      <c r="C25" s="72" t="s">
        <v>94</v>
      </c>
      <c r="D25" s="72" t="str">
        <f t="shared" si="2"/>
        <v>Large General Service</v>
      </c>
      <c r="F25" s="110">
        <v>80000</v>
      </c>
      <c r="G25" s="81"/>
      <c r="H25" s="110">
        <f>F25</f>
        <v>80000</v>
      </c>
      <c r="J25" t="s">
        <v>156</v>
      </c>
      <c r="O25" s="65" t="s">
        <v>112</v>
      </c>
      <c r="P25" s="64"/>
      <c r="Q25" s="64"/>
      <c r="R25" s="64"/>
    </row>
    <row r="26" spans="1:23" ht="15" x14ac:dyDescent="0.25">
      <c r="A26" s="19" t="str">
        <f t="shared" si="1"/>
        <v>Large General ServiceCost of Equip + Install</v>
      </c>
      <c r="B26" s="72" t="s">
        <v>29</v>
      </c>
      <c r="C26" s="72" t="s">
        <v>30</v>
      </c>
      <c r="D26" s="72" t="str">
        <f t="shared" si="2"/>
        <v>Large General Service</v>
      </c>
      <c r="E26" s="74"/>
      <c r="F26" s="94">
        <v>0</v>
      </c>
      <c r="G26" s="74"/>
      <c r="H26" s="94">
        <v>0</v>
      </c>
      <c r="I26" s="74"/>
      <c r="J26" t="s">
        <v>156</v>
      </c>
      <c r="O26" s="388">
        <f>INDEX('Admin Costs and Asmptns.'!$E$14:$E$28,MATCH(IF(LEFT($C$1,9)="Ancillary","Ancillary Services",IF(LEFT($C$1,9)="CTA-2045 ", "CTA-2045 ",IF(LEFT($C$1,9)="Time-of-u","Time-of-use Rates",$C$1))),'Admin Costs and Asmptns.'!$B$14:$B$28,0))</f>
        <v>75000</v>
      </c>
      <c r="P26" s="64"/>
      <c r="Q26" s="64"/>
      <c r="R26" s="64"/>
      <c r="V26" s="17"/>
      <c r="W26" s="17"/>
    </row>
    <row r="27" spans="1:23" ht="15" x14ac:dyDescent="0.25">
      <c r="A27" s="19" t="str">
        <f t="shared" si="1"/>
        <v>Large General ServiceCost of Equip + Install (per kW basis)</v>
      </c>
      <c r="B27" s="72" t="s">
        <v>90</v>
      </c>
      <c r="C27" s="72" t="s">
        <v>92</v>
      </c>
      <c r="D27" s="72" t="str">
        <f t="shared" si="2"/>
        <v>Large General Service</v>
      </c>
      <c r="E27" s="74"/>
      <c r="F27" s="94">
        <v>0</v>
      </c>
      <c r="G27" s="74"/>
      <c r="H27" s="94">
        <v>0</v>
      </c>
      <c r="I27" s="74"/>
      <c r="J27" t="s">
        <v>156</v>
      </c>
      <c r="O27" s="64"/>
      <c r="P27" s="64" t="s">
        <v>151</v>
      </c>
      <c r="Q27" s="64" t="s">
        <v>152</v>
      </c>
      <c r="R27" s="64"/>
      <c r="S27" s="137"/>
      <c r="T27" s="137"/>
      <c r="U27" s="137"/>
    </row>
    <row r="28" spans="1:23" ht="15" x14ac:dyDescent="0.25">
      <c r="A28" s="19" t="str">
        <f t="shared" si="1"/>
        <v>Large General ServiceAMI Cost</v>
      </c>
      <c r="B28" s="72" t="s">
        <v>23</v>
      </c>
      <c r="C28" s="72" t="s">
        <v>87</v>
      </c>
      <c r="D28" s="72" t="str">
        <f t="shared" si="2"/>
        <v>Large General Service</v>
      </c>
      <c r="E28" s="74"/>
      <c r="F28" s="94">
        <v>0</v>
      </c>
      <c r="G28" s="74"/>
      <c r="H28" s="94">
        <v>0</v>
      </c>
      <c r="I28" s="74"/>
      <c r="J28"/>
      <c r="O28" s="64" t="s">
        <v>13</v>
      </c>
      <c r="P28" s="129" cm="1">
        <f t="array" ref="P28">INDEX('Admin Costs and Asmptns.'!$C$39:$K$70,MATCH($C$1,'Admin Costs and Asmptns.'!$B$39:$B$70,0),MATCH(P$27&amp;"_"&amp;$O28,'Admin Costs and Asmptns.'!$C$37:$K$37&amp;"_"&amp;'Admin Costs and Asmptns.'!$C$38:$K$38,0))</f>
        <v>0</v>
      </c>
      <c r="Q28" s="129" cm="1">
        <f t="array" ref="Q28">INDEX('Admin Costs and Asmptns.'!$C$39:$K$70,MATCH($C$1,'Admin Costs and Asmptns.'!$B$39:$B$70,0),MATCH(Q$27&amp;"_"&amp;$O28,'Admin Costs and Asmptns.'!$C$37:$K$37&amp;"_"&amp;'Admin Costs and Asmptns.'!$C$38:$K$38,0))</f>
        <v>0</v>
      </c>
      <c r="R28" s="129"/>
      <c r="S28" s="137"/>
      <c r="T28" s="138"/>
      <c r="U28" s="138"/>
      <c r="V28" s="59"/>
      <c r="W28" s="59"/>
    </row>
    <row r="29" spans="1:23" ht="15" x14ac:dyDescent="0.25">
      <c r="A29" s="72" t="str">
        <f t="shared" si="1"/>
        <v>Large General ServiceSummer DR Event Hours</v>
      </c>
      <c r="B29" s="72" t="s">
        <v>24</v>
      </c>
      <c r="C29" s="72" t="s">
        <v>25</v>
      </c>
      <c r="D29" s="72" t="str">
        <f t="shared" si="2"/>
        <v>Large General Service</v>
      </c>
      <c r="E29" s="74"/>
      <c r="F29" s="93">
        <v>30</v>
      </c>
      <c r="G29" s="74"/>
      <c r="H29" s="93">
        <v>30</v>
      </c>
      <c r="I29" s="122"/>
      <c r="J29" t="s">
        <v>157</v>
      </c>
      <c r="O29" s="64" t="s">
        <v>232</v>
      </c>
      <c r="P29" s="129" cm="1">
        <f t="array" ref="P29">INDEX('Admin Costs and Asmptns.'!$C$39:$K$70,MATCH($C$1,'Admin Costs and Asmptns.'!$B$39:$B$70,0),MATCH(P$27&amp;"_"&amp;$O29,'Admin Costs and Asmptns.'!$C$37:$K$37&amp;"_"&amp;'Admin Costs and Asmptns.'!$C$38:$K$38,0))</f>
        <v>9.0133188009294096E-2</v>
      </c>
      <c r="Q29" s="129" cm="1">
        <f t="array" ref="Q29">INDEX('Admin Costs and Asmptns.'!$C$39:$K$70,MATCH($C$1,'Admin Costs and Asmptns.'!$B$39:$B$70,0),MATCH(Q$27&amp;"_"&amp;$O29,'Admin Costs and Asmptns.'!$C$37:$K$37&amp;"_"&amp;'Admin Costs and Asmptns.'!$C$38:$K$38,0))</f>
        <v>4.2210713648150162E-2</v>
      </c>
      <c r="R29" s="129"/>
      <c r="S29" s="137"/>
      <c r="T29" s="138"/>
      <c r="U29" s="138"/>
      <c r="V29" s="59"/>
      <c r="W29" s="59"/>
    </row>
    <row r="30" spans="1:23" ht="15" x14ac:dyDescent="0.25">
      <c r="A30" s="19" t="str">
        <f t="shared" si="1"/>
        <v>Large General ServiceWinter DR Event Hours</v>
      </c>
      <c r="B30" s="72" t="s">
        <v>26</v>
      </c>
      <c r="C30" s="72" t="s">
        <v>25</v>
      </c>
      <c r="D30" s="72" t="str">
        <f t="shared" si="2"/>
        <v>Large General Service</v>
      </c>
      <c r="F30" s="93">
        <v>30</v>
      </c>
      <c r="G30" s="74"/>
      <c r="H30" s="93">
        <v>30</v>
      </c>
      <c r="I30" s="74"/>
      <c r="J30" t="s">
        <v>157</v>
      </c>
      <c r="O30" s="64" t="s">
        <v>233</v>
      </c>
      <c r="P30" s="129" cm="1">
        <f t="array" ref="P30">INDEX('Admin Costs and Asmptns.'!$C$39:$K$70,MATCH($C$1,'Admin Costs and Asmptns.'!$B$39:$B$70,0),MATCH(P$27&amp;"_"&amp;$O30,'Admin Costs and Asmptns.'!$C$37:$K$37&amp;"_"&amp;'Admin Costs and Asmptns.'!$C$38:$K$38,0))</f>
        <v>0.45940359045189127</v>
      </c>
      <c r="Q30" s="129" cm="1">
        <f t="array" ref="Q30">INDEX('Admin Costs and Asmptns.'!$C$39:$K$70,MATCH($C$1,'Admin Costs and Asmptns.'!$B$39:$B$70,0),MATCH(Q$27&amp;"_"&amp;$O30,'Admin Costs and Asmptns.'!$C$37:$K$37&amp;"_"&amp;'Admin Costs and Asmptns.'!$C$38:$K$38,0))</f>
        <v>0.18231218807460095</v>
      </c>
      <c r="R30" s="129"/>
      <c r="S30" s="137"/>
      <c r="T30" s="138"/>
      <c r="U30" s="138"/>
      <c r="V30" s="59"/>
      <c r="W30" s="59"/>
    </row>
    <row r="31" spans="1:23" ht="15" x14ac:dyDescent="0.25">
      <c r="A31" s="19" t="str">
        <f t="shared" si="1"/>
        <v>Large General ServicePer kW Annual Incentive</v>
      </c>
      <c r="B31" s="72" t="s">
        <v>37</v>
      </c>
      <c r="C31" s="72" t="s">
        <v>93</v>
      </c>
      <c r="D31" s="72" t="str">
        <f t="shared" si="2"/>
        <v>Large General Service</v>
      </c>
      <c r="F31" s="94">
        <v>0</v>
      </c>
      <c r="G31" s="74"/>
      <c r="H31" s="94">
        <v>0</v>
      </c>
      <c r="I31" s="123"/>
      <c r="J31" t="s">
        <v>158</v>
      </c>
      <c r="O31" s="64" t="s">
        <v>234</v>
      </c>
      <c r="P31" s="95" cm="1">
        <f t="array" ref="P31">INDEX('Admin Costs and Asmptns.'!$C$39:$K$70,MATCH($C$1,'Admin Costs and Asmptns.'!$B$39:$B$70,0),MATCH(P$27&amp;"_"&amp;$O31,'Admin Costs and Asmptns.'!$C$37:$K$37&amp;"_"&amp;'Admin Costs and Asmptns.'!$C$38:$K$38,0))</f>
        <v>0.13720230014047161</v>
      </c>
      <c r="Q31" s="95" cm="1">
        <f t="array" ref="Q31">INDEX('Admin Costs and Asmptns.'!$C$39:$K$70,MATCH($C$1,'Admin Costs and Asmptns.'!$B$39:$B$70,0),MATCH(Q$27&amp;"_"&amp;$O31,'Admin Costs and Asmptns.'!$C$37:$K$37&amp;"_"&amp;'Admin Costs and Asmptns.'!$C$38:$K$38,0))</f>
        <v>8.8738019675591862E-2</v>
      </c>
      <c r="R31" s="95"/>
      <c r="S31" s="137"/>
      <c r="T31" s="138"/>
      <c r="U31" s="138"/>
    </row>
    <row r="32" spans="1:23" ht="15" x14ac:dyDescent="0.25">
      <c r="A32" s="19" t="str">
        <f t="shared" si="1"/>
        <v>Large General ServicePer kWh Annual Incentive</v>
      </c>
      <c r="B32" s="72" t="s">
        <v>38</v>
      </c>
      <c r="C32" s="72" t="s">
        <v>95</v>
      </c>
      <c r="D32" s="72" t="str">
        <f t="shared" si="2"/>
        <v>Large General Service</v>
      </c>
      <c r="E32" s="74"/>
      <c r="F32" s="94">
        <v>0</v>
      </c>
      <c r="G32" s="74"/>
      <c r="H32" s="94">
        <v>0</v>
      </c>
      <c r="I32" s="124"/>
      <c r="J32" t="s">
        <v>158</v>
      </c>
      <c r="O32" s="64"/>
      <c r="P32" s="67"/>
      <c r="Q32" s="67"/>
      <c r="R32" s="67"/>
      <c r="T32" s="17"/>
      <c r="U32" s="17"/>
      <c r="V32" s="17"/>
      <c r="W32" s="17"/>
    </row>
    <row r="33" spans="1:22" ht="15" x14ac:dyDescent="0.25">
      <c r="A33" s="19" t="str">
        <f t="shared" si="1"/>
        <v>Large General ServicePer Participant Annual Incentive</v>
      </c>
      <c r="B33" s="72" t="s">
        <v>39</v>
      </c>
      <c r="C33" s="72" t="s">
        <v>5</v>
      </c>
      <c r="D33" s="72" t="str">
        <f t="shared" si="2"/>
        <v>Large General Service</v>
      </c>
      <c r="F33" s="94">
        <v>0</v>
      </c>
      <c r="H33" s="94">
        <v>0</v>
      </c>
      <c r="J33" s="16"/>
      <c r="O33" s="64" t="s">
        <v>123</v>
      </c>
      <c r="P33" s="181">
        <f>SUM(P28:P31)</f>
        <v>0.68673907860165695</v>
      </c>
      <c r="Q33" s="181">
        <f>SUM(Q28:Q31)</f>
        <v>0.31326092139834294</v>
      </c>
      <c r="R33" s="181">
        <f>SUM(P33:Q33)</f>
        <v>0.99999999999999989</v>
      </c>
      <c r="V33" s="17"/>
    </row>
    <row r="34" spans="1:22" ht="15" x14ac:dyDescent="0.25">
      <c r="A34" s="19" t="str">
        <f t="shared" si="1"/>
        <v>Large General ServiceProgram Life</v>
      </c>
      <c r="B34" s="72" t="s">
        <v>42</v>
      </c>
      <c r="C34" s="72" t="s">
        <v>43</v>
      </c>
      <c r="D34" s="72" t="str">
        <f t="shared" si="2"/>
        <v>Large General Service</v>
      </c>
      <c r="F34" s="93">
        <v>3</v>
      </c>
      <c r="H34" s="93">
        <v>3</v>
      </c>
    </row>
    <row r="35" spans="1:22" ht="15" x14ac:dyDescent="0.25">
      <c r="A35" s="19" t="str">
        <f t="shared" si="1"/>
        <v>Large General ServiceProgram Start Year</v>
      </c>
      <c r="B35" s="72" t="s">
        <v>44</v>
      </c>
      <c r="C35" s="72" t="s">
        <v>45</v>
      </c>
      <c r="D35" s="72" t="str">
        <f t="shared" si="2"/>
        <v>Large General Service</v>
      </c>
      <c r="F35" s="93">
        <v>2026</v>
      </c>
      <c r="H35" s="93">
        <v>2028</v>
      </c>
      <c r="J35" s="16"/>
    </row>
    <row r="36" spans="1:22" ht="15" x14ac:dyDescent="0.25">
      <c r="A36" s="19" t="str">
        <f t="shared" si="1"/>
        <v>Large General ServiceDe-rate</v>
      </c>
      <c r="B36" s="72" t="s">
        <v>31</v>
      </c>
      <c r="C36" s="72" t="s">
        <v>32</v>
      </c>
      <c r="D36" s="72" t="str">
        <f t="shared" si="2"/>
        <v>Large General Service</v>
      </c>
      <c r="F36" s="102">
        <v>1</v>
      </c>
      <c r="H36" s="102">
        <v>1</v>
      </c>
      <c r="J36" s="16"/>
      <c r="N36" s="76"/>
    </row>
    <row r="37" spans="1:22" ht="15" x14ac:dyDescent="0.25">
      <c r="A37" s="19" t="str">
        <f t="shared" si="1"/>
        <v>Large General ServiceNet to Gross Ratio (free ridership)</v>
      </c>
      <c r="B37" s="72" t="s">
        <v>33</v>
      </c>
      <c r="C37" s="72" t="s">
        <v>34</v>
      </c>
      <c r="D37" s="72" t="str">
        <f t="shared" si="2"/>
        <v>Large General Service</v>
      </c>
      <c r="F37" s="102">
        <v>1</v>
      </c>
      <c r="H37" s="102">
        <v>1</v>
      </c>
      <c r="J37" s="16"/>
      <c r="O37" s="17"/>
    </row>
    <row r="43" spans="1:22" ht="25.5" x14ac:dyDescent="0.2">
      <c r="B43" s="556" t="s">
        <v>10</v>
      </c>
      <c r="C43" s="556" t="s">
        <v>0</v>
      </c>
      <c r="D43" s="556" t="s">
        <v>8</v>
      </c>
      <c r="E43" s="14"/>
      <c r="F43" s="15" t="str">
        <f>$F$2</f>
        <v>Market Potential</v>
      </c>
      <c r="G43" s="14"/>
      <c r="H43" s="15" t="str">
        <f>$F$2</f>
        <v>Market Potential</v>
      </c>
      <c r="I43" s="14"/>
      <c r="J43" s="556"/>
      <c r="P43" s="75"/>
    </row>
    <row r="44" spans="1:22" x14ac:dyDescent="0.2">
      <c r="B44" s="557"/>
      <c r="C44" s="557"/>
      <c r="D44" s="557"/>
      <c r="E44" s="14"/>
      <c r="F44" s="42" t="s">
        <v>7</v>
      </c>
      <c r="G44" s="14"/>
      <c r="H44" s="42" t="s">
        <v>7</v>
      </c>
      <c r="I44" s="14"/>
      <c r="J44" s="557"/>
    </row>
    <row r="45" spans="1:22" x14ac:dyDescent="0.2">
      <c r="B45" s="557"/>
      <c r="C45" s="557"/>
      <c r="D45" s="557"/>
      <c r="E45" s="14"/>
      <c r="F45" s="15" t="str">
        <f>F$5</f>
        <v>WA</v>
      </c>
      <c r="G45" s="14"/>
      <c r="H45" s="15" t="str">
        <f>H$5</f>
        <v>ID</v>
      </c>
      <c r="I45" s="14"/>
      <c r="J45" s="557"/>
    </row>
    <row r="46" spans="1:22" ht="15" x14ac:dyDescent="0.2">
      <c r="B46" s="7" t="s">
        <v>76</v>
      </c>
      <c r="C46" s="8"/>
      <c r="D46" s="8"/>
      <c r="F46" s="8"/>
      <c r="H46" s="8"/>
      <c r="J46" s="9"/>
    </row>
    <row r="47" spans="1:22" ht="15" x14ac:dyDescent="0.25">
      <c r="A47" s="19" t="str">
        <f>D47&amp;B47</f>
        <v>Extra Large General ServiceSteady State Participation Rate</v>
      </c>
      <c r="B47" s="4" t="s">
        <v>78</v>
      </c>
      <c r="C47" s="4" t="s">
        <v>79</v>
      </c>
      <c r="D47" s="41" t="s">
        <v>234</v>
      </c>
      <c r="F47" s="83">
        <f>F7</f>
        <v>0.15</v>
      </c>
      <c r="H47" s="83">
        <f>F47</f>
        <v>0.15</v>
      </c>
      <c r="J47" t="s">
        <v>741</v>
      </c>
      <c r="K47"/>
      <c r="L47"/>
      <c r="M47"/>
    </row>
    <row r="48" spans="1:22" x14ac:dyDescent="0.2">
      <c r="A48" s="19" t="str">
        <f>D48&amp;B48</f>
        <v xml:space="preserve">Extra Large General ServiceProgram ramp up period </v>
      </c>
      <c r="B48" s="4" t="s">
        <v>1</v>
      </c>
      <c r="C48" s="4" t="s">
        <v>2</v>
      </c>
      <c r="D48" s="4" t="str">
        <f>$D$47</f>
        <v>Extra Large General Service</v>
      </c>
      <c r="F48" s="189">
        <v>3</v>
      </c>
      <c r="G48" s="190"/>
      <c r="H48" s="189">
        <v>3</v>
      </c>
      <c r="J48" s="16" t="s">
        <v>121</v>
      </c>
    </row>
    <row r="49" spans="1:14" x14ac:dyDescent="0.2">
      <c r="A49" s="19" t="str">
        <f>D49&amp;B49</f>
        <v>Extra Large General ServiceProgram Dropout Rate (Attrition)</v>
      </c>
      <c r="B49" s="4" t="s">
        <v>75</v>
      </c>
      <c r="C49" s="4" t="s">
        <v>80</v>
      </c>
      <c r="D49" s="4" t="str">
        <f>$D$47</f>
        <v>Extra Large General Service</v>
      </c>
      <c r="F49" s="83">
        <v>0.01</v>
      </c>
      <c r="H49" s="83">
        <v>0.01</v>
      </c>
      <c r="J49" s="16"/>
    </row>
    <row r="50" spans="1:14" x14ac:dyDescent="0.2">
      <c r="A50" s="19" t="str">
        <f>D50&amp;B50</f>
        <v/>
      </c>
    </row>
    <row r="51" spans="1:14" ht="15" x14ac:dyDescent="0.2">
      <c r="A51" s="19"/>
      <c r="B51" s="7" t="s">
        <v>47</v>
      </c>
      <c r="C51" s="8"/>
      <c r="D51" s="8"/>
      <c r="F51" s="8"/>
      <c r="H51" s="8"/>
      <c r="J51" s="9"/>
    </row>
    <row r="52" spans="1:14" ht="13.5" thickBot="1" x14ac:dyDescent="0.25">
      <c r="A52" s="19" t="str">
        <f t="shared" ref="A52:A57" si="3">D52&amp;B52</f>
        <v>Extra Large General ServiceEvent Non-Performance Rate</v>
      </c>
      <c r="B52" s="4" t="s">
        <v>11</v>
      </c>
      <c r="C52" s="4" t="s">
        <v>12</v>
      </c>
      <c r="D52" s="4" t="str">
        <f>$D$47</f>
        <v>Extra Large General Service</v>
      </c>
      <c r="F52" s="83">
        <v>0</v>
      </c>
      <c r="H52" s="83">
        <v>0</v>
      </c>
      <c r="J52" s="16"/>
    </row>
    <row r="53" spans="1:14" ht="15" x14ac:dyDescent="0.25">
      <c r="A53" s="19" t="str">
        <f t="shared" si="3"/>
        <v>Extra Large General ServicePer Customer Summer Peak Reduction (%)</v>
      </c>
      <c r="B53" s="4" t="s">
        <v>18</v>
      </c>
      <c r="C53" s="4" t="s">
        <v>19</v>
      </c>
      <c r="D53" s="4" t="str">
        <f>$D$47</f>
        <v>Extra Large General Service</v>
      </c>
      <c r="F53" s="107">
        <v>0.21</v>
      </c>
      <c r="G53" s="74"/>
      <c r="H53" s="107">
        <v>0.21</v>
      </c>
      <c r="I53" s="74"/>
      <c r="J53" t="s">
        <v>117</v>
      </c>
      <c r="L53" s="328" t="s">
        <v>489</v>
      </c>
      <c r="M53" s="329" t="s">
        <v>151</v>
      </c>
      <c r="N53" s="330" t="s">
        <v>152</v>
      </c>
    </row>
    <row r="54" spans="1:14" ht="15" x14ac:dyDescent="0.25">
      <c r="A54" s="19" t="str">
        <f t="shared" si="3"/>
        <v>Extra Large General ServicePer Customer Summer Peak Reduction (kW)</v>
      </c>
      <c r="B54" s="4" t="s">
        <v>20</v>
      </c>
      <c r="C54" s="4" t="s">
        <v>91</v>
      </c>
      <c r="D54" s="4" t="str">
        <f>$D$47</f>
        <v>Extra Large General Service</v>
      </c>
      <c r="F54" s="112">
        <v>0</v>
      </c>
      <c r="G54" s="74"/>
      <c r="H54" s="112">
        <v>0</v>
      </c>
      <c r="I54" s="74"/>
      <c r="J54" s="16"/>
      <c r="L54" s="366" t="s">
        <v>471</v>
      </c>
      <c r="M54" s="358" t="e">
        <f>IF(F54&gt;0,F54/INDEX($M$3:$M$6,MATCH($D54,$L$3:$L$6,0)),F53*INDEX($M$3:$M$6,MATCH($D54,$L$3:$L$6,0)))</f>
        <v>#REF!</v>
      </c>
      <c r="N54" s="359" t="e">
        <f>IF(H54&gt;0,H54/INDEX($M$8:$M$11,MATCH($D54,$L$8:$L$11,0)),H53*INDEX($M$8:$M$11,MATCH($D54,$L$8:$L$11,0)))</f>
        <v>#REF!</v>
      </c>
    </row>
    <row r="55" spans="1:14" ht="15.75" thickBot="1" x14ac:dyDescent="0.3">
      <c r="A55" s="19" t="str">
        <f t="shared" si="3"/>
        <v>Extra Large General ServicePer Customer Winter Peak Reduction (%)</v>
      </c>
      <c r="B55" s="4" t="s">
        <v>21</v>
      </c>
      <c r="C55" s="4" t="s">
        <v>19</v>
      </c>
      <c r="D55" s="4" t="str">
        <f>$D$47</f>
        <v>Extra Large General Service</v>
      </c>
      <c r="F55" s="107">
        <v>0.21</v>
      </c>
      <c r="G55" s="74"/>
      <c r="H55" s="107">
        <v>0.21</v>
      </c>
      <c r="I55" s="74"/>
      <c r="J55" t="s">
        <v>117</v>
      </c>
      <c r="L55" s="368" t="s">
        <v>472</v>
      </c>
      <c r="M55" s="371" t="e">
        <f>IF(F56&gt;0,F56/INDEX($N$3:$N$6,MATCH($D56,$L$3:$L$6,0)),F55*INDEX($N$3:$N$6,MATCH($D56,$L$3:$L$6,0)))</f>
        <v>#REF!</v>
      </c>
      <c r="N55" s="372" t="e">
        <f>IF(H56&gt;0,H56/INDEX($N$8:$N$11,MATCH($D56,$L$8:$L$11,0)),H55*INDEX($N$8:$N$11,MATCH($D56,$L$8:$L$11,0)))</f>
        <v>#REF!</v>
      </c>
    </row>
    <row r="56" spans="1:14" ht="15" x14ac:dyDescent="0.25">
      <c r="A56" s="19" t="str">
        <f t="shared" si="3"/>
        <v>Extra Large General ServicePer Customer Winter Peak Reduction (kW)</v>
      </c>
      <c r="B56" s="4" t="s">
        <v>22</v>
      </c>
      <c r="C56" s="4" t="s">
        <v>91</v>
      </c>
      <c r="D56" s="4" t="str">
        <f>$D$47</f>
        <v>Extra Large General Service</v>
      </c>
      <c r="F56" s="112">
        <v>0</v>
      </c>
      <c r="G56" s="74"/>
      <c r="H56" s="112">
        <v>0</v>
      </c>
      <c r="I56" s="74"/>
      <c r="J56" s="16"/>
    </row>
    <row r="57" spans="1:14" x14ac:dyDescent="0.2">
      <c r="A57" s="19" t="str">
        <f t="shared" si="3"/>
        <v/>
      </c>
    </row>
    <row r="58" spans="1:14" ht="15" x14ac:dyDescent="0.2">
      <c r="A58" s="19"/>
      <c r="B58" s="7" t="s">
        <v>48</v>
      </c>
      <c r="C58" s="8"/>
      <c r="D58" s="8"/>
      <c r="F58" s="8"/>
      <c r="H58" s="8"/>
      <c r="J58" s="9"/>
    </row>
    <row r="59" spans="1:14" ht="15" x14ac:dyDescent="0.25">
      <c r="A59" s="19" t="str">
        <f t="shared" ref="A59:A77" si="4">D59&amp;B59</f>
        <v>Extra Large General ServiceProgram Development Cost</v>
      </c>
      <c r="B59" s="72" t="s">
        <v>40</v>
      </c>
      <c r="C59" s="72" t="s">
        <v>41</v>
      </c>
      <c r="D59" s="72" t="str">
        <f t="shared" ref="D59:D77" si="5">$D$47</f>
        <v>Extra Large General Service</v>
      </c>
      <c r="F59" s="94">
        <v>0</v>
      </c>
      <c r="H59" s="94">
        <v>0</v>
      </c>
      <c r="J59" t="s">
        <v>116</v>
      </c>
    </row>
    <row r="60" spans="1:14" ht="15" x14ac:dyDescent="0.25">
      <c r="A60" s="19" t="str">
        <f>D60&amp;B60</f>
        <v>Extra Large General ServiceProgram Development Cost (per MW basis)</v>
      </c>
      <c r="B60" s="72" t="s">
        <v>134</v>
      </c>
      <c r="C60" s="72" t="str">
        <f>C62</f>
        <v>$/MW @meter</v>
      </c>
      <c r="D60" s="72" t="str">
        <f>D61</f>
        <v>Extra Large General Service</v>
      </c>
      <c r="F60" s="94">
        <v>0</v>
      </c>
      <c r="H60" s="94">
        <v>0</v>
      </c>
    </row>
    <row r="61" spans="1:14" ht="15" x14ac:dyDescent="0.25">
      <c r="A61" s="19" t="str">
        <f t="shared" si="4"/>
        <v>Extra Large General ServiceAnnual Program Administration Cost</v>
      </c>
      <c r="B61" s="72" t="s">
        <v>4</v>
      </c>
      <c r="C61" s="72" t="s">
        <v>28</v>
      </c>
      <c r="D61" s="72" t="str">
        <f t="shared" si="5"/>
        <v>Extra Large General Service</v>
      </c>
      <c r="F61" s="94">
        <v>0</v>
      </c>
      <c r="H61" s="94">
        <v>0</v>
      </c>
      <c r="J61"/>
    </row>
    <row r="62" spans="1:14" ht="15" x14ac:dyDescent="0.25">
      <c r="A62" s="19" t="str">
        <f t="shared" si="4"/>
        <v>Extra Large General ServiceAnnual Program Administration Cost (per MW basis)</v>
      </c>
      <c r="B62" s="72" t="s">
        <v>89</v>
      </c>
      <c r="C62" s="72" t="s">
        <v>94</v>
      </c>
      <c r="D62" s="72" t="str">
        <f t="shared" si="5"/>
        <v>Extra Large General Service</v>
      </c>
      <c r="E62" s="60"/>
      <c r="F62" s="94">
        <v>0</v>
      </c>
      <c r="H62" s="94">
        <v>0</v>
      </c>
      <c r="I62" s="81"/>
      <c r="J62" t="s">
        <v>155</v>
      </c>
    </row>
    <row r="63" spans="1:14" ht="15" x14ac:dyDescent="0.25">
      <c r="A63" s="19" t="str">
        <f t="shared" si="4"/>
        <v>Extra Large General ServicePer Customer Annual Marketing/Recruitment Cost</v>
      </c>
      <c r="B63" s="72" t="s">
        <v>35</v>
      </c>
      <c r="C63" s="72" t="s">
        <v>36</v>
      </c>
      <c r="D63" s="72" t="str">
        <f t="shared" si="5"/>
        <v>Extra Large General Service</v>
      </c>
      <c r="F63" s="94">
        <v>0</v>
      </c>
      <c r="H63" s="94">
        <v>0</v>
      </c>
      <c r="J63" t="s">
        <v>156</v>
      </c>
    </row>
    <row r="64" spans="1:14" ht="15" x14ac:dyDescent="0.25">
      <c r="A64" s="19" t="str">
        <f t="shared" si="4"/>
        <v>Extra Large General ServiceAnnual O&amp;M Cost</v>
      </c>
      <c r="B64" s="72" t="s">
        <v>27</v>
      </c>
      <c r="C64" s="72" t="s">
        <v>5</v>
      </c>
      <c r="D64" s="72" t="str">
        <f t="shared" si="5"/>
        <v>Extra Large General Service</v>
      </c>
      <c r="F64" s="94">
        <v>0</v>
      </c>
      <c r="H64" s="94">
        <v>0</v>
      </c>
      <c r="J64" t="s">
        <v>156</v>
      </c>
    </row>
    <row r="65" spans="1:10" ht="15" x14ac:dyDescent="0.25">
      <c r="A65" s="19" t="str">
        <f t="shared" si="4"/>
        <v>Extra Large General ServiceAnnual O&amp;M Cost per MW</v>
      </c>
      <c r="B65" s="72" t="s">
        <v>88</v>
      </c>
      <c r="C65" s="72" t="s">
        <v>94</v>
      </c>
      <c r="D65" s="72" t="str">
        <f t="shared" si="5"/>
        <v>Extra Large General Service</v>
      </c>
      <c r="F65" s="110">
        <v>80000</v>
      </c>
      <c r="G65" s="81"/>
      <c r="H65" s="110">
        <f>F65</f>
        <v>80000</v>
      </c>
      <c r="J65" t="s">
        <v>156</v>
      </c>
    </row>
    <row r="66" spans="1:10" ht="15" x14ac:dyDescent="0.25">
      <c r="A66" s="19" t="str">
        <f t="shared" si="4"/>
        <v>Extra Large General ServiceCost of Equip + Install</v>
      </c>
      <c r="B66" s="72" t="s">
        <v>29</v>
      </c>
      <c r="C66" s="72" t="s">
        <v>30</v>
      </c>
      <c r="D66" s="72" t="str">
        <f t="shared" si="5"/>
        <v>Extra Large General Service</v>
      </c>
      <c r="F66" s="94">
        <v>0</v>
      </c>
      <c r="G66" s="74"/>
      <c r="H66" s="94">
        <v>0</v>
      </c>
      <c r="I66" s="74"/>
      <c r="J66" t="s">
        <v>156</v>
      </c>
    </row>
    <row r="67" spans="1:10" ht="15" x14ac:dyDescent="0.25">
      <c r="A67" s="19" t="str">
        <f t="shared" si="4"/>
        <v>Extra Large General ServiceCost of Equip + Install (per kW basis)</v>
      </c>
      <c r="B67" s="72" t="s">
        <v>90</v>
      </c>
      <c r="C67" s="72" t="s">
        <v>92</v>
      </c>
      <c r="D67" s="72" t="str">
        <f t="shared" si="5"/>
        <v>Extra Large General Service</v>
      </c>
      <c r="E67" s="60"/>
      <c r="F67" s="94">
        <v>0</v>
      </c>
      <c r="G67" s="74"/>
      <c r="H67" s="94">
        <v>0</v>
      </c>
      <c r="I67" s="74"/>
      <c r="J67" t="s">
        <v>156</v>
      </c>
    </row>
    <row r="68" spans="1:10" ht="15" x14ac:dyDescent="0.25">
      <c r="A68" s="19" t="str">
        <f t="shared" si="4"/>
        <v>Extra Large General ServiceAMI Cost</v>
      </c>
      <c r="B68" s="72" t="s">
        <v>23</v>
      </c>
      <c r="C68" s="72" t="s">
        <v>87</v>
      </c>
      <c r="D68" s="72" t="str">
        <f t="shared" si="5"/>
        <v>Extra Large General Service</v>
      </c>
      <c r="F68" s="94">
        <v>0</v>
      </c>
      <c r="G68" s="74"/>
      <c r="H68" s="94">
        <v>0</v>
      </c>
      <c r="I68" s="74"/>
      <c r="J68"/>
    </row>
    <row r="69" spans="1:10" ht="15" x14ac:dyDescent="0.25">
      <c r="A69" s="19" t="str">
        <f t="shared" si="4"/>
        <v>Extra Large General ServiceSummer DR Event Hours</v>
      </c>
      <c r="B69" s="72" t="s">
        <v>24</v>
      </c>
      <c r="C69" s="72" t="s">
        <v>25</v>
      </c>
      <c r="D69" s="72" t="str">
        <f t="shared" si="5"/>
        <v>Extra Large General Service</v>
      </c>
      <c r="F69" s="93">
        <v>30</v>
      </c>
      <c r="G69" s="74"/>
      <c r="H69" s="93">
        <v>30</v>
      </c>
      <c r="I69" s="122"/>
      <c r="J69" t="s">
        <v>157</v>
      </c>
    </row>
    <row r="70" spans="1:10" ht="15" x14ac:dyDescent="0.25">
      <c r="A70" s="19" t="str">
        <f t="shared" si="4"/>
        <v>Extra Large General ServiceWinter DR Event Hours</v>
      </c>
      <c r="B70" s="72" t="s">
        <v>26</v>
      </c>
      <c r="C70" s="72" t="s">
        <v>25</v>
      </c>
      <c r="D70" s="72" t="str">
        <f t="shared" si="5"/>
        <v>Extra Large General Service</v>
      </c>
      <c r="F70" s="93">
        <v>30</v>
      </c>
      <c r="G70" s="74"/>
      <c r="H70" s="93">
        <v>30</v>
      </c>
      <c r="I70" s="74"/>
      <c r="J70" t="s">
        <v>157</v>
      </c>
    </row>
    <row r="71" spans="1:10" ht="15" x14ac:dyDescent="0.25">
      <c r="A71" s="19" t="str">
        <f t="shared" si="4"/>
        <v>Extra Large General ServicePer kW Annual Incentive</v>
      </c>
      <c r="B71" s="72" t="s">
        <v>37</v>
      </c>
      <c r="C71" s="72" t="s">
        <v>93</v>
      </c>
      <c r="D71" s="72" t="str">
        <f t="shared" si="5"/>
        <v>Extra Large General Service</v>
      </c>
      <c r="F71" s="94">
        <v>0</v>
      </c>
      <c r="G71" s="74"/>
      <c r="H71" s="94">
        <v>0</v>
      </c>
      <c r="I71" s="123"/>
      <c r="J71" t="s">
        <v>158</v>
      </c>
    </row>
    <row r="72" spans="1:10" ht="15" x14ac:dyDescent="0.25">
      <c r="A72" s="19" t="str">
        <f t="shared" si="4"/>
        <v>Extra Large General ServicePer kWh Annual Incentive</v>
      </c>
      <c r="B72" s="72" t="s">
        <v>38</v>
      </c>
      <c r="C72" s="72" t="s">
        <v>95</v>
      </c>
      <c r="D72" s="72" t="str">
        <f t="shared" si="5"/>
        <v>Extra Large General Service</v>
      </c>
      <c r="F72" s="94">
        <v>0</v>
      </c>
      <c r="G72" s="74"/>
      <c r="H72" s="94">
        <v>0</v>
      </c>
      <c r="I72" s="124"/>
      <c r="J72" t="s">
        <v>158</v>
      </c>
    </row>
    <row r="73" spans="1:10" ht="15" x14ac:dyDescent="0.25">
      <c r="A73" s="19" t="str">
        <f t="shared" si="4"/>
        <v>Extra Large General ServicePer Participant Annual Incentive</v>
      </c>
      <c r="B73" s="72" t="s">
        <v>39</v>
      </c>
      <c r="C73" s="72" t="s">
        <v>5</v>
      </c>
      <c r="D73" s="72" t="str">
        <f t="shared" si="5"/>
        <v>Extra Large General Service</v>
      </c>
      <c r="F73" s="94">
        <v>0</v>
      </c>
      <c r="H73" s="94">
        <v>0</v>
      </c>
      <c r="J73" s="16"/>
    </row>
    <row r="74" spans="1:10" ht="15" x14ac:dyDescent="0.25">
      <c r="A74" s="19" t="str">
        <f t="shared" si="4"/>
        <v>Extra Large General ServiceProgram Life</v>
      </c>
      <c r="B74" s="72" t="s">
        <v>42</v>
      </c>
      <c r="C74" s="72" t="s">
        <v>43</v>
      </c>
      <c r="D74" s="72" t="str">
        <f t="shared" si="5"/>
        <v>Extra Large General Service</v>
      </c>
      <c r="F74" s="93">
        <v>3</v>
      </c>
      <c r="H74" s="93">
        <v>3</v>
      </c>
    </row>
    <row r="75" spans="1:10" ht="15" x14ac:dyDescent="0.25">
      <c r="A75" s="19" t="str">
        <f t="shared" si="4"/>
        <v>Extra Large General ServiceProgram Start Year</v>
      </c>
      <c r="B75" s="72" t="s">
        <v>44</v>
      </c>
      <c r="C75" s="72" t="s">
        <v>45</v>
      </c>
      <c r="D75" s="72" t="str">
        <f t="shared" si="5"/>
        <v>Extra Large General Service</v>
      </c>
      <c r="F75" s="93">
        <v>2026</v>
      </c>
      <c r="H75" s="93">
        <v>2028</v>
      </c>
      <c r="J75" s="16"/>
    </row>
    <row r="76" spans="1:10" ht="15" x14ac:dyDescent="0.25">
      <c r="A76" s="19" t="str">
        <f t="shared" si="4"/>
        <v>Extra Large General ServiceDe-rate</v>
      </c>
      <c r="B76" s="72" t="s">
        <v>31</v>
      </c>
      <c r="C76" s="72" t="s">
        <v>32</v>
      </c>
      <c r="D76" s="72" t="str">
        <f t="shared" si="5"/>
        <v>Extra Large General Service</v>
      </c>
      <c r="F76" s="102">
        <v>1</v>
      </c>
      <c r="H76" s="102">
        <v>1</v>
      </c>
      <c r="J76" s="16"/>
    </row>
    <row r="77" spans="1:10" ht="15" x14ac:dyDescent="0.25">
      <c r="A77" s="19" t="str">
        <f t="shared" si="4"/>
        <v>Extra Large General ServiceNet to Gross Ratio (free ridership)</v>
      </c>
      <c r="B77" s="72" t="s">
        <v>33</v>
      </c>
      <c r="C77" s="72" t="s">
        <v>34</v>
      </c>
      <c r="D77" s="72" t="str">
        <f t="shared" si="5"/>
        <v>Extra Large General Service</v>
      </c>
      <c r="F77" s="102">
        <v>1</v>
      </c>
      <c r="H77" s="102">
        <v>1</v>
      </c>
      <c r="J77" s="16"/>
    </row>
    <row r="83" spans="1:16" x14ac:dyDescent="0.2">
      <c r="P83" s="75"/>
    </row>
    <row r="94" spans="1:16" x14ac:dyDescent="0.2">
      <c r="A94" s="19"/>
    </row>
    <row r="131" spans="1:2" x14ac:dyDescent="0.2">
      <c r="A131" s="19" t="str">
        <f>D131&amp;B131</f>
        <v>Program Development Cost (per MW basis)</v>
      </c>
      <c r="B131" s="4" t="s">
        <v>134</v>
      </c>
    </row>
    <row r="169" spans="1:2" x14ac:dyDescent="0.2">
      <c r="A169" s="19" t="str">
        <f>D169&amp;B169</f>
        <v>Program Development Cost (per MW basis)</v>
      </c>
      <c r="B169"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97BAF-F6E9-4370-ABC4-57F45E131329}">
  <sheetPr codeName="Sheet26">
    <tabColor theme="5"/>
  </sheetPr>
  <dimension ref="A1:Z171"/>
  <sheetViews>
    <sheetView workbookViewId="0">
      <selection activeCell="C86" sqref="C86"/>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45.42578125" style="4" customWidth="1"/>
    <col min="11" max="11" width="9.28515625" style="4"/>
    <col min="12" max="12" width="24" style="4" customWidth="1"/>
    <col min="13" max="14" width="9.7109375" style="4" customWidth="1"/>
    <col min="15" max="15" width="13.28515625" style="4" customWidth="1"/>
    <col min="16" max="16" width="10.28515625" style="4" customWidth="1"/>
    <col min="17" max="17" width="13.28515625" style="4" customWidth="1"/>
    <col min="18" max="16384" width="9.28515625" style="4"/>
  </cols>
  <sheetData>
    <row r="1" spans="1:26" s="5" customFormat="1" ht="15.75" x14ac:dyDescent="0.25">
      <c r="B1" s="12" t="s">
        <v>46</v>
      </c>
      <c r="C1" s="13" t="s">
        <v>361</v>
      </c>
      <c r="D1" s="4"/>
      <c r="E1" s="10"/>
      <c r="F1" s="19" t="str">
        <f>F3&amp;F5</f>
        <v>Market PotentialWA</v>
      </c>
      <c r="G1" s="10"/>
      <c r="H1" s="19" t="str">
        <f>H3&amp;H5</f>
        <v>Market PotentialID</v>
      </c>
      <c r="I1" s="10"/>
      <c r="J1" s="30"/>
      <c r="L1" s="328" t="s">
        <v>488</v>
      </c>
      <c r="M1" s="329"/>
      <c r="N1" s="330"/>
      <c r="O1" s="4"/>
      <c r="P1" s="4"/>
      <c r="T1" s="76" t="s">
        <v>528</v>
      </c>
      <c r="U1" s="391"/>
    </row>
    <row r="2" spans="1:26" ht="15.75" customHeight="1" x14ac:dyDescent="0.25">
      <c r="F2" s="42" t="s">
        <v>284</v>
      </c>
      <c r="H2" s="42" t="s">
        <v>284</v>
      </c>
      <c r="J2" s="30"/>
      <c r="L2" s="333" t="s">
        <v>151</v>
      </c>
      <c r="M2" s="331" t="s">
        <v>471</v>
      </c>
      <c r="N2" s="332" t="s">
        <v>472</v>
      </c>
      <c r="S2" s="383" t="s">
        <v>523</v>
      </c>
      <c r="T2" s="383" t="s">
        <v>524</v>
      </c>
      <c r="U2" s="383" t="s">
        <v>527</v>
      </c>
      <c r="V2" s="383"/>
    </row>
    <row r="3" spans="1:26" ht="12.75" customHeight="1" x14ac:dyDescent="0.25">
      <c r="B3" s="556" t="s">
        <v>10</v>
      </c>
      <c r="C3" s="556" t="s">
        <v>0</v>
      </c>
      <c r="D3" s="562" t="s">
        <v>8</v>
      </c>
      <c r="E3" s="14"/>
      <c r="F3" s="15" t="str">
        <f>$F$2</f>
        <v>Market Potential</v>
      </c>
      <c r="G3" s="14"/>
      <c r="H3" s="15" t="str">
        <f>$F$2</f>
        <v>Market Potential</v>
      </c>
      <c r="I3" s="14"/>
      <c r="J3" s="565" t="s">
        <v>77</v>
      </c>
      <c r="L3" s="334" t="s">
        <v>13</v>
      </c>
      <c r="M3" s="358" t="e" cm="1">
        <f t="array" ref="M3">INDEX(#REF!,MATCH(LEFT($L3,3),LEFT(#REF!,3),0))*10^3/#REF!</f>
        <v>#REF!</v>
      </c>
      <c r="N3" s="359" t="e" cm="1">
        <f t="array" ref="N3">INDEX(#REF!,MATCH(LEFT($L3,3),LEFT(#REF!,3),0))*10^3/#REF!</f>
        <v>#REF!</v>
      </c>
      <c r="S3" s="4" t="s">
        <v>448</v>
      </c>
      <c r="T3" s="4" t="s">
        <v>525</v>
      </c>
      <c r="U3" s="390" t="s">
        <v>526</v>
      </c>
      <c r="V3" s="390" t="s">
        <v>529</v>
      </c>
      <c r="W3" s="4" t="s">
        <v>530</v>
      </c>
      <c r="X3" s="4" t="s">
        <v>531</v>
      </c>
      <c r="Y3" s="4" t="s">
        <v>151</v>
      </c>
      <c r="Z3" s="4" t="s">
        <v>152</v>
      </c>
    </row>
    <row r="4" spans="1:26" ht="15" x14ac:dyDescent="0.25">
      <c r="B4" s="557"/>
      <c r="C4" s="557"/>
      <c r="D4" s="563"/>
      <c r="E4" s="14"/>
      <c r="F4" s="42" t="s">
        <v>7</v>
      </c>
      <c r="G4" s="14"/>
      <c r="H4" s="42" t="s">
        <v>7</v>
      </c>
      <c r="I4" s="14"/>
      <c r="J4" s="566"/>
      <c r="L4" s="334" t="s">
        <v>232</v>
      </c>
      <c r="M4" s="358" t="e" cm="1">
        <f t="array" ref="M4">INDEX(#REF!,MATCH(LEFT($L4,3),LEFT(#REF!,3),0))*10^3/INDEX(#REF!,MATCH($L4,#REF!,0))</f>
        <v>#REF!</v>
      </c>
      <c r="N4" s="359" t="e" cm="1">
        <f t="array" ref="N4">INDEX(#REF!,MATCH(LEFT($L4,3),LEFT(#REF!,3),0))*10^3/INDEX(#REF!,MATCH($L4,#REF!,0))</f>
        <v>#REF!</v>
      </c>
      <c r="S4" t="s">
        <v>512</v>
      </c>
      <c r="T4" s="389">
        <v>0.4</v>
      </c>
      <c r="U4" s="392">
        <v>30.466906960487208</v>
      </c>
      <c r="V4" s="392">
        <v>10.051548182249434</v>
      </c>
      <c r="W4" s="393">
        <f>U4/SUM(U$4:U$14)</f>
        <v>0.1851861546338906</v>
      </c>
      <c r="X4" s="393">
        <f t="shared" ref="X4:X14" si="0">V4/SUM(V$4:V$14)</f>
        <v>0.12199992803056241</v>
      </c>
    </row>
    <row r="5" spans="1:26" ht="15" x14ac:dyDescent="0.25">
      <c r="B5" s="561"/>
      <c r="C5" s="561"/>
      <c r="D5" s="564"/>
      <c r="E5" s="14"/>
      <c r="F5" s="15" t="s">
        <v>151</v>
      </c>
      <c r="G5" s="14"/>
      <c r="H5" s="15" t="s">
        <v>152</v>
      </c>
      <c r="I5" s="14"/>
      <c r="J5" s="567"/>
      <c r="L5" s="334" t="s">
        <v>233</v>
      </c>
      <c r="M5" s="337" t="e" cm="1">
        <f t="array" ref="M5">INDEX(#REF!,MATCH(LEFT($L5,3),LEFT(#REF!,3),0))*10^3/INDEX(#REF!,MATCH($L5,#REF!,0))</f>
        <v>#REF!</v>
      </c>
      <c r="N5" s="338" t="e" cm="1">
        <f t="array" ref="N5">INDEX(#REF!,MATCH(LEFT($L5,3),LEFT(#REF!,3),0))*10^3/INDEX(#REF!,MATCH($L5,#REF!,0))</f>
        <v>#REF!</v>
      </c>
      <c r="O5" s="59"/>
      <c r="S5" t="s">
        <v>513</v>
      </c>
      <c r="T5" s="389">
        <v>0</v>
      </c>
      <c r="U5" s="392">
        <v>12.785939082202585</v>
      </c>
      <c r="V5" s="392">
        <v>12.35447204796068</v>
      </c>
      <c r="W5" s="393">
        <f t="shared" ref="W5:W14" si="1">U5/SUM(U$4:U$14)</f>
        <v>7.771641850900933E-2</v>
      </c>
      <c r="X5" s="393">
        <f t="shared" si="0"/>
        <v>0.14995149735923485</v>
      </c>
    </row>
    <row r="6" spans="1:26"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c r="O6" s="59"/>
      <c r="S6" t="s">
        <v>514</v>
      </c>
      <c r="T6" s="389">
        <v>0.21</v>
      </c>
      <c r="U6" s="392">
        <v>23.663325622045196</v>
      </c>
      <c r="V6" s="392">
        <v>12.172180001355938</v>
      </c>
      <c r="W6" s="393">
        <f t="shared" si="1"/>
        <v>0.14383213509265566</v>
      </c>
      <c r="X6" s="393">
        <f t="shared" si="0"/>
        <v>0.14773894102830104</v>
      </c>
    </row>
    <row r="7" spans="1:26" ht="15" x14ac:dyDescent="0.25">
      <c r="A7" s="19" t="str">
        <f>D7&amp;B7</f>
        <v>Large General ServiceSteady State Participation Rate</v>
      </c>
      <c r="B7" s="4" t="s">
        <v>78</v>
      </c>
      <c r="C7" s="4" t="s">
        <v>79</v>
      </c>
      <c r="D7" s="41" t="s">
        <v>233</v>
      </c>
      <c r="F7" s="83">
        <f>'Third Party Contracts'!F7*SUMPRODUCT($T$4:$T$14,W$4:W$14)</f>
        <v>2.7371300208923852E-2</v>
      </c>
      <c r="H7" s="83">
        <f>'Third Party Contracts'!H7*SUMPRODUCT($T$4:$T$14,X$4:X$14)</f>
        <v>2.1604657658242821E-2</v>
      </c>
      <c r="J7" s="72" t="s">
        <v>532</v>
      </c>
      <c r="K7" s="159"/>
      <c r="L7" s="335" t="s">
        <v>152</v>
      </c>
      <c r="M7" s="331"/>
      <c r="N7" s="332"/>
      <c r="O7" s="59"/>
      <c r="S7" t="s">
        <v>515</v>
      </c>
      <c r="T7" s="389">
        <v>0.02</v>
      </c>
      <c r="U7" s="392">
        <v>2.8600401024030533</v>
      </c>
      <c r="V7" s="392">
        <v>0.83037136611777751</v>
      </c>
      <c r="W7" s="393">
        <f t="shared" si="1"/>
        <v>1.7384102342572372E-2</v>
      </c>
      <c r="X7" s="393">
        <f t="shared" si="0"/>
        <v>1.0078571486520752E-2</v>
      </c>
    </row>
    <row r="8" spans="1:26" ht="15" x14ac:dyDescent="0.25">
      <c r="A8" s="19" t="str">
        <f>D8&amp;B8</f>
        <v xml:space="preserve">Large General ServiceProgram ramp up period </v>
      </c>
      <c r="B8" s="4" t="s">
        <v>1</v>
      </c>
      <c r="C8" s="4" t="s">
        <v>2</v>
      </c>
      <c r="D8" s="4" t="str">
        <f>$D$7</f>
        <v>Large General Service</v>
      </c>
      <c r="F8" s="189">
        <v>3</v>
      </c>
      <c r="G8" s="190"/>
      <c r="H8" s="189">
        <v>3</v>
      </c>
      <c r="J8" s="72"/>
      <c r="K8" s="72"/>
      <c r="L8" s="334" t="s">
        <v>13</v>
      </c>
      <c r="M8" s="358" t="e" cm="1">
        <f t="array" ref="M8">INDEX(#REF!,MATCH(LEFT($L8,3),LEFT(#REF!,3),0))*10^3/#REF!</f>
        <v>#REF!</v>
      </c>
      <c r="N8" s="359" t="e" cm="1">
        <f t="array" ref="N8">INDEX(#REF!,MATCH(LEFT($L8,3),LEFT(#REF!,3),0))*10^3/#REF!</f>
        <v>#REF!</v>
      </c>
      <c r="S8" t="s">
        <v>516</v>
      </c>
      <c r="T8" s="389">
        <v>2.5000000000000001E-2</v>
      </c>
      <c r="U8" s="392">
        <v>4.6157763041206934</v>
      </c>
      <c r="V8" s="392">
        <v>0.22765365785108235</v>
      </c>
      <c r="W8" s="393">
        <f t="shared" si="1"/>
        <v>2.8055944947707082E-2</v>
      </c>
      <c r="X8" s="393">
        <f t="shared" si="0"/>
        <v>2.7631295567754864E-3</v>
      </c>
    </row>
    <row r="9" spans="1:26" ht="15" x14ac:dyDescent="0.25">
      <c r="A9" s="19" t="str">
        <f>D9&amp;B9</f>
        <v>Large General ServiceProgram Dropout Rate (Attrition)</v>
      </c>
      <c r="B9" s="4" t="s">
        <v>75</v>
      </c>
      <c r="C9" s="4" t="s">
        <v>80</v>
      </c>
      <c r="D9" s="4" t="str">
        <f>$D$7</f>
        <v>Large General Service</v>
      </c>
      <c r="F9" s="83">
        <v>0.01</v>
      </c>
      <c r="H9" s="83">
        <v>0.01</v>
      </c>
      <c r="J9" s="187"/>
      <c r="L9" s="334" t="s">
        <v>232</v>
      </c>
      <c r="M9" s="358" t="e" cm="1">
        <f t="array" ref="M9">INDEX(#REF!,MATCH(LEFT($L9,3),LEFT(#REF!,3),0))*10^3/INDEX(#REF!,MATCH($L9,#REF!,0))</f>
        <v>#REF!</v>
      </c>
      <c r="N9" s="359" t="e" cm="1">
        <f t="array" ref="N9">INDEX(#REF!,MATCH(LEFT($L9,3),LEFT(#REF!,3),0))*10^3/INDEX(#REF!,MATCH($L9,#REF!,0))</f>
        <v>#REF!</v>
      </c>
      <c r="S9" t="s">
        <v>517</v>
      </c>
      <c r="T9" s="389">
        <v>0.69</v>
      </c>
      <c r="U9" s="392">
        <v>5.2981650656627117</v>
      </c>
      <c r="V9" s="392">
        <v>2.6404997644738617</v>
      </c>
      <c r="W9" s="393">
        <f t="shared" si="1"/>
        <v>3.2203689609783814E-2</v>
      </c>
      <c r="X9" s="393">
        <f t="shared" si="0"/>
        <v>3.20488720135087E-2</v>
      </c>
    </row>
    <row r="10" spans="1:26" ht="15" x14ac:dyDescent="0.25">
      <c r="A10" s="19" t="str">
        <f>D10&amp;B10</f>
        <v/>
      </c>
      <c r="J10" s="72"/>
      <c r="L10" s="334" t="s">
        <v>233</v>
      </c>
      <c r="M10" s="337" t="e" cm="1">
        <f t="array" ref="M10">INDEX(#REF!,MATCH(LEFT($L10,3),LEFT(#REF!,3),0))*10^3/INDEX(#REF!,MATCH($L10,#REF!,0))</f>
        <v>#REF!</v>
      </c>
      <c r="N10" s="338" t="e" cm="1">
        <f t="array" ref="N10">INDEX(#REF!,MATCH(LEFT($L10,3),LEFT(#REF!,3),0))*10^3/INDEX(#REF!,MATCH($L10,#REF!,0))</f>
        <v>#REF!</v>
      </c>
      <c r="O10" s="59"/>
      <c r="S10" t="s">
        <v>518</v>
      </c>
      <c r="T10" s="389">
        <v>0.63</v>
      </c>
      <c r="U10" s="392">
        <v>7.300489875480511</v>
      </c>
      <c r="V10" s="392">
        <v>4.622110413907647</v>
      </c>
      <c r="W10" s="393">
        <f t="shared" si="1"/>
        <v>4.4374364904755235E-2</v>
      </c>
      <c r="X10" s="393">
        <f t="shared" si="0"/>
        <v>5.6100525771926563E-2</v>
      </c>
    </row>
    <row r="11" spans="1:26" ht="15.75" thickBot="1" x14ac:dyDescent="0.3">
      <c r="A11" s="19"/>
      <c r="B11" s="7" t="s">
        <v>47</v>
      </c>
      <c r="C11" s="8"/>
      <c r="D11" s="8"/>
      <c r="F11" s="8"/>
      <c r="H11" s="8"/>
      <c r="J11" s="186"/>
      <c r="L11" s="336" t="s">
        <v>234</v>
      </c>
      <c r="M11" s="339" t="e" cm="1">
        <f t="array" ref="M11">INDEX(#REF!,MATCH(LEFT($L11,3),LEFT(#REF!,3),0))*10^3/INDEX(#REF!,MATCH($L11,#REF!,0))</f>
        <v>#REF!</v>
      </c>
      <c r="N11" s="340" t="e" cm="1">
        <f t="array" ref="N11">INDEX(#REF!,MATCH(LEFT($L11,3),LEFT(#REF!,3),0))*10^3/INDEX(#REF!,MATCH($L11,#REF!,0))</f>
        <v>#REF!</v>
      </c>
      <c r="O11" s="59"/>
      <c r="S11" t="s">
        <v>519</v>
      </c>
      <c r="T11" s="389">
        <v>0.24</v>
      </c>
      <c r="U11" s="392">
        <v>16.669292244019761</v>
      </c>
      <c r="V11" s="392">
        <v>0.61030457540352778</v>
      </c>
      <c r="W11" s="393">
        <f t="shared" si="1"/>
        <v>0.10132049620731151</v>
      </c>
      <c r="X11" s="393">
        <f t="shared" si="0"/>
        <v>7.4075269725554452E-3</v>
      </c>
    </row>
    <row r="12" spans="1:26" ht="15.75" thickBot="1" x14ac:dyDescent="0.3">
      <c r="A12" s="19" t="str">
        <f t="shared" ref="A12:A17" si="2">D12&amp;B12</f>
        <v>Large General ServiceEvent Non-Performance Rate</v>
      </c>
      <c r="B12" s="4" t="s">
        <v>11</v>
      </c>
      <c r="C12" s="4" t="s">
        <v>12</v>
      </c>
      <c r="D12" s="4" t="str">
        <f>$D$7</f>
        <v>Large General Service</v>
      </c>
      <c r="F12" s="83">
        <v>0</v>
      </c>
      <c r="H12" s="83">
        <v>0</v>
      </c>
      <c r="J12" s="72"/>
      <c r="O12" s="59"/>
      <c r="S12" t="s">
        <v>520</v>
      </c>
      <c r="T12" s="389">
        <v>0.06</v>
      </c>
      <c r="U12" s="392">
        <v>7.2765442764420172</v>
      </c>
      <c r="V12" s="392">
        <v>6.454406582687251</v>
      </c>
      <c r="W12" s="393">
        <f t="shared" si="1"/>
        <v>4.4228817034992984E-2</v>
      </c>
      <c r="X12" s="393">
        <f t="shared" si="0"/>
        <v>7.8339885984769014E-2</v>
      </c>
    </row>
    <row r="13" spans="1:26" ht="15" x14ac:dyDescent="0.25">
      <c r="A13" s="19" t="str">
        <f t="shared" si="2"/>
        <v>Large General ServicePer Customer Summer Peak Reduction (%)</v>
      </c>
      <c r="B13" s="4" t="s">
        <v>18</v>
      </c>
      <c r="C13" s="4" t="s">
        <v>19</v>
      </c>
      <c r="D13" s="4" t="str">
        <f>$D$7</f>
        <v>Large General Service</v>
      </c>
      <c r="F13" s="107">
        <v>0.1575</v>
      </c>
      <c r="G13" s="74"/>
      <c r="H13" s="107">
        <v>0.1575</v>
      </c>
      <c r="I13" s="74"/>
      <c r="J13" s="72" t="s">
        <v>360</v>
      </c>
      <c r="L13" s="328" t="s">
        <v>489</v>
      </c>
      <c r="M13" s="329" t="s">
        <v>151</v>
      </c>
      <c r="N13" s="330" t="s">
        <v>152</v>
      </c>
      <c r="O13" s="59"/>
      <c r="S13" t="s">
        <v>521</v>
      </c>
      <c r="T13" s="389">
        <v>0</v>
      </c>
      <c r="U13" s="392">
        <v>20.84160291694948</v>
      </c>
      <c r="V13" s="392">
        <v>12.081953448752691</v>
      </c>
      <c r="W13" s="393">
        <f t="shared" si="1"/>
        <v>0.12668093632221575</v>
      </c>
      <c r="X13" s="393">
        <f t="shared" si="0"/>
        <v>0.14664382287093289</v>
      </c>
    </row>
    <row r="14" spans="1:26" ht="15" x14ac:dyDescent="0.25">
      <c r="A14" s="19" t="str">
        <f t="shared" si="2"/>
        <v>Large General ServicePer Customer Summer Peak Reduction (kW)</v>
      </c>
      <c r="B14" s="4" t="s">
        <v>20</v>
      </c>
      <c r="C14" s="4" t="s">
        <v>91</v>
      </c>
      <c r="D14" s="4" t="str">
        <f>$D$7</f>
        <v>Large General Service</v>
      </c>
      <c r="F14" s="112">
        <v>0</v>
      </c>
      <c r="G14" s="74"/>
      <c r="H14" s="112">
        <v>0</v>
      </c>
      <c r="I14" s="74"/>
      <c r="J14" s="72"/>
      <c r="L14" s="366" t="s">
        <v>471</v>
      </c>
      <c r="M14" s="358" t="e">
        <f>IF(F14&gt;0,F14/INDEX($M$3:$M$6,MATCH($D14,$L$3:$L$6,0)),F13*INDEX($M$3:$M$6,MATCH($D14,$L$3:$L$6,0)))</f>
        <v>#REF!</v>
      </c>
      <c r="N14" s="359" t="e">
        <f>IF(H14&gt;0,H14/INDEX($M$8:$M$11,MATCH($D14,$L$8:$L$11,0)),H13*INDEX($M$8:$M$11,MATCH($D14,$L$8:$L$11,0)))</f>
        <v>#REF!</v>
      </c>
      <c r="S14" t="s">
        <v>522</v>
      </c>
      <c r="T14" s="389">
        <v>0</v>
      </c>
      <c r="U14" s="392">
        <v>32.742353868548101</v>
      </c>
      <c r="V14" s="392">
        <v>20.344287760847692</v>
      </c>
      <c r="W14" s="393">
        <f t="shared" si="1"/>
        <v>0.19901694039510573</v>
      </c>
      <c r="X14" s="393">
        <f t="shared" si="0"/>
        <v>0.24692729892491283</v>
      </c>
    </row>
    <row r="15" spans="1:26" ht="15.75" thickBot="1" x14ac:dyDescent="0.3">
      <c r="A15" s="19" t="str">
        <f t="shared" si="2"/>
        <v>Large General ServicePer Customer Winter Peak Reduction (%)</v>
      </c>
      <c r="B15" s="4" t="s">
        <v>21</v>
      </c>
      <c r="C15" s="4" t="s">
        <v>19</v>
      </c>
      <c r="D15" s="4" t="str">
        <f>$D$7</f>
        <v>Large General Service</v>
      </c>
      <c r="F15" s="107">
        <v>0.1575</v>
      </c>
      <c r="G15" s="74"/>
      <c r="H15" s="107">
        <v>0.1575</v>
      </c>
      <c r="I15" s="74"/>
      <c r="J15" s="72" t="s">
        <v>360</v>
      </c>
      <c r="L15" s="368" t="s">
        <v>472</v>
      </c>
      <c r="M15" s="371" t="e">
        <f>IF(F16&gt;0,F16/INDEX($N$3:$N$6,MATCH($D16,$L$3:$L$6,0)),F15*INDEX($N$3:$N$6,MATCH($D16,$L$3:$L$6,0)))</f>
        <v>#REF!</v>
      </c>
      <c r="N15" s="372" t="e">
        <f>IF(H16&gt;0,H16/INDEX($N$8:$N$11,MATCH($D16,$L$8:$L$11,0)),H15*INDEX($N$8:$N$11,MATCH($D16,$L$8:$L$11,0)))</f>
        <v>#REF!</v>
      </c>
    </row>
    <row r="16" spans="1:26" ht="15" x14ac:dyDescent="0.25">
      <c r="A16" s="19" t="str">
        <f t="shared" si="2"/>
        <v>Large General ServicePer Customer Winter Peak Reduction (kW)</v>
      </c>
      <c r="B16" s="4" t="s">
        <v>22</v>
      </c>
      <c r="C16" s="4" t="s">
        <v>91</v>
      </c>
      <c r="D16" s="4" t="str">
        <f>$D$7</f>
        <v>Large General Service</v>
      </c>
      <c r="F16" s="112">
        <v>0</v>
      </c>
      <c r="G16" s="74"/>
      <c r="H16" s="112">
        <v>0</v>
      </c>
      <c r="I16" s="74"/>
      <c r="J16" s="188"/>
    </row>
    <row r="17" spans="1:23" x14ac:dyDescent="0.2">
      <c r="A17" s="19" t="str">
        <f t="shared" si="2"/>
        <v/>
      </c>
      <c r="J17" s="72"/>
      <c r="N17" s="70"/>
    </row>
    <row r="18" spans="1:23" ht="15" x14ac:dyDescent="0.2">
      <c r="A18" s="19"/>
      <c r="B18" s="7" t="s">
        <v>48</v>
      </c>
      <c r="C18" s="8"/>
      <c r="D18" s="8"/>
      <c r="F18" s="8"/>
      <c r="H18" s="8"/>
      <c r="J18" s="186"/>
    </row>
    <row r="19" spans="1:23" ht="15" x14ac:dyDescent="0.25">
      <c r="A19" s="19" t="str">
        <f t="shared" ref="A19:A37" si="3">D19&amp;B19</f>
        <v>Large General ServiceProgram Development Cost</v>
      </c>
      <c r="B19" s="72" t="s">
        <v>40</v>
      </c>
      <c r="C19" s="72" t="s">
        <v>41</v>
      </c>
      <c r="D19" s="72" t="str">
        <f t="shared" ref="D19:D37" si="4">$D$7</f>
        <v>Large General Service</v>
      </c>
      <c r="F19" s="94">
        <v>0</v>
      </c>
      <c r="H19" s="94">
        <v>0</v>
      </c>
      <c r="J19" s="72" t="s">
        <v>116</v>
      </c>
      <c r="O19" s="64" t="s">
        <v>326</v>
      </c>
      <c r="P19" s="64"/>
      <c r="Q19" s="64"/>
      <c r="R19" s="64"/>
    </row>
    <row r="20" spans="1:23" ht="15" x14ac:dyDescent="0.25">
      <c r="A20" s="19" t="str">
        <f>D20&amp;B20</f>
        <v>Large General ServiceProgram Development Cost (per MW basis)</v>
      </c>
      <c r="B20" s="72" t="s">
        <v>134</v>
      </c>
      <c r="C20" s="72" t="str">
        <f>C22</f>
        <v>$/MW @meter</v>
      </c>
      <c r="D20" s="72" t="str">
        <f t="shared" si="4"/>
        <v>Large General Service</v>
      </c>
      <c r="F20" s="94">
        <v>0</v>
      </c>
      <c r="H20" s="94">
        <v>0</v>
      </c>
      <c r="J20" s="72"/>
      <c r="O20" s="64"/>
      <c r="P20" s="64"/>
      <c r="Q20" s="64"/>
      <c r="R20" s="64"/>
      <c r="V20" s="394"/>
    </row>
    <row r="21" spans="1:23" ht="15" x14ac:dyDescent="0.25">
      <c r="A21" s="19" t="str">
        <f t="shared" si="3"/>
        <v>Large General ServiceAnnual Program Administration Cost</v>
      </c>
      <c r="B21" s="72" t="s">
        <v>4</v>
      </c>
      <c r="C21" s="72" t="s">
        <v>28</v>
      </c>
      <c r="D21" s="72" t="str">
        <f t="shared" si="4"/>
        <v>Large General Service</v>
      </c>
      <c r="F21" s="94">
        <v>0</v>
      </c>
      <c r="H21" s="94">
        <v>0</v>
      </c>
      <c r="J21" s="72"/>
      <c r="L21" s="82"/>
      <c r="M21" s="72"/>
      <c r="O21" s="64" t="s">
        <v>551</v>
      </c>
      <c r="P21" s="64"/>
      <c r="Q21" s="64"/>
      <c r="R21" s="64"/>
      <c r="V21" s="394"/>
    </row>
    <row r="22" spans="1:23" ht="15" x14ac:dyDescent="0.25">
      <c r="A22" s="19" t="str">
        <f t="shared" si="3"/>
        <v>Large General ServiceAnnual Program Administration Cost (per MW basis)</v>
      </c>
      <c r="B22" s="72" t="s">
        <v>89</v>
      </c>
      <c r="C22" s="72" t="s">
        <v>94</v>
      </c>
      <c r="D22" s="72" t="str">
        <f t="shared" si="4"/>
        <v>Large General Service</v>
      </c>
      <c r="E22" s="60"/>
      <c r="F22" s="94">
        <v>0</v>
      </c>
      <c r="H22" s="94">
        <v>0</v>
      </c>
      <c r="I22" s="81"/>
      <c r="J22" s="72" t="s">
        <v>155</v>
      </c>
      <c r="L22" s="82"/>
      <c r="M22" s="73"/>
      <c r="O22" s="64"/>
      <c r="P22" s="64"/>
      <c r="Q22" s="64"/>
      <c r="R22" s="64"/>
      <c r="V22" s="394"/>
      <c r="W22" s="59"/>
    </row>
    <row r="23" spans="1:23" ht="15" x14ac:dyDescent="0.25">
      <c r="A23" s="19" t="str">
        <f t="shared" si="3"/>
        <v>Large General ServicePer Customer Annual Marketing/Recruitment Cost</v>
      </c>
      <c r="B23" s="72" t="s">
        <v>35</v>
      </c>
      <c r="C23" s="72" t="s">
        <v>36</v>
      </c>
      <c r="D23" s="72" t="str">
        <f t="shared" si="4"/>
        <v>Large General Service</v>
      </c>
      <c r="F23" s="94">
        <v>0</v>
      </c>
      <c r="H23" s="94">
        <v>0</v>
      </c>
      <c r="J23" s="72" t="s">
        <v>156</v>
      </c>
      <c r="L23" s="80"/>
      <c r="M23" s="72"/>
      <c r="O23" s="65" t="s">
        <v>111</v>
      </c>
      <c r="P23" s="66"/>
      <c r="Q23" s="64"/>
      <c r="R23" s="64"/>
      <c r="V23" s="394"/>
      <c r="W23" s="59"/>
    </row>
    <row r="24" spans="1:23" ht="15" x14ac:dyDescent="0.25">
      <c r="A24" s="19" t="str">
        <f t="shared" si="3"/>
        <v>Large General ServiceAnnual O&amp;M Cost</v>
      </c>
      <c r="B24" s="72" t="s">
        <v>27</v>
      </c>
      <c r="C24" s="72" t="s">
        <v>5</v>
      </c>
      <c r="D24" s="72" t="str">
        <f t="shared" si="4"/>
        <v>Large General Service</v>
      </c>
      <c r="F24" s="94">
        <v>0</v>
      </c>
      <c r="H24" s="94">
        <v>0</v>
      </c>
      <c r="J24" s="72" t="s">
        <v>156</v>
      </c>
      <c r="O24" s="388">
        <f>INDEX('Admin Costs and Asmptns.'!$D$14:$D$28,MATCH(IF(LEFT($C$1,9)="Ancillary","Ancillary Services",IF(LEFT($C$1,9)="CTA-2045 ", "CTA-2045 ",IF(LEFT($C$1,9)="Time-of-u","Time-of-use Rates",$C$1))),'Admin Costs and Asmptns.'!$B$14:$B$28,0))</f>
        <v>60000</v>
      </c>
      <c r="P24" s="64"/>
      <c r="Q24" s="66"/>
      <c r="R24" s="66"/>
      <c r="V24" s="394"/>
      <c r="W24" s="59"/>
    </row>
    <row r="25" spans="1:23" ht="15" x14ac:dyDescent="0.25">
      <c r="A25" s="19" t="str">
        <f t="shared" si="3"/>
        <v>Large General ServiceAnnual O&amp;M Cost per MW</v>
      </c>
      <c r="B25" s="72" t="s">
        <v>88</v>
      </c>
      <c r="C25" s="72" t="s">
        <v>94</v>
      </c>
      <c r="D25" s="72" t="str">
        <f t="shared" si="4"/>
        <v>Large General Service</v>
      </c>
      <c r="F25" s="110">
        <v>40000</v>
      </c>
      <c r="G25" s="81"/>
      <c r="H25" s="110">
        <f>F25</f>
        <v>40000</v>
      </c>
      <c r="J25" s="73" t="s">
        <v>381</v>
      </c>
      <c r="O25" s="65" t="s">
        <v>112</v>
      </c>
      <c r="P25" s="64"/>
      <c r="Q25" s="64"/>
      <c r="R25" s="64"/>
      <c r="V25" s="394"/>
    </row>
    <row r="26" spans="1:23" ht="15" x14ac:dyDescent="0.25">
      <c r="A26" s="19" t="str">
        <f t="shared" si="3"/>
        <v>Large General ServiceCost of Equip + Install</v>
      </c>
      <c r="B26" s="72" t="s">
        <v>29</v>
      </c>
      <c r="C26" s="72" t="s">
        <v>30</v>
      </c>
      <c r="D26" s="72" t="str">
        <f t="shared" si="4"/>
        <v>Large General Service</v>
      </c>
      <c r="E26" s="74"/>
      <c r="F26" s="94">
        <v>0</v>
      </c>
      <c r="G26" s="74"/>
      <c r="H26" s="94">
        <v>0</v>
      </c>
      <c r="I26" s="74"/>
      <c r="J26" s="72" t="s">
        <v>156</v>
      </c>
      <c r="O26" s="388">
        <f>INDEX('Admin Costs and Asmptns.'!$E$14:$E$28,MATCH(IF(LEFT($C$1,9)="Ancillary","Ancillary Services",IF(LEFT($C$1,9)="CTA-2045 ", "CTA-2045 ",IF(LEFT($C$1,9)="Time-of-u","Time-of-use Rates",$C$1))),'Admin Costs and Asmptns.'!$B$14:$B$28,0))</f>
        <v>75000</v>
      </c>
      <c r="P26" s="64"/>
      <c r="Q26" s="64"/>
      <c r="R26" s="64"/>
      <c r="V26" s="394"/>
      <c r="W26" s="17"/>
    </row>
    <row r="27" spans="1:23" ht="15" x14ac:dyDescent="0.25">
      <c r="A27" s="19" t="str">
        <f t="shared" si="3"/>
        <v>Large General ServiceCost of Equip + Install (per kW basis)</v>
      </c>
      <c r="B27" s="72" t="s">
        <v>90</v>
      </c>
      <c r="C27" s="72" t="s">
        <v>92</v>
      </c>
      <c r="D27" s="72" t="str">
        <f t="shared" si="4"/>
        <v>Large General Service</v>
      </c>
      <c r="E27" s="74"/>
      <c r="F27" s="94">
        <v>0</v>
      </c>
      <c r="G27" s="74"/>
      <c r="H27" s="94">
        <v>0</v>
      </c>
      <c r="I27" s="74"/>
      <c r="J27" s="72" t="s">
        <v>156</v>
      </c>
      <c r="O27" s="64"/>
      <c r="P27" s="64" t="s">
        <v>151</v>
      </c>
      <c r="Q27" s="64" t="s">
        <v>152</v>
      </c>
      <c r="R27" s="64"/>
      <c r="S27" s="137"/>
      <c r="T27" s="137"/>
      <c r="U27" s="137"/>
      <c r="V27" s="394"/>
    </row>
    <row r="28" spans="1:23" ht="15" x14ac:dyDescent="0.25">
      <c r="A28" s="19" t="str">
        <f t="shared" si="3"/>
        <v>Large General ServiceAMI Cost</v>
      </c>
      <c r="B28" s="72" t="s">
        <v>23</v>
      </c>
      <c r="C28" s="72" t="s">
        <v>87</v>
      </c>
      <c r="D28" s="72" t="str">
        <f t="shared" si="4"/>
        <v>Large General Service</v>
      </c>
      <c r="E28" s="74"/>
      <c r="F28" s="94">
        <v>0</v>
      </c>
      <c r="G28" s="74"/>
      <c r="H28" s="94">
        <v>0</v>
      </c>
      <c r="I28" s="74"/>
      <c r="J28" s="72"/>
      <c r="O28" s="64" t="s">
        <v>13</v>
      </c>
      <c r="P28" s="129" cm="1">
        <f t="array" ref="P28">INDEX('Admin Costs and Asmptns.'!$C$39:$K$70,MATCH($C$1,'Admin Costs and Asmptns.'!$B$39:$B$70,0),MATCH(P$27&amp;"_"&amp;$O28,'Admin Costs and Asmptns.'!$C$37:$K$37&amp;"_"&amp;'Admin Costs and Asmptns.'!$C$38:$K$38,0))</f>
        <v>0</v>
      </c>
      <c r="Q28" s="129" cm="1">
        <f t="array" ref="Q28">INDEX('Admin Costs and Asmptns.'!$C$39:$K$70,MATCH($C$1,'Admin Costs and Asmptns.'!$B$39:$B$70,0),MATCH(Q$27&amp;"_"&amp;$O28,'Admin Costs and Asmptns.'!$C$37:$K$37&amp;"_"&amp;'Admin Costs and Asmptns.'!$C$38:$K$38,0))</f>
        <v>0</v>
      </c>
      <c r="R28" s="129"/>
      <c r="S28" s="137"/>
      <c r="T28" s="138"/>
      <c r="U28" s="138"/>
      <c r="V28" s="394"/>
      <c r="W28" s="59"/>
    </row>
    <row r="29" spans="1:23" ht="15" x14ac:dyDescent="0.25">
      <c r="A29" s="72" t="str">
        <f t="shared" si="3"/>
        <v>Large General ServiceSummer DR Event Hours</v>
      </c>
      <c r="B29" s="72" t="s">
        <v>24</v>
      </c>
      <c r="C29" s="72" t="s">
        <v>25</v>
      </c>
      <c r="D29" s="72" t="str">
        <f t="shared" si="4"/>
        <v>Large General Service</v>
      </c>
      <c r="E29" s="74"/>
      <c r="F29" s="93">
        <v>30</v>
      </c>
      <c r="G29" s="74"/>
      <c r="H29" s="93">
        <v>30</v>
      </c>
      <c r="I29" s="122"/>
      <c r="J29" s="72" t="s">
        <v>157</v>
      </c>
      <c r="O29" s="64" t="s">
        <v>232</v>
      </c>
      <c r="P29" s="129" cm="1">
        <f t="array" ref="P29">INDEX('Admin Costs and Asmptns.'!$C$39:$K$70,MATCH($C$1,'Admin Costs and Asmptns.'!$B$39:$B$70,0),MATCH(P$27&amp;"_"&amp;$O29,'Admin Costs and Asmptns.'!$C$37:$K$37&amp;"_"&amp;'Admin Costs and Asmptns.'!$C$38:$K$38,0))</f>
        <v>9.6502183872877095E-2</v>
      </c>
      <c r="Q29" s="129" cm="1">
        <f t="array" ref="Q29">INDEX('Admin Costs and Asmptns.'!$C$39:$K$70,MATCH($C$1,'Admin Costs and Asmptns.'!$B$39:$B$70,0),MATCH(Q$27&amp;"_"&amp;$O29,'Admin Costs and Asmptns.'!$C$37:$K$37&amp;"_"&amp;'Admin Costs and Asmptns.'!$C$38:$K$38,0))</f>
        <v>3.5671967612921227E-2</v>
      </c>
      <c r="R29" s="129"/>
      <c r="S29" s="137"/>
      <c r="T29" s="138"/>
      <c r="U29" s="138"/>
      <c r="V29" s="394"/>
      <c r="W29" s="59"/>
    </row>
    <row r="30" spans="1:23" ht="15" x14ac:dyDescent="0.25">
      <c r="A30" s="19" t="str">
        <f t="shared" si="3"/>
        <v>Large General ServiceWinter DR Event Hours</v>
      </c>
      <c r="B30" s="72" t="s">
        <v>26</v>
      </c>
      <c r="C30" s="72" t="s">
        <v>25</v>
      </c>
      <c r="D30" s="72" t="str">
        <f t="shared" si="4"/>
        <v>Large General Service</v>
      </c>
      <c r="F30" s="93">
        <v>30</v>
      </c>
      <c r="G30" s="74"/>
      <c r="H30" s="93">
        <v>30</v>
      </c>
      <c r="I30" s="74"/>
      <c r="J30" s="72" t="s">
        <v>157</v>
      </c>
      <c r="O30" s="64" t="s">
        <v>233</v>
      </c>
      <c r="P30" s="129" cm="1">
        <f t="array" ref="P30">INDEX('Admin Costs and Asmptns.'!$C$39:$K$70,MATCH($C$1,'Admin Costs and Asmptns.'!$B$39:$B$70,0),MATCH(P$27&amp;"_"&amp;$O30,'Admin Costs and Asmptns.'!$C$37:$K$37&amp;"_"&amp;'Admin Costs and Asmptns.'!$C$38:$K$38,0))</f>
        <v>0.49186599006213888</v>
      </c>
      <c r="Q30" s="129" cm="1">
        <f t="array" ref="Q30">INDEX('Admin Costs and Asmptns.'!$C$39:$K$70,MATCH($C$1,'Admin Costs and Asmptns.'!$B$39:$B$70,0),MATCH(Q$27&amp;"_"&amp;$O30,'Admin Costs and Asmptns.'!$C$37:$K$37&amp;"_"&amp;'Admin Costs and Asmptns.'!$C$38:$K$38,0))</f>
        <v>0.15407070637676781</v>
      </c>
      <c r="R30" s="129"/>
      <c r="S30" s="137"/>
      <c r="T30" s="138"/>
      <c r="U30" s="138"/>
      <c r="V30" s="394"/>
      <c r="W30" s="59"/>
    </row>
    <row r="31" spans="1:23" ht="15" x14ac:dyDescent="0.25">
      <c r="A31" s="19" t="str">
        <f t="shared" si="3"/>
        <v>Large General ServicePer kW Annual Incentive</v>
      </c>
      <c r="B31" s="72" t="s">
        <v>37</v>
      </c>
      <c r="C31" s="72" t="s">
        <v>93</v>
      </c>
      <c r="D31" s="72" t="str">
        <f t="shared" si="4"/>
        <v>Large General Service</v>
      </c>
      <c r="F31" s="94">
        <v>0</v>
      </c>
      <c r="G31" s="74"/>
      <c r="H31" s="94">
        <v>0</v>
      </c>
      <c r="I31" s="123"/>
      <c r="J31" s="72" t="s">
        <v>158</v>
      </c>
      <c r="O31" s="64" t="s">
        <v>234</v>
      </c>
      <c r="P31" s="95" cm="1">
        <f t="array" ref="P31">INDEX('Admin Costs and Asmptns.'!$C$39:$K$70,MATCH($C$1,'Admin Costs and Asmptns.'!$B$39:$B$70,0),MATCH(P$27&amp;"_"&amp;$O31,'Admin Costs and Asmptns.'!$C$37:$K$37&amp;"_"&amp;'Admin Costs and Asmptns.'!$C$38:$K$38,0))</f>
        <v>0.14689729597240234</v>
      </c>
      <c r="Q31" s="95" cm="1">
        <f t="array" ref="Q31">INDEX('Admin Costs and Asmptns.'!$C$39:$K$70,MATCH($C$1,'Admin Costs and Asmptns.'!$B$39:$B$70,0),MATCH(Q$27&amp;"_"&amp;$O31,'Admin Costs and Asmptns.'!$C$37:$K$37&amp;"_"&amp;'Admin Costs and Asmptns.'!$C$38:$K$38,0))</f>
        <v>7.4991856102892537E-2</v>
      </c>
      <c r="R31" s="95"/>
      <c r="S31" s="137"/>
      <c r="T31" s="138"/>
      <c r="U31" s="138"/>
      <c r="V31" s="394"/>
    </row>
    <row r="32" spans="1:23" ht="15" x14ac:dyDescent="0.25">
      <c r="A32" s="19" t="str">
        <f t="shared" si="3"/>
        <v>Large General ServicePer kWh Annual Incentive</v>
      </c>
      <c r="B32" s="72" t="s">
        <v>38</v>
      </c>
      <c r="C32" s="72" t="s">
        <v>95</v>
      </c>
      <c r="D32" s="72" t="str">
        <f t="shared" si="4"/>
        <v>Large General Service</v>
      </c>
      <c r="E32" s="74"/>
      <c r="F32" s="94">
        <v>0</v>
      </c>
      <c r="G32" s="74"/>
      <c r="H32" s="94">
        <v>0</v>
      </c>
      <c r="I32" s="124"/>
      <c r="J32" s="72" t="s">
        <v>158</v>
      </c>
      <c r="O32" s="64"/>
      <c r="P32" s="67"/>
      <c r="Q32" s="67"/>
      <c r="R32" s="67"/>
      <c r="T32" s="17"/>
      <c r="U32" s="17"/>
      <c r="V32" s="394"/>
      <c r="W32" s="17"/>
    </row>
    <row r="33" spans="1:22" ht="15" x14ac:dyDescent="0.25">
      <c r="A33" s="19" t="str">
        <f t="shared" si="3"/>
        <v>Large General ServicePer Participant Annual Incentive</v>
      </c>
      <c r="B33" s="72" t="s">
        <v>39</v>
      </c>
      <c r="C33" s="72" t="s">
        <v>5</v>
      </c>
      <c r="D33" s="72" t="str">
        <f t="shared" si="4"/>
        <v>Large General Service</v>
      </c>
      <c r="F33" s="94">
        <v>0</v>
      </c>
      <c r="H33" s="94">
        <v>0</v>
      </c>
      <c r="J33" s="73"/>
      <c r="O33" s="64" t="s">
        <v>123</v>
      </c>
      <c r="P33" s="181">
        <f>SUM(P28:P31)</f>
        <v>0.73526546990741826</v>
      </c>
      <c r="Q33" s="181">
        <f>SUM(Q28:Q31)</f>
        <v>0.26473453009258158</v>
      </c>
      <c r="R33" s="181">
        <f>SUM(P33:Q33)</f>
        <v>0.99999999999999978</v>
      </c>
      <c r="V33" s="394"/>
    </row>
    <row r="34" spans="1:22" ht="15" x14ac:dyDescent="0.25">
      <c r="A34" s="19" t="str">
        <f t="shared" si="3"/>
        <v>Large General ServiceProgram Life</v>
      </c>
      <c r="B34" s="72" t="s">
        <v>42</v>
      </c>
      <c r="C34" s="72" t="s">
        <v>43</v>
      </c>
      <c r="D34" s="72" t="str">
        <f t="shared" si="4"/>
        <v>Large General Service</v>
      </c>
      <c r="F34" s="93">
        <v>3</v>
      </c>
      <c r="H34" s="93">
        <v>3</v>
      </c>
      <c r="J34" s="72"/>
      <c r="V34" s="394"/>
    </row>
    <row r="35" spans="1:22" ht="15" x14ac:dyDescent="0.25">
      <c r="A35" s="19" t="str">
        <f t="shared" si="3"/>
        <v>Large General ServiceProgram Start Year</v>
      </c>
      <c r="B35" s="72" t="s">
        <v>44</v>
      </c>
      <c r="C35" s="72" t="s">
        <v>45</v>
      </c>
      <c r="D35" s="72" t="str">
        <f t="shared" si="4"/>
        <v>Large General Service</v>
      </c>
      <c r="F35" s="93">
        <v>2026</v>
      </c>
      <c r="H35" s="93">
        <v>2028</v>
      </c>
      <c r="J35" s="73"/>
      <c r="V35" s="394"/>
    </row>
    <row r="36" spans="1:22" ht="15" x14ac:dyDescent="0.25">
      <c r="A36" s="19" t="str">
        <f t="shared" si="3"/>
        <v>Large General ServiceDe-rate</v>
      </c>
      <c r="B36" s="72" t="s">
        <v>31</v>
      </c>
      <c r="C36" s="72" t="s">
        <v>32</v>
      </c>
      <c r="D36" s="72" t="str">
        <f t="shared" si="4"/>
        <v>Large General Service</v>
      </c>
      <c r="F36" s="102">
        <v>1</v>
      </c>
      <c r="H36" s="102">
        <v>1</v>
      </c>
      <c r="J36" s="73"/>
      <c r="N36" s="76"/>
      <c r="V36" s="394"/>
    </row>
    <row r="37" spans="1:22" ht="15" x14ac:dyDescent="0.25">
      <c r="A37" s="19" t="str">
        <f t="shared" si="3"/>
        <v>Large General ServiceNet to Gross Ratio (free ridership)</v>
      </c>
      <c r="B37" s="72" t="s">
        <v>33</v>
      </c>
      <c r="C37" s="72" t="s">
        <v>34</v>
      </c>
      <c r="D37" s="72" t="str">
        <f t="shared" si="4"/>
        <v>Large General Service</v>
      </c>
      <c r="F37" s="102">
        <v>1</v>
      </c>
      <c r="H37" s="102">
        <v>1</v>
      </c>
      <c r="J37" s="73"/>
      <c r="O37" s="17"/>
      <c r="V37" s="394"/>
    </row>
    <row r="38" spans="1:22" x14ac:dyDescent="0.2">
      <c r="J38" s="72"/>
      <c r="V38" s="394"/>
    </row>
    <row r="39" spans="1:22" x14ac:dyDescent="0.2">
      <c r="J39" s="72"/>
      <c r="V39" s="394"/>
    </row>
    <row r="40" spans="1:22" x14ac:dyDescent="0.2">
      <c r="J40" s="72"/>
    </row>
    <row r="41" spans="1:22" x14ac:dyDescent="0.2">
      <c r="J41" s="72"/>
    </row>
    <row r="42" spans="1:22" x14ac:dyDescent="0.2">
      <c r="J42" s="72"/>
    </row>
    <row r="43" spans="1:22" ht="25.5" x14ac:dyDescent="0.2">
      <c r="B43" s="556" t="s">
        <v>10</v>
      </c>
      <c r="C43" s="556" t="s">
        <v>0</v>
      </c>
      <c r="D43" s="556" t="s">
        <v>8</v>
      </c>
      <c r="E43" s="14"/>
      <c r="F43" s="15" t="str">
        <f>$F$2</f>
        <v>Market Potential</v>
      </c>
      <c r="G43" s="14"/>
      <c r="H43" s="15" t="str">
        <f>$F$2</f>
        <v>Market Potential</v>
      </c>
      <c r="I43" s="14"/>
      <c r="J43" s="568"/>
      <c r="P43" s="75"/>
    </row>
    <row r="44" spans="1:22" x14ac:dyDescent="0.2">
      <c r="B44" s="557"/>
      <c r="C44" s="557"/>
      <c r="D44" s="557"/>
      <c r="E44" s="14"/>
      <c r="F44" s="42" t="s">
        <v>7</v>
      </c>
      <c r="G44" s="14"/>
      <c r="H44" s="42" t="s">
        <v>7</v>
      </c>
      <c r="I44" s="14"/>
      <c r="J44" s="569"/>
    </row>
    <row r="45" spans="1:22" x14ac:dyDescent="0.2">
      <c r="B45" s="557"/>
      <c r="C45" s="557"/>
      <c r="D45" s="557"/>
      <c r="E45" s="14"/>
      <c r="F45" s="15" t="str">
        <f>F$5</f>
        <v>WA</v>
      </c>
      <c r="G45" s="14"/>
      <c r="H45" s="15" t="str">
        <f>H$5</f>
        <v>ID</v>
      </c>
      <c r="I45" s="14"/>
      <c r="J45" s="569"/>
    </row>
    <row r="46" spans="1:22" ht="15" x14ac:dyDescent="0.2">
      <c r="B46" s="7" t="s">
        <v>76</v>
      </c>
      <c r="C46" s="8"/>
      <c r="D46" s="8"/>
      <c r="F46" s="8"/>
      <c r="H46" s="8"/>
      <c r="J46" s="186"/>
    </row>
    <row r="47" spans="1:22" ht="15" x14ac:dyDescent="0.25">
      <c r="A47" s="19" t="str">
        <f>D47&amp;B47</f>
        <v>Extra Large General ServiceSteady State Participation Rate</v>
      </c>
      <c r="B47" s="4" t="s">
        <v>78</v>
      </c>
      <c r="C47" s="4" t="s">
        <v>79</v>
      </c>
      <c r="D47" s="41" t="s">
        <v>234</v>
      </c>
      <c r="F47" s="83">
        <f>'Third Party Contracts'!F47*SUMPRODUCT($T$4:$T$14,W$4:W$14)</f>
        <v>2.7371300208923852E-2</v>
      </c>
      <c r="H47" s="83">
        <f>'Third Party Contracts'!H47*SUMPRODUCT($T$4:$T$14,X$4:X$14)</f>
        <v>2.1604657658242821E-2</v>
      </c>
      <c r="J47" s="72" t="s">
        <v>532</v>
      </c>
      <c r="K47" s="159"/>
      <c r="L47"/>
      <c r="M47"/>
    </row>
    <row r="48" spans="1:22" x14ac:dyDescent="0.2">
      <c r="A48" s="19" t="str">
        <f>D48&amp;B48</f>
        <v xml:space="preserve">Extra Large General ServiceProgram ramp up period </v>
      </c>
      <c r="B48" s="4" t="s">
        <v>1</v>
      </c>
      <c r="C48" s="4" t="s">
        <v>2</v>
      </c>
      <c r="D48" s="4" t="str">
        <f>$D$47</f>
        <v>Extra Large General Service</v>
      </c>
      <c r="F48" s="189">
        <v>3</v>
      </c>
      <c r="G48" s="190"/>
      <c r="H48" s="189">
        <v>3</v>
      </c>
      <c r="J48" s="73" t="s">
        <v>121</v>
      </c>
    </row>
    <row r="49" spans="1:14" x14ac:dyDescent="0.2">
      <c r="A49" s="19" t="str">
        <f>D49&amp;B49</f>
        <v>Extra Large General ServiceProgram Dropout Rate (Attrition)</v>
      </c>
      <c r="B49" s="4" t="s">
        <v>75</v>
      </c>
      <c r="C49" s="4" t="s">
        <v>80</v>
      </c>
      <c r="D49" s="4" t="str">
        <f>$D$47</f>
        <v>Extra Large General Service</v>
      </c>
      <c r="F49" s="83">
        <v>0.01</v>
      </c>
      <c r="H49" s="83">
        <v>0.01</v>
      </c>
      <c r="J49" s="73"/>
    </row>
    <row r="50" spans="1:14" x14ac:dyDescent="0.2">
      <c r="A50" s="19" t="str">
        <f>D50&amp;B50</f>
        <v/>
      </c>
      <c r="J50" s="72"/>
    </row>
    <row r="51" spans="1:14" ht="15" x14ac:dyDescent="0.2">
      <c r="A51" s="19"/>
      <c r="B51" s="7" t="s">
        <v>47</v>
      </c>
      <c r="C51" s="8"/>
      <c r="D51" s="8"/>
      <c r="F51" s="8"/>
      <c r="H51" s="8"/>
      <c r="J51" s="186"/>
    </row>
    <row r="52" spans="1:14" ht="13.5" thickBot="1" x14ac:dyDescent="0.25">
      <c r="A52" s="19" t="str">
        <f t="shared" ref="A52:A57" si="5">D52&amp;B52</f>
        <v>Extra Large General ServiceEvent Non-Performance Rate</v>
      </c>
      <c r="B52" s="4" t="s">
        <v>11</v>
      </c>
      <c r="C52" s="4" t="s">
        <v>12</v>
      </c>
      <c r="D52" s="4" t="str">
        <f>$D$47</f>
        <v>Extra Large General Service</v>
      </c>
      <c r="F52" s="83">
        <v>0</v>
      </c>
      <c r="H52" s="83">
        <v>0</v>
      </c>
      <c r="J52" s="73"/>
    </row>
    <row r="53" spans="1:14" ht="15" x14ac:dyDescent="0.25">
      <c r="A53" s="19" t="str">
        <f t="shared" si="5"/>
        <v>Extra Large General ServicePer Customer Summer Peak Reduction (%)</v>
      </c>
      <c r="B53" s="4" t="s">
        <v>18</v>
      </c>
      <c r="C53" s="4" t="s">
        <v>19</v>
      </c>
      <c r="D53" s="4" t="str">
        <f>$D$47</f>
        <v>Extra Large General Service</v>
      </c>
      <c r="F53" s="107">
        <v>0.1575</v>
      </c>
      <c r="G53" s="74"/>
      <c r="H53" s="107">
        <v>0.1575</v>
      </c>
      <c r="I53" s="74"/>
      <c r="J53" s="72" t="s">
        <v>360</v>
      </c>
      <c r="L53" s="328" t="s">
        <v>489</v>
      </c>
      <c r="M53" s="329" t="s">
        <v>151</v>
      </c>
      <c r="N53" s="330" t="s">
        <v>152</v>
      </c>
    </row>
    <row r="54" spans="1:14" ht="15" x14ac:dyDescent="0.25">
      <c r="A54" s="19" t="str">
        <f t="shared" si="5"/>
        <v>Extra Large General ServicePer Customer Summer Peak Reduction (kW)</v>
      </c>
      <c r="B54" s="4" t="s">
        <v>20</v>
      </c>
      <c r="C54" s="4" t="s">
        <v>91</v>
      </c>
      <c r="D54" s="4" t="str">
        <f>$D$47</f>
        <v>Extra Large General Service</v>
      </c>
      <c r="F54" s="112">
        <v>0</v>
      </c>
      <c r="G54" s="74"/>
      <c r="H54" s="112">
        <v>0</v>
      </c>
      <c r="I54" s="74"/>
      <c r="J54" s="72"/>
      <c r="L54" s="366" t="s">
        <v>471</v>
      </c>
      <c r="M54" s="358" t="e">
        <f>IF(F54&gt;0,F54/INDEX($M$3:$M$6,MATCH($D54,$L$3:$L$6,0)),F53*INDEX($M$3:$M$6,MATCH($D54,$L$3:$L$6,0)))</f>
        <v>#REF!</v>
      </c>
      <c r="N54" s="359" t="e">
        <f>IF(H54&gt;0,H54/INDEX($M$8:$M$11,MATCH($D54,$L$8:$L$11,0)),H53*INDEX($M$8:$M$11,MATCH($D54,$L$8:$L$11,0)))</f>
        <v>#REF!</v>
      </c>
    </row>
    <row r="55" spans="1:14" ht="15.75" thickBot="1" x14ac:dyDescent="0.3">
      <c r="A55" s="19" t="str">
        <f t="shared" si="5"/>
        <v>Extra Large General ServicePer Customer Winter Peak Reduction (%)</v>
      </c>
      <c r="B55" s="4" t="s">
        <v>21</v>
      </c>
      <c r="C55" s="4" t="s">
        <v>19</v>
      </c>
      <c r="D55" s="4" t="str">
        <f>$D$47</f>
        <v>Extra Large General Service</v>
      </c>
      <c r="F55" s="107">
        <v>0.1575</v>
      </c>
      <c r="G55" s="74"/>
      <c r="H55" s="107">
        <v>0.1575</v>
      </c>
      <c r="I55" s="74"/>
      <c r="J55" s="72" t="s">
        <v>360</v>
      </c>
      <c r="L55" s="368" t="s">
        <v>472</v>
      </c>
      <c r="M55" s="371" t="e">
        <f>IF(F56&gt;0,F56/INDEX($N$3:$N$6,MATCH($D56,$L$3:$L$6,0)),F55*INDEX($N$3:$N$6,MATCH($D56,$L$3:$L$6,0)))</f>
        <v>#REF!</v>
      </c>
      <c r="N55" s="372" t="e">
        <f>IF(H56&gt;0,H56/INDEX($N$8:$N$11,MATCH($D56,$L$8:$L$11,0)),H55*INDEX($N$8:$N$11,MATCH($D56,$L$8:$L$11,0)))</f>
        <v>#REF!</v>
      </c>
    </row>
    <row r="56" spans="1:14" ht="15" x14ac:dyDescent="0.25">
      <c r="A56" s="19" t="str">
        <f t="shared" si="5"/>
        <v>Extra Large General ServicePer Customer Winter Peak Reduction (kW)</v>
      </c>
      <c r="B56" s="4" t="s">
        <v>22</v>
      </c>
      <c r="C56" s="4" t="s">
        <v>91</v>
      </c>
      <c r="D56" s="4" t="str">
        <f>$D$47</f>
        <v>Extra Large General Service</v>
      </c>
      <c r="F56" s="112">
        <v>0</v>
      </c>
      <c r="G56" s="74"/>
      <c r="H56" s="112">
        <v>0</v>
      </c>
      <c r="I56" s="74"/>
      <c r="J56" s="73"/>
    </row>
    <row r="57" spans="1:14" x14ac:dyDescent="0.2">
      <c r="A57" s="19" t="str">
        <f t="shared" si="5"/>
        <v/>
      </c>
      <c r="J57" s="72"/>
    </row>
    <row r="58" spans="1:14" ht="15" x14ac:dyDescent="0.2">
      <c r="A58" s="19"/>
      <c r="B58" s="7" t="s">
        <v>48</v>
      </c>
      <c r="C58" s="8"/>
      <c r="D58" s="8"/>
      <c r="F58" s="8"/>
      <c r="H58" s="8"/>
      <c r="J58" s="186"/>
    </row>
    <row r="59" spans="1:14" ht="15" x14ac:dyDescent="0.25">
      <c r="A59" s="19" t="str">
        <f t="shared" ref="A59:A77" si="6">D59&amp;B59</f>
        <v>Extra Large General ServiceProgram Development Cost</v>
      </c>
      <c r="B59" s="72" t="s">
        <v>40</v>
      </c>
      <c r="C59" s="72" t="s">
        <v>41</v>
      </c>
      <c r="D59" s="72" t="str">
        <f t="shared" ref="D59:D77" si="7">$D$47</f>
        <v>Extra Large General Service</v>
      </c>
      <c r="F59" s="94">
        <v>0</v>
      </c>
      <c r="H59" s="94">
        <v>0</v>
      </c>
      <c r="J59" s="72" t="s">
        <v>116</v>
      </c>
    </row>
    <row r="60" spans="1:14" ht="15" x14ac:dyDescent="0.25">
      <c r="A60" s="19" t="str">
        <f>D60&amp;B60</f>
        <v>Extra Large General ServiceProgram Development Cost (per MW basis)</v>
      </c>
      <c r="B60" s="72" t="s">
        <v>134</v>
      </c>
      <c r="C60" s="72" t="str">
        <f>C62</f>
        <v>$/MW @meter</v>
      </c>
      <c r="D60" s="72" t="str">
        <f>D61</f>
        <v>Extra Large General Service</v>
      </c>
      <c r="F60" s="94">
        <v>0</v>
      </c>
      <c r="H60" s="94">
        <v>0</v>
      </c>
      <c r="J60" s="72"/>
    </row>
    <row r="61" spans="1:14" ht="15" x14ac:dyDescent="0.25">
      <c r="A61" s="19" t="str">
        <f t="shared" si="6"/>
        <v>Extra Large General ServiceAnnual Program Administration Cost</v>
      </c>
      <c r="B61" s="72" t="s">
        <v>4</v>
      </c>
      <c r="C61" s="72" t="s">
        <v>28</v>
      </c>
      <c r="D61" s="72" t="str">
        <f t="shared" si="7"/>
        <v>Extra Large General Service</v>
      </c>
      <c r="F61" s="94">
        <v>0</v>
      </c>
      <c r="H61" s="94">
        <v>0</v>
      </c>
      <c r="J61" s="72"/>
    </row>
    <row r="62" spans="1:14" ht="15" x14ac:dyDescent="0.25">
      <c r="A62" s="19" t="str">
        <f t="shared" si="6"/>
        <v>Extra Large General ServiceAnnual Program Administration Cost (per MW basis)</v>
      </c>
      <c r="B62" s="72" t="s">
        <v>89</v>
      </c>
      <c r="C62" s="72" t="s">
        <v>94</v>
      </c>
      <c r="D62" s="72" t="str">
        <f t="shared" si="7"/>
        <v>Extra Large General Service</v>
      </c>
      <c r="E62" s="60"/>
      <c r="F62" s="94">
        <v>0</v>
      </c>
      <c r="H62" s="94">
        <v>0</v>
      </c>
      <c r="I62" s="81"/>
      <c r="J62" s="72" t="s">
        <v>155</v>
      </c>
    </row>
    <row r="63" spans="1:14" ht="15" x14ac:dyDescent="0.25">
      <c r="A63" s="19" t="str">
        <f t="shared" si="6"/>
        <v>Extra Large General ServicePer Customer Annual Marketing/Recruitment Cost</v>
      </c>
      <c r="B63" s="72" t="s">
        <v>35</v>
      </c>
      <c r="C63" s="72" t="s">
        <v>36</v>
      </c>
      <c r="D63" s="72" t="str">
        <f t="shared" si="7"/>
        <v>Extra Large General Service</v>
      </c>
      <c r="F63" s="94">
        <v>0</v>
      </c>
      <c r="H63" s="94">
        <v>0</v>
      </c>
      <c r="J63" s="72" t="s">
        <v>156</v>
      </c>
    </row>
    <row r="64" spans="1:14" ht="15" x14ac:dyDescent="0.25">
      <c r="A64" s="19" t="str">
        <f t="shared" si="6"/>
        <v>Extra Large General ServiceAnnual O&amp;M Cost</v>
      </c>
      <c r="B64" s="72" t="s">
        <v>27</v>
      </c>
      <c r="C64" s="72" t="s">
        <v>5</v>
      </c>
      <c r="D64" s="72" t="str">
        <f t="shared" si="7"/>
        <v>Extra Large General Service</v>
      </c>
      <c r="F64" s="94">
        <v>0</v>
      </c>
      <c r="H64" s="94">
        <v>0</v>
      </c>
      <c r="J64" s="72" t="s">
        <v>156</v>
      </c>
    </row>
    <row r="65" spans="1:10" ht="15" x14ac:dyDescent="0.25">
      <c r="A65" s="19" t="str">
        <f t="shared" si="6"/>
        <v>Extra Large General ServiceAnnual O&amp;M Cost per MW</v>
      </c>
      <c r="B65" s="72" t="s">
        <v>88</v>
      </c>
      <c r="C65" s="72" t="s">
        <v>94</v>
      </c>
      <c r="D65" s="72" t="str">
        <f t="shared" si="7"/>
        <v>Extra Large General Service</v>
      </c>
      <c r="F65" s="110">
        <v>40000</v>
      </c>
      <c r="G65" s="81"/>
      <c r="H65" s="110">
        <f>F65</f>
        <v>40000</v>
      </c>
      <c r="J65" s="73" t="s">
        <v>381</v>
      </c>
    </row>
    <row r="66" spans="1:10" ht="15" x14ac:dyDescent="0.25">
      <c r="A66" s="19" t="str">
        <f t="shared" si="6"/>
        <v>Extra Large General ServiceCost of Equip + Install</v>
      </c>
      <c r="B66" s="72" t="s">
        <v>29</v>
      </c>
      <c r="C66" s="72" t="s">
        <v>30</v>
      </c>
      <c r="D66" s="72" t="str">
        <f t="shared" si="7"/>
        <v>Extra Large General Service</v>
      </c>
      <c r="F66" s="94">
        <v>0</v>
      </c>
      <c r="G66" s="74"/>
      <c r="H66" s="94">
        <v>0</v>
      </c>
      <c r="I66" s="74"/>
      <c r="J66" s="72" t="s">
        <v>156</v>
      </c>
    </row>
    <row r="67" spans="1:10" ht="15" x14ac:dyDescent="0.25">
      <c r="A67" s="19" t="str">
        <f t="shared" si="6"/>
        <v>Extra Large General ServiceCost of Equip + Install (per kW basis)</v>
      </c>
      <c r="B67" s="72" t="s">
        <v>90</v>
      </c>
      <c r="C67" s="72" t="s">
        <v>92</v>
      </c>
      <c r="D67" s="72" t="str">
        <f t="shared" si="7"/>
        <v>Extra Large General Service</v>
      </c>
      <c r="E67" s="60"/>
      <c r="F67" s="94">
        <v>0</v>
      </c>
      <c r="G67" s="74"/>
      <c r="H67" s="94">
        <v>0</v>
      </c>
      <c r="I67" s="74"/>
      <c r="J67" s="72" t="s">
        <v>156</v>
      </c>
    </row>
    <row r="68" spans="1:10" ht="15" x14ac:dyDescent="0.25">
      <c r="A68" s="19" t="str">
        <f t="shared" si="6"/>
        <v>Extra Large General ServiceAMI Cost</v>
      </c>
      <c r="B68" s="72" t="s">
        <v>23</v>
      </c>
      <c r="C68" s="72" t="s">
        <v>87</v>
      </c>
      <c r="D68" s="72" t="str">
        <f t="shared" si="7"/>
        <v>Extra Large General Service</v>
      </c>
      <c r="F68" s="94">
        <v>0</v>
      </c>
      <c r="G68" s="74"/>
      <c r="H68" s="94">
        <v>0</v>
      </c>
      <c r="I68" s="74"/>
      <c r="J68" s="72"/>
    </row>
    <row r="69" spans="1:10" ht="15" x14ac:dyDescent="0.25">
      <c r="A69" s="19" t="str">
        <f t="shared" si="6"/>
        <v>Extra Large General ServiceSummer DR Event Hours</v>
      </c>
      <c r="B69" s="72" t="s">
        <v>24</v>
      </c>
      <c r="C69" s="72" t="s">
        <v>25</v>
      </c>
      <c r="D69" s="72" t="str">
        <f t="shared" si="7"/>
        <v>Extra Large General Service</v>
      </c>
      <c r="F69" s="93">
        <v>30</v>
      </c>
      <c r="G69" s="74"/>
      <c r="H69" s="93">
        <v>30</v>
      </c>
      <c r="I69" s="122"/>
      <c r="J69" s="72" t="s">
        <v>157</v>
      </c>
    </row>
    <row r="70" spans="1:10" ht="15" x14ac:dyDescent="0.25">
      <c r="A70" s="19" t="str">
        <f t="shared" si="6"/>
        <v>Extra Large General ServiceWinter DR Event Hours</v>
      </c>
      <c r="B70" s="72" t="s">
        <v>26</v>
      </c>
      <c r="C70" s="72" t="s">
        <v>25</v>
      </c>
      <c r="D70" s="72" t="str">
        <f t="shared" si="7"/>
        <v>Extra Large General Service</v>
      </c>
      <c r="F70" s="93">
        <v>30</v>
      </c>
      <c r="G70" s="74"/>
      <c r="H70" s="93">
        <v>30</v>
      </c>
      <c r="I70" s="74"/>
      <c r="J70" s="72" t="s">
        <v>157</v>
      </c>
    </row>
    <row r="71" spans="1:10" ht="15" x14ac:dyDescent="0.25">
      <c r="A71" s="19" t="str">
        <f t="shared" si="6"/>
        <v>Extra Large General ServicePer kW Annual Incentive</v>
      </c>
      <c r="B71" s="72" t="s">
        <v>37</v>
      </c>
      <c r="C71" s="72" t="s">
        <v>93</v>
      </c>
      <c r="D71" s="72" t="str">
        <f t="shared" si="7"/>
        <v>Extra Large General Service</v>
      </c>
      <c r="F71" s="94">
        <v>0</v>
      </c>
      <c r="G71" s="74"/>
      <c r="H71" s="94">
        <v>0</v>
      </c>
      <c r="I71" s="123"/>
      <c r="J71" s="72" t="s">
        <v>158</v>
      </c>
    </row>
    <row r="72" spans="1:10" ht="15" x14ac:dyDescent="0.25">
      <c r="A72" s="19" t="str">
        <f t="shared" si="6"/>
        <v>Extra Large General ServicePer kWh Annual Incentive</v>
      </c>
      <c r="B72" s="72" t="s">
        <v>38</v>
      </c>
      <c r="C72" s="72" t="s">
        <v>95</v>
      </c>
      <c r="D72" s="72" t="str">
        <f t="shared" si="7"/>
        <v>Extra Large General Service</v>
      </c>
      <c r="F72" s="94">
        <v>0</v>
      </c>
      <c r="G72" s="74"/>
      <c r="H72" s="94">
        <v>0</v>
      </c>
      <c r="I72" s="124"/>
      <c r="J72" s="72" t="s">
        <v>158</v>
      </c>
    </row>
    <row r="73" spans="1:10" ht="15" x14ac:dyDescent="0.25">
      <c r="A73" s="19" t="str">
        <f t="shared" si="6"/>
        <v>Extra Large General ServicePer Participant Annual Incentive</v>
      </c>
      <c r="B73" s="72" t="s">
        <v>39</v>
      </c>
      <c r="C73" s="72" t="s">
        <v>5</v>
      </c>
      <c r="D73" s="72" t="str">
        <f t="shared" si="7"/>
        <v>Extra Large General Service</v>
      </c>
      <c r="F73" s="94">
        <v>0</v>
      </c>
      <c r="H73" s="94">
        <v>0</v>
      </c>
      <c r="J73" s="73"/>
    </row>
    <row r="74" spans="1:10" ht="15" x14ac:dyDescent="0.25">
      <c r="A74" s="19" t="str">
        <f t="shared" si="6"/>
        <v>Extra Large General ServiceProgram Life</v>
      </c>
      <c r="B74" s="72" t="s">
        <v>42</v>
      </c>
      <c r="C74" s="72" t="s">
        <v>43</v>
      </c>
      <c r="D74" s="72" t="str">
        <f t="shared" si="7"/>
        <v>Extra Large General Service</v>
      </c>
      <c r="F74" s="93">
        <v>3</v>
      </c>
      <c r="H74" s="93">
        <v>3</v>
      </c>
      <c r="J74" s="72"/>
    </row>
    <row r="75" spans="1:10" ht="15" x14ac:dyDescent="0.25">
      <c r="A75" s="19" t="str">
        <f t="shared" si="6"/>
        <v>Extra Large General ServiceProgram Start Year</v>
      </c>
      <c r="B75" s="72" t="s">
        <v>44</v>
      </c>
      <c r="C75" s="72" t="s">
        <v>45</v>
      </c>
      <c r="D75" s="72" t="str">
        <f t="shared" si="7"/>
        <v>Extra Large General Service</v>
      </c>
      <c r="F75" s="93">
        <f>F35</f>
        <v>2026</v>
      </c>
      <c r="H75" s="93">
        <v>2028</v>
      </c>
      <c r="J75" s="73"/>
    </row>
    <row r="76" spans="1:10" ht="15" x14ac:dyDescent="0.25">
      <c r="A76" s="19" t="str">
        <f t="shared" si="6"/>
        <v>Extra Large General ServiceDe-rate</v>
      </c>
      <c r="B76" s="72" t="s">
        <v>31</v>
      </c>
      <c r="C76" s="72" t="s">
        <v>32</v>
      </c>
      <c r="D76" s="72" t="str">
        <f t="shared" si="7"/>
        <v>Extra Large General Service</v>
      </c>
      <c r="F76" s="102">
        <v>1</v>
      </c>
      <c r="H76" s="102">
        <v>1</v>
      </c>
      <c r="J76" s="73"/>
    </row>
    <row r="77" spans="1:10" ht="15" x14ac:dyDescent="0.25">
      <c r="A77" s="19" t="str">
        <f t="shared" si="6"/>
        <v>Extra Large General ServiceNet to Gross Ratio (free ridership)</v>
      </c>
      <c r="B77" s="72" t="s">
        <v>33</v>
      </c>
      <c r="C77" s="72" t="s">
        <v>34</v>
      </c>
      <c r="D77" s="72" t="str">
        <f t="shared" si="7"/>
        <v>Extra Large General Service</v>
      </c>
      <c r="F77" s="102">
        <v>1</v>
      </c>
      <c r="H77" s="102">
        <v>1</v>
      </c>
      <c r="J77" s="73"/>
    </row>
    <row r="96" spans="1:1" x14ac:dyDescent="0.2">
      <c r="A96" s="19"/>
    </row>
    <row r="133" spans="1:2" x14ac:dyDescent="0.2">
      <c r="A133" s="19" t="str">
        <f>D133&amp;B133</f>
        <v>Program Development Cost (per MW basis)</v>
      </c>
      <c r="B133" s="4" t="s">
        <v>134</v>
      </c>
    </row>
    <row r="171" spans="1:2" x14ac:dyDescent="0.2">
      <c r="A171" s="19" t="str">
        <f>D171&amp;B171</f>
        <v>Program Development Cost (per MW basis)</v>
      </c>
      <c r="B171"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rgb="FFC00000"/>
  </sheetPr>
  <dimension ref="A1:R111"/>
  <sheetViews>
    <sheetView topLeftCell="A40" workbookViewId="0"/>
  </sheetViews>
  <sheetFormatPr defaultRowHeight="15" x14ac:dyDescent="0.25"/>
  <cols>
    <col min="1" max="1" width="4.7109375" style="4" customWidth="1"/>
    <col min="2" max="2" width="40.42578125" style="4" customWidth="1"/>
    <col min="3" max="3" width="21.5703125" style="4" customWidth="1"/>
    <col min="4" max="4" width="21.7109375" style="4" bestFit="1"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39.28515625" style="4" customWidth="1"/>
    <col min="12" max="12" width="23.42578125" customWidth="1"/>
    <col min="15" max="15" width="24.42578125" customWidth="1"/>
    <col min="16" max="17" width="6.28515625" bestFit="1" customWidth="1"/>
  </cols>
  <sheetData>
    <row r="1" spans="1:14" ht="15.75" x14ac:dyDescent="0.25">
      <c r="A1" s="5"/>
      <c r="B1" s="12" t="s">
        <v>46</v>
      </c>
      <c r="C1" s="13" t="s">
        <v>98</v>
      </c>
      <c r="E1" s="10"/>
      <c r="F1" s="19" t="str">
        <f>F3&amp;F5</f>
        <v>Market PotentialWA</v>
      </c>
      <c r="G1" s="10"/>
      <c r="H1" s="19" t="str">
        <f>H3&amp;H5</f>
        <v>Market PotentialID</v>
      </c>
      <c r="I1" s="10"/>
      <c r="J1" s="30"/>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x14ac:dyDescent="0.25">
      <c r="A6" s="19" t="str">
        <f>D6&amp;B6</f>
        <v>General ServiceSteady State Participation Rate</v>
      </c>
      <c r="B6" s="4" t="s">
        <v>78</v>
      </c>
      <c r="C6" s="4" t="s">
        <v>79</v>
      </c>
      <c r="D6" s="41" t="s">
        <v>232</v>
      </c>
      <c r="F6" s="83">
        <v>5.0000000000000001E-3</v>
      </c>
      <c r="H6" s="83">
        <v>5.0000000000000001E-3</v>
      </c>
      <c r="J6" s="16" t="s">
        <v>320</v>
      </c>
      <c r="K6" s="98"/>
      <c r="L6" s="334" t="s">
        <v>234</v>
      </c>
      <c r="M6" s="337" t="e" cm="1">
        <f t="array" ref="M6">INDEX(#REF!,MATCH(LEFT($L6,3),LEFT(#REF!,3),0))*10^3/INDEX(#REF!,MATCH($L6,#REF!,0))</f>
        <v>#REF!</v>
      </c>
      <c r="N6" s="338" t="e" cm="1">
        <f t="array" ref="N6">INDEX(#REF!,MATCH(LEFT($L6,3),LEFT(#REF!,3),0))*10^3/INDEX(#REF!,MATCH($L6,#REF!,0))</f>
        <v>#REF!</v>
      </c>
    </row>
    <row r="7" spans="1:14" x14ac:dyDescent="0.25">
      <c r="A7" s="19" t="str">
        <f>D7&amp;B7</f>
        <v xml:space="preserve">General ServiceProgram ramp up period </v>
      </c>
      <c r="B7" s="4" t="s">
        <v>1</v>
      </c>
      <c r="C7" s="4" t="s">
        <v>2</v>
      </c>
      <c r="D7" s="4" t="str">
        <f>$D$6</f>
        <v>General Service</v>
      </c>
      <c r="F7" s="189">
        <v>5</v>
      </c>
      <c r="G7" s="190"/>
      <c r="H7" s="189">
        <v>5</v>
      </c>
      <c r="J7" s="16"/>
      <c r="L7" s="335" t="s">
        <v>152</v>
      </c>
      <c r="M7" s="331"/>
      <c r="N7" s="332"/>
    </row>
    <row r="8" spans="1:14" x14ac:dyDescent="0.25">
      <c r="A8" s="19" t="str">
        <f>D8&amp;B8</f>
        <v>General ServiceProgram Dropout Rate (Attrition)</v>
      </c>
      <c r="B8" s="4" t="s">
        <v>75</v>
      </c>
      <c r="C8" s="4" t="s">
        <v>80</v>
      </c>
      <c r="D8" s="4" t="str">
        <f>$D$6</f>
        <v>General Service</v>
      </c>
      <c r="F8" s="83">
        <v>0.01</v>
      </c>
      <c r="H8" s="83">
        <v>0.01</v>
      </c>
      <c r="J8"/>
      <c r="L8" s="334" t="s">
        <v>13</v>
      </c>
      <c r="M8" s="358" t="e" cm="1">
        <f t="array" ref="M8">INDEX(#REF!,MATCH(LEFT($L8,3),LEFT(#REF!,3),0))*10^3/#REF!</f>
        <v>#REF!</v>
      </c>
      <c r="N8" s="359" t="e" cm="1">
        <f t="array" ref="N8">INDEX(#REF!,MATCH(LEFT($L8,3),LEFT(#REF!,3),0))*10^3/#REF!</f>
        <v>#REF!</v>
      </c>
    </row>
    <row r="9" spans="1:14" x14ac:dyDescent="0.25">
      <c r="A9" s="19" t="str">
        <f>D9&amp;B9</f>
        <v/>
      </c>
      <c r="L9" s="334" t="s">
        <v>232</v>
      </c>
      <c r="M9" s="358" t="e" cm="1">
        <f t="array" ref="M9">INDEX(#REF!,MATCH(LEFT($L9,3),LEFT(#REF!,3),0))*10^3/INDEX(#REF!,MATCH($L9,#REF!,0))</f>
        <v>#REF!</v>
      </c>
      <c r="N9" s="359" t="e" cm="1">
        <f t="array" ref="N9">INDEX(#REF!,MATCH(LEFT($L9,3),LEFT(#REF!,3),0))*10^3/INDEX(#REF!,MATCH($L9,#REF!,0))</f>
        <v>#REF!</v>
      </c>
    </row>
    <row r="10" spans="1:14" x14ac:dyDescent="0.25">
      <c r="A10" s="19"/>
      <c r="B10" s="7" t="s">
        <v>47</v>
      </c>
      <c r="C10" s="8"/>
      <c r="D10" s="8"/>
      <c r="F10" s="8"/>
      <c r="H10" s="8"/>
      <c r="J10" s="9"/>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t="str">
        <f t="shared" ref="A11:A16" si="0">D11&amp;B11</f>
        <v>General ServiceEvent Non-Performance Rate</v>
      </c>
      <c r="B11" s="4" t="s">
        <v>11</v>
      </c>
      <c r="C11" s="4" t="s">
        <v>12</v>
      </c>
      <c r="D11" s="4" t="str">
        <f>$D$6</f>
        <v>General Service</v>
      </c>
      <c r="F11" s="83">
        <v>0</v>
      </c>
      <c r="H11" s="83">
        <v>0</v>
      </c>
      <c r="J11"/>
      <c r="L11" s="336" t="s">
        <v>234</v>
      </c>
      <c r="M11" s="339" t="e" cm="1">
        <f t="array" ref="M11">INDEX(#REF!,MATCH(LEFT($L11,3),LEFT(#REF!,3),0))*10^3/INDEX(#REF!,MATCH($L11,#REF!,0))</f>
        <v>#REF!</v>
      </c>
      <c r="N11" s="340" t="e" cm="1">
        <f t="array" ref="N11">INDEX(#REF!,MATCH(LEFT($L11,3),LEFT(#REF!,3),0))*10^3/INDEX(#REF!,MATCH($L11,#REF!,0))</f>
        <v>#REF!</v>
      </c>
    </row>
    <row r="12" spans="1:14" ht="15.75" thickBot="1" x14ac:dyDescent="0.3">
      <c r="A12" s="19" t="str">
        <f t="shared" si="0"/>
        <v>General ServicePer Customer Summer Peak Reduction (%)</v>
      </c>
      <c r="B12" s="4" t="s">
        <v>18</v>
      </c>
      <c r="C12" s="4" t="s">
        <v>19</v>
      </c>
      <c r="D12" s="4" t="str">
        <f>$D$6</f>
        <v>General Service</v>
      </c>
      <c r="F12" s="97"/>
      <c r="H12" s="97"/>
      <c r="J12"/>
      <c r="L12" s="4"/>
      <c r="M12" s="4"/>
      <c r="N12" s="4"/>
    </row>
    <row r="13" spans="1:14" x14ac:dyDescent="0.25">
      <c r="A13" s="19" t="str">
        <f t="shared" si="0"/>
        <v>General ServicePer Customer Summer Peak Reduction (kW)</v>
      </c>
      <c r="B13" s="4" t="s">
        <v>20</v>
      </c>
      <c r="C13" s="4" t="s">
        <v>91</v>
      </c>
      <c r="D13" s="4" t="str">
        <f>$D$6</f>
        <v>General Service</v>
      </c>
      <c r="F13" s="128">
        <v>1.68</v>
      </c>
      <c r="G13" s="149"/>
      <c r="H13" s="128">
        <v>1.68</v>
      </c>
      <c r="J13" s="140" t="s">
        <v>287</v>
      </c>
      <c r="L13" s="328" t="s">
        <v>489</v>
      </c>
      <c r="M13" s="329" t="s">
        <v>151</v>
      </c>
      <c r="N13" s="330" t="s">
        <v>152</v>
      </c>
    </row>
    <row r="14" spans="1:14" x14ac:dyDescent="0.25">
      <c r="A14" s="19" t="str">
        <f t="shared" si="0"/>
        <v>General ServicePer Customer Winter Peak Reduction (%)</v>
      </c>
      <c r="B14" s="4" t="s">
        <v>21</v>
      </c>
      <c r="C14" s="4" t="s">
        <v>19</v>
      </c>
      <c r="D14" s="4" t="str">
        <f>$D$6</f>
        <v>General Service</v>
      </c>
      <c r="F14" s="97"/>
      <c r="H14" s="97"/>
      <c r="J14"/>
      <c r="L14" s="366" t="s">
        <v>471</v>
      </c>
      <c r="M14" s="365" t="e">
        <f>IF(F13&gt;0,F13/INDEX($M$3:$M$6,MATCH($D13,$L$3:$L$6,0)),F12*INDEX($M$3:$M$6,MATCH($D13,$L$3:$L$6,0)))</f>
        <v>#REF!</v>
      </c>
      <c r="N14" s="367" t="e">
        <f>IF(H13&gt;0,H13/INDEX($M$8:$M$11,MATCH($D13,$L$8:$L$11,0)),H12*INDEX($M$8:$M$11,MATCH($D13,$L$8:$L$11,0)))</f>
        <v>#REF!</v>
      </c>
    </row>
    <row r="15" spans="1:14" ht="15.75" thickBot="1" x14ac:dyDescent="0.3">
      <c r="A15" s="19" t="str">
        <f t="shared" si="0"/>
        <v>General ServicePer Customer Winter Peak Reduction (kW)</v>
      </c>
      <c r="B15" s="4" t="s">
        <v>22</v>
      </c>
      <c r="C15" s="4" t="s">
        <v>91</v>
      </c>
      <c r="D15" s="4" t="str">
        <f>$D$6</f>
        <v>General Service</v>
      </c>
      <c r="F15" s="86">
        <v>0</v>
      </c>
      <c r="H15" s="86">
        <v>0</v>
      </c>
      <c r="J15" t="s">
        <v>316</v>
      </c>
      <c r="L15" s="368" t="s">
        <v>472</v>
      </c>
      <c r="M15" s="369" t="e">
        <f>IF(F15&gt;0,F15/INDEX($N$3:$N$6,MATCH($D15,$L$3:$L$6,0)),F14*INDEX($N$3:$N$6,MATCH($D15,$L$3:$L$6,0)))</f>
        <v>#REF!</v>
      </c>
      <c r="N15" s="370" t="e">
        <f>IF(H15&gt;0,H15/INDEX($N$8:$N$11,MATCH($D15,$L$8:$L$11,0)),H14*INDEX($N$8:$N$11,MATCH($D15,$L$8:$L$11,0)))</f>
        <v>#REF!</v>
      </c>
    </row>
    <row r="16" spans="1:14" x14ac:dyDescent="0.25">
      <c r="A16" s="19" t="str">
        <f t="shared" si="0"/>
        <v/>
      </c>
    </row>
    <row r="17" spans="1:18" x14ac:dyDescent="0.25">
      <c r="A17" s="19"/>
      <c r="B17" s="7" t="s">
        <v>48</v>
      </c>
      <c r="C17" s="8"/>
      <c r="D17" s="8"/>
      <c r="F17" s="8"/>
      <c r="H17" s="8"/>
      <c r="J17" s="9"/>
    </row>
    <row r="18" spans="1:18" x14ac:dyDescent="0.25">
      <c r="A18" s="19" t="str">
        <f t="shared" ref="A18:A36" si="1">D18&amp;B18</f>
        <v>General ServiceProgram Development Cost</v>
      </c>
      <c r="B18" s="4" t="s">
        <v>40</v>
      </c>
      <c r="C18" s="4" t="s">
        <v>41</v>
      </c>
      <c r="D18" s="4" t="str">
        <f t="shared" ref="D18:D36" si="2">$D$6</f>
        <v>General Service</v>
      </c>
      <c r="F18" s="87">
        <f>$O$26*INDEX($P$28:$Q$33,MATCH($D18,$O$28:$O$33,0),MATCH(F$5,$P$27:$Q$27,0))</f>
        <v>24086.779264386358</v>
      </c>
      <c r="H18" s="87">
        <f>$O$26*INDEX($P$28:$Q$33,MATCH($D18,$O$28:$O$33,0),MATCH(H$5,$P$27:$Q$27,0))</f>
        <v>18015.546319519955</v>
      </c>
      <c r="J18" t="s">
        <v>113</v>
      </c>
      <c r="N18" s="4"/>
      <c r="O18" s="4"/>
      <c r="P18" s="4"/>
      <c r="Q18" s="4"/>
      <c r="R18" s="4"/>
    </row>
    <row r="19" spans="1:18" x14ac:dyDescent="0.25">
      <c r="A19" s="19" t="str">
        <f>D19&amp;B19</f>
        <v>General ServiceProgram Development Cost (per MW basis)</v>
      </c>
      <c r="B19" s="4" t="s">
        <v>134</v>
      </c>
      <c r="C19" s="4" t="str">
        <f>C21</f>
        <v>$/MW @meter</v>
      </c>
      <c r="D19" s="4" t="str">
        <f t="shared" si="2"/>
        <v>General Service</v>
      </c>
      <c r="F19" s="115" t="str">
        <f>IFERROR(F18/INDEX(#REF!,MATCH($D19,$O$28:$O$32,0),MATCH(F$5,#REF!,0)),"-")</f>
        <v>-</v>
      </c>
      <c r="G19" s="116"/>
      <c r="H19" s="115" t="str">
        <f>IFERROR(H18/INDEX(#REF!,MATCH($D19,$O$28:$O$32,0),MATCH(H$5,#REF!,0)),"-")</f>
        <v>-</v>
      </c>
      <c r="I19" s="116"/>
      <c r="N19" s="4"/>
      <c r="O19" s="64" t="s">
        <v>326</v>
      </c>
      <c r="P19" s="64"/>
      <c r="Q19" s="64"/>
      <c r="R19" s="64"/>
    </row>
    <row r="20" spans="1:18" x14ac:dyDescent="0.25">
      <c r="A20" s="19" t="str">
        <f>D20&amp;B20</f>
        <v>General ServiceAnnual Program Administration Cost</v>
      </c>
      <c r="B20" s="4" t="s">
        <v>4</v>
      </c>
      <c r="C20" s="4" t="s">
        <v>28</v>
      </c>
      <c r="D20" s="4" t="str">
        <f t="shared" si="2"/>
        <v>General Service</v>
      </c>
      <c r="F20" s="87">
        <f>$O$24*INDEX($P$28:$Q$33,MATCH($D20,$O$28:$O$33,0),MATCH(F$5,$P$27:$Q$27,0))</f>
        <v>19269.423411509088</v>
      </c>
      <c r="H20" s="87">
        <f>$O$24*INDEX($P$28:$Q$33,MATCH($D20,$O$28:$O$33,0),MATCH(H$5,$P$27:$Q$27,0))</f>
        <v>14412.437055615963</v>
      </c>
      <c r="J20" t="s">
        <v>113</v>
      </c>
      <c r="N20" s="4"/>
      <c r="O20" s="64"/>
      <c r="P20" s="64"/>
      <c r="Q20" s="64"/>
      <c r="R20" s="64"/>
    </row>
    <row r="21" spans="1:18" x14ac:dyDescent="0.25">
      <c r="A21" s="19" t="str">
        <f t="shared" si="1"/>
        <v>General ServiceAnnual Program Administration Cost (per MW basis)</v>
      </c>
      <c r="B21" s="4" t="s">
        <v>89</v>
      </c>
      <c r="C21" s="4" t="s">
        <v>94</v>
      </c>
      <c r="D21" s="4" t="str">
        <f t="shared" si="2"/>
        <v>General Service</v>
      </c>
      <c r="F21" s="115" t="str">
        <f>IFERROR(F20/INDEX(#REF!,MATCH($D21,$O$28:$O$32,0),MATCH(F$5,#REF!,0)),"-")</f>
        <v>-</v>
      </c>
      <c r="G21" s="116"/>
      <c r="H21" s="115" t="str">
        <f>IFERROR(H20/INDEX(#REF!,MATCH($D21,$O$28:$O$32,0),MATCH(H$5,#REF!,0)),"-")</f>
        <v>-</v>
      </c>
      <c r="I21" s="116"/>
      <c r="J21"/>
      <c r="N21" s="4"/>
      <c r="O21" s="64" t="s">
        <v>551</v>
      </c>
      <c r="P21" s="64"/>
      <c r="Q21" s="64"/>
      <c r="R21" s="64"/>
    </row>
    <row r="22" spans="1:18" x14ac:dyDescent="0.25">
      <c r="A22" s="19" t="str">
        <f t="shared" si="1"/>
        <v>General ServicePer Customer Annual Marketing/Recruitment Cost</v>
      </c>
      <c r="B22" s="4" t="s">
        <v>35</v>
      </c>
      <c r="C22" s="4" t="s">
        <v>36</v>
      </c>
      <c r="D22" s="4" t="str">
        <f t="shared" si="2"/>
        <v>General Service</v>
      </c>
      <c r="F22" s="87">
        <v>100</v>
      </c>
      <c r="H22" s="87">
        <v>100</v>
      </c>
      <c r="J22" t="s">
        <v>171</v>
      </c>
      <c r="N22" s="4"/>
      <c r="O22" s="64"/>
      <c r="P22" s="64"/>
      <c r="Q22" s="64"/>
      <c r="R22" s="64"/>
    </row>
    <row r="23" spans="1:18" x14ac:dyDescent="0.25">
      <c r="A23" s="19" t="str">
        <f t="shared" si="1"/>
        <v>General ServiceAnnual O&amp;M Cost</v>
      </c>
      <c r="B23" s="4" t="s">
        <v>27</v>
      </c>
      <c r="C23" s="4" t="s">
        <v>5</v>
      </c>
      <c r="D23" s="4" t="str">
        <f t="shared" si="2"/>
        <v>General Service</v>
      </c>
      <c r="F23" s="87">
        <v>84</v>
      </c>
      <c r="H23" s="87">
        <v>84</v>
      </c>
      <c r="J23" t="s">
        <v>172</v>
      </c>
      <c r="N23" s="4"/>
      <c r="O23" s="65" t="s">
        <v>111</v>
      </c>
      <c r="P23" s="66"/>
      <c r="Q23" s="64"/>
      <c r="R23" s="64"/>
    </row>
    <row r="24" spans="1:18" x14ac:dyDescent="0.25">
      <c r="A24" s="19" t="str">
        <f t="shared" si="1"/>
        <v>General ServiceAnnual O&amp;M Cost per MW</v>
      </c>
      <c r="B24" s="4" t="s">
        <v>88</v>
      </c>
      <c r="C24" s="4" t="s">
        <v>94</v>
      </c>
      <c r="D24" s="4" t="str">
        <f t="shared" si="2"/>
        <v>General Service</v>
      </c>
      <c r="F24" s="87">
        <v>0</v>
      </c>
      <c r="H24" s="87">
        <v>0</v>
      </c>
      <c r="J24"/>
      <c r="N24" s="4"/>
      <c r="O24" s="388">
        <f>INDEX('Admin Costs and Asmptns.'!$D$14:$D$28,MATCH(IF(LEFT($C$1,9)="Ancillary","Ancillary Services",IF(LEFT($C$1,9)="CTA-2045 ", "CTA-2045 ",IF(LEFT($C$1,9)="Time-of-u","Time-of-use Rates",$C$1))),'Admin Costs and Asmptns.'!$B$14:$B$28,0))</f>
        <v>60000</v>
      </c>
      <c r="P24" s="64"/>
      <c r="Q24" s="66"/>
      <c r="R24" s="66"/>
    </row>
    <row r="25" spans="1:18" x14ac:dyDescent="0.25">
      <c r="A25" s="19" t="str">
        <f t="shared" si="1"/>
        <v>General ServiceCost of Equip + Install</v>
      </c>
      <c r="B25" s="4" t="s">
        <v>29</v>
      </c>
      <c r="C25" s="4" t="s">
        <v>30</v>
      </c>
      <c r="D25" s="4" t="str">
        <f t="shared" si="2"/>
        <v>General Service</v>
      </c>
      <c r="F25" s="87">
        <v>0</v>
      </c>
      <c r="H25" s="87">
        <v>0</v>
      </c>
      <c r="N25" s="4"/>
      <c r="O25" s="65" t="s">
        <v>112</v>
      </c>
      <c r="P25" s="64"/>
      <c r="Q25" s="64"/>
      <c r="R25" s="64"/>
    </row>
    <row r="26" spans="1:18" x14ac:dyDescent="0.25">
      <c r="A26" s="19" t="str">
        <f t="shared" si="1"/>
        <v>General ServiceCost of Equip + Install (per kW basis)</v>
      </c>
      <c r="B26" s="4" t="s">
        <v>90</v>
      </c>
      <c r="C26" s="4" t="s">
        <v>92</v>
      </c>
      <c r="D26" s="4" t="str">
        <f t="shared" si="2"/>
        <v>General Service</v>
      </c>
      <c r="F26" s="87">
        <v>1680</v>
      </c>
      <c r="H26" s="87">
        <v>1680</v>
      </c>
      <c r="J26" t="s">
        <v>173</v>
      </c>
      <c r="N26" s="4"/>
      <c r="O26" s="388">
        <f>INDEX('Admin Costs and Asmptns.'!$E$14:$E$28,MATCH(IF(LEFT($C$1,9)="Ancillary","Ancillary Services",IF(LEFT($C$1,9)="CTA-2045 ", "CTA-2045 ",IF(LEFT($C$1,9)="Time-of-u","Time-of-use Rates",$C$1))),'Admin Costs and Asmptns.'!$B$14:$B$28,0))</f>
        <v>75000</v>
      </c>
      <c r="P26" s="64"/>
      <c r="Q26" s="64"/>
      <c r="R26" s="64"/>
    </row>
    <row r="27" spans="1:18" x14ac:dyDescent="0.25">
      <c r="A27" s="19" t="str">
        <f t="shared" si="1"/>
        <v>General ServiceAMI Cost</v>
      </c>
      <c r="B27" s="4" t="s">
        <v>23</v>
      </c>
      <c r="C27" s="4" t="s">
        <v>87</v>
      </c>
      <c r="D27" s="4" t="str">
        <f t="shared" si="2"/>
        <v>General Service</v>
      </c>
      <c r="F27" s="87">
        <v>0</v>
      </c>
      <c r="H27" s="87">
        <v>0</v>
      </c>
      <c r="J27"/>
      <c r="N27" s="4"/>
      <c r="O27" s="64"/>
      <c r="P27" s="64" t="s">
        <v>151</v>
      </c>
      <c r="Q27" s="64" t="s">
        <v>152</v>
      </c>
      <c r="R27" s="64"/>
    </row>
    <row r="28" spans="1:18" x14ac:dyDescent="0.25">
      <c r="A28" s="19" t="str">
        <f t="shared" si="1"/>
        <v>General ServiceSummer DR Event Hours</v>
      </c>
      <c r="B28" s="4" t="s">
        <v>24</v>
      </c>
      <c r="C28" s="4" t="s">
        <v>25</v>
      </c>
      <c r="D28" s="4" t="str">
        <f t="shared" si="2"/>
        <v>General Service</v>
      </c>
      <c r="F28" s="88">
        <v>36</v>
      </c>
      <c r="H28" s="88">
        <v>36</v>
      </c>
      <c r="J28" t="s">
        <v>174</v>
      </c>
      <c r="N28" s="4"/>
      <c r="O28" s="64" t="s">
        <v>13</v>
      </c>
      <c r="P28" s="129" cm="1">
        <f t="array" ref="P28">INDEX('Admin Costs and Asmptns.'!$C$39:$K$70,MATCH($C$1,'Admin Costs and Asmptns.'!$B$39:$B$70,0),MATCH(P$27&amp;"_"&amp;$O28,'Admin Costs and Asmptns.'!$C$37:$K$37&amp;"_"&amp;'Admin Costs and Asmptns.'!$C$38:$K$38,0))</f>
        <v>0</v>
      </c>
      <c r="Q28" s="129" cm="1">
        <f t="array" ref="Q28">INDEX('Admin Costs and Asmptns.'!$C$39:$K$70,MATCH($C$1,'Admin Costs and Asmptns.'!$B$39:$B$70,0),MATCH(Q$27&amp;"_"&amp;$O28,'Admin Costs and Asmptns.'!$C$37:$K$37&amp;"_"&amp;'Admin Costs and Asmptns.'!$C$38:$K$38,0))</f>
        <v>0</v>
      </c>
      <c r="R28" s="129"/>
    </row>
    <row r="29" spans="1:18" x14ac:dyDescent="0.25">
      <c r="A29" s="19" t="str">
        <f t="shared" si="1"/>
        <v>General ServiceWinter DR Event Hours</v>
      </c>
      <c r="B29" s="4" t="s">
        <v>26</v>
      </c>
      <c r="C29" s="4" t="s">
        <v>25</v>
      </c>
      <c r="D29" s="4" t="str">
        <f t="shared" si="2"/>
        <v>General Service</v>
      </c>
      <c r="F29" s="88"/>
      <c r="H29" s="88"/>
      <c r="J29"/>
      <c r="N29" s="4"/>
      <c r="O29" s="64" t="s">
        <v>232</v>
      </c>
      <c r="P29" s="129" cm="1">
        <f t="array" ref="P29">INDEX('Admin Costs and Asmptns.'!$C$39:$K$70,MATCH($C$1,'Admin Costs and Asmptns.'!$B$39:$B$70,0),MATCH(P$27&amp;"_"&amp;$O29,'Admin Costs and Asmptns.'!$C$37:$K$37&amp;"_"&amp;'Admin Costs and Asmptns.'!$C$38:$K$38,0))</f>
        <v>0.32115705685848478</v>
      </c>
      <c r="Q29" s="129" cm="1">
        <f t="array" ref="Q29">INDEX('Admin Costs and Asmptns.'!$C$39:$K$70,MATCH($C$1,'Admin Costs and Asmptns.'!$B$39:$B$70,0),MATCH(Q$27&amp;"_"&amp;$O29,'Admin Costs and Asmptns.'!$C$37:$K$37&amp;"_"&amp;'Admin Costs and Asmptns.'!$C$38:$K$38,0))</f>
        <v>0.24020728426026605</v>
      </c>
      <c r="R29" s="129"/>
    </row>
    <row r="30" spans="1:18" x14ac:dyDescent="0.25">
      <c r="A30" s="19" t="str">
        <f t="shared" si="1"/>
        <v>General ServicePer kW Annual Incentive</v>
      </c>
      <c r="B30" s="4" t="s">
        <v>37</v>
      </c>
      <c r="C30" s="4" t="s">
        <v>93</v>
      </c>
      <c r="D30" s="4" t="str">
        <f t="shared" si="2"/>
        <v>General Service</v>
      </c>
      <c r="F30" s="87">
        <v>0</v>
      </c>
      <c r="H30" s="87">
        <v>0</v>
      </c>
      <c r="J30"/>
      <c r="N30" s="4"/>
      <c r="O30" s="64" t="s">
        <v>233</v>
      </c>
      <c r="P30" s="129" cm="1">
        <f t="array" ref="P30">INDEX('Admin Costs and Asmptns.'!$C$39:$K$70,MATCH($C$1,'Admin Costs and Asmptns.'!$B$39:$B$70,0),MATCH(P$27&amp;"_"&amp;$O30,'Admin Costs and Asmptns.'!$C$37:$K$37&amp;"_"&amp;'Admin Costs and Asmptns.'!$C$38:$K$38,0))</f>
        <v>0.29422137742997745</v>
      </c>
      <c r="Q30" s="129" cm="1">
        <f t="array" ref="Q30">INDEX('Admin Costs and Asmptns.'!$C$39:$K$70,MATCH($C$1,'Admin Costs and Asmptns.'!$B$39:$B$70,0),MATCH(Q$27&amp;"_"&amp;$O30,'Admin Costs and Asmptns.'!$C$37:$K$37&amp;"_"&amp;'Admin Costs and Asmptns.'!$C$38:$K$38,0))</f>
        <v>0.13898498143052476</v>
      </c>
      <c r="R30" s="129"/>
    </row>
    <row r="31" spans="1:18" x14ac:dyDescent="0.25">
      <c r="A31" s="19" t="str">
        <f t="shared" si="1"/>
        <v>General ServicePer kWh Annual Incentive</v>
      </c>
      <c r="B31" s="4" t="s">
        <v>38</v>
      </c>
      <c r="C31" s="4" t="s">
        <v>95</v>
      </c>
      <c r="D31" s="4" t="str">
        <f t="shared" si="2"/>
        <v>General Service</v>
      </c>
      <c r="F31" s="87">
        <v>0</v>
      </c>
      <c r="G31" s="69"/>
      <c r="H31" s="87">
        <v>0</v>
      </c>
      <c r="J31"/>
      <c r="N31" s="4"/>
      <c r="O31" s="64" t="s">
        <v>234</v>
      </c>
      <c r="P31" s="95" cm="1">
        <f t="array" ref="P31">INDEX('Admin Costs and Asmptns.'!$C$39:$K$70,MATCH($C$1,'Admin Costs and Asmptns.'!$B$39:$B$70,0),MATCH(P$27&amp;"_"&amp;$O31,'Admin Costs and Asmptns.'!$C$37:$K$37&amp;"_"&amp;'Admin Costs and Asmptns.'!$C$38:$K$38,0))</f>
        <v>3.5629781386152079E-3</v>
      </c>
      <c r="Q31" s="95" cm="1">
        <f t="array" ref="Q31">INDEX('Admin Costs and Asmptns.'!$C$39:$K$70,MATCH($C$1,'Admin Costs and Asmptns.'!$B$39:$B$70,0),MATCH(Q$27&amp;"_"&amp;$O31,'Admin Costs and Asmptns.'!$C$37:$K$37&amp;"_"&amp;'Admin Costs and Asmptns.'!$C$38:$K$38,0))</f>
        <v>1.866321882131775E-3</v>
      </c>
      <c r="R31" s="95"/>
    </row>
    <row r="32" spans="1:18" x14ac:dyDescent="0.25">
      <c r="A32" s="19" t="str">
        <f t="shared" si="1"/>
        <v>General ServicePer Participant Annual Incentive</v>
      </c>
      <c r="B32" s="4" t="s">
        <v>39</v>
      </c>
      <c r="C32" s="4" t="s">
        <v>5</v>
      </c>
      <c r="D32" s="4" t="str">
        <f t="shared" si="2"/>
        <v>General Service</v>
      </c>
      <c r="F32" s="87">
        <v>0</v>
      </c>
      <c r="H32" s="87">
        <v>0</v>
      </c>
      <c r="J32" t="s">
        <v>175</v>
      </c>
      <c r="N32" s="4"/>
      <c r="O32" s="64"/>
      <c r="P32" s="67"/>
      <c r="Q32" s="67"/>
      <c r="R32" s="67"/>
    </row>
    <row r="33" spans="1:18" x14ac:dyDescent="0.25">
      <c r="A33" s="19" t="str">
        <f t="shared" si="1"/>
        <v>General ServiceProgram Life</v>
      </c>
      <c r="B33" s="4" t="s">
        <v>42</v>
      </c>
      <c r="C33" s="4" t="s">
        <v>43</v>
      </c>
      <c r="D33" s="4" t="str">
        <f t="shared" si="2"/>
        <v>General Service</v>
      </c>
      <c r="F33" s="93">
        <v>20</v>
      </c>
      <c r="H33" s="93">
        <v>20</v>
      </c>
      <c r="J33"/>
      <c r="N33" s="4"/>
      <c r="O33" s="64" t="s">
        <v>123</v>
      </c>
      <c r="P33" s="181">
        <f>SUM(P28:P31)</f>
        <v>0.61894141242707745</v>
      </c>
      <c r="Q33" s="181">
        <f>SUM(Q28:Q31)</f>
        <v>0.38105858757292255</v>
      </c>
      <c r="R33" s="181">
        <f>SUM(P33:Q33)</f>
        <v>1</v>
      </c>
    </row>
    <row r="34" spans="1:18" x14ac:dyDescent="0.25">
      <c r="A34" s="19" t="str">
        <f t="shared" si="1"/>
        <v>General ServiceProgram Start Year</v>
      </c>
      <c r="B34" s="4" t="s">
        <v>44</v>
      </c>
      <c r="C34" s="4" t="s">
        <v>45</v>
      </c>
      <c r="D34" s="4" t="str">
        <f t="shared" si="2"/>
        <v>General Service</v>
      </c>
      <c r="F34" s="93">
        <v>2026</v>
      </c>
      <c r="H34" s="93">
        <f>F34</f>
        <v>2026</v>
      </c>
      <c r="J34"/>
      <c r="N34" s="4"/>
      <c r="O34" s="4"/>
      <c r="P34" s="4"/>
      <c r="Q34" s="4"/>
      <c r="R34" s="4"/>
    </row>
    <row r="35" spans="1:18" x14ac:dyDescent="0.25">
      <c r="A35" s="19" t="str">
        <f t="shared" si="1"/>
        <v>General ServiceDe-rate</v>
      </c>
      <c r="B35" s="4" t="s">
        <v>31</v>
      </c>
      <c r="C35" s="4" t="s">
        <v>32</v>
      </c>
      <c r="D35" s="4" t="str">
        <f t="shared" si="2"/>
        <v>General Service</v>
      </c>
      <c r="F35" s="90">
        <v>1</v>
      </c>
      <c r="H35" s="90">
        <v>1</v>
      </c>
      <c r="J35"/>
      <c r="N35" s="4"/>
      <c r="O35" s="4"/>
      <c r="P35" s="4"/>
      <c r="Q35" s="4"/>
      <c r="R35" s="4"/>
    </row>
    <row r="36" spans="1:18" x14ac:dyDescent="0.25">
      <c r="A36" s="19" t="str">
        <f t="shared" si="1"/>
        <v>General ServiceNet to Gross Ratio (free ridership)</v>
      </c>
      <c r="B36" s="4" t="s">
        <v>33</v>
      </c>
      <c r="C36" s="4" t="s">
        <v>34</v>
      </c>
      <c r="D36" s="4" t="str">
        <f t="shared" si="2"/>
        <v>General Service</v>
      </c>
      <c r="F36" s="90">
        <v>1</v>
      </c>
      <c r="H36" s="90">
        <v>1</v>
      </c>
      <c r="J36" s="126"/>
      <c r="N36" s="4"/>
      <c r="O36" s="99"/>
      <c r="P36" s="99"/>
      <c r="Q36" s="100"/>
    </row>
    <row r="39" spans="1:18" ht="26.25" x14ac:dyDescent="0.25">
      <c r="B39" s="556" t="s">
        <v>10</v>
      </c>
      <c r="C39" s="556" t="s">
        <v>0</v>
      </c>
      <c r="D39" s="556" t="s">
        <v>8</v>
      </c>
      <c r="E39" s="14"/>
      <c r="F39" s="15" t="str">
        <f>$F$2</f>
        <v>Market Potential</v>
      </c>
      <c r="G39" s="14"/>
      <c r="H39" s="15" t="str">
        <f>$F$2</f>
        <v>Market Potential</v>
      </c>
      <c r="I39" s="14"/>
      <c r="J39" s="556"/>
    </row>
    <row r="40" spans="1:18" x14ac:dyDescent="0.25">
      <c r="B40" s="557"/>
      <c r="C40" s="557"/>
      <c r="D40" s="557"/>
      <c r="E40" s="14"/>
      <c r="F40" s="42" t="s">
        <v>7</v>
      </c>
      <c r="G40" s="14"/>
      <c r="H40" s="42" t="s">
        <v>7</v>
      </c>
      <c r="I40" s="14"/>
      <c r="J40" s="557"/>
    </row>
    <row r="41" spans="1:18" x14ac:dyDescent="0.25">
      <c r="B41" s="557"/>
      <c r="C41" s="557"/>
      <c r="D41" s="557"/>
      <c r="E41" s="14"/>
      <c r="F41" s="15" t="str">
        <f>F$5</f>
        <v>WA</v>
      </c>
      <c r="G41" s="14"/>
      <c r="H41" s="15" t="str">
        <f>H$5</f>
        <v>ID</v>
      </c>
      <c r="I41" s="14"/>
      <c r="J41" s="557"/>
    </row>
    <row r="42" spans="1:18" x14ac:dyDescent="0.25">
      <c r="B42" s="7" t="s">
        <v>76</v>
      </c>
      <c r="C42" s="8"/>
      <c r="D42" s="8"/>
      <c r="F42" s="8"/>
      <c r="H42" s="8"/>
      <c r="J42" s="9"/>
    </row>
    <row r="43" spans="1:18" x14ac:dyDescent="0.25">
      <c r="A43" s="19" t="str">
        <f>D43&amp;B43</f>
        <v>Large General ServiceSteady State Participation Rate</v>
      </c>
      <c r="B43" s="4" t="s">
        <v>78</v>
      </c>
      <c r="C43" s="4" t="s">
        <v>79</v>
      </c>
      <c r="D43" s="41" t="s">
        <v>233</v>
      </c>
      <c r="F43" s="83">
        <v>1.4999999999999999E-2</v>
      </c>
      <c r="H43" s="83">
        <v>1.4999999999999999E-2</v>
      </c>
      <c r="J43" t="s">
        <v>170</v>
      </c>
      <c r="K43" t="s">
        <v>176</v>
      </c>
    </row>
    <row r="44" spans="1:18" x14ac:dyDescent="0.25">
      <c r="A44" s="19" t="str">
        <f>D44&amp;B44</f>
        <v xml:space="preserve">Large General ServiceProgram ramp up period </v>
      </c>
      <c r="B44" s="4" t="s">
        <v>1</v>
      </c>
      <c r="C44" s="4" t="s">
        <v>2</v>
      </c>
      <c r="D44" s="4" t="str">
        <f>$D$43</f>
        <v>Large General Service</v>
      </c>
      <c r="F44" s="189">
        <v>5</v>
      </c>
      <c r="G44" s="190"/>
      <c r="H44" s="189">
        <v>5</v>
      </c>
      <c r="J44"/>
    </row>
    <row r="45" spans="1:18" x14ac:dyDescent="0.25">
      <c r="A45" s="19" t="str">
        <f>D45&amp;B45</f>
        <v>Large General ServiceProgram Dropout Rate (Attrition)</v>
      </c>
      <c r="B45" s="4" t="s">
        <v>75</v>
      </c>
      <c r="C45" s="4" t="s">
        <v>80</v>
      </c>
      <c r="D45" s="4" t="str">
        <f>$D$43</f>
        <v>Large General Service</v>
      </c>
      <c r="F45" s="83">
        <v>0.01</v>
      </c>
      <c r="H45" s="83">
        <v>0.01</v>
      </c>
      <c r="J45" s="125"/>
    </row>
    <row r="46" spans="1:18" x14ac:dyDescent="0.25">
      <c r="A46" s="19" t="str">
        <f>D46&amp;B46</f>
        <v/>
      </c>
    </row>
    <row r="47" spans="1:18" x14ac:dyDescent="0.25">
      <c r="A47" s="19"/>
      <c r="B47" s="7" t="s">
        <v>47</v>
      </c>
      <c r="C47" s="8"/>
      <c r="D47" s="8"/>
      <c r="F47" s="8"/>
      <c r="H47" s="8"/>
      <c r="J47" s="9"/>
    </row>
    <row r="48" spans="1:18" x14ac:dyDescent="0.25">
      <c r="A48" s="19" t="str">
        <f t="shared" ref="A48:A53" si="3">D48&amp;B48</f>
        <v>Large General ServiceEvent Non-Performance Rate</v>
      </c>
      <c r="B48" s="4" t="s">
        <v>11</v>
      </c>
      <c r="C48" s="4" t="s">
        <v>12</v>
      </c>
      <c r="D48" s="4" t="str">
        <f>$D$43</f>
        <v>Large General Service</v>
      </c>
      <c r="F48" s="83">
        <v>0</v>
      </c>
      <c r="H48" s="83">
        <v>0</v>
      </c>
      <c r="J48"/>
    </row>
    <row r="49" spans="1:14" ht="15.75" thickBot="1" x14ac:dyDescent="0.3">
      <c r="A49" s="19" t="str">
        <f t="shared" si="3"/>
        <v>Large General ServicePer Customer Summer Peak Reduction (%)</v>
      </c>
      <c r="B49" s="4" t="s">
        <v>18</v>
      </c>
      <c r="C49" s="4" t="s">
        <v>19</v>
      </c>
      <c r="D49" s="4" t="str">
        <f>$D$43</f>
        <v>Large General Service</v>
      </c>
      <c r="F49" s="107"/>
      <c r="G49" s="60"/>
      <c r="H49" s="107"/>
      <c r="J49"/>
    </row>
    <row r="50" spans="1:14" x14ac:dyDescent="0.25">
      <c r="A50" s="19" t="str">
        <f t="shared" si="3"/>
        <v>Large General ServicePer Customer Summer Peak Reduction (kW)</v>
      </c>
      <c r="B50" s="4" t="s">
        <v>20</v>
      </c>
      <c r="C50" s="4" t="s">
        <v>91</v>
      </c>
      <c r="D50" s="4" t="str">
        <f>$D$43</f>
        <v>Large General Service</v>
      </c>
      <c r="F50" s="128">
        <v>8.4</v>
      </c>
      <c r="G50" s="60"/>
      <c r="H50" s="128">
        <v>8.4</v>
      </c>
      <c r="J50" s="140" t="s">
        <v>287</v>
      </c>
      <c r="L50" s="328" t="s">
        <v>489</v>
      </c>
      <c r="M50" s="329" t="s">
        <v>151</v>
      </c>
      <c r="N50" s="330" t="s">
        <v>152</v>
      </c>
    </row>
    <row r="51" spans="1:14" x14ac:dyDescent="0.25">
      <c r="A51" s="19" t="str">
        <f t="shared" si="3"/>
        <v>Large General ServicePer Customer Winter Peak Reduction (%)</v>
      </c>
      <c r="B51" s="4" t="s">
        <v>21</v>
      </c>
      <c r="C51" s="4" t="s">
        <v>19</v>
      </c>
      <c r="D51" s="4" t="str">
        <f>$D$43</f>
        <v>Large General Service</v>
      </c>
      <c r="F51" s="107"/>
      <c r="G51" s="60"/>
      <c r="H51" s="107"/>
      <c r="J51"/>
      <c r="L51" s="366" t="s">
        <v>471</v>
      </c>
      <c r="M51" s="365" t="e">
        <f>IF(F50&gt;0,F50/INDEX($M$3:$M$6,MATCH($D50,$L$3:$L$6,0)),F49*INDEX($M$3:$M$6,MATCH($D50,$L$3:$L$6,0)))</f>
        <v>#REF!</v>
      </c>
      <c r="N51" s="367" t="e">
        <f>IF(H50&gt;0,H50/INDEX($M$8:$M$11,MATCH($D50,$L$8:$L$11,0)),H49*INDEX($M$8:$M$11,MATCH($D50,$L$8:$L$11,0)))</f>
        <v>#REF!</v>
      </c>
    </row>
    <row r="52" spans="1:14" ht="15.75" thickBot="1" x14ac:dyDescent="0.3">
      <c r="A52" s="19" t="str">
        <f t="shared" si="3"/>
        <v>Large General ServicePer Customer Winter Peak Reduction (kW)</v>
      </c>
      <c r="B52" s="4" t="s">
        <v>22</v>
      </c>
      <c r="C52" s="4" t="s">
        <v>91</v>
      </c>
      <c r="D52" s="4" t="str">
        <f>$D$43</f>
        <v>Large General Service</v>
      </c>
      <c r="F52" s="86"/>
      <c r="H52" s="86"/>
      <c r="J52" t="s">
        <v>316</v>
      </c>
      <c r="L52" s="368" t="s">
        <v>472</v>
      </c>
      <c r="M52" s="369" t="e">
        <f>IF(F52&gt;0,F52/INDEX($N$3:$N$6,MATCH($D52,$L$3:$L$6,0)),F51*INDEX($N$3:$N$6,MATCH($D52,$L$3:$L$6,0)))</f>
        <v>#REF!</v>
      </c>
      <c r="N52" s="370" t="e">
        <f>IF(H52&gt;0,H52/INDEX($N$8:$N$11,MATCH($D52,$L$8:$L$11,0)),H51*INDEX($N$8:$N$11,MATCH($D52,$L$8:$L$11,0)))</f>
        <v>#REF!</v>
      </c>
    </row>
    <row r="53" spans="1:14" x14ac:dyDescent="0.25">
      <c r="A53" s="19" t="str">
        <f t="shared" si="3"/>
        <v/>
      </c>
    </row>
    <row r="54" spans="1:14" x14ac:dyDescent="0.25">
      <c r="A54" s="19"/>
      <c r="B54" s="7" t="s">
        <v>48</v>
      </c>
      <c r="C54" s="8"/>
      <c r="D54" s="8"/>
      <c r="F54" s="8"/>
      <c r="H54" s="8"/>
      <c r="J54" s="9"/>
    </row>
    <row r="55" spans="1:14" x14ac:dyDescent="0.25">
      <c r="A55" s="19" t="str">
        <f t="shared" ref="A55:A73" si="4">D55&amp;B55</f>
        <v>Large General ServiceProgram Development Cost</v>
      </c>
      <c r="B55" s="4" t="s">
        <v>40</v>
      </c>
      <c r="C55" s="4" t="s">
        <v>41</v>
      </c>
      <c r="D55" s="4" t="str">
        <f t="shared" ref="D55:D73" si="5">$D$43</f>
        <v>Large General Service</v>
      </c>
      <c r="F55" s="87">
        <f>$O$26*INDEX($P$28:$Q$33,MATCH($D55,$O$28:$O$33,0),MATCH(F$5,$P$27:$Q$27,0))</f>
        <v>22066.603307248308</v>
      </c>
      <c r="H55" s="87">
        <f>$O$26*INDEX($P$28:$Q$33,MATCH($D55,$O$28:$O$33,0),MATCH(H$5,$P$27:$Q$27,0))</f>
        <v>10423.873607289357</v>
      </c>
      <c r="J55" t="s">
        <v>113</v>
      </c>
    </row>
    <row r="56" spans="1:14" x14ac:dyDescent="0.25">
      <c r="A56" s="19" t="str">
        <f>D56&amp;B56</f>
        <v>Large General ServiceProgram Development Cost (per MW basis)</v>
      </c>
      <c r="B56" s="4" t="s">
        <v>134</v>
      </c>
      <c r="C56" s="4" t="str">
        <f>C58</f>
        <v>$/MW @meter</v>
      </c>
      <c r="D56" s="4" t="str">
        <f t="shared" si="5"/>
        <v>Large General Service</v>
      </c>
      <c r="F56" s="115" t="str">
        <f>IFERROR(F55/INDEX(#REF!,MATCH($D56,$O$28:$O$32,0),MATCH(F$5,#REF!,0)),"-")</f>
        <v>-</v>
      </c>
      <c r="G56" s="116"/>
      <c r="H56" s="115" t="str">
        <f>IFERROR(H55/INDEX(#REF!,MATCH($D56,$O$28:$O$32,0),MATCH(H$5,#REF!,0)),"-")</f>
        <v>-</v>
      </c>
      <c r="I56" s="116"/>
    </row>
    <row r="57" spans="1:14" x14ac:dyDescent="0.25">
      <c r="A57" s="19" t="str">
        <f>D57&amp;B57</f>
        <v>Large General ServiceAnnual Program Administration Cost</v>
      </c>
      <c r="B57" s="4" t="s">
        <v>4</v>
      </c>
      <c r="C57" s="4" t="s">
        <v>28</v>
      </c>
      <c r="D57" s="4" t="str">
        <f t="shared" si="5"/>
        <v>Large General Service</v>
      </c>
      <c r="F57" s="87">
        <f>$O$24*INDEX($P$28:$Q$33,MATCH($D57,$O$28:$O$33,0),MATCH(F$5,$P$27:$Q$27,0))</f>
        <v>17653.282645798648</v>
      </c>
      <c r="H57" s="87">
        <f>$O$24*INDEX($P$28:$Q$33,MATCH($D57,$O$28:$O$33,0),MATCH(H$5,$P$27:$Q$27,0))</f>
        <v>8339.0988858314849</v>
      </c>
      <c r="J57" t="s">
        <v>113</v>
      </c>
    </row>
    <row r="58" spans="1:14" x14ac:dyDescent="0.25">
      <c r="A58" s="19" t="str">
        <f t="shared" si="4"/>
        <v>Large General ServiceAnnual Program Administration Cost (per MW basis)</v>
      </c>
      <c r="B58" s="4" t="s">
        <v>89</v>
      </c>
      <c r="C58" s="4" t="s">
        <v>94</v>
      </c>
      <c r="D58" s="4" t="str">
        <f t="shared" si="5"/>
        <v>Large General Service</v>
      </c>
      <c r="F58" s="115" t="str">
        <f>IFERROR(F57/INDEX(#REF!,MATCH($D58,$O$28:$O$32,0),MATCH(F$5,#REF!,0)),"-")</f>
        <v>-</v>
      </c>
      <c r="G58" s="116"/>
      <c r="H58" s="115" t="str">
        <f>IFERROR(H57/INDEX(#REF!,MATCH($D58,$O$28:$O$32,0),MATCH(H$5,#REF!,0)),"-")</f>
        <v>-</v>
      </c>
      <c r="I58" s="116"/>
      <c r="J58"/>
    </row>
    <row r="59" spans="1:14" x14ac:dyDescent="0.25">
      <c r="A59" s="19" t="str">
        <f t="shared" si="4"/>
        <v>Large General ServicePer Customer Annual Marketing/Recruitment Cost</v>
      </c>
      <c r="B59" s="4" t="s">
        <v>35</v>
      </c>
      <c r="C59" s="4" t="s">
        <v>36</v>
      </c>
      <c r="D59" s="4" t="str">
        <f t="shared" si="5"/>
        <v>Large General Service</v>
      </c>
      <c r="F59" s="87">
        <f>$F$22</f>
        <v>100</v>
      </c>
      <c r="H59" s="87">
        <f>F59</f>
        <v>100</v>
      </c>
      <c r="J59" t="s">
        <v>171</v>
      </c>
    </row>
    <row r="60" spans="1:14" x14ac:dyDescent="0.25">
      <c r="A60" s="19" t="str">
        <f t="shared" si="4"/>
        <v>Large General ServiceAnnual O&amp;M Cost</v>
      </c>
      <c r="B60" s="4" t="s">
        <v>27</v>
      </c>
      <c r="C60" s="4" t="s">
        <v>5</v>
      </c>
      <c r="D60" s="4" t="str">
        <f t="shared" si="5"/>
        <v>Large General Service</v>
      </c>
      <c r="F60" s="87">
        <v>420</v>
      </c>
      <c r="H60" s="87">
        <v>420</v>
      </c>
      <c r="J60" t="s">
        <v>172</v>
      </c>
    </row>
    <row r="61" spans="1:14" x14ac:dyDescent="0.25">
      <c r="A61" s="19" t="str">
        <f t="shared" si="4"/>
        <v>Large General ServiceAnnual O&amp;M Cost per MW</v>
      </c>
      <c r="B61" s="4" t="s">
        <v>88</v>
      </c>
      <c r="C61" s="4" t="s">
        <v>94</v>
      </c>
      <c r="D61" s="4" t="str">
        <f t="shared" si="5"/>
        <v>Large General Service</v>
      </c>
      <c r="F61" s="87">
        <v>0</v>
      </c>
      <c r="H61" s="87">
        <v>0</v>
      </c>
      <c r="J61"/>
    </row>
    <row r="62" spans="1:14" x14ac:dyDescent="0.25">
      <c r="A62" s="19" t="str">
        <f t="shared" si="4"/>
        <v>Large General ServiceCost of Equip + Install</v>
      </c>
      <c r="B62" s="4" t="s">
        <v>29</v>
      </c>
      <c r="C62" s="4" t="s">
        <v>30</v>
      </c>
      <c r="D62" s="4" t="str">
        <f t="shared" si="5"/>
        <v>Large General Service</v>
      </c>
      <c r="F62" s="87">
        <v>0</v>
      </c>
      <c r="H62" s="87">
        <v>0</v>
      </c>
    </row>
    <row r="63" spans="1:14" x14ac:dyDescent="0.25">
      <c r="A63" s="19" t="str">
        <f t="shared" si="4"/>
        <v>Large General ServiceCost of Equip + Install (per kW basis)</v>
      </c>
      <c r="B63" s="4" t="s">
        <v>90</v>
      </c>
      <c r="C63" s="4" t="s">
        <v>92</v>
      </c>
      <c r="D63" s="4" t="str">
        <f t="shared" si="5"/>
        <v>Large General Service</v>
      </c>
      <c r="F63" s="87">
        <v>8400</v>
      </c>
      <c r="H63" s="87">
        <v>8400</v>
      </c>
      <c r="J63" t="s">
        <v>173</v>
      </c>
    </row>
    <row r="64" spans="1:14" x14ac:dyDescent="0.25">
      <c r="A64" s="19" t="str">
        <f t="shared" si="4"/>
        <v>Large General ServiceAMI Cost</v>
      </c>
      <c r="B64" s="4" t="s">
        <v>23</v>
      </c>
      <c r="C64" s="4" t="s">
        <v>87</v>
      </c>
      <c r="D64" s="4" t="str">
        <f t="shared" si="5"/>
        <v>Large General Service</v>
      </c>
      <c r="F64" s="87">
        <v>0</v>
      </c>
      <c r="H64" s="87">
        <v>0</v>
      </c>
      <c r="J64"/>
    </row>
    <row r="65" spans="1:10" x14ac:dyDescent="0.25">
      <c r="A65" s="19" t="str">
        <f t="shared" si="4"/>
        <v>Large General ServiceSummer DR Event Hours</v>
      </c>
      <c r="B65" s="4" t="s">
        <v>24</v>
      </c>
      <c r="C65" s="4" t="s">
        <v>25</v>
      </c>
      <c r="D65" s="4" t="str">
        <f t="shared" si="5"/>
        <v>Large General Service</v>
      </c>
      <c r="F65" s="88">
        <v>36</v>
      </c>
      <c r="H65" s="88">
        <v>36</v>
      </c>
      <c r="J65" t="s">
        <v>174</v>
      </c>
    </row>
    <row r="66" spans="1:10" x14ac:dyDescent="0.25">
      <c r="A66" s="19" t="str">
        <f t="shared" si="4"/>
        <v>Large General ServiceWinter DR Event Hours</v>
      </c>
      <c r="B66" s="4" t="s">
        <v>26</v>
      </c>
      <c r="C66" s="4" t="s">
        <v>25</v>
      </c>
      <c r="D66" s="4" t="str">
        <f t="shared" si="5"/>
        <v>Large General Service</v>
      </c>
      <c r="F66" s="88"/>
      <c r="H66" s="88"/>
    </row>
    <row r="67" spans="1:10" x14ac:dyDescent="0.25">
      <c r="A67" s="19" t="str">
        <f t="shared" si="4"/>
        <v>Large General ServicePer kW Annual Incentive</v>
      </c>
      <c r="B67" s="4" t="s">
        <v>37</v>
      </c>
      <c r="C67" s="4" t="s">
        <v>93</v>
      </c>
      <c r="D67" s="4" t="str">
        <f t="shared" si="5"/>
        <v>Large General Service</v>
      </c>
      <c r="F67" s="87">
        <v>0</v>
      </c>
      <c r="H67" s="87">
        <v>0</v>
      </c>
      <c r="J67"/>
    </row>
    <row r="68" spans="1:10" x14ac:dyDescent="0.25">
      <c r="A68" s="19" t="str">
        <f t="shared" si="4"/>
        <v>Large General ServicePer kWh Annual Incentive</v>
      </c>
      <c r="B68" s="4" t="s">
        <v>38</v>
      </c>
      <c r="C68" s="4" t="s">
        <v>95</v>
      </c>
      <c r="D68" s="4" t="str">
        <f t="shared" si="5"/>
        <v>Large General Service</v>
      </c>
      <c r="F68" s="89">
        <v>0</v>
      </c>
      <c r="H68" s="89">
        <v>0</v>
      </c>
      <c r="J68"/>
    </row>
    <row r="69" spans="1:10" x14ac:dyDescent="0.25">
      <c r="A69" s="19" t="str">
        <f t="shared" si="4"/>
        <v>Large General ServicePer Participant Annual Incentive</v>
      </c>
      <c r="B69" s="4" t="s">
        <v>39</v>
      </c>
      <c r="C69" s="4" t="s">
        <v>5</v>
      </c>
      <c r="D69" s="4" t="str">
        <f t="shared" si="5"/>
        <v>Large General Service</v>
      </c>
      <c r="F69" s="87">
        <v>0</v>
      </c>
      <c r="H69" s="87">
        <v>0</v>
      </c>
      <c r="J69" t="s">
        <v>175</v>
      </c>
    </row>
    <row r="70" spans="1:10" x14ac:dyDescent="0.25">
      <c r="A70" s="19" t="str">
        <f t="shared" si="4"/>
        <v>Large General ServiceProgram Life</v>
      </c>
      <c r="B70" s="4" t="s">
        <v>42</v>
      </c>
      <c r="C70" s="4" t="s">
        <v>43</v>
      </c>
      <c r="D70" s="4" t="str">
        <f t="shared" si="5"/>
        <v>Large General Service</v>
      </c>
      <c r="F70" s="93">
        <v>20</v>
      </c>
      <c r="H70" s="93">
        <v>20</v>
      </c>
    </row>
    <row r="71" spans="1:10" x14ac:dyDescent="0.25">
      <c r="A71" s="19" t="str">
        <f t="shared" si="4"/>
        <v>Large General ServiceProgram Start Year</v>
      </c>
      <c r="B71" s="4" t="s">
        <v>44</v>
      </c>
      <c r="C71" s="4" t="s">
        <v>45</v>
      </c>
      <c r="D71" s="4" t="str">
        <f t="shared" si="5"/>
        <v>Large General Service</v>
      </c>
      <c r="F71" s="93">
        <f>F34</f>
        <v>2026</v>
      </c>
      <c r="H71" s="93">
        <f>F71</f>
        <v>2026</v>
      </c>
      <c r="J71"/>
    </row>
    <row r="72" spans="1:10" x14ac:dyDescent="0.25">
      <c r="A72" s="19" t="str">
        <f t="shared" si="4"/>
        <v>Large General ServiceDe-rate</v>
      </c>
      <c r="B72" s="4" t="s">
        <v>31</v>
      </c>
      <c r="C72" s="4" t="s">
        <v>32</v>
      </c>
      <c r="D72" s="4" t="str">
        <f t="shared" si="5"/>
        <v>Large General Service</v>
      </c>
      <c r="F72" s="90">
        <v>1</v>
      </c>
      <c r="H72" s="90">
        <v>1</v>
      </c>
      <c r="J72"/>
    </row>
    <row r="73" spans="1:10" x14ac:dyDescent="0.25">
      <c r="A73" s="19" t="str">
        <f t="shared" si="4"/>
        <v>Large General ServiceNet to Gross Ratio (free ridership)</v>
      </c>
      <c r="B73" s="4" t="s">
        <v>33</v>
      </c>
      <c r="C73" s="4" t="s">
        <v>34</v>
      </c>
      <c r="D73" s="4" t="str">
        <f t="shared" si="5"/>
        <v>Large General Service</v>
      </c>
      <c r="F73" s="90">
        <v>1</v>
      </c>
      <c r="H73" s="90">
        <v>1</v>
      </c>
      <c r="J73" s="126"/>
    </row>
    <row r="77" spans="1:10" ht="26.25" x14ac:dyDescent="0.25">
      <c r="B77" s="556" t="s">
        <v>10</v>
      </c>
      <c r="C77" s="556" t="s">
        <v>0</v>
      </c>
      <c r="D77" s="556" t="s">
        <v>8</v>
      </c>
      <c r="E77" s="14"/>
      <c r="F77" s="15" t="str">
        <f>$F$2</f>
        <v>Market Potential</v>
      </c>
      <c r="G77" s="14"/>
      <c r="H77" s="15" t="str">
        <f>$F$2</f>
        <v>Market Potential</v>
      </c>
      <c r="I77" s="14"/>
      <c r="J77" s="556"/>
    </row>
    <row r="78" spans="1:10" x14ac:dyDescent="0.25">
      <c r="B78" s="557"/>
      <c r="C78" s="557"/>
      <c r="D78" s="557"/>
      <c r="E78" s="14"/>
      <c r="F78" s="42" t="s">
        <v>7</v>
      </c>
      <c r="G78" s="14"/>
      <c r="H78" s="42" t="s">
        <v>7</v>
      </c>
      <c r="I78" s="14"/>
      <c r="J78" s="557"/>
    </row>
    <row r="79" spans="1:10" x14ac:dyDescent="0.25">
      <c r="B79" s="557"/>
      <c r="C79" s="557"/>
      <c r="D79" s="557"/>
      <c r="E79" s="14"/>
      <c r="F79" s="15" t="str">
        <f>F$5</f>
        <v>WA</v>
      </c>
      <c r="G79" s="14"/>
      <c r="H79" s="15" t="str">
        <f>H$5</f>
        <v>ID</v>
      </c>
      <c r="I79" s="14"/>
      <c r="J79" s="557"/>
    </row>
    <row r="80" spans="1:10" x14ac:dyDescent="0.25">
      <c r="B80" s="7" t="s">
        <v>76</v>
      </c>
      <c r="C80" s="8"/>
      <c r="D80" s="8"/>
      <c r="F80" s="8"/>
      <c r="H80" s="8"/>
      <c r="J80" s="9"/>
    </row>
    <row r="81" spans="1:14" x14ac:dyDescent="0.25">
      <c r="A81" s="19" t="str">
        <f>D81&amp;B81</f>
        <v>Extra Large General ServiceSteady State Participation Rate</v>
      </c>
      <c r="B81" s="4" t="s">
        <v>78</v>
      </c>
      <c r="C81" s="4" t="s">
        <v>79</v>
      </c>
      <c r="D81" s="41" t="s">
        <v>234</v>
      </c>
      <c r="F81" s="83">
        <f>F43</f>
        <v>1.4999999999999999E-2</v>
      </c>
      <c r="H81" s="83">
        <f>H43</f>
        <v>1.4999999999999999E-2</v>
      </c>
      <c r="J81" t="s">
        <v>170</v>
      </c>
      <c r="K81" t="s">
        <v>282</v>
      </c>
    </row>
    <row r="82" spans="1:14" x14ac:dyDescent="0.25">
      <c r="A82" s="19" t="str">
        <f>D82&amp;B82</f>
        <v xml:space="preserve">Extra Large General ServiceProgram ramp up period </v>
      </c>
      <c r="B82" s="4" t="s">
        <v>1</v>
      </c>
      <c r="C82" s="4" t="s">
        <v>2</v>
      </c>
      <c r="D82" s="4" t="str">
        <f>$D$81</f>
        <v>Extra Large General Service</v>
      </c>
      <c r="F82" s="189">
        <v>5</v>
      </c>
      <c r="G82" s="190"/>
      <c r="H82" s="189">
        <v>5</v>
      </c>
      <c r="J82"/>
    </row>
    <row r="83" spans="1:14" x14ac:dyDescent="0.25">
      <c r="A83" s="19" t="str">
        <f>D83&amp;B83</f>
        <v>Extra Large General ServiceProgram Dropout Rate (Attrition)</v>
      </c>
      <c r="B83" s="4" t="s">
        <v>75</v>
      </c>
      <c r="C83" s="4" t="s">
        <v>80</v>
      </c>
      <c r="D83" s="4" t="str">
        <f>$D$81</f>
        <v>Extra Large General Service</v>
      </c>
      <c r="F83" s="83">
        <v>0.01</v>
      </c>
      <c r="H83" s="83">
        <v>0.01</v>
      </c>
      <c r="J83" s="125"/>
    </row>
    <row r="84" spans="1:14" x14ac:dyDescent="0.25">
      <c r="A84" s="19" t="str">
        <f>D84&amp;B84</f>
        <v/>
      </c>
    </row>
    <row r="85" spans="1:14" x14ac:dyDescent="0.25">
      <c r="A85" s="19"/>
      <c r="B85" s="7" t="s">
        <v>47</v>
      </c>
      <c r="C85" s="8"/>
      <c r="D85" s="8"/>
      <c r="F85" s="8"/>
      <c r="H85" s="8"/>
      <c r="J85" s="9"/>
    </row>
    <row r="86" spans="1:14" x14ac:dyDescent="0.25">
      <c r="A86" s="19" t="str">
        <f t="shared" ref="A86:A91" si="6">D86&amp;B86</f>
        <v>Extra Large General ServiceEvent Non-Performance Rate</v>
      </c>
      <c r="B86" s="4" t="s">
        <v>11</v>
      </c>
      <c r="C86" s="4" t="s">
        <v>12</v>
      </c>
      <c r="D86" s="4" t="str">
        <f>$D$81</f>
        <v>Extra Large General Service</v>
      </c>
      <c r="F86" s="83">
        <v>0</v>
      </c>
      <c r="H86" s="83">
        <v>0</v>
      </c>
      <c r="J86"/>
    </row>
    <row r="87" spans="1:14" ht="15.75" thickBot="1" x14ac:dyDescent="0.3">
      <c r="A87" s="19" t="str">
        <f t="shared" si="6"/>
        <v>Extra Large General ServicePer Customer Summer Peak Reduction (%)</v>
      </c>
      <c r="B87" s="4" t="s">
        <v>18</v>
      </c>
      <c r="C87" s="4" t="s">
        <v>19</v>
      </c>
      <c r="D87" s="4" t="str">
        <f>$D$81</f>
        <v>Extra Large General Service</v>
      </c>
      <c r="F87" s="107"/>
      <c r="G87" s="60"/>
      <c r="H87" s="107"/>
      <c r="J87"/>
    </row>
    <row r="88" spans="1:14" x14ac:dyDescent="0.25">
      <c r="A88" s="19" t="str">
        <f t="shared" si="6"/>
        <v>Extra Large General ServicePer Customer Summer Peak Reduction (kW)</v>
      </c>
      <c r="B88" s="4" t="s">
        <v>20</v>
      </c>
      <c r="C88" s="4" t="s">
        <v>91</v>
      </c>
      <c r="D88" s="4" t="str">
        <f>$D$81</f>
        <v>Extra Large General Service</v>
      </c>
      <c r="F88" s="128">
        <v>8.4</v>
      </c>
      <c r="G88" s="60"/>
      <c r="H88" s="128">
        <v>8.4</v>
      </c>
      <c r="J88" s="140" t="s">
        <v>287</v>
      </c>
      <c r="L88" s="328" t="s">
        <v>489</v>
      </c>
      <c r="M88" s="329" t="s">
        <v>151</v>
      </c>
      <c r="N88" s="330" t="s">
        <v>152</v>
      </c>
    </row>
    <row r="89" spans="1:14" x14ac:dyDescent="0.25">
      <c r="A89" s="19" t="str">
        <f t="shared" si="6"/>
        <v>Extra Large General ServicePer Customer Winter Peak Reduction (%)</v>
      </c>
      <c r="B89" s="4" t="s">
        <v>21</v>
      </c>
      <c r="C89" s="4" t="s">
        <v>19</v>
      </c>
      <c r="D89" s="4" t="str">
        <f>$D$81</f>
        <v>Extra Large General Service</v>
      </c>
      <c r="F89" s="107"/>
      <c r="G89" s="60"/>
      <c r="H89" s="107"/>
      <c r="J89"/>
      <c r="L89" s="366" t="s">
        <v>471</v>
      </c>
      <c r="M89" s="373" t="e">
        <f>IF(F88&gt;0,F88/INDEX($M$3:$M$6,MATCH($D88,$L$3:$L$6,0)),F87*INDEX($M$3:$M$6,MATCH($D88,$L$3:$L$6,0)))</f>
        <v>#REF!</v>
      </c>
      <c r="N89" s="374" t="e">
        <f>IF(H88&gt;0,H88/INDEX($M$8:$M$11,MATCH($D88,$L$8:$L$11,0)),H87*INDEX($M$8:$M$11,MATCH($D88,$L$8:$L$11,0)))</f>
        <v>#REF!</v>
      </c>
    </row>
    <row r="90" spans="1:14" ht="15.75" thickBot="1" x14ac:dyDescent="0.3">
      <c r="A90" s="19" t="str">
        <f t="shared" si="6"/>
        <v>Extra Large General ServicePer Customer Winter Peak Reduction (kW)</v>
      </c>
      <c r="B90" s="4" t="s">
        <v>22</v>
      </c>
      <c r="C90" s="4" t="s">
        <v>91</v>
      </c>
      <c r="D90" s="4" t="str">
        <f>$D$81</f>
        <v>Extra Large General Service</v>
      </c>
      <c r="F90" s="86"/>
      <c r="H90" s="86"/>
      <c r="J90" t="s">
        <v>316</v>
      </c>
      <c r="L90" s="368" t="s">
        <v>472</v>
      </c>
      <c r="M90" s="375" t="e">
        <f>IF(F90&gt;0,F90/INDEX($N$3:$N$6,MATCH($D90,$L$3:$L$6,0)),F89*INDEX($N$3:$N$6,MATCH($D90,$L$3:$L$6,0)))</f>
        <v>#REF!</v>
      </c>
      <c r="N90" s="376" t="e">
        <f>IF(H90&gt;0,H90/INDEX($N$8:$N$11,MATCH($D90,$L$8:$L$11,0)),H89*INDEX($N$8:$N$11,MATCH($D90,$L$8:$L$11,0)))</f>
        <v>#REF!</v>
      </c>
    </row>
    <row r="91" spans="1:14" x14ac:dyDescent="0.25">
      <c r="A91" s="19" t="str">
        <f t="shared" si="6"/>
        <v/>
      </c>
    </row>
    <row r="92" spans="1:14" x14ac:dyDescent="0.25">
      <c r="A92" s="19"/>
      <c r="B92" s="7" t="s">
        <v>48</v>
      </c>
      <c r="C92" s="8"/>
      <c r="D92" s="8"/>
      <c r="F92" s="8"/>
      <c r="H92" s="8"/>
      <c r="J92" s="9"/>
    </row>
    <row r="93" spans="1:14" x14ac:dyDescent="0.25">
      <c r="A93" s="19" t="str">
        <f t="shared" ref="A93:A111" si="7">D93&amp;B93</f>
        <v>Extra Large General ServiceProgram Development Cost</v>
      </c>
      <c r="B93" s="4" t="s">
        <v>40</v>
      </c>
      <c r="C93" s="4" t="s">
        <v>41</v>
      </c>
      <c r="D93" s="4" t="str">
        <f t="shared" ref="D93:D111" si="8">$D$81</f>
        <v>Extra Large General Service</v>
      </c>
      <c r="F93" s="87">
        <f>$O$26*INDEX($P$28:$Q$33,MATCH($D93,$O$28:$O$33,0),MATCH(F$5,$P$27:$Q$27,0))</f>
        <v>267.22336039614061</v>
      </c>
      <c r="H93" s="87">
        <f>$O$26*INDEX($P$28:$Q$33,MATCH($D93,$O$28:$O$33,0),MATCH(H$5,$P$27:$Q$27,0))</f>
        <v>139.97414115988312</v>
      </c>
      <c r="J93" t="s">
        <v>113</v>
      </c>
    </row>
    <row r="94" spans="1:14" x14ac:dyDescent="0.25">
      <c r="A94" s="19" t="str">
        <f>D94&amp;B94</f>
        <v>Extra Large General ServiceProgram Development Cost (per MW basis)</v>
      </c>
      <c r="B94" s="4" t="s">
        <v>134</v>
      </c>
      <c r="C94" s="4" t="str">
        <f>C96</f>
        <v>$/MW @meter</v>
      </c>
      <c r="D94" s="4" t="str">
        <f t="shared" si="8"/>
        <v>Extra Large General Service</v>
      </c>
      <c r="F94" s="115" t="str">
        <f>IFERROR(F93/INDEX(#REF!,MATCH($D94,$O$28:$O$32,0),MATCH(F$5,#REF!,0)),"-")</f>
        <v>-</v>
      </c>
      <c r="G94" s="116"/>
      <c r="H94" s="115" t="str">
        <f>IFERROR(H93/INDEX(#REF!,MATCH($D94,$O$28:$O$32,0),MATCH(H$5,#REF!,0)),"-")</f>
        <v>-</v>
      </c>
      <c r="I94" s="116"/>
    </row>
    <row r="95" spans="1:14" x14ac:dyDescent="0.25">
      <c r="A95" s="19" t="str">
        <f>D95&amp;B95</f>
        <v>Extra Large General ServiceAnnual Program Administration Cost</v>
      </c>
      <c r="B95" s="4" t="s">
        <v>4</v>
      </c>
      <c r="C95" s="4" t="s">
        <v>28</v>
      </c>
      <c r="D95" s="4" t="str">
        <f t="shared" si="8"/>
        <v>Extra Large General Service</v>
      </c>
      <c r="F95" s="87">
        <f>$O$24*INDEX($P$28:$Q$33,MATCH($D95,$O$28:$O$33,0),MATCH(F$5,$P$27:$Q$27,0))</f>
        <v>213.77868831691248</v>
      </c>
      <c r="H95" s="87">
        <f>$O$24*INDEX($P$28:$Q$33,MATCH($D95,$O$28:$O$33,0),MATCH(H$5,$P$27:$Q$27,0))</f>
        <v>111.97931292790649</v>
      </c>
      <c r="J95" t="s">
        <v>113</v>
      </c>
    </row>
    <row r="96" spans="1:14" x14ac:dyDescent="0.25">
      <c r="A96" s="19" t="str">
        <f t="shared" si="7"/>
        <v>Extra Large General ServiceAnnual Program Administration Cost (per MW basis)</v>
      </c>
      <c r="B96" s="4" t="s">
        <v>89</v>
      </c>
      <c r="C96" s="4" t="s">
        <v>94</v>
      </c>
      <c r="D96" s="4" t="str">
        <f t="shared" si="8"/>
        <v>Extra Large General Service</v>
      </c>
      <c r="F96" s="115" t="str">
        <f>IFERROR(F95/INDEX(#REF!,MATCH($D96,$O$28:$O$32,0),MATCH(F$5,#REF!,0)),"-")</f>
        <v>-</v>
      </c>
      <c r="G96" s="116"/>
      <c r="H96" s="115" t="str">
        <f>IFERROR(H95/INDEX(#REF!,MATCH($D96,$O$28:$O$32,0),MATCH(H$5,#REF!,0)),"-")</f>
        <v>-</v>
      </c>
      <c r="I96" s="116"/>
      <c r="J96"/>
    </row>
    <row r="97" spans="1:10" x14ac:dyDescent="0.25">
      <c r="A97" s="19" t="str">
        <f t="shared" si="7"/>
        <v>Extra Large General ServicePer Customer Annual Marketing/Recruitment Cost</v>
      </c>
      <c r="B97" s="4" t="s">
        <v>35</v>
      </c>
      <c r="C97" s="4" t="s">
        <v>36</v>
      </c>
      <c r="D97" s="4" t="str">
        <f t="shared" si="8"/>
        <v>Extra Large General Service</v>
      </c>
      <c r="F97" s="87">
        <f>$F$22</f>
        <v>100</v>
      </c>
      <c r="H97" s="87">
        <f>F97</f>
        <v>100</v>
      </c>
      <c r="J97" t="s">
        <v>171</v>
      </c>
    </row>
    <row r="98" spans="1:10" x14ac:dyDescent="0.25">
      <c r="A98" s="19" t="str">
        <f t="shared" si="7"/>
        <v>Extra Large General ServiceAnnual O&amp;M Cost</v>
      </c>
      <c r="B98" s="4" t="s">
        <v>27</v>
      </c>
      <c r="C98" s="4" t="s">
        <v>5</v>
      </c>
      <c r="D98" s="4" t="str">
        <f t="shared" si="8"/>
        <v>Extra Large General Service</v>
      </c>
      <c r="F98" s="87">
        <v>420</v>
      </c>
      <c r="H98" s="87">
        <v>420</v>
      </c>
      <c r="J98" t="s">
        <v>172</v>
      </c>
    </row>
    <row r="99" spans="1:10" x14ac:dyDescent="0.25">
      <c r="A99" s="19" t="str">
        <f t="shared" si="7"/>
        <v>Extra Large General ServiceAnnual O&amp;M Cost per MW</v>
      </c>
      <c r="B99" s="4" t="s">
        <v>88</v>
      </c>
      <c r="C99" s="4" t="s">
        <v>94</v>
      </c>
      <c r="D99" s="4" t="str">
        <f t="shared" si="8"/>
        <v>Extra Large General Service</v>
      </c>
      <c r="F99" s="87">
        <v>0</v>
      </c>
      <c r="H99" s="87">
        <v>0</v>
      </c>
      <c r="J99"/>
    </row>
    <row r="100" spans="1:10" x14ac:dyDescent="0.25">
      <c r="A100" s="19" t="str">
        <f t="shared" si="7"/>
        <v>Extra Large General ServiceCost of Equip + Install</v>
      </c>
      <c r="B100" s="4" t="s">
        <v>29</v>
      </c>
      <c r="C100" s="4" t="s">
        <v>30</v>
      </c>
      <c r="D100" s="4" t="str">
        <f t="shared" si="8"/>
        <v>Extra Large General Service</v>
      </c>
      <c r="F100" s="87">
        <v>0</v>
      </c>
      <c r="H100" s="87">
        <v>0</v>
      </c>
    </row>
    <row r="101" spans="1:10" x14ac:dyDescent="0.25">
      <c r="A101" s="19" t="str">
        <f t="shared" si="7"/>
        <v>Extra Large General ServiceCost of Equip + Install (per kW basis)</v>
      </c>
      <c r="B101" s="4" t="s">
        <v>90</v>
      </c>
      <c r="C101" s="4" t="s">
        <v>92</v>
      </c>
      <c r="D101" s="4" t="str">
        <f t="shared" si="8"/>
        <v>Extra Large General Service</v>
      </c>
      <c r="F101" s="87">
        <v>8400</v>
      </c>
      <c r="H101" s="87">
        <v>8400</v>
      </c>
      <c r="J101" t="s">
        <v>173</v>
      </c>
    </row>
    <row r="102" spans="1:10" x14ac:dyDescent="0.25">
      <c r="A102" s="19" t="str">
        <f t="shared" si="7"/>
        <v>Extra Large General ServiceAMI Cost</v>
      </c>
      <c r="B102" s="4" t="s">
        <v>23</v>
      </c>
      <c r="C102" s="4" t="s">
        <v>87</v>
      </c>
      <c r="D102" s="4" t="str">
        <f t="shared" si="8"/>
        <v>Extra Large General Service</v>
      </c>
      <c r="F102" s="87">
        <v>0</v>
      </c>
      <c r="H102" s="87">
        <v>0</v>
      </c>
      <c r="J102"/>
    </row>
    <row r="103" spans="1:10" x14ac:dyDescent="0.25">
      <c r="A103" s="19" t="str">
        <f t="shared" si="7"/>
        <v>Extra Large General ServiceSummer DR Event Hours</v>
      </c>
      <c r="B103" s="4" t="s">
        <v>24</v>
      </c>
      <c r="C103" s="4" t="s">
        <v>25</v>
      </c>
      <c r="D103" s="4" t="str">
        <f t="shared" si="8"/>
        <v>Extra Large General Service</v>
      </c>
      <c r="F103" s="88">
        <v>36</v>
      </c>
      <c r="H103" s="88">
        <v>36</v>
      </c>
      <c r="J103" t="s">
        <v>174</v>
      </c>
    </row>
    <row r="104" spans="1:10" x14ac:dyDescent="0.25">
      <c r="A104" s="19" t="str">
        <f t="shared" si="7"/>
        <v>Extra Large General ServiceWinter DR Event Hours</v>
      </c>
      <c r="B104" s="4" t="s">
        <v>26</v>
      </c>
      <c r="C104" s="4" t="s">
        <v>25</v>
      </c>
      <c r="D104" s="4" t="str">
        <f t="shared" si="8"/>
        <v>Extra Large General Service</v>
      </c>
      <c r="F104" s="88"/>
      <c r="H104" s="88"/>
    </row>
    <row r="105" spans="1:10" x14ac:dyDescent="0.25">
      <c r="A105" s="19" t="str">
        <f t="shared" si="7"/>
        <v>Extra Large General ServicePer kW Annual Incentive</v>
      </c>
      <c r="B105" s="4" t="s">
        <v>37</v>
      </c>
      <c r="C105" s="4" t="s">
        <v>93</v>
      </c>
      <c r="D105" s="4" t="str">
        <f t="shared" si="8"/>
        <v>Extra Large General Service</v>
      </c>
      <c r="F105" s="87">
        <v>0</v>
      </c>
      <c r="H105" s="87">
        <v>0</v>
      </c>
      <c r="J105"/>
    </row>
    <row r="106" spans="1:10" x14ac:dyDescent="0.25">
      <c r="A106" s="19" t="str">
        <f t="shared" si="7"/>
        <v>Extra Large General ServicePer kWh Annual Incentive</v>
      </c>
      <c r="B106" s="4" t="s">
        <v>38</v>
      </c>
      <c r="C106" s="4" t="s">
        <v>95</v>
      </c>
      <c r="D106" s="4" t="str">
        <f t="shared" si="8"/>
        <v>Extra Large General Service</v>
      </c>
      <c r="F106" s="89">
        <v>0</v>
      </c>
      <c r="H106" s="89">
        <v>0</v>
      </c>
      <c r="J106"/>
    </row>
    <row r="107" spans="1:10" x14ac:dyDescent="0.25">
      <c r="A107" s="19" t="str">
        <f t="shared" si="7"/>
        <v>Extra Large General ServicePer Participant Annual Incentive</v>
      </c>
      <c r="B107" s="4" t="s">
        <v>39</v>
      </c>
      <c r="C107" s="4" t="s">
        <v>5</v>
      </c>
      <c r="D107" s="4" t="str">
        <f t="shared" si="8"/>
        <v>Extra Large General Service</v>
      </c>
      <c r="F107" s="87">
        <v>0</v>
      </c>
      <c r="H107" s="87">
        <v>0</v>
      </c>
      <c r="J107" t="s">
        <v>175</v>
      </c>
    </row>
    <row r="108" spans="1:10" x14ac:dyDescent="0.25">
      <c r="A108" s="19" t="str">
        <f t="shared" si="7"/>
        <v>Extra Large General ServiceProgram Life</v>
      </c>
      <c r="B108" s="4" t="s">
        <v>42</v>
      </c>
      <c r="C108" s="4" t="s">
        <v>43</v>
      </c>
      <c r="D108" s="4" t="str">
        <f t="shared" si="8"/>
        <v>Extra Large General Service</v>
      </c>
      <c r="F108" s="93">
        <v>20</v>
      </c>
      <c r="H108" s="93">
        <v>20</v>
      </c>
    </row>
    <row r="109" spans="1:10" x14ac:dyDescent="0.25">
      <c r="A109" s="19" t="str">
        <f t="shared" si="7"/>
        <v>Extra Large General ServiceProgram Start Year</v>
      </c>
      <c r="B109" s="4" t="s">
        <v>44</v>
      </c>
      <c r="C109" s="4" t="s">
        <v>45</v>
      </c>
      <c r="D109" s="4" t="str">
        <f t="shared" si="8"/>
        <v>Extra Large General Service</v>
      </c>
      <c r="F109" s="93">
        <f>F71</f>
        <v>2026</v>
      </c>
      <c r="H109" s="93">
        <f>F109</f>
        <v>2026</v>
      </c>
      <c r="J109"/>
    </row>
    <row r="110" spans="1:10" x14ac:dyDescent="0.25">
      <c r="A110" s="19" t="str">
        <f t="shared" si="7"/>
        <v>Extra Large General ServiceDe-rate</v>
      </c>
      <c r="B110" s="4" t="s">
        <v>31</v>
      </c>
      <c r="C110" s="4" t="s">
        <v>32</v>
      </c>
      <c r="D110" s="4" t="str">
        <f t="shared" si="8"/>
        <v>Extra Large General Service</v>
      </c>
      <c r="F110" s="90">
        <v>1</v>
      </c>
      <c r="H110" s="90">
        <v>1</v>
      </c>
      <c r="J110"/>
    </row>
    <row r="111" spans="1:10" x14ac:dyDescent="0.25">
      <c r="A111" s="19" t="str">
        <f t="shared" si="7"/>
        <v>Extra Large General ServiceNet to Gross Ratio (free ridership)</v>
      </c>
      <c r="B111" s="4" t="s">
        <v>33</v>
      </c>
      <c r="C111" s="4" t="s">
        <v>34</v>
      </c>
      <c r="D111" s="4" t="str">
        <f t="shared" si="8"/>
        <v>Extra Large General Service</v>
      </c>
      <c r="F111" s="90">
        <v>1</v>
      </c>
      <c r="H111" s="90">
        <v>1</v>
      </c>
      <c r="J111" s="126"/>
    </row>
  </sheetData>
  <mergeCells count="12">
    <mergeCell ref="B77:B79"/>
    <mergeCell ref="C77:C79"/>
    <mergeCell ref="D77:D79"/>
    <mergeCell ref="J77:J79"/>
    <mergeCell ref="B3:B5"/>
    <mergeCell ref="C3:C5"/>
    <mergeCell ref="D3:D5"/>
    <mergeCell ref="J3:J5"/>
    <mergeCell ref="B39:B41"/>
    <mergeCell ref="C39:C41"/>
    <mergeCell ref="D39:D41"/>
    <mergeCell ref="J39:J41"/>
  </mergeCells>
  <pageMargins left="0.7" right="0.7" top="0.75" bottom="0.75" header="0.3" footer="0.3"/>
  <pageSetup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C00000"/>
  </sheetPr>
  <dimension ref="A1:Y77"/>
  <sheetViews>
    <sheetView topLeftCell="A8" workbookViewId="0">
      <selection activeCell="C38" sqref="C38"/>
    </sheetView>
  </sheetViews>
  <sheetFormatPr defaultColWidth="9.28515625" defaultRowHeight="12.75" x14ac:dyDescent="0.2"/>
  <cols>
    <col min="1" max="1" width="4.7109375" style="4" customWidth="1"/>
    <col min="2" max="2" width="40.42578125" style="4" customWidth="1"/>
    <col min="3" max="3" width="21.5703125" style="4" customWidth="1"/>
    <col min="4" max="4" width="21.7109375" style="4" bestFit="1"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3" style="4" customWidth="1"/>
    <col min="13" max="13" width="9.28515625" style="4"/>
    <col min="14" max="14" width="16.42578125" style="4" bestFit="1" customWidth="1"/>
    <col min="15" max="15" width="23.7109375" style="4" customWidth="1"/>
    <col min="16" max="16" width="10" style="4" customWidth="1"/>
    <col min="17" max="17" width="11.28515625" style="4" customWidth="1"/>
    <col min="18" max="18" width="10.28515625" style="4" customWidth="1"/>
    <col min="19" max="19" width="9.28515625" style="4" customWidth="1"/>
    <col min="20" max="20" width="8" style="4" bestFit="1" customWidth="1"/>
    <col min="21" max="22" width="7.5703125" style="4" bestFit="1" customWidth="1"/>
    <col min="23" max="23" width="12.5703125" style="4" customWidth="1"/>
    <col min="24" max="24" width="7.28515625" style="4" bestFit="1" customWidth="1"/>
    <col min="25" max="25" width="6.5703125" style="4" bestFit="1" customWidth="1"/>
    <col min="26" max="16384" width="9.28515625" style="4"/>
  </cols>
  <sheetData>
    <row r="1" spans="1:16" s="5" customFormat="1" ht="15.75" x14ac:dyDescent="0.25">
      <c r="B1" s="12" t="s">
        <v>46</v>
      </c>
      <c r="C1" s="13" t="s">
        <v>99</v>
      </c>
      <c r="D1" s="4"/>
      <c r="E1" s="10"/>
      <c r="F1" s="19" t="str">
        <f>F3&amp;F5</f>
        <v>Market PotentialWA</v>
      </c>
      <c r="G1" s="10"/>
      <c r="H1" s="19" t="str">
        <f>H3&amp;H5</f>
        <v>Market PotentialID</v>
      </c>
      <c r="I1" s="10"/>
      <c r="J1" s="30"/>
      <c r="L1" s="328" t="s">
        <v>488</v>
      </c>
      <c r="M1" s="329"/>
      <c r="N1" s="330"/>
    </row>
    <row r="2" spans="1:16" ht="15.75" customHeight="1" x14ac:dyDescent="0.25">
      <c r="F2" s="42" t="s">
        <v>284</v>
      </c>
      <c r="H2" s="42" t="s">
        <v>284</v>
      </c>
      <c r="J2" s="30"/>
      <c r="L2" s="333" t="s">
        <v>151</v>
      </c>
      <c r="M2" s="331" t="s">
        <v>471</v>
      </c>
      <c r="N2" s="332" t="s">
        <v>472</v>
      </c>
    </row>
    <row r="3" spans="1:16"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6"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6"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6"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6" ht="15" x14ac:dyDescent="0.25">
      <c r="A7" s="19" t="str">
        <f>D7&amp;B7</f>
        <v>ResidentialSteady State Participation Rate</v>
      </c>
      <c r="B7" s="4" t="s">
        <v>78</v>
      </c>
      <c r="C7" s="4" t="s">
        <v>79</v>
      </c>
      <c r="D7" s="41" t="s">
        <v>13</v>
      </c>
      <c r="F7" s="83">
        <f>(2000/89648)/30%</f>
        <v>7.4364923552858592E-2</v>
      </c>
      <c r="H7" s="83">
        <f>(2000/89648)/30%</f>
        <v>7.4364923552858592E-2</v>
      </c>
      <c r="J7" s="545" t="s">
        <v>868</v>
      </c>
      <c r="L7" s="335" t="s">
        <v>152</v>
      </c>
      <c r="M7" s="331"/>
      <c r="N7" s="332"/>
    </row>
    <row r="8" spans="1:16" ht="15" x14ac:dyDescent="0.25">
      <c r="A8" s="19" t="str">
        <f t="shared" ref="A8:A37" si="0">D8&amp;B8</f>
        <v xml:space="preserve">ResidentialProgram ramp up period </v>
      </c>
      <c r="B8" s="4" t="s">
        <v>1</v>
      </c>
      <c r="C8" s="4" t="s">
        <v>2</v>
      </c>
      <c r="D8" s="4" t="str">
        <f>$D$7</f>
        <v>Residential</v>
      </c>
      <c r="F8" s="189">
        <v>5</v>
      </c>
      <c r="G8" s="190"/>
      <c r="H8" s="189">
        <v>5</v>
      </c>
      <c r="I8" s="60"/>
      <c r="J8" s="545" t="s">
        <v>869</v>
      </c>
      <c r="L8" s="334" t="s">
        <v>13</v>
      </c>
      <c r="M8" s="358" t="e" cm="1">
        <f t="array" ref="M8">INDEX(#REF!,MATCH(LEFT($L8,3),LEFT(#REF!,3),0))*10^3/#REF!</f>
        <v>#REF!</v>
      </c>
      <c r="N8" s="359" t="e" cm="1">
        <f t="array" ref="N8">INDEX(#REF!,MATCH(LEFT($L8,3),LEFT(#REF!,3),0))*10^3/#REF!</f>
        <v>#REF!</v>
      </c>
    </row>
    <row r="9" spans="1:16" ht="15" x14ac:dyDescent="0.25">
      <c r="A9" s="19" t="str">
        <f t="shared" si="0"/>
        <v>ResidentialProgram Dropout Rate (Attrition)</v>
      </c>
      <c r="B9" s="4" t="s">
        <v>75</v>
      </c>
      <c r="C9" s="4" t="s">
        <v>80</v>
      </c>
      <c r="D9" s="4" t="str">
        <f>$D$7</f>
        <v>Residential</v>
      </c>
      <c r="F9" s="83">
        <v>0</v>
      </c>
      <c r="H9" s="83">
        <v>0</v>
      </c>
      <c r="J9" s="4" t="s">
        <v>321</v>
      </c>
      <c r="L9" s="334" t="s">
        <v>232</v>
      </c>
      <c r="M9" s="358" t="e" cm="1">
        <f t="array" ref="M9">INDEX(#REF!,MATCH(LEFT($L9,3),LEFT(#REF!,3),0))*10^3/INDEX(#REF!,MATCH($L9,#REF!,0))</f>
        <v>#REF!</v>
      </c>
      <c r="N9" s="359" t="e" cm="1">
        <f t="array" ref="N9">INDEX(#REF!,MATCH(LEFT($L9,3),LEFT(#REF!,3),0))*10^3/INDEX(#REF!,MATCH($L9,#REF!,0))</f>
        <v>#REF!</v>
      </c>
    </row>
    <row r="10" spans="1:16"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6"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c r="O11" s="71"/>
    </row>
    <row r="12" spans="1:16" ht="13.5" thickBot="1" x14ac:dyDescent="0.25">
      <c r="A12" s="19" t="str">
        <f t="shared" si="0"/>
        <v>ResidentialEvent Non-Performance Rate</v>
      </c>
      <c r="B12" s="4" t="s">
        <v>11</v>
      </c>
      <c r="C12" s="4" t="s">
        <v>12</v>
      </c>
      <c r="D12" s="4" t="str">
        <f>$D$7</f>
        <v>Residential</v>
      </c>
      <c r="F12" s="83">
        <v>0</v>
      </c>
      <c r="H12" s="83">
        <v>0</v>
      </c>
    </row>
    <row r="13" spans="1:16" ht="15" x14ac:dyDescent="0.25">
      <c r="A13" s="19" t="str">
        <f t="shared" si="0"/>
        <v>ResidentialPer Customer Summer Peak Reduction (%)</v>
      </c>
      <c r="B13" s="4" t="s">
        <v>18</v>
      </c>
      <c r="C13" s="4" t="s">
        <v>19</v>
      </c>
      <c r="D13" s="4" t="str">
        <f>$D$7</f>
        <v>Residential</v>
      </c>
      <c r="F13" s="83"/>
      <c r="H13" s="83"/>
      <c r="L13" s="328" t="s">
        <v>489</v>
      </c>
      <c r="M13" s="329" t="s">
        <v>151</v>
      </c>
      <c r="N13" s="330" t="s">
        <v>152</v>
      </c>
      <c r="O13" s="18"/>
      <c r="P13" s="18"/>
    </row>
    <row r="14" spans="1:16" ht="15" x14ac:dyDescent="0.25">
      <c r="A14" s="19" t="str">
        <f>D14&amp;B14</f>
        <v>ResidentialPer Customer Summer Peak Reduction (kW)</v>
      </c>
      <c r="B14" s="4" t="s">
        <v>20</v>
      </c>
      <c r="C14" s="4" t="s">
        <v>91</v>
      </c>
      <c r="D14" s="4" t="str">
        <f>$D$7</f>
        <v>Residential</v>
      </c>
      <c r="F14" s="86">
        <v>2.23</v>
      </c>
      <c r="H14" s="86">
        <v>1.85</v>
      </c>
      <c r="J14" s="545" t="s">
        <v>867</v>
      </c>
      <c r="L14" s="366" t="s">
        <v>471</v>
      </c>
      <c r="M14" s="365" t="e">
        <f>IF(F14&gt;0,F14/INDEX($M$3:$M$6,MATCH($D14,$L$3:$L$6,0)),F13*INDEX($M$3:$M$6,MATCH($D14,$L$3:$L$6,0)))</f>
        <v>#REF!</v>
      </c>
      <c r="N14" s="367" t="e">
        <f>IF(H14&gt;0,H14/INDEX($M$8:$M$11,MATCH($D14,$L$8:$L$11,0)),H13*INDEX($M$8:$M$11,MATCH($D14,$L$8:$L$11,0)))</f>
        <v>#REF!</v>
      </c>
      <c r="O14" s="18"/>
      <c r="P14" s="18"/>
    </row>
    <row r="15" spans="1:16" ht="15.75" thickBot="1" x14ac:dyDescent="0.3">
      <c r="A15" s="19" t="str">
        <f t="shared" si="0"/>
        <v>ResidentialPer Customer Winter Peak Reduction (%)</v>
      </c>
      <c r="B15" s="4" t="s">
        <v>21</v>
      </c>
      <c r="C15" s="4" t="s">
        <v>19</v>
      </c>
      <c r="D15" s="4" t="str">
        <f>$D$7</f>
        <v>Residential</v>
      </c>
      <c r="F15" s="83"/>
      <c r="H15" s="83"/>
      <c r="L15" s="368" t="s">
        <v>472</v>
      </c>
      <c r="M15" s="369" t="e">
        <f>IF(F16&gt;0,F16/INDEX($N$3:$N$6,MATCH($D16,$L$3:$L$6,0)),F15*INDEX($N$3:$N$6,MATCH($D16,$L$3:$L$6,0)))</f>
        <v>#REF!</v>
      </c>
      <c r="N15" s="370" t="e">
        <f>IF(H16&gt;0,H16/INDEX($N$8:$N$11,MATCH($D16,$L$8:$L$11,0)),H15*INDEX($N$8:$N$11,MATCH($D16,$L$8:$L$11,0)))</f>
        <v>#REF!</v>
      </c>
      <c r="O15" s="18"/>
      <c r="P15" s="18"/>
    </row>
    <row r="16" spans="1:16" x14ac:dyDescent="0.2">
      <c r="A16" s="19" t="str">
        <f t="shared" si="0"/>
        <v>ResidentialPer Customer Winter Peak Reduction (kW)</v>
      </c>
      <c r="B16" s="4" t="s">
        <v>22</v>
      </c>
      <c r="C16" s="4" t="s">
        <v>91</v>
      </c>
      <c r="D16" s="4" t="str">
        <f>$D$7</f>
        <v>Residential</v>
      </c>
      <c r="F16" s="86">
        <f>5*0.86*(1-0.4)</f>
        <v>2.5799999999999996</v>
      </c>
      <c r="H16" s="86">
        <v>2.44</v>
      </c>
      <c r="J16" s="545" t="s">
        <v>867</v>
      </c>
      <c r="N16" s="147"/>
      <c r="O16" s="18"/>
      <c r="P16" s="18"/>
    </row>
    <row r="17" spans="1:21" x14ac:dyDescent="0.2">
      <c r="A17" s="19" t="str">
        <f t="shared" si="0"/>
        <v/>
      </c>
      <c r="N17" s="146"/>
      <c r="O17" s="18"/>
      <c r="P17" s="18"/>
    </row>
    <row r="18" spans="1:21" ht="15" customHeight="1" x14ac:dyDescent="0.2">
      <c r="A18" s="19"/>
      <c r="B18" s="7" t="s">
        <v>48</v>
      </c>
      <c r="C18" s="8"/>
      <c r="D18" s="8"/>
      <c r="F18" s="8"/>
      <c r="H18" s="8"/>
      <c r="J18" s="9"/>
      <c r="N18" s="146"/>
      <c r="O18" s="18"/>
      <c r="P18" s="18"/>
    </row>
    <row r="19" spans="1:21" x14ac:dyDescent="0.2">
      <c r="A19" s="19" t="str">
        <f t="shared" si="0"/>
        <v>ResidentialProgram Development Cost</v>
      </c>
      <c r="B19" s="4" t="s">
        <v>40</v>
      </c>
      <c r="C19" s="4" t="s">
        <v>41</v>
      </c>
      <c r="D19" s="4" t="str">
        <f>D20</f>
        <v>Residential</v>
      </c>
      <c r="F19" s="87">
        <f>$O$26*INDEX($P$28:$Q$33,MATCH($D19,$O$28:$O$33,0),MATCH(F$5,$P$27:$Q$27,0))</f>
        <v>41900.369926052015</v>
      </c>
      <c r="H19" s="87">
        <f>$O$26*INDEX($P$28:$Q$33,MATCH($D19,$O$28:$O$33,0),MATCH(H$5,$P$27:$Q$27,0))</f>
        <v>22841.528287129153</v>
      </c>
      <c r="J19" s="191"/>
      <c r="O19" s="64" t="s">
        <v>326</v>
      </c>
      <c r="P19" s="64"/>
      <c r="Q19" s="64"/>
      <c r="R19" s="64"/>
    </row>
    <row r="20" spans="1:21" x14ac:dyDescent="0.2">
      <c r="A20" s="19" t="str">
        <f>D20&amp;B20</f>
        <v>ResidentialProgram Development Cost (per MW basis)</v>
      </c>
      <c r="B20" s="4" t="s">
        <v>134</v>
      </c>
      <c r="C20" s="4" t="str">
        <f>C22</f>
        <v>$/MW @meter</v>
      </c>
      <c r="D20" s="4" t="str">
        <f>D21</f>
        <v>Residential</v>
      </c>
      <c r="F20" s="115" t="str">
        <f>IFERROR(F19/INDEX($S$28:$S$32,MATCH($D20,$O$28:$O$32,0),MATCH(F$5,$S$27:$S$27,0)),"-")</f>
        <v>-</v>
      </c>
      <c r="G20" s="116"/>
      <c r="H20" s="115" t="str">
        <f>IFERROR(H19/INDEX($S$28:$S$32,MATCH($D20,$O$28:$O$32,0),MATCH(H$5,$S$27:$S$27,0)),"-")</f>
        <v>-</v>
      </c>
      <c r="I20" s="116"/>
      <c r="J20" s="191"/>
      <c r="O20" s="64"/>
      <c r="P20" s="64"/>
      <c r="Q20" s="64"/>
      <c r="R20" s="64"/>
    </row>
    <row r="21" spans="1:21" x14ac:dyDescent="0.2">
      <c r="A21" s="19" t="str">
        <f t="shared" si="0"/>
        <v>ResidentialAnnual Program Administration Cost</v>
      </c>
      <c r="B21" s="4" t="s">
        <v>4</v>
      </c>
      <c r="C21" s="4" t="s">
        <v>28</v>
      </c>
      <c r="D21" s="4" t="str">
        <f t="shared" ref="D21:D37" si="1">$D$7</f>
        <v>Residential</v>
      </c>
      <c r="F21" s="87">
        <f>$O$24*INDEX($P$28:$Q$33,MATCH($D21,$O$28:$O$33,0),MATCH(F$5,$P$27:$Q$27,0))</f>
        <v>33520.295940841614</v>
      </c>
      <c r="H21" s="87">
        <f>$O$24*INDEX($P$28:$Q$33,MATCH($D21,$O$28:$O$33,0),MATCH(H$5,$P$27:$Q$27,0))</f>
        <v>18273.222629703323</v>
      </c>
      <c r="J21" s="72" t="s">
        <v>322</v>
      </c>
      <c r="O21" s="64" t="s">
        <v>551</v>
      </c>
      <c r="P21" s="64"/>
      <c r="Q21" s="64"/>
      <c r="R21" s="64"/>
    </row>
    <row r="22" spans="1:21" x14ac:dyDescent="0.2">
      <c r="A22" s="19" t="str">
        <f t="shared" si="0"/>
        <v>ResidentialAnnual Program Administration Cost (per MW basis)</v>
      </c>
      <c r="B22" s="4" t="s">
        <v>89</v>
      </c>
      <c r="C22" s="4" t="s">
        <v>94</v>
      </c>
      <c r="D22" s="4" t="str">
        <f t="shared" si="1"/>
        <v>Residential</v>
      </c>
      <c r="F22" s="115" t="str">
        <f>IFERROR(F21/INDEX($S$28:$S$32,MATCH($D22,$O$28:$O$32,0),MATCH(F$5,$S$27:$S$27,0)),"-")</f>
        <v>-</v>
      </c>
      <c r="G22" s="116"/>
      <c r="H22" s="115" t="str">
        <f>IFERROR(H21/INDEX($S$28:$S$32,MATCH($D22,$O$28:$O$32,0),MATCH(H$5,$S$27:$S$27,0)),"-")</f>
        <v>-</v>
      </c>
      <c r="I22" s="116"/>
      <c r="J22" s="191"/>
      <c r="O22" s="64"/>
      <c r="P22" s="64"/>
      <c r="Q22" s="64"/>
      <c r="R22" s="64"/>
    </row>
    <row r="23" spans="1:21" ht="15" x14ac:dyDescent="0.25">
      <c r="A23" s="19" t="str">
        <f t="shared" si="0"/>
        <v>ResidentialPer Customer Annual Marketing/Recruitment Cost</v>
      </c>
      <c r="B23" s="4" t="s">
        <v>35</v>
      </c>
      <c r="C23" s="4" t="s">
        <v>36</v>
      </c>
      <c r="D23" s="4" t="str">
        <f t="shared" si="1"/>
        <v>Residential</v>
      </c>
      <c r="F23" s="546">
        <v>50</v>
      </c>
      <c r="H23" s="546">
        <v>50</v>
      </c>
      <c r="J23" s="72"/>
      <c r="O23" s="65" t="s">
        <v>111</v>
      </c>
      <c r="P23" s="66"/>
      <c r="Q23" s="64"/>
      <c r="R23" s="64"/>
    </row>
    <row r="24" spans="1:21" ht="15" x14ac:dyDescent="0.25">
      <c r="A24" s="19" t="str">
        <f t="shared" si="0"/>
        <v>ResidentialAnnual O&amp;M Cost</v>
      </c>
      <c r="B24" s="4" t="s">
        <v>27</v>
      </c>
      <c r="C24" s="4" t="s">
        <v>5</v>
      </c>
      <c r="D24" s="4" t="str">
        <f t="shared" si="1"/>
        <v>Residential</v>
      </c>
      <c r="F24" s="546">
        <f>10 * 5</f>
        <v>50</v>
      </c>
      <c r="H24" s="546">
        <f>10 * 5</f>
        <v>50</v>
      </c>
      <c r="J24" s="72" t="s">
        <v>870</v>
      </c>
      <c r="O24" s="388">
        <f>INDEX('Admin Costs and Asmptns.'!$D$14:$D$28,MATCH(IF(LEFT($C$1,9)="Ancillary","Ancillary Services",IF(LEFT($C$1,9)="CTA-2045 ", "CTA-2045 ",IF(LEFT($C$1,9)="Time-of-u","Time-of-use Rates",$C$1))),'Admin Costs and Asmptns.'!$B$14:$B$28,0))</f>
        <v>60000</v>
      </c>
      <c r="P24" s="64"/>
      <c r="Q24" s="66"/>
      <c r="R24" s="66"/>
    </row>
    <row r="25" spans="1:21" ht="15" x14ac:dyDescent="0.25">
      <c r="A25" s="19" t="str">
        <f t="shared" si="0"/>
        <v>ResidentialAnnual O&amp;M Cost per MW</v>
      </c>
      <c r="B25" s="4" t="s">
        <v>88</v>
      </c>
      <c r="C25" s="4" t="s">
        <v>94</v>
      </c>
      <c r="D25" s="4" t="str">
        <f t="shared" si="1"/>
        <v>Residential</v>
      </c>
      <c r="F25" s="120"/>
      <c r="G25" s="121"/>
      <c r="H25" s="120"/>
      <c r="I25" s="121"/>
      <c r="J25" s="192"/>
      <c r="O25" s="65" t="s">
        <v>112</v>
      </c>
      <c r="P25" s="64"/>
      <c r="Q25" s="64"/>
      <c r="R25" s="64"/>
    </row>
    <row r="26" spans="1:21" x14ac:dyDescent="0.2">
      <c r="A26" s="19" t="str">
        <f t="shared" si="0"/>
        <v>ResidentialCost of Equip + Install</v>
      </c>
      <c r="B26" s="4" t="s">
        <v>29</v>
      </c>
      <c r="C26" s="4" t="s">
        <v>30</v>
      </c>
      <c r="D26" s="4" t="str">
        <f t="shared" si="1"/>
        <v>Residential</v>
      </c>
      <c r="F26" s="546">
        <f>500 * 5</f>
        <v>2500</v>
      </c>
      <c r="G26" s="121"/>
      <c r="H26" s="546">
        <f>500 * 5</f>
        <v>2500</v>
      </c>
      <c r="I26" s="121"/>
      <c r="J26" s="547" t="s">
        <v>871</v>
      </c>
      <c r="K26" s="145"/>
      <c r="O26" s="388">
        <f>INDEX('Admin Costs and Asmptns.'!$E$14:$E$28,MATCH(IF(LEFT($C$1,9)="Ancillary","Ancillary Services",IF(LEFT($C$1,9)="CTA-2045 ", "CTA-2045 ",IF(LEFT($C$1,9)="Time-of-u","Time-of-use Rates",$C$1))),'Admin Costs and Asmptns.'!$B$14:$B$28,0))</f>
        <v>75000</v>
      </c>
      <c r="P26" s="64"/>
      <c r="Q26" s="64"/>
      <c r="R26" s="64"/>
    </row>
    <row r="27" spans="1:21" ht="15" x14ac:dyDescent="0.25">
      <c r="A27" s="19" t="str">
        <f t="shared" si="0"/>
        <v>ResidentialCost of Equip + Install (per kW basis)</v>
      </c>
      <c r="B27" s="4" t="s">
        <v>90</v>
      </c>
      <c r="C27" s="4" t="s">
        <v>92</v>
      </c>
      <c r="D27" s="4" t="str">
        <f t="shared" si="1"/>
        <v>Residential</v>
      </c>
      <c r="F27" s="87">
        <v>0</v>
      </c>
      <c r="G27" s="121"/>
      <c r="H27" s="87">
        <v>0</v>
      </c>
      <c r="I27" s="121"/>
      <c r="J27" s="192"/>
      <c r="O27" s="64"/>
      <c r="P27" s="64" t="s">
        <v>151</v>
      </c>
      <c r="Q27" s="64" t="s">
        <v>152</v>
      </c>
      <c r="R27" s="64"/>
      <c r="S27" s="137"/>
      <c r="T27" s="137"/>
      <c r="U27" s="137"/>
    </row>
    <row r="28" spans="1:21" ht="12.75" customHeight="1" x14ac:dyDescent="0.25">
      <c r="A28" s="19" t="str">
        <f t="shared" si="0"/>
        <v>ResidentialAMI Cost</v>
      </c>
      <c r="B28" s="4" t="s">
        <v>23</v>
      </c>
      <c r="C28" s="4" t="s">
        <v>87</v>
      </c>
      <c r="D28" s="4" t="str">
        <f t="shared" si="1"/>
        <v>Residential</v>
      </c>
      <c r="F28" s="87">
        <v>0</v>
      </c>
      <c r="G28" s="121"/>
      <c r="H28" s="87">
        <v>0</v>
      </c>
      <c r="I28" s="121"/>
      <c r="J28" s="191" t="s">
        <v>143</v>
      </c>
      <c r="O28" s="64" t="s">
        <v>13</v>
      </c>
      <c r="P28" s="129" cm="1">
        <f t="array" ref="P28">INDEX('Admin Costs and Asmptns.'!$C$39:$K$70,MATCH($C$1,'Admin Costs and Asmptns.'!$B$39:$B$70,0),MATCH(P$27&amp;"_"&amp;$O28,'Admin Costs and Asmptns.'!$C$37:$K$37&amp;"_"&amp;'Admin Costs and Asmptns.'!$C$38:$K$38,0))</f>
        <v>0.55867159901402685</v>
      </c>
      <c r="Q28" s="129" cm="1">
        <f t="array" ref="Q28">INDEX('Admin Costs and Asmptns.'!$C$39:$K$70,MATCH($C$1,'Admin Costs and Asmptns.'!$B$39:$B$70,0),MATCH(Q$27&amp;"_"&amp;$O28,'Admin Costs and Asmptns.'!$C$37:$K$37&amp;"_"&amp;'Admin Costs and Asmptns.'!$C$38:$K$38,0))</f>
        <v>0.30455371049505536</v>
      </c>
      <c r="R28" s="129"/>
      <c r="S28" s="137"/>
      <c r="T28" s="138"/>
      <c r="U28" s="138"/>
    </row>
    <row r="29" spans="1:21" ht="15" x14ac:dyDescent="0.25">
      <c r="A29" s="19" t="str">
        <f t="shared" si="0"/>
        <v>ResidentialSummer DR Event Hours</v>
      </c>
      <c r="B29" s="4" t="s">
        <v>24</v>
      </c>
      <c r="C29" s="4" t="s">
        <v>25</v>
      </c>
      <c r="D29" s="4" t="str">
        <f t="shared" si="1"/>
        <v>Residential</v>
      </c>
      <c r="F29" s="88">
        <v>120</v>
      </c>
      <c r="G29" s="121"/>
      <c r="H29" s="88">
        <v>120</v>
      </c>
      <c r="J29" s="548" t="s">
        <v>872</v>
      </c>
      <c r="O29" s="64" t="s">
        <v>232</v>
      </c>
      <c r="P29" s="129">
        <v>8.2000000000000003E-2</v>
      </c>
      <c r="Q29" s="129">
        <v>5.3999999999999999E-2</v>
      </c>
      <c r="R29" s="129"/>
      <c r="S29" s="137"/>
      <c r="T29" s="138"/>
      <c r="U29" s="138"/>
    </row>
    <row r="30" spans="1:21" ht="15" x14ac:dyDescent="0.25">
      <c r="A30" s="19" t="str">
        <f t="shared" si="0"/>
        <v>ResidentialWinter DR Event Hours</v>
      </c>
      <c r="B30" s="4" t="s">
        <v>26</v>
      </c>
      <c r="C30" s="4" t="s">
        <v>25</v>
      </c>
      <c r="D30" s="4" t="str">
        <f t="shared" si="1"/>
        <v>Residential</v>
      </c>
      <c r="F30" s="88">
        <v>120</v>
      </c>
      <c r="H30" s="88">
        <v>120</v>
      </c>
      <c r="J30" s="548" t="s">
        <v>872</v>
      </c>
      <c r="K30" s="44">
        <f>R46</f>
        <v>0.8</v>
      </c>
      <c r="O30" s="64" t="s">
        <v>233</v>
      </c>
      <c r="P30" s="129">
        <v>0</v>
      </c>
      <c r="Q30" s="129">
        <v>0</v>
      </c>
      <c r="R30" s="129"/>
      <c r="S30" s="137"/>
      <c r="T30" s="138"/>
      <c r="U30" s="138"/>
    </row>
    <row r="31" spans="1:21" ht="15" x14ac:dyDescent="0.25">
      <c r="A31" s="19" t="str">
        <f t="shared" si="0"/>
        <v>ResidentialPer kW Annual Incentive</v>
      </c>
      <c r="B31" s="4" t="s">
        <v>37</v>
      </c>
      <c r="C31" s="4" t="s">
        <v>93</v>
      </c>
      <c r="D31" s="4" t="str">
        <f t="shared" si="1"/>
        <v>Residential</v>
      </c>
      <c r="F31" s="87">
        <v>0</v>
      </c>
      <c r="H31" s="87">
        <v>0</v>
      </c>
      <c r="J31" s="192"/>
      <c r="O31" s="64" t="s">
        <v>234</v>
      </c>
      <c r="P31" s="95">
        <v>0</v>
      </c>
      <c r="Q31" s="95">
        <v>0</v>
      </c>
      <c r="R31" s="95"/>
      <c r="S31" s="137"/>
      <c r="T31" s="138"/>
      <c r="U31" s="138"/>
    </row>
    <row r="32" spans="1:21" x14ac:dyDescent="0.2">
      <c r="A32" s="19" t="str">
        <f t="shared" si="0"/>
        <v>ResidentialPer kWh Annual Incentive</v>
      </c>
      <c r="B32" s="4" t="s">
        <v>38</v>
      </c>
      <c r="C32" s="4" t="s">
        <v>95</v>
      </c>
      <c r="D32" s="4" t="str">
        <f t="shared" si="1"/>
        <v>Residential</v>
      </c>
      <c r="F32" s="87">
        <v>0</v>
      </c>
      <c r="H32" s="87">
        <v>0</v>
      </c>
      <c r="J32" s="192"/>
      <c r="O32" s="64"/>
      <c r="P32" s="67"/>
      <c r="Q32" s="67"/>
      <c r="R32" s="67"/>
      <c r="T32" s="17"/>
      <c r="U32" s="17"/>
    </row>
    <row r="33" spans="1:25" ht="12.75" customHeight="1" x14ac:dyDescent="0.2">
      <c r="A33" s="19" t="str">
        <f t="shared" si="0"/>
        <v>ResidentialPer Participant Annual Incentive</v>
      </c>
      <c r="B33" s="4" t="s">
        <v>39</v>
      </c>
      <c r="C33" s="4" t="s">
        <v>5</v>
      </c>
      <c r="D33" s="4" t="str">
        <f t="shared" si="1"/>
        <v>Residential</v>
      </c>
      <c r="F33" s="87">
        <v>0</v>
      </c>
      <c r="H33" s="87">
        <v>0</v>
      </c>
      <c r="J33" s="192"/>
      <c r="O33" s="64" t="s">
        <v>123</v>
      </c>
      <c r="P33" s="181">
        <f>SUM(P28:P31)</f>
        <v>0.64067159901402682</v>
      </c>
      <c r="Q33" s="181">
        <f>SUM(Q28:Q31)</f>
        <v>0.35855371049505536</v>
      </c>
      <c r="R33" s="181">
        <f>SUM(P33:Q33)</f>
        <v>0.99922530950908217</v>
      </c>
    </row>
    <row r="34" spans="1:25" x14ac:dyDescent="0.2">
      <c r="A34" s="19" t="str">
        <f t="shared" si="0"/>
        <v>ResidentialProgram Life</v>
      </c>
      <c r="B34" s="4" t="s">
        <v>42</v>
      </c>
      <c r="C34" s="4" t="s">
        <v>43</v>
      </c>
      <c r="D34" s="4" t="str">
        <f t="shared" si="1"/>
        <v>Residential</v>
      </c>
      <c r="F34" s="88">
        <v>15</v>
      </c>
      <c r="H34" s="88">
        <v>15</v>
      </c>
      <c r="J34" s="192" t="s">
        <v>130</v>
      </c>
    </row>
    <row r="35" spans="1:25" ht="15" x14ac:dyDescent="0.25">
      <c r="A35" s="19" t="str">
        <f t="shared" si="0"/>
        <v>ResidentialProgram Start Year</v>
      </c>
      <c r="B35" s="4" t="s">
        <v>44</v>
      </c>
      <c r="C35" s="4" t="s">
        <v>45</v>
      </c>
      <c r="D35" s="4" t="str">
        <f t="shared" si="1"/>
        <v>Residential</v>
      </c>
      <c r="F35" s="93">
        <v>2026</v>
      </c>
      <c r="H35" s="93">
        <f>F35</f>
        <v>2026</v>
      </c>
      <c r="J35" s="192"/>
      <c r="O35" s="99"/>
      <c r="P35" s="99"/>
      <c r="Q35" s="100"/>
      <c r="R35" s="101"/>
    </row>
    <row r="36" spans="1:25" x14ac:dyDescent="0.2">
      <c r="A36" s="19" t="str">
        <f t="shared" si="0"/>
        <v>ResidentialDe-rate</v>
      </c>
      <c r="B36" s="4" t="s">
        <v>31</v>
      </c>
      <c r="C36" s="4" t="s">
        <v>32</v>
      </c>
      <c r="D36" s="4" t="str">
        <f t="shared" si="1"/>
        <v>Residential</v>
      </c>
      <c r="F36" s="90">
        <v>1</v>
      </c>
      <c r="H36" s="90">
        <v>1</v>
      </c>
      <c r="J36" s="192"/>
      <c r="O36" s="99"/>
      <c r="P36" s="99"/>
      <c r="Q36" s="100"/>
      <c r="R36" s="101"/>
    </row>
    <row r="37" spans="1:25" x14ac:dyDescent="0.2">
      <c r="A37" s="19" t="str">
        <f t="shared" si="0"/>
        <v>ResidentialNet to Gross Ratio (free ridership)</v>
      </c>
      <c r="B37" s="4" t="s">
        <v>33</v>
      </c>
      <c r="C37" s="4" t="s">
        <v>34</v>
      </c>
      <c r="D37" s="4" t="str">
        <f t="shared" si="1"/>
        <v>Residential</v>
      </c>
      <c r="F37" s="90">
        <v>1</v>
      </c>
      <c r="H37" s="90">
        <v>1</v>
      </c>
      <c r="J37" s="192"/>
      <c r="W37" s="4" t="s">
        <v>325</v>
      </c>
    </row>
    <row r="38" spans="1:25" ht="51" x14ac:dyDescent="0.2">
      <c r="O38" s="141"/>
      <c r="P38" s="142" t="s">
        <v>289</v>
      </c>
      <c r="Q38" s="142" t="s">
        <v>290</v>
      </c>
      <c r="R38" s="142" t="s">
        <v>291</v>
      </c>
      <c r="S38" s="142" t="s">
        <v>292</v>
      </c>
      <c r="T38" s="142" t="s">
        <v>293</v>
      </c>
      <c r="U38" s="142" t="s">
        <v>294</v>
      </c>
      <c r="V38" s="142" t="s">
        <v>295</v>
      </c>
      <c r="W38" s="142" t="s">
        <v>296</v>
      </c>
      <c r="X38" s="142" t="s">
        <v>297</v>
      </c>
      <c r="Y38" s="142" t="s">
        <v>298</v>
      </c>
    </row>
    <row r="39" spans="1:25" x14ac:dyDescent="0.2">
      <c r="O39" s="141" t="s">
        <v>118</v>
      </c>
      <c r="P39" s="141" t="s">
        <v>299</v>
      </c>
      <c r="Q39" s="141">
        <f>R39*T39</f>
        <v>12</v>
      </c>
      <c r="R39" s="141">
        <v>2</v>
      </c>
      <c r="S39" s="141">
        <v>8</v>
      </c>
      <c r="T39" s="141">
        <v>6</v>
      </c>
      <c r="U39" s="143">
        <v>1200</v>
      </c>
      <c r="V39" s="143">
        <f>W39/R39</f>
        <v>2628</v>
      </c>
      <c r="W39" s="141">
        <f>X39*U39</f>
        <v>5256</v>
      </c>
      <c r="X39" s="141">
        <f>R39/1000*T39*365</f>
        <v>4.38</v>
      </c>
      <c r="Y39" s="141">
        <f>T39*365</f>
        <v>2190</v>
      </c>
    </row>
    <row r="40" spans="1:25" x14ac:dyDescent="0.2">
      <c r="O40" s="141" t="s">
        <v>3</v>
      </c>
      <c r="P40" s="141" t="s">
        <v>300</v>
      </c>
      <c r="Q40" s="141">
        <f>R40*T40</f>
        <v>16</v>
      </c>
      <c r="R40" s="141">
        <v>2</v>
      </c>
      <c r="S40" s="141">
        <v>8</v>
      </c>
      <c r="T40" s="141">
        <v>8</v>
      </c>
      <c r="U40" s="143">
        <v>1200</v>
      </c>
      <c r="V40" s="143">
        <f>W40/R40</f>
        <v>3504</v>
      </c>
      <c r="W40" s="141">
        <f>X40*U40</f>
        <v>7008</v>
      </c>
      <c r="X40" s="141">
        <f>R40/1000*T40*365</f>
        <v>5.84</v>
      </c>
      <c r="Y40" s="141">
        <f>T40*365</f>
        <v>2920</v>
      </c>
    </row>
    <row r="41" spans="1:25" x14ac:dyDescent="0.2">
      <c r="O41" s="141" t="s">
        <v>14</v>
      </c>
      <c r="P41" s="141" t="s">
        <v>301</v>
      </c>
      <c r="Q41" s="141">
        <f>R41*T41</f>
        <v>120</v>
      </c>
      <c r="R41" s="141">
        <v>15</v>
      </c>
      <c r="S41" s="141">
        <v>8</v>
      </c>
      <c r="T41" s="141">
        <v>8</v>
      </c>
      <c r="U41" s="143">
        <v>800</v>
      </c>
      <c r="V41" s="143">
        <f>W41/R41</f>
        <v>2336</v>
      </c>
      <c r="W41" s="141">
        <f>X41*U41</f>
        <v>35040</v>
      </c>
      <c r="X41" s="141">
        <f>R41/1000*T41*365</f>
        <v>43.8</v>
      </c>
      <c r="Y41" s="141">
        <f>T41*365</f>
        <v>2920</v>
      </c>
    </row>
    <row r="43" spans="1:25" ht="25.5" x14ac:dyDescent="0.2">
      <c r="B43" s="556" t="s">
        <v>10</v>
      </c>
      <c r="C43" s="556" t="s">
        <v>0</v>
      </c>
      <c r="D43" s="556" t="s">
        <v>8</v>
      </c>
      <c r="E43" s="14"/>
      <c r="F43" s="15" t="str">
        <f>$F$2</f>
        <v>Market Potential</v>
      </c>
      <c r="G43" s="14"/>
      <c r="H43" s="15" t="str">
        <f>$F$2</f>
        <v>Market Potential</v>
      </c>
      <c r="I43" s="14"/>
      <c r="J43" s="556"/>
    </row>
    <row r="44" spans="1:25" x14ac:dyDescent="0.2">
      <c r="B44" s="557"/>
      <c r="C44" s="557"/>
      <c r="D44" s="557"/>
      <c r="E44" s="14"/>
      <c r="F44" s="42" t="s">
        <v>7</v>
      </c>
      <c r="G44" s="14"/>
      <c r="H44" s="42" t="s">
        <v>7</v>
      </c>
      <c r="I44" s="14"/>
      <c r="J44" s="557"/>
    </row>
    <row r="45" spans="1:25" x14ac:dyDescent="0.2">
      <c r="B45" s="557"/>
      <c r="C45" s="557"/>
      <c r="D45" s="557"/>
      <c r="E45" s="14"/>
      <c r="F45" s="15" t="str">
        <f>F$5</f>
        <v>WA</v>
      </c>
      <c r="G45" s="14"/>
      <c r="H45" s="15" t="str">
        <f>H$5</f>
        <v>ID</v>
      </c>
      <c r="I45" s="14"/>
      <c r="J45" s="557"/>
      <c r="Q45" s="76" t="s">
        <v>302</v>
      </c>
    </row>
    <row r="46" spans="1:25" ht="15" x14ac:dyDescent="0.2">
      <c r="B46" s="7" t="s">
        <v>76</v>
      </c>
      <c r="C46" s="8"/>
      <c r="D46" s="8"/>
      <c r="F46" s="8"/>
      <c r="H46" s="8"/>
      <c r="J46" s="9"/>
      <c r="Q46" s="76" t="s">
        <v>303</v>
      </c>
      <c r="R46" s="144">
        <v>0.8</v>
      </c>
    </row>
    <row r="47" spans="1:25" x14ac:dyDescent="0.2">
      <c r="A47" s="19" t="str">
        <f>D47&amp;B47</f>
        <v>General ServiceSteady State Participation Rate</v>
      </c>
      <c r="B47" s="4" t="s">
        <v>78</v>
      </c>
      <c r="C47" s="4" t="s">
        <v>79</v>
      </c>
      <c r="D47" s="41" t="s">
        <v>232</v>
      </c>
      <c r="F47" s="83">
        <f>$F$7</f>
        <v>7.4364923552858592E-2</v>
      </c>
      <c r="H47" s="83">
        <f>$H$7</f>
        <v>7.4364923552858592E-2</v>
      </c>
      <c r="J47" s="72" t="s">
        <v>119</v>
      </c>
      <c r="Q47" s="4" t="s">
        <v>304</v>
      </c>
    </row>
    <row r="48" spans="1:25" x14ac:dyDescent="0.2">
      <c r="A48" s="19" t="str">
        <f>D48&amp;B48</f>
        <v xml:space="preserve">General ServiceProgram ramp up period </v>
      </c>
      <c r="B48" s="4" t="s">
        <v>1</v>
      </c>
      <c r="C48" s="4" t="s">
        <v>2</v>
      </c>
      <c r="D48" s="4" t="str">
        <f>$D$47</f>
        <v>General Service</v>
      </c>
      <c r="F48" s="189">
        <v>15</v>
      </c>
      <c r="G48" s="190"/>
      <c r="H48" s="189">
        <v>15</v>
      </c>
      <c r="I48" s="60"/>
      <c r="J48" s="85" t="s">
        <v>148</v>
      </c>
      <c r="Q48" s="4" t="s">
        <v>305</v>
      </c>
    </row>
    <row r="49" spans="1:17" x14ac:dyDescent="0.2">
      <c r="A49" s="19" t="str">
        <f>D49&amp;B49</f>
        <v>General ServiceProgram Dropout Rate (Attrition)</v>
      </c>
      <c r="B49" s="4" t="s">
        <v>75</v>
      </c>
      <c r="C49" s="4" t="s">
        <v>80</v>
      </c>
      <c r="D49" s="4" t="str">
        <f>$D$47</f>
        <v>General Service</v>
      </c>
      <c r="F49" s="83">
        <v>0</v>
      </c>
      <c r="H49" s="83">
        <v>0</v>
      </c>
      <c r="J49" s="85" t="s">
        <v>131</v>
      </c>
      <c r="Q49" s="4" t="s">
        <v>306</v>
      </c>
    </row>
    <row r="50" spans="1:17" x14ac:dyDescent="0.2">
      <c r="A50" s="19" t="str">
        <f>D50&amp;B50</f>
        <v/>
      </c>
    </row>
    <row r="51" spans="1:17" ht="15" x14ac:dyDescent="0.2">
      <c r="A51" s="19"/>
      <c r="B51" s="7" t="s">
        <v>47</v>
      </c>
      <c r="C51" s="8"/>
      <c r="D51" s="8"/>
      <c r="F51" s="8"/>
      <c r="H51" s="8"/>
      <c r="J51" s="9"/>
      <c r="Q51" s="4" t="s">
        <v>307</v>
      </c>
    </row>
    <row r="52" spans="1:17" ht="13.5" thickBot="1" x14ac:dyDescent="0.25">
      <c r="A52" s="19" t="str">
        <f t="shared" ref="A52:A57" si="2">D52&amp;B52</f>
        <v>General ServiceEvent Non-Performance Rate</v>
      </c>
      <c r="B52" s="4" t="s">
        <v>11</v>
      </c>
      <c r="C52" s="4" t="s">
        <v>12</v>
      </c>
      <c r="D52" s="4" t="str">
        <f>$D$47</f>
        <v>General Service</v>
      </c>
      <c r="F52" s="83">
        <v>0</v>
      </c>
      <c r="H52" s="83">
        <v>0</v>
      </c>
      <c r="Q52" s="4" t="s">
        <v>308</v>
      </c>
    </row>
    <row r="53" spans="1:17" ht="15" x14ac:dyDescent="0.25">
      <c r="A53" s="19" t="str">
        <f t="shared" si="2"/>
        <v>General ServicePer Customer Summer Peak Reduction (%)</v>
      </c>
      <c r="B53" s="4" t="s">
        <v>18</v>
      </c>
      <c r="C53" s="4" t="s">
        <v>19</v>
      </c>
      <c r="D53" s="4" t="str">
        <f>$D$47</f>
        <v>General Service</v>
      </c>
      <c r="F53" s="83"/>
      <c r="H53" s="83"/>
      <c r="L53" s="328" t="s">
        <v>489</v>
      </c>
      <c r="M53" s="329" t="s">
        <v>151</v>
      </c>
      <c r="N53" s="330" t="s">
        <v>152</v>
      </c>
      <c r="Q53" s="4" t="s">
        <v>309</v>
      </c>
    </row>
    <row r="54" spans="1:17" ht="15" x14ac:dyDescent="0.25">
      <c r="A54" s="19" t="str">
        <f t="shared" si="2"/>
        <v>General ServicePer Customer Summer Peak Reduction (kW)</v>
      </c>
      <c r="B54" s="4" t="s">
        <v>20</v>
      </c>
      <c r="C54" s="4" t="s">
        <v>91</v>
      </c>
      <c r="D54" s="4" t="str">
        <f>$D$47</f>
        <v>General Service</v>
      </c>
      <c r="F54" s="86">
        <f>F16</f>
        <v>2.5799999999999996</v>
      </c>
      <c r="H54" s="86">
        <f>F54</f>
        <v>2.5799999999999996</v>
      </c>
      <c r="J54" s="545" t="s">
        <v>867</v>
      </c>
      <c r="L54" s="366" t="s">
        <v>471</v>
      </c>
      <c r="M54" s="365" t="e">
        <f>IF(F54&gt;0,F54/INDEX($M$3:$M$6,MATCH($D54,$L$3:$L$6,0)),F53*INDEX($M$3:$M$6,MATCH($D54,$L$3:$L$6,0)))</f>
        <v>#REF!</v>
      </c>
      <c r="N54" s="367" t="e">
        <f>IF(H54&gt;0,H54/INDEX($M$8:$M$11,MATCH($D54,$L$8:$L$11,0)),H53*INDEX($M$8:$M$11,MATCH($D54,$L$8:$L$11,0)))</f>
        <v>#REF!</v>
      </c>
    </row>
    <row r="55" spans="1:17" ht="15.75" thickBot="1" x14ac:dyDescent="0.3">
      <c r="A55" s="19" t="str">
        <f t="shared" si="2"/>
        <v>General ServicePer Customer Winter Peak Reduction (%)</v>
      </c>
      <c r="B55" s="4" t="s">
        <v>21</v>
      </c>
      <c r="C55" s="4" t="s">
        <v>19</v>
      </c>
      <c r="D55" s="4" t="str">
        <f>$D$47</f>
        <v>General Service</v>
      </c>
      <c r="F55" s="83"/>
      <c r="H55" s="83"/>
      <c r="L55" s="368" t="s">
        <v>472</v>
      </c>
      <c r="M55" s="369" t="e">
        <f>IF(F56&gt;0,F56/INDEX($N$3:$N$6,MATCH($D56,$L$3:$L$6,0)),F55*INDEX($N$3:$N$6,MATCH($D56,$L$3:$L$6,0)))</f>
        <v>#REF!</v>
      </c>
      <c r="N55" s="370" t="e">
        <f>IF(H56&gt;0,H56/INDEX($N$8:$N$11,MATCH($D56,$L$8:$L$11,0)),H55*INDEX($N$8:$N$11,MATCH($D56,$L$8:$L$11,0)))</f>
        <v>#REF!</v>
      </c>
      <c r="Q55" s="4" t="s">
        <v>310</v>
      </c>
    </row>
    <row r="56" spans="1:17" x14ac:dyDescent="0.2">
      <c r="A56" s="19" t="str">
        <f t="shared" si="2"/>
        <v>General ServicePer Customer Winter Peak Reduction (kW)</v>
      </c>
      <c r="B56" s="4" t="s">
        <v>22</v>
      </c>
      <c r="C56" s="4" t="s">
        <v>91</v>
      </c>
      <c r="D56" s="4" t="str">
        <f>$D$47</f>
        <v>General Service</v>
      </c>
      <c r="F56" s="86">
        <f>F16</f>
        <v>2.5799999999999996</v>
      </c>
      <c r="H56" s="86">
        <f>F56</f>
        <v>2.5799999999999996</v>
      </c>
      <c r="J56" s="545" t="s">
        <v>867</v>
      </c>
      <c r="Q56" s="4" t="s">
        <v>311</v>
      </c>
    </row>
    <row r="57" spans="1:17" x14ac:dyDescent="0.2">
      <c r="A57" s="19" t="str">
        <f t="shared" si="2"/>
        <v/>
      </c>
      <c r="Q57" s="4" t="s">
        <v>312</v>
      </c>
    </row>
    <row r="58" spans="1:17" ht="15" x14ac:dyDescent="0.2">
      <c r="A58" s="19"/>
      <c r="B58" s="7" t="s">
        <v>48</v>
      </c>
      <c r="C58" s="8"/>
      <c r="D58" s="8"/>
      <c r="F58" s="8"/>
      <c r="H58" s="8"/>
      <c r="J58" s="9"/>
    </row>
    <row r="59" spans="1:17" x14ac:dyDescent="0.2">
      <c r="A59" s="19" t="str">
        <f t="shared" ref="A59:A77" si="3">D59&amp;B59</f>
        <v>General ServiceProgram Development Cost</v>
      </c>
      <c r="B59" s="4" t="s">
        <v>40</v>
      </c>
      <c r="C59" s="4" t="s">
        <v>41</v>
      </c>
      <c r="D59" s="4" t="str">
        <f t="shared" ref="D59:D77" si="4">$D$47</f>
        <v>General Service</v>
      </c>
      <c r="F59" s="87">
        <f>$O$26*INDEX($P$28:$Q$33,MATCH($D59,$O$28:$O$33,0),MATCH(F$5,$P$27:$Q$27,0))</f>
        <v>6150</v>
      </c>
      <c r="H59" s="87">
        <f>$O$26*INDEX($P$28:$Q$33,MATCH($D59,$O$28:$O$33,0),MATCH(H$5,$P$27:$Q$27,0))</f>
        <v>4050</v>
      </c>
      <c r="J59" s="191"/>
      <c r="Q59" s="4" t="s">
        <v>313</v>
      </c>
    </row>
    <row r="60" spans="1:17" x14ac:dyDescent="0.2">
      <c r="A60" s="19" t="str">
        <f>D60&amp;B60</f>
        <v>General ServiceProgram Development Cost (per MW basis)</v>
      </c>
      <c r="B60" s="4" t="s">
        <v>134</v>
      </c>
      <c r="C60" s="4" t="str">
        <f>C62</f>
        <v>$/MW @meter</v>
      </c>
      <c r="D60" s="4" t="str">
        <f t="shared" si="4"/>
        <v>General Service</v>
      </c>
      <c r="F60" s="115" t="str">
        <f>IFERROR(F59/INDEX($S$28:$S$32,MATCH($D60,$O$28:$O$32,0),MATCH(F$5,$S$27:$S$27,0)),"-")</f>
        <v>-</v>
      </c>
      <c r="G60" s="116"/>
      <c r="H60" s="115" t="str">
        <f>IFERROR(H59/INDEX($S$28:$S$32,MATCH($D60,$O$28:$O$32,0),MATCH(H$5,$S$27:$S$27,0)),"-")</f>
        <v>-</v>
      </c>
      <c r="I60" s="116"/>
      <c r="J60" s="191"/>
      <c r="Q60" s="4" t="s">
        <v>314</v>
      </c>
    </row>
    <row r="61" spans="1:17" x14ac:dyDescent="0.2">
      <c r="A61" s="19" t="str">
        <f t="shared" si="3"/>
        <v>General ServiceAnnual Program Administration Cost</v>
      </c>
      <c r="B61" s="4" t="s">
        <v>4</v>
      </c>
      <c r="C61" s="4" t="s">
        <v>28</v>
      </c>
      <c r="D61" s="4" t="str">
        <f t="shared" si="4"/>
        <v>General Service</v>
      </c>
      <c r="F61" s="87">
        <f>$O$24*INDEX($P$28:$Q$33,MATCH($D61,$O$28:$O$33,0),MATCH(F$5,$P$27:$Q$27,0))</f>
        <v>4920</v>
      </c>
      <c r="H61" s="87">
        <f>$O$24*INDEX($P$28:$Q$33,MATCH($D61,$O$28:$O$33,0),MATCH(H$5,$P$27:$Q$27,0))</f>
        <v>3240</v>
      </c>
      <c r="J61" s="72" t="s">
        <v>322</v>
      </c>
      <c r="Q61" s="4" t="s">
        <v>315</v>
      </c>
    </row>
    <row r="62" spans="1:17" x14ac:dyDescent="0.2">
      <c r="A62" s="19" t="str">
        <f t="shared" si="3"/>
        <v>General ServiceAnnual Program Administration Cost (per MW basis)</v>
      </c>
      <c r="B62" s="4" t="s">
        <v>89</v>
      </c>
      <c r="C62" s="4" t="s">
        <v>94</v>
      </c>
      <c r="D62" s="4" t="str">
        <f t="shared" si="4"/>
        <v>General Service</v>
      </c>
      <c r="F62" s="115" t="str">
        <f>IFERROR(F61/INDEX($S$28:$S$32,MATCH($D62,$O$28:$O$32,0),MATCH(F$5,$S$27:$S$27,0)),"-")</f>
        <v>-</v>
      </c>
      <c r="G62" s="116"/>
      <c r="H62" s="115" t="str">
        <f>IFERROR(H61/INDEX($S$28:$S$32,MATCH($D62,$O$28:$O$32,0),MATCH(H$5,$S$27:$S$27,0)),"-")</f>
        <v>-</v>
      </c>
      <c r="I62" s="116"/>
      <c r="J62" s="191" t="s">
        <v>127</v>
      </c>
    </row>
    <row r="63" spans="1:17" x14ac:dyDescent="0.2">
      <c r="A63" s="19" t="str">
        <f t="shared" si="3"/>
        <v>General ServicePer Customer Annual Marketing/Recruitment Cost</v>
      </c>
      <c r="B63" s="4" t="s">
        <v>35</v>
      </c>
      <c r="C63" s="4" t="s">
        <v>36</v>
      </c>
      <c r="D63" s="4" t="str">
        <f t="shared" si="4"/>
        <v>General Service</v>
      </c>
      <c r="F63" s="546">
        <v>50</v>
      </c>
      <c r="H63" s="546">
        <v>50</v>
      </c>
      <c r="J63" s="72"/>
    </row>
    <row r="64" spans="1:17" x14ac:dyDescent="0.2">
      <c r="A64" s="19" t="str">
        <f t="shared" si="3"/>
        <v>General ServiceAnnual O&amp;M Cost</v>
      </c>
      <c r="B64" s="4" t="s">
        <v>27</v>
      </c>
      <c r="C64" s="4" t="s">
        <v>5</v>
      </c>
      <c r="D64" s="4" t="str">
        <f t="shared" si="4"/>
        <v>General Service</v>
      </c>
      <c r="F64" s="546">
        <f>10 * 5</f>
        <v>50</v>
      </c>
      <c r="H64" s="546">
        <f>10 * 5</f>
        <v>50</v>
      </c>
      <c r="J64" s="72" t="s">
        <v>870</v>
      </c>
    </row>
    <row r="65" spans="1:11" ht="15" x14ac:dyDescent="0.25">
      <c r="A65" s="19" t="str">
        <f t="shared" si="3"/>
        <v>General ServiceAnnual O&amp;M Cost per MW</v>
      </c>
      <c r="B65" s="4" t="s">
        <v>88</v>
      </c>
      <c r="C65" s="4" t="s">
        <v>94</v>
      </c>
      <c r="D65" s="4" t="str">
        <f t="shared" si="4"/>
        <v>General Service</v>
      </c>
      <c r="F65" s="120"/>
      <c r="G65" s="121"/>
      <c r="H65" s="120"/>
      <c r="I65" s="121"/>
      <c r="J65" s="192"/>
    </row>
    <row r="66" spans="1:11" x14ac:dyDescent="0.2">
      <c r="A66" s="19" t="str">
        <f t="shared" si="3"/>
        <v>General ServiceCost of Equip + Install</v>
      </c>
      <c r="B66" s="4" t="s">
        <v>29</v>
      </c>
      <c r="C66" s="4" t="s">
        <v>30</v>
      </c>
      <c r="D66" s="4" t="str">
        <f t="shared" si="4"/>
        <v>General Service</v>
      </c>
      <c r="F66" s="546">
        <f>500 * 5</f>
        <v>2500</v>
      </c>
      <c r="G66" s="121"/>
      <c r="H66" s="546">
        <f>500 * 5</f>
        <v>2500</v>
      </c>
      <c r="I66" s="121"/>
      <c r="J66" s="547" t="s">
        <v>871</v>
      </c>
      <c r="K66" s="145"/>
    </row>
    <row r="67" spans="1:11" x14ac:dyDescent="0.2">
      <c r="A67" s="19" t="str">
        <f t="shared" si="3"/>
        <v>General ServiceCost of Equip + Install (per kW basis)</v>
      </c>
      <c r="B67" s="4" t="s">
        <v>90</v>
      </c>
      <c r="C67" s="4" t="s">
        <v>92</v>
      </c>
      <c r="D67" s="4" t="str">
        <f t="shared" si="4"/>
        <v>General Service</v>
      </c>
      <c r="F67" s="87">
        <v>0</v>
      </c>
      <c r="H67" s="87">
        <v>0</v>
      </c>
      <c r="J67" s="91"/>
    </row>
    <row r="68" spans="1:11" x14ac:dyDescent="0.2">
      <c r="A68" s="19" t="str">
        <f t="shared" si="3"/>
        <v>General ServiceAMI Cost</v>
      </c>
      <c r="B68" s="4" t="s">
        <v>23</v>
      </c>
      <c r="C68" s="4" t="s">
        <v>87</v>
      </c>
      <c r="D68" s="4" t="str">
        <f t="shared" si="4"/>
        <v>General Service</v>
      </c>
      <c r="F68" s="87">
        <v>0</v>
      </c>
      <c r="H68" s="87">
        <v>0</v>
      </c>
      <c r="J68" s="191" t="s">
        <v>143</v>
      </c>
    </row>
    <row r="69" spans="1:11" x14ac:dyDescent="0.2">
      <c r="A69" s="19" t="str">
        <f t="shared" si="3"/>
        <v>General ServiceSummer DR Event Hours</v>
      </c>
      <c r="B69" s="4" t="s">
        <v>24</v>
      </c>
      <c r="C69" s="4" t="s">
        <v>25</v>
      </c>
      <c r="D69" s="4" t="str">
        <f t="shared" si="4"/>
        <v>General Service</v>
      </c>
      <c r="F69" s="88">
        <v>120</v>
      </c>
      <c r="G69" s="121"/>
      <c r="H69" s="88">
        <v>120</v>
      </c>
      <c r="J69" s="548" t="s">
        <v>872</v>
      </c>
    </row>
    <row r="70" spans="1:11" x14ac:dyDescent="0.2">
      <c r="A70" s="19" t="str">
        <f t="shared" si="3"/>
        <v>General ServiceWinter DR Event Hours</v>
      </c>
      <c r="B70" s="4" t="s">
        <v>26</v>
      </c>
      <c r="C70" s="4" t="s">
        <v>25</v>
      </c>
      <c r="D70" s="4" t="str">
        <f t="shared" si="4"/>
        <v>General Service</v>
      </c>
      <c r="F70" s="88">
        <v>120</v>
      </c>
      <c r="H70" s="88">
        <v>120</v>
      </c>
      <c r="J70" s="548" t="s">
        <v>872</v>
      </c>
      <c r="K70" s="44">
        <f>$R$46</f>
        <v>0.8</v>
      </c>
    </row>
    <row r="71" spans="1:11" x14ac:dyDescent="0.2">
      <c r="A71" s="19" t="str">
        <f t="shared" si="3"/>
        <v>General ServicePer kW Annual Incentive</v>
      </c>
      <c r="B71" s="4" t="s">
        <v>37</v>
      </c>
      <c r="C71" s="4" t="s">
        <v>93</v>
      </c>
      <c r="D71" s="4" t="str">
        <f t="shared" si="4"/>
        <v>General Service</v>
      </c>
      <c r="F71" s="87">
        <v>0</v>
      </c>
      <c r="H71" s="87">
        <v>0</v>
      </c>
      <c r="J71" s="91"/>
    </row>
    <row r="72" spans="1:11" x14ac:dyDescent="0.2">
      <c r="A72" s="19" t="str">
        <f t="shared" si="3"/>
        <v>General ServicePer kWh Annual Incentive</v>
      </c>
      <c r="B72" s="4" t="s">
        <v>38</v>
      </c>
      <c r="C72" s="4" t="s">
        <v>95</v>
      </c>
      <c r="D72" s="4" t="str">
        <f t="shared" si="4"/>
        <v>General Service</v>
      </c>
      <c r="F72" s="87">
        <v>0</v>
      </c>
      <c r="G72" s="69"/>
      <c r="H72" s="87">
        <v>0</v>
      </c>
      <c r="I72" s="69"/>
      <c r="J72" s="91"/>
    </row>
    <row r="73" spans="1:11" x14ac:dyDescent="0.2">
      <c r="A73" s="19" t="str">
        <f t="shared" si="3"/>
        <v>General ServicePer Participant Annual Incentive</v>
      </c>
      <c r="B73" s="4" t="s">
        <v>39</v>
      </c>
      <c r="C73" s="4" t="s">
        <v>5</v>
      </c>
      <c r="D73" s="4" t="str">
        <f t="shared" si="4"/>
        <v>General Service</v>
      </c>
      <c r="F73" s="87">
        <v>0</v>
      </c>
      <c r="H73" s="87">
        <v>0</v>
      </c>
      <c r="J73" s="91"/>
    </row>
    <row r="74" spans="1:11" x14ac:dyDescent="0.2">
      <c r="A74" s="19" t="str">
        <f t="shared" si="3"/>
        <v>General ServiceProgram Life</v>
      </c>
      <c r="B74" s="4" t="s">
        <v>42</v>
      </c>
      <c r="C74" s="4" t="s">
        <v>43</v>
      </c>
      <c r="D74" s="4" t="str">
        <f t="shared" si="4"/>
        <v>General Service</v>
      </c>
      <c r="F74" s="88">
        <v>15</v>
      </c>
      <c r="H74" s="88">
        <v>15</v>
      </c>
      <c r="J74" s="192" t="s">
        <v>130</v>
      </c>
    </row>
    <row r="75" spans="1:11" ht="15" x14ac:dyDescent="0.25">
      <c r="A75" s="19" t="str">
        <f t="shared" si="3"/>
        <v>General ServiceProgram Start Year</v>
      </c>
      <c r="B75" s="4" t="s">
        <v>44</v>
      </c>
      <c r="C75" s="4" t="s">
        <v>45</v>
      </c>
      <c r="D75" s="4" t="str">
        <f t="shared" si="4"/>
        <v>General Service</v>
      </c>
      <c r="F75" s="93">
        <f>F35</f>
        <v>2026</v>
      </c>
      <c r="H75" s="93">
        <f>F75</f>
        <v>2026</v>
      </c>
      <c r="J75" s="91" t="s">
        <v>128</v>
      </c>
    </row>
    <row r="76" spans="1:11" ht="15" x14ac:dyDescent="0.25">
      <c r="A76" s="19" t="str">
        <f t="shared" si="3"/>
        <v>General ServiceDe-rate</v>
      </c>
      <c r="B76" s="4" t="s">
        <v>31</v>
      </c>
      <c r="C76" s="4" t="s">
        <v>32</v>
      </c>
      <c r="D76" s="4" t="str">
        <f t="shared" si="4"/>
        <v>General Service</v>
      </c>
      <c r="F76" s="90">
        <v>1</v>
      </c>
      <c r="H76" s="90">
        <v>1</v>
      </c>
      <c r="J76" s="127"/>
    </row>
    <row r="77" spans="1:11" ht="15" x14ac:dyDescent="0.25">
      <c r="A77" s="19" t="str">
        <f t="shared" si="3"/>
        <v>General ServiceNet to Gross Ratio (free ridership)</v>
      </c>
      <c r="B77" s="4" t="s">
        <v>33</v>
      </c>
      <c r="C77" s="4" t="s">
        <v>34</v>
      </c>
      <c r="D77" s="4" t="str">
        <f t="shared" si="4"/>
        <v>General Service</v>
      </c>
      <c r="F77" s="90">
        <v>1</v>
      </c>
      <c r="H77" s="90">
        <v>1</v>
      </c>
      <c r="J77" s="127"/>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89430-5E81-49E2-ACB4-19B29C507C58}">
  <sheetPr codeName="Sheet30">
    <tabColor theme="5"/>
  </sheetPr>
  <dimension ref="A1:Y77"/>
  <sheetViews>
    <sheetView topLeftCell="A11" workbookViewId="0">
      <selection activeCell="P29" sqref="P29:Q29"/>
    </sheetView>
  </sheetViews>
  <sheetFormatPr defaultColWidth="9.28515625" defaultRowHeight="12.75" x14ac:dyDescent="0.2"/>
  <cols>
    <col min="1" max="1" width="4.7109375" style="4" customWidth="1"/>
    <col min="2" max="2" width="40.42578125" style="4" customWidth="1"/>
    <col min="3" max="3" width="21.5703125" style="4" customWidth="1"/>
    <col min="4" max="4" width="21.7109375" style="4" bestFit="1"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4.7109375" style="4" customWidth="1"/>
    <col min="13" max="13" width="9.28515625" style="4"/>
    <col min="14" max="14" width="16.42578125" style="4" bestFit="1" customWidth="1"/>
    <col min="15" max="15" width="23.7109375" style="4" customWidth="1"/>
    <col min="16" max="16" width="10" style="4" customWidth="1"/>
    <col min="17" max="17" width="11.28515625" style="4" customWidth="1"/>
    <col min="18" max="18" width="10.28515625" style="4" customWidth="1"/>
    <col min="19" max="19" width="9.28515625" style="4" customWidth="1"/>
    <col min="20" max="20" width="8" style="4" bestFit="1" customWidth="1"/>
    <col min="21" max="22" width="7.5703125" style="4" bestFit="1" customWidth="1"/>
    <col min="23" max="23" width="12.5703125" style="4" customWidth="1"/>
    <col min="24" max="24" width="7.28515625" style="4" bestFit="1" customWidth="1"/>
    <col min="25" max="25" width="6.5703125" style="4" bestFit="1" customWidth="1"/>
    <col min="26" max="16384" width="9.28515625" style="4"/>
  </cols>
  <sheetData>
    <row r="1" spans="1:16" s="5" customFormat="1" ht="15.75" x14ac:dyDescent="0.25">
      <c r="B1" s="12" t="s">
        <v>46</v>
      </c>
      <c r="C1" s="13" t="s">
        <v>364</v>
      </c>
      <c r="D1" s="4"/>
      <c r="E1" s="10"/>
      <c r="F1" s="19" t="str">
        <f>F3&amp;F5</f>
        <v>Market PotentialWA</v>
      </c>
      <c r="G1" s="10"/>
      <c r="H1" s="19" t="str">
        <f>H3&amp;H5</f>
        <v>Market PotentialID</v>
      </c>
      <c r="I1" s="10"/>
      <c r="J1" s="30"/>
      <c r="L1" s="328" t="s">
        <v>488</v>
      </c>
      <c r="M1" s="329"/>
      <c r="N1" s="330"/>
    </row>
    <row r="2" spans="1:16" ht="15.75" customHeight="1" x14ac:dyDescent="0.25">
      <c r="F2" s="42" t="s">
        <v>284</v>
      </c>
      <c r="H2" s="42" t="s">
        <v>284</v>
      </c>
      <c r="J2" s="30"/>
      <c r="L2" s="333" t="s">
        <v>151</v>
      </c>
      <c r="M2" s="331" t="s">
        <v>471</v>
      </c>
      <c r="N2" s="332" t="s">
        <v>472</v>
      </c>
    </row>
    <row r="3" spans="1:16"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6"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6"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6"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6" ht="15" x14ac:dyDescent="0.25">
      <c r="A7" s="19" t="str">
        <f>D7&amp;B7</f>
        <v>ResidentialSteady State Participation Rate</v>
      </c>
      <c r="B7" s="4" t="s">
        <v>78</v>
      </c>
      <c r="C7" s="4" t="s">
        <v>79</v>
      </c>
      <c r="D7" s="41" t="s">
        <v>13</v>
      </c>
      <c r="F7" s="83">
        <v>5.0000000000000001E-3</v>
      </c>
      <c r="H7" s="83">
        <v>5.0000000000000001E-3</v>
      </c>
      <c r="J7" s="85" t="s">
        <v>177</v>
      </c>
      <c r="L7" s="335" t="s">
        <v>152</v>
      </c>
      <c r="M7" s="331"/>
      <c r="N7" s="332"/>
    </row>
    <row r="8" spans="1:16" ht="15" x14ac:dyDescent="0.25">
      <c r="A8" s="19" t="str">
        <f t="shared" ref="A8:A37" si="0">D8&amp;B8</f>
        <v xml:space="preserve">ResidentialProgram ramp up period </v>
      </c>
      <c r="B8" s="4" t="s">
        <v>1</v>
      </c>
      <c r="C8" s="4" t="s">
        <v>2</v>
      </c>
      <c r="D8" s="4" t="str">
        <f>$D$7</f>
        <v>Residential</v>
      </c>
      <c r="F8" s="189">
        <v>15</v>
      </c>
      <c r="G8" s="190"/>
      <c r="H8" s="189">
        <v>15</v>
      </c>
      <c r="I8" s="60"/>
      <c r="J8" s="85" t="s">
        <v>148</v>
      </c>
      <c r="L8" s="334" t="s">
        <v>13</v>
      </c>
      <c r="M8" s="358" t="e" cm="1">
        <f t="array" ref="M8">INDEX(#REF!,MATCH(LEFT($L8,3),LEFT(#REF!,3),0))*10^3/#REF!</f>
        <v>#REF!</v>
      </c>
      <c r="N8" s="359" t="e" cm="1">
        <f t="array" ref="N8">INDEX(#REF!,MATCH(LEFT($L8,3),LEFT(#REF!,3),0))*10^3/#REF!</f>
        <v>#REF!</v>
      </c>
    </row>
    <row r="9" spans="1:16" ht="15" x14ac:dyDescent="0.25">
      <c r="A9" s="19" t="str">
        <f t="shared" si="0"/>
        <v>ResidentialProgram Dropout Rate (Attrition)</v>
      </c>
      <c r="B9" s="4" t="s">
        <v>75</v>
      </c>
      <c r="C9" s="4" t="s">
        <v>80</v>
      </c>
      <c r="D9" s="4" t="str">
        <f>$D$7</f>
        <v>Residential</v>
      </c>
      <c r="F9" s="83">
        <v>0</v>
      </c>
      <c r="H9" s="83">
        <v>0</v>
      </c>
      <c r="J9" s="4" t="s">
        <v>321</v>
      </c>
      <c r="L9" s="334" t="s">
        <v>232</v>
      </c>
      <c r="M9" s="358" t="e" cm="1">
        <f t="array" ref="M9">INDEX(#REF!,MATCH(LEFT($L9,3),LEFT(#REF!,3),0))*10^3/INDEX(#REF!,MATCH($L9,#REF!,0))</f>
        <v>#REF!</v>
      </c>
      <c r="N9" s="359" t="e" cm="1">
        <f t="array" ref="N9">INDEX(#REF!,MATCH(LEFT($L9,3),LEFT(#REF!,3),0))*10^3/INDEX(#REF!,MATCH($L9,#REF!,0))</f>
        <v>#REF!</v>
      </c>
    </row>
    <row r="10" spans="1:16"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6"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c r="O11" s="71"/>
    </row>
    <row r="12" spans="1:16" ht="13.5" thickBot="1" x14ac:dyDescent="0.25">
      <c r="A12" s="19" t="str">
        <f t="shared" si="0"/>
        <v>ResidentialEvent Non-Performance Rate</v>
      </c>
      <c r="B12" s="4" t="s">
        <v>11</v>
      </c>
      <c r="C12" s="4" t="s">
        <v>12</v>
      </c>
      <c r="D12" s="4" t="str">
        <f>$D$7</f>
        <v>Residential</v>
      </c>
      <c r="F12" s="83">
        <v>0</v>
      </c>
      <c r="H12" s="83">
        <v>0</v>
      </c>
    </row>
    <row r="13" spans="1:16" ht="15" x14ac:dyDescent="0.25">
      <c r="A13" s="19" t="str">
        <f t="shared" si="0"/>
        <v>ResidentialPer Customer Summer Peak Reduction (%)</v>
      </c>
      <c r="B13" s="4" t="s">
        <v>18</v>
      </c>
      <c r="C13" s="4" t="s">
        <v>19</v>
      </c>
      <c r="D13" s="4" t="str">
        <f>$D$7</f>
        <v>Residential</v>
      </c>
      <c r="F13" s="83"/>
      <c r="H13" s="83"/>
      <c r="L13" s="328" t="s">
        <v>489</v>
      </c>
      <c r="M13" s="329" t="s">
        <v>151</v>
      </c>
      <c r="N13" s="330" t="s">
        <v>152</v>
      </c>
      <c r="O13" s="18"/>
      <c r="P13" s="18"/>
    </row>
    <row r="14" spans="1:16" ht="15" x14ac:dyDescent="0.25">
      <c r="A14" s="19" t="str">
        <f>D14&amp;B14</f>
        <v>ResidentialPer Customer Summer Peak Reduction (kW)</v>
      </c>
      <c r="B14" s="4" t="s">
        <v>20</v>
      </c>
      <c r="C14" s="4" t="s">
        <v>91</v>
      </c>
      <c r="D14" s="4" t="str">
        <f>$D$7</f>
        <v>Residential</v>
      </c>
      <c r="F14" s="86">
        <f>'Battery Energy Storage'!F14</f>
        <v>2.23</v>
      </c>
      <c r="H14" s="86">
        <f>'Battery Energy Storage'!H14</f>
        <v>1.85</v>
      </c>
      <c r="J14" s="4" t="s">
        <v>324</v>
      </c>
      <c r="K14" s="4" t="s">
        <v>354</v>
      </c>
      <c r="L14" s="366" t="s">
        <v>471</v>
      </c>
      <c r="M14" s="365" t="e">
        <f>IF(F14&gt;0,F14/INDEX($M$3:$M$6,MATCH($D14,$L$3:$L$6,0)),F13*INDEX($M$3:$M$6,MATCH($D14,$L$3:$L$6,0)))</f>
        <v>#REF!</v>
      </c>
      <c r="N14" s="367" t="e">
        <f>IF(H14&gt;0,H14/INDEX($M$8:$M$11,MATCH($D14,$L$8:$L$11,0)),H13*INDEX($M$8:$M$11,MATCH($D14,$L$8:$L$11,0)))</f>
        <v>#REF!</v>
      </c>
      <c r="O14" s="18"/>
      <c r="P14" s="18"/>
    </row>
    <row r="15" spans="1:16" ht="15.75" thickBot="1" x14ac:dyDescent="0.3">
      <c r="A15" s="19" t="str">
        <f t="shared" si="0"/>
        <v>ResidentialPer Customer Winter Peak Reduction (%)</v>
      </c>
      <c r="B15" s="4" t="s">
        <v>21</v>
      </c>
      <c r="C15" s="4" t="s">
        <v>19</v>
      </c>
      <c r="D15" s="4" t="str">
        <f>$D$7</f>
        <v>Residential</v>
      </c>
      <c r="F15" s="83"/>
      <c r="H15" s="83"/>
      <c r="L15" s="368" t="s">
        <v>472</v>
      </c>
      <c r="M15" s="369" t="e">
        <f>IF(F16&gt;0,F16/INDEX($N$3:$N$6,MATCH($D16,$L$3:$L$6,0)),F15*INDEX($N$3:$N$6,MATCH($D16,$L$3:$L$6,0)))</f>
        <v>#REF!</v>
      </c>
      <c r="N15" s="370" t="e">
        <f>IF(H16&gt;0,H16/INDEX($N$8:$N$11,MATCH($D16,$L$8:$L$11,0)),H15*INDEX($N$8:$N$11,MATCH($D16,$L$8:$L$11,0)))</f>
        <v>#REF!</v>
      </c>
      <c r="O15" s="18"/>
      <c r="P15" s="18"/>
    </row>
    <row r="16" spans="1:16" x14ac:dyDescent="0.2">
      <c r="A16" s="19" t="str">
        <f t="shared" si="0"/>
        <v>ResidentialPer Customer Winter Peak Reduction (kW)</v>
      </c>
      <c r="B16" s="4" t="s">
        <v>22</v>
      </c>
      <c r="C16" s="4" t="s">
        <v>91</v>
      </c>
      <c r="D16" s="4" t="str">
        <f>$D$7</f>
        <v>Residential</v>
      </c>
      <c r="F16" s="86">
        <f>'Battery Energy Storage'!F16</f>
        <v>2.5799999999999996</v>
      </c>
      <c r="H16" s="86">
        <f>'Battery Energy Storage'!H16</f>
        <v>2.44</v>
      </c>
      <c r="J16" s="4" t="s">
        <v>324</v>
      </c>
      <c r="N16" s="147"/>
      <c r="O16" s="18"/>
      <c r="P16" s="18"/>
    </row>
    <row r="17" spans="1:21" x14ac:dyDescent="0.2">
      <c r="A17" s="19" t="str">
        <f t="shared" si="0"/>
        <v/>
      </c>
      <c r="N17" s="146"/>
      <c r="O17" s="18"/>
      <c r="P17" s="18"/>
    </row>
    <row r="18" spans="1:21" ht="15" customHeight="1" x14ac:dyDescent="0.2">
      <c r="A18" s="19"/>
      <c r="B18" s="7" t="s">
        <v>48</v>
      </c>
      <c r="C18" s="8"/>
      <c r="D18" s="8"/>
      <c r="F18" s="8"/>
      <c r="H18" s="8"/>
      <c r="J18" s="9"/>
      <c r="N18" s="146"/>
      <c r="O18" s="18"/>
      <c r="P18" s="18"/>
    </row>
    <row r="19" spans="1:21" x14ac:dyDescent="0.2">
      <c r="A19" s="19" t="str">
        <f t="shared" si="0"/>
        <v>ResidentialProgram Development Cost</v>
      </c>
      <c r="B19" s="4" t="s">
        <v>40</v>
      </c>
      <c r="C19" s="4" t="s">
        <v>41</v>
      </c>
      <c r="D19" s="4" t="str">
        <f>D20</f>
        <v>Residential</v>
      </c>
      <c r="F19" s="87">
        <f>$O$26*INDEX($P$28:$Q$33,MATCH($D19,$O$28:$O$33,0),MATCH(F$5,$P$27:$Q$27,0))</f>
        <v>41900.369926052015</v>
      </c>
      <c r="H19" s="87">
        <f>$O$26*INDEX($P$28:$Q$33,MATCH($D19,$O$28:$O$33,0),MATCH(H$5,$P$27:$Q$27,0))</f>
        <v>22841.528287129153</v>
      </c>
      <c r="J19" s="191"/>
      <c r="O19" s="64" t="s">
        <v>326</v>
      </c>
      <c r="P19" s="64"/>
      <c r="Q19" s="64"/>
      <c r="R19" s="64"/>
    </row>
    <row r="20" spans="1:21" x14ac:dyDescent="0.2">
      <c r="A20" s="19" t="str">
        <f>D20&amp;B20</f>
        <v>ResidentialProgram Development Cost (per MW basis)</v>
      </c>
      <c r="B20" s="4" t="s">
        <v>134</v>
      </c>
      <c r="C20" s="4" t="str">
        <f>C22</f>
        <v>$/MW @meter</v>
      </c>
      <c r="D20" s="4" t="str">
        <f>D21</f>
        <v>Residential</v>
      </c>
      <c r="F20" s="115" t="str">
        <f>IFERROR(F19/INDEX($S$28:$S$32,MATCH($D20,$O$28:$O$32,0),MATCH(F$5,$S$27:$S$27,0)),"-")</f>
        <v>-</v>
      </c>
      <c r="G20" s="116"/>
      <c r="H20" s="115" t="str">
        <f>IFERROR(H19/INDEX($S$28:$S$32,MATCH($D20,$O$28:$O$32,0),MATCH(H$5,$S$27:$S$27,0)),"-")</f>
        <v>-</v>
      </c>
      <c r="I20" s="116"/>
      <c r="J20" s="191"/>
      <c r="O20" s="64"/>
      <c r="P20" s="64"/>
      <c r="Q20" s="64"/>
      <c r="R20" s="64"/>
    </row>
    <row r="21" spans="1:21" x14ac:dyDescent="0.2">
      <c r="A21" s="19" t="str">
        <f t="shared" si="0"/>
        <v>ResidentialAnnual Program Administration Cost</v>
      </c>
      <c r="B21" s="4" t="s">
        <v>4</v>
      </c>
      <c r="C21" s="4" t="s">
        <v>28</v>
      </c>
      <c r="D21" s="4" t="str">
        <f t="shared" ref="D21:D37" si="1">$D$7</f>
        <v>Residential</v>
      </c>
      <c r="F21" s="87">
        <f>$O$24*INDEX($P$28:$Q$33,MATCH($D21,$O$28:$O$33,0),MATCH(F$5,$P$27:$Q$27,0))</f>
        <v>33520.295940841614</v>
      </c>
      <c r="H21" s="87">
        <f>$O$24*INDEX($P$28:$Q$33,MATCH($D21,$O$28:$O$33,0),MATCH(H$5,$P$27:$Q$27,0))</f>
        <v>18273.222629703323</v>
      </c>
      <c r="J21" s="72" t="s">
        <v>322</v>
      </c>
      <c r="O21" s="64" t="s">
        <v>551</v>
      </c>
      <c r="P21" s="64"/>
      <c r="Q21" s="64"/>
      <c r="R21" s="64"/>
    </row>
    <row r="22" spans="1:21" x14ac:dyDescent="0.2">
      <c r="A22" s="19" t="str">
        <f t="shared" si="0"/>
        <v>ResidentialAnnual Program Administration Cost (per MW basis)</v>
      </c>
      <c r="B22" s="4" t="s">
        <v>89</v>
      </c>
      <c r="C22" s="4" t="s">
        <v>94</v>
      </c>
      <c r="D22" s="4" t="str">
        <f t="shared" si="1"/>
        <v>Residential</v>
      </c>
      <c r="F22" s="115" t="str">
        <f>IFERROR(F21/INDEX($S$28:$S$32,MATCH($D22,$O$28:$O$32,0),MATCH(F$5,$S$27:$S$27,0)),"-")</f>
        <v>-</v>
      </c>
      <c r="G22" s="116"/>
      <c r="H22" s="115" t="str">
        <f>IFERROR(H21/INDEX($S$28:$S$32,MATCH($D22,$O$28:$O$32,0),MATCH(H$5,$S$27:$S$27,0)),"-")</f>
        <v>-</v>
      </c>
      <c r="I22" s="116"/>
      <c r="J22" s="191"/>
      <c r="O22" s="64"/>
      <c r="P22" s="64"/>
      <c r="Q22" s="64"/>
      <c r="R22" s="64"/>
    </row>
    <row r="23" spans="1:21" ht="15" x14ac:dyDescent="0.25">
      <c r="A23" s="19" t="str">
        <f t="shared" si="0"/>
        <v>ResidentialPer Customer Annual Marketing/Recruitment Cost</v>
      </c>
      <c r="B23" s="4" t="s">
        <v>35</v>
      </c>
      <c r="C23" s="4" t="s">
        <v>36</v>
      </c>
      <c r="D23" s="4" t="str">
        <f t="shared" si="1"/>
        <v>Residential</v>
      </c>
      <c r="F23" s="546">
        <v>50</v>
      </c>
      <c r="H23" s="546">
        <v>50</v>
      </c>
      <c r="J23" s="72"/>
      <c r="O23" s="65" t="s">
        <v>111</v>
      </c>
      <c r="P23" s="66"/>
      <c r="Q23" s="64"/>
      <c r="R23" s="64"/>
    </row>
    <row r="24" spans="1:21" ht="15" x14ac:dyDescent="0.25">
      <c r="A24" s="19" t="str">
        <f t="shared" si="0"/>
        <v>ResidentialAnnual O&amp;M Cost</v>
      </c>
      <c r="B24" s="4" t="s">
        <v>27</v>
      </c>
      <c r="C24" s="4" t="s">
        <v>5</v>
      </c>
      <c r="D24" s="4" t="str">
        <f t="shared" si="1"/>
        <v>Residential</v>
      </c>
      <c r="F24" s="94">
        <v>0</v>
      </c>
      <c r="H24" s="94">
        <v>0</v>
      </c>
      <c r="J24" s="72"/>
      <c r="O24" s="388">
        <f>INDEX('Admin Costs and Asmptns.'!$D$14:$D$28,MATCH(IF(LEFT($C$1,9)="Ancillary","Ancillary Services",IF(LEFT($C$1,9)="CTA-2045 ", "CTA-2045 ",IF(LEFT($C$1,9)="Time-of-u","Time-of-use Rates",$C$1))),'Admin Costs and Asmptns.'!$B$14:$B$28,0))</f>
        <v>60000</v>
      </c>
      <c r="P24" s="64"/>
      <c r="Q24" s="66"/>
      <c r="R24" s="66"/>
    </row>
    <row r="25" spans="1:21" ht="15" x14ac:dyDescent="0.25">
      <c r="A25" s="19" t="str">
        <f t="shared" si="0"/>
        <v>ResidentialAnnual O&amp;M Cost per MW</v>
      </c>
      <c r="B25" s="4" t="s">
        <v>88</v>
      </c>
      <c r="C25" s="4" t="s">
        <v>94</v>
      </c>
      <c r="D25" s="4" t="str">
        <f t="shared" si="1"/>
        <v>Residential</v>
      </c>
      <c r="F25" s="120"/>
      <c r="G25" s="121"/>
      <c r="H25" s="120"/>
      <c r="I25" s="121"/>
      <c r="J25" s="192"/>
      <c r="O25" s="65" t="s">
        <v>112</v>
      </c>
      <c r="P25" s="64"/>
      <c r="Q25" s="64"/>
      <c r="R25" s="64"/>
    </row>
    <row r="26" spans="1:21" x14ac:dyDescent="0.2">
      <c r="A26" s="19" t="str">
        <f t="shared" si="0"/>
        <v>ResidentialCost of Equip + Install</v>
      </c>
      <c r="B26" s="4" t="s">
        <v>29</v>
      </c>
      <c r="C26" s="4" t="s">
        <v>30</v>
      </c>
      <c r="D26" s="4" t="str">
        <f t="shared" si="1"/>
        <v>Residential</v>
      </c>
      <c r="F26" s="87">
        <v>0</v>
      </c>
      <c r="G26" s="121"/>
      <c r="H26" s="87">
        <v>0</v>
      </c>
      <c r="I26" s="121"/>
      <c r="J26" s="91" t="s">
        <v>399</v>
      </c>
      <c r="K26" s="145"/>
      <c r="O26" s="388">
        <f>INDEX('Admin Costs and Asmptns.'!$E$14:$E$28,MATCH(IF(LEFT($C$1,9)="Ancillary","Ancillary Services",IF(LEFT($C$1,9)="CTA-2045 ", "CTA-2045 ",IF(LEFT($C$1,9)="Time-of-u","Time-of-use Rates",$C$1))),'Admin Costs and Asmptns.'!$B$14:$B$28,0))</f>
        <v>75000</v>
      </c>
      <c r="P26" s="64"/>
      <c r="Q26" s="64"/>
      <c r="R26" s="64"/>
    </row>
    <row r="27" spans="1:21" ht="15" x14ac:dyDescent="0.25">
      <c r="A27" s="19" t="str">
        <f t="shared" si="0"/>
        <v>ResidentialCost of Equip + Install (per kW basis)</v>
      </c>
      <c r="B27" s="4" t="s">
        <v>90</v>
      </c>
      <c r="C27" s="4" t="s">
        <v>92</v>
      </c>
      <c r="D27" s="4" t="str">
        <f t="shared" si="1"/>
        <v>Residential</v>
      </c>
      <c r="F27" s="87">
        <v>0</v>
      </c>
      <c r="G27" s="121"/>
      <c r="H27" s="87">
        <v>0</v>
      </c>
      <c r="I27" s="121"/>
      <c r="J27" s="192"/>
      <c r="O27" s="64"/>
      <c r="P27" s="64" t="s">
        <v>151</v>
      </c>
      <c r="Q27" s="64" t="s">
        <v>152</v>
      </c>
      <c r="R27" s="64"/>
      <c r="S27" s="137"/>
      <c r="T27" s="137"/>
      <c r="U27" s="137"/>
    </row>
    <row r="28" spans="1:21" ht="12.75" customHeight="1" x14ac:dyDescent="0.25">
      <c r="A28" s="19" t="str">
        <f t="shared" si="0"/>
        <v>ResidentialAMI Cost</v>
      </c>
      <c r="B28" s="4" t="s">
        <v>23</v>
      </c>
      <c r="C28" s="4" t="s">
        <v>87</v>
      </c>
      <c r="D28" s="4" t="str">
        <f t="shared" si="1"/>
        <v>Residential</v>
      </c>
      <c r="F28" s="87">
        <v>0</v>
      </c>
      <c r="G28" s="121"/>
      <c r="H28" s="87">
        <v>0</v>
      </c>
      <c r="I28" s="121"/>
      <c r="J28" s="191" t="s">
        <v>143</v>
      </c>
      <c r="O28" s="64" t="s">
        <v>13</v>
      </c>
      <c r="P28" s="129" cm="1">
        <f t="array" ref="P28">INDEX('Admin Costs and Asmptns.'!$C$39:$K$70,MATCH($C$1,'Admin Costs and Asmptns.'!$B$39:$B$70,0),MATCH(P$27&amp;"_"&amp;$O28,'Admin Costs and Asmptns.'!$C$37:$K$37&amp;"_"&amp;'Admin Costs and Asmptns.'!$C$38:$K$38,0))</f>
        <v>0.55867159901402685</v>
      </c>
      <c r="Q28" s="129" cm="1">
        <f t="array" ref="Q28">INDEX('Admin Costs and Asmptns.'!$C$39:$K$70,MATCH($C$1,'Admin Costs and Asmptns.'!$B$39:$B$70,0),MATCH(Q$27&amp;"_"&amp;$O28,'Admin Costs and Asmptns.'!$C$37:$K$37&amp;"_"&amp;'Admin Costs and Asmptns.'!$C$38:$K$38,0))</f>
        <v>0.30455371049505536</v>
      </c>
      <c r="R28" s="129"/>
      <c r="S28" s="137"/>
      <c r="T28" s="138"/>
      <c r="U28" s="138"/>
    </row>
    <row r="29" spans="1:21" ht="15" x14ac:dyDescent="0.25">
      <c r="A29" s="19" t="str">
        <f t="shared" si="0"/>
        <v>ResidentialSummer DR Event Hours</v>
      </c>
      <c r="B29" s="4" t="s">
        <v>24</v>
      </c>
      <c r="C29" s="4" t="s">
        <v>25</v>
      </c>
      <c r="D29" s="4" t="str">
        <f t="shared" si="1"/>
        <v>Residential</v>
      </c>
      <c r="F29" s="88">
        <v>36</v>
      </c>
      <c r="G29" s="121"/>
      <c r="H29" s="88">
        <v>36</v>
      </c>
      <c r="I29" s="121"/>
      <c r="J29" s="191"/>
      <c r="O29" s="64" t="s">
        <v>232</v>
      </c>
      <c r="P29" s="129">
        <v>8.2000000000000003E-2</v>
      </c>
      <c r="Q29" s="129">
        <v>5.3999999999999999E-2</v>
      </c>
      <c r="R29" s="129"/>
      <c r="S29" s="137"/>
      <c r="T29" s="138"/>
      <c r="U29" s="138"/>
    </row>
    <row r="30" spans="1:21" ht="15" x14ac:dyDescent="0.25">
      <c r="A30" s="19" t="str">
        <f t="shared" si="0"/>
        <v>ResidentialWinter DR Event Hours</v>
      </c>
      <c r="B30" s="4" t="s">
        <v>26</v>
      </c>
      <c r="C30" s="4" t="s">
        <v>25</v>
      </c>
      <c r="D30" s="4" t="str">
        <f t="shared" si="1"/>
        <v>Residential</v>
      </c>
      <c r="F30" s="88">
        <v>36</v>
      </c>
      <c r="H30" s="88">
        <v>36</v>
      </c>
      <c r="I30" s="121"/>
      <c r="J30" s="172" t="s">
        <v>323</v>
      </c>
      <c r="K30" s="44">
        <f>R46</f>
        <v>0.8</v>
      </c>
      <c r="O30" s="64" t="s">
        <v>233</v>
      </c>
      <c r="P30" s="129">
        <v>0</v>
      </c>
      <c r="Q30" s="129">
        <v>0</v>
      </c>
      <c r="R30" s="129"/>
      <c r="S30" s="137"/>
      <c r="T30" s="138"/>
      <c r="U30" s="138"/>
    </row>
    <row r="31" spans="1:21" ht="15" x14ac:dyDescent="0.25">
      <c r="A31" s="19" t="str">
        <f t="shared" si="0"/>
        <v>ResidentialPer kW Annual Incentive</v>
      </c>
      <c r="B31" s="4" t="s">
        <v>37</v>
      </c>
      <c r="C31" s="4" t="s">
        <v>93</v>
      </c>
      <c r="D31" s="4" t="str">
        <f t="shared" si="1"/>
        <v>Residential</v>
      </c>
      <c r="F31" s="87">
        <v>0</v>
      </c>
      <c r="H31" s="87">
        <v>0</v>
      </c>
      <c r="J31" s="192"/>
      <c r="O31" s="64" t="s">
        <v>234</v>
      </c>
      <c r="P31" s="95">
        <v>0</v>
      </c>
      <c r="Q31" s="95">
        <v>0</v>
      </c>
      <c r="R31" s="95"/>
      <c r="S31" s="137"/>
      <c r="T31" s="138"/>
      <c r="U31" s="138"/>
    </row>
    <row r="32" spans="1:21" x14ac:dyDescent="0.2">
      <c r="A32" s="19" t="str">
        <f t="shared" si="0"/>
        <v>ResidentialPer kWh Annual Incentive</v>
      </c>
      <c r="B32" s="4" t="s">
        <v>38</v>
      </c>
      <c r="C32" s="4" t="s">
        <v>95</v>
      </c>
      <c r="D32" s="4" t="str">
        <f t="shared" si="1"/>
        <v>Residential</v>
      </c>
      <c r="F32" s="87">
        <v>0</v>
      </c>
      <c r="H32" s="87">
        <v>0</v>
      </c>
      <c r="J32" s="192"/>
      <c r="O32" s="64"/>
      <c r="P32" s="67"/>
      <c r="Q32" s="67"/>
      <c r="R32" s="67"/>
      <c r="T32" s="17"/>
      <c r="U32" s="17"/>
    </row>
    <row r="33" spans="1:25" ht="12.75" customHeight="1" x14ac:dyDescent="0.2">
      <c r="A33" s="19" t="str">
        <f t="shared" si="0"/>
        <v>ResidentialPer Participant Annual Incentive</v>
      </c>
      <c r="B33" s="4" t="s">
        <v>39</v>
      </c>
      <c r="C33" s="4" t="s">
        <v>5</v>
      </c>
      <c r="D33" s="4" t="str">
        <f t="shared" si="1"/>
        <v>Residential</v>
      </c>
      <c r="F33" s="87">
        <v>20</v>
      </c>
      <c r="H33" s="87">
        <v>20</v>
      </c>
      <c r="J33" s="192" t="s">
        <v>400</v>
      </c>
      <c r="O33" s="64" t="s">
        <v>123</v>
      </c>
      <c r="P33" s="181">
        <f>SUM(P28:P31)</f>
        <v>0.64067159901402682</v>
      </c>
      <c r="Q33" s="181">
        <f>SUM(Q28:Q31)</f>
        <v>0.35855371049505536</v>
      </c>
      <c r="R33" s="181">
        <f>SUM(P33:Q33)</f>
        <v>0.99922530950908217</v>
      </c>
    </row>
    <row r="34" spans="1:25" x14ac:dyDescent="0.2">
      <c r="A34" s="19" t="str">
        <f t="shared" si="0"/>
        <v>ResidentialProgram Life</v>
      </c>
      <c r="B34" s="4" t="s">
        <v>42</v>
      </c>
      <c r="C34" s="4" t="s">
        <v>43</v>
      </c>
      <c r="D34" s="4" t="str">
        <f t="shared" si="1"/>
        <v>Residential</v>
      </c>
      <c r="F34" s="88">
        <v>15</v>
      </c>
      <c r="H34" s="88">
        <v>15</v>
      </c>
      <c r="J34" s="192" t="s">
        <v>130</v>
      </c>
    </row>
    <row r="35" spans="1:25" ht="15" x14ac:dyDescent="0.25">
      <c r="A35" s="19" t="str">
        <f t="shared" si="0"/>
        <v>ResidentialProgram Start Year</v>
      </c>
      <c r="B35" s="4" t="s">
        <v>44</v>
      </c>
      <c r="C35" s="4" t="s">
        <v>45</v>
      </c>
      <c r="D35" s="4" t="str">
        <f t="shared" si="1"/>
        <v>Residential</v>
      </c>
      <c r="F35" s="93">
        <v>2026</v>
      </c>
      <c r="H35" s="93">
        <f>F35</f>
        <v>2026</v>
      </c>
      <c r="J35" s="192"/>
      <c r="O35" s="99"/>
      <c r="P35" s="99"/>
      <c r="Q35" s="100"/>
      <c r="R35" s="101"/>
    </row>
    <row r="36" spans="1:25" x14ac:dyDescent="0.2">
      <c r="A36" s="19" t="str">
        <f t="shared" si="0"/>
        <v>ResidentialDe-rate</v>
      </c>
      <c r="B36" s="4" t="s">
        <v>31</v>
      </c>
      <c r="C36" s="4" t="s">
        <v>32</v>
      </c>
      <c r="D36" s="4" t="str">
        <f t="shared" si="1"/>
        <v>Residential</v>
      </c>
      <c r="F36" s="90">
        <v>1</v>
      </c>
      <c r="H36" s="90">
        <v>1</v>
      </c>
      <c r="J36" s="192"/>
      <c r="O36" s="99"/>
      <c r="P36" s="99"/>
      <c r="Q36" s="100"/>
      <c r="R36" s="101"/>
    </row>
    <row r="37" spans="1:25" x14ac:dyDescent="0.2">
      <c r="A37" s="19" t="str">
        <f t="shared" si="0"/>
        <v>ResidentialNet to Gross Ratio (free ridership)</v>
      </c>
      <c r="B37" s="4" t="s">
        <v>33</v>
      </c>
      <c r="C37" s="4" t="s">
        <v>34</v>
      </c>
      <c r="D37" s="4" t="str">
        <f t="shared" si="1"/>
        <v>Residential</v>
      </c>
      <c r="F37" s="90">
        <v>1</v>
      </c>
      <c r="H37" s="90">
        <v>1</v>
      </c>
      <c r="J37" s="192"/>
      <c r="W37" s="4" t="s">
        <v>325</v>
      </c>
    </row>
    <row r="38" spans="1:25" ht="51" x14ac:dyDescent="0.2">
      <c r="O38" s="141"/>
      <c r="P38" s="142" t="s">
        <v>289</v>
      </c>
      <c r="Q38" s="142" t="s">
        <v>290</v>
      </c>
      <c r="R38" s="142" t="s">
        <v>291</v>
      </c>
      <c r="S38" s="142" t="s">
        <v>292</v>
      </c>
      <c r="T38" s="142" t="s">
        <v>293</v>
      </c>
      <c r="U38" s="142" t="s">
        <v>294</v>
      </c>
      <c r="V38" s="142" t="s">
        <v>295</v>
      </c>
      <c r="W38" s="142" t="s">
        <v>296</v>
      </c>
      <c r="X38" s="142" t="s">
        <v>297</v>
      </c>
      <c r="Y38" s="142" t="s">
        <v>298</v>
      </c>
    </row>
    <row r="39" spans="1:25" x14ac:dyDescent="0.2">
      <c r="O39" s="141" t="s">
        <v>118</v>
      </c>
      <c r="P39" s="141" t="s">
        <v>299</v>
      </c>
      <c r="Q39" s="141">
        <f>R39*T39</f>
        <v>12</v>
      </c>
      <c r="R39" s="141">
        <v>2</v>
      </c>
      <c r="S39" s="141">
        <v>8</v>
      </c>
      <c r="T39" s="141">
        <v>6</v>
      </c>
      <c r="U39" s="143">
        <v>1200</v>
      </c>
      <c r="V39" s="143">
        <f>W39/R39</f>
        <v>2628</v>
      </c>
      <c r="W39" s="141">
        <f>X39*U39</f>
        <v>5256</v>
      </c>
      <c r="X39" s="141">
        <f>R39/1000*T39*365</f>
        <v>4.38</v>
      </c>
      <c r="Y39" s="141">
        <f>T39*365</f>
        <v>2190</v>
      </c>
    </row>
    <row r="40" spans="1:25" x14ac:dyDescent="0.2">
      <c r="O40" s="141" t="s">
        <v>3</v>
      </c>
      <c r="P40" s="141" t="s">
        <v>300</v>
      </c>
      <c r="Q40" s="141">
        <f>R40*T40</f>
        <v>16</v>
      </c>
      <c r="R40" s="141">
        <v>2</v>
      </c>
      <c r="S40" s="141">
        <v>8</v>
      </c>
      <c r="T40" s="141">
        <v>8</v>
      </c>
      <c r="U40" s="143">
        <v>1200</v>
      </c>
      <c r="V40" s="143">
        <f>W40/R40</f>
        <v>3504</v>
      </c>
      <c r="W40" s="141">
        <f>X40*U40</f>
        <v>7008</v>
      </c>
      <c r="X40" s="141">
        <f>R40/1000*T40*365</f>
        <v>5.84</v>
      </c>
      <c r="Y40" s="141">
        <f>T40*365</f>
        <v>2920</v>
      </c>
    </row>
    <row r="41" spans="1:25" x14ac:dyDescent="0.2">
      <c r="O41" s="141" t="s">
        <v>14</v>
      </c>
      <c r="P41" s="141" t="s">
        <v>301</v>
      </c>
      <c r="Q41" s="141">
        <f>R41*T41</f>
        <v>120</v>
      </c>
      <c r="R41" s="141">
        <v>15</v>
      </c>
      <c r="S41" s="141">
        <v>8</v>
      </c>
      <c r="T41" s="141">
        <v>8</v>
      </c>
      <c r="U41" s="143">
        <v>800</v>
      </c>
      <c r="V41" s="143">
        <f>W41/R41</f>
        <v>2336</v>
      </c>
      <c r="W41" s="141">
        <f>X41*U41</f>
        <v>35040</v>
      </c>
      <c r="X41" s="141">
        <f>R41/1000*T41*365</f>
        <v>43.8</v>
      </c>
      <c r="Y41" s="141">
        <f>T41*365</f>
        <v>2920</v>
      </c>
    </row>
    <row r="43" spans="1:25" ht="25.5" x14ac:dyDescent="0.2">
      <c r="B43" s="556" t="s">
        <v>10</v>
      </c>
      <c r="C43" s="556" t="s">
        <v>0</v>
      </c>
      <c r="D43" s="556" t="s">
        <v>8</v>
      </c>
      <c r="E43" s="14"/>
      <c r="F43" s="15" t="str">
        <f>$F$2</f>
        <v>Market Potential</v>
      </c>
      <c r="G43" s="14"/>
      <c r="H43" s="15" t="str">
        <f>$F$2</f>
        <v>Market Potential</v>
      </c>
      <c r="I43" s="14"/>
      <c r="J43" s="556"/>
    </row>
    <row r="44" spans="1:25" x14ac:dyDescent="0.2">
      <c r="B44" s="557"/>
      <c r="C44" s="557"/>
      <c r="D44" s="557"/>
      <c r="E44" s="14"/>
      <c r="F44" s="42" t="s">
        <v>7</v>
      </c>
      <c r="G44" s="14"/>
      <c r="H44" s="42" t="s">
        <v>7</v>
      </c>
      <c r="I44" s="14"/>
      <c r="J44" s="557"/>
    </row>
    <row r="45" spans="1:25" x14ac:dyDescent="0.2">
      <c r="B45" s="557"/>
      <c r="C45" s="557"/>
      <c r="D45" s="557"/>
      <c r="E45" s="14"/>
      <c r="F45" s="15" t="str">
        <f>F$5</f>
        <v>WA</v>
      </c>
      <c r="G45" s="14"/>
      <c r="H45" s="15" t="str">
        <f>H$5</f>
        <v>ID</v>
      </c>
      <c r="I45" s="14"/>
      <c r="J45" s="557"/>
      <c r="Q45" s="76" t="s">
        <v>302</v>
      </c>
    </row>
    <row r="46" spans="1:25" ht="15" x14ac:dyDescent="0.2">
      <c r="B46" s="7" t="s">
        <v>76</v>
      </c>
      <c r="C46" s="8"/>
      <c r="D46" s="8"/>
      <c r="F46" s="8"/>
      <c r="H46" s="8"/>
      <c r="J46" s="9"/>
      <c r="Q46" s="76" t="s">
        <v>303</v>
      </c>
      <c r="R46" s="144">
        <v>0.8</v>
      </c>
    </row>
    <row r="47" spans="1:25" x14ac:dyDescent="0.2">
      <c r="A47" s="19" t="str">
        <f>D47&amp;B47</f>
        <v>General ServiceSteady State Participation Rate</v>
      </c>
      <c r="B47" s="4" t="s">
        <v>78</v>
      </c>
      <c r="C47" s="4" t="s">
        <v>79</v>
      </c>
      <c r="D47" s="41" t="s">
        <v>232</v>
      </c>
      <c r="F47" s="83">
        <v>5.0000000000000001E-3</v>
      </c>
      <c r="H47" s="83">
        <v>5.0000000000000001E-3</v>
      </c>
      <c r="J47" s="72" t="s">
        <v>119</v>
      </c>
      <c r="Q47" s="4" t="s">
        <v>304</v>
      </c>
    </row>
    <row r="48" spans="1:25" x14ac:dyDescent="0.2">
      <c r="A48" s="19" t="str">
        <f>D48&amp;B48</f>
        <v xml:space="preserve">General ServiceProgram ramp up period </v>
      </c>
      <c r="B48" s="4" t="s">
        <v>1</v>
      </c>
      <c r="C48" s="4" t="s">
        <v>2</v>
      </c>
      <c r="D48" s="4" t="str">
        <f>$D$47</f>
        <v>General Service</v>
      </c>
      <c r="F48" s="189">
        <v>15</v>
      </c>
      <c r="G48" s="190"/>
      <c r="H48" s="189">
        <v>15</v>
      </c>
      <c r="I48" s="60"/>
      <c r="J48" s="85" t="s">
        <v>148</v>
      </c>
      <c r="Q48" s="4" t="s">
        <v>305</v>
      </c>
    </row>
    <row r="49" spans="1:17" x14ac:dyDescent="0.2">
      <c r="A49" s="19" t="str">
        <f>D49&amp;B49</f>
        <v>General ServiceProgram Dropout Rate (Attrition)</v>
      </c>
      <c r="B49" s="4" t="s">
        <v>75</v>
      </c>
      <c r="C49" s="4" t="s">
        <v>80</v>
      </c>
      <c r="D49" s="4" t="str">
        <f>$D$47</f>
        <v>General Service</v>
      </c>
      <c r="F49" s="83">
        <v>0</v>
      </c>
      <c r="H49" s="83">
        <v>0</v>
      </c>
      <c r="J49" s="85" t="s">
        <v>131</v>
      </c>
      <c r="Q49" s="4" t="s">
        <v>306</v>
      </c>
    </row>
    <row r="50" spans="1:17" x14ac:dyDescent="0.2">
      <c r="A50" s="19" t="str">
        <f>D50&amp;B50</f>
        <v/>
      </c>
    </row>
    <row r="51" spans="1:17" ht="15" x14ac:dyDescent="0.2">
      <c r="A51" s="19"/>
      <c r="B51" s="7" t="s">
        <v>47</v>
      </c>
      <c r="C51" s="8"/>
      <c r="D51" s="8"/>
      <c r="F51" s="8"/>
      <c r="H51" s="8"/>
      <c r="J51" s="9"/>
      <c r="Q51" s="4" t="s">
        <v>307</v>
      </c>
    </row>
    <row r="52" spans="1:17" ht="13.5" thickBot="1" x14ac:dyDescent="0.25">
      <c r="A52" s="19" t="str">
        <f t="shared" ref="A52:A57" si="2">D52&amp;B52</f>
        <v>General ServiceEvent Non-Performance Rate</v>
      </c>
      <c r="B52" s="4" t="s">
        <v>11</v>
      </c>
      <c r="C52" s="4" t="s">
        <v>12</v>
      </c>
      <c r="D52" s="4" t="str">
        <f>$D$47</f>
        <v>General Service</v>
      </c>
      <c r="F52" s="83">
        <v>0</v>
      </c>
      <c r="H52" s="83">
        <v>0</v>
      </c>
      <c r="Q52" s="4" t="s">
        <v>308</v>
      </c>
    </row>
    <row r="53" spans="1:17" ht="15" x14ac:dyDescent="0.25">
      <c r="A53" s="19" t="str">
        <f t="shared" si="2"/>
        <v>General ServicePer Customer Summer Peak Reduction (%)</v>
      </c>
      <c r="B53" s="4" t="s">
        <v>18</v>
      </c>
      <c r="C53" s="4" t="s">
        <v>19</v>
      </c>
      <c r="D53" s="4" t="str">
        <f>$D$47</f>
        <v>General Service</v>
      </c>
      <c r="F53" s="83"/>
      <c r="H53" s="83"/>
      <c r="L53" s="328" t="s">
        <v>489</v>
      </c>
      <c r="M53" s="329" t="s">
        <v>151</v>
      </c>
      <c r="N53" s="330" t="s">
        <v>152</v>
      </c>
      <c r="Q53" s="4" t="s">
        <v>309</v>
      </c>
    </row>
    <row r="54" spans="1:17" ht="15" x14ac:dyDescent="0.25">
      <c r="A54" s="19" t="str">
        <f t="shared" si="2"/>
        <v>General ServicePer Customer Summer Peak Reduction (kW)</v>
      </c>
      <c r="B54" s="4" t="s">
        <v>20</v>
      </c>
      <c r="C54" s="4" t="s">
        <v>91</v>
      </c>
      <c r="D54" s="4" t="str">
        <f>$D$47</f>
        <v>General Service</v>
      </c>
      <c r="F54" s="86">
        <f>'Battery Energy Storage'!F54</f>
        <v>2.5799999999999996</v>
      </c>
      <c r="H54" s="86">
        <f>'Battery Energy Storage'!H54</f>
        <v>2.5799999999999996</v>
      </c>
      <c r="J54" s="4" t="s">
        <v>324</v>
      </c>
      <c r="L54" s="366" t="s">
        <v>471</v>
      </c>
      <c r="M54" s="365" t="e">
        <f>IF(F54&gt;0,F54/INDEX($M$3:$M$6,MATCH($D54,$L$3:$L$6,0)),F53*INDEX($M$3:$M$6,MATCH($D54,$L$3:$L$6,0)))</f>
        <v>#REF!</v>
      </c>
      <c r="N54" s="367" t="e">
        <f>IF(H54&gt;0,H54/INDEX($M$8:$M$11,MATCH($D54,$L$8:$L$11,0)),H53*INDEX($M$8:$M$11,MATCH($D54,$L$8:$L$11,0)))</f>
        <v>#REF!</v>
      </c>
    </row>
    <row r="55" spans="1:17" ht="15.75" thickBot="1" x14ac:dyDescent="0.3">
      <c r="A55" s="19" t="str">
        <f t="shared" si="2"/>
        <v>General ServicePer Customer Winter Peak Reduction (%)</v>
      </c>
      <c r="B55" s="4" t="s">
        <v>21</v>
      </c>
      <c r="C55" s="4" t="s">
        <v>19</v>
      </c>
      <c r="D55" s="4" t="str">
        <f>$D$47</f>
        <v>General Service</v>
      </c>
      <c r="F55" s="83"/>
      <c r="H55" s="83"/>
      <c r="L55" s="368" t="s">
        <v>472</v>
      </c>
      <c r="M55" s="369" t="e">
        <f>IF(F56&gt;0,F56/INDEX($N$3:$N$6,MATCH($D56,$L$3:$L$6,0)),F55*INDEX($N$3:$N$6,MATCH($D56,$L$3:$L$6,0)))</f>
        <v>#REF!</v>
      </c>
      <c r="N55" s="370" t="e">
        <f>IF(H56&gt;0,H56/INDEX($N$8:$N$11,MATCH($D56,$L$8:$L$11,0)),H55*INDEX($N$8:$N$11,MATCH($D56,$L$8:$L$11,0)))</f>
        <v>#REF!</v>
      </c>
      <c r="Q55" s="4" t="s">
        <v>310</v>
      </c>
    </row>
    <row r="56" spans="1:17" x14ac:dyDescent="0.2">
      <c r="A56" s="19" t="str">
        <f t="shared" si="2"/>
        <v>General ServicePer Customer Winter Peak Reduction (kW)</v>
      </c>
      <c r="B56" s="4" t="s">
        <v>22</v>
      </c>
      <c r="C56" s="4" t="s">
        <v>91</v>
      </c>
      <c r="D56" s="4" t="str">
        <f>$D$47</f>
        <v>General Service</v>
      </c>
      <c r="F56" s="86">
        <f>'Battery Energy Storage'!F56</f>
        <v>2.5799999999999996</v>
      </c>
      <c r="H56" s="86">
        <f>'Battery Energy Storage'!H56</f>
        <v>2.5799999999999996</v>
      </c>
      <c r="J56" s="4" t="s">
        <v>324</v>
      </c>
      <c r="Q56" s="4" t="s">
        <v>311</v>
      </c>
    </row>
    <row r="57" spans="1:17" x14ac:dyDescent="0.2">
      <c r="A57" s="19" t="str">
        <f t="shared" si="2"/>
        <v/>
      </c>
      <c r="Q57" s="4" t="s">
        <v>312</v>
      </c>
    </row>
    <row r="58" spans="1:17" ht="15" x14ac:dyDescent="0.2">
      <c r="A58" s="19"/>
      <c r="B58" s="7" t="s">
        <v>48</v>
      </c>
      <c r="C58" s="8"/>
      <c r="D58" s="8"/>
      <c r="F58" s="8"/>
      <c r="H58" s="8"/>
      <c r="J58" s="9"/>
    </row>
    <row r="59" spans="1:17" x14ac:dyDescent="0.2">
      <c r="A59" s="19" t="str">
        <f t="shared" ref="A59:A77" si="3">D59&amp;B59</f>
        <v>General ServiceProgram Development Cost</v>
      </c>
      <c r="B59" s="4" t="s">
        <v>40</v>
      </c>
      <c r="C59" s="4" t="s">
        <v>41</v>
      </c>
      <c r="D59" s="4" t="str">
        <f t="shared" ref="D59:D77" si="4">$D$47</f>
        <v>General Service</v>
      </c>
      <c r="F59" s="87">
        <f>$O$26*INDEX($P$28:$Q$33,MATCH($D59,$O$28:$O$33,0),MATCH(F$5,$P$27:$Q$27,0))</f>
        <v>6150</v>
      </c>
      <c r="H59" s="87">
        <f>$O$26*INDEX($P$28:$Q$33,MATCH($D59,$O$28:$O$33,0),MATCH(H$5,$P$27:$Q$27,0))</f>
        <v>4050</v>
      </c>
      <c r="J59" s="191"/>
      <c r="Q59" s="4" t="s">
        <v>313</v>
      </c>
    </row>
    <row r="60" spans="1:17" x14ac:dyDescent="0.2">
      <c r="A60" s="19" t="str">
        <f>D60&amp;B60</f>
        <v>General ServiceProgram Development Cost (per MW basis)</v>
      </c>
      <c r="B60" s="4" t="s">
        <v>134</v>
      </c>
      <c r="C60" s="4" t="str">
        <f>C62</f>
        <v>$/MW @meter</v>
      </c>
      <c r="D60" s="4" t="str">
        <f t="shared" si="4"/>
        <v>General Service</v>
      </c>
      <c r="F60" s="115" t="str">
        <f>IFERROR(F59/INDEX($S$28:$S$32,MATCH($D60,$O$28:$O$32,0),MATCH(F$5,$S$27:$S$27,0)),"-")</f>
        <v>-</v>
      </c>
      <c r="G60" s="116"/>
      <c r="H60" s="115" t="str">
        <f>IFERROR(H59/INDEX($S$28:$S$32,MATCH($D60,$O$28:$O$32,0),MATCH(H$5,$S$27:$S$27,0)),"-")</f>
        <v>-</v>
      </c>
      <c r="I60" s="116"/>
      <c r="J60" s="191"/>
      <c r="Q60" s="4" t="s">
        <v>314</v>
      </c>
    </row>
    <row r="61" spans="1:17" x14ac:dyDescent="0.2">
      <c r="A61" s="19" t="str">
        <f t="shared" si="3"/>
        <v>General ServiceAnnual Program Administration Cost</v>
      </c>
      <c r="B61" s="4" t="s">
        <v>4</v>
      </c>
      <c r="C61" s="4" t="s">
        <v>28</v>
      </c>
      <c r="D61" s="4" t="str">
        <f t="shared" si="4"/>
        <v>General Service</v>
      </c>
      <c r="F61" s="87">
        <f>$O$24*INDEX($P$28:$Q$33,MATCH($D61,$O$28:$O$33,0),MATCH(F$5,$P$27:$Q$27,0))</f>
        <v>4920</v>
      </c>
      <c r="H61" s="87">
        <f>$O$24*INDEX($P$28:$Q$33,MATCH($D61,$O$28:$O$33,0),MATCH(H$5,$P$27:$Q$27,0))</f>
        <v>3240</v>
      </c>
      <c r="J61" s="72" t="s">
        <v>322</v>
      </c>
      <c r="Q61" s="4" t="s">
        <v>315</v>
      </c>
    </row>
    <row r="62" spans="1:17" x14ac:dyDescent="0.2">
      <c r="A62" s="19" t="str">
        <f t="shared" si="3"/>
        <v>General ServiceAnnual Program Administration Cost (per MW basis)</v>
      </c>
      <c r="B62" s="4" t="s">
        <v>89</v>
      </c>
      <c r="C62" s="4" t="s">
        <v>94</v>
      </c>
      <c r="D62" s="4" t="str">
        <f t="shared" si="4"/>
        <v>General Service</v>
      </c>
      <c r="F62" s="115" t="str">
        <f>IFERROR(F61/INDEX($S$28:$S$32,MATCH($D62,$O$28:$O$32,0),MATCH(F$5,$S$27:$S$27,0)),"-")</f>
        <v>-</v>
      </c>
      <c r="G62" s="116"/>
      <c r="H62" s="115" t="str">
        <f>IFERROR(H61/INDEX($S$28:$S$32,MATCH($D62,$O$28:$O$32,0),MATCH(H$5,$S$27:$S$27,0)),"-")</f>
        <v>-</v>
      </c>
      <c r="I62" s="116"/>
      <c r="J62" s="191" t="s">
        <v>127</v>
      </c>
    </row>
    <row r="63" spans="1:17" x14ac:dyDescent="0.2">
      <c r="A63" s="19" t="str">
        <f t="shared" si="3"/>
        <v>General ServicePer Customer Annual Marketing/Recruitment Cost</v>
      </c>
      <c r="B63" s="4" t="s">
        <v>35</v>
      </c>
      <c r="C63" s="4" t="s">
        <v>36</v>
      </c>
      <c r="D63" s="4" t="str">
        <f t="shared" si="4"/>
        <v>General Service</v>
      </c>
      <c r="F63" s="546">
        <v>50</v>
      </c>
      <c r="H63" s="546">
        <v>50</v>
      </c>
      <c r="J63" s="72"/>
    </row>
    <row r="64" spans="1:17" ht="15" x14ac:dyDescent="0.25">
      <c r="A64" s="19" t="str">
        <f t="shared" si="3"/>
        <v>General ServiceAnnual O&amp;M Cost</v>
      </c>
      <c r="B64" s="4" t="s">
        <v>27</v>
      </c>
      <c r="C64" s="4" t="s">
        <v>5</v>
      </c>
      <c r="D64" s="4" t="str">
        <f t="shared" si="4"/>
        <v>General Service</v>
      </c>
      <c r="F64" s="94">
        <v>0</v>
      </c>
      <c r="H64" s="94">
        <v>0</v>
      </c>
      <c r="J64" s="72"/>
    </row>
    <row r="65" spans="1:11" x14ac:dyDescent="0.2">
      <c r="A65" s="19" t="str">
        <f t="shared" si="3"/>
        <v>General ServiceAnnual O&amp;M Cost per MW</v>
      </c>
      <c r="B65" s="4" t="s">
        <v>88</v>
      </c>
      <c r="C65" s="4" t="s">
        <v>94</v>
      </c>
      <c r="D65" s="4" t="str">
        <f t="shared" si="4"/>
        <v>General Service</v>
      </c>
      <c r="F65" s="89"/>
      <c r="G65" s="121"/>
      <c r="H65" s="89"/>
      <c r="I65" s="121"/>
      <c r="J65" s="91"/>
    </row>
    <row r="66" spans="1:11" x14ac:dyDescent="0.2">
      <c r="A66" s="19" t="str">
        <f t="shared" si="3"/>
        <v>General ServiceCost of Equip + Install</v>
      </c>
      <c r="B66" s="4" t="s">
        <v>29</v>
      </c>
      <c r="C66" s="4" t="s">
        <v>30</v>
      </c>
      <c r="D66" s="4" t="str">
        <f t="shared" si="4"/>
        <v>General Service</v>
      </c>
      <c r="F66" s="87">
        <v>0</v>
      </c>
      <c r="H66" s="87">
        <v>0</v>
      </c>
      <c r="J66" s="91" t="s">
        <v>399</v>
      </c>
      <c r="K66" s="145"/>
    </row>
    <row r="67" spans="1:11" x14ac:dyDescent="0.2">
      <c r="A67" s="19" t="str">
        <f t="shared" si="3"/>
        <v>General ServiceCost of Equip + Install (per kW basis)</v>
      </c>
      <c r="B67" s="4" t="s">
        <v>90</v>
      </c>
      <c r="C67" s="4" t="s">
        <v>92</v>
      </c>
      <c r="D67" s="4" t="str">
        <f t="shared" si="4"/>
        <v>General Service</v>
      </c>
      <c r="F67" s="87">
        <v>0</v>
      </c>
      <c r="H67" s="87">
        <v>0</v>
      </c>
      <c r="J67" s="192"/>
    </row>
    <row r="68" spans="1:11" x14ac:dyDescent="0.2">
      <c r="A68" s="19" t="str">
        <f t="shared" si="3"/>
        <v>General ServiceAMI Cost</v>
      </c>
      <c r="B68" s="4" t="s">
        <v>23</v>
      </c>
      <c r="C68" s="4" t="s">
        <v>87</v>
      </c>
      <c r="D68" s="4" t="str">
        <f t="shared" si="4"/>
        <v>General Service</v>
      </c>
      <c r="F68" s="87">
        <v>0</v>
      </c>
      <c r="H68" s="87">
        <v>0</v>
      </c>
      <c r="J68" s="191" t="s">
        <v>143</v>
      </c>
    </row>
    <row r="69" spans="1:11" x14ac:dyDescent="0.2">
      <c r="A69" s="19" t="str">
        <f t="shared" si="3"/>
        <v>General ServiceSummer DR Event Hours</v>
      </c>
      <c r="B69" s="4" t="s">
        <v>24</v>
      </c>
      <c r="C69" s="4" t="s">
        <v>25</v>
      </c>
      <c r="D69" s="4" t="str">
        <f t="shared" si="4"/>
        <v>General Service</v>
      </c>
      <c r="F69" s="88">
        <v>36</v>
      </c>
      <c r="G69" s="121"/>
      <c r="H69" s="88">
        <v>36</v>
      </c>
      <c r="J69" s="191"/>
    </row>
    <row r="70" spans="1:11" x14ac:dyDescent="0.2">
      <c r="A70" s="19" t="str">
        <f t="shared" si="3"/>
        <v>General ServiceWinter DR Event Hours</v>
      </c>
      <c r="B70" s="4" t="s">
        <v>26</v>
      </c>
      <c r="C70" s="4" t="s">
        <v>25</v>
      </c>
      <c r="D70" s="4" t="str">
        <f t="shared" si="4"/>
        <v>General Service</v>
      </c>
      <c r="F70" s="88">
        <v>36</v>
      </c>
      <c r="H70" s="88">
        <v>36</v>
      </c>
      <c r="J70" s="172" t="s">
        <v>323</v>
      </c>
      <c r="K70" s="44">
        <f>$R$46</f>
        <v>0.8</v>
      </c>
    </row>
    <row r="71" spans="1:11" x14ac:dyDescent="0.2">
      <c r="A71" s="19" t="str">
        <f t="shared" si="3"/>
        <v>General ServicePer kW Annual Incentive</v>
      </c>
      <c r="B71" s="4" t="s">
        <v>37</v>
      </c>
      <c r="C71" s="4" t="s">
        <v>93</v>
      </c>
      <c r="D71" s="4" t="str">
        <f t="shared" si="4"/>
        <v>General Service</v>
      </c>
      <c r="F71" s="87">
        <v>0</v>
      </c>
      <c r="H71" s="87">
        <v>0</v>
      </c>
      <c r="J71" s="192"/>
    </row>
    <row r="72" spans="1:11" x14ac:dyDescent="0.2">
      <c r="A72" s="19" t="str">
        <f t="shared" si="3"/>
        <v>General ServicePer kWh Annual Incentive</v>
      </c>
      <c r="B72" s="4" t="s">
        <v>38</v>
      </c>
      <c r="C72" s="4" t="s">
        <v>95</v>
      </c>
      <c r="D72" s="4" t="str">
        <f t="shared" si="4"/>
        <v>General Service</v>
      </c>
      <c r="F72" s="87">
        <v>0</v>
      </c>
      <c r="G72" s="69"/>
      <c r="H72" s="87">
        <v>0</v>
      </c>
      <c r="I72" s="69"/>
      <c r="J72" s="192"/>
    </row>
    <row r="73" spans="1:11" x14ac:dyDescent="0.2">
      <c r="A73" s="19" t="str">
        <f t="shared" si="3"/>
        <v>General ServicePer Participant Annual Incentive</v>
      </c>
      <c r="B73" s="4" t="s">
        <v>39</v>
      </c>
      <c r="C73" s="4" t="s">
        <v>5</v>
      </c>
      <c r="D73" s="4" t="str">
        <f t="shared" si="4"/>
        <v>General Service</v>
      </c>
      <c r="F73" s="87">
        <v>20</v>
      </c>
      <c r="H73" s="87">
        <v>20</v>
      </c>
      <c r="J73" s="192" t="s">
        <v>400</v>
      </c>
    </row>
    <row r="74" spans="1:11" x14ac:dyDescent="0.2">
      <c r="A74" s="19" t="str">
        <f t="shared" si="3"/>
        <v>General ServiceProgram Life</v>
      </c>
      <c r="B74" s="4" t="s">
        <v>42</v>
      </c>
      <c r="C74" s="4" t="s">
        <v>43</v>
      </c>
      <c r="D74" s="4" t="str">
        <f t="shared" si="4"/>
        <v>General Service</v>
      </c>
      <c r="F74" s="88">
        <v>15</v>
      </c>
      <c r="H74" s="88">
        <v>15</v>
      </c>
      <c r="J74" s="192" t="s">
        <v>130</v>
      </c>
    </row>
    <row r="75" spans="1:11" ht="15" x14ac:dyDescent="0.25">
      <c r="A75" s="19" t="str">
        <f t="shared" si="3"/>
        <v>General ServiceProgram Start Year</v>
      </c>
      <c r="B75" s="4" t="s">
        <v>44</v>
      </c>
      <c r="C75" s="4" t="s">
        <v>45</v>
      </c>
      <c r="D75" s="4" t="str">
        <f t="shared" si="4"/>
        <v>General Service</v>
      </c>
      <c r="F75" s="93">
        <f>F35</f>
        <v>2026</v>
      </c>
      <c r="H75" s="93">
        <f>F75</f>
        <v>2026</v>
      </c>
      <c r="J75" s="91" t="s">
        <v>128</v>
      </c>
    </row>
    <row r="76" spans="1:11" ht="15" x14ac:dyDescent="0.25">
      <c r="A76" s="19" t="str">
        <f t="shared" si="3"/>
        <v>General ServiceDe-rate</v>
      </c>
      <c r="B76" s="4" t="s">
        <v>31</v>
      </c>
      <c r="C76" s="4" t="s">
        <v>32</v>
      </c>
      <c r="D76" s="4" t="str">
        <f t="shared" si="4"/>
        <v>General Service</v>
      </c>
      <c r="F76" s="90">
        <v>1</v>
      </c>
      <c r="H76" s="90">
        <v>1</v>
      </c>
      <c r="J76" s="127"/>
    </row>
    <row r="77" spans="1:11" ht="15" x14ac:dyDescent="0.25">
      <c r="A77" s="19" t="str">
        <f t="shared" si="3"/>
        <v>General ServiceNet to Gross Ratio (free ridership)</v>
      </c>
      <c r="B77" s="4" t="s">
        <v>33</v>
      </c>
      <c r="C77" s="4" t="s">
        <v>34</v>
      </c>
      <c r="D77" s="4" t="str">
        <f t="shared" si="4"/>
        <v>General Service</v>
      </c>
      <c r="F77" s="90">
        <v>1</v>
      </c>
      <c r="H77" s="90">
        <v>1</v>
      </c>
      <c r="J77" s="127"/>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002060"/>
    <pageSetUpPr autoPageBreaks="0"/>
  </sheetPr>
  <dimension ref="A1:BQ289"/>
  <sheetViews>
    <sheetView workbookViewId="0">
      <selection activeCell="E92" sqref="E92"/>
    </sheetView>
  </sheetViews>
  <sheetFormatPr defaultRowHeight="15" x14ac:dyDescent="0.25"/>
  <cols>
    <col min="1" max="1" width="5.28515625" style="2" customWidth="1"/>
    <col min="2" max="2" width="11.7109375" customWidth="1"/>
    <col min="3" max="3" width="15.28515625" bestFit="1" customWidth="1"/>
    <col min="4" max="4" width="34" customWidth="1"/>
    <col min="5" max="5" width="34.28515625" customWidth="1"/>
    <col min="6" max="6" width="23.28515625" bestFit="1" customWidth="1"/>
    <col min="7" max="28" width="9.28515625" customWidth="1"/>
    <col min="32" max="32" width="35" customWidth="1"/>
    <col min="33" max="33" width="21.42578125" customWidth="1"/>
    <col min="34" max="34" width="17.28515625" style="22" customWidth="1"/>
    <col min="35" max="36" width="16.7109375" customWidth="1"/>
    <col min="37" max="37" width="13.28515625" customWidth="1"/>
    <col min="38" max="38" width="21" style="21" customWidth="1"/>
    <col min="39" max="39" width="13.7109375" style="21" customWidth="1"/>
    <col min="40" max="40" width="17" style="21" bestFit="1" customWidth="1"/>
    <col min="41" max="41" width="18.5703125" style="21" customWidth="1"/>
    <col min="42" max="42" width="14.7109375" customWidth="1"/>
  </cols>
  <sheetData>
    <row r="1" spans="1:69" s="6" customFormat="1" ht="29.25" customHeight="1" x14ac:dyDescent="0.25">
      <c r="A1" s="34" t="s">
        <v>6</v>
      </c>
      <c r="B1" s="35" t="s">
        <v>7</v>
      </c>
      <c r="C1" s="35" t="s">
        <v>8</v>
      </c>
      <c r="D1" s="35" t="s">
        <v>9</v>
      </c>
      <c r="E1" s="35" t="s">
        <v>10</v>
      </c>
      <c r="F1" s="35" t="s">
        <v>0</v>
      </c>
      <c r="G1" s="35" t="s">
        <v>49</v>
      </c>
      <c r="H1" s="35" t="s">
        <v>50</v>
      </c>
      <c r="I1" s="35" t="s">
        <v>51</v>
      </c>
      <c r="J1" s="35" t="s">
        <v>52</v>
      </c>
      <c r="K1" s="35" t="s">
        <v>53</v>
      </c>
      <c r="L1" s="35" t="s">
        <v>54</v>
      </c>
      <c r="M1" s="35" t="s">
        <v>55</v>
      </c>
      <c r="N1" s="35" t="s">
        <v>56</v>
      </c>
      <c r="O1" s="35" t="s">
        <v>57</v>
      </c>
      <c r="P1" s="35" t="s">
        <v>58</v>
      </c>
      <c r="Q1" s="35" t="s">
        <v>59</v>
      </c>
      <c r="R1" s="35" t="s">
        <v>60</v>
      </c>
      <c r="S1" s="35" t="s">
        <v>61</v>
      </c>
      <c r="T1" s="35" t="s">
        <v>62</v>
      </c>
      <c r="U1" s="35" t="s">
        <v>63</v>
      </c>
      <c r="V1" s="35" t="s">
        <v>64</v>
      </c>
      <c r="W1" s="35" t="s">
        <v>65</v>
      </c>
      <c r="X1" s="35" t="s">
        <v>66</v>
      </c>
      <c r="Y1" s="35" t="s">
        <v>67</v>
      </c>
      <c r="Z1" s="35" t="s">
        <v>68</v>
      </c>
      <c r="AA1" s="35" t="s">
        <v>69</v>
      </c>
      <c r="AB1" s="35" t="s">
        <v>70</v>
      </c>
      <c r="AC1" s="35" t="s">
        <v>71</v>
      </c>
      <c r="AD1" s="35" t="s">
        <v>72</v>
      </c>
      <c r="AE1" s="35" t="s">
        <v>73</v>
      </c>
      <c r="AF1" s="36" t="s">
        <v>96</v>
      </c>
      <c r="AG1" s="40" t="s">
        <v>83</v>
      </c>
      <c r="AH1" s="24"/>
      <c r="AI1" s="26" t="s">
        <v>78</v>
      </c>
      <c r="AJ1" s="26" t="s">
        <v>1</v>
      </c>
      <c r="AK1" s="6" t="s">
        <v>75</v>
      </c>
      <c r="AL1" s="27" t="s">
        <v>85</v>
      </c>
      <c r="AM1" s="27" t="s">
        <v>86</v>
      </c>
      <c r="AN1" s="27" t="s">
        <v>82</v>
      </c>
      <c r="AO1" s="27" t="s">
        <v>133</v>
      </c>
      <c r="AP1" s="6" t="s">
        <v>84</v>
      </c>
    </row>
    <row r="2" spans="1:69" x14ac:dyDescent="0.25">
      <c r="A2" s="2" t="str">
        <f>B2&amp;C2&amp;D2&amp;E2</f>
        <v>WAResidentialDLC Central ACMarket Potential</v>
      </c>
      <c r="B2" t="s">
        <v>151</v>
      </c>
      <c r="C2" t="s">
        <v>13</v>
      </c>
      <c r="D2" t="s">
        <v>15</v>
      </c>
      <c r="E2" t="s">
        <v>284</v>
      </c>
      <c r="F2" t="s">
        <v>74</v>
      </c>
      <c r="G2" s="29">
        <f t="shared" ref="G2:AE2" ca="1" si="0">$AI2*INDEX($AS$9:$BQ$32, MATCH($AJ2, $AR$9:$AR$32, 0),MATCH(G$1,$AS$8:$BQ$8,0))</f>
        <v>1.0000000000000002E-2</v>
      </c>
      <c r="H2" s="29">
        <f t="shared" ca="1" si="0"/>
        <v>3.0000000000000006E-2</v>
      </c>
      <c r="I2" s="29">
        <f t="shared" ca="1" si="0"/>
        <v>6.9999999999999993E-2</v>
      </c>
      <c r="J2" s="29">
        <f t="shared" ca="1" si="0"/>
        <v>9.0000000000000024E-2</v>
      </c>
      <c r="K2" s="29">
        <f t="shared" ca="1" si="0"/>
        <v>0.1</v>
      </c>
      <c r="L2" s="29">
        <f t="shared" ca="1" si="0"/>
        <v>0.1</v>
      </c>
      <c r="M2" s="29">
        <f t="shared" ca="1" si="0"/>
        <v>0.1</v>
      </c>
      <c r="N2" s="29">
        <f t="shared" ca="1" si="0"/>
        <v>0.1</v>
      </c>
      <c r="O2" s="29">
        <f t="shared" ca="1" si="0"/>
        <v>0.1</v>
      </c>
      <c r="P2" s="29">
        <f t="shared" ca="1" si="0"/>
        <v>0.1</v>
      </c>
      <c r="Q2" s="29">
        <f t="shared" ca="1" si="0"/>
        <v>0.1</v>
      </c>
      <c r="R2" s="29">
        <f t="shared" ca="1" si="0"/>
        <v>0.1</v>
      </c>
      <c r="S2" s="29">
        <f t="shared" ca="1" si="0"/>
        <v>0.1</v>
      </c>
      <c r="T2" s="29">
        <f t="shared" ca="1" si="0"/>
        <v>0.1</v>
      </c>
      <c r="U2" s="29">
        <f t="shared" ca="1" si="0"/>
        <v>0.1</v>
      </c>
      <c r="V2" s="29">
        <f t="shared" ca="1" si="0"/>
        <v>0.1</v>
      </c>
      <c r="W2" s="29">
        <f t="shared" ca="1" si="0"/>
        <v>0.1</v>
      </c>
      <c r="X2" s="29">
        <f t="shared" ca="1" si="0"/>
        <v>0.1</v>
      </c>
      <c r="Y2" s="29">
        <f t="shared" ca="1" si="0"/>
        <v>0.1</v>
      </c>
      <c r="Z2" s="29">
        <f t="shared" ca="1" si="0"/>
        <v>0.1</v>
      </c>
      <c r="AA2" s="29">
        <f t="shared" ca="1" si="0"/>
        <v>0.1</v>
      </c>
      <c r="AB2" s="29">
        <f t="shared" ca="1" si="0"/>
        <v>0.1</v>
      </c>
      <c r="AC2" s="29">
        <f t="shared" ca="1" si="0"/>
        <v>0.1</v>
      </c>
      <c r="AD2" s="29">
        <f t="shared" ca="1" si="0"/>
        <v>0.1</v>
      </c>
      <c r="AE2" s="29">
        <f t="shared" ca="1" si="0"/>
        <v>0.1</v>
      </c>
      <c r="AF2" s="33" t="str">
        <f t="shared" ref="AF2:AF25" ca="1" si="1">IFERROR(INDEX(INDIRECT("'"&amp;D2&amp;"'!A1:T300"),MATCH(AL2,INDIRECT("'"&amp;D2&amp;"'!A1:A300"),0),10),"")</f>
        <v>NWPC DLC Switch cooling assumption- 5 yr ramp rate</v>
      </c>
      <c r="AG2" s="38"/>
      <c r="AH2" s="39"/>
      <c r="AI2" s="28">
        <f t="shared" ref="AI2:AI25" ca="1" si="2">IFERROR(INDEX(INDIRECT("'"&amp;D2&amp;"'!A1:T300"),MATCH(AL2,INDIRECT("'"&amp;D2&amp;"'!A1:A300"),0),MATCH(AN2,INDIRECT("'"&amp;D2&amp;"'!A1:T1"),0)),"")</f>
        <v>0.1</v>
      </c>
      <c r="AJ2">
        <f t="shared" ref="AJ2:AJ25" ca="1" si="3">IFERROR(INDEX(INDIRECT("'"&amp;D2&amp;"'!A1:T300"),MATCH(AM2,INDIRECT("'"&amp;D2&amp;"'!A1:A300"),0),MATCH(AN2,INDIRECT("'"&amp;D2&amp;"'!A1:T1"),0)),"")</f>
        <v>5</v>
      </c>
      <c r="AK2" s="28">
        <f t="shared" ref="AK2:AK25" ca="1" si="4">IFERROR(INDEX(INDIRECT("'"&amp;D2&amp;"'!A1:T300"),MATCH(AO2,INDIRECT("'"&amp;D2&amp;"'!A1:A300"),0),MATCH(AN2,INDIRECT("'"&amp;D2&amp;"'!A1:T1"),0)),"")</f>
        <v>0.01</v>
      </c>
      <c r="AL2" s="20" t="str">
        <f t="shared" ref="AL2:AL13" si="5">C2&amp;$AI$1</f>
        <v>ResidentialSteady State Participation Rate</v>
      </c>
      <c r="AM2" s="20" t="str">
        <f t="shared" ref="AM2:AM13" si="6">C2&amp;$AJ$1</f>
        <v xml:space="preserve">ResidentialProgram ramp up period </v>
      </c>
      <c r="AN2" s="20" t="str">
        <f>IF(E2="Market Potential","Market Potential","Low Participation Case")&amp;B2</f>
        <v>Market PotentialWA</v>
      </c>
      <c r="AO2" s="20" t="str">
        <f t="shared" ref="AO2:AO13" si="7">C2&amp;$AK$1</f>
        <v>ResidentialProgram Dropout Rate (Attrition)</v>
      </c>
    </row>
    <row r="3" spans="1:69" x14ac:dyDescent="0.25">
      <c r="A3" s="2" t="str">
        <f t="shared" ref="A3:A25" si="8">B3&amp;C3&amp;D3&amp;E3</f>
        <v>WAResidentialDLC Central ACProgram Dropout Rate (Attrition)</v>
      </c>
      <c r="B3" t="s">
        <v>151</v>
      </c>
      <c r="C3" t="s">
        <v>13</v>
      </c>
      <c r="D3" t="s">
        <v>15</v>
      </c>
      <c r="E3" t="s">
        <v>75</v>
      </c>
      <c r="F3" t="s">
        <v>12</v>
      </c>
      <c r="G3" s="29">
        <f t="shared" ref="G3:AE3" ca="1" si="9">$AK3</f>
        <v>0.01</v>
      </c>
      <c r="H3" s="29">
        <f t="shared" ca="1" si="9"/>
        <v>0.01</v>
      </c>
      <c r="I3" s="29">
        <f t="shared" ca="1" si="9"/>
        <v>0.01</v>
      </c>
      <c r="J3" s="29">
        <f t="shared" ca="1" si="9"/>
        <v>0.01</v>
      </c>
      <c r="K3" s="29">
        <f t="shared" ca="1" si="9"/>
        <v>0.01</v>
      </c>
      <c r="L3" s="29">
        <f t="shared" ca="1" si="9"/>
        <v>0.01</v>
      </c>
      <c r="M3" s="29">
        <f t="shared" ca="1" si="9"/>
        <v>0.01</v>
      </c>
      <c r="N3" s="29">
        <f t="shared" ca="1" si="9"/>
        <v>0.01</v>
      </c>
      <c r="O3" s="29">
        <f t="shared" ca="1" si="9"/>
        <v>0.01</v>
      </c>
      <c r="P3" s="29">
        <f t="shared" ca="1" si="9"/>
        <v>0.01</v>
      </c>
      <c r="Q3" s="29">
        <f t="shared" ca="1" si="9"/>
        <v>0.01</v>
      </c>
      <c r="R3" s="29">
        <f t="shared" ca="1" si="9"/>
        <v>0.01</v>
      </c>
      <c r="S3" s="29">
        <f t="shared" ca="1" si="9"/>
        <v>0.01</v>
      </c>
      <c r="T3" s="29">
        <f t="shared" ca="1" si="9"/>
        <v>0.01</v>
      </c>
      <c r="U3" s="29">
        <f t="shared" ca="1" si="9"/>
        <v>0.01</v>
      </c>
      <c r="V3" s="29">
        <f t="shared" ca="1" si="9"/>
        <v>0.01</v>
      </c>
      <c r="W3" s="29">
        <f t="shared" ca="1" si="9"/>
        <v>0.01</v>
      </c>
      <c r="X3" s="29">
        <f t="shared" ca="1" si="9"/>
        <v>0.01</v>
      </c>
      <c r="Y3" s="29">
        <f t="shared" ca="1" si="9"/>
        <v>0.01</v>
      </c>
      <c r="Z3" s="29">
        <f t="shared" ca="1" si="9"/>
        <v>0.01</v>
      </c>
      <c r="AA3" s="29">
        <f t="shared" ca="1" si="9"/>
        <v>0.01</v>
      </c>
      <c r="AB3" s="29">
        <f t="shared" ca="1" si="9"/>
        <v>0.01</v>
      </c>
      <c r="AC3" s="29">
        <f t="shared" ca="1" si="9"/>
        <v>0.01</v>
      </c>
      <c r="AD3" s="29">
        <f t="shared" ca="1" si="9"/>
        <v>0.01</v>
      </c>
      <c r="AE3" s="29">
        <f t="shared" ca="1" si="9"/>
        <v>0.01</v>
      </c>
      <c r="AF3" s="33" t="str">
        <f t="shared" ca="1" si="1"/>
        <v>NWPC DLC Switch cooling assumption- 5 yr ramp rate</v>
      </c>
      <c r="AG3" s="38"/>
      <c r="AH3" s="39"/>
      <c r="AI3" s="28">
        <f t="shared" ca="1" si="2"/>
        <v>0.1</v>
      </c>
      <c r="AJ3">
        <f t="shared" ca="1" si="3"/>
        <v>5</v>
      </c>
      <c r="AK3" s="28">
        <f t="shared" ca="1" si="4"/>
        <v>0.01</v>
      </c>
      <c r="AL3" s="20" t="str">
        <f t="shared" si="5"/>
        <v>ResidentialSteady State Participation Rate</v>
      </c>
      <c r="AM3" s="20" t="str">
        <f t="shared" si="6"/>
        <v xml:space="preserve">ResidentialProgram ramp up period </v>
      </c>
      <c r="AN3" s="20" t="str">
        <f>"Market Potential"&amp;B3</f>
        <v>Market PotentialWA</v>
      </c>
      <c r="AO3" s="20" t="str">
        <f t="shared" si="7"/>
        <v>ResidentialProgram Dropout Rate (Attrition)</v>
      </c>
    </row>
    <row r="4" spans="1:69" x14ac:dyDescent="0.25">
      <c r="A4" s="2" t="str">
        <f>B4&amp;C4&amp;D4&amp;E4</f>
        <v>WAGeneral ServiceDLC Central ACMarket Potential</v>
      </c>
      <c r="B4" t="s">
        <v>151</v>
      </c>
      <c r="C4" t="s">
        <v>232</v>
      </c>
      <c r="D4" t="s">
        <v>15</v>
      </c>
      <c r="E4" t="s">
        <v>284</v>
      </c>
      <c r="F4" t="s">
        <v>74</v>
      </c>
      <c r="G4" s="29">
        <f t="shared" ref="G4:AE4" ca="1" si="10">$AI4*INDEX($AS$9:$BQ$32, MATCH($AJ4, $AR$9:$AR$32, 0),MATCH(G$1,$AS$8:$BQ$8,0))</f>
        <v>1.0000000000000002E-2</v>
      </c>
      <c r="H4" s="29">
        <f t="shared" ca="1" si="10"/>
        <v>3.0000000000000006E-2</v>
      </c>
      <c r="I4" s="29">
        <f t="shared" ca="1" si="10"/>
        <v>6.9999999999999993E-2</v>
      </c>
      <c r="J4" s="29">
        <f t="shared" ca="1" si="10"/>
        <v>9.0000000000000024E-2</v>
      </c>
      <c r="K4" s="29">
        <f t="shared" ca="1" si="10"/>
        <v>0.1</v>
      </c>
      <c r="L4" s="29">
        <f t="shared" ca="1" si="10"/>
        <v>0.1</v>
      </c>
      <c r="M4" s="29">
        <f t="shared" ca="1" si="10"/>
        <v>0.1</v>
      </c>
      <c r="N4" s="29">
        <f t="shared" ca="1" si="10"/>
        <v>0.1</v>
      </c>
      <c r="O4" s="29">
        <f t="shared" ca="1" si="10"/>
        <v>0.1</v>
      </c>
      <c r="P4" s="29">
        <f t="shared" ca="1" si="10"/>
        <v>0.1</v>
      </c>
      <c r="Q4" s="29">
        <f t="shared" ca="1" si="10"/>
        <v>0.1</v>
      </c>
      <c r="R4" s="29">
        <f t="shared" ca="1" si="10"/>
        <v>0.1</v>
      </c>
      <c r="S4" s="29">
        <f t="shared" ca="1" si="10"/>
        <v>0.1</v>
      </c>
      <c r="T4" s="29">
        <f t="shared" ca="1" si="10"/>
        <v>0.1</v>
      </c>
      <c r="U4" s="29">
        <f t="shared" ca="1" si="10"/>
        <v>0.1</v>
      </c>
      <c r="V4" s="29">
        <f t="shared" ca="1" si="10"/>
        <v>0.1</v>
      </c>
      <c r="W4" s="29">
        <f t="shared" ca="1" si="10"/>
        <v>0.1</v>
      </c>
      <c r="X4" s="29">
        <f t="shared" ca="1" si="10"/>
        <v>0.1</v>
      </c>
      <c r="Y4" s="29">
        <f t="shared" ca="1" si="10"/>
        <v>0.1</v>
      </c>
      <c r="Z4" s="29">
        <f t="shared" ca="1" si="10"/>
        <v>0.1</v>
      </c>
      <c r="AA4" s="29">
        <f t="shared" ca="1" si="10"/>
        <v>0.1</v>
      </c>
      <c r="AB4" s="29">
        <f t="shared" ca="1" si="10"/>
        <v>0.1</v>
      </c>
      <c r="AC4" s="29">
        <f t="shared" ca="1" si="10"/>
        <v>0.1</v>
      </c>
      <c r="AD4" s="29">
        <f t="shared" ca="1" si="10"/>
        <v>0.1</v>
      </c>
      <c r="AE4" s="29">
        <f t="shared" ca="1" si="10"/>
        <v>0.1</v>
      </c>
      <c r="AF4" s="33" t="str">
        <f t="shared" ca="1" si="1"/>
        <v>NWPC DLC Switch cooling assumption- 5 yr ramp rate</v>
      </c>
      <c r="AG4" s="38"/>
      <c r="AH4" s="39"/>
      <c r="AI4" s="28">
        <f t="shared" ca="1" si="2"/>
        <v>0.1</v>
      </c>
      <c r="AJ4">
        <f t="shared" ca="1" si="3"/>
        <v>5</v>
      </c>
      <c r="AK4" s="28">
        <f t="shared" ca="1" si="4"/>
        <v>0.01</v>
      </c>
      <c r="AL4" s="20" t="str">
        <f>C4&amp;$AI$1</f>
        <v>General ServiceSteady State Participation Rate</v>
      </c>
      <c r="AM4" s="20" t="str">
        <f>C4&amp;$AJ$1</f>
        <v xml:space="preserve">General ServiceProgram ramp up period </v>
      </c>
      <c r="AN4" s="20" t="str">
        <f t="shared" ref="AN4:AN13" si="11">"Market Potential"&amp;B4</f>
        <v>Market PotentialWA</v>
      </c>
      <c r="AO4" s="20" t="str">
        <f>C4&amp;$AK$1</f>
        <v>General ServiceProgram Dropout Rate (Attrition)</v>
      </c>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row>
    <row r="5" spans="1:69" x14ac:dyDescent="0.25">
      <c r="A5" s="2" t="str">
        <f>B5&amp;C5&amp;D5&amp;E5</f>
        <v>WAGeneral ServiceDLC Central ACProgram Dropout Rate (Attrition)</v>
      </c>
      <c r="B5" t="s">
        <v>151</v>
      </c>
      <c r="C5" t="s">
        <v>232</v>
      </c>
      <c r="D5" t="s">
        <v>15</v>
      </c>
      <c r="E5" t="s">
        <v>75</v>
      </c>
      <c r="F5" t="s">
        <v>12</v>
      </c>
      <c r="G5" s="29">
        <f t="shared" ref="G5:AE5" ca="1" si="12">$AK5</f>
        <v>0.01</v>
      </c>
      <c r="H5" s="29">
        <f t="shared" ca="1" si="12"/>
        <v>0.01</v>
      </c>
      <c r="I5" s="29">
        <f t="shared" ca="1" si="12"/>
        <v>0.01</v>
      </c>
      <c r="J5" s="29">
        <f t="shared" ca="1" si="12"/>
        <v>0.01</v>
      </c>
      <c r="K5" s="29">
        <f t="shared" ca="1" si="12"/>
        <v>0.01</v>
      </c>
      <c r="L5" s="29">
        <f t="shared" ca="1" si="12"/>
        <v>0.01</v>
      </c>
      <c r="M5" s="29">
        <f t="shared" ca="1" si="12"/>
        <v>0.01</v>
      </c>
      <c r="N5" s="29">
        <f t="shared" ca="1" si="12"/>
        <v>0.01</v>
      </c>
      <c r="O5" s="29">
        <f t="shared" ca="1" si="12"/>
        <v>0.01</v>
      </c>
      <c r="P5" s="29">
        <f t="shared" ca="1" si="12"/>
        <v>0.01</v>
      </c>
      <c r="Q5" s="29">
        <f t="shared" ca="1" si="12"/>
        <v>0.01</v>
      </c>
      <c r="R5" s="29">
        <f t="shared" ca="1" si="12"/>
        <v>0.01</v>
      </c>
      <c r="S5" s="29">
        <f t="shared" ca="1" si="12"/>
        <v>0.01</v>
      </c>
      <c r="T5" s="29">
        <f t="shared" ca="1" si="12"/>
        <v>0.01</v>
      </c>
      <c r="U5" s="29">
        <f t="shared" ca="1" si="12"/>
        <v>0.01</v>
      </c>
      <c r="V5" s="29">
        <f t="shared" ca="1" si="12"/>
        <v>0.01</v>
      </c>
      <c r="W5" s="29">
        <f t="shared" ca="1" si="12"/>
        <v>0.01</v>
      </c>
      <c r="X5" s="29">
        <f t="shared" ca="1" si="12"/>
        <v>0.01</v>
      </c>
      <c r="Y5" s="29">
        <f t="shared" ca="1" si="12"/>
        <v>0.01</v>
      </c>
      <c r="Z5" s="29">
        <f t="shared" ca="1" si="12"/>
        <v>0.01</v>
      </c>
      <c r="AA5" s="29">
        <f t="shared" ca="1" si="12"/>
        <v>0.01</v>
      </c>
      <c r="AB5" s="29">
        <f t="shared" ca="1" si="12"/>
        <v>0.01</v>
      </c>
      <c r="AC5" s="29">
        <f t="shared" ca="1" si="12"/>
        <v>0.01</v>
      </c>
      <c r="AD5" s="29">
        <f t="shared" ca="1" si="12"/>
        <v>0.01</v>
      </c>
      <c r="AE5" s="29">
        <f t="shared" ca="1" si="12"/>
        <v>0.01</v>
      </c>
      <c r="AF5" s="33" t="str">
        <f t="shared" ca="1" si="1"/>
        <v>NWPC DLC Switch cooling assumption- 5 yr ramp rate</v>
      </c>
      <c r="AG5" s="38"/>
      <c r="AH5" s="39"/>
      <c r="AI5" s="28">
        <f t="shared" ca="1" si="2"/>
        <v>0.1</v>
      </c>
      <c r="AJ5">
        <f t="shared" ca="1" si="3"/>
        <v>5</v>
      </c>
      <c r="AK5" s="28">
        <f t="shared" ca="1" si="4"/>
        <v>0.01</v>
      </c>
      <c r="AL5" s="20" t="str">
        <f>C5&amp;$AI$1</f>
        <v>General ServiceSteady State Participation Rate</v>
      </c>
      <c r="AM5" s="20" t="str">
        <f>C5&amp;$AJ$1</f>
        <v xml:space="preserve">General ServiceProgram ramp up period </v>
      </c>
      <c r="AN5" s="20" t="str">
        <f t="shared" si="11"/>
        <v>Market PotentialWA</v>
      </c>
      <c r="AO5" s="20" t="str">
        <f>C5&amp;$AK$1</f>
        <v>General ServiceProgram Dropout Rate (Attrition)</v>
      </c>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row>
    <row r="6" spans="1:69" x14ac:dyDescent="0.25">
      <c r="A6" s="2" t="str">
        <f t="shared" si="8"/>
        <v>WAResidentialDLC Smart Thermostats - CoolingMarket Potential</v>
      </c>
      <c r="B6" t="s">
        <v>151</v>
      </c>
      <c r="C6" t="s">
        <v>13</v>
      </c>
      <c r="D6" t="s">
        <v>229</v>
      </c>
      <c r="E6" t="s">
        <v>284</v>
      </c>
      <c r="F6" t="s">
        <v>74</v>
      </c>
      <c r="G6" s="29">
        <f t="shared" ref="G6:AE6" ca="1" si="13">$AI6*INDEX($AS$9:$BQ$32, MATCH($AJ6, $AR$9:$AR$32, 0),MATCH(G$1,$AS$8:$BQ$8,0))</f>
        <v>2.0000000000000004E-2</v>
      </c>
      <c r="H6" s="29">
        <f t="shared" ca="1" si="13"/>
        <v>6.0000000000000012E-2</v>
      </c>
      <c r="I6" s="29">
        <f t="shared" ca="1" si="13"/>
        <v>0.13999999999999999</v>
      </c>
      <c r="J6" s="29">
        <f t="shared" ca="1" si="13"/>
        <v>0.18000000000000005</v>
      </c>
      <c r="K6" s="29">
        <f t="shared" ca="1" si="13"/>
        <v>0.2</v>
      </c>
      <c r="L6" s="29">
        <f t="shared" ca="1" si="13"/>
        <v>0.2</v>
      </c>
      <c r="M6" s="29">
        <f t="shared" ca="1" si="13"/>
        <v>0.2</v>
      </c>
      <c r="N6" s="29">
        <f t="shared" ca="1" si="13"/>
        <v>0.2</v>
      </c>
      <c r="O6" s="29">
        <f t="shared" ca="1" si="13"/>
        <v>0.2</v>
      </c>
      <c r="P6" s="29">
        <f t="shared" ca="1" si="13"/>
        <v>0.2</v>
      </c>
      <c r="Q6" s="29">
        <f t="shared" ca="1" si="13"/>
        <v>0.2</v>
      </c>
      <c r="R6" s="29">
        <f t="shared" ca="1" si="13"/>
        <v>0.2</v>
      </c>
      <c r="S6" s="29">
        <f t="shared" ca="1" si="13"/>
        <v>0.2</v>
      </c>
      <c r="T6" s="29">
        <f t="shared" ca="1" si="13"/>
        <v>0.2</v>
      </c>
      <c r="U6" s="29">
        <f t="shared" ca="1" si="13"/>
        <v>0.2</v>
      </c>
      <c r="V6" s="29">
        <f t="shared" ca="1" si="13"/>
        <v>0.2</v>
      </c>
      <c r="W6" s="29">
        <f t="shared" ca="1" si="13"/>
        <v>0.2</v>
      </c>
      <c r="X6" s="29">
        <f t="shared" ca="1" si="13"/>
        <v>0.2</v>
      </c>
      <c r="Y6" s="29">
        <f t="shared" ca="1" si="13"/>
        <v>0.2</v>
      </c>
      <c r="Z6" s="29">
        <f t="shared" ca="1" si="13"/>
        <v>0.2</v>
      </c>
      <c r="AA6" s="29">
        <f t="shared" ca="1" si="13"/>
        <v>0.2</v>
      </c>
      <c r="AB6" s="29">
        <f t="shared" ca="1" si="13"/>
        <v>0.2</v>
      </c>
      <c r="AC6" s="29">
        <f t="shared" ca="1" si="13"/>
        <v>0.2</v>
      </c>
      <c r="AD6" s="29">
        <f t="shared" ca="1" si="13"/>
        <v>0.2</v>
      </c>
      <c r="AE6" s="29">
        <f t="shared" ca="1" si="13"/>
        <v>0.2</v>
      </c>
      <c r="AF6" s="33" t="str">
        <f t="shared" ca="1" si="1"/>
        <v>NWPC Smart Thermostat cooling assumption- 5 yr ramp rate</v>
      </c>
      <c r="AG6" s="38"/>
      <c r="AH6" s="39"/>
      <c r="AI6" s="28">
        <f t="shared" ca="1" si="2"/>
        <v>0.2</v>
      </c>
      <c r="AJ6">
        <f t="shared" ca="1" si="3"/>
        <v>5</v>
      </c>
      <c r="AK6" s="28">
        <f t="shared" ca="1" si="4"/>
        <v>0.01</v>
      </c>
      <c r="AL6" s="20" t="str">
        <f t="shared" si="5"/>
        <v>ResidentialSteady State Participation Rate</v>
      </c>
      <c r="AM6" s="20" t="str">
        <f t="shared" si="6"/>
        <v xml:space="preserve">ResidentialProgram ramp up period </v>
      </c>
      <c r="AN6" s="20" t="str">
        <f t="shared" si="11"/>
        <v>Market PotentialWA</v>
      </c>
      <c r="AO6" s="20" t="str">
        <f t="shared" si="7"/>
        <v>ResidentialProgram Dropout Rate (Attrition)</v>
      </c>
      <c r="AP6" s="45"/>
      <c r="AQ6" s="45" t="s">
        <v>103</v>
      </c>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row>
    <row r="7" spans="1:69" x14ac:dyDescent="0.25">
      <c r="A7" s="2" t="str">
        <f t="shared" si="8"/>
        <v>WAResidentialDLC Smart Thermostats - CoolingProgram Dropout Rate (Attrition)</v>
      </c>
      <c r="B7" t="s">
        <v>151</v>
      </c>
      <c r="C7" t="s">
        <v>13</v>
      </c>
      <c r="D7" t="s">
        <v>229</v>
      </c>
      <c r="E7" t="s">
        <v>75</v>
      </c>
      <c r="F7" t="s">
        <v>12</v>
      </c>
      <c r="G7" s="29">
        <f t="shared" ref="G7:AE7" ca="1" si="14">$AK7</f>
        <v>0.01</v>
      </c>
      <c r="H7" s="29">
        <f t="shared" ca="1" si="14"/>
        <v>0.01</v>
      </c>
      <c r="I7" s="29">
        <f t="shared" ca="1" si="14"/>
        <v>0.01</v>
      </c>
      <c r="J7" s="29">
        <f t="shared" ca="1" si="14"/>
        <v>0.01</v>
      </c>
      <c r="K7" s="29">
        <f t="shared" ca="1" si="14"/>
        <v>0.01</v>
      </c>
      <c r="L7" s="29">
        <f t="shared" ca="1" si="14"/>
        <v>0.01</v>
      </c>
      <c r="M7" s="29">
        <f t="shared" ca="1" si="14"/>
        <v>0.01</v>
      </c>
      <c r="N7" s="29">
        <f t="shared" ca="1" si="14"/>
        <v>0.01</v>
      </c>
      <c r="O7" s="29">
        <f t="shared" ca="1" si="14"/>
        <v>0.01</v>
      </c>
      <c r="P7" s="29">
        <f t="shared" ca="1" si="14"/>
        <v>0.01</v>
      </c>
      <c r="Q7" s="29">
        <f t="shared" ca="1" si="14"/>
        <v>0.01</v>
      </c>
      <c r="R7" s="29">
        <f t="shared" ca="1" si="14"/>
        <v>0.01</v>
      </c>
      <c r="S7" s="29">
        <f t="shared" ca="1" si="14"/>
        <v>0.01</v>
      </c>
      <c r="T7" s="29">
        <f t="shared" ca="1" si="14"/>
        <v>0.01</v>
      </c>
      <c r="U7" s="29">
        <f t="shared" ca="1" si="14"/>
        <v>0.01</v>
      </c>
      <c r="V7" s="29">
        <f t="shared" ca="1" si="14"/>
        <v>0.01</v>
      </c>
      <c r="W7" s="29">
        <f t="shared" ca="1" si="14"/>
        <v>0.01</v>
      </c>
      <c r="X7" s="29">
        <f t="shared" ca="1" si="14"/>
        <v>0.01</v>
      </c>
      <c r="Y7" s="29">
        <f t="shared" ca="1" si="14"/>
        <v>0.01</v>
      </c>
      <c r="Z7" s="29">
        <f t="shared" ca="1" si="14"/>
        <v>0.01</v>
      </c>
      <c r="AA7" s="29">
        <f t="shared" ca="1" si="14"/>
        <v>0.01</v>
      </c>
      <c r="AB7" s="29">
        <f t="shared" ca="1" si="14"/>
        <v>0.01</v>
      </c>
      <c r="AC7" s="29">
        <f t="shared" ca="1" si="14"/>
        <v>0.01</v>
      </c>
      <c r="AD7" s="29">
        <f t="shared" ca="1" si="14"/>
        <v>0.01</v>
      </c>
      <c r="AE7" s="29">
        <f t="shared" ca="1" si="14"/>
        <v>0.01</v>
      </c>
      <c r="AF7" s="33" t="str">
        <f t="shared" ca="1" si="1"/>
        <v>NWPC Smart Thermostat cooling assumption- 5 yr ramp rate</v>
      </c>
      <c r="AG7" s="38"/>
      <c r="AH7" s="39"/>
      <c r="AI7" s="28">
        <f t="shared" ca="1" si="2"/>
        <v>0.2</v>
      </c>
      <c r="AJ7">
        <f t="shared" ca="1" si="3"/>
        <v>5</v>
      </c>
      <c r="AK7" s="28">
        <f t="shared" ca="1" si="4"/>
        <v>0.01</v>
      </c>
      <c r="AL7" s="20" t="str">
        <f t="shared" si="5"/>
        <v>ResidentialSteady State Participation Rate</v>
      </c>
      <c r="AM7" s="20" t="str">
        <f t="shared" si="6"/>
        <v xml:space="preserve">ResidentialProgram ramp up period </v>
      </c>
      <c r="AN7" s="20" t="str">
        <f t="shared" si="11"/>
        <v>Market PotentialWA</v>
      </c>
      <c r="AO7" s="20" t="str">
        <f t="shared" si="7"/>
        <v>ResidentialProgram Dropout Rate (Attrition)</v>
      </c>
      <c r="AP7" s="45"/>
      <c r="AQ7" s="45"/>
      <c r="AR7" s="45"/>
      <c r="AS7" s="45"/>
      <c r="AT7" s="46" t="s">
        <v>104</v>
      </c>
      <c r="AU7" s="45"/>
      <c r="AV7" s="45"/>
      <c r="AW7" s="45"/>
      <c r="AX7" s="45"/>
      <c r="AY7" s="45"/>
      <c r="AZ7" s="45"/>
      <c r="BA7" s="45"/>
      <c r="BB7" s="45"/>
      <c r="BC7" s="45"/>
      <c r="BD7" s="45"/>
      <c r="BE7" s="45"/>
      <c r="BF7" s="45"/>
      <c r="BG7" s="45"/>
      <c r="BH7" s="45"/>
      <c r="BI7" s="45"/>
      <c r="BJ7" s="45"/>
      <c r="BK7" s="45"/>
      <c r="BL7" s="45"/>
      <c r="BM7" s="45"/>
      <c r="BN7" s="45"/>
      <c r="BO7" s="45"/>
      <c r="BP7" s="45"/>
      <c r="BQ7" s="45"/>
    </row>
    <row r="8" spans="1:69" x14ac:dyDescent="0.25">
      <c r="A8" s="2" t="str">
        <f t="shared" si="8"/>
        <v>WAGeneral ServiceDLC Smart Thermostats - CoolingMarket Potential</v>
      </c>
      <c r="B8" t="s">
        <v>151</v>
      </c>
      <c r="C8" t="s">
        <v>232</v>
      </c>
      <c r="D8" t="s">
        <v>229</v>
      </c>
      <c r="E8" t="s">
        <v>284</v>
      </c>
      <c r="F8" t="s">
        <v>74</v>
      </c>
      <c r="G8" s="29">
        <f t="shared" ref="G8:AE8" ca="1" si="15">$AI8*INDEX($AS$9:$BQ$32, MATCH($AJ8, $AR$9:$AR$32, 0),MATCH(G$1,$AS$8:$BQ$8,0))</f>
        <v>1.0000000000000002E-2</v>
      </c>
      <c r="H8" s="29">
        <f t="shared" ca="1" si="15"/>
        <v>3.0000000000000006E-2</v>
      </c>
      <c r="I8" s="29">
        <f t="shared" ca="1" si="15"/>
        <v>6.9999999999999993E-2</v>
      </c>
      <c r="J8" s="29">
        <f t="shared" ca="1" si="15"/>
        <v>9.0000000000000024E-2</v>
      </c>
      <c r="K8" s="29">
        <f t="shared" ca="1" si="15"/>
        <v>0.1</v>
      </c>
      <c r="L8" s="29">
        <f t="shared" ca="1" si="15"/>
        <v>0.1</v>
      </c>
      <c r="M8" s="29">
        <f t="shared" ca="1" si="15"/>
        <v>0.1</v>
      </c>
      <c r="N8" s="29">
        <f t="shared" ca="1" si="15"/>
        <v>0.1</v>
      </c>
      <c r="O8" s="29">
        <f t="shared" ca="1" si="15"/>
        <v>0.1</v>
      </c>
      <c r="P8" s="29">
        <f t="shared" ca="1" si="15"/>
        <v>0.1</v>
      </c>
      <c r="Q8" s="29">
        <f t="shared" ca="1" si="15"/>
        <v>0.1</v>
      </c>
      <c r="R8" s="29">
        <f t="shared" ca="1" si="15"/>
        <v>0.1</v>
      </c>
      <c r="S8" s="29">
        <f t="shared" ca="1" si="15"/>
        <v>0.1</v>
      </c>
      <c r="T8" s="29">
        <f t="shared" ca="1" si="15"/>
        <v>0.1</v>
      </c>
      <c r="U8" s="29">
        <f t="shared" ca="1" si="15"/>
        <v>0.1</v>
      </c>
      <c r="V8" s="29">
        <f t="shared" ca="1" si="15"/>
        <v>0.1</v>
      </c>
      <c r="W8" s="29">
        <f t="shared" ca="1" si="15"/>
        <v>0.1</v>
      </c>
      <c r="X8" s="29">
        <f t="shared" ca="1" si="15"/>
        <v>0.1</v>
      </c>
      <c r="Y8" s="29">
        <f t="shared" ca="1" si="15"/>
        <v>0.1</v>
      </c>
      <c r="Z8" s="29">
        <f t="shared" ca="1" si="15"/>
        <v>0.1</v>
      </c>
      <c r="AA8" s="29">
        <f t="shared" ca="1" si="15"/>
        <v>0.1</v>
      </c>
      <c r="AB8" s="29">
        <f t="shared" ca="1" si="15"/>
        <v>0.1</v>
      </c>
      <c r="AC8" s="29">
        <f t="shared" ca="1" si="15"/>
        <v>0.1</v>
      </c>
      <c r="AD8" s="29">
        <f t="shared" ca="1" si="15"/>
        <v>0.1</v>
      </c>
      <c r="AE8" s="29">
        <f t="shared" ca="1" si="15"/>
        <v>0.1</v>
      </c>
      <c r="AF8" s="33" t="str">
        <f t="shared" ca="1" si="1"/>
        <v>2024 Avista Update</v>
      </c>
      <c r="AG8" s="38"/>
      <c r="AH8" s="39"/>
      <c r="AI8" s="28">
        <f t="shared" ca="1" si="2"/>
        <v>0.1</v>
      </c>
      <c r="AJ8">
        <f t="shared" ca="1" si="3"/>
        <v>5</v>
      </c>
      <c r="AK8" s="28">
        <f t="shared" ca="1" si="4"/>
        <v>0.01</v>
      </c>
      <c r="AL8" s="20" t="str">
        <f t="shared" si="5"/>
        <v>General ServiceSteady State Participation Rate</v>
      </c>
      <c r="AM8" s="20" t="str">
        <f t="shared" si="6"/>
        <v xml:space="preserve">General ServiceProgram ramp up period </v>
      </c>
      <c r="AN8" s="20" t="str">
        <f t="shared" si="11"/>
        <v>Market PotentialWA</v>
      </c>
      <c r="AO8" s="20" t="str">
        <f t="shared" si="7"/>
        <v>General ServiceProgram Dropout Rate (Attrition)</v>
      </c>
      <c r="AP8" s="45"/>
      <c r="AQ8" s="45"/>
      <c r="AR8" s="45"/>
      <c r="AS8" s="47" t="s">
        <v>49</v>
      </c>
      <c r="AT8" s="47" t="s">
        <v>50</v>
      </c>
      <c r="AU8" s="47" t="s">
        <v>51</v>
      </c>
      <c r="AV8" s="47" t="s">
        <v>52</v>
      </c>
      <c r="AW8" s="47" t="s">
        <v>53</v>
      </c>
      <c r="AX8" s="47" t="s">
        <v>54</v>
      </c>
      <c r="AY8" s="47" t="s">
        <v>55</v>
      </c>
      <c r="AZ8" s="47" t="s">
        <v>56</v>
      </c>
      <c r="BA8" s="47" t="s">
        <v>57</v>
      </c>
      <c r="BB8" s="47" t="s">
        <v>58</v>
      </c>
      <c r="BC8" s="47" t="s">
        <v>59</v>
      </c>
      <c r="BD8" s="47" t="s">
        <v>60</v>
      </c>
      <c r="BE8" s="47" t="s">
        <v>61</v>
      </c>
      <c r="BF8" s="47" t="s">
        <v>62</v>
      </c>
      <c r="BG8" s="47" t="s">
        <v>63</v>
      </c>
      <c r="BH8" s="47" t="s">
        <v>64</v>
      </c>
      <c r="BI8" s="47" t="s">
        <v>65</v>
      </c>
      <c r="BJ8" s="47" t="s">
        <v>66</v>
      </c>
      <c r="BK8" s="47" t="s">
        <v>67</v>
      </c>
      <c r="BL8" s="47" t="s">
        <v>68</v>
      </c>
      <c r="BM8" s="47" t="s">
        <v>69</v>
      </c>
      <c r="BN8" s="47" t="s">
        <v>70</v>
      </c>
      <c r="BO8" s="47" t="s">
        <v>71</v>
      </c>
      <c r="BP8" s="47" t="s">
        <v>72</v>
      </c>
      <c r="BQ8" s="47" t="s">
        <v>73</v>
      </c>
    </row>
    <row r="9" spans="1:69" x14ac:dyDescent="0.25">
      <c r="A9" s="2" t="str">
        <f t="shared" si="8"/>
        <v>WAGeneral ServiceDLC Smart Thermostats - CoolingProgram Dropout Rate (Attrition)</v>
      </c>
      <c r="B9" t="s">
        <v>151</v>
      </c>
      <c r="C9" t="s">
        <v>232</v>
      </c>
      <c r="D9" t="s">
        <v>229</v>
      </c>
      <c r="E9" t="s">
        <v>75</v>
      </c>
      <c r="F9" t="s">
        <v>12</v>
      </c>
      <c r="G9" s="29">
        <f t="shared" ref="G9:AE9" ca="1" si="16">$AK9</f>
        <v>0.01</v>
      </c>
      <c r="H9" s="29">
        <f t="shared" ca="1" si="16"/>
        <v>0.01</v>
      </c>
      <c r="I9" s="29">
        <f t="shared" ca="1" si="16"/>
        <v>0.01</v>
      </c>
      <c r="J9" s="29">
        <f t="shared" ca="1" si="16"/>
        <v>0.01</v>
      </c>
      <c r="K9" s="29">
        <f t="shared" ca="1" si="16"/>
        <v>0.01</v>
      </c>
      <c r="L9" s="29">
        <f t="shared" ca="1" si="16"/>
        <v>0.01</v>
      </c>
      <c r="M9" s="29">
        <f t="shared" ca="1" si="16"/>
        <v>0.01</v>
      </c>
      <c r="N9" s="29">
        <f t="shared" ca="1" si="16"/>
        <v>0.01</v>
      </c>
      <c r="O9" s="29">
        <f t="shared" ca="1" si="16"/>
        <v>0.01</v>
      </c>
      <c r="P9" s="29">
        <f t="shared" ca="1" si="16"/>
        <v>0.01</v>
      </c>
      <c r="Q9" s="29">
        <f t="shared" ca="1" si="16"/>
        <v>0.01</v>
      </c>
      <c r="R9" s="29">
        <f t="shared" ca="1" si="16"/>
        <v>0.01</v>
      </c>
      <c r="S9" s="29">
        <f t="shared" ca="1" si="16"/>
        <v>0.01</v>
      </c>
      <c r="T9" s="29">
        <f t="shared" ca="1" si="16"/>
        <v>0.01</v>
      </c>
      <c r="U9" s="29">
        <f t="shared" ca="1" si="16"/>
        <v>0.01</v>
      </c>
      <c r="V9" s="29">
        <f t="shared" ca="1" si="16"/>
        <v>0.01</v>
      </c>
      <c r="W9" s="29">
        <f t="shared" ca="1" si="16"/>
        <v>0.01</v>
      </c>
      <c r="X9" s="29">
        <f t="shared" ca="1" si="16"/>
        <v>0.01</v>
      </c>
      <c r="Y9" s="29">
        <f t="shared" ca="1" si="16"/>
        <v>0.01</v>
      </c>
      <c r="Z9" s="29">
        <f t="shared" ca="1" si="16"/>
        <v>0.01</v>
      </c>
      <c r="AA9" s="29">
        <f t="shared" ca="1" si="16"/>
        <v>0.01</v>
      </c>
      <c r="AB9" s="29">
        <f t="shared" ca="1" si="16"/>
        <v>0.01</v>
      </c>
      <c r="AC9" s="29">
        <f t="shared" ca="1" si="16"/>
        <v>0.01</v>
      </c>
      <c r="AD9" s="29">
        <f t="shared" ca="1" si="16"/>
        <v>0.01</v>
      </c>
      <c r="AE9" s="29">
        <f t="shared" ca="1" si="16"/>
        <v>0.01</v>
      </c>
      <c r="AF9" s="33" t="str">
        <f t="shared" ca="1" si="1"/>
        <v>2024 Avista Update</v>
      </c>
      <c r="AG9" s="38"/>
      <c r="AH9" s="39"/>
      <c r="AI9" s="28">
        <f t="shared" ca="1" si="2"/>
        <v>0.1</v>
      </c>
      <c r="AJ9">
        <f t="shared" ca="1" si="3"/>
        <v>5</v>
      </c>
      <c r="AK9" s="28">
        <f t="shared" ca="1" si="4"/>
        <v>0.01</v>
      </c>
      <c r="AL9" s="20" t="str">
        <f t="shared" si="5"/>
        <v>General ServiceSteady State Participation Rate</v>
      </c>
      <c r="AM9" s="20" t="str">
        <f t="shared" si="6"/>
        <v xml:space="preserve">General ServiceProgram ramp up period </v>
      </c>
      <c r="AN9" s="20" t="str">
        <f t="shared" si="11"/>
        <v>Market PotentialWA</v>
      </c>
      <c r="AO9" s="20" t="str">
        <f t="shared" si="7"/>
        <v>General ServiceProgram Dropout Rate (Attrition)</v>
      </c>
      <c r="AP9" s="48"/>
      <c r="AQ9" s="49" t="s">
        <v>105</v>
      </c>
      <c r="AR9" s="50">
        <v>1</v>
      </c>
      <c r="AS9" s="51">
        <v>1</v>
      </c>
      <c r="AT9" s="51">
        <v>1</v>
      </c>
      <c r="AU9" s="51">
        <v>1</v>
      </c>
      <c r="AV9" s="51">
        <v>1</v>
      </c>
      <c r="AW9" s="51">
        <v>1</v>
      </c>
      <c r="AX9" s="51">
        <v>1</v>
      </c>
      <c r="AY9" s="51">
        <v>1</v>
      </c>
      <c r="AZ9" s="51">
        <v>1</v>
      </c>
      <c r="BA9" s="51">
        <v>1</v>
      </c>
      <c r="BB9" s="51">
        <v>1</v>
      </c>
      <c r="BC9" s="51">
        <v>1</v>
      </c>
      <c r="BD9" s="51">
        <v>1</v>
      </c>
      <c r="BE9" s="51">
        <v>1</v>
      </c>
      <c r="BF9" s="51">
        <v>1</v>
      </c>
      <c r="BG9" s="51">
        <v>1</v>
      </c>
      <c r="BH9" s="51">
        <v>1</v>
      </c>
      <c r="BI9" s="51">
        <v>1</v>
      </c>
      <c r="BJ9" s="51">
        <v>1</v>
      </c>
      <c r="BK9" s="51">
        <v>1</v>
      </c>
      <c r="BL9" s="51">
        <v>1</v>
      </c>
      <c r="BM9" s="51">
        <v>1</v>
      </c>
      <c r="BN9" s="51">
        <v>1</v>
      </c>
      <c r="BO9" s="51">
        <v>1</v>
      </c>
      <c r="BP9" s="51">
        <v>1</v>
      </c>
      <c r="BQ9" s="51">
        <v>1</v>
      </c>
    </row>
    <row r="10" spans="1:69" x14ac:dyDescent="0.25">
      <c r="A10" s="2" t="str">
        <f t="shared" si="8"/>
        <v>WAResidentialAncillary CoolingMarket Potential</v>
      </c>
      <c r="B10" t="s">
        <v>151</v>
      </c>
      <c r="C10" t="s">
        <v>13</v>
      </c>
      <c r="D10" t="s">
        <v>355</v>
      </c>
      <c r="E10" t="s">
        <v>284</v>
      </c>
      <c r="F10" t="s">
        <v>74</v>
      </c>
      <c r="G10" s="29">
        <f t="shared" ref="G10:AE10" ca="1" si="17">$AI10*INDEX($AS$9:$BQ$32, MATCH($AJ10, $AR$9:$AR$32, 0),MATCH(G$1,$AS$8:$BQ$8,0))</f>
        <v>1.0000000000000002E-2</v>
      </c>
      <c r="H10" s="29">
        <f t="shared" ca="1" si="17"/>
        <v>3.0000000000000006E-2</v>
      </c>
      <c r="I10" s="29">
        <f t="shared" ca="1" si="17"/>
        <v>6.9999999999999993E-2</v>
      </c>
      <c r="J10" s="29">
        <f t="shared" ca="1" si="17"/>
        <v>9.0000000000000024E-2</v>
      </c>
      <c r="K10" s="29">
        <f t="shared" ca="1" si="17"/>
        <v>0.1</v>
      </c>
      <c r="L10" s="29">
        <f t="shared" ca="1" si="17"/>
        <v>0.1</v>
      </c>
      <c r="M10" s="29">
        <f t="shared" ca="1" si="17"/>
        <v>0.1</v>
      </c>
      <c r="N10" s="29">
        <f t="shared" ca="1" si="17"/>
        <v>0.1</v>
      </c>
      <c r="O10" s="29">
        <f t="shared" ca="1" si="17"/>
        <v>0.1</v>
      </c>
      <c r="P10" s="29">
        <f t="shared" ca="1" si="17"/>
        <v>0.1</v>
      </c>
      <c r="Q10" s="29">
        <f t="shared" ca="1" si="17"/>
        <v>0.1</v>
      </c>
      <c r="R10" s="29">
        <f t="shared" ca="1" si="17"/>
        <v>0.1</v>
      </c>
      <c r="S10" s="29">
        <f t="shared" ca="1" si="17"/>
        <v>0.1</v>
      </c>
      <c r="T10" s="29">
        <f t="shared" ca="1" si="17"/>
        <v>0.1</v>
      </c>
      <c r="U10" s="29">
        <f t="shared" ca="1" si="17"/>
        <v>0.1</v>
      </c>
      <c r="V10" s="29">
        <f t="shared" ca="1" si="17"/>
        <v>0.1</v>
      </c>
      <c r="W10" s="29">
        <f t="shared" ca="1" si="17"/>
        <v>0.1</v>
      </c>
      <c r="X10" s="29">
        <f t="shared" ca="1" si="17"/>
        <v>0.1</v>
      </c>
      <c r="Y10" s="29">
        <f t="shared" ca="1" si="17"/>
        <v>0.1</v>
      </c>
      <c r="Z10" s="29">
        <f t="shared" ca="1" si="17"/>
        <v>0.1</v>
      </c>
      <c r="AA10" s="29">
        <f t="shared" ca="1" si="17"/>
        <v>0.1</v>
      </c>
      <c r="AB10" s="29">
        <f t="shared" ca="1" si="17"/>
        <v>0.1</v>
      </c>
      <c r="AC10" s="29">
        <f t="shared" ca="1" si="17"/>
        <v>0.1</v>
      </c>
      <c r="AD10" s="29">
        <f t="shared" ca="1" si="17"/>
        <v>0.1</v>
      </c>
      <c r="AE10" s="29">
        <f t="shared" ca="1" si="17"/>
        <v>0.1</v>
      </c>
      <c r="AF10" s="33" t="str">
        <f t="shared" ca="1" si="1"/>
        <v>Half of Thermostat Participation given an additional $20 as incentive</v>
      </c>
      <c r="AG10" s="38"/>
      <c r="AH10" s="39"/>
      <c r="AI10" s="28">
        <f t="shared" ca="1" si="2"/>
        <v>0.1</v>
      </c>
      <c r="AJ10">
        <f t="shared" ca="1" si="3"/>
        <v>5</v>
      </c>
      <c r="AK10" s="28">
        <f t="shared" ca="1" si="4"/>
        <v>0.01</v>
      </c>
      <c r="AL10" s="20" t="str">
        <f t="shared" si="5"/>
        <v>ResidentialSteady State Participation Rate</v>
      </c>
      <c r="AM10" s="20" t="str">
        <f t="shared" si="6"/>
        <v xml:space="preserve">ResidentialProgram ramp up period </v>
      </c>
      <c r="AN10" s="20" t="str">
        <f t="shared" si="11"/>
        <v>Market PotentialWA</v>
      </c>
      <c r="AO10" s="20" t="str">
        <f t="shared" si="7"/>
        <v>ResidentialProgram Dropout Rate (Attrition)</v>
      </c>
      <c r="AP10" s="52"/>
      <c r="AQ10" s="45"/>
      <c r="AR10" s="53">
        <f>AR9+1</f>
        <v>2</v>
      </c>
      <c r="AS10" s="51">
        <v>0.7</v>
      </c>
      <c r="AT10" s="51">
        <v>1</v>
      </c>
      <c r="AU10" s="51">
        <v>1</v>
      </c>
      <c r="AV10" s="51">
        <v>1</v>
      </c>
      <c r="AW10" s="51">
        <v>1</v>
      </c>
      <c r="AX10" s="51">
        <v>1</v>
      </c>
      <c r="AY10" s="51">
        <v>1</v>
      </c>
      <c r="AZ10" s="51">
        <v>1</v>
      </c>
      <c r="BA10" s="51">
        <v>1</v>
      </c>
      <c r="BB10" s="51">
        <v>1</v>
      </c>
      <c r="BC10" s="51">
        <v>1</v>
      </c>
      <c r="BD10" s="51">
        <v>1</v>
      </c>
      <c r="BE10" s="51">
        <v>1</v>
      </c>
      <c r="BF10" s="51">
        <v>1</v>
      </c>
      <c r="BG10" s="51">
        <v>1</v>
      </c>
      <c r="BH10" s="51">
        <v>1</v>
      </c>
      <c r="BI10" s="51">
        <v>1</v>
      </c>
      <c r="BJ10" s="51">
        <v>1</v>
      </c>
      <c r="BK10" s="51">
        <v>1</v>
      </c>
      <c r="BL10" s="51">
        <v>1</v>
      </c>
      <c r="BM10" s="51">
        <v>1</v>
      </c>
      <c r="BN10" s="51">
        <v>1</v>
      </c>
      <c r="BO10" s="51">
        <v>1</v>
      </c>
      <c r="BP10" s="51">
        <v>1</v>
      </c>
      <c r="BQ10" s="51">
        <v>1</v>
      </c>
    </row>
    <row r="11" spans="1:69" x14ac:dyDescent="0.25">
      <c r="A11" s="2" t="str">
        <f t="shared" si="8"/>
        <v>WAResidentialAncillary CoolingProgram Dropout Rate (Attrition)</v>
      </c>
      <c r="B11" t="s">
        <v>151</v>
      </c>
      <c r="C11" t="s">
        <v>13</v>
      </c>
      <c r="D11" t="s">
        <v>355</v>
      </c>
      <c r="E11" t="s">
        <v>75</v>
      </c>
      <c r="F11" t="s">
        <v>12</v>
      </c>
      <c r="G11" s="29">
        <f t="shared" ref="G11:AE11" ca="1" si="18">$AK11</f>
        <v>0.01</v>
      </c>
      <c r="H11" s="29">
        <f t="shared" ca="1" si="18"/>
        <v>0.01</v>
      </c>
      <c r="I11" s="29">
        <f t="shared" ca="1" si="18"/>
        <v>0.01</v>
      </c>
      <c r="J11" s="29">
        <f t="shared" ca="1" si="18"/>
        <v>0.01</v>
      </c>
      <c r="K11" s="29">
        <f t="shared" ca="1" si="18"/>
        <v>0.01</v>
      </c>
      <c r="L11" s="29">
        <f t="shared" ca="1" si="18"/>
        <v>0.01</v>
      </c>
      <c r="M11" s="29">
        <f t="shared" ca="1" si="18"/>
        <v>0.01</v>
      </c>
      <c r="N11" s="29">
        <f t="shared" ca="1" si="18"/>
        <v>0.01</v>
      </c>
      <c r="O11" s="29">
        <f t="shared" ca="1" si="18"/>
        <v>0.01</v>
      </c>
      <c r="P11" s="29">
        <f t="shared" ca="1" si="18"/>
        <v>0.01</v>
      </c>
      <c r="Q11" s="29">
        <f t="shared" ca="1" si="18"/>
        <v>0.01</v>
      </c>
      <c r="R11" s="29">
        <f t="shared" ca="1" si="18"/>
        <v>0.01</v>
      </c>
      <c r="S11" s="29">
        <f t="shared" ca="1" si="18"/>
        <v>0.01</v>
      </c>
      <c r="T11" s="29">
        <f t="shared" ca="1" si="18"/>
        <v>0.01</v>
      </c>
      <c r="U11" s="29">
        <f t="shared" ca="1" si="18"/>
        <v>0.01</v>
      </c>
      <c r="V11" s="29">
        <f t="shared" ca="1" si="18"/>
        <v>0.01</v>
      </c>
      <c r="W11" s="29">
        <f t="shared" ca="1" si="18"/>
        <v>0.01</v>
      </c>
      <c r="X11" s="29">
        <f t="shared" ca="1" si="18"/>
        <v>0.01</v>
      </c>
      <c r="Y11" s="29">
        <f t="shared" ca="1" si="18"/>
        <v>0.01</v>
      </c>
      <c r="Z11" s="29">
        <f t="shared" ca="1" si="18"/>
        <v>0.01</v>
      </c>
      <c r="AA11" s="29">
        <f t="shared" ca="1" si="18"/>
        <v>0.01</v>
      </c>
      <c r="AB11" s="29">
        <f t="shared" ca="1" si="18"/>
        <v>0.01</v>
      </c>
      <c r="AC11" s="29">
        <f t="shared" ca="1" si="18"/>
        <v>0.01</v>
      </c>
      <c r="AD11" s="29">
        <f t="shared" ca="1" si="18"/>
        <v>0.01</v>
      </c>
      <c r="AE11" s="29">
        <f t="shared" ca="1" si="18"/>
        <v>0.01</v>
      </c>
      <c r="AF11" s="33" t="str">
        <f t="shared" ca="1" si="1"/>
        <v>Half of Thermostat Participation given an additional $20 as incentive</v>
      </c>
      <c r="AG11" s="38"/>
      <c r="AH11" s="39"/>
      <c r="AI11" s="28">
        <f t="shared" ca="1" si="2"/>
        <v>0.1</v>
      </c>
      <c r="AJ11">
        <f t="shared" ca="1" si="3"/>
        <v>5</v>
      </c>
      <c r="AK11" s="28">
        <f t="shared" ca="1" si="4"/>
        <v>0.01</v>
      </c>
      <c r="AL11" s="20" t="str">
        <f t="shared" si="5"/>
        <v>ResidentialSteady State Participation Rate</v>
      </c>
      <c r="AM11" s="20" t="str">
        <f t="shared" si="6"/>
        <v xml:space="preserve">ResidentialProgram ramp up period </v>
      </c>
      <c r="AN11" s="20" t="str">
        <f t="shared" si="11"/>
        <v>Market PotentialWA</v>
      </c>
      <c r="AO11" s="20" t="str">
        <f t="shared" si="7"/>
        <v>ResidentialProgram Dropout Rate (Attrition)</v>
      </c>
      <c r="AP11" s="52"/>
      <c r="AQ11" s="45"/>
      <c r="AR11" s="53">
        <f t="shared" ref="AR11:AR14" si="19">AR10+1</f>
        <v>3</v>
      </c>
      <c r="AS11" s="51">
        <v>0.5</v>
      </c>
      <c r="AT11" s="51">
        <v>0.8</v>
      </c>
      <c r="AU11" s="51">
        <v>1</v>
      </c>
      <c r="AV11" s="51">
        <v>1</v>
      </c>
      <c r="AW11" s="51">
        <v>1</v>
      </c>
      <c r="AX11" s="51">
        <v>1</v>
      </c>
      <c r="AY11" s="51">
        <v>1</v>
      </c>
      <c r="AZ11" s="51">
        <v>1</v>
      </c>
      <c r="BA11" s="51">
        <v>1</v>
      </c>
      <c r="BB11" s="51">
        <v>1</v>
      </c>
      <c r="BC11" s="51">
        <v>1</v>
      </c>
      <c r="BD11" s="51">
        <v>1</v>
      </c>
      <c r="BE11" s="51">
        <v>1</v>
      </c>
      <c r="BF11" s="51">
        <v>1</v>
      </c>
      <c r="BG11" s="51">
        <v>1</v>
      </c>
      <c r="BH11" s="51">
        <v>1</v>
      </c>
      <c r="BI11" s="51">
        <v>1</v>
      </c>
      <c r="BJ11" s="51">
        <v>1</v>
      </c>
      <c r="BK11" s="51">
        <v>1</v>
      </c>
      <c r="BL11" s="51">
        <v>1</v>
      </c>
      <c r="BM11" s="51">
        <v>1</v>
      </c>
      <c r="BN11" s="51">
        <v>1</v>
      </c>
      <c r="BO11" s="51">
        <v>1</v>
      </c>
      <c r="BP11" s="51">
        <v>1</v>
      </c>
      <c r="BQ11" s="51">
        <v>1</v>
      </c>
    </row>
    <row r="12" spans="1:69" x14ac:dyDescent="0.25">
      <c r="A12" s="2" t="str">
        <f t="shared" si="8"/>
        <v>WAGeneral ServiceAncillary CoolingMarket Potential</v>
      </c>
      <c r="B12" t="s">
        <v>151</v>
      </c>
      <c r="C12" t="s">
        <v>232</v>
      </c>
      <c r="D12" t="s">
        <v>355</v>
      </c>
      <c r="E12" t="s">
        <v>284</v>
      </c>
      <c r="F12" t="s">
        <v>74</v>
      </c>
      <c r="G12" s="29">
        <f t="shared" ref="G12:AE12" ca="1" si="20">$AI12*INDEX($AS$9:$BQ$32, MATCH($AJ12, $AR$9:$AR$32, 0),MATCH(G$1,$AS$8:$BQ$8,0))</f>
        <v>1.0000000000000002E-2</v>
      </c>
      <c r="H12" s="29">
        <f t="shared" ca="1" si="20"/>
        <v>3.0000000000000006E-2</v>
      </c>
      <c r="I12" s="29">
        <f t="shared" ca="1" si="20"/>
        <v>6.9999999999999993E-2</v>
      </c>
      <c r="J12" s="29">
        <f t="shared" ca="1" si="20"/>
        <v>9.0000000000000024E-2</v>
      </c>
      <c r="K12" s="29">
        <f t="shared" ca="1" si="20"/>
        <v>0.1</v>
      </c>
      <c r="L12" s="29">
        <f t="shared" ca="1" si="20"/>
        <v>0.1</v>
      </c>
      <c r="M12" s="29">
        <f t="shared" ca="1" si="20"/>
        <v>0.1</v>
      </c>
      <c r="N12" s="29">
        <f t="shared" ca="1" si="20"/>
        <v>0.1</v>
      </c>
      <c r="O12" s="29">
        <f t="shared" ca="1" si="20"/>
        <v>0.1</v>
      </c>
      <c r="P12" s="29">
        <f t="shared" ca="1" si="20"/>
        <v>0.1</v>
      </c>
      <c r="Q12" s="29">
        <f t="shared" ca="1" si="20"/>
        <v>0.1</v>
      </c>
      <c r="R12" s="29">
        <f t="shared" ca="1" si="20"/>
        <v>0.1</v>
      </c>
      <c r="S12" s="29">
        <f t="shared" ca="1" si="20"/>
        <v>0.1</v>
      </c>
      <c r="T12" s="29">
        <f t="shared" ca="1" si="20"/>
        <v>0.1</v>
      </c>
      <c r="U12" s="29">
        <f t="shared" ca="1" si="20"/>
        <v>0.1</v>
      </c>
      <c r="V12" s="29">
        <f t="shared" ca="1" si="20"/>
        <v>0.1</v>
      </c>
      <c r="W12" s="29">
        <f t="shared" ca="1" si="20"/>
        <v>0.1</v>
      </c>
      <c r="X12" s="29">
        <f t="shared" ca="1" si="20"/>
        <v>0.1</v>
      </c>
      <c r="Y12" s="29">
        <f t="shared" ca="1" si="20"/>
        <v>0.1</v>
      </c>
      <c r="Z12" s="29">
        <f t="shared" ca="1" si="20"/>
        <v>0.1</v>
      </c>
      <c r="AA12" s="29">
        <f t="shared" ca="1" si="20"/>
        <v>0.1</v>
      </c>
      <c r="AB12" s="29">
        <f t="shared" ca="1" si="20"/>
        <v>0.1</v>
      </c>
      <c r="AC12" s="29">
        <f t="shared" ca="1" si="20"/>
        <v>0.1</v>
      </c>
      <c r="AD12" s="29">
        <f t="shared" ca="1" si="20"/>
        <v>0.1</v>
      </c>
      <c r="AE12" s="29">
        <f t="shared" ca="1" si="20"/>
        <v>0.1</v>
      </c>
      <c r="AF12" s="33" t="str">
        <f t="shared" ca="1" si="1"/>
        <v>NWPC Smart Thermostat cooling assumption- 5 yr ramp rate- Half for Ancillary</v>
      </c>
      <c r="AG12" s="38"/>
      <c r="AH12" s="39"/>
      <c r="AI12" s="28">
        <f t="shared" ca="1" si="2"/>
        <v>0.1</v>
      </c>
      <c r="AJ12">
        <f t="shared" ca="1" si="3"/>
        <v>5</v>
      </c>
      <c r="AK12" s="28">
        <f t="shared" ca="1" si="4"/>
        <v>0.01</v>
      </c>
      <c r="AL12" s="20" t="str">
        <f t="shared" si="5"/>
        <v>General ServiceSteady State Participation Rate</v>
      </c>
      <c r="AM12" s="20" t="str">
        <f t="shared" si="6"/>
        <v xml:space="preserve">General ServiceProgram ramp up period </v>
      </c>
      <c r="AN12" s="20" t="str">
        <f t="shared" si="11"/>
        <v>Market PotentialWA</v>
      </c>
      <c r="AO12" s="20" t="str">
        <f t="shared" si="7"/>
        <v>General ServiceProgram Dropout Rate (Attrition)</v>
      </c>
      <c r="AP12" s="52"/>
      <c r="AQ12" s="45"/>
      <c r="AR12" s="53">
        <f t="shared" si="19"/>
        <v>4</v>
      </c>
      <c r="AS12" s="51">
        <v>0.25</v>
      </c>
      <c r="AT12" s="51">
        <v>0.5</v>
      </c>
      <c r="AU12" s="51">
        <v>0.85</v>
      </c>
      <c r="AV12" s="51">
        <v>1</v>
      </c>
      <c r="AW12" s="51">
        <v>1</v>
      </c>
      <c r="AX12" s="51">
        <v>1</v>
      </c>
      <c r="AY12" s="51">
        <v>1</v>
      </c>
      <c r="AZ12" s="51">
        <v>1</v>
      </c>
      <c r="BA12" s="51">
        <v>1</v>
      </c>
      <c r="BB12" s="51">
        <v>1</v>
      </c>
      <c r="BC12" s="51">
        <v>1</v>
      </c>
      <c r="BD12" s="51">
        <v>1</v>
      </c>
      <c r="BE12" s="51">
        <v>1</v>
      </c>
      <c r="BF12" s="51">
        <v>1</v>
      </c>
      <c r="BG12" s="51">
        <v>1</v>
      </c>
      <c r="BH12" s="51">
        <v>1</v>
      </c>
      <c r="BI12" s="51">
        <v>1</v>
      </c>
      <c r="BJ12" s="51">
        <v>1</v>
      </c>
      <c r="BK12" s="51">
        <v>1</v>
      </c>
      <c r="BL12" s="51">
        <v>1</v>
      </c>
      <c r="BM12" s="51">
        <v>1</v>
      </c>
      <c r="BN12" s="51">
        <v>1</v>
      </c>
      <c r="BO12" s="51">
        <v>1</v>
      </c>
      <c r="BP12" s="51">
        <v>1</v>
      </c>
      <c r="BQ12" s="51">
        <v>1</v>
      </c>
    </row>
    <row r="13" spans="1:69" x14ac:dyDescent="0.25">
      <c r="A13" s="2" t="str">
        <f t="shared" si="8"/>
        <v>WAGeneral ServiceAncillary CoolingProgram Dropout Rate (Attrition)</v>
      </c>
      <c r="B13" t="s">
        <v>151</v>
      </c>
      <c r="C13" t="s">
        <v>232</v>
      </c>
      <c r="D13" t="s">
        <v>355</v>
      </c>
      <c r="E13" t="s">
        <v>75</v>
      </c>
      <c r="F13" t="s">
        <v>12</v>
      </c>
      <c r="G13" s="29">
        <f t="shared" ref="G13:AE13" ca="1" si="21">$AK13</f>
        <v>0.01</v>
      </c>
      <c r="H13" s="29">
        <f t="shared" ca="1" si="21"/>
        <v>0.01</v>
      </c>
      <c r="I13" s="29">
        <f t="shared" ca="1" si="21"/>
        <v>0.01</v>
      </c>
      <c r="J13" s="29">
        <f t="shared" ca="1" si="21"/>
        <v>0.01</v>
      </c>
      <c r="K13" s="29">
        <f t="shared" ca="1" si="21"/>
        <v>0.01</v>
      </c>
      <c r="L13" s="29">
        <f t="shared" ca="1" si="21"/>
        <v>0.01</v>
      </c>
      <c r="M13" s="29">
        <f t="shared" ca="1" si="21"/>
        <v>0.01</v>
      </c>
      <c r="N13" s="29">
        <f t="shared" ca="1" si="21"/>
        <v>0.01</v>
      </c>
      <c r="O13" s="29">
        <f t="shared" ca="1" si="21"/>
        <v>0.01</v>
      </c>
      <c r="P13" s="29">
        <f t="shared" ca="1" si="21"/>
        <v>0.01</v>
      </c>
      <c r="Q13" s="29">
        <f t="shared" ca="1" si="21"/>
        <v>0.01</v>
      </c>
      <c r="R13" s="29">
        <f t="shared" ca="1" si="21"/>
        <v>0.01</v>
      </c>
      <c r="S13" s="29">
        <f t="shared" ca="1" si="21"/>
        <v>0.01</v>
      </c>
      <c r="T13" s="29">
        <f t="shared" ca="1" si="21"/>
        <v>0.01</v>
      </c>
      <c r="U13" s="29">
        <f t="shared" ca="1" si="21"/>
        <v>0.01</v>
      </c>
      <c r="V13" s="29">
        <f t="shared" ca="1" si="21"/>
        <v>0.01</v>
      </c>
      <c r="W13" s="29">
        <f t="shared" ca="1" si="21"/>
        <v>0.01</v>
      </c>
      <c r="X13" s="29">
        <f t="shared" ca="1" si="21"/>
        <v>0.01</v>
      </c>
      <c r="Y13" s="29">
        <f t="shared" ca="1" si="21"/>
        <v>0.01</v>
      </c>
      <c r="Z13" s="29">
        <f t="shared" ca="1" si="21"/>
        <v>0.01</v>
      </c>
      <c r="AA13" s="29">
        <f t="shared" ca="1" si="21"/>
        <v>0.01</v>
      </c>
      <c r="AB13" s="29">
        <f t="shared" ca="1" si="21"/>
        <v>0.01</v>
      </c>
      <c r="AC13" s="29">
        <f t="shared" ca="1" si="21"/>
        <v>0.01</v>
      </c>
      <c r="AD13" s="29">
        <f t="shared" ca="1" si="21"/>
        <v>0.01</v>
      </c>
      <c r="AE13" s="29">
        <f t="shared" ca="1" si="21"/>
        <v>0.01</v>
      </c>
      <c r="AF13" s="33" t="str">
        <f t="shared" ca="1" si="1"/>
        <v>NWPC Smart Thermostat cooling assumption- 5 yr ramp rate- Half for Ancillary</v>
      </c>
      <c r="AG13" s="38"/>
      <c r="AH13" s="39"/>
      <c r="AI13" s="28">
        <f t="shared" ca="1" si="2"/>
        <v>0.1</v>
      </c>
      <c r="AJ13">
        <f t="shared" ca="1" si="3"/>
        <v>5</v>
      </c>
      <c r="AK13" s="28">
        <f t="shared" ca="1" si="4"/>
        <v>0.01</v>
      </c>
      <c r="AL13" s="20" t="str">
        <f t="shared" si="5"/>
        <v>General ServiceSteady State Participation Rate</v>
      </c>
      <c r="AM13" s="20" t="str">
        <f t="shared" si="6"/>
        <v xml:space="preserve">General ServiceProgram ramp up period </v>
      </c>
      <c r="AN13" s="20" t="str">
        <f t="shared" si="11"/>
        <v>Market PotentialWA</v>
      </c>
      <c r="AO13" s="20" t="str">
        <f t="shared" si="7"/>
        <v>General ServiceProgram Dropout Rate (Attrition)</v>
      </c>
      <c r="AP13" s="52"/>
      <c r="AQ13" s="45"/>
      <c r="AR13" s="53">
        <f>AR12+1</f>
        <v>5</v>
      </c>
      <c r="AS13" s="51">
        <v>0.1</v>
      </c>
      <c r="AT13" s="51">
        <v>0.30000000000000004</v>
      </c>
      <c r="AU13" s="51">
        <v>0.7</v>
      </c>
      <c r="AV13" s="51">
        <v>0.90000000000000013</v>
      </c>
      <c r="AW13" s="51">
        <v>1</v>
      </c>
      <c r="AX13" s="51">
        <v>1</v>
      </c>
      <c r="AY13" s="51">
        <v>1</v>
      </c>
      <c r="AZ13" s="51">
        <v>1</v>
      </c>
      <c r="BA13" s="51">
        <v>1</v>
      </c>
      <c r="BB13" s="51">
        <v>1</v>
      </c>
      <c r="BC13" s="51">
        <v>1</v>
      </c>
      <c r="BD13" s="51">
        <v>1</v>
      </c>
      <c r="BE13" s="51">
        <v>1</v>
      </c>
      <c r="BF13" s="51">
        <v>1</v>
      </c>
      <c r="BG13" s="51">
        <v>1</v>
      </c>
      <c r="BH13" s="51">
        <v>1</v>
      </c>
      <c r="BI13" s="51">
        <v>1</v>
      </c>
      <c r="BJ13" s="51">
        <v>1</v>
      </c>
      <c r="BK13" s="51">
        <v>1</v>
      </c>
      <c r="BL13" s="51">
        <v>1</v>
      </c>
      <c r="BM13" s="51">
        <v>1</v>
      </c>
      <c r="BN13" s="51">
        <v>1</v>
      </c>
      <c r="BO13" s="51">
        <v>1</v>
      </c>
      <c r="BP13" s="51">
        <v>1</v>
      </c>
      <c r="BQ13" s="51">
        <v>1</v>
      </c>
    </row>
    <row r="14" spans="1:69" x14ac:dyDescent="0.25">
      <c r="A14" s="2" t="str">
        <f t="shared" ref="A14:A21" si="22">B14&amp;C14&amp;D14&amp;E14</f>
        <v>WAResidentialDLC Smart Thermostats - HeatingMarket Potential</v>
      </c>
      <c r="B14" t="s">
        <v>151</v>
      </c>
      <c r="C14" t="s">
        <v>13</v>
      </c>
      <c r="D14" t="s">
        <v>192</v>
      </c>
      <c r="E14" t="s">
        <v>284</v>
      </c>
      <c r="F14" t="s">
        <v>74</v>
      </c>
      <c r="G14" s="29">
        <f t="shared" ref="G14:AE14" ca="1" si="23">$AI14*INDEX($AS$9:$BQ$32, MATCH($AJ14, $AR$9:$AR$32, 0),MATCH(G$1,$AS$8:$BQ$8,0))</f>
        <v>5.000000000000001E-3</v>
      </c>
      <c r="H14" s="29">
        <f t="shared" ca="1" si="23"/>
        <v>1.5000000000000003E-2</v>
      </c>
      <c r="I14" s="29">
        <f t="shared" ca="1" si="23"/>
        <v>3.4999999999999996E-2</v>
      </c>
      <c r="J14" s="29">
        <f t="shared" ca="1" si="23"/>
        <v>4.5000000000000012E-2</v>
      </c>
      <c r="K14" s="29">
        <f t="shared" ca="1" si="23"/>
        <v>0.05</v>
      </c>
      <c r="L14" s="29">
        <f t="shared" ca="1" si="23"/>
        <v>0.05</v>
      </c>
      <c r="M14" s="29">
        <f t="shared" ca="1" si="23"/>
        <v>0.05</v>
      </c>
      <c r="N14" s="29">
        <f t="shared" ca="1" si="23"/>
        <v>0.05</v>
      </c>
      <c r="O14" s="29">
        <f t="shared" ca="1" si="23"/>
        <v>0.05</v>
      </c>
      <c r="P14" s="29">
        <f t="shared" ca="1" si="23"/>
        <v>0.05</v>
      </c>
      <c r="Q14" s="29">
        <f t="shared" ca="1" si="23"/>
        <v>0.05</v>
      </c>
      <c r="R14" s="29">
        <f t="shared" ca="1" si="23"/>
        <v>0.05</v>
      </c>
      <c r="S14" s="29">
        <f t="shared" ca="1" si="23"/>
        <v>0.05</v>
      </c>
      <c r="T14" s="29">
        <f t="shared" ca="1" si="23"/>
        <v>0.05</v>
      </c>
      <c r="U14" s="29">
        <f t="shared" ca="1" si="23"/>
        <v>0.05</v>
      </c>
      <c r="V14" s="29">
        <f t="shared" ca="1" si="23"/>
        <v>0.05</v>
      </c>
      <c r="W14" s="29">
        <f t="shared" ca="1" si="23"/>
        <v>0.05</v>
      </c>
      <c r="X14" s="29">
        <f t="shared" ca="1" si="23"/>
        <v>0.05</v>
      </c>
      <c r="Y14" s="29">
        <f t="shared" ca="1" si="23"/>
        <v>0.05</v>
      </c>
      <c r="Z14" s="29">
        <f t="shared" ca="1" si="23"/>
        <v>0.05</v>
      </c>
      <c r="AA14" s="29">
        <f t="shared" ca="1" si="23"/>
        <v>0.05</v>
      </c>
      <c r="AB14" s="29">
        <f t="shared" ca="1" si="23"/>
        <v>0.05</v>
      </c>
      <c r="AC14" s="29">
        <f t="shared" ca="1" si="23"/>
        <v>0.05</v>
      </c>
      <c r="AD14" s="29">
        <f t="shared" ca="1" si="23"/>
        <v>0.05</v>
      </c>
      <c r="AE14" s="29">
        <f t="shared" ca="1" si="23"/>
        <v>0.05</v>
      </c>
      <c r="AF14" s="33" t="str">
        <f t="shared" ca="1" si="1"/>
        <v>Assuming maximum participation for combined DLC Cooling and Smart Therm is 25%, reduced from 30% to account for those program participants who may have intended to participate but were unable to correctly install their thermostat</v>
      </c>
      <c r="AG14" s="38"/>
      <c r="AH14" s="39"/>
      <c r="AI14" s="28">
        <f t="shared" ca="1" si="2"/>
        <v>0.05</v>
      </c>
      <c r="AJ14">
        <f t="shared" ca="1" si="3"/>
        <v>5</v>
      </c>
      <c r="AK14" s="28">
        <f t="shared" ca="1" si="4"/>
        <v>0.01</v>
      </c>
      <c r="AL14" s="20" t="str">
        <f t="shared" ref="AL14:AL25" si="24">C14&amp;$AI$1</f>
        <v>ResidentialSteady State Participation Rate</v>
      </c>
      <c r="AM14" s="20" t="str">
        <f t="shared" ref="AM14:AM25" si="25">C14&amp;$AJ$1</f>
        <v xml:space="preserve">ResidentialProgram ramp up period </v>
      </c>
      <c r="AN14" s="20" t="str">
        <f t="shared" ref="AN14:AN25" si="26">"Market Potential"&amp;B14</f>
        <v>Market PotentialWA</v>
      </c>
      <c r="AO14" s="20" t="str">
        <f t="shared" ref="AO14:AO25" si="27">C14&amp;$AK$1</f>
        <v>ResidentialProgram Dropout Rate (Attrition)</v>
      </c>
      <c r="AP14" s="52"/>
      <c r="AQ14" s="45"/>
      <c r="AR14" s="53">
        <f t="shared" si="19"/>
        <v>6</v>
      </c>
      <c r="AS14" s="51"/>
      <c r="AT14" s="51"/>
      <c r="AU14" s="51"/>
      <c r="AV14" s="51"/>
      <c r="AW14" s="55"/>
      <c r="AX14" s="51">
        <v>1</v>
      </c>
      <c r="AY14" s="51">
        <v>1</v>
      </c>
      <c r="AZ14" s="51">
        <v>1</v>
      </c>
      <c r="BA14" s="51">
        <v>1</v>
      </c>
      <c r="BB14" s="51">
        <v>1</v>
      </c>
      <c r="BC14" s="51">
        <v>1</v>
      </c>
      <c r="BD14" s="51">
        <v>1</v>
      </c>
      <c r="BE14" s="51">
        <v>1</v>
      </c>
      <c r="BF14" s="51">
        <v>1</v>
      </c>
      <c r="BG14" s="51">
        <v>1</v>
      </c>
      <c r="BH14" s="51">
        <v>1</v>
      </c>
      <c r="BI14" s="51">
        <v>1</v>
      </c>
      <c r="BJ14" s="51">
        <v>1</v>
      </c>
      <c r="BK14" s="51">
        <v>1</v>
      </c>
      <c r="BL14" s="51">
        <v>1</v>
      </c>
      <c r="BM14" s="51">
        <v>1</v>
      </c>
      <c r="BN14" s="51">
        <v>1</v>
      </c>
      <c r="BO14" s="51">
        <v>1</v>
      </c>
      <c r="BP14" s="51">
        <v>1</v>
      </c>
      <c r="BQ14" s="51">
        <v>1</v>
      </c>
    </row>
    <row r="15" spans="1:69" x14ac:dyDescent="0.25">
      <c r="A15" s="2" t="str">
        <f t="shared" si="22"/>
        <v>WAResidentialDLC Smart Thermostats - HeatingProgram Dropout Rate (Attrition)</v>
      </c>
      <c r="B15" t="s">
        <v>151</v>
      </c>
      <c r="C15" t="s">
        <v>13</v>
      </c>
      <c r="D15" t="s">
        <v>192</v>
      </c>
      <c r="E15" t="s">
        <v>75</v>
      </c>
      <c r="F15" t="s">
        <v>12</v>
      </c>
      <c r="G15" s="29">
        <f t="shared" ref="G15:AE15" ca="1" si="28">$AK15</f>
        <v>0.01</v>
      </c>
      <c r="H15" s="29">
        <f t="shared" ca="1" si="28"/>
        <v>0.01</v>
      </c>
      <c r="I15" s="29">
        <f t="shared" ca="1" si="28"/>
        <v>0.01</v>
      </c>
      <c r="J15" s="29">
        <f t="shared" ca="1" si="28"/>
        <v>0.01</v>
      </c>
      <c r="K15" s="29">
        <f t="shared" ca="1" si="28"/>
        <v>0.01</v>
      </c>
      <c r="L15" s="29">
        <f t="shared" ca="1" si="28"/>
        <v>0.01</v>
      </c>
      <c r="M15" s="29">
        <f t="shared" ca="1" si="28"/>
        <v>0.01</v>
      </c>
      <c r="N15" s="29">
        <f t="shared" ca="1" si="28"/>
        <v>0.01</v>
      </c>
      <c r="O15" s="29">
        <f t="shared" ca="1" si="28"/>
        <v>0.01</v>
      </c>
      <c r="P15" s="29">
        <f t="shared" ca="1" si="28"/>
        <v>0.01</v>
      </c>
      <c r="Q15" s="29">
        <f t="shared" ca="1" si="28"/>
        <v>0.01</v>
      </c>
      <c r="R15" s="29">
        <f t="shared" ca="1" si="28"/>
        <v>0.01</v>
      </c>
      <c r="S15" s="29">
        <f t="shared" ca="1" si="28"/>
        <v>0.01</v>
      </c>
      <c r="T15" s="29">
        <f t="shared" ca="1" si="28"/>
        <v>0.01</v>
      </c>
      <c r="U15" s="29">
        <f t="shared" ca="1" si="28"/>
        <v>0.01</v>
      </c>
      <c r="V15" s="29">
        <f t="shared" ca="1" si="28"/>
        <v>0.01</v>
      </c>
      <c r="W15" s="29">
        <f t="shared" ca="1" si="28"/>
        <v>0.01</v>
      </c>
      <c r="X15" s="29">
        <f t="shared" ca="1" si="28"/>
        <v>0.01</v>
      </c>
      <c r="Y15" s="29">
        <f t="shared" ca="1" si="28"/>
        <v>0.01</v>
      </c>
      <c r="Z15" s="29">
        <f t="shared" ca="1" si="28"/>
        <v>0.01</v>
      </c>
      <c r="AA15" s="29">
        <f t="shared" ca="1" si="28"/>
        <v>0.01</v>
      </c>
      <c r="AB15" s="29">
        <f t="shared" ca="1" si="28"/>
        <v>0.01</v>
      </c>
      <c r="AC15" s="29">
        <f t="shared" ca="1" si="28"/>
        <v>0.01</v>
      </c>
      <c r="AD15" s="29">
        <f t="shared" ca="1" si="28"/>
        <v>0.01</v>
      </c>
      <c r="AE15" s="29">
        <f t="shared" ca="1" si="28"/>
        <v>0.01</v>
      </c>
      <c r="AF15" s="33" t="str">
        <f t="shared" ca="1" si="1"/>
        <v>Assuming maximum participation for combined DLC Cooling and Smart Therm is 25%, reduced from 30% to account for those program participants who may have intended to participate but were unable to correctly install their thermostat</v>
      </c>
      <c r="AG15" s="38"/>
      <c r="AH15" s="39"/>
      <c r="AI15" s="28">
        <f t="shared" ca="1" si="2"/>
        <v>0.05</v>
      </c>
      <c r="AJ15">
        <f t="shared" ca="1" si="3"/>
        <v>5</v>
      </c>
      <c r="AK15" s="28">
        <f t="shared" ca="1" si="4"/>
        <v>0.01</v>
      </c>
      <c r="AL15" s="20" t="str">
        <f t="shared" si="24"/>
        <v>ResidentialSteady State Participation Rate</v>
      </c>
      <c r="AM15" s="20" t="str">
        <f t="shared" si="25"/>
        <v xml:space="preserve">ResidentialProgram ramp up period </v>
      </c>
      <c r="AN15" s="20" t="str">
        <f t="shared" si="26"/>
        <v>Market PotentialWA</v>
      </c>
      <c r="AO15" s="20" t="str">
        <f t="shared" si="27"/>
        <v>ResidentialProgram Dropout Rate (Attrition)</v>
      </c>
      <c r="AP15" s="52"/>
      <c r="AQ15" s="45"/>
      <c r="AR15" s="53">
        <f t="shared" ref="AR15:AR17" si="29">AR14+1</f>
        <v>7</v>
      </c>
      <c r="AS15" s="55">
        <v>0.08</v>
      </c>
      <c r="AT15" s="55">
        <f t="shared" ref="AT15:AY15" si="30">AS15+AT35</f>
        <v>0.18</v>
      </c>
      <c r="AU15" s="55">
        <f t="shared" si="30"/>
        <v>0.3</v>
      </c>
      <c r="AV15" s="55">
        <f t="shared" si="30"/>
        <v>0.45999999999999996</v>
      </c>
      <c r="AW15" s="55">
        <f t="shared" si="30"/>
        <v>0.62</v>
      </c>
      <c r="AX15" s="55">
        <f t="shared" si="30"/>
        <v>0.8</v>
      </c>
      <c r="AY15" s="55">
        <f t="shared" si="30"/>
        <v>1</v>
      </c>
      <c r="AZ15" s="51">
        <v>1</v>
      </c>
      <c r="BA15" s="51">
        <v>1</v>
      </c>
      <c r="BB15" s="51">
        <v>1</v>
      </c>
      <c r="BC15" s="51">
        <v>1</v>
      </c>
      <c r="BD15" s="51">
        <v>1</v>
      </c>
      <c r="BE15" s="51">
        <v>1</v>
      </c>
      <c r="BF15" s="51">
        <v>1</v>
      </c>
      <c r="BG15" s="51">
        <v>1</v>
      </c>
      <c r="BH15" s="51">
        <v>1</v>
      </c>
      <c r="BI15" s="51">
        <v>1</v>
      </c>
      <c r="BJ15" s="51">
        <v>1</v>
      </c>
      <c r="BK15" s="51">
        <v>1</v>
      </c>
      <c r="BL15" s="51">
        <v>1</v>
      </c>
      <c r="BM15" s="51">
        <v>1</v>
      </c>
      <c r="BN15" s="51">
        <v>1</v>
      </c>
      <c r="BO15" s="51">
        <v>1</v>
      </c>
      <c r="BP15" s="51">
        <v>1</v>
      </c>
      <c r="BQ15" s="51">
        <v>1</v>
      </c>
    </row>
    <row r="16" spans="1:69" x14ac:dyDescent="0.25">
      <c r="A16" s="2" t="str">
        <f t="shared" si="22"/>
        <v>WAGeneral ServiceDLC Smart Thermostats - HeatingMarket Potential</v>
      </c>
      <c r="B16" t="s">
        <v>151</v>
      </c>
      <c r="C16" t="s">
        <v>232</v>
      </c>
      <c r="D16" t="s">
        <v>192</v>
      </c>
      <c r="E16" t="s">
        <v>284</v>
      </c>
      <c r="F16" t="s">
        <v>74</v>
      </c>
      <c r="G16" s="29">
        <f t="shared" ref="G16:AE16" ca="1" si="31">$AI16*INDEX($AS$9:$BQ$32, MATCH($AJ16, $AR$9:$AR$32, 0),MATCH(G$1,$AS$8:$BQ$8,0))</f>
        <v>3.0000000000000001E-3</v>
      </c>
      <c r="H16" s="29">
        <f t="shared" ca="1" si="31"/>
        <v>9.0000000000000011E-3</v>
      </c>
      <c r="I16" s="29">
        <f t="shared" ca="1" si="31"/>
        <v>2.0999999999999998E-2</v>
      </c>
      <c r="J16" s="29">
        <f t="shared" ca="1" si="31"/>
        <v>2.7000000000000003E-2</v>
      </c>
      <c r="K16" s="29">
        <f t="shared" ca="1" si="31"/>
        <v>0.03</v>
      </c>
      <c r="L16" s="29">
        <f t="shared" ca="1" si="31"/>
        <v>0.03</v>
      </c>
      <c r="M16" s="29">
        <f t="shared" ca="1" si="31"/>
        <v>0.03</v>
      </c>
      <c r="N16" s="29">
        <f t="shared" ca="1" si="31"/>
        <v>0.03</v>
      </c>
      <c r="O16" s="29">
        <f t="shared" ca="1" si="31"/>
        <v>0.03</v>
      </c>
      <c r="P16" s="29">
        <f t="shared" ca="1" si="31"/>
        <v>0.03</v>
      </c>
      <c r="Q16" s="29">
        <f t="shared" ca="1" si="31"/>
        <v>0.03</v>
      </c>
      <c r="R16" s="29">
        <f t="shared" ca="1" si="31"/>
        <v>0.03</v>
      </c>
      <c r="S16" s="29">
        <f t="shared" ca="1" si="31"/>
        <v>0.03</v>
      </c>
      <c r="T16" s="29">
        <f t="shared" ca="1" si="31"/>
        <v>0.03</v>
      </c>
      <c r="U16" s="29">
        <f t="shared" ca="1" si="31"/>
        <v>0.03</v>
      </c>
      <c r="V16" s="29">
        <f t="shared" ca="1" si="31"/>
        <v>0.03</v>
      </c>
      <c r="W16" s="29">
        <f t="shared" ca="1" si="31"/>
        <v>0.03</v>
      </c>
      <c r="X16" s="29">
        <f t="shared" ca="1" si="31"/>
        <v>0.03</v>
      </c>
      <c r="Y16" s="29">
        <f t="shared" ca="1" si="31"/>
        <v>0.03</v>
      </c>
      <c r="Z16" s="29">
        <f t="shared" ca="1" si="31"/>
        <v>0.03</v>
      </c>
      <c r="AA16" s="29">
        <f t="shared" ca="1" si="31"/>
        <v>0.03</v>
      </c>
      <c r="AB16" s="29">
        <f t="shared" ca="1" si="31"/>
        <v>0.03</v>
      </c>
      <c r="AC16" s="29">
        <f t="shared" ca="1" si="31"/>
        <v>0.03</v>
      </c>
      <c r="AD16" s="29">
        <f t="shared" ca="1" si="31"/>
        <v>0.03</v>
      </c>
      <c r="AE16" s="29">
        <f t="shared" ca="1" si="31"/>
        <v>0.03</v>
      </c>
      <c r="AF16" s="33" t="str">
        <f t="shared" ca="1" si="1"/>
        <v>Dropping to 3% to compensate for higher space heating saturations</v>
      </c>
      <c r="AG16" s="38"/>
      <c r="AH16" s="39"/>
      <c r="AI16" s="28">
        <f t="shared" ca="1" si="2"/>
        <v>0.03</v>
      </c>
      <c r="AJ16">
        <f t="shared" ca="1" si="3"/>
        <v>5</v>
      </c>
      <c r="AK16" s="28">
        <f t="shared" ca="1" si="4"/>
        <v>0.01</v>
      </c>
      <c r="AL16" s="20" t="str">
        <f t="shared" si="24"/>
        <v>General ServiceSteady State Participation Rate</v>
      </c>
      <c r="AM16" s="20" t="str">
        <f t="shared" si="25"/>
        <v xml:space="preserve">General ServiceProgram ramp up period </v>
      </c>
      <c r="AN16" s="20" t="str">
        <f t="shared" si="26"/>
        <v>Market PotentialWA</v>
      </c>
      <c r="AO16" s="20" t="str">
        <f t="shared" si="27"/>
        <v>General ServiceProgram Dropout Rate (Attrition)</v>
      </c>
      <c r="AP16" s="52"/>
      <c r="AQ16" s="45"/>
      <c r="AR16" s="53">
        <f t="shared" si="29"/>
        <v>8</v>
      </c>
      <c r="AS16" s="45"/>
      <c r="AT16" s="45"/>
      <c r="AU16" s="45"/>
      <c r="AV16" s="51"/>
      <c r="AW16" s="51"/>
      <c r="AX16" s="51"/>
      <c r="AY16" s="51"/>
      <c r="AZ16" s="51">
        <v>1</v>
      </c>
      <c r="BA16" s="51">
        <v>1</v>
      </c>
      <c r="BB16" s="51">
        <v>1</v>
      </c>
      <c r="BC16" s="51">
        <v>1</v>
      </c>
      <c r="BD16" s="51">
        <v>1</v>
      </c>
      <c r="BE16" s="51">
        <v>1</v>
      </c>
      <c r="BF16" s="51">
        <v>1</v>
      </c>
      <c r="BG16" s="51">
        <v>1</v>
      </c>
      <c r="BH16" s="51">
        <v>1</v>
      </c>
      <c r="BI16" s="51">
        <v>1</v>
      </c>
      <c r="BJ16" s="51">
        <v>1</v>
      </c>
      <c r="BK16" s="51">
        <v>1</v>
      </c>
      <c r="BL16" s="51">
        <v>1</v>
      </c>
      <c r="BM16" s="51">
        <v>1</v>
      </c>
      <c r="BN16" s="51">
        <v>1</v>
      </c>
      <c r="BO16" s="51">
        <v>1</v>
      </c>
      <c r="BP16" s="51">
        <v>1</v>
      </c>
      <c r="BQ16" s="51">
        <v>1</v>
      </c>
    </row>
    <row r="17" spans="1:69" x14ac:dyDescent="0.25">
      <c r="A17" s="2" t="str">
        <f t="shared" si="22"/>
        <v>WAGeneral ServiceDLC Smart Thermostats - HeatingProgram Dropout Rate (Attrition)</v>
      </c>
      <c r="B17" t="s">
        <v>151</v>
      </c>
      <c r="C17" t="s">
        <v>232</v>
      </c>
      <c r="D17" t="s">
        <v>192</v>
      </c>
      <c r="E17" t="s">
        <v>75</v>
      </c>
      <c r="F17" t="s">
        <v>12</v>
      </c>
      <c r="G17" s="29">
        <f t="shared" ref="G17:AE17" ca="1" si="32">$AK17</f>
        <v>0.01</v>
      </c>
      <c r="H17" s="29">
        <f t="shared" ca="1" si="32"/>
        <v>0.01</v>
      </c>
      <c r="I17" s="29">
        <f t="shared" ca="1" si="32"/>
        <v>0.01</v>
      </c>
      <c r="J17" s="29">
        <f t="shared" ca="1" si="32"/>
        <v>0.01</v>
      </c>
      <c r="K17" s="29">
        <f t="shared" ca="1" si="32"/>
        <v>0.01</v>
      </c>
      <c r="L17" s="29">
        <f t="shared" ca="1" si="32"/>
        <v>0.01</v>
      </c>
      <c r="M17" s="29">
        <f t="shared" ca="1" si="32"/>
        <v>0.01</v>
      </c>
      <c r="N17" s="29">
        <f t="shared" ca="1" si="32"/>
        <v>0.01</v>
      </c>
      <c r="O17" s="29">
        <f t="shared" ca="1" si="32"/>
        <v>0.01</v>
      </c>
      <c r="P17" s="29">
        <f t="shared" ca="1" si="32"/>
        <v>0.01</v>
      </c>
      <c r="Q17" s="29">
        <f t="shared" ca="1" si="32"/>
        <v>0.01</v>
      </c>
      <c r="R17" s="29">
        <f t="shared" ca="1" si="32"/>
        <v>0.01</v>
      </c>
      <c r="S17" s="29">
        <f t="shared" ca="1" si="32"/>
        <v>0.01</v>
      </c>
      <c r="T17" s="29">
        <f t="shared" ca="1" si="32"/>
        <v>0.01</v>
      </c>
      <c r="U17" s="29">
        <f t="shared" ca="1" si="32"/>
        <v>0.01</v>
      </c>
      <c r="V17" s="29">
        <f t="shared" ca="1" si="32"/>
        <v>0.01</v>
      </c>
      <c r="W17" s="29">
        <f t="shared" ca="1" si="32"/>
        <v>0.01</v>
      </c>
      <c r="X17" s="29">
        <f t="shared" ca="1" si="32"/>
        <v>0.01</v>
      </c>
      <c r="Y17" s="29">
        <f t="shared" ca="1" si="32"/>
        <v>0.01</v>
      </c>
      <c r="Z17" s="29">
        <f t="shared" ca="1" si="32"/>
        <v>0.01</v>
      </c>
      <c r="AA17" s="29">
        <f t="shared" ca="1" si="32"/>
        <v>0.01</v>
      </c>
      <c r="AB17" s="29">
        <f t="shared" ca="1" si="32"/>
        <v>0.01</v>
      </c>
      <c r="AC17" s="29">
        <f t="shared" ca="1" si="32"/>
        <v>0.01</v>
      </c>
      <c r="AD17" s="29">
        <f t="shared" ca="1" si="32"/>
        <v>0.01</v>
      </c>
      <c r="AE17" s="29">
        <f t="shared" ca="1" si="32"/>
        <v>0.01</v>
      </c>
      <c r="AF17" s="33" t="str">
        <f t="shared" ca="1" si="1"/>
        <v>Dropping to 3% to compensate for higher space heating saturations</v>
      </c>
      <c r="AG17" s="38"/>
      <c r="AH17" s="39"/>
      <c r="AI17" s="28">
        <f t="shared" ca="1" si="2"/>
        <v>0.03</v>
      </c>
      <c r="AJ17">
        <f t="shared" ca="1" si="3"/>
        <v>5</v>
      </c>
      <c r="AK17" s="28">
        <f t="shared" ca="1" si="4"/>
        <v>0.01</v>
      </c>
      <c r="AL17" s="20" t="str">
        <f t="shared" si="24"/>
        <v>General ServiceSteady State Participation Rate</v>
      </c>
      <c r="AM17" s="20" t="str">
        <f t="shared" si="25"/>
        <v xml:space="preserve">General ServiceProgram ramp up period </v>
      </c>
      <c r="AN17" s="20" t="str">
        <f t="shared" si="26"/>
        <v>Market PotentialWA</v>
      </c>
      <c r="AO17" s="20" t="str">
        <f t="shared" si="27"/>
        <v>General ServiceProgram Dropout Rate (Attrition)</v>
      </c>
      <c r="AP17" s="52"/>
      <c r="AQ17" s="45"/>
      <c r="AR17" s="53">
        <f t="shared" si="29"/>
        <v>9</v>
      </c>
      <c r="AS17" s="45"/>
      <c r="AT17" s="45"/>
      <c r="AU17" s="45"/>
      <c r="AV17" s="45"/>
      <c r="AW17" s="51"/>
      <c r="AX17" s="51"/>
      <c r="AY17" s="51"/>
      <c r="AZ17" s="51"/>
      <c r="BA17" s="51">
        <v>1</v>
      </c>
      <c r="BB17" s="51">
        <v>1</v>
      </c>
      <c r="BC17" s="51">
        <v>1</v>
      </c>
      <c r="BD17" s="51">
        <v>1</v>
      </c>
      <c r="BE17" s="51">
        <v>1</v>
      </c>
      <c r="BF17" s="51">
        <v>1</v>
      </c>
      <c r="BG17" s="51">
        <v>1</v>
      </c>
      <c r="BH17" s="51">
        <v>1</v>
      </c>
      <c r="BI17" s="51">
        <v>1</v>
      </c>
      <c r="BJ17" s="51">
        <v>1</v>
      </c>
      <c r="BK17" s="51">
        <v>1</v>
      </c>
      <c r="BL17" s="51">
        <v>1</v>
      </c>
      <c r="BM17" s="51">
        <v>1</v>
      </c>
      <c r="BN17" s="51">
        <v>1</v>
      </c>
      <c r="BO17" s="51">
        <v>1</v>
      </c>
      <c r="BP17" s="51">
        <v>1</v>
      </c>
      <c r="BQ17" s="51">
        <v>1</v>
      </c>
    </row>
    <row r="18" spans="1:69" x14ac:dyDescent="0.25">
      <c r="A18" s="2" t="str">
        <f t="shared" si="22"/>
        <v>WAResidentialDLC Water HeatingMarket Potential</v>
      </c>
      <c r="B18" t="s">
        <v>151</v>
      </c>
      <c r="C18" t="s">
        <v>13</v>
      </c>
      <c r="D18" t="s">
        <v>17</v>
      </c>
      <c r="E18" t="s">
        <v>284</v>
      </c>
      <c r="F18" t="s">
        <v>74</v>
      </c>
      <c r="G18" s="29">
        <f t="shared" ref="G18:AE18" ca="1" si="33">$AI18*INDEX($AS$9:$BQ$32, MATCH($AJ18, $AR$9:$AR$32, 0),MATCH(G$1,$AS$8:$BQ$8,0))</f>
        <v>0</v>
      </c>
      <c r="H18" s="29">
        <f t="shared" ca="1" si="33"/>
        <v>0</v>
      </c>
      <c r="I18" s="29">
        <f t="shared" ca="1" si="33"/>
        <v>0</v>
      </c>
      <c r="J18" s="29">
        <f t="shared" ca="1" si="33"/>
        <v>0</v>
      </c>
      <c r="K18" s="29">
        <f t="shared" ca="1" si="33"/>
        <v>0</v>
      </c>
      <c r="L18" s="29">
        <f t="shared" ca="1" si="33"/>
        <v>0</v>
      </c>
      <c r="M18" s="29">
        <f t="shared" ca="1" si="33"/>
        <v>0</v>
      </c>
      <c r="N18" s="29">
        <f t="shared" ca="1" si="33"/>
        <v>0</v>
      </c>
      <c r="O18" s="29">
        <f t="shared" ca="1" si="33"/>
        <v>0</v>
      </c>
      <c r="P18" s="29">
        <f t="shared" ca="1" si="33"/>
        <v>0</v>
      </c>
      <c r="Q18" s="29">
        <f t="shared" ca="1" si="33"/>
        <v>0</v>
      </c>
      <c r="R18" s="29">
        <f t="shared" ca="1" si="33"/>
        <v>0</v>
      </c>
      <c r="S18" s="29">
        <f t="shared" ca="1" si="33"/>
        <v>0</v>
      </c>
      <c r="T18" s="29">
        <f t="shared" ca="1" si="33"/>
        <v>0</v>
      </c>
      <c r="U18" s="29">
        <f t="shared" ca="1" si="33"/>
        <v>0</v>
      </c>
      <c r="V18" s="29">
        <f t="shared" ca="1" si="33"/>
        <v>0</v>
      </c>
      <c r="W18" s="29">
        <f t="shared" ca="1" si="33"/>
        <v>0</v>
      </c>
      <c r="X18" s="29">
        <f t="shared" ca="1" si="33"/>
        <v>0</v>
      </c>
      <c r="Y18" s="29">
        <f t="shared" ca="1" si="33"/>
        <v>0</v>
      </c>
      <c r="Z18" s="29">
        <f t="shared" ca="1" si="33"/>
        <v>0</v>
      </c>
      <c r="AA18" s="29">
        <f t="shared" ca="1" si="33"/>
        <v>0</v>
      </c>
      <c r="AB18" s="29">
        <f t="shared" ca="1" si="33"/>
        <v>0</v>
      </c>
      <c r="AC18" s="29">
        <f t="shared" ca="1" si="33"/>
        <v>0</v>
      </c>
      <c r="AD18" s="29">
        <f t="shared" ca="1" si="33"/>
        <v>0</v>
      </c>
      <c r="AE18" s="29">
        <f t="shared" ca="1" si="33"/>
        <v>0</v>
      </c>
      <c r="AF18" s="33" t="str">
        <f t="shared" ca="1" si="1"/>
        <v>Ensure population applies to the subset of customers participating in AC or Space Heating DLC- 25% max using studies from PLMA, BGE, and Brattle</v>
      </c>
      <c r="AG18" s="38"/>
      <c r="AH18" s="39"/>
      <c r="AI18" s="28">
        <f t="shared" ca="1" si="2"/>
        <v>0</v>
      </c>
      <c r="AJ18">
        <f t="shared" ca="1" si="3"/>
        <v>0</v>
      </c>
      <c r="AK18" s="28">
        <f t="shared" ca="1" si="4"/>
        <v>0</v>
      </c>
      <c r="AL18" s="20" t="str">
        <f t="shared" si="24"/>
        <v>ResidentialSteady State Participation Rate</v>
      </c>
      <c r="AM18" s="20" t="str">
        <f t="shared" si="25"/>
        <v xml:space="preserve">ResidentialProgram ramp up period </v>
      </c>
      <c r="AN18" s="20" t="str">
        <f t="shared" si="26"/>
        <v>Market PotentialWA</v>
      </c>
      <c r="AO18" s="20" t="str">
        <f t="shared" si="27"/>
        <v>ResidentialProgram Dropout Rate (Attrition)</v>
      </c>
      <c r="AP18" s="52"/>
      <c r="AQ18" s="45"/>
      <c r="AR18" s="53">
        <f>AR17+1</f>
        <v>10</v>
      </c>
      <c r="AS18" s="398">
        <v>0.04</v>
      </c>
      <c r="AT18" s="398">
        <f t="shared" ref="AT18:BB18" si="34">AS18+AT36</f>
        <v>0.1</v>
      </c>
      <c r="AU18" s="398">
        <f t="shared" si="34"/>
        <v>0.18</v>
      </c>
      <c r="AV18" s="398">
        <f t="shared" si="34"/>
        <v>0.26</v>
      </c>
      <c r="AW18" s="398">
        <f t="shared" si="34"/>
        <v>0.36</v>
      </c>
      <c r="AX18" s="398">
        <f t="shared" si="34"/>
        <v>0.45999999999999996</v>
      </c>
      <c r="AY18" s="398">
        <f t="shared" si="34"/>
        <v>0.59</v>
      </c>
      <c r="AZ18" s="398">
        <f t="shared" si="34"/>
        <v>0.72</v>
      </c>
      <c r="BA18" s="398">
        <f t="shared" si="34"/>
        <v>0.85</v>
      </c>
      <c r="BB18" s="398">
        <f t="shared" si="34"/>
        <v>1</v>
      </c>
      <c r="BC18" s="51">
        <f>BB18</f>
        <v>1</v>
      </c>
      <c r="BD18" s="51">
        <f t="shared" ref="BD18:BQ18" si="35">BC18</f>
        <v>1</v>
      </c>
      <c r="BE18" s="51">
        <f t="shared" si="35"/>
        <v>1</v>
      </c>
      <c r="BF18" s="51">
        <f t="shared" si="35"/>
        <v>1</v>
      </c>
      <c r="BG18" s="51">
        <f t="shared" si="35"/>
        <v>1</v>
      </c>
      <c r="BH18" s="51">
        <f t="shared" si="35"/>
        <v>1</v>
      </c>
      <c r="BI18" s="51">
        <f t="shared" si="35"/>
        <v>1</v>
      </c>
      <c r="BJ18" s="51">
        <f t="shared" si="35"/>
        <v>1</v>
      </c>
      <c r="BK18" s="51">
        <f t="shared" si="35"/>
        <v>1</v>
      </c>
      <c r="BL18" s="51">
        <f t="shared" si="35"/>
        <v>1</v>
      </c>
      <c r="BM18" s="51">
        <f t="shared" si="35"/>
        <v>1</v>
      </c>
      <c r="BN18" s="51">
        <f t="shared" si="35"/>
        <v>1</v>
      </c>
      <c r="BO18" s="51">
        <f t="shared" si="35"/>
        <v>1</v>
      </c>
      <c r="BP18" s="51">
        <f t="shared" si="35"/>
        <v>1</v>
      </c>
      <c r="BQ18" s="51">
        <f t="shared" si="35"/>
        <v>1</v>
      </c>
    </row>
    <row r="19" spans="1:69" x14ac:dyDescent="0.25">
      <c r="A19" s="2" t="str">
        <f t="shared" si="22"/>
        <v>WAResidentialDLC Water HeatingProgram Dropout Rate (Attrition)</v>
      </c>
      <c r="B19" t="s">
        <v>151</v>
      </c>
      <c r="C19" t="s">
        <v>13</v>
      </c>
      <c r="D19" t="s">
        <v>17</v>
      </c>
      <c r="E19" t="s">
        <v>75</v>
      </c>
      <c r="F19" t="s">
        <v>12</v>
      </c>
      <c r="G19" s="29">
        <f t="shared" ref="G19:AE19" ca="1" si="36">$AK19</f>
        <v>0</v>
      </c>
      <c r="H19" s="29">
        <f t="shared" ca="1" si="36"/>
        <v>0</v>
      </c>
      <c r="I19" s="29">
        <f t="shared" ca="1" si="36"/>
        <v>0</v>
      </c>
      <c r="J19" s="29">
        <f t="shared" ca="1" si="36"/>
        <v>0</v>
      </c>
      <c r="K19" s="29">
        <f t="shared" ca="1" si="36"/>
        <v>0</v>
      </c>
      <c r="L19" s="29">
        <f t="shared" ca="1" si="36"/>
        <v>0</v>
      </c>
      <c r="M19" s="29">
        <f t="shared" ca="1" si="36"/>
        <v>0</v>
      </c>
      <c r="N19" s="29">
        <f t="shared" ca="1" si="36"/>
        <v>0</v>
      </c>
      <c r="O19" s="29">
        <f t="shared" ca="1" si="36"/>
        <v>0</v>
      </c>
      <c r="P19" s="29">
        <f t="shared" ca="1" si="36"/>
        <v>0</v>
      </c>
      <c r="Q19" s="29">
        <f t="shared" ca="1" si="36"/>
        <v>0</v>
      </c>
      <c r="R19" s="29">
        <f t="shared" ca="1" si="36"/>
        <v>0</v>
      </c>
      <c r="S19" s="29">
        <f t="shared" ca="1" si="36"/>
        <v>0</v>
      </c>
      <c r="T19" s="29">
        <f t="shared" ca="1" si="36"/>
        <v>0</v>
      </c>
      <c r="U19" s="29">
        <f t="shared" ca="1" si="36"/>
        <v>0</v>
      </c>
      <c r="V19" s="29">
        <f t="shared" ca="1" si="36"/>
        <v>0</v>
      </c>
      <c r="W19" s="29">
        <f t="shared" ca="1" si="36"/>
        <v>0</v>
      </c>
      <c r="X19" s="29">
        <f t="shared" ca="1" si="36"/>
        <v>0</v>
      </c>
      <c r="Y19" s="29">
        <f t="shared" ca="1" si="36"/>
        <v>0</v>
      </c>
      <c r="Z19" s="29">
        <f t="shared" ca="1" si="36"/>
        <v>0</v>
      </c>
      <c r="AA19" s="29">
        <f t="shared" ca="1" si="36"/>
        <v>0</v>
      </c>
      <c r="AB19" s="29">
        <f t="shared" ca="1" si="36"/>
        <v>0</v>
      </c>
      <c r="AC19" s="29">
        <f t="shared" ca="1" si="36"/>
        <v>0</v>
      </c>
      <c r="AD19" s="29">
        <f t="shared" ca="1" si="36"/>
        <v>0</v>
      </c>
      <c r="AE19" s="29">
        <f t="shared" ca="1" si="36"/>
        <v>0</v>
      </c>
      <c r="AF19" s="33" t="str">
        <f t="shared" ca="1" si="1"/>
        <v>Ensure population applies to the subset of customers participating in AC or Space Heating DLC- 25% max using studies from PLMA, BGE, and Brattle</v>
      </c>
      <c r="AG19" s="38"/>
      <c r="AH19" s="39"/>
      <c r="AI19" s="28">
        <f t="shared" ca="1" si="2"/>
        <v>0</v>
      </c>
      <c r="AJ19">
        <f t="shared" ca="1" si="3"/>
        <v>0</v>
      </c>
      <c r="AK19" s="28">
        <f t="shared" ca="1" si="4"/>
        <v>0</v>
      </c>
      <c r="AL19" s="20" t="str">
        <f t="shared" si="24"/>
        <v>ResidentialSteady State Participation Rate</v>
      </c>
      <c r="AM19" s="20" t="str">
        <f t="shared" si="25"/>
        <v xml:space="preserve">ResidentialProgram ramp up period </v>
      </c>
      <c r="AN19" s="20" t="str">
        <f t="shared" si="26"/>
        <v>Market PotentialWA</v>
      </c>
      <c r="AO19" s="20" t="str">
        <f t="shared" si="27"/>
        <v>ResidentialProgram Dropout Rate (Attrition)</v>
      </c>
      <c r="AP19" s="52"/>
      <c r="AQ19" s="45"/>
      <c r="AR19" s="430">
        <f>AR18+1</f>
        <v>11</v>
      </c>
      <c r="AS19" s="431">
        <f>AS18*3.5</f>
        <v>0.14000000000000001</v>
      </c>
      <c r="AT19" s="431">
        <f>AS19+AT36-1%</f>
        <v>0.19</v>
      </c>
      <c r="AU19" s="431">
        <f>AT19+AU36-1%</f>
        <v>0.26</v>
      </c>
      <c r="AV19" s="431">
        <f t="shared" ref="AV19:BA19" si="37">AU19+AV36-1%</f>
        <v>0.33</v>
      </c>
      <c r="AW19" s="431">
        <f t="shared" si="37"/>
        <v>0.42000000000000004</v>
      </c>
      <c r="AX19" s="431">
        <f t="shared" si="37"/>
        <v>0.51</v>
      </c>
      <c r="AY19" s="431">
        <f t="shared" si="37"/>
        <v>0.63</v>
      </c>
      <c r="AZ19" s="431">
        <f t="shared" si="37"/>
        <v>0.75</v>
      </c>
      <c r="BA19" s="431">
        <f t="shared" si="37"/>
        <v>0.87</v>
      </c>
      <c r="BB19" s="431">
        <v>1</v>
      </c>
      <c r="BC19" s="432">
        <v>1</v>
      </c>
      <c r="BD19" s="432">
        <v>1</v>
      </c>
      <c r="BE19" s="432">
        <v>1</v>
      </c>
      <c r="BF19" s="432">
        <v>1</v>
      </c>
      <c r="BG19" s="432">
        <v>1</v>
      </c>
      <c r="BH19" s="432">
        <v>1</v>
      </c>
      <c r="BI19" s="432">
        <v>1</v>
      </c>
      <c r="BJ19" s="432">
        <v>1</v>
      </c>
      <c r="BK19" s="432">
        <v>1</v>
      </c>
      <c r="BL19" s="432">
        <v>1</v>
      </c>
      <c r="BM19" s="432">
        <v>1</v>
      </c>
      <c r="BN19" s="432">
        <v>1</v>
      </c>
      <c r="BO19" s="432">
        <v>1</v>
      </c>
      <c r="BP19" s="432">
        <v>1</v>
      </c>
      <c r="BQ19" s="432">
        <v>1</v>
      </c>
    </row>
    <row r="20" spans="1:69" x14ac:dyDescent="0.25">
      <c r="A20" s="2" t="str">
        <f t="shared" si="22"/>
        <v>WAGeneral ServiceDLC Water HeatingMarket Potential</v>
      </c>
      <c r="B20" t="s">
        <v>151</v>
      </c>
      <c r="C20" t="s">
        <v>232</v>
      </c>
      <c r="D20" t="s">
        <v>17</v>
      </c>
      <c r="E20" t="s">
        <v>284</v>
      </c>
      <c r="F20" t="s">
        <v>74</v>
      </c>
      <c r="G20" s="29">
        <f t="shared" ref="G20:AE20" ca="1" si="38">$AI20*INDEX($AS$9:$BQ$32, MATCH($AJ20, $AR$9:$AR$32, 0),MATCH(G$1,$AS$8:$BQ$8,0))</f>
        <v>0</v>
      </c>
      <c r="H20" s="29">
        <f t="shared" ca="1" si="38"/>
        <v>0</v>
      </c>
      <c r="I20" s="29">
        <f t="shared" ca="1" si="38"/>
        <v>0</v>
      </c>
      <c r="J20" s="29">
        <f t="shared" ca="1" si="38"/>
        <v>0</v>
      </c>
      <c r="K20" s="29">
        <f t="shared" ca="1" si="38"/>
        <v>0</v>
      </c>
      <c r="L20" s="29">
        <f t="shared" ca="1" si="38"/>
        <v>0</v>
      </c>
      <c r="M20" s="29">
        <f t="shared" ca="1" si="38"/>
        <v>0</v>
      </c>
      <c r="N20" s="29">
        <f t="shared" ca="1" si="38"/>
        <v>0</v>
      </c>
      <c r="O20" s="29">
        <f t="shared" ca="1" si="38"/>
        <v>0</v>
      </c>
      <c r="P20" s="29">
        <f t="shared" ca="1" si="38"/>
        <v>0</v>
      </c>
      <c r="Q20" s="29">
        <f t="shared" ca="1" si="38"/>
        <v>0</v>
      </c>
      <c r="R20" s="29">
        <f t="shared" ca="1" si="38"/>
        <v>0</v>
      </c>
      <c r="S20" s="29">
        <f t="shared" ca="1" si="38"/>
        <v>0</v>
      </c>
      <c r="T20" s="29">
        <f t="shared" ca="1" si="38"/>
        <v>0</v>
      </c>
      <c r="U20" s="29">
        <f t="shared" ca="1" si="38"/>
        <v>0</v>
      </c>
      <c r="V20" s="29">
        <f t="shared" ca="1" si="38"/>
        <v>0</v>
      </c>
      <c r="W20" s="29">
        <f t="shared" ca="1" si="38"/>
        <v>0</v>
      </c>
      <c r="X20" s="29">
        <f t="shared" ca="1" si="38"/>
        <v>0</v>
      </c>
      <c r="Y20" s="29">
        <f t="shared" ca="1" si="38"/>
        <v>0</v>
      </c>
      <c r="Z20" s="29">
        <f t="shared" ca="1" si="38"/>
        <v>0</v>
      </c>
      <c r="AA20" s="29">
        <f t="shared" ca="1" si="38"/>
        <v>0</v>
      </c>
      <c r="AB20" s="29">
        <f t="shared" ca="1" si="38"/>
        <v>0</v>
      </c>
      <c r="AC20" s="29">
        <f t="shared" ca="1" si="38"/>
        <v>0</v>
      </c>
      <c r="AD20" s="29">
        <f t="shared" ca="1" si="38"/>
        <v>0</v>
      </c>
      <c r="AE20" s="29">
        <f t="shared" ca="1" si="38"/>
        <v>0</v>
      </c>
      <c r="AF20" s="33" t="str">
        <f t="shared" ca="1" si="1"/>
        <v>* Changed from 3% to reflect a Brattle Study to the left that estimates 5-10%</v>
      </c>
      <c r="AG20" s="38"/>
      <c r="AH20" s="39"/>
      <c r="AI20" s="28">
        <f t="shared" ca="1" si="2"/>
        <v>0</v>
      </c>
      <c r="AJ20">
        <f t="shared" ca="1" si="3"/>
        <v>0</v>
      </c>
      <c r="AK20" s="28">
        <f t="shared" ca="1" si="4"/>
        <v>0</v>
      </c>
      <c r="AL20" s="20" t="str">
        <f t="shared" si="24"/>
        <v>General ServiceSteady State Participation Rate</v>
      </c>
      <c r="AM20" s="20" t="str">
        <f t="shared" si="25"/>
        <v xml:space="preserve">General ServiceProgram ramp up period </v>
      </c>
      <c r="AN20" s="20" t="str">
        <f t="shared" si="26"/>
        <v>Market PotentialWA</v>
      </c>
      <c r="AO20" s="20" t="str">
        <f t="shared" si="27"/>
        <v>General ServiceProgram Dropout Rate (Attrition)</v>
      </c>
      <c r="AP20" s="52"/>
      <c r="AQ20" s="45"/>
      <c r="AR20" s="53">
        <f t="shared" ref="AR20:AR28" si="39">AR19+1</f>
        <v>12</v>
      </c>
      <c r="AS20" s="45"/>
      <c r="AT20" s="45"/>
      <c r="AU20" s="45"/>
      <c r="AV20" s="45"/>
      <c r="AW20" s="45"/>
      <c r="AX20" s="45"/>
      <c r="AY20" s="45"/>
      <c r="AZ20" s="51"/>
      <c r="BA20" s="51"/>
      <c r="BB20" s="51"/>
      <c r="BC20" s="51"/>
      <c r="BD20" s="51">
        <v>1</v>
      </c>
      <c r="BE20" s="51">
        <v>1</v>
      </c>
      <c r="BF20" s="51">
        <v>1</v>
      </c>
      <c r="BG20" s="51">
        <v>1</v>
      </c>
      <c r="BH20" s="51">
        <v>1</v>
      </c>
      <c r="BI20" s="51">
        <v>1</v>
      </c>
      <c r="BJ20" s="51">
        <v>1</v>
      </c>
      <c r="BK20" s="51">
        <v>1</v>
      </c>
      <c r="BL20" s="51">
        <v>1</v>
      </c>
      <c r="BM20" s="51">
        <v>1</v>
      </c>
      <c r="BN20" s="51">
        <v>1</v>
      </c>
      <c r="BO20" s="51">
        <v>1</v>
      </c>
      <c r="BP20" s="51">
        <v>1</v>
      </c>
      <c r="BQ20" s="51">
        <v>1</v>
      </c>
    </row>
    <row r="21" spans="1:69" x14ac:dyDescent="0.25">
      <c r="A21" s="2" t="str">
        <f t="shared" si="22"/>
        <v>WAGeneral ServiceDLC Water HeatingProgram Dropout Rate (Attrition)</v>
      </c>
      <c r="B21" t="s">
        <v>151</v>
      </c>
      <c r="C21" t="s">
        <v>232</v>
      </c>
      <c r="D21" t="s">
        <v>17</v>
      </c>
      <c r="E21" t="s">
        <v>75</v>
      </c>
      <c r="F21" t="s">
        <v>12</v>
      </c>
      <c r="G21" s="29">
        <f t="shared" ref="G21:AE21" ca="1" si="40">$AK21</f>
        <v>0</v>
      </c>
      <c r="H21" s="29">
        <f t="shared" ca="1" si="40"/>
        <v>0</v>
      </c>
      <c r="I21" s="29">
        <f t="shared" ca="1" si="40"/>
        <v>0</v>
      </c>
      <c r="J21" s="29">
        <f t="shared" ca="1" si="40"/>
        <v>0</v>
      </c>
      <c r="K21" s="29">
        <f t="shared" ca="1" si="40"/>
        <v>0</v>
      </c>
      <c r="L21" s="29">
        <f t="shared" ca="1" si="40"/>
        <v>0</v>
      </c>
      <c r="M21" s="29">
        <f t="shared" ca="1" si="40"/>
        <v>0</v>
      </c>
      <c r="N21" s="29">
        <f t="shared" ca="1" si="40"/>
        <v>0</v>
      </c>
      <c r="O21" s="29">
        <f t="shared" ca="1" si="40"/>
        <v>0</v>
      </c>
      <c r="P21" s="29">
        <f t="shared" ca="1" si="40"/>
        <v>0</v>
      </c>
      <c r="Q21" s="29">
        <f t="shared" ca="1" si="40"/>
        <v>0</v>
      </c>
      <c r="R21" s="29">
        <f t="shared" ca="1" si="40"/>
        <v>0</v>
      </c>
      <c r="S21" s="29">
        <f t="shared" ca="1" si="40"/>
        <v>0</v>
      </c>
      <c r="T21" s="29">
        <f t="shared" ca="1" si="40"/>
        <v>0</v>
      </c>
      <c r="U21" s="29">
        <f t="shared" ca="1" si="40"/>
        <v>0</v>
      </c>
      <c r="V21" s="29">
        <f t="shared" ca="1" si="40"/>
        <v>0</v>
      </c>
      <c r="W21" s="29">
        <f t="shared" ca="1" si="40"/>
        <v>0</v>
      </c>
      <c r="X21" s="29">
        <f t="shared" ca="1" si="40"/>
        <v>0</v>
      </c>
      <c r="Y21" s="29">
        <f t="shared" ca="1" si="40"/>
        <v>0</v>
      </c>
      <c r="Z21" s="29">
        <f t="shared" ca="1" si="40"/>
        <v>0</v>
      </c>
      <c r="AA21" s="29">
        <f t="shared" ca="1" si="40"/>
        <v>0</v>
      </c>
      <c r="AB21" s="29">
        <f t="shared" ca="1" si="40"/>
        <v>0</v>
      </c>
      <c r="AC21" s="29">
        <f t="shared" ca="1" si="40"/>
        <v>0</v>
      </c>
      <c r="AD21" s="29">
        <f t="shared" ca="1" si="40"/>
        <v>0</v>
      </c>
      <c r="AE21" s="29">
        <f t="shared" ca="1" si="40"/>
        <v>0</v>
      </c>
      <c r="AF21" s="33" t="str">
        <f t="shared" ca="1" si="1"/>
        <v>* Changed from 3% to reflect a Brattle Study to the left that estimates 5-10%</v>
      </c>
      <c r="AG21" s="38"/>
      <c r="AH21" s="39"/>
      <c r="AI21" s="28">
        <f t="shared" ca="1" si="2"/>
        <v>0</v>
      </c>
      <c r="AJ21">
        <f t="shared" ca="1" si="3"/>
        <v>0</v>
      </c>
      <c r="AK21" s="28">
        <f t="shared" ca="1" si="4"/>
        <v>0</v>
      </c>
      <c r="AL21" s="20" t="str">
        <f t="shared" si="24"/>
        <v>General ServiceSteady State Participation Rate</v>
      </c>
      <c r="AM21" s="20" t="str">
        <f t="shared" si="25"/>
        <v xml:space="preserve">General ServiceProgram ramp up period </v>
      </c>
      <c r="AN21" s="20" t="str">
        <f t="shared" si="26"/>
        <v>Market PotentialWA</v>
      </c>
      <c r="AO21" s="20" t="str">
        <f t="shared" si="27"/>
        <v>General ServiceProgram Dropout Rate (Attrition)</v>
      </c>
      <c r="AP21" s="52"/>
      <c r="AQ21" s="45"/>
      <c r="AR21" s="53">
        <f t="shared" si="39"/>
        <v>13</v>
      </c>
      <c r="AS21" s="45"/>
      <c r="AT21" s="45"/>
      <c r="AU21" s="45"/>
      <c r="AV21" s="45"/>
      <c r="AW21" s="45"/>
      <c r="AX21" s="45"/>
      <c r="AY21" s="45"/>
      <c r="AZ21" s="51"/>
      <c r="BA21" s="51"/>
      <c r="BB21" s="51"/>
      <c r="BC21" s="51"/>
      <c r="BD21" s="51"/>
      <c r="BE21" s="51">
        <v>1</v>
      </c>
      <c r="BF21" s="51">
        <v>1</v>
      </c>
      <c r="BG21" s="51">
        <v>1</v>
      </c>
      <c r="BH21" s="51">
        <v>1</v>
      </c>
      <c r="BI21" s="51">
        <v>1</v>
      </c>
      <c r="BJ21" s="51">
        <v>1</v>
      </c>
      <c r="BK21" s="51">
        <v>1</v>
      </c>
      <c r="BL21" s="51">
        <v>1</v>
      </c>
      <c r="BM21" s="51">
        <v>1</v>
      </c>
      <c r="BN21" s="51">
        <v>1</v>
      </c>
      <c r="BO21" s="51">
        <v>1</v>
      </c>
      <c r="BP21" s="51">
        <v>1</v>
      </c>
      <c r="BQ21" s="51">
        <v>1</v>
      </c>
    </row>
    <row r="22" spans="1:69" x14ac:dyDescent="0.25">
      <c r="A22" s="2" t="str">
        <f t="shared" si="8"/>
        <v>WAResidentialAncillary DLC WHMarket Potential</v>
      </c>
      <c r="B22" t="s">
        <v>151</v>
      </c>
      <c r="C22" t="s">
        <v>13</v>
      </c>
      <c r="D22" t="s">
        <v>379</v>
      </c>
      <c r="E22" t="s">
        <v>284</v>
      </c>
      <c r="F22" t="s">
        <v>74</v>
      </c>
      <c r="G22" s="29">
        <f t="shared" ref="G22:AE22" ca="1" si="41">$AI22*INDEX($AS$9:$BQ$32, MATCH($AJ22, $AR$9:$AR$32, 0),MATCH(G$1,$AS$8:$BQ$8,0))</f>
        <v>0</v>
      </c>
      <c r="H22" s="29">
        <f t="shared" ca="1" si="41"/>
        <v>0</v>
      </c>
      <c r="I22" s="29">
        <f t="shared" ca="1" si="41"/>
        <v>0</v>
      </c>
      <c r="J22" s="29">
        <f t="shared" ca="1" si="41"/>
        <v>0</v>
      </c>
      <c r="K22" s="29">
        <f t="shared" ca="1" si="41"/>
        <v>0</v>
      </c>
      <c r="L22" s="29">
        <f t="shared" ca="1" si="41"/>
        <v>0</v>
      </c>
      <c r="M22" s="29">
        <f t="shared" ca="1" si="41"/>
        <v>0</v>
      </c>
      <c r="N22" s="29">
        <f t="shared" ca="1" si="41"/>
        <v>0</v>
      </c>
      <c r="O22" s="29">
        <f t="shared" ca="1" si="41"/>
        <v>0</v>
      </c>
      <c r="P22" s="29">
        <f t="shared" ca="1" si="41"/>
        <v>0</v>
      </c>
      <c r="Q22" s="29">
        <f t="shared" ca="1" si="41"/>
        <v>0</v>
      </c>
      <c r="R22" s="29">
        <f t="shared" ca="1" si="41"/>
        <v>0</v>
      </c>
      <c r="S22" s="29">
        <f t="shared" ca="1" si="41"/>
        <v>0</v>
      </c>
      <c r="T22" s="29">
        <f t="shared" ca="1" si="41"/>
        <v>0</v>
      </c>
      <c r="U22" s="29">
        <f t="shared" ca="1" si="41"/>
        <v>0</v>
      </c>
      <c r="V22" s="29">
        <f t="shared" ca="1" si="41"/>
        <v>0</v>
      </c>
      <c r="W22" s="29">
        <f t="shared" ca="1" si="41"/>
        <v>0</v>
      </c>
      <c r="X22" s="29">
        <f t="shared" ca="1" si="41"/>
        <v>0</v>
      </c>
      <c r="Y22" s="29">
        <f t="shared" ca="1" si="41"/>
        <v>0</v>
      </c>
      <c r="Z22" s="29">
        <f t="shared" ca="1" si="41"/>
        <v>0</v>
      </c>
      <c r="AA22" s="29">
        <f t="shared" ca="1" si="41"/>
        <v>0</v>
      </c>
      <c r="AB22" s="29">
        <f t="shared" ca="1" si="41"/>
        <v>0</v>
      </c>
      <c r="AC22" s="29">
        <f t="shared" ca="1" si="41"/>
        <v>0</v>
      </c>
      <c r="AD22" s="29">
        <f t="shared" ca="1" si="41"/>
        <v>0</v>
      </c>
      <c r="AE22" s="29">
        <f t="shared" ca="1" si="41"/>
        <v>0</v>
      </c>
      <c r="AF22" s="33" t="str">
        <f t="shared" ca="1" si="1"/>
        <v>Ensure population applies to the subset of customers participating in AC or Space Heating DLC</v>
      </c>
      <c r="AG22" s="38"/>
      <c r="AH22" s="39"/>
      <c r="AI22" s="28">
        <f t="shared" ca="1" si="2"/>
        <v>0</v>
      </c>
      <c r="AJ22">
        <f t="shared" ca="1" si="3"/>
        <v>0</v>
      </c>
      <c r="AK22" s="28">
        <f t="shared" ca="1" si="4"/>
        <v>0</v>
      </c>
      <c r="AL22" s="20" t="str">
        <f t="shared" si="24"/>
        <v>ResidentialSteady State Participation Rate</v>
      </c>
      <c r="AM22" s="20" t="str">
        <f t="shared" si="25"/>
        <v xml:space="preserve">ResidentialProgram ramp up period </v>
      </c>
      <c r="AN22" s="20" t="str">
        <f t="shared" si="26"/>
        <v>Market PotentialWA</v>
      </c>
      <c r="AO22" s="20" t="str">
        <f t="shared" si="27"/>
        <v>ResidentialProgram Dropout Rate (Attrition)</v>
      </c>
      <c r="AQ22" s="45"/>
      <c r="AR22" s="53">
        <f>AR21+1</f>
        <v>14</v>
      </c>
      <c r="AS22" s="55">
        <v>0.02</v>
      </c>
      <c r="AT22" s="55">
        <f t="shared" ref="AT22:BF22" si="42">AS22+AT37</f>
        <v>0.06</v>
      </c>
      <c r="AU22" s="55">
        <f t="shared" si="42"/>
        <v>0.1</v>
      </c>
      <c r="AV22" s="55">
        <f t="shared" si="42"/>
        <v>0.16</v>
      </c>
      <c r="AW22" s="55">
        <f t="shared" si="42"/>
        <v>0.22</v>
      </c>
      <c r="AX22" s="55">
        <f t="shared" si="42"/>
        <v>0.28000000000000003</v>
      </c>
      <c r="AY22" s="55">
        <f t="shared" si="42"/>
        <v>0.34</v>
      </c>
      <c r="AZ22" s="55">
        <f t="shared" si="42"/>
        <v>0.42000000000000004</v>
      </c>
      <c r="BA22" s="55">
        <f t="shared" si="42"/>
        <v>0.5</v>
      </c>
      <c r="BB22" s="55">
        <f t="shared" si="42"/>
        <v>0.57999999999999996</v>
      </c>
      <c r="BC22" s="55">
        <f t="shared" si="42"/>
        <v>0.67999999999999994</v>
      </c>
      <c r="BD22" s="55">
        <f t="shared" si="42"/>
        <v>0.77999999999999992</v>
      </c>
      <c r="BE22" s="55">
        <f t="shared" si="42"/>
        <v>0.87999999999999989</v>
      </c>
      <c r="BF22" s="55">
        <f t="shared" si="42"/>
        <v>0.99999999999999989</v>
      </c>
      <c r="BG22" s="55">
        <v>1</v>
      </c>
      <c r="BH22" s="55">
        <v>1</v>
      </c>
      <c r="BI22" s="55">
        <v>1</v>
      </c>
      <c r="BJ22" s="55">
        <v>1</v>
      </c>
      <c r="BK22" s="55">
        <v>1</v>
      </c>
      <c r="BL22" s="55">
        <v>1</v>
      </c>
      <c r="BM22" s="51">
        <v>1</v>
      </c>
      <c r="BN22" s="51">
        <v>1</v>
      </c>
      <c r="BO22" s="51">
        <v>1</v>
      </c>
      <c r="BP22" s="51">
        <v>1</v>
      </c>
      <c r="BQ22" s="51">
        <v>1</v>
      </c>
    </row>
    <row r="23" spans="1:69" x14ac:dyDescent="0.25">
      <c r="A23" s="2" t="str">
        <f t="shared" si="8"/>
        <v>WAResidentialAncillary DLC WHProgram Dropout Rate (Attrition)</v>
      </c>
      <c r="B23" t="s">
        <v>151</v>
      </c>
      <c r="C23" t="s">
        <v>13</v>
      </c>
      <c r="D23" t="s">
        <v>379</v>
      </c>
      <c r="E23" t="s">
        <v>75</v>
      </c>
      <c r="F23" t="s">
        <v>12</v>
      </c>
      <c r="G23" s="29">
        <f t="shared" ref="G23:AE23" ca="1" si="43">$AK23</f>
        <v>0</v>
      </c>
      <c r="H23" s="29">
        <f t="shared" ca="1" si="43"/>
        <v>0</v>
      </c>
      <c r="I23" s="29">
        <f t="shared" ca="1" si="43"/>
        <v>0</v>
      </c>
      <c r="J23" s="29">
        <f t="shared" ca="1" si="43"/>
        <v>0</v>
      </c>
      <c r="K23" s="29">
        <f t="shared" ca="1" si="43"/>
        <v>0</v>
      </c>
      <c r="L23" s="29">
        <f t="shared" ca="1" si="43"/>
        <v>0</v>
      </c>
      <c r="M23" s="29">
        <f t="shared" ca="1" si="43"/>
        <v>0</v>
      </c>
      <c r="N23" s="29">
        <f t="shared" ca="1" si="43"/>
        <v>0</v>
      </c>
      <c r="O23" s="29">
        <f t="shared" ca="1" si="43"/>
        <v>0</v>
      </c>
      <c r="P23" s="29">
        <f t="shared" ca="1" si="43"/>
        <v>0</v>
      </c>
      <c r="Q23" s="29">
        <f t="shared" ca="1" si="43"/>
        <v>0</v>
      </c>
      <c r="R23" s="29">
        <f t="shared" ca="1" si="43"/>
        <v>0</v>
      </c>
      <c r="S23" s="29">
        <f t="shared" ca="1" si="43"/>
        <v>0</v>
      </c>
      <c r="T23" s="29">
        <f t="shared" ca="1" si="43"/>
        <v>0</v>
      </c>
      <c r="U23" s="29">
        <f t="shared" ca="1" si="43"/>
        <v>0</v>
      </c>
      <c r="V23" s="29">
        <f t="shared" ca="1" si="43"/>
        <v>0</v>
      </c>
      <c r="W23" s="29">
        <f t="shared" ca="1" si="43"/>
        <v>0</v>
      </c>
      <c r="X23" s="29">
        <f t="shared" ca="1" si="43"/>
        <v>0</v>
      </c>
      <c r="Y23" s="29">
        <f t="shared" ca="1" si="43"/>
        <v>0</v>
      </c>
      <c r="Z23" s="29">
        <f t="shared" ca="1" si="43"/>
        <v>0</v>
      </c>
      <c r="AA23" s="29">
        <f t="shared" ca="1" si="43"/>
        <v>0</v>
      </c>
      <c r="AB23" s="29">
        <f t="shared" ca="1" si="43"/>
        <v>0</v>
      </c>
      <c r="AC23" s="29">
        <f t="shared" ca="1" si="43"/>
        <v>0</v>
      </c>
      <c r="AD23" s="29">
        <f t="shared" ca="1" si="43"/>
        <v>0</v>
      </c>
      <c r="AE23" s="29">
        <f t="shared" ca="1" si="43"/>
        <v>0</v>
      </c>
      <c r="AF23" s="33" t="str">
        <f t="shared" ca="1" si="1"/>
        <v>Ensure population applies to the subset of customers participating in AC or Space Heating DLC</v>
      </c>
      <c r="AG23" s="38"/>
      <c r="AH23" s="39"/>
      <c r="AI23" s="28">
        <f t="shared" ca="1" si="2"/>
        <v>0</v>
      </c>
      <c r="AJ23">
        <f t="shared" ca="1" si="3"/>
        <v>0</v>
      </c>
      <c r="AK23" s="28">
        <f t="shared" ca="1" si="4"/>
        <v>0</v>
      </c>
      <c r="AL23" s="20" t="str">
        <f t="shared" si="24"/>
        <v>ResidentialSteady State Participation Rate</v>
      </c>
      <c r="AM23" s="20" t="str">
        <f t="shared" si="25"/>
        <v xml:space="preserve">ResidentialProgram ramp up period </v>
      </c>
      <c r="AN23" s="20" t="str">
        <f t="shared" si="26"/>
        <v>Market PotentialWA</v>
      </c>
      <c r="AO23" s="20" t="str">
        <f t="shared" si="27"/>
        <v>ResidentialProgram Dropout Rate (Attrition)</v>
      </c>
      <c r="AQ23" s="45"/>
      <c r="AR23" s="53">
        <f t="shared" si="39"/>
        <v>15</v>
      </c>
      <c r="AS23" s="55">
        <v>0.02</v>
      </c>
      <c r="AT23" s="55">
        <f>AS23+AT38</f>
        <v>0.04</v>
      </c>
      <c r="AU23" s="55">
        <f t="shared" ref="AU23:BG23" si="44">AT23+AU38</f>
        <v>0.08</v>
      </c>
      <c r="AV23" s="55">
        <f t="shared" si="44"/>
        <v>0.12</v>
      </c>
      <c r="AW23" s="55">
        <f t="shared" si="44"/>
        <v>0.16</v>
      </c>
      <c r="AX23" s="55">
        <f t="shared" si="44"/>
        <v>0.22</v>
      </c>
      <c r="AY23" s="55">
        <f t="shared" si="44"/>
        <v>0.28000000000000003</v>
      </c>
      <c r="AZ23" s="55">
        <f t="shared" si="44"/>
        <v>0.34</v>
      </c>
      <c r="BA23" s="55">
        <f t="shared" si="44"/>
        <v>0.42000000000000004</v>
      </c>
      <c r="BB23" s="55">
        <f t="shared" si="44"/>
        <v>0.5</v>
      </c>
      <c r="BC23" s="55">
        <f t="shared" si="44"/>
        <v>0.57999999999999996</v>
      </c>
      <c r="BD23" s="55">
        <f t="shared" si="44"/>
        <v>0.67999999999999994</v>
      </c>
      <c r="BE23" s="55">
        <f t="shared" si="44"/>
        <v>0.77999999999999992</v>
      </c>
      <c r="BF23" s="55">
        <f t="shared" si="44"/>
        <v>0.87999999999999989</v>
      </c>
      <c r="BG23" s="55">
        <f t="shared" si="44"/>
        <v>0.99999999999999989</v>
      </c>
      <c r="BH23" s="55">
        <v>1</v>
      </c>
      <c r="BI23" s="55">
        <v>1</v>
      </c>
      <c r="BJ23" s="55">
        <v>1</v>
      </c>
      <c r="BK23" s="55">
        <v>1</v>
      </c>
      <c r="BL23" s="55">
        <v>1</v>
      </c>
      <c r="BM23" s="55">
        <v>1</v>
      </c>
      <c r="BN23" s="55">
        <v>1</v>
      </c>
      <c r="BO23" s="55">
        <v>1</v>
      </c>
      <c r="BP23" s="55">
        <v>1</v>
      </c>
      <c r="BQ23" s="55">
        <v>1</v>
      </c>
    </row>
    <row r="24" spans="1:69" x14ac:dyDescent="0.25">
      <c r="A24" s="2" t="str">
        <f t="shared" si="8"/>
        <v>WAGeneral ServiceAncillary DLC WHMarket Potential</v>
      </c>
      <c r="B24" t="s">
        <v>151</v>
      </c>
      <c r="C24" t="s">
        <v>232</v>
      </c>
      <c r="D24" t="s">
        <v>379</v>
      </c>
      <c r="E24" t="s">
        <v>284</v>
      </c>
      <c r="F24" t="s">
        <v>74</v>
      </c>
      <c r="G24" s="29">
        <f t="shared" ref="G24:AE24" ca="1" si="45">$AI24*INDEX($AS$9:$BQ$32, MATCH($AJ24, $AR$9:$AR$32, 0),MATCH(G$1,$AS$8:$BQ$8,0))</f>
        <v>0</v>
      </c>
      <c r="H24" s="29">
        <f t="shared" ca="1" si="45"/>
        <v>0</v>
      </c>
      <c r="I24" s="29">
        <f t="shared" ca="1" si="45"/>
        <v>0</v>
      </c>
      <c r="J24" s="29">
        <f t="shared" ca="1" si="45"/>
        <v>0</v>
      </c>
      <c r="K24" s="29">
        <f t="shared" ca="1" si="45"/>
        <v>0</v>
      </c>
      <c r="L24" s="29">
        <f t="shared" ca="1" si="45"/>
        <v>0</v>
      </c>
      <c r="M24" s="29">
        <f t="shared" ca="1" si="45"/>
        <v>0</v>
      </c>
      <c r="N24" s="29">
        <f t="shared" ca="1" si="45"/>
        <v>0</v>
      </c>
      <c r="O24" s="29">
        <f t="shared" ca="1" si="45"/>
        <v>0</v>
      </c>
      <c r="P24" s="29">
        <f t="shared" ca="1" si="45"/>
        <v>0</v>
      </c>
      <c r="Q24" s="29">
        <f t="shared" ca="1" si="45"/>
        <v>0</v>
      </c>
      <c r="R24" s="29">
        <f t="shared" ca="1" si="45"/>
        <v>0</v>
      </c>
      <c r="S24" s="29">
        <f t="shared" ca="1" si="45"/>
        <v>0</v>
      </c>
      <c r="T24" s="29">
        <f t="shared" ca="1" si="45"/>
        <v>0</v>
      </c>
      <c r="U24" s="29">
        <f t="shared" ca="1" si="45"/>
        <v>0</v>
      </c>
      <c r="V24" s="29">
        <f t="shared" ca="1" si="45"/>
        <v>0</v>
      </c>
      <c r="W24" s="29">
        <f t="shared" ca="1" si="45"/>
        <v>0</v>
      </c>
      <c r="X24" s="29">
        <f t="shared" ca="1" si="45"/>
        <v>0</v>
      </c>
      <c r="Y24" s="29">
        <f t="shared" ca="1" si="45"/>
        <v>0</v>
      </c>
      <c r="Z24" s="29">
        <f t="shared" ca="1" si="45"/>
        <v>0</v>
      </c>
      <c r="AA24" s="29">
        <f t="shared" ca="1" si="45"/>
        <v>0</v>
      </c>
      <c r="AB24" s="29">
        <f t="shared" ca="1" si="45"/>
        <v>0</v>
      </c>
      <c r="AC24" s="29">
        <f t="shared" ca="1" si="45"/>
        <v>0</v>
      </c>
      <c r="AD24" s="29">
        <f t="shared" ca="1" si="45"/>
        <v>0</v>
      </c>
      <c r="AE24" s="29">
        <f t="shared" ca="1" si="45"/>
        <v>0</v>
      </c>
      <c r="AF24" s="33" t="str">
        <f t="shared" ca="1" si="1"/>
        <v>* Changed from 3% to reflect a Brattle Study to the left that estimates 5-10%</v>
      </c>
      <c r="AG24" s="38"/>
      <c r="AH24" s="39"/>
      <c r="AI24" s="28">
        <f t="shared" ca="1" si="2"/>
        <v>0</v>
      </c>
      <c r="AJ24">
        <f t="shared" ca="1" si="3"/>
        <v>0</v>
      </c>
      <c r="AK24" s="28">
        <f t="shared" ca="1" si="4"/>
        <v>0</v>
      </c>
      <c r="AL24" s="20" t="str">
        <f t="shared" si="24"/>
        <v>General ServiceSteady State Participation Rate</v>
      </c>
      <c r="AM24" s="20" t="str">
        <f t="shared" si="25"/>
        <v xml:space="preserve">General ServiceProgram ramp up period </v>
      </c>
      <c r="AN24" s="20" t="str">
        <f t="shared" si="26"/>
        <v>Market PotentialWA</v>
      </c>
      <c r="AO24" s="20" t="str">
        <f t="shared" si="27"/>
        <v>General ServiceProgram Dropout Rate (Attrition)</v>
      </c>
      <c r="AQ24" s="45"/>
      <c r="AR24" s="53">
        <f>AR23+1</f>
        <v>16</v>
      </c>
      <c r="AS24" s="45"/>
      <c r="AT24" s="45"/>
      <c r="AU24" s="45"/>
      <c r="AV24" s="45"/>
      <c r="AW24" s="45"/>
      <c r="AX24" s="45"/>
      <c r="AY24" s="45"/>
      <c r="AZ24" s="51"/>
      <c r="BA24" s="51"/>
      <c r="BB24" s="51"/>
      <c r="BC24" s="51"/>
      <c r="BD24" s="51"/>
      <c r="BE24" s="51"/>
      <c r="BF24" s="51"/>
      <c r="BG24" s="51"/>
      <c r="BH24" s="51">
        <v>1</v>
      </c>
      <c r="BI24" s="51">
        <v>1</v>
      </c>
      <c r="BJ24" s="51">
        <v>1</v>
      </c>
      <c r="BK24" s="51">
        <v>1</v>
      </c>
      <c r="BL24" s="51">
        <v>1</v>
      </c>
      <c r="BM24" s="51">
        <v>1</v>
      </c>
      <c r="BN24" s="51">
        <v>1</v>
      </c>
      <c r="BO24" s="51">
        <v>1</v>
      </c>
      <c r="BP24" s="51">
        <v>1</v>
      </c>
      <c r="BQ24" s="51">
        <v>1</v>
      </c>
    </row>
    <row r="25" spans="1:69" x14ac:dyDescent="0.25">
      <c r="A25" s="2" t="str">
        <f t="shared" si="8"/>
        <v>WAGeneral ServiceAncillary DLC WHProgram Dropout Rate (Attrition)</v>
      </c>
      <c r="B25" t="s">
        <v>151</v>
      </c>
      <c r="C25" t="s">
        <v>232</v>
      </c>
      <c r="D25" t="s">
        <v>379</v>
      </c>
      <c r="E25" t="s">
        <v>75</v>
      </c>
      <c r="F25" t="s">
        <v>12</v>
      </c>
      <c r="G25" s="29">
        <f t="shared" ref="G25:AE25" ca="1" si="46">$AK25</f>
        <v>0</v>
      </c>
      <c r="H25" s="29">
        <f t="shared" ca="1" si="46"/>
        <v>0</v>
      </c>
      <c r="I25" s="29">
        <f t="shared" ca="1" si="46"/>
        <v>0</v>
      </c>
      <c r="J25" s="29">
        <f t="shared" ca="1" si="46"/>
        <v>0</v>
      </c>
      <c r="K25" s="29">
        <f t="shared" ca="1" si="46"/>
        <v>0</v>
      </c>
      <c r="L25" s="29">
        <f t="shared" ca="1" si="46"/>
        <v>0</v>
      </c>
      <c r="M25" s="29">
        <f t="shared" ca="1" si="46"/>
        <v>0</v>
      </c>
      <c r="N25" s="29">
        <f t="shared" ca="1" si="46"/>
        <v>0</v>
      </c>
      <c r="O25" s="29">
        <f t="shared" ca="1" si="46"/>
        <v>0</v>
      </c>
      <c r="P25" s="29">
        <f t="shared" ca="1" si="46"/>
        <v>0</v>
      </c>
      <c r="Q25" s="29">
        <f t="shared" ca="1" si="46"/>
        <v>0</v>
      </c>
      <c r="R25" s="29">
        <f t="shared" ca="1" si="46"/>
        <v>0</v>
      </c>
      <c r="S25" s="29">
        <f t="shared" ca="1" si="46"/>
        <v>0</v>
      </c>
      <c r="T25" s="29">
        <f t="shared" ca="1" si="46"/>
        <v>0</v>
      </c>
      <c r="U25" s="29">
        <f t="shared" ca="1" si="46"/>
        <v>0</v>
      </c>
      <c r="V25" s="29">
        <f t="shared" ca="1" si="46"/>
        <v>0</v>
      </c>
      <c r="W25" s="29">
        <f t="shared" ca="1" si="46"/>
        <v>0</v>
      </c>
      <c r="X25" s="29">
        <f t="shared" ca="1" si="46"/>
        <v>0</v>
      </c>
      <c r="Y25" s="29">
        <f t="shared" ca="1" si="46"/>
        <v>0</v>
      </c>
      <c r="Z25" s="29">
        <f t="shared" ca="1" si="46"/>
        <v>0</v>
      </c>
      <c r="AA25" s="29">
        <f t="shared" ca="1" si="46"/>
        <v>0</v>
      </c>
      <c r="AB25" s="29">
        <f t="shared" ca="1" si="46"/>
        <v>0</v>
      </c>
      <c r="AC25" s="29">
        <f t="shared" ca="1" si="46"/>
        <v>0</v>
      </c>
      <c r="AD25" s="29">
        <f t="shared" ca="1" si="46"/>
        <v>0</v>
      </c>
      <c r="AE25" s="29">
        <f t="shared" ca="1" si="46"/>
        <v>0</v>
      </c>
      <c r="AF25" s="33" t="str">
        <f t="shared" ca="1" si="1"/>
        <v>* Changed from 3% to reflect a Brattle Study to the left that estimates 5-10%</v>
      </c>
      <c r="AG25" s="38"/>
      <c r="AH25" s="39"/>
      <c r="AI25" s="28">
        <f t="shared" ca="1" si="2"/>
        <v>0</v>
      </c>
      <c r="AJ25">
        <f t="shared" ca="1" si="3"/>
        <v>0</v>
      </c>
      <c r="AK25" s="28">
        <f t="shared" ca="1" si="4"/>
        <v>0</v>
      </c>
      <c r="AL25" s="20" t="str">
        <f t="shared" si="24"/>
        <v>General ServiceSteady State Participation Rate</v>
      </c>
      <c r="AM25" s="20" t="str">
        <f t="shared" si="25"/>
        <v xml:space="preserve">General ServiceProgram ramp up period </v>
      </c>
      <c r="AN25" s="20" t="str">
        <f t="shared" si="26"/>
        <v>Market PotentialWA</v>
      </c>
      <c r="AO25" s="20" t="str">
        <f t="shared" si="27"/>
        <v>General ServiceProgram Dropout Rate (Attrition)</v>
      </c>
      <c r="AQ25" s="45"/>
      <c r="AR25" s="53">
        <f t="shared" si="39"/>
        <v>17</v>
      </c>
      <c r="AS25" s="45"/>
      <c r="AT25" s="45"/>
      <c r="AU25" s="45"/>
      <c r="AV25" s="45"/>
      <c r="AW25" s="45"/>
      <c r="AX25" s="45"/>
      <c r="AY25" s="45"/>
      <c r="AZ25" s="51"/>
      <c r="BA25" s="51"/>
      <c r="BB25" s="51"/>
      <c r="BC25" s="51"/>
      <c r="BD25" s="51"/>
      <c r="BE25" s="51"/>
      <c r="BF25" s="51"/>
      <c r="BG25" s="51"/>
      <c r="BH25" s="51"/>
      <c r="BI25" s="51">
        <v>1</v>
      </c>
      <c r="BJ25" s="51">
        <v>1</v>
      </c>
      <c r="BK25" s="51">
        <v>1</v>
      </c>
      <c r="BL25" s="51">
        <v>1</v>
      </c>
      <c r="BM25" s="51">
        <v>1</v>
      </c>
      <c r="BN25" s="51">
        <v>1</v>
      </c>
      <c r="BO25" s="51">
        <v>1</v>
      </c>
      <c r="BP25" s="51">
        <v>1</v>
      </c>
      <c r="BQ25" s="51">
        <v>1</v>
      </c>
    </row>
    <row r="26" spans="1:69" x14ac:dyDescent="0.25">
      <c r="A26" s="2" t="str">
        <f t="shared" ref="A26:A33" si="47">B26&amp;C26&amp;D26&amp;E26</f>
        <v>WAResidentialAncillary HeatingMarket Potential</v>
      </c>
      <c r="B26" t="s">
        <v>151</v>
      </c>
      <c r="C26" t="s">
        <v>13</v>
      </c>
      <c r="D26" t="s">
        <v>362</v>
      </c>
      <c r="E26" t="s">
        <v>284</v>
      </c>
      <c r="F26" t="s">
        <v>74</v>
      </c>
      <c r="G26" s="29">
        <f t="shared" ref="G26:AE26" ca="1" si="48">$AI26*INDEX($AS$9:$BQ$32, MATCH($AJ26, $AR$9:$AR$32, 0),MATCH(G$1,$AS$8:$BQ$8,0))</f>
        <v>2.5000000000000005E-3</v>
      </c>
      <c r="H26" s="29">
        <f t="shared" ca="1" si="48"/>
        <v>7.5000000000000015E-3</v>
      </c>
      <c r="I26" s="29">
        <f t="shared" ca="1" si="48"/>
        <v>1.7499999999999998E-2</v>
      </c>
      <c r="J26" s="29">
        <f t="shared" ca="1" si="48"/>
        <v>2.2500000000000006E-2</v>
      </c>
      <c r="K26" s="29">
        <f t="shared" ca="1" si="48"/>
        <v>2.5000000000000001E-2</v>
      </c>
      <c r="L26" s="29">
        <f t="shared" ca="1" si="48"/>
        <v>2.5000000000000001E-2</v>
      </c>
      <c r="M26" s="29">
        <f t="shared" ca="1" si="48"/>
        <v>2.5000000000000001E-2</v>
      </c>
      <c r="N26" s="29">
        <f t="shared" ca="1" si="48"/>
        <v>2.5000000000000001E-2</v>
      </c>
      <c r="O26" s="29">
        <f t="shared" ca="1" si="48"/>
        <v>2.5000000000000001E-2</v>
      </c>
      <c r="P26" s="29">
        <f t="shared" ca="1" si="48"/>
        <v>2.5000000000000001E-2</v>
      </c>
      <c r="Q26" s="29">
        <f t="shared" ca="1" si="48"/>
        <v>2.5000000000000001E-2</v>
      </c>
      <c r="R26" s="29">
        <f t="shared" ca="1" si="48"/>
        <v>2.5000000000000001E-2</v>
      </c>
      <c r="S26" s="29">
        <f t="shared" ca="1" si="48"/>
        <v>2.5000000000000001E-2</v>
      </c>
      <c r="T26" s="29">
        <f t="shared" ca="1" si="48"/>
        <v>2.5000000000000001E-2</v>
      </c>
      <c r="U26" s="29">
        <f t="shared" ca="1" si="48"/>
        <v>2.5000000000000001E-2</v>
      </c>
      <c r="V26" s="29">
        <f t="shared" ca="1" si="48"/>
        <v>2.5000000000000001E-2</v>
      </c>
      <c r="W26" s="29">
        <f t="shared" ca="1" si="48"/>
        <v>2.5000000000000001E-2</v>
      </c>
      <c r="X26" s="29">
        <f t="shared" ca="1" si="48"/>
        <v>2.5000000000000001E-2</v>
      </c>
      <c r="Y26" s="29">
        <f t="shared" ca="1" si="48"/>
        <v>2.5000000000000001E-2</v>
      </c>
      <c r="Z26" s="29">
        <f t="shared" ca="1" si="48"/>
        <v>2.5000000000000001E-2</v>
      </c>
      <c r="AA26" s="29">
        <f t="shared" ca="1" si="48"/>
        <v>2.5000000000000001E-2</v>
      </c>
      <c r="AB26" s="29">
        <f t="shared" ca="1" si="48"/>
        <v>2.5000000000000001E-2</v>
      </c>
      <c r="AC26" s="29">
        <f t="shared" ca="1" si="48"/>
        <v>2.5000000000000001E-2</v>
      </c>
      <c r="AD26" s="29">
        <f t="shared" ca="1" si="48"/>
        <v>2.5000000000000001E-2</v>
      </c>
      <c r="AE26" s="29">
        <f t="shared" ca="1" si="48"/>
        <v>2.5000000000000001E-2</v>
      </c>
      <c r="AF26" s="33" t="str">
        <f t="shared" ref="AF26:AF37" ca="1" si="49">IFERROR(INDEX(INDIRECT("'"&amp;D26&amp;"'!A1:T300"),MATCH(AL26,INDIRECT("'"&amp;D26&amp;"'!A1:A300"),0),10),"")</f>
        <v>Half for ancillary</v>
      </c>
      <c r="AG26" s="38"/>
      <c r="AH26" s="39"/>
      <c r="AI26" s="28">
        <f t="shared" ref="AI26:AI37" ca="1" si="50">IFERROR(INDEX(INDIRECT("'"&amp;D26&amp;"'!A1:T300"),MATCH(AL26,INDIRECT("'"&amp;D26&amp;"'!A1:A300"),0),MATCH(AN26,INDIRECT("'"&amp;D26&amp;"'!A1:T1"),0)),"")</f>
        <v>2.5000000000000001E-2</v>
      </c>
      <c r="AJ26">
        <f t="shared" ref="AJ26:AJ37" ca="1" si="51">IFERROR(INDEX(INDIRECT("'"&amp;D26&amp;"'!A1:T300"),MATCH(AM26,INDIRECT("'"&amp;D26&amp;"'!A1:A300"),0),MATCH(AN26,INDIRECT("'"&amp;D26&amp;"'!A1:T1"),0)),"")</f>
        <v>5</v>
      </c>
      <c r="AK26" s="28">
        <f t="shared" ref="AK26:AK37" ca="1" si="52">IFERROR(INDEX(INDIRECT("'"&amp;D26&amp;"'!A1:T300"),MATCH(AO26,INDIRECT("'"&amp;D26&amp;"'!A1:A300"),0),MATCH(AN26,INDIRECT("'"&amp;D26&amp;"'!A1:T1"),0)),"")</f>
        <v>0.01</v>
      </c>
      <c r="AL26" s="20" t="str">
        <f t="shared" ref="AL26:AL33" si="53">C26&amp;$AI$1</f>
        <v>ResidentialSteady State Participation Rate</v>
      </c>
      <c r="AM26" s="20" t="str">
        <f t="shared" ref="AM26:AM33" si="54">C26&amp;$AJ$1</f>
        <v xml:space="preserve">ResidentialProgram ramp up period </v>
      </c>
      <c r="AN26" s="20" t="str">
        <f t="shared" ref="AN26" si="55">"Market Potential"&amp;B26</f>
        <v>Market PotentialWA</v>
      </c>
      <c r="AO26" s="20" t="str">
        <f t="shared" ref="AO26:AO33" si="56">C26&amp;$AK$1</f>
        <v>ResidentialProgram Dropout Rate (Attrition)</v>
      </c>
      <c r="AR26" s="53">
        <f>AR25+1</f>
        <v>18</v>
      </c>
      <c r="AS26" s="45"/>
      <c r="AT26" s="45"/>
      <c r="AU26" s="45"/>
      <c r="AV26" s="45"/>
      <c r="AW26" s="45"/>
      <c r="AX26" s="45"/>
      <c r="AY26" s="45"/>
      <c r="AZ26" s="51"/>
      <c r="BA26" s="51"/>
      <c r="BB26" s="51"/>
      <c r="BC26" s="51"/>
      <c r="BD26" s="51"/>
      <c r="BE26" s="51"/>
      <c r="BF26" s="51"/>
      <c r="BG26" s="51"/>
      <c r="BH26" s="51"/>
      <c r="BI26" s="51"/>
      <c r="BJ26" s="51">
        <v>1</v>
      </c>
      <c r="BK26" s="51">
        <v>1</v>
      </c>
      <c r="BL26" s="51">
        <v>1</v>
      </c>
      <c r="BM26" s="51">
        <v>1</v>
      </c>
      <c r="BN26" s="51">
        <v>1</v>
      </c>
      <c r="BO26" s="51">
        <v>1</v>
      </c>
      <c r="BP26" s="51">
        <v>1</v>
      </c>
      <c r="BQ26" s="51">
        <v>1</v>
      </c>
    </row>
    <row r="27" spans="1:69" x14ac:dyDescent="0.25">
      <c r="A27" s="2" t="str">
        <f t="shared" si="47"/>
        <v>WAResidentialAncillary HeatingProgram Dropout Rate (Attrition)</v>
      </c>
      <c r="B27" t="s">
        <v>151</v>
      </c>
      <c r="C27" t="s">
        <v>13</v>
      </c>
      <c r="D27" t="s">
        <v>362</v>
      </c>
      <c r="E27" t="s">
        <v>75</v>
      </c>
      <c r="F27" t="s">
        <v>12</v>
      </c>
      <c r="G27" s="29">
        <f t="shared" ref="G27:AE27" ca="1" si="57">$AK27</f>
        <v>0.01</v>
      </c>
      <c r="H27" s="29">
        <f t="shared" ca="1" si="57"/>
        <v>0.01</v>
      </c>
      <c r="I27" s="29">
        <f t="shared" ca="1" si="57"/>
        <v>0.01</v>
      </c>
      <c r="J27" s="29">
        <f t="shared" ca="1" si="57"/>
        <v>0.01</v>
      </c>
      <c r="K27" s="29">
        <f t="shared" ca="1" si="57"/>
        <v>0.01</v>
      </c>
      <c r="L27" s="29">
        <f t="shared" ca="1" si="57"/>
        <v>0.01</v>
      </c>
      <c r="M27" s="29">
        <f t="shared" ca="1" si="57"/>
        <v>0.01</v>
      </c>
      <c r="N27" s="29">
        <f t="shared" ca="1" si="57"/>
        <v>0.01</v>
      </c>
      <c r="O27" s="29">
        <f t="shared" ca="1" si="57"/>
        <v>0.01</v>
      </c>
      <c r="P27" s="29">
        <f t="shared" ca="1" si="57"/>
        <v>0.01</v>
      </c>
      <c r="Q27" s="29">
        <f t="shared" ca="1" si="57"/>
        <v>0.01</v>
      </c>
      <c r="R27" s="29">
        <f t="shared" ca="1" si="57"/>
        <v>0.01</v>
      </c>
      <c r="S27" s="29">
        <f t="shared" ca="1" si="57"/>
        <v>0.01</v>
      </c>
      <c r="T27" s="29">
        <f t="shared" ca="1" si="57"/>
        <v>0.01</v>
      </c>
      <c r="U27" s="29">
        <f t="shared" ca="1" si="57"/>
        <v>0.01</v>
      </c>
      <c r="V27" s="29">
        <f t="shared" ca="1" si="57"/>
        <v>0.01</v>
      </c>
      <c r="W27" s="29">
        <f t="shared" ca="1" si="57"/>
        <v>0.01</v>
      </c>
      <c r="X27" s="29">
        <f t="shared" ca="1" si="57"/>
        <v>0.01</v>
      </c>
      <c r="Y27" s="29">
        <f t="shared" ca="1" si="57"/>
        <v>0.01</v>
      </c>
      <c r="Z27" s="29">
        <f t="shared" ca="1" si="57"/>
        <v>0.01</v>
      </c>
      <c r="AA27" s="29">
        <f t="shared" ca="1" si="57"/>
        <v>0.01</v>
      </c>
      <c r="AB27" s="29">
        <f t="shared" ca="1" si="57"/>
        <v>0.01</v>
      </c>
      <c r="AC27" s="29">
        <f t="shared" ca="1" si="57"/>
        <v>0.01</v>
      </c>
      <c r="AD27" s="29">
        <f t="shared" ca="1" si="57"/>
        <v>0.01</v>
      </c>
      <c r="AE27" s="29">
        <f t="shared" ca="1" si="57"/>
        <v>0.01</v>
      </c>
      <c r="AF27" s="33" t="str">
        <f t="shared" ca="1" si="49"/>
        <v>Half for ancillary</v>
      </c>
      <c r="AG27" s="38"/>
      <c r="AH27" s="39"/>
      <c r="AI27" s="28">
        <f t="shared" ca="1" si="50"/>
        <v>2.5000000000000001E-2</v>
      </c>
      <c r="AJ27">
        <f t="shared" ca="1" si="51"/>
        <v>5</v>
      </c>
      <c r="AK27" s="28">
        <f t="shared" ca="1" si="52"/>
        <v>0.01</v>
      </c>
      <c r="AL27" s="20" t="str">
        <f t="shared" si="53"/>
        <v>ResidentialSteady State Participation Rate</v>
      </c>
      <c r="AM27" s="20" t="str">
        <f t="shared" si="54"/>
        <v xml:space="preserve">ResidentialProgram ramp up period </v>
      </c>
      <c r="AN27" s="20" t="str">
        <f t="shared" ref="AN27" si="58">"Market Potential"&amp;B27</f>
        <v>Market PotentialWA</v>
      </c>
      <c r="AO27" s="20" t="str">
        <f t="shared" si="56"/>
        <v>ResidentialProgram Dropout Rate (Attrition)</v>
      </c>
      <c r="AR27" s="53">
        <f>AR26+1</f>
        <v>19</v>
      </c>
      <c r="AS27" s="55"/>
      <c r="AT27" s="55"/>
      <c r="AU27" s="55"/>
      <c r="AV27" s="55"/>
      <c r="AW27" s="55"/>
      <c r="AX27" s="55"/>
      <c r="AY27" s="55"/>
      <c r="AZ27" s="55"/>
      <c r="BA27" s="55"/>
      <c r="BB27" s="55"/>
      <c r="BC27" s="55"/>
      <c r="BD27" s="55"/>
      <c r="BE27" s="55"/>
      <c r="BF27" s="55"/>
      <c r="BG27" s="55"/>
      <c r="BH27" s="55"/>
      <c r="BI27" s="55"/>
      <c r="BJ27" s="55"/>
      <c r="BK27" s="55">
        <v>1</v>
      </c>
      <c r="BL27" s="55">
        <v>1</v>
      </c>
      <c r="BM27" s="51">
        <v>1</v>
      </c>
      <c r="BN27" s="51">
        <v>1</v>
      </c>
      <c r="BO27" s="51">
        <v>1</v>
      </c>
      <c r="BP27" s="51">
        <v>1</v>
      </c>
      <c r="BQ27" s="51">
        <v>1</v>
      </c>
    </row>
    <row r="28" spans="1:69" x14ac:dyDescent="0.25">
      <c r="A28" s="2" t="str">
        <f t="shared" si="47"/>
        <v>WAGeneral ServiceAncillary HeatingMarket Potential</v>
      </c>
      <c r="B28" t="s">
        <v>151</v>
      </c>
      <c r="C28" t="s">
        <v>232</v>
      </c>
      <c r="D28" t="s">
        <v>362</v>
      </c>
      <c r="E28" t="s">
        <v>284</v>
      </c>
      <c r="F28" t="s">
        <v>74</v>
      </c>
      <c r="G28" s="29">
        <f t="shared" ref="G28:AE28" ca="1" si="59">$AI28*INDEX($AS$9:$BQ$32, MATCH($AJ28, $AR$9:$AR$32, 0),MATCH(G$1,$AS$8:$BQ$8,0))</f>
        <v>1.5E-3</v>
      </c>
      <c r="H28" s="29">
        <f t="shared" ca="1" si="59"/>
        <v>4.5000000000000005E-3</v>
      </c>
      <c r="I28" s="29">
        <f t="shared" ca="1" si="59"/>
        <v>1.0499999999999999E-2</v>
      </c>
      <c r="J28" s="29">
        <f t="shared" ca="1" si="59"/>
        <v>1.3500000000000002E-2</v>
      </c>
      <c r="K28" s="29">
        <f t="shared" ca="1" si="59"/>
        <v>1.4999999999999999E-2</v>
      </c>
      <c r="L28" s="29">
        <f t="shared" ca="1" si="59"/>
        <v>1.4999999999999999E-2</v>
      </c>
      <c r="M28" s="29">
        <f t="shared" ca="1" si="59"/>
        <v>1.4999999999999999E-2</v>
      </c>
      <c r="N28" s="29">
        <f t="shared" ca="1" si="59"/>
        <v>1.4999999999999999E-2</v>
      </c>
      <c r="O28" s="29">
        <f t="shared" ca="1" si="59"/>
        <v>1.4999999999999999E-2</v>
      </c>
      <c r="P28" s="29">
        <f t="shared" ca="1" si="59"/>
        <v>1.4999999999999999E-2</v>
      </c>
      <c r="Q28" s="29">
        <f t="shared" ca="1" si="59"/>
        <v>1.4999999999999999E-2</v>
      </c>
      <c r="R28" s="29">
        <f t="shared" ca="1" si="59"/>
        <v>1.4999999999999999E-2</v>
      </c>
      <c r="S28" s="29">
        <f t="shared" ca="1" si="59"/>
        <v>1.4999999999999999E-2</v>
      </c>
      <c r="T28" s="29">
        <f t="shared" ca="1" si="59"/>
        <v>1.4999999999999999E-2</v>
      </c>
      <c r="U28" s="29">
        <f t="shared" ca="1" si="59"/>
        <v>1.4999999999999999E-2</v>
      </c>
      <c r="V28" s="29">
        <f t="shared" ca="1" si="59"/>
        <v>1.4999999999999999E-2</v>
      </c>
      <c r="W28" s="29">
        <f t="shared" ca="1" si="59"/>
        <v>1.4999999999999999E-2</v>
      </c>
      <c r="X28" s="29">
        <f t="shared" ca="1" si="59"/>
        <v>1.4999999999999999E-2</v>
      </c>
      <c r="Y28" s="29">
        <f t="shared" ca="1" si="59"/>
        <v>1.4999999999999999E-2</v>
      </c>
      <c r="Z28" s="29">
        <f t="shared" ca="1" si="59"/>
        <v>1.4999999999999999E-2</v>
      </c>
      <c r="AA28" s="29">
        <f t="shared" ca="1" si="59"/>
        <v>1.4999999999999999E-2</v>
      </c>
      <c r="AB28" s="29">
        <f t="shared" ca="1" si="59"/>
        <v>1.4999999999999999E-2</v>
      </c>
      <c r="AC28" s="29">
        <f t="shared" ca="1" si="59"/>
        <v>1.4999999999999999E-2</v>
      </c>
      <c r="AD28" s="29">
        <f t="shared" ca="1" si="59"/>
        <v>1.4999999999999999E-2</v>
      </c>
      <c r="AE28" s="29">
        <f t="shared" ca="1" si="59"/>
        <v>1.4999999999999999E-2</v>
      </c>
      <c r="AF28" s="33" t="str">
        <f t="shared" ca="1" si="49"/>
        <v>Dropping to 3% to compensate for higher space heating saturations- half for ancillary</v>
      </c>
      <c r="AG28" s="38"/>
      <c r="AH28" s="39"/>
      <c r="AI28" s="28">
        <f t="shared" ca="1" si="50"/>
        <v>1.4999999999999999E-2</v>
      </c>
      <c r="AJ28">
        <f t="shared" ca="1" si="51"/>
        <v>5</v>
      </c>
      <c r="AK28" s="28">
        <f t="shared" ca="1" si="52"/>
        <v>0.01</v>
      </c>
      <c r="AL28" s="20" t="str">
        <f t="shared" si="53"/>
        <v>General ServiceSteady State Participation Rate</v>
      </c>
      <c r="AM28" s="20" t="str">
        <f t="shared" si="54"/>
        <v xml:space="preserve">General ServiceProgram ramp up period </v>
      </c>
      <c r="AN28" s="20" t="str">
        <f t="shared" ref="AN28" si="60">"Market Potential"&amp;B28</f>
        <v>Market PotentialWA</v>
      </c>
      <c r="AO28" s="20" t="str">
        <f t="shared" si="56"/>
        <v>General ServiceProgram Dropout Rate (Attrition)</v>
      </c>
      <c r="AR28" s="53">
        <f t="shared" si="39"/>
        <v>20</v>
      </c>
      <c r="AS28" s="55">
        <v>0.01</v>
      </c>
      <c r="AT28" s="55">
        <f>AS28+AT39</f>
        <v>0.03</v>
      </c>
      <c r="AU28" s="55">
        <f t="shared" ref="AU28:BL28" si="61">AT28+AU39</f>
        <v>0.05</v>
      </c>
      <c r="AV28" s="55">
        <f t="shared" si="61"/>
        <v>7.0000000000000007E-2</v>
      </c>
      <c r="AW28" s="55">
        <f t="shared" si="61"/>
        <v>0.11000000000000001</v>
      </c>
      <c r="AX28" s="55">
        <f t="shared" si="61"/>
        <v>0.15000000000000002</v>
      </c>
      <c r="AY28" s="55">
        <f t="shared" si="61"/>
        <v>0.19000000000000003</v>
      </c>
      <c r="AZ28" s="55">
        <f t="shared" si="61"/>
        <v>0.23000000000000004</v>
      </c>
      <c r="BA28" s="55">
        <f t="shared" si="61"/>
        <v>0.27</v>
      </c>
      <c r="BB28" s="55">
        <f t="shared" si="61"/>
        <v>0.31</v>
      </c>
      <c r="BC28" s="55">
        <f t="shared" si="61"/>
        <v>0.35</v>
      </c>
      <c r="BD28" s="55">
        <f t="shared" si="61"/>
        <v>0.38999999999999996</v>
      </c>
      <c r="BE28" s="55">
        <f t="shared" si="61"/>
        <v>0.42999999999999994</v>
      </c>
      <c r="BF28" s="55">
        <f t="shared" si="61"/>
        <v>0.5099999999999999</v>
      </c>
      <c r="BG28" s="55">
        <f t="shared" si="61"/>
        <v>0.58999999999999986</v>
      </c>
      <c r="BH28" s="55">
        <f t="shared" si="61"/>
        <v>0.66999999999999982</v>
      </c>
      <c r="BI28" s="55">
        <f t="shared" si="61"/>
        <v>0.74999999999999978</v>
      </c>
      <c r="BJ28" s="55">
        <f t="shared" si="61"/>
        <v>0.82999999999999974</v>
      </c>
      <c r="BK28" s="55">
        <f t="shared" si="61"/>
        <v>0.9099999999999997</v>
      </c>
      <c r="BL28" s="55">
        <f t="shared" si="61"/>
        <v>0.99999999999999967</v>
      </c>
      <c r="BM28" s="51">
        <v>1</v>
      </c>
      <c r="BN28" s="51">
        <v>1</v>
      </c>
      <c r="BO28" s="51">
        <v>1</v>
      </c>
      <c r="BP28" s="51">
        <v>1</v>
      </c>
      <c r="BQ28" s="51">
        <v>1</v>
      </c>
    </row>
    <row r="29" spans="1:69" x14ac:dyDescent="0.25">
      <c r="A29" s="2" t="str">
        <f t="shared" si="47"/>
        <v>WAGeneral ServiceAncillary HeatingProgram Dropout Rate (Attrition)</v>
      </c>
      <c r="B29" t="s">
        <v>151</v>
      </c>
      <c r="C29" t="s">
        <v>232</v>
      </c>
      <c r="D29" t="s">
        <v>362</v>
      </c>
      <c r="E29" t="s">
        <v>75</v>
      </c>
      <c r="F29" t="s">
        <v>12</v>
      </c>
      <c r="G29" s="29">
        <f t="shared" ref="G29:AE29" ca="1" si="62">$AK29</f>
        <v>0.01</v>
      </c>
      <c r="H29" s="29">
        <f t="shared" ca="1" si="62"/>
        <v>0.01</v>
      </c>
      <c r="I29" s="29">
        <f t="shared" ca="1" si="62"/>
        <v>0.01</v>
      </c>
      <c r="J29" s="29">
        <f t="shared" ca="1" si="62"/>
        <v>0.01</v>
      </c>
      <c r="K29" s="29">
        <f t="shared" ca="1" si="62"/>
        <v>0.01</v>
      </c>
      <c r="L29" s="29">
        <f t="shared" ca="1" si="62"/>
        <v>0.01</v>
      </c>
      <c r="M29" s="29">
        <f t="shared" ca="1" si="62"/>
        <v>0.01</v>
      </c>
      <c r="N29" s="29">
        <f t="shared" ca="1" si="62"/>
        <v>0.01</v>
      </c>
      <c r="O29" s="29">
        <f t="shared" ca="1" si="62"/>
        <v>0.01</v>
      </c>
      <c r="P29" s="29">
        <f t="shared" ca="1" si="62"/>
        <v>0.01</v>
      </c>
      <c r="Q29" s="29">
        <f t="shared" ca="1" si="62"/>
        <v>0.01</v>
      </c>
      <c r="R29" s="29">
        <f t="shared" ca="1" si="62"/>
        <v>0.01</v>
      </c>
      <c r="S29" s="29">
        <f t="shared" ca="1" si="62"/>
        <v>0.01</v>
      </c>
      <c r="T29" s="29">
        <f t="shared" ca="1" si="62"/>
        <v>0.01</v>
      </c>
      <c r="U29" s="29">
        <f t="shared" ca="1" si="62"/>
        <v>0.01</v>
      </c>
      <c r="V29" s="29">
        <f t="shared" ca="1" si="62"/>
        <v>0.01</v>
      </c>
      <c r="W29" s="29">
        <f t="shared" ca="1" si="62"/>
        <v>0.01</v>
      </c>
      <c r="X29" s="29">
        <f t="shared" ca="1" si="62"/>
        <v>0.01</v>
      </c>
      <c r="Y29" s="29">
        <f t="shared" ca="1" si="62"/>
        <v>0.01</v>
      </c>
      <c r="Z29" s="29">
        <f t="shared" ca="1" si="62"/>
        <v>0.01</v>
      </c>
      <c r="AA29" s="29">
        <f t="shared" ca="1" si="62"/>
        <v>0.01</v>
      </c>
      <c r="AB29" s="29">
        <f t="shared" ca="1" si="62"/>
        <v>0.01</v>
      </c>
      <c r="AC29" s="29">
        <f t="shared" ca="1" si="62"/>
        <v>0.01</v>
      </c>
      <c r="AD29" s="29">
        <f t="shared" ca="1" si="62"/>
        <v>0.01</v>
      </c>
      <c r="AE29" s="29">
        <f t="shared" ca="1" si="62"/>
        <v>0.01</v>
      </c>
      <c r="AF29" s="33" t="str">
        <f t="shared" ca="1" si="49"/>
        <v>Dropping to 3% to compensate for higher space heating saturations- half for ancillary</v>
      </c>
      <c r="AG29" s="38"/>
      <c r="AH29" s="39"/>
      <c r="AI29" s="28">
        <f t="shared" ca="1" si="50"/>
        <v>1.4999999999999999E-2</v>
      </c>
      <c r="AJ29">
        <f t="shared" ca="1" si="51"/>
        <v>5</v>
      </c>
      <c r="AK29" s="28">
        <f t="shared" ca="1" si="52"/>
        <v>0.01</v>
      </c>
      <c r="AL29" s="20" t="str">
        <f t="shared" si="53"/>
        <v>General ServiceSteady State Participation Rate</v>
      </c>
      <c r="AM29" s="20" t="str">
        <f t="shared" si="54"/>
        <v xml:space="preserve">General ServiceProgram ramp up period </v>
      </c>
      <c r="AN29" s="20" t="str">
        <f t="shared" ref="AN29" si="63">"Market Potential"&amp;B29</f>
        <v>Market PotentialWA</v>
      </c>
      <c r="AO29" s="20" t="str">
        <f t="shared" si="56"/>
        <v>General ServiceProgram Dropout Rate (Attrition)</v>
      </c>
      <c r="AR29" s="53">
        <f>AR28+1</f>
        <v>21</v>
      </c>
      <c r="AS29" s="45"/>
      <c r="AT29" s="45"/>
      <c r="AU29" s="45"/>
      <c r="AV29" s="45"/>
      <c r="AW29" s="45"/>
      <c r="AX29" s="45"/>
      <c r="AY29" s="45"/>
      <c r="AZ29" s="51"/>
      <c r="BA29" s="51"/>
      <c r="BB29" s="51"/>
      <c r="BC29" s="51"/>
      <c r="BD29" s="51"/>
      <c r="BE29" s="51"/>
      <c r="BF29" s="51"/>
      <c r="BG29" s="51"/>
      <c r="BH29" s="51"/>
      <c r="BI29" s="51"/>
      <c r="BJ29" s="51"/>
      <c r="BK29" s="51"/>
      <c r="BL29" s="51"/>
      <c r="BM29" s="51">
        <v>1</v>
      </c>
      <c r="BN29" s="51">
        <v>1</v>
      </c>
      <c r="BO29" s="51">
        <v>1</v>
      </c>
      <c r="BP29" s="51">
        <v>1</v>
      </c>
      <c r="BQ29" s="51">
        <v>1</v>
      </c>
    </row>
    <row r="30" spans="1:69" x14ac:dyDescent="0.25">
      <c r="A30" s="2" t="str">
        <f t="shared" si="47"/>
        <v>WAResidentialPilot-CTA-2045 HPWHMarket Potential</v>
      </c>
      <c r="B30" t="s">
        <v>151</v>
      </c>
      <c r="C30" t="s">
        <v>13</v>
      </c>
      <c r="D30" t="s">
        <v>579</v>
      </c>
      <c r="E30" t="s">
        <v>284</v>
      </c>
      <c r="F30" t="s">
        <v>74</v>
      </c>
      <c r="G30" s="29">
        <f t="shared" ref="G30:AE30" ca="1" si="64">$AI30*INDEX($AS$9:$BQ$32, MATCH($AJ30, $AR$9:$AR$32, 0),MATCH(G$1,$AS$8:$BQ$8,0))</f>
        <v>8.0000000000000002E-3</v>
      </c>
      <c r="H30" s="29">
        <f t="shared" ca="1" si="64"/>
        <v>1.2800000000000001E-2</v>
      </c>
      <c r="I30" s="29">
        <f t="shared" ca="1" si="64"/>
        <v>1.6E-2</v>
      </c>
      <c r="J30" s="29">
        <f t="shared" ca="1" si="64"/>
        <v>0</v>
      </c>
      <c r="K30" s="29">
        <f t="shared" ca="1" si="64"/>
        <v>0</v>
      </c>
      <c r="L30" s="29">
        <f t="shared" ca="1" si="64"/>
        <v>0</v>
      </c>
      <c r="M30" s="29">
        <f t="shared" ca="1" si="64"/>
        <v>0</v>
      </c>
      <c r="N30" s="29">
        <f t="shared" ca="1" si="64"/>
        <v>0</v>
      </c>
      <c r="O30" s="29">
        <f t="shared" ca="1" si="64"/>
        <v>0</v>
      </c>
      <c r="P30" s="29">
        <f t="shared" ca="1" si="64"/>
        <v>0</v>
      </c>
      <c r="Q30" s="29">
        <f t="shared" ca="1" si="64"/>
        <v>0</v>
      </c>
      <c r="R30" s="29">
        <f t="shared" ca="1" si="64"/>
        <v>0</v>
      </c>
      <c r="S30" s="29">
        <f t="shared" ca="1" si="64"/>
        <v>0</v>
      </c>
      <c r="T30" s="29">
        <f t="shared" ca="1" si="64"/>
        <v>0</v>
      </c>
      <c r="U30" s="29">
        <f t="shared" ca="1" si="64"/>
        <v>0</v>
      </c>
      <c r="V30" s="29">
        <f t="shared" ca="1" si="64"/>
        <v>0</v>
      </c>
      <c r="W30" s="29">
        <f t="shared" ca="1" si="64"/>
        <v>0</v>
      </c>
      <c r="X30" s="29">
        <f t="shared" ca="1" si="64"/>
        <v>0</v>
      </c>
      <c r="Y30" s="29">
        <f t="shared" ca="1" si="64"/>
        <v>0</v>
      </c>
      <c r="Z30" s="29">
        <f t="shared" ca="1" si="64"/>
        <v>0</v>
      </c>
      <c r="AA30" s="29">
        <f t="shared" ca="1" si="64"/>
        <v>0</v>
      </c>
      <c r="AB30" s="29">
        <f t="shared" ca="1" si="64"/>
        <v>0</v>
      </c>
      <c r="AC30" s="29">
        <f t="shared" ca="1" si="64"/>
        <v>0</v>
      </c>
      <c r="AD30" s="29">
        <f t="shared" ca="1" si="64"/>
        <v>0</v>
      </c>
      <c r="AE30" s="29">
        <f t="shared" ca="1" si="64"/>
        <v>0</v>
      </c>
      <c r="AF30" s="33" t="str">
        <f t="shared" ca="1" si="49"/>
        <v>Modified to reflect pilot scope</v>
      </c>
      <c r="AG30" s="38"/>
      <c r="AH30" s="39"/>
      <c r="AI30" s="28">
        <f t="shared" ca="1" si="50"/>
        <v>1.6E-2</v>
      </c>
      <c r="AJ30">
        <f t="shared" ca="1" si="51"/>
        <v>3.5</v>
      </c>
      <c r="AK30" s="28">
        <f t="shared" ca="1" si="52"/>
        <v>0.01</v>
      </c>
      <c r="AL30" s="20" t="str">
        <f t="shared" si="53"/>
        <v>ResidentialSteady State Participation Rate</v>
      </c>
      <c r="AM30" s="20" t="str">
        <f t="shared" si="54"/>
        <v xml:space="preserve">ResidentialProgram ramp up period </v>
      </c>
      <c r="AN30" s="20" t="str">
        <f t="shared" ref="AN30" si="65">"Market Potential"&amp;B30</f>
        <v>Market PotentialWA</v>
      </c>
      <c r="AO30" s="20" t="str">
        <f t="shared" si="56"/>
        <v>ResidentialProgram Dropout Rate (Attrition)</v>
      </c>
      <c r="AR30" s="430">
        <v>3.5</v>
      </c>
      <c r="AS30" s="431">
        <f>AS11</f>
        <v>0.5</v>
      </c>
      <c r="AT30" s="431">
        <f>AT11</f>
        <v>0.8</v>
      </c>
      <c r="AU30" s="431">
        <f>AU11</f>
        <v>1</v>
      </c>
      <c r="AV30" s="432">
        <v>0</v>
      </c>
      <c r="AW30" s="432">
        <v>0</v>
      </c>
      <c r="AX30" s="432">
        <v>0</v>
      </c>
      <c r="AY30" s="432">
        <v>0</v>
      </c>
      <c r="AZ30" s="432">
        <v>0</v>
      </c>
      <c r="BA30" s="432">
        <v>0</v>
      </c>
      <c r="BB30" s="432">
        <v>0</v>
      </c>
      <c r="BC30" s="432">
        <v>0</v>
      </c>
      <c r="BD30" s="432">
        <v>0</v>
      </c>
      <c r="BE30" s="432">
        <v>0</v>
      </c>
      <c r="BF30" s="432">
        <v>0</v>
      </c>
      <c r="BG30" s="432">
        <v>0</v>
      </c>
      <c r="BH30" s="432">
        <v>0</v>
      </c>
      <c r="BI30" s="432">
        <v>0</v>
      </c>
      <c r="BJ30" s="432">
        <v>0</v>
      </c>
      <c r="BK30" s="432">
        <v>0</v>
      </c>
      <c r="BL30" s="432">
        <v>0</v>
      </c>
      <c r="BM30" s="432">
        <v>0</v>
      </c>
      <c r="BN30" s="432">
        <v>0</v>
      </c>
      <c r="BO30" s="432">
        <v>0</v>
      </c>
      <c r="BP30" s="432">
        <v>0</v>
      </c>
      <c r="BQ30" s="432">
        <v>0</v>
      </c>
    </row>
    <row r="31" spans="1:69" x14ac:dyDescent="0.25">
      <c r="A31" s="2" t="str">
        <f t="shared" si="47"/>
        <v>WAResidentialPilot-CTA-2045 HPWHProgram Dropout Rate (Attrition)</v>
      </c>
      <c r="B31" t="s">
        <v>151</v>
      </c>
      <c r="C31" t="s">
        <v>13</v>
      </c>
      <c r="D31" t="s">
        <v>579</v>
      </c>
      <c r="E31" t="s">
        <v>75</v>
      </c>
      <c r="F31" t="s">
        <v>12</v>
      </c>
      <c r="G31" s="29">
        <f t="shared" ref="G31:AE31" ca="1" si="66">$AK31</f>
        <v>0.01</v>
      </c>
      <c r="H31" s="29">
        <f t="shared" ca="1" si="66"/>
        <v>0.01</v>
      </c>
      <c r="I31" s="29">
        <f t="shared" ca="1" si="66"/>
        <v>0.01</v>
      </c>
      <c r="J31" s="29">
        <f t="shared" ca="1" si="66"/>
        <v>0.01</v>
      </c>
      <c r="K31" s="29">
        <f t="shared" ca="1" si="66"/>
        <v>0.01</v>
      </c>
      <c r="L31" s="29">
        <f t="shared" ca="1" si="66"/>
        <v>0.01</v>
      </c>
      <c r="M31" s="29">
        <f t="shared" ca="1" si="66"/>
        <v>0.01</v>
      </c>
      <c r="N31" s="29">
        <f t="shared" ca="1" si="66"/>
        <v>0.01</v>
      </c>
      <c r="O31" s="29">
        <f t="shared" ca="1" si="66"/>
        <v>0.01</v>
      </c>
      <c r="P31" s="29">
        <f t="shared" ca="1" si="66"/>
        <v>0.01</v>
      </c>
      <c r="Q31" s="29">
        <f t="shared" ca="1" si="66"/>
        <v>0.01</v>
      </c>
      <c r="R31" s="29">
        <f t="shared" ca="1" si="66"/>
        <v>0.01</v>
      </c>
      <c r="S31" s="29">
        <f t="shared" ca="1" si="66"/>
        <v>0.01</v>
      </c>
      <c r="T31" s="29">
        <f t="shared" ca="1" si="66"/>
        <v>0.01</v>
      </c>
      <c r="U31" s="29">
        <f t="shared" ca="1" si="66"/>
        <v>0.01</v>
      </c>
      <c r="V31" s="29">
        <f t="shared" ca="1" si="66"/>
        <v>0.01</v>
      </c>
      <c r="W31" s="29">
        <f t="shared" ca="1" si="66"/>
        <v>0.01</v>
      </c>
      <c r="X31" s="29">
        <f t="shared" ca="1" si="66"/>
        <v>0.01</v>
      </c>
      <c r="Y31" s="29">
        <f t="shared" ca="1" si="66"/>
        <v>0.01</v>
      </c>
      <c r="Z31" s="29">
        <f t="shared" ca="1" si="66"/>
        <v>0.01</v>
      </c>
      <c r="AA31" s="29">
        <f t="shared" ca="1" si="66"/>
        <v>0.01</v>
      </c>
      <c r="AB31" s="29">
        <f t="shared" ca="1" si="66"/>
        <v>0.01</v>
      </c>
      <c r="AC31" s="29">
        <f t="shared" ca="1" si="66"/>
        <v>0.01</v>
      </c>
      <c r="AD31" s="29">
        <f t="shared" ca="1" si="66"/>
        <v>0.01</v>
      </c>
      <c r="AE31" s="29">
        <f t="shared" ca="1" si="66"/>
        <v>0.01</v>
      </c>
      <c r="AF31" s="33" t="str">
        <f t="shared" ca="1" si="49"/>
        <v>Modified to reflect pilot scope</v>
      </c>
      <c r="AG31" s="38"/>
      <c r="AH31" s="39"/>
      <c r="AI31" s="28">
        <f t="shared" ca="1" si="50"/>
        <v>1.6E-2</v>
      </c>
      <c r="AJ31">
        <f t="shared" ca="1" si="51"/>
        <v>3.5</v>
      </c>
      <c r="AK31" s="28">
        <f t="shared" ca="1" si="52"/>
        <v>0.01</v>
      </c>
      <c r="AL31" s="20" t="str">
        <f t="shared" si="53"/>
        <v>ResidentialSteady State Participation Rate</v>
      </c>
      <c r="AM31" s="20" t="str">
        <f t="shared" si="54"/>
        <v xml:space="preserve">ResidentialProgram ramp up period </v>
      </c>
      <c r="AN31" s="20" t="str">
        <f t="shared" ref="AN31" si="67">"Market Potential"&amp;B31</f>
        <v>Market PotentialWA</v>
      </c>
      <c r="AO31" s="20" t="str">
        <f t="shared" si="56"/>
        <v>ResidentialProgram Dropout Rate (Attrition)</v>
      </c>
      <c r="AR31" s="430">
        <v>5.5</v>
      </c>
      <c r="AS31" s="431">
        <v>1</v>
      </c>
      <c r="AT31" s="431">
        <v>1</v>
      </c>
      <c r="AU31" s="431">
        <v>1</v>
      </c>
      <c r="AV31" s="432">
        <v>1</v>
      </c>
      <c r="AW31" s="432">
        <v>1</v>
      </c>
      <c r="AX31" s="432">
        <v>0</v>
      </c>
      <c r="AY31" s="432">
        <v>0</v>
      </c>
      <c r="AZ31" s="432">
        <v>0</v>
      </c>
      <c r="BA31" s="432">
        <v>0</v>
      </c>
      <c r="BB31" s="432">
        <v>0</v>
      </c>
      <c r="BC31" s="432">
        <v>0</v>
      </c>
      <c r="BD31" s="432">
        <v>0</v>
      </c>
      <c r="BE31" s="432">
        <v>0</v>
      </c>
      <c r="BF31" s="432">
        <v>0</v>
      </c>
      <c r="BG31" s="432">
        <v>0</v>
      </c>
      <c r="BH31" s="432">
        <v>0</v>
      </c>
      <c r="BI31" s="432">
        <v>0</v>
      </c>
      <c r="BJ31" s="432">
        <v>0</v>
      </c>
      <c r="BK31" s="432">
        <v>0</v>
      </c>
      <c r="BL31" s="432">
        <v>0</v>
      </c>
      <c r="BM31" s="432">
        <v>0</v>
      </c>
      <c r="BN31" s="432">
        <v>0</v>
      </c>
      <c r="BO31" s="432">
        <v>0</v>
      </c>
      <c r="BP31" s="432">
        <v>0</v>
      </c>
      <c r="BQ31" s="432">
        <v>0</v>
      </c>
    </row>
    <row r="32" spans="1:69" x14ac:dyDescent="0.25">
      <c r="A32" s="2" t="str">
        <f t="shared" si="47"/>
        <v>WAGeneral ServicePilot-CTA-2045 HPWHMarket Potential</v>
      </c>
      <c r="B32" t="s">
        <v>151</v>
      </c>
      <c r="C32" t="s">
        <v>232</v>
      </c>
      <c r="D32" t="s">
        <v>579</v>
      </c>
      <c r="E32" t="s">
        <v>284</v>
      </c>
      <c r="F32" t="s">
        <v>74</v>
      </c>
      <c r="G32" s="29">
        <f t="shared" ref="G32:AE32" ca="1" si="68">$AI32*INDEX($AS$9:$BQ$32, MATCH($AJ32, $AR$9:$AR$32, 0),MATCH(G$1,$AS$8:$BQ$8,0))</f>
        <v>7.4999999999999997E-3</v>
      </c>
      <c r="H32" s="29">
        <f t="shared" ca="1" si="68"/>
        <v>1.2E-2</v>
      </c>
      <c r="I32" s="29">
        <f t="shared" ca="1" si="68"/>
        <v>1.4999999999999999E-2</v>
      </c>
      <c r="J32" s="29">
        <f t="shared" ca="1" si="68"/>
        <v>0</v>
      </c>
      <c r="K32" s="29">
        <f t="shared" ca="1" si="68"/>
        <v>0</v>
      </c>
      <c r="L32" s="29">
        <f t="shared" ca="1" si="68"/>
        <v>0</v>
      </c>
      <c r="M32" s="29">
        <f t="shared" ca="1" si="68"/>
        <v>0</v>
      </c>
      <c r="N32" s="29">
        <f t="shared" ca="1" si="68"/>
        <v>0</v>
      </c>
      <c r="O32" s="29">
        <f t="shared" ca="1" si="68"/>
        <v>0</v>
      </c>
      <c r="P32" s="29">
        <f t="shared" ca="1" si="68"/>
        <v>0</v>
      </c>
      <c r="Q32" s="29">
        <f t="shared" ca="1" si="68"/>
        <v>0</v>
      </c>
      <c r="R32" s="29">
        <f t="shared" ca="1" si="68"/>
        <v>0</v>
      </c>
      <c r="S32" s="29">
        <f t="shared" ca="1" si="68"/>
        <v>0</v>
      </c>
      <c r="T32" s="29">
        <f t="shared" ca="1" si="68"/>
        <v>0</v>
      </c>
      <c r="U32" s="29">
        <f t="shared" ca="1" si="68"/>
        <v>0</v>
      </c>
      <c r="V32" s="29">
        <f t="shared" ca="1" si="68"/>
        <v>0</v>
      </c>
      <c r="W32" s="29">
        <f t="shared" ca="1" si="68"/>
        <v>0</v>
      </c>
      <c r="X32" s="29">
        <f t="shared" ca="1" si="68"/>
        <v>0</v>
      </c>
      <c r="Y32" s="29">
        <f t="shared" ca="1" si="68"/>
        <v>0</v>
      </c>
      <c r="Z32" s="29">
        <f t="shared" ca="1" si="68"/>
        <v>0</v>
      </c>
      <c r="AA32" s="29">
        <f t="shared" ca="1" si="68"/>
        <v>0</v>
      </c>
      <c r="AB32" s="29">
        <f t="shared" ca="1" si="68"/>
        <v>0</v>
      </c>
      <c r="AC32" s="29">
        <f t="shared" ca="1" si="68"/>
        <v>0</v>
      </c>
      <c r="AD32" s="29">
        <f t="shared" ca="1" si="68"/>
        <v>0</v>
      </c>
      <c r="AE32" s="29">
        <f t="shared" ca="1" si="68"/>
        <v>0</v>
      </c>
      <c r="AF32" s="33" t="str">
        <f t="shared" ca="1" si="49"/>
        <v>Modified to reflect pilot scope</v>
      </c>
      <c r="AG32" s="38"/>
      <c r="AH32" s="39"/>
      <c r="AI32" s="28">
        <f t="shared" ca="1" si="50"/>
        <v>1.4999999999999999E-2</v>
      </c>
      <c r="AJ32">
        <f t="shared" ca="1" si="51"/>
        <v>3.5</v>
      </c>
      <c r="AK32" s="28">
        <f t="shared" ca="1" si="52"/>
        <v>0.01</v>
      </c>
      <c r="AL32" s="20" t="str">
        <f t="shared" si="53"/>
        <v>General ServiceSteady State Participation Rate</v>
      </c>
      <c r="AM32" s="20" t="str">
        <f t="shared" si="54"/>
        <v xml:space="preserve">General ServiceProgram ramp up period </v>
      </c>
      <c r="AN32" s="20" t="str">
        <f t="shared" ref="AN32" si="69">"Market Potential"&amp;B32</f>
        <v>Market PotentialWA</v>
      </c>
      <c r="AO32" s="20" t="str">
        <f t="shared" si="56"/>
        <v>General ServiceProgram Dropout Rate (Attrition)</v>
      </c>
      <c r="AR32" s="54">
        <v>0</v>
      </c>
      <c r="AS32" s="51">
        <v>1</v>
      </c>
      <c r="AT32" s="51">
        <v>1</v>
      </c>
      <c r="AU32" s="51">
        <v>1</v>
      </c>
      <c r="AV32" s="51">
        <v>1</v>
      </c>
      <c r="AW32" s="51">
        <v>1</v>
      </c>
      <c r="AX32" s="51">
        <v>1</v>
      </c>
      <c r="AY32" s="51">
        <v>1</v>
      </c>
      <c r="AZ32" s="51">
        <v>1</v>
      </c>
      <c r="BA32" s="51">
        <v>1</v>
      </c>
      <c r="BB32" s="51">
        <v>1</v>
      </c>
      <c r="BC32" s="51">
        <v>1</v>
      </c>
      <c r="BD32" s="51">
        <v>1</v>
      </c>
      <c r="BE32" s="51">
        <v>1</v>
      </c>
      <c r="BF32" s="51">
        <v>1</v>
      </c>
      <c r="BG32" s="51">
        <v>1</v>
      </c>
      <c r="BH32" s="51">
        <v>1</v>
      </c>
      <c r="BI32" s="51">
        <v>1</v>
      </c>
      <c r="BJ32" s="51">
        <v>1</v>
      </c>
      <c r="BK32" s="51">
        <v>1</v>
      </c>
      <c r="BL32" s="51">
        <v>1</v>
      </c>
      <c r="BM32" s="51">
        <v>1</v>
      </c>
      <c r="BN32" s="51">
        <v>1</v>
      </c>
      <c r="BO32" s="51">
        <v>1</v>
      </c>
      <c r="BP32" s="51">
        <v>1</v>
      </c>
      <c r="BQ32" s="51">
        <v>1</v>
      </c>
    </row>
    <row r="33" spans="1:64" x14ac:dyDescent="0.25">
      <c r="A33" s="2" t="str">
        <f t="shared" si="47"/>
        <v>WAGeneral ServicePilot-CTA-2045 HPWHProgram Dropout Rate (Attrition)</v>
      </c>
      <c r="B33" t="s">
        <v>151</v>
      </c>
      <c r="C33" t="s">
        <v>232</v>
      </c>
      <c r="D33" t="s">
        <v>579</v>
      </c>
      <c r="E33" t="s">
        <v>75</v>
      </c>
      <c r="F33" t="s">
        <v>12</v>
      </c>
      <c r="G33" s="29">
        <f t="shared" ref="G33:AE33" ca="1" si="70">$AK33</f>
        <v>0.01</v>
      </c>
      <c r="H33" s="29">
        <f t="shared" ca="1" si="70"/>
        <v>0.01</v>
      </c>
      <c r="I33" s="29">
        <f t="shared" ca="1" si="70"/>
        <v>0.01</v>
      </c>
      <c r="J33" s="29">
        <f t="shared" ca="1" si="70"/>
        <v>0.01</v>
      </c>
      <c r="K33" s="29">
        <f t="shared" ca="1" si="70"/>
        <v>0.01</v>
      </c>
      <c r="L33" s="29">
        <f t="shared" ca="1" si="70"/>
        <v>0.01</v>
      </c>
      <c r="M33" s="29">
        <f t="shared" ca="1" si="70"/>
        <v>0.01</v>
      </c>
      <c r="N33" s="29">
        <f t="shared" ca="1" si="70"/>
        <v>0.01</v>
      </c>
      <c r="O33" s="29">
        <f t="shared" ca="1" si="70"/>
        <v>0.01</v>
      </c>
      <c r="P33" s="29">
        <f t="shared" ca="1" si="70"/>
        <v>0.01</v>
      </c>
      <c r="Q33" s="29">
        <f t="shared" ca="1" si="70"/>
        <v>0.01</v>
      </c>
      <c r="R33" s="29">
        <f t="shared" ca="1" si="70"/>
        <v>0.01</v>
      </c>
      <c r="S33" s="29">
        <f t="shared" ca="1" si="70"/>
        <v>0.01</v>
      </c>
      <c r="T33" s="29">
        <f t="shared" ca="1" si="70"/>
        <v>0.01</v>
      </c>
      <c r="U33" s="29">
        <f t="shared" ca="1" si="70"/>
        <v>0.01</v>
      </c>
      <c r="V33" s="29">
        <f t="shared" ca="1" si="70"/>
        <v>0.01</v>
      </c>
      <c r="W33" s="29">
        <f t="shared" ca="1" si="70"/>
        <v>0.01</v>
      </c>
      <c r="X33" s="29">
        <f t="shared" ca="1" si="70"/>
        <v>0.01</v>
      </c>
      <c r="Y33" s="29">
        <f t="shared" ca="1" si="70"/>
        <v>0.01</v>
      </c>
      <c r="Z33" s="29">
        <f t="shared" ca="1" si="70"/>
        <v>0.01</v>
      </c>
      <c r="AA33" s="29">
        <f t="shared" ca="1" si="70"/>
        <v>0.01</v>
      </c>
      <c r="AB33" s="29">
        <f t="shared" ca="1" si="70"/>
        <v>0.01</v>
      </c>
      <c r="AC33" s="29">
        <f t="shared" ca="1" si="70"/>
        <v>0.01</v>
      </c>
      <c r="AD33" s="29">
        <f t="shared" ca="1" si="70"/>
        <v>0.01</v>
      </c>
      <c r="AE33" s="29">
        <f t="shared" ca="1" si="70"/>
        <v>0.01</v>
      </c>
      <c r="AF33" s="33" t="str">
        <f t="shared" ca="1" si="49"/>
        <v>Modified to reflect pilot scope</v>
      </c>
      <c r="AG33" s="38"/>
      <c r="AH33" s="39"/>
      <c r="AI33" s="28">
        <f t="shared" ca="1" si="50"/>
        <v>1.4999999999999999E-2</v>
      </c>
      <c r="AJ33">
        <f t="shared" ca="1" si="51"/>
        <v>3.5</v>
      </c>
      <c r="AK33" s="28">
        <f t="shared" ca="1" si="52"/>
        <v>0.01</v>
      </c>
      <c r="AL33" s="20" t="str">
        <f t="shared" si="53"/>
        <v>General ServiceSteady State Participation Rate</v>
      </c>
      <c r="AM33" s="20" t="str">
        <f t="shared" si="54"/>
        <v xml:space="preserve">General ServiceProgram ramp up period </v>
      </c>
      <c r="AN33" s="20" t="str">
        <f t="shared" ref="AN33" si="71">"Market Potential"&amp;B33</f>
        <v>Market PotentialWA</v>
      </c>
      <c r="AO33" s="20" t="str">
        <f t="shared" si="56"/>
        <v>General ServiceProgram Dropout Rate (Attrition)</v>
      </c>
    </row>
    <row r="34" spans="1:64" x14ac:dyDescent="0.25">
      <c r="A34" s="2" t="str">
        <f>B34&amp;C34&amp;D34&amp;E34</f>
        <v>WAResidentialPilot-Ancillary HPWHMarket Potential</v>
      </c>
      <c r="B34" t="s">
        <v>151</v>
      </c>
      <c r="C34" t="s">
        <v>13</v>
      </c>
      <c r="D34" t="s">
        <v>580</v>
      </c>
      <c r="E34" t="s">
        <v>284</v>
      </c>
      <c r="F34" t="s">
        <v>74</v>
      </c>
      <c r="G34" s="29">
        <f t="shared" ref="G34:AE34" ca="1" si="72">$AI34*INDEX($AS$9:$BQ$32, MATCH($AJ34, $AR$9:$AR$32, 0),MATCH(G$1,$AS$8:$BQ$8,0))</f>
        <v>8.0000000000000002E-3</v>
      </c>
      <c r="H34" s="29">
        <f t="shared" ca="1" si="72"/>
        <v>1.2800000000000001E-2</v>
      </c>
      <c r="I34" s="29">
        <f t="shared" ca="1" si="72"/>
        <v>1.6E-2</v>
      </c>
      <c r="J34" s="29">
        <f t="shared" ca="1" si="72"/>
        <v>0</v>
      </c>
      <c r="K34" s="29">
        <f t="shared" ca="1" si="72"/>
        <v>0</v>
      </c>
      <c r="L34" s="29">
        <f t="shared" ca="1" si="72"/>
        <v>0</v>
      </c>
      <c r="M34" s="29">
        <f t="shared" ca="1" si="72"/>
        <v>0</v>
      </c>
      <c r="N34" s="29">
        <f t="shared" ca="1" si="72"/>
        <v>0</v>
      </c>
      <c r="O34" s="29">
        <f t="shared" ca="1" si="72"/>
        <v>0</v>
      </c>
      <c r="P34" s="29">
        <f t="shared" ca="1" si="72"/>
        <v>0</v>
      </c>
      <c r="Q34" s="29">
        <f t="shared" ca="1" si="72"/>
        <v>0</v>
      </c>
      <c r="R34" s="29">
        <f t="shared" ca="1" si="72"/>
        <v>0</v>
      </c>
      <c r="S34" s="29">
        <f t="shared" ca="1" si="72"/>
        <v>0</v>
      </c>
      <c r="T34" s="29">
        <f t="shared" ca="1" si="72"/>
        <v>0</v>
      </c>
      <c r="U34" s="29">
        <f t="shared" ca="1" si="72"/>
        <v>0</v>
      </c>
      <c r="V34" s="29">
        <f t="shared" ca="1" si="72"/>
        <v>0</v>
      </c>
      <c r="W34" s="29">
        <f t="shared" ca="1" si="72"/>
        <v>0</v>
      </c>
      <c r="X34" s="29">
        <f t="shared" ca="1" si="72"/>
        <v>0</v>
      </c>
      <c r="Y34" s="29">
        <f t="shared" ca="1" si="72"/>
        <v>0</v>
      </c>
      <c r="Z34" s="29">
        <f t="shared" ca="1" si="72"/>
        <v>0</v>
      </c>
      <c r="AA34" s="29">
        <f t="shared" ca="1" si="72"/>
        <v>0</v>
      </c>
      <c r="AB34" s="29">
        <f t="shared" ca="1" si="72"/>
        <v>0</v>
      </c>
      <c r="AC34" s="29">
        <f t="shared" ca="1" si="72"/>
        <v>0</v>
      </c>
      <c r="AD34" s="29">
        <f t="shared" ca="1" si="72"/>
        <v>0</v>
      </c>
      <c r="AE34" s="29">
        <f t="shared" ca="1" si="72"/>
        <v>0</v>
      </c>
      <c r="AF34" s="33" t="str">
        <f t="shared" ca="1" si="49"/>
        <v>Modified to reflect pilot scope</v>
      </c>
      <c r="AG34" s="38"/>
      <c r="AH34" s="39"/>
      <c r="AI34" s="28">
        <f t="shared" ca="1" si="50"/>
        <v>1.6E-2</v>
      </c>
      <c r="AJ34">
        <f t="shared" ca="1" si="51"/>
        <v>3.5</v>
      </c>
      <c r="AK34" s="28">
        <f t="shared" ca="1" si="52"/>
        <v>0.01</v>
      </c>
      <c r="AL34" s="20" t="str">
        <f>C34&amp;$AI$1</f>
        <v>ResidentialSteady State Participation Rate</v>
      </c>
      <c r="AM34" s="20" t="str">
        <f>C34&amp;$AJ$1</f>
        <v xml:space="preserve">ResidentialProgram ramp up period </v>
      </c>
      <c r="AN34" s="20" t="str">
        <f t="shared" ref="AN34" si="73">"Market Potential"&amp;B34</f>
        <v>Market PotentialWA</v>
      </c>
      <c r="AO34" s="20" t="str">
        <f>C34&amp;$AK$1</f>
        <v>ResidentialProgram Dropout Rate (Attrition)</v>
      </c>
    </row>
    <row r="35" spans="1:64" x14ac:dyDescent="0.25">
      <c r="A35" s="2" t="str">
        <f>B35&amp;C35&amp;D35&amp;E35</f>
        <v>WAResidentialPilot-Ancillary HPWHProgram Dropout Rate (Attrition)</v>
      </c>
      <c r="B35" t="s">
        <v>151</v>
      </c>
      <c r="C35" t="s">
        <v>13</v>
      </c>
      <c r="D35" t="s">
        <v>580</v>
      </c>
      <c r="E35" t="s">
        <v>75</v>
      </c>
      <c r="F35" t="s">
        <v>12</v>
      </c>
      <c r="G35" s="29">
        <f t="shared" ref="G35:AE35" ca="1" si="74">$AK35</f>
        <v>0.01</v>
      </c>
      <c r="H35" s="29">
        <f t="shared" ca="1" si="74"/>
        <v>0.01</v>
      </c>
      <c r="I35" s="29">
        <f t="shared" ca="1" si="74"/>
        <v>0.01</v>
      </c>
      <c r="J35" s="29">
        <f t="shared" ca="1" si="74"/>
        <v>0.01</v>
      </c>
      <c r="K35" s="29">
        <f t="shared" ca="1" si="74"/>
        <v>0.01</v>
      </c>
      <c r="L35" s="29">
        <f t="shared" ca="1" si="74"/>
        <v>0.01</v>
      </c>
      <c r="M35" s="29">
        <f t="shared" ca="1" si="74"/>
        <v>0.01</v>
      </c>
      <c r="N35" s="29">
        <f t="shared" ca="1" si="74"/>
        <v>0.01</v>
      </c>
      <c r="O35" s="29">
        <f t="shared" ca="1" si="74"/>
        <v>0.01</v>
      </c>
      <c r="P35" s="29">
        <f t="shared" ca="1" si="74"/>
        <v>0.01</v>
      </c>
      <c r="Q35" s="29">
        <f t="shared" ca="1" si="74"/>
        <v>0.01</v>
      </c>
      <c r="R35" s="29">
        <f t="shared" ca="1" si="74"/>
        <v>0.01</v>
      </c>
      <c r="S35" s="29">
        <f t="shared" ca="1" si="74"/>
        <v>0.01</v>
      </c>
      <c r="T35" s="29">
        <f t="shared" ca="1" si="74"/>
        <v>0.01</v>
      </c>
      <c r="U35" s="29">
        <f t="shared" ca="1" si="74"/>
        <v>0.01</v>
      </c>
      <c r="V35" s="29">
        <f t="shared" ca="1" si="74"/>
        <v>0.01</v>
      </c>
      <c r="W35" s="29">
        <f t="shared" ca="1" si="74"/>
        <v>0.01</v>
      </c>
      <c r="X35" s="29">
        <f t="shared" ca="1" si="74"/>
        <v>0.01</v>
      </c>
      <c r="Y35" s="29">
        <f t="shared" ca="1" si="74"/>
        <v>0.01</v>
      </c>
      <c r="Z35" s="29">
        <f t="shared" ca="1" si="74"/>
        <v>0.01</v>
      </c>
      <c r="AA35" s="29">
        <f t="shared" ca="1" si="74"/>
        <v>0.01</v>
      </c>
      <c r="AB35" s="29">
        <f t="shared" ca="1" si="74"/>
        <v>0.01</v>
      </c>
      <c r="AC35" s="29">
        <f t="shared" ca="1" si="74"/>
        <v>0.01</v>
      </c>
      <c r="AD35" s="29">
        <f t="shared" ca="1" si="74"/>
        <v>0.01</v>
      </c>
      <c r="AE35" s="29">
        <f t="shared" ca="1" si="74"/>
        <v>0.01</v>
      </c>
      <c r="AF35" s="33" t="str">
        <f t="shared" ca="1" si="49"/>
        <v>Modified to reflect pilot scope</v>
      </c>
      <c r="AG35" s="38"/>
      <c r="AH35" s="39"/>
      <c r="AI35" s="28">
        <f t="shared" ca="1" si="50"/>
        <v>1.6E-2</v>
      </c>
      <c r="AJ35">
        <f t="shared" ca="1" si="51"/>
        <v>3.5</v>
      </c>
      <c r="AK35" s="28">
        <f t="shared" ca="1" si="52"/>
        <v>0.01</v>
      </c>
      <c r="AL35" s="20" t="str">
        <f>C35&amp;$AI$1</f>
        <v>ResidentialSteady State Participation Rate</v>
      </c>
      <c r="AM35" s="20" t="str">
        <f>C35&amp;$AJ$1</f>
        <v xml:space="preserve">ResidentialProgram ramp up period </v>
      </c>
      <c r="AN35" s="20" t="str">
        <f t="shared" ref="AN35" si="75">"Market Potential"&amp;B35</f>
        <v>Market PotentialWA</v>
      </c>
      <c r="AO35" s="20" t="str">
        <f>C35&amp;$AK$1</f>
        <v>ResidentialProgram Dropout Rate (Attrition)</v>
      </c>
      <c r="AR35" t="s">
        <v>539</v>
      </c>
      <c r="AT35" s="139">
        <v>0.1</v>
      </c>
      <c r="AU35" s="139">
        <v>0.12</v>
      </c>
      <c r="AV35" s="139">
        <v>0.16</v>
      </c>
      <c r="AW35" s="139">
        <v>0.16</v>
      </c>
      <c r="AX35" s="139">
        <v>0.18</v>
      </c>
      <c r="AY35" s="139">
        <v>0.2</v>
      </c>
    </row>
    <row r="36" spans="1:64" x14ac:dyDescent="0.25">
      <c r="A36" s="2" t="str">
        <f>B36&amp;C36&amp;D36&amp;E36</f>
        <v>WAGeneral ServicePilot-Ancillary HPWHMarket Potential</v>
      </c>
      <c r="B36" t="s">
        <v>151</v>
      </c>
      <c r="C36" t="s">
        <v>232</v>
      </c>
      <c r="D36" t="s">
        <v>580</v>
      </c>
      <c r="E36" t="s">
        <v>284</v>
      </c>
      <c r="F36" t="s">
        <v>74</v>
      </c>
      <c r="G36" s="29">
        <f t="shared" ref="G36:AE36" ca="1" si="76">$AI36*INDEX($AS$9:$BQ$32, MATCH($AJ36, $AR$9:$AR$32, 0),MATCH(G$1,$AS$8:$BQ$8,0))</f>
        <v>7.4999999999999997E-3</v>
      </c>
      <c r="H36" s="29">
        <f t="shared" ca="1" si="76"/>
        <v>1.2E-2</v>
      </c>
      <c r="I36" s="29">
        <f t="shared" ca="1" si="76"/>
        <v>1.4999999999999999E-2</v>
      </c>
      <c r="J36" s="29">
        <f t="shared" ca="1" si="76"/>
        <v>0</v>
      </c>
      <c r="K36" s="29">
        <f t="shared" ca="1" si="76"/>
        <v>0</v>
      </c>
      <c r="L36" s="29">
        <f t="shared" ca="1" si="76"/>
        <v>0</v>
      </c>
      <c r="M36" s="29">
        <f t="shared" ca="1" si="76"/>
        <v>0</v>
      </c>
      <c r="N36" s="29">
        <f t="shared" ca="1" si="76"/>
        <v>0</v>
      </c>
      <c r="O36" s="29">
        <f t="shared" ca="1" si="76"/>
        <v>0</v>
      </c>
      <c r="P36" s="29">
        <f t="shared" ca="1" si="76"/>
        <v>0</v>
      </c>
      <c r="Q36" s="29">
        <f t="shared" ca="1" si="76"/>
        <v>0</v>
      </c>
      <c r="R36" s="29">
        <f t="shared" ca="1" si="76"/>
        <v>0</v>
      </c>
      <c r="S36" s="29">
        <f t="shared" ca="1" si="76"/>
        <v>0</v>
      </c>
      <c r="T36" s="29">
        <f t="shared" ca="1" si="76"/>
        <v>0</v>
      </c>
      <c r="U36" s="29">
        <f t="shared" ca="1" si="76"/>
        <v>0</v>
      </c>
      <c r="V36" s="29">
        <f t="shared" ca="1" si="76"/>
        <v>0</v>
      </c>
      <c r="W36" s="29">
        <f t="shared" ca="1" si="76"/>
        <v>0</v>
      </c>
      <c r="X36" s="29">
        <f t="shared" ca="1" si="76"/>
        <v>0</v>
      </c>
      <c r="Y36" s="29">
        <f t="shared" ca="1" si="76"/>
        <v>0</v>
      </c>
      <c r="Z36" s="29">
        <f t="shared" ca="1" si="76"/>
        <v>0</v>
      </c>
      <c r="AA36" s="29">
        <f t="shared" ca="1" si="76"/>
        <v>0</v>
      </c>
      <c r="AB36" s="29">
        <f t="shared" ca="1" si="76"/>
        <v>0</v>
      </c>
      <c r="AC36" s="29">
        <f t="shared" ca="1" si="76"/>
        <v>0</v>
      </c>
      <c r="AD36" s="29">
        <f t="shared" ca="1" si="76"/>
        <v>0</v>
      </c>
      <c r="AE36" s="29">
        <f t="shared" ca="1" si="76"/>
        <v>0</v>
      </c>
      <c r="AF36" s="33" t="str">
        <f t="shared" ca="1" si="49"/>
        <v>Modified to reflect pilot scope</v>
      </c>
      <c r="AG36" s="38"/>
      <c r="AH36" s="39"/>
      <c r="AI36" s="28">
        <f t="shared" ca="1" si="50"/>
        <v>1.4999999999999999E-2</v>
      </c>
      <c r="AJ36">
        <f t="shared" ca="1" si="51"/>
        <v>3.5</v>
      </c>
      <c r="AK36" s="28">
        <f t="shared" ca="1" si="52"/>
        <v>0.01</v>
      </c>
      <c r="AL36" s="20" t="str">
        <f t="shared" ref="AL36:AL41" si="77">C36&amp;$AI$1</f>
        <v>General ServiceSteady State Participation Rate</v>
      </c>
      <c r="AM36" s="20" t="str">
        <f t="shared" ref="AM36:AM41" si="78">C36&amp;$AJ$1</f>
        <v xml:space="preserve">General ServiceProgram ramp up period </v>
      </c>
      <c r="AN36" s="20" t="str">
        <f t="shared" ref="AN36" si="79">"Market Potential"&amp;B36</f>
        <v>Market PotentialWA</v>
      </c>
      <c r="AO36" s="20" t="str">
        <f t="shared" ref="AO36:AO41" si="80">C36&amp;$AK$1</f>
        <v>General ServiceProgram Dropout Rate (Attrition)</v>
      </c>
      <c r="AR36" t="s">
        <v>540</v>
      </c>
      <c r="AT36" s="139">
        <v>0.06</v>
      </c>
      <c r="AU36" s="139">
        <v>0.08</v>
      </c>
      <c r="AV36" s="139">
        <v>0.08</v>
      </c>
      <c r="AW36" s="139">
        <v>0.1</v>
      </c>
      <c r="AX36" s="139">
        <v>0.1</v>
      </c>
      <c r="AY36" s="139">
        <v>0.13</v>
      </c>
      <c r="AZ36" s="139">
        <v>0.13</v>
      </c>
      <c r="BA36" s="139">
        <v>0.13</v>
      </c>
      <c r="BB36" s="139">
        <v>0.15</v>
      </c>
      <c r="BC36" s="139"/>
      <c r="BD36" s="139"/>
      <c r="BE36" s="139"/>
      <c r="BF36" s="139"/>
    </row>
    <row r="37" spans="1:64" x14ac:dyDescent="0.25">
      <c r="A37" s="2" t="str">
        <f>B37&amp;C37&amp;D37&amp;E37</f>
        <v>WAGeneral ServicePilot-Ancillary HPWHProgram Dropout Rate (Attrition)</v>
      </c>
      <c r="B37" t="s">
        <v>151</v>
      </c>
      <c r="C37" t="s">
        <v>232</v>
      </c>
      <c r="D37" t="s">
        <v>580</v>
      </c>
      <c r="E37" t="s">
        <v>75</v>
      </c>
      <c r="F37" t="s">
        <v>12</v>
      </c>
      <c r="G37" s="29">
        <f t="shared" ref="G37:AE37" ca="1" si="81">$AK37</f>
        <v>0.01</v>
      </c>
      <c r="H37" s="29">
        <f t="shared" ca="1" si="81"/>
        <v>0.01</v>
      </c>
      <c r="I37" s="29">
        <f t="shared" ca="1" si="81"/>
        <v>0.01</v>
      </c>
      <c r="J37" s="29">
        <f t="shared" ca="1" si="81"/>
        <v>0.01</v>
      </c>
      <c r="K37" s="29">
        <f t="shared" ca="1" si="81"/>
        <v>0.01</v>
      </c>
      <c r="L37" s="29">
        <f t="shared" ca="1" si="81"/>
        <v>0.01</v>
      </c>
      <c r="M37" s="29">
        <f t="shared" ca="1" si="81"/>
        <v>0.01</v>
      </c>
      <c r="N37" s="29">
        <f t="shared" ca="1" si="81"/>
        <v>0.01</v>
      </c>
      <c r="O37" s="29">
        <f t="shared" ca="1" si="81"/>
        <v>0.01</v>
      </c>
      <c r="P37" s="29">
        <f t="shared" ca="1" si="81"/>
        <v>0.01</v>
      </c>
      <c r="Q37" s="29">
        <f t="shared" ca="1" si="81"/>
        <v>0.01</v>
      </c>
      <c r="R37" s="29">
        <f t="shared" ca="1" si="81"/>
        <v>0.01</v>
      </c>
      <c r="S37" s="29">
        <f t="shared" ca="1" si="81"/>
        <v>0.01</v>
      </c>
      <c r="T37" s="29">
        <f t="shared" ca="1" si="81"/>
        <v>0.01</v>
      </c>
      <c r="U37" s="29">
        <f t="shared" ca="1" si="81"/>
        <v>0.01</v>
      </c>
      <c r="V37" s="29">
        <f t="shared" ca="1" si="81"/>
        <v>0.01</v>
      </c>
      <c r="W37" s="29">
        <f t="shared" ca="1" si="81"/>
        <v>0.01</v>
      </c>
      <c r="X37" s="29">
        <f t="shared" ca="1" si="81"/>
        <v>0.01</v>
      </c>
      <c r="Y37" s="29">
        <f t="shared" ca="1" si="81"/>
        <v>0.01</v>
      </c>
      <c r="Z37" s="29">
        <f t="shared" ca="1" si="81"/>
        <v>0.01</v>
      </c>
      <c r="AA37" s="29">
        <f t="shared" ca="1" si="81"/>
        <v>0.01</v>
      </c>
      <c r="AB37" s="29">
        <f t="shared" ca="1" si="81"/>
        <v>0.01</v>
      </c>
      <c r="AC37" s="29">
        <f t="shared" ca="1" si="81"/>
        <v>0.01</v>
      </c>
      <c r="AD37" s="29">
        <f t="shared" ca="1" si="81"/>
        <v>0.01</v>
      </c>
      <c r="AE37" s="29">
        <f t="shared" ca="1" si="81"/>
        <v>0.01</v>
      </c>
      <c r="AF37" s="33" t="str">
        <f t="shared" ca="1" si="49"/>
        <v>Modified to reflect pilot scope</v>
      </c>
      <c r="AG37" s="38"/>
      <c r="AH37" s="39"/>
      <c r="AI37" s="28">
        <f t="shared" ca="1" si="50"/>
        <v>1.4999999999999999E-2</v>
      </c>
      <c r="AJ37">
        <f t="shared" ca="1" si="51"/>
        <v>3.5</v>
      </c>
      <c r="AK37" s="28">
        <f t="shared" ca="1" si="52"/>
        <v>0.01</v>
      </c>
      <c r="AL37" s="20" t="str">
        <f t="shared" si="77"/>
        <v>General ServiceSteady State Participation Rate</v>
      </c>
      <c r="AM37" s="20" t="str">
        <f t="shared" si="78"/>
        <v xml:space="preserve">General ServiceProgram ramp up period </v>
      </c>
      <c r="AN37" s="20" t="str">
        <f t="shared" ref="AN37" si="82">"Market Potential"&amp;B37</f>
        <v>Market PotentialWA</v>
      </c>
      <c r="AO37" s="20" t="str">
        <f t="shared" si="80"/>
        <v>General ServiceProgram Dropout Rate (Attrition)</v>
      </c>
      <c r="AR37" t="s">
        <v>543</v>
      </c>
      <c r="AT37" s="139">
        <v>0.04</v>
      </c>
      <c r="AU37" s="139">
        <v>0.04</v>
      </c>
      <c r="AV37" s="139">
        <v>0.06</v>
      </c>
      <c r="AW37" s="139">
        <v>0.06</v>
      </c>
      <c r="AX37" s="139">
        <v>0.06</v>
      </c>
      <c r="AY37" s="139">
        <v>0.06</v>
      </c>
      <c r="AZ37" s="139">
        <v>0.08</v>
      </c>
      <c r="BA37" s="139">
        <v>0.08</v>
      </c>
      <c r="BB37" s="139">
        <v>0.08</v>
      </c>
      <c r="BC37" s="139">
        <v>0.1</v>
      </c>
      <c r="BD37" s="139">
        <v>0.1</v>
      </c>
      <c r="BE37" s="139">
        <v>0.1</v>
      </c>
      <c r="BF37" s="139">
        <v>0.12</v>
      </c>
      <c r="BG37" s="139"/>
      <c r="BH37" s="139"/>
      <c r="BI37" s="139"/>
      <c r="BJ37" s="139"/>
      <c r="BK37" s="139"/>
      <c r="BL37" s="139"/>
    </row>
    <row r="38" spans="1:64" x14ac:dyDescent="0.25">
      <c r="A38" s="2" t="str">
        <f t="shared" ref="A38:A41" si="83">B38&amp;C38&amp;D38&amp;E38</f>
        <v>WAResidentialParent-CTA-2045 HPWHMarket Potential</v>
      </c>
      <c r="B38" t="s">
        <v>151</v>
      </c>
      <c r="C38" t="s">
        <v>13</v>
      </c>
      <c r="D38" t="s">
        <v>573</v>
      </c>
      <c r="E38" t="s">
        <v>284</v>
      </c>
      <c r="F38" t="s">
        <v>74</v>
      </c>
      <c r="G38" s="29">
        <f t="shared" ref="G38:AE38" ca="1" si="84">$AI38*INDEX($AS$9:$BQ$32, MATCH($AJ38, $AR$9:$AR$32, 0),MATCH(G$1,$AS$8:$BQ$8,0))</f>
        <v>0.02</v>
      </c>
      <c r="H38" s="29">
        <f t="shared" ca="1" si="84"/>
        <v>0.05</v>
      </c>
      <c r="I38" s="29">
        <f t="shared" ca="1" si="84"/>
        <v>0.09</v>
      </c>
      <c r="J38" s="29">
        <f t="shared" ca="1" si="84"/>
        <v>0.13</v>
      </c>
      <c r="K38" s="29">
        <f t="shared" ca="1" si="84"/>
        <v>0.18</v>
      </c>
      <c r="L38" s="29">
        <f t="shared" ca="1" si="84"/>
        <v>0.22999999999999998</v>
      </c>
      <c r="M38" s="29">
        <f t="shared" ca="1" si="84"/>
        <v>0.29499999999999998</v>
      </c>
      <c r="N38" s="29">
        <f t="shared" ca="1" si="84"/>
        <v>0.36</v>
      </c>
      <c r="O38" s="29">
        <f t="shared" ca="1" si="84"/>
        <v>0.42499999999999999</v>
      </c>
      <c r="P38" s="29">
        <f t="shared" ca="1" si="84"/>
        <v>0.5</v>
      </c>
      <c r="Q38" s="29">
        <f t="shared" ca="1" si="84"/>
        <v>0.5</v>
      </c>
      <c r="R38" s="29">
        <f t="shared" ca="1" si="84"/>
        <v>0.5</v>
      </c>
      <c r="S38" s="29">
        <f t="shared" ca="1" si="84"/>
        <v>0.5</v>
      </c>
      <c r="T38" s="29">
        <f t="shared" ca="1" si="84"/>
        <v>0.5</v>
      </c>
      <c r="U38" s="29">
        <f t="shared" ca="1" si="84"/>
        <v>0.5</v>
      </c>
      <c r="V38" s="29">
        <f t="shared" ca="1" si="84"/>
        <v>0.5</v>
      </c>
      <c r="W38" s="29">
        <f t="shared" ca="1" si="84"/>
        <v>0.5</v>
      </c>
      <c r="X38" s="29">
        <f t="shared" ca="1" si="84"/>
        <v>0.5</v>
      </c>
      <c r="Y38" s="29">
        <f t="shared" ca="1" si="84"/>
        <v>0.5</v>
      </c>
      <c r="Z38" s="29">
        <f t="shared" ca="1" si="84"/>
        <v>0.5</v>
      </c>
      <c r="AA38" s="29">
        <f t="shared" ca="1" si="84"/>
        <v>0.5</v>
      </c>
      <c r="AB38" s="29">
        <f t="shared" ca="1" si="84"/>
        <v>0.5</v>
      </c>
      <c r="AC38" s="29">
        <f t="shared" ca="1" si="84"/>
        <v>0.5</v>
      </c>
      <c r="AD38" s="29">
        <f t="shared" ca="1" si="84"/>
        <v>0.5</v>
      </c>
      <c r="AE38" s="29">
        <f t="shared" ca="1" si="84"/>
        <v>0.5</v>
      </c>
      <c r="AF38" s="33" t="str">
        <f t="shared" ref="AF38" ca="1" si="85">IFERROR(INDEX(INDIRECT("'"&amp;D38&amp;"'!A1:T300"),MATCH(AL38,INDIRECT("'"&amp;D38&amp;"'!A1:A300"),0),10),"")</f>
        <v>NWPC Electric Resistance Grid-Ready Summer/Winter Participation- 10 yr ramp rate</v>
      </c>
      <c r="AG38" s="38"/>
      <c r="AH38" s="39"/>
      <c r="AI38" s="28">
        <f t="shared" ref="AI38" ca="1" si="86">IFERROR(INDEX(INDIRECT("'"&amp;D38&amp;"'!A1:T300"),MATCH(AL38,INDIRECT("'"&amp;D38&amp;"'!A1:A300"),0),MATCH(AN38,INDIRECT("'"&amp;D38&amp;"'!A1:T1"),0)),"")</f>
        <v>0.5</v>
      </c>
      <c r="AJ38">
        <f t="shared" ref="AJ38" ca="1" si="87">IFERROR(INDEX(INDIRECT("'"&amp;D38&amp;"'!A1:T300"),MATCH(AM38,INDIRECT("'"&amp;D38&amp;"'!A1:A300"),0),MATCH(AN38,INDIRECT("'"&amp;D38&amp;"'!A1:T1"),0)),"")</f>
        <v>10</v>
      </c>
      <c r="AK38" s="28">
        <f t="shared" ref="AK38" ca="1" si="88">IFERROR(INDEX(INDIRECT("'"&amp;D38&amp;"'!A1:T300"),MATCH(AO38,INDIRECT("'"&amp;D38&amp;"'!A1:A300"),0),MATCH(AN38,INDIRECT("'"&amp;D38&amp;"'!A1:T1"),0)),"")</f>
        <v>0.01</v>
      </c>
      <c r="AL38" s="20" t="str">
        <f t="shared" si="77"/>
        <v>ResidentialSteady State Participation Rate</v>
      </c>
      <c r="AM38" s="20" t="str">
        <f t="shared" si="78"/>
        <v xml:space="preserve">ResidentialProgram ramp up period </v>
      </c>
      <c r="AN38" s="20" t="str">
        <f t="shared" ref="AN38" si="89">"Market Potential"&amp;B38</f>
        <v>Market PotentialWA</v>
      </c>
      <c r="AO38" s="20" t="str">
        <f t="shared" si="80"/>
        <v>ResidentialProgram Dropout Rate (Attrition)</v>
      </c>
      <c r="AR38" t="s">
        <v>541</v>
      </c>
      <c r="AT38" s="139">
        <v>0.02</v>
      </c>
      <c r="AU38" s="139">
        <v>0.04</v>
      </c>
      <c r="AV38" s="139">
        <v>0.04</v>
      </c>
      <c r="AW38" s="139">
        <v>0.04</v>
      </c>
      <c r="AX38" s="139">
        <v>0.06</v>
      </c>
      <c r="AY38" s="139">
        <v>0.06</v>
      </c>
      <c r="AZ38" s="139">
        <v>0.06</v>
      </c>
      <c r="BA38" s="139">
        <v>0.08</v>
      </c>
      <c r="BB38" s="139">
        <v>0.08</v>
      </c>
      <c r="BC38" s="139">
        <v>0.08</v>
      </c>
      <c r="BD38" s="139">
        <v>0.1</v>
      </c>
      <c r="BE38" s="139">
        <v>0.1</v>
      </c>
      <c r="BF38" s="139">
        <v>0.1</v>
      </c>
      <c r="BG38" s="139">
        <v>0.12</v>
      </c>
    </row>
    <row r="39" spans="1:64" x14ac:dyDescent="0.25">
      <c r="A39" s="2" t="str">
        <f t="shared" si="83"/>
        <v>WAResidentialParent-CTA-2045 HPWHProgram Dropout Rate (Attrition)</v>
      </c>
      <c r="B39" t="s">
        <v>151</v>
      </c>
      <c r="C39" t="s">
        <v>13</v>
      </c>
      <c r="D39" t="s">
        <v>573</v>
      </c>
      <c r="E39" t="s">
        <v>75</v>
      </c>
      <c r="F39" t="s">
        <v>12</v>
      </c>
      <c r="G39" s="29">
        <f t="shared" ref="G39:AE39" ca="1" si="90">$AK39</f>
        <v>0.01</v>
      </c>
      <c r="H39" s="29">
        <f t="shared" ca="1" si="90"/>
        <v>0.01</v>
      </c>
      <c r="I39" s="29">
        <f t="shared" ca="1" si="90"/>
        <v>0.01</v>
      </c>
      <c r="J39" s="29">
        <f t="shared" ca="1" si="90"/>
        <v>0.01</v>
      </c>
      <c r="K39" s="29">
        <f t="shared" ca="1" si="90"/>
        <v>0.01</v>
      </c>
      <c r="L39" s="29">
        <f t="shared" ca="1" si="90"/>
        <v>0.01</v>
      </c>
      <c r="M39" s="29">
        <f t="shared" ca="1" si="90"/>
        <v>0.01</v>
      </c>
      <c r="N39" s="29">
        <f t="shared" ca="1" si="90"/>
        <v>0.01</v>
      </c>
      <c r="O39" s="29">
        <f t="shared" ca="1" si="90"/>
        <v>0.01</v>
      </c>
      <c r="P39" s="29">
        <f t="shared" ca="1" si="90"/>
        <v>0.01</v>
      </c>
      <c r="Q39" s="29">
        <f t="shared" ca="1" si="90"/>
        <v>0.01</v>
      </c>
      <c r="R39" s="29">
        <f t="shared" ca="1" si="90"/>
        <v>0.01</v>
      </c>
      <c r="S39" s="29">
        <f t="shared" ca="1" si="90"/>
        <v>0.01</v>
      </c>
      <c r="T39" s="29">
        <f t="shared" ca="1" si="90"/>
        <v>0.01</v>
      </c>
      <c r="U39" s="29">
        <f t="shared" ca="1" si="90"/>
        <v>0.01</v>
      </c>
      <c r="V39" s="29">
        <f t="shared" ca="1" si="90"/>
        <v>0.01</v>
      </c>
      <c r="W39" s="29">
        <f t="shared" ca="1" si="90"/>
        <v>0.01</v>
      </c>
      <c r="X39" s="29">
        <f t="shared" ca="1" si="90"/>
        <v>0.01</v>
      </c>
      <c r="Y39" s="29">
        <f t="shared" ca="1" si="90"/>
        <v>0.01</v>
      </c>
      <c r="Z39" s="29">
        <f t="shared" ca="1" si="90"/>
        <v>0.01</v>
      </c>
      <c r="AA39" s="29">
        <f t="shared" ca="1" si="90"/>
        <v>0.01</v>
      </c>
      <c r="AB39" s="29">
        <f t="shared" ca="1" si="90"/>
        <v>0.01</v>
      </c>
      <c r="AC39" s="29">
        <f t="shared" ca="1" si="90"/>
        <v>0.01</v>
      </c>
      <c r="AD39" s="29">
        <f t="shared" ca="1" si="90"/>
        <v>0.01</v>
      </c>
      <c r="AE39" s="29">
        <f t="shared" ca="1" si="90"/>
        <v>0.01</v>
      </c>
      <c r="AF39" s="33" t="str">
        <f t="shared" ref="AF39" ca="1" si="91">IFERROR(INDEX(INDIRECT("'"&amp;D39&amp;"'!A1:T300"),MATCH(AL39,INDIRECT("'"&amp;D39&amp;"'!A1:A300"),0),10),"")</f>
        <v>NWPC Electric Resistance Grid-Ready Summer/Winter Participation- 10 yr ramp rate</v>
      </c>
      <c r="AG39" s="38"/>
      <c r="AH39" s="39"/>
      <c r="AI39" s="28">
        <f t="shared" ref="AI39" ca="1" si="92">IFERROR(INDEX(INDIRECT("'"&amp;D39&amp;"'!A1:T300"),MATCH(AL39,INDIRECT("'"&amp;D39&amp;"'!A1:A300"),0),MATCH(AN39,INDIRECT("'"&amp;D39&amp;"'!A1:T1"),0)),"")</f>
        <v>0.5</v>
      </c>
      <c r="AJ39">
        <f t="shared" ref="AJ39" ca="1" si="93">IFERROR(INDEX(INDIRECT("'"&amp;D39&amp;"'!A1:T300"),MATCH(AM39,INDIRECT("'"&amp;D39&amp;"'!A1:A300"),0),MATCH(AN39,INDIRECT("'"&amp;D39&amp;"'!A1:T1"),0)),"")</f>
        <v>10</v>
      </c>
      <c r="AK39" s="28">
        <f t="shared" ref="AK39" ca="1" si="94">IFERROR(INDEX(INDIRECT("'"&amp;D39&amp;"'!A1:T300"),MATCH(AO39,INDIRECT("'"&amp;D39&amp;"'!A1:A300"),0),MATCH(AN39,INDIRECT("'"&amp;D39&amp;"'!A1:T1"),0)),"")</f>
        <v>0.01</v>
      </c>
      <c r="AL39" s="20" t="str">
        <f t="shared" si="77"/>
        <v>ResidentialSteady State Participation Rate</v>
      </c>
      <c r="AM39" s="20" t="str">
        <f t="shared" si="78"/>
        <v xml:space="preserve">ResidentialProgram ramp up period </v>
      </c>
      <c r="AN39" s="20" t="str">
        <f t="shared" ref="AN39" si="95">"Market Potential"&amp;B39</f>
        <v>Market PotentialWA</v>
      </c>
      <c r="AO39" s="20" t="str">
        <f t="shared" si="80"/>
        <v>ResidentialProgram Dropout Rate (Attrition)</v>
      </c>
      <c r="AR39" t="s">
        <v>542</v>
      </c>
      <c r="AT39" s="139">
        <v>0.02</v>
      </c>
      <c r="AU39" s="139">
        <v>0.02</v>
      </c>
      <c r="AV39" s="139">
        <v>0.02</v>
      </c>
      <c r="AW39" s="139">
        <v>0.04</v>
      </c>
      <c r="AX39" s="139">
        <v>0.04</v>
      </c>
      <c r="AY39" s="139">
        <v>0.04</v>
      </c>
      <c r="AZ39" s="139">
        <v>0.04</v>
      </c>
      <c r="BA39" s="139">
        <v>0.04</v>
      </c>
      <c r="BB39" s="139">
        <v>0.04</v>
      </c>
      <c r="BC39" s="139">
        <v>0.04</v>
      </c>
      <c r="BD39" s="139">
        <v>0.04</v>
      </c>
      <c r="BE39" s="139">
        <v>0.04</v>
      </c>
      <c r="BF39" s="139">
        <v>0.08</v>
      </c>
      <c r="BG39" s="139">
        <f>BF39</f>
        <v>0.08</v>
      </c>
      <c r="BH39" s="139">
        <f>BG39</f>
        <v>0.08</v>
      </c>
      <c r="BI39" s="139">
        <f>BH39</f>
        <v>0.08</v>
      </c>
      <c r="BJ39" s="139">
        <f>BI39</f>
        <v>0.08</v>
      </c>
      <c r="BK39" s="139">
        <f>BJ39</f>
        <v>0.08</v>
      </c>
      <c r="BL39" s="139">
        <v>0.09</v>
      </c>
    </row>
    <row r="40" spans="1:64" x14ac:dyDescent="0.25">
      <c r="A40" s="2" t="str">
        <f t="shared" si="83"/>
        <v>WAGeneral ServiceParent-CTA-2045 HPWHMarket Potential</v>
      </c>
      <c r="B40" t="s">
        <v>151</v>
      </c>
      <c r="C40" t="s">
        <v>232</v>
      </c>
      <c r="D40" t="s">
        <v>573</v>
      </c>
      <c r="E40" t="s">
        <v>284</v>
      </c>
      <c r="F40" t="s">
        <v>74</v>
      </c>
      <c r="G40" s="29">
        <f t="shared" ref="G40:AE40" ca="1" si="96">$AI40*INDEX($AS$9:$BQ$32, MATCH($AJ40, $AR$9:$AR$32, 0),MATCH(G$1,$AS$8:$BQ$8,0))</f>
        <v>0.02</v>
      </c>
      <c r="H40" s="29">
        <f t="shared" ca="1" si="96"/>
        <v>0.05</v>
      </c>
      <c r="I40" s="29">
        <f t="shared" ca="1" si="96"/>
        <v>0.09</v>
      </c>
      <c r="J40" s="29">
        <f t="shared" ca="1" si="96"/>
        <v>0.13</v>
      </c>
      <c r="K40" s="29">
        <f t="shared" ca="1" si="96"/>
        <v>0.18</v>
      </c>
      <c r="L40" s="29">
        <f t="shared" ca="1" si="96"/>
        <v>0.22999999999999998</v>
      </c>
      <c r="M40" s="29">
        <f t="shared" ca="1" si="96"/>
        <v>0.29499999999999998</v>
      </c>
      <c r="N40" s="29">
        <f t="shared" ca="1" si="96"/>
        <v>0.36</v>
      </c>
      <c r="O40" s="29">
        <f t="shared" ca="1" si="96"/>
        <v>0.42499999999999999</v>
      </c>
      <c r="P40" s="29">
        <f t="shared" ca="1" si="96"/>
        <v>0.5</v>
      </c>
      <c r="Q40" s="29">
        <f t="shared" ca="1" si="96"/>
        <v>0.5</v>
      </c>
      <c r="R40" s="29">
        <f t="shared" ca="1" si="96"/>
        <v>0.5</v>
      </c>
      <c r="S40" s="29">
        <f t="shared" ca="1" si="96"/>
        <v>0.5</v>
      </c>
      <c r="T40" s="29">
        <f t="shared" ca="1" si="96"/>
        <v>0.5</v>
      </c>
      <c r="U40" s="29">
        <f t="shared" ca="1" si="96"/>
        <v>0.5</v>
      </c>
      <c r="V40" s="29">
        <f t="shared" ca="1" si="96"/>
        <v>0.5</v>
      </c>
      <c r="W40" s="29">
        <f t="shared" ca="1" si="96"/>
        <v>0.5</v>
      </c>
      <c r="X40" s="29">
        <f t="shared" ca="1" si="96"/>
        <v>0.5</v>
      </c>
      <c r="Y40" s="29">
        <f t="shared" ca="1" si="96"/>
        <v>0.5</v>
      </c>
      <c r="Z40" s="29">
        <f t="shared" ca="1" si="96"/>
        <v>0.5</v>
      </c>
      <c r="AA40" s="29">
        <f t="shared" ca="1" si="96"/>
        <v>0.5</v>
      </c>
      <c r="AB40" s="29">
        <f t="shared" ca="1" si="96"/>
        <v>0.5</v>
      </c>
      <c r="AC40" s="29">
        <f t="shared" ca="1" si="96"/>
        <v>0.5</v>
      </c>
      <c r="AD40" s="29">
        <f t="shared" ca="1" si="96"/>
        <v>0.5</v>
      </c>
      <c r="AE40" s="29">
        <f t="shared" ca="1" si="96"/>
        <v>0.5</v>
      </c>
      <c r="AF40" s="33" t="str">
        <f t="shared" ref="AF40" ca="1" si="97">IFERROR(INDEX(INDIRECT("'"&amp;D40&amp;"'!A1:T300"),MATCH(AL40,INDIRECT("'"&amp;D40&amp;"'!A1:A300"),0),10),"")</f>
        <v>NWPC Electric Resistance Grid-Ready Summer/Winter Participation- 10 yr ramp rate</v>
      </c>
      <c r="AG40" s="38"/>
      <c r="AH40" s="39"/>
      <c r="AI40" s="28">
        <f t="shared" ref="AI40" ca="1" si="98">IFERROR(INDEX(INDIRECT("'"&amp;D40&amp;"'!A1:T300"),MATCH(AL40,INDIRECT("'"&amp;D40&amp;"'!A1:A300"),0),MATCH(AN40,INDIRECT("'"&amp;D40&amp;"'!A1:T1"),0)),"")</f>
        <v>0.5</v>
      </c>
      <c r="AJ40">
        <f t="shared" ref="AJ40" ca="1" si="99">IFERROR(INDEX(INDIRECT("'"&amp;D40&amp;"'!A1:T300"),MATCH(AM40,INDIRECT("'"&amp;D40&amp;"'!A1:A300"),0),MATCH(AN40,INDIRECT("'"&amp;D40&amp;"'!A1:T1"),0)),"")</f>
        <v>10</v>
      </c>
      <c r="AK40" s="28">
        <f t="shared" ref="AK40" ca="1" si="100">IFERROR(INDEX(INDIRECT("'"&amp;D40&amp;"'!A1:T300"),MATCH(AO40,INDIRECT("'"&amp;D40&amp;"'!A1:A300"),0),MATCH(AN40,INDIRECT("'"&amp;D40&amp;"'!A1:T1"),0)),"")</f>
        <v>0.01</v>
      </c>
      <c r="AL40" s="20" t="str">
        <f t="shared" si="77"/>
        <v>General ServiceSteady State Participation Rate</v>
      </c>
      <c r="AM40" s="20" t="str">
        <f t="shared" si="78"/>
        <v xml:space="preserve">General ServiceProgram ramp up period </v>
      </c>
      <c r="AN40" s="20" t="str">
        <f t="shared" ref="AN40" si="101">"Market Potential"&amp;B40</f>
        <v>Market PotentialWA</v>
      </c>
      <c r="AO40" s="20" t="str">
        <f t="shared" si="80"/>
        <v>General ServiceProgram Dropout Rate (Attrition)</v>
      </c>
    </row>
    <row r="41" spans="1:64" x14ac:dyDescent="0.25">
      <c r="A41" s="2" t="str">
        <f t="shared" si="83"/>
        <v>WAGeneral ServiceParent-CTA-2045 HPWHProgram Dropout Rate (Attrition)</v>
      </c>
      <c r="B41" t="s">
        <v>151</v>
      </c>
      <c r="C41" t="s">
        <v>232</v>
      </c>
      <c r="D41" t="s">
        <v>573</v>
      </c>
      <c r="E41" t="s">
        <v>75</v>
      </c>
      <c r="F41" t="s">
        <v>12</v>
      </c>
      <c r="G41" s="29">
        <f t="shared" ref="G41:AE41" ca="1" si="102">$AK41</f>
        <v>0.01</v>
      </c>
      <c r="H41" s="29">
        <f t="shared" ca="1" si="102"/>
        <v>0.01</v>
      </c>
      <c r="I41" s="29">
        <f t="shared" ca="1" si="102"/>
        <v>0.01</v>
      </c>
      <c r="J41" s="29">
        <f t="shared" ca="1" si="102"/>
        <v>0.01</v>
      </c>
      <c r="K41" s="29">
        <f t="shared" ca="1" si="102"/>
        <v>0.01</v>
      </c>
      <c r="L41" s="29">
        <f t="shared" ca="1" si="102"/>
        <v>0.01</v>
      </c>
      <c r="M41" s="29">
        <f t="shared" ca="1" si="102"/>
        <v>0.01</v>
      </c>
      <c r="N41" s="29">
        <f t="shared" ca="1" si="102"/>
        <v>0.01</v>
      </c>
      <c r="O41" s="29">
        <f t="shared" ca="1" si="102"/>
        <v>0.01</v>
      </c>
      <c r="P41" s="29">
        <f t="shared" ca="1" si="102"/>
        <v>0.01</v>
      </c>
      <c r="Q41" s="29">
        <f t="shared" ca="1" si="102"/>
        <v>0.01</v>
      </c>
      <c r="R41" s="29">
        <f t="shared" ca="1" si="102"/>
        <v>0.01</v>
      </c>
      <c r="S41" s="29">
        <f t="shared" ca="1" si="102"/>
        <v>0.01</v>
      </c>
      <c r="T41" s="29">
        <f t="shared" ca="1" si="102"/>
        <v>0.01</v>
      </c>
      <c r="U41" s="29">
        <f t="shared" ca="1" si="102"/>
        <v>0.01</v>
      </c>
      <c r="V41" s="29">
        <f t="shared" ca="1" si="102"/>
        <v>0.01</v>
      </c>
      <c r="W41" s="29">
        <f t="shared" ca="1" si="102"/>
        <v>0.01</v>
      </c>
      <c r="X41" s="29">
        <f t="shared" ca="1" si="102"/>
        <v>0.01</v>
      </c>
      <c r="Y41" s="29">
        <f t="shared" ca="1" si="102"/>
        <v>0.01</v>
      </c>
      <c r="Z41" s="29">
        <f t="shared" ca="1" si="102"/>
        <v>0.01</v>
      </c>
      <c r="AA41" s="29">
        <f t="shared" ca="1" si="102"/>
        <v>0.01</v>
      </c>
      <c r="AB41" s="29">
        <f t="shared" ca="1" si="102"/>
        <v>0.01</v>
      </c>
      <c r="AC41" s="29">
        <f t="shared" ca="1" si="102"/>
        <v>0.01</v>
      </c>
      <c r="AD41" s="29">
        <f t="shared" ca="1" si="102"/>
        <v>0.01</v>
      </c>
      <c r="AE41" s="29">
        <f t="shared" ca="1" si="102"/>
        <v>0.01</v>
      </c>
      <c r="AF41" s="33" t="str">
        <f t="shared" ref="AF41" ca="1" si="103">IFERROR(INDEX(INDIRECT("'"&amp;D41&amp;"'!A1:T300"),MATCH(AL41,INDIRECT("'"&amp;D41&amp;"'!A1:A300"),0),10),"")</f>
        <v>NWPC Electric Resistance Grid-Ready Summer/Winter Participation- 10 yr ramp rate</v>
      </c>
      <c r="AG41" s="38"/>
      <c r="AH41" s="39"/>
      <c r="AI41" s="28">
        <f t="shared" ref="AI41" ca="1" si="104">IFERROR(INDEX(INDIRECT("'"&amp;D41&amp;"'!A1:T300"),MATCH(AL41,INDIRECT("'"&amp;D41&amp;"'!A1:A300"),0),MATCH(AN41,INDIRECT("'"&amp;D41&amp;"'!A1:T1"),0)),"")</f>
        <v>0.5</v>
      </c>
      <c r="AJ41">
        <f t="shared" ref="AJ41" ca="1" si="105">IFERROR(INDEX(INDIRECT("'"&amp;D41&amp;"'!A1:T300"),MATCH(AM41,INDIRECT("'"&amp;D41&amp;"'!A1:A300"),0),MATCH(AN41,INDIRECT("'"&amp;D41&amp;"'!A1:T1"),0)),"")</f>
        <v>10</v>
      </c>
      <c r="AK41" s="28">
        <f t="shared" ref="AK41" ca="1" si="106">IFERROR(INDEX(INDIRECT("'"&amp;D41&amp;"'!A1:T300"),MATCH(AO41,INDIRECT("'"&amp;D41&amp;"'!A1:A300"),0),MATCH(AN41,INDIRECT("'"&amp;D41&amp;"'!A1:T1"),0)),"")</f>
        <v>0.01</v>
      </c>
      <c r="AL41" s="20" t="str">
        <f t="shared" si="77"/>
        <v>General ServiceSteady State Participation Rate</v>
      </c>
      <c r="AM41" s="20" t="str">
        <f t="shared" si="78"/>
        <v xml:space="preserve">General ServiceProgram ramp up period </v>
      </c>
      <c r="AN41" s="20" t="str">
        <f t="shared" ref="AN41" si="107">"Market Potential"&amp;B41</f>
        <v>Market PotentialWA</v>
      </c>
      <c r="AO41" s="20" t="str">
        <f t="shared" si="80"/>
        <v>General ServiceProgram Dropout Rate (Attrition)</v>
      </c>
    </row>
    <row r="42" spans="1:64" x14ac:dyDescent="0.25">
      <c r="A42" s="2" t="str">
        <f>B42&amp;C42&amp;D42&amp;E42</f>
        <v>WAResidentialParent-Ancillary HPWHMarket Potential</v>
      </c>
      <c r="B42" t="s">
        <v>151</v>
      </c>
      <c r="C42" t="s">
        <v>13</v>
      </c>
      <c r="D42" t="s">
        <v>575</v>
      </c>
      <c r="E42" t="s">
        <v>284</v>
      </c>
      <c r="F42" t="s">
        <v>74</v>
      </c>
      <c r="G42" s="29">
        <f t="shared" ref="G42:AE42" ca="1" si="108">$AI42*INDEX($AS$9:$BQ$32, MATCH($AJ42, $AR$9:$AR$32, 0),MATCH(G$1,$AS$8:$BQ$8,0))</f>
        <v>0.02</v>
      </c>
      <c r="H42" s="29">
        <f t="shared" ca="1" si="108"/>
        <v>0.05</v>
      </c>
      <c r="I42" s="29">
        <f t="shared" ca="1" si="108"/>
        <v>0.09</v>
      </c>
      <c r="J42" s="29">
        <f t="shared" ca="1" si="108"/>
        <v>0.13</v>
      </c>
      <c r="K42" s="29">
        <f t="shared" ca="1" si="108"/>
        <v>0.18</v>
      </c>
      <c r="L42" s="29">
        <f t="shared" ca="1" si="108"/>
        <v>0.22999999999999998</v>
      </c>
      <c r="M42" s="29">
        <f t="shared" ca="1" si="108"/>
        <v>0.29499999999999998</v>
      </c>
      <c r="N42" s="29">
        <f t="shared" ca="1" si="108"/>
        <v>0.36</v>
      </c>
      <c r="O42" s="29">
        <f t="shared" ca="1" si="108"/>
        <v>0.42499999999999999</v>
      </c>
      <c r="P42" s="29">
        <f t="shared" ca="1" si="108"/>
        <v>0.5</v>
      </c>
      <c r="Q42" s="29">
        <f t="shared" ca="1" si="108"/>
        <v>0.5</v>
      </c>
      <c r="R42" s="29">
        <f t="shared" ca="1" si="108"/>
        <v>0.5</v>
      </c>
      <c r="S42" s="29">
        <f t="shared" ca="1" si="108"/>
        <v>0.5</v>
      </c>
      <c r="T42" s="29">
        <f t="shared" ca="1" si="108"/>
        <v>0.5</v>
      </c>
      <c r="U42" s="29">
        <f t="shared" ca="1" si="108"/>
        <v>0.5</v>
      </c>
      <c r="V42" s="29">
        <f t="shared" ca="1" si="108"/>
        <v>0.5</v>
      </c>
      <c r="W42" s="29">
        <f t="shared" ca="1" si="108"/>
        <v>0.5</v>
      </c>
      <c r="X42" s="29">
        <f t="shared" ca="1" si="108"/>
        <v>0.5</v>
      </c>
      <c r="Y42" s="29">
        <f t="shared" ca="1" si="108"/>
        <v>0.5</v>
      </c>
      <c r="Z42" s="29">
        <f t="shared" ca="1" si="108"/>
        <v>0.5</v>
      </c>
      <c r="AA42" s="29">
        <f t="shared" ca="1" si="108"/>
        <v>0.5</v>
      </c>
      <c r="AB42" s="29">
        <f t="shared" ca="1" si="108"/>
        <v>0.5</v>
      </c>
      <c r="AC42" s="29">
        <f t="shared" ca="1" si="108"/>
        <v>0.5</v>
      </c>
      <c r="AD42" s="29">
        <f t="shared" ca="1" si="108"/>
        <v>0.5</v>
      </c>
      <c r="AE42" s="29">
        <f t="shared" ca="1" si="108"/>
        <v>0.5</v>
      </c>
      <c r="AF42" s="33" t="str">
        <f t="shared" ref="AF42" ca="1" si="109">IFERROR(INDEX(INDIRECT("'"&amp;D42&amp;"'!A1:T300"),MATCH(AL42,INDIRECT("'"&amp;D42&amp;"'!A1:A300"),0),10),"")</f>
        <v>NWPC Electric Resistance Grid-Ready Summer/Winter Participation- 10 yr ramp rate (Half of eligible population)</v>
      </c>
      <c r="AG42" s="38"/>
      <c r="AH42" s="39"/>
      <c r="AI42" s="28">
        <f t="shared" ref="AI42" ca="1" si="110">IFERROR(INDEX(INDIRECT("'"&amp;D42&amp;"'!A1:T300"),MATCH(AL42,INDIRECT("'"&amp;D42&amp;"'!A1:A300"),0),MATCH(AN42,INDIRECT("'"&amp;D42&amp;"'!A1:T1"),0)),"")</f>
        <v>0.5</v>
      </c>
      <c r="AJ42">
        <f t="shared" ref="AJ42" ca="1" si="111">IFERROR(INDEX(INDIRECT("'"&amp;D42&amp;"'!A1:T300"),MATCH(AM42,INDIRECT("'"&amp;D42&amp;"'!A1:A300"),0),MATCH(AN42,INDIRECT("'"&amp;D42&amp;"'!A1:T1"),0)),"")</f>
        <v>10</v>
      </c>
      <c r="AK42" s="28">
        <f t="shared" ref="AK42" ca="1" si="112">IFERROR(INDEX(INDIRECT("'"&amp;D42&amp;"'!A1:T300"),MATCH(AO42,INDIRECT("'"&amp;D42&amp;"'!A1:A300"),0),MATCH(AN42,INDIRECT("'"&amp;D42&amp;"'!A1:T1"),0)),"")</f>
        <v>0.01</v>
      </c>
      <c r="AL42" s="20" t="str">
        <f>C42&amp;$AI$1</f>
        <v>ResidentialSteady State Participation Rate</v>
      </c>
      <c r="AM42" s="20" t="str">
        <f>C42&amp;$AJ$1</f>
        <v xml:space="preserve">ResidentialProgram ramp up period </v>
      </c>
      <c r="AN42" s="20" t="str">
        <f t="shared" ref="AN42" si="113">"Market Potential"&amp;B42</f>
        <v>Market PotentialWA</v>
      </c>
      <c r="AO42" s="20" t="str">
        <f>C42&amp;$AK$1</f>
        <v>ResidentialProgram Dropout Rate (Attrition)</v>
      </c>
    </row>
    <row r="43" spans="1:64" x14ac:dyDescent="0.25">
      <c r="A43" s="2" t="str">
        <f>B43&amp;C43&amp;D43&amp;E43</f>
        <v>WAResidentialParent-Ancillary HPWHProgram Dropout Rate (Attrition)</v>
      </c>
      <c r="B43" t="s">
        <v>151</v>
      </c>
      <c r="C43" t="s">
        <v>13</v>
      </c>
      <c r="D43" t="s">
        <v>575</v>
      </c>
      <c r="E43" t="s">
        <v>75</v>
      </c>
      <c r="F43" t="s">
        <v>12</v>
      </c>
      <c r="G43" s="29">
        <f t="shared" ref="G43:AE43" ca="1" si="114">$AK43</f>
        <v>0.01</v>
      </c>
      <c r="H43" s="29">
        <f t="shared" ca="1" si="114"/>
        <v>0.01</v>
      </c>
      <c r="I43" s="29">
        <f t="shared" ca="1" si="114"/>
        <v>0.01</v>
      </c>
      <c r="J43" s="29">
        <f t="shared" ca="1" si="114"/>
        <v>0.01</v>
      </c>
      <c r="K43" s="29">
        <f t="shared" ca="1" si="114"/>
        <v>0.01</v>
      </c>
      <c r="L43" s="29">
        <f t="shared" ca="1" si="114"/>
        <v>0.01</v>
      </c>
      <c r="M43" s="29">
        <f t="shared" ca="1" si="114"/>
        <v>0.01</v>
      </c>
      <c r="N43" s="29">
        <f t="shared" ca="1" si="114"/>
        <v>0.01</v>
      </c>
      <c r="O43" s="29">
        <f t="shared" ca="1" si="114"/>
        <v>0.01</v>
      </c>
      <c r="P43" s="29">
        <f t="shared" ca="1" si="114"/>
        <v>0.01</v>
      </c>
      <c r="Q43" s="29">
        <f t="shared" ca="1" si="114"/>
        <v>0.01</v>
      </c>
      <c r="R43" s="29">
        <f t="shared" ca="1" si="114"/>
        <v>0.01</v>
      </c>
      <c r="S43" s="29">
        <f t="shared" ca="1" si="114"/>
        <v>0.01</v>
      </c>
      <c r="T43" s="29">
        <f t="shared" ca="1" si="114"/>
        <v>0.01</v>
      </c>
      <c r="U43" s="29">
        <f t="shared" ca="1" si="114"/>
        <v>0.01</v>
      </c>
      <c r="V43" s="29">
        <f t="shared" ca="1" si="114"/>
        <v>0.01</v>
      </c>
      <c r="W43" s="29">
        <f t="shared" ca="1" si="114"/>
        <v>0.01</v>
      </c>
      <c r="X43" s="29">
        <f t="shared" ca="1" si="114"/>
        <v>0.01</v>
      </c>
      <c r="Y43" s="29">
        <f t="shared" ca="1" si="114"/>
        <v>0.01</v>
      </c>
      <c r="Z43" s="29">
        <f t="shared" ca="1" si="114"/>
        <v>0.01</v>
      </c>
      <c r="AA43" s="29">
        <f t="shared" ca="1" si="114"/>
        <v>0.01</v>
      </c>
      <c r="AB43" s="29">
        <f t="shared" ca="1" si="114"/>
        <v>0.01</v>
      </c>
      <c r="AC43" s="29">
        <f t="shared" ca="1" si="114"/>
        <v>0.01</v>
      </c>
      <c r="AD43" s="29">
        <f t="shared" ca="1" si="114"/>
        <v>0.01</v>
      </c>
      <c r="AE43" s="29">
        <f t="shared" ca="1" si="114"/>
        <v>0.01</v>
      </c>
      <c r="AF43" s="33" t="str">
        <f t="shared" ref="AF43" ca="1" si="115">IFERROR(INDEX(INDIRECT("'"&amp;D43&amp;"'!A1:T300"),MATCH(AL43,INDIRECT("'"&amp;D43&amp;"'!A1:A300"),0),10),"")</f>
        <v>NWPC Electric Resistance Grid-Ready Summer/Winter Participation- 10 yr ramp rate (Half of eligible population)</v>
      </c>
      <c r="AG43" s="38"/>
      <c r="AH43" s="39"/>
      <c r="AI43" s="28">
        <f t="shared" ref="AI43" ca="1" si="116">IFERROR(INDEX(INDIRECT("'"&amp;D43&amp;"'!A1:T300"),MATCH(AL43,INDIRECT("'"&amp;D43&amp;"'!A1:A300"),0),MATCH(AN43,INDIRECT("'"&amp;D43&amp;"'!A1:T1"),0)),"")</f>
        <v>0.5</v>
      </c>
      <c r="AJ43">
        <f t="shared" ref="AJ43" ca="1" si="117">IFERROR(INDEX(INDIRECT("'"&amp;D43&amp;"'!A1:T300"),MATCH(AM43,INDIRECT("'"&amp;D43&amp;"'!A1:A300"),0),MATCH(AN43,INDIRECT("'"&amp;D43&amp;"'!A1:T1"),0)),"")</f>
        <v>10</v>
      </c>
      <c r="AK43" s="28">
        <f t="shared" ref="AK43" ca="1" si="118">IFERROR(INDEX(INDIRECT("'"&amp;D43&amp;"'!A1:T300"),MATCH(AO43,INDIRECT("'"&amp;D43&amp;"'!A1:A300"),0),MATCH(AN43,INDIRECT("'"&amp;D43&amp;"'!A1:T1"),0)),"")</f>
        <v>0.01</v>
      </c>
      <c r="AL43" s="20" t="str">
        <f>C43&amp;$AI$1</f>
        <v>ResidentialSteady State Participation Rate</v>
      </c>
      <c r="AM43" s="20" t="str">
        <f>C43&amp;$AJ$1</f>
        <v xml:space="preserve">ResidentialProgram ramp up period </v>
      </c>
      <c r="AN43" s="20" t="str">
        <f t="shared" ref="AN43" si="119">"Market Potential"&amp;B43</f>
        <v>Market PotentialWA</v>
      </c>
      <c r="AO43" s="20" t="str">
        <f>C43&amp;$AK$1</f>
        <v>ResidentialProgram Dropout Rate (Attrition)</v>
      </c>
    </row>
    <row r="44" spans="1:64" x14ac:dyDescent="0.25">
      <c r="A44" s="2" t="str">
        <f t="shared" ref="A44:A49" si="120">B44&amp;C44&amp;D44&amp;E44</f>
        <v>WAGeneral ServiceParent-Ancillary HPWHMarket Potential</v>
      </c>
      <c r="B44" t="s">
        <v>151</v>
      </c>
      <c r="C44" t="s">
        <v>232</v>
      </c>
      <c r="D44" t="s">
        <v>575</v>
      </c>
      <c r="E44" t="s">
        <v>284</v>
      </c>
      <c r="F44" t="s">
        <v>74</v>
      </c>
      <c r="G44" s="29">
        <f t="shared" ref="G44:AE44" ca="1" si="121">$AI44*INDEX($AS$9:$BQ$32, MATCH($AJ44, $AR$9:$AR$32, 0),MATCH(G$1,$AS$8:$BQ$8,0))</f>
        <v>0.02</v>
      </c>
      <c r="H44" s="29">
        <f t="shared" ca="1" si="121"/>
        <v>0.05</v>
      </c>
      <c r="I44" s="29">
        <f t="shared" ca="1" si="121"/>
        <v>0.09</v>
      </c>
      <c r="J44" s="29">
        <f t="shared" ca="1" si="121"/>
        <v>0.13</v>
      </c>
      <c r="K44" s="29">
        <f t="shared" ca="1" si="121"/>
        <v>0.18</v>
      </c>
      <c r="L44" s="29">
        <f t="shared" ca="1" si="121"/>
        <v>0.22999999999999998</v>
      </c>
      <c r="M44" s="29">
        <f t="shared" ca="1" si="121"/>
        <v>0.29499999999999998</v>
      </c>
      <c r="N44" s="29">
        <f t="shared" ca="1" si="121"/>
        <v>0.36</v>
      </c>
      <c r="O44" s="29">
        <f t="shared" ca="1" si="121"/>
        <v>0.42499999999999999</v>
      </c>
      <c r="P44" s="29">
        <f t="shared" ca="1" si="121"/>
        <v>0.5</v>
      </c>
      <c r="Q44" s="29">
        <f t="shared" ca="1" si="121"/>
        <v>0.5</v>
      </c>
      <c r="R44" s="29">
        <f t="shared" ca="1" si="121"/>
        <v>0.5</v>
      </c>
      <c r="S44" s="29">
        <f t="shared" ca="1" si="121"/>
        <v>0.5</v>
      </c>
      <c r="T44" s="29">
        <f t="shared" ca="1" si="121"/>
        <v>0.5</v>
      </c>
      <c r="U44" s="29">
        <f t="shared" ca="1" si="121"/>
        <v>0.5</v>
      </c>
      <c r="V44" s="29">
        <f t="shared" ca="1" si="121"/>
        <v>0.5</v>
      </c>
      <c r="W44" s="29">
        <f t="shared" ca="1" si="121"/>
        <v>0.5</v>
      </c>
      <c r="X44" s="29">
        <f t="shared" ca="1" si="121"/>
        <v>0.5</v>
      </c>
      <c r="Y44" s="29">
        <f t="shared" ca="1" si="121"/>
        <v>0.5</v>
      </c>
      <c r="Z44" s="29">
        <f t="shared" ca="1" si="121"/>
        <v>0.5</v>
      </c>
      <c r="AA44" s="29">
        <f t="shared" ca="1" si="121"/>
        <v>0.5</v>
      </c>
      <c r="AB44" s="29">
        <f t="shared" ca="1" si="121"/>
        <v>0.5</v>
      </c>
      <c r="AC44" s="29">
        <f t="shared" ca="1" si="121"/>
        <v>0.5</v>
      </c>
      <c r="AD44" s="29">
        <f t="shared" ca="1" si="121"/>
        <v>0.5</v>
      </c>
      <c r="AE44" s="29">
        <f t="shared" ca="1" si="121"/>
        <v>0.5</v>
      </c>
      <c r="AF44" s="33" t="str">
        <f t="shared" ref="AF44" ca="1" si="122">IFERROR(INDEX(INDIRECT("'"&amp;D44&amp;"'!A1:T300"),MATCH(AL44,INDIRECT("'"&amp;D44&amp;"'!A1:A300"),0),10),"")</f>
        <v>NWPC Electric Resistance Grid-Ready Summer/Winter Participation- 10 yr ramp rate</v>
      </c>
      <c r="AG44" s="38"/>
      <c r="AH44" s="39"/>
      <c r="AI44" s="28">
        <f t="shared" ref="AI44" ca="1" si="123">IFERROR(INDEX(INDIRECT("'"&amp;D44&amp;"'!A1:T300"),MATCH(AL44,INDIRECT("'"&amp;D44&amp;"'!A1:A300"),0),MATCH(AN44,INDIRECT("'"&amp;D44&amp;"'!A1:T1"),0)),"")</f>
        <v>0.5</v>
      </c>
      <c r="AJ44">
        <f t="shared" ref="AJ44" ca="1" si="124">IFERROR(INDEX(INDIRECT("'"&amp;D44&amp;"'!A1:T300"),MATCH(AM44,INDIRECT("'"&amp;D44&amp;"'!A1:A300"),0),MATCH(AN44,INDIRECT("'"&amp;D44&amp;"'!A1:T1"),0)),"")</f>
        <v>10</v>
      </c>
      <c r="AK44" s="28">
        <f t="shared" ref="AK44" ca="1" si="125">IFERROR(INDEX(INDIRECT("'"&amp;D44&amp;"'!A1:T300"),MATCH(AO44,INDIRECT("'"&amp;D44&amp;"'!A1:A300"),0),MATCH(AN44,INDIRECT("'"&amp;D44&amp;"'!A1:T1"),0)),"")</f>
        <v>0.01</v>
      </c>
      <c r="AL44" s="20" t="str">
        <f t="shared" ref="AL44:AL69" si="126">C44&amp;$AI$1</f>
        <v>General ServiceSteady State Participation Rate</v>
      </c>
      <c r="AM44" s="20" t="str">
        <f t="shared" ref="AM44:AM69" si="127">C44&amp;$AJ$1</f>
        <v xml:space="preserve">General ServiceProgram ramp up period </v>
      </c>
      <c r="AN44" s="20" t="str">
        <f t="shared" ref="AN44" si="128">"Market Potential"&amp;B44</f>
        <v>Market PotentialWA</v>
      </c>
      <c r="AO44" s="20" t="str">
        <f t="shared" ref="AO44" si="129">C44&amp;$AK$1</f>
        <v>General ServiceProgram Dropout Rate (Attrition)</v>
      </c>
    </row>
    <row r="45" spans="1:64" x14ac:dyDescent="0.25">
      <c r="A45" s="2" t="str">
        <f t="shared" si="120"/>
        <v>WAGeneral ServiceParent-Ancillary HPWHProgram Dropout Rate (Attrition)</v>
      </c>
      <c r="B45" t="s">
        <v>151</v>
      </c>
      <c r="C45" t="s">
        <v>232</v>
      </c>
      <c r="D45" t="s">
        <v>575</v>
      </c>
      <c r="E45" t="s">
        <v>75</v>
      </c>
      <c r="F45" t="s">
        <v>12</v>
      </c>
      <c r="G45" s="29">
        <f t="shared" ref="G45:AE45" ca="1" si="130">$AK45</f>
        <v>0.01</v>
      </c>
      <c r="H45" s="29">
        <f t="shared" ca="1" si="130"/>
        <v>0.01</v>
      </c>
      <c r="I45" s="29">
        <f t="shared" ca="1" si="130"/>
        <v>0.01</v>
      </c>
      <c r="J45" s="29">
        <f t="shared" ca="1" si="130"/>
        <v>0.01</v>
      </c>
      <c r="K45" s="29">
        <f t="shared" ca="1" si="130"/>
        <v>0.01</v>
      </c>
      <c r="L45" s="29">
        <f t="shared" ca="1" si="130"/>
        <v>0.01</v>
      </c>
      <c r="M45" s="29">
        <f t="shared" ca="1" si="130"/>
        <v>0.01</v>
      </c>
      <c r="N45" s="29">
        <f t="shared" ca="1" si="130"/>
        <v>0.01</v>
      </c>
      <c r="O45" s="29">
        <f t="shared" ca="1" si="130"/>
        <v>0.01</v>
      </c>
      <c r="P45" s="29">
        <f t="shared" ca="1" si="130"/>
        <v>0.01</v>
      </c>
      <c r="Q45" s="29">
        <f t="shared" ca="1" si="130"/>
        <v>0.01</v>
      </c>
      <c r="R45" s="29">
        <f t="shared" ca="1" si="130"/>
        <v>0.01</v>
      </c>
      <c r="S45" s="29">
        <f t="shared" ca="1" si="130"/>
        <v>0.01</v>
      </c>
      <c r="T45" s="29">
        <f t="shared" ca="1" si="130"/>
        <v>0.01</v>
      </c>
      <c r="U45" s="29">
        <f t="shared" ca="1" si="130"/>
        <v>0.01</v>
      </c>
      <c r="V45" s="29">
        <f t="shared" ca="1" si="130"/>
        <v>0.01</v>
      </c>
      <c r="W45" s="29">
        <f t="shared" ca="1" si="130"/>
        <v>0.01</v>
      </c>
      <c r="X45" s="29">
        <f t="shared" ca="1" si="130"/>
        <v>0.01</v>
      </c>
      <c r="Y45" s="29">
        <f t="shared" ca="1" si="130"/>
        <v>0.01</v>
      </c>
      <c r="Z45" s="29">
        <f t="shared" ca="1" si="130"/>
        <v>0.01</v>
      </c>
      <c r="AA45" s="29">
        <f t="shared" ca="1" si="130"/>
        <v>0.01</v>
      </c>
      <c r="AB45" s="29">
        <f t="shared" ca="1" si="130"/>
        <v>0.01</v>
      </c>
      <c r="AC45" s="29">
        <f t="shared" ca="1" si="130"/>
        <v>0.01</v>
      </c>
      <c r="AD45" s="29">
        <f t="shared" ca="1" si="130"/>
        <v>0.01</v>
      </c>
      <c r="AE45" s="29">
        <f t="shared" ca="1" si="130"/>
        <v>0.01</v>
      </c>
      <c r="AF45" s="33" t="str">
        <f t="shared" ref="AF45" ca="1" si="131">IFERROR(INDEX(INDIRECT("'"&amp;D45&amp;"'!A1:T300"),MATCH(AL45,INDIRECT("'"&amp;D45&amp;"'!A1:A300"),0),10),"")</f>
        <v>NWPC Electric Resistance Grid-Ready Summer/Winter Participation- 10 yr ramp rate</v>
      </c>
      <c r="AG45" s="38"/>
      <c r="AH45" s="39"/>
      <c r="AI45" s="28">
        <f t="shared" ref="AI45" ca="1" si="132">IFERROR(INDEX(INDIRECT("'"&amp;D45&amp;"'!A1:T300"),MATCH(AL45,INDIRECT("'"&amp;D45&amp;"'!A1:A300"),0),MATCH(AN45,INDIRECT("'"&amp;D45&amp;"'!A1:T1"),0)),"")</f>
        <v>0.5</v>
      </c>
      <c r="AJ45">
        <f t="shared" ref="AJ45" ca="1" si="133">IFERROR(INDEX(INDIRECT("'"&amp;D45&amp;"'!A1:T300"),MATCH(AM45,INDIRECT("'"&amp;D45&amp;"'!A1:A300"),0),MATCH(AN45,INDIRECT("'"&amp;D45&amp;"'!A1:T1"),0)),"")</f>
        <v>10</v>
      </c>
      <c r="AK45" s="28">
        <f t="shared" ref="AK45" ca="1" si="134">IFERROR(INDEX(INDIRECT("'"&amp;D45&amp;"'!A1:T300"),MATCH(AO45,INDIRECT("'"&amp;D45&amp;"'!A1:A300"),0),MATCH(AN45,INDIRECT("'"&amp;D45&amp;"'!A1:T1"),0)),"")</f>
        <v>0.01</v>
      </c>
      <c r="AL45" s="20" t="str">
        <f t="shared" si="126"/>
        <v>General ServiceSteady State Participation Rate</v>
      </c>
      <c r="AM45" s="20" t="str">
        <f t="shared" si="127"/>
        <v xml:space="preserve">General ServiceProgram ramp up period </v>
      </c>
      <c r="AN45" s="20" t="str">
        <f t="shared" ref="AN45" si="135">"Market Potential"&amp;B45</f>
        <v>Market PotentialWA</v>
      </c>
      <c r="AO45" s="20" t="str">
        <f t="shared" ref="AO45" si="136">C45&amp;$AK$1</f>
        <v>General ServiceProgram Dropout Rate (Attrition)</v>
      </c>
    </row>
    <row r="46" spans="1:64" x14ac:dyDescent="0.25">
      <c r="A46" s="2" t="str">
        <f t="shared" si="120"/>
        <v>WAResidentialPilot-CTA-2045 ERWHMarket Potential</v>
      </c>
      <c r="B46" t="s">
        <v>151</v>
      </c>
      <c r="C46" t="s">
        <v>13</v>
      </c>
      <c r="D46" t="s">
        <v>577</v>
      </c>
      <c r="E46" t="s">
        <v>284</v>
      </c>
      <c r="F46" t="s">
        <v>74</v>
      </c>
      <c r="G46" s="29">
        <f t="shared" ref="G46:AE46" ca="1" si="137">$AI46*INDEX($AS$9:$BQ$32, MATCH($AJ46, $AR$9:$AR$32, 0),MATCH(G$1,$AS$8:$BQ$8,0))</f>
        <v>4.3999999999999997E-2</v>
      </c>
      <c r="H46" s="29">
        <f t="shared" ca="1" si="137"/>
        <v>7.0400000000000004E-2</v>
      </c>
      <c r="I46" s="29">
        <f t="shared" ca="1" si="137"/>
        <v>8.7999999999999995E-2</v>
      </c>
      <c r="J46" s="29">
        <f t="shared" ca="1" si="137"/>
        <v>0</v>
      </c>
      <c r="K46" s="29">
        <f t="shared" ca="1" si="137"/>
        <v>0</v>
      </c>
      <c r="L46" s="29">
        <f t="shared" ca="1" si="137"/>
        <v>0</v>
      </c>
      <c r="M46" s="29">
        <f t="shared" ca="1" si="137"/>
        <v>0</v>
      </c>
      <c r="N46" s="29">
        <f t="shared" ca="1" si="137"/>
        <v>0</v>
      </c>
      <c r="O46" s="29">
        <f t="shared" ca="1" si="137"/>
        <v>0</v>
      </c>
      <c r="P46" s="29">
        <f t="shared" ca="1" si="137"/>
        <v>0</v>
      </c>
      <c r="Q46" s="29">
        <f t="shared" ca="1" si="137"/>
        <v>0</v>
      </c>
      <c r="R46" s="29">
        <f t="shared" ca="1" si="137"/>
        <v>0</v>
      </c>
      <c r="S46" s="29">
        <f t="shared" ca="1" si="137"/>
        <v>0</v>
      </c>
      <c r="T46" s="29">
        <f t="shared" ca="1" si="137"/>
        <v>0</v>
      </c>
      <c r="U46" s="29">
        <f t="shared" ca="1" si="137"/>
        <v>0</v>
      </c>
      <c r="V46" s="29">
        <f t="shared" ca="1" si="137"/>
        <v>0</v>
      </c>
      <c r="W46" s="29">
        <f t="shared" ca="1" si="137"/>
        <v>0</v>
      </c>
      <c r="X46" s="29">
        <f t="shared" ca="1" si="137"/>
        <v>0</v>
      </c>
      <c r="Y46" s="29">
        <f t="shared" ca="1" si="137"/>
        <v>0</v>
      </c>
      <c r="Z46" s="29">
        <f t="shared" ca="1" si="137"/>
        <v>0</v>
      </c>
      <c r="AA46" s="29">
        <f t="shared" ca="1" si="137"/>
        <v>0</v>
      </c>
      <c r="AB46" s="29">
        <f t="shared" ca="1" si="137"/>
        <v>0</v>
      </c>
      <c r="AC46" s="29">
        <f t="shared" ca="1" si="137"/>
        <v>0</v>
      </c>
      <c r="AD46" s="29">
        <f t="shared" ca="1" si="137"/>
        <v>0</v>
      </c>
      <c r="AE46" s="29">
        <f t="shared" ca="1" si="137"/>
        <v>0</v>
      </c>
      <c r="AF46" s="33" t="str">
        <f t="shared" ref="AF46" ca="1" si="138">IFERROR(INDEX(INDIRECT("'"&amp;D46&amp;"'!A1:T300"),MATCH(AL46,INDIRECT("'"&amp;D46&amp;"'!A1:A300"),0),10),"")</f>
        <v>Modified to reflect pilot scope</v>
      </c>
      <c r="AG46" s="38"/>
      <c r="AH46" s="39"/>
      <c r="AI46" s="28">
        <f t="shared" ref="AI46" ca="1" si="139">IFERROR(INDEX(INDIRECT("'"&amp;D46&amp;"'!A1:T300"),MATCH(AL46,INDIRECT("'"&amp;D46&amp;"'!A1:A300"),0),MATCH(AN46,INDIRECT("'"&amp;D46&amp;"'!A1:T1"),0)),"")</f>
        <v>8.7999999999999995E-2</v>
      </c>
      <c r="AJ46">
        <f t="shared" ref="AJ46" ca="1" si="140">IFERROR(INDEX(INDIRECT("'"&amp;D46&amp;"'!A1:T300"),MATCH(AM46,INDIRECT("'"&amp;D46&amp;"'!A1:A300"),0),MATCH(AN46,INDIRECT("'"&amp;D46&amp;"'!A1:T1"),0)),"")</f>
        <v>3.5</v>
      </c>
      <c r="AK46" s="28">
        <f t="shared" ref="AK46" ca="1" si="141">IFERROR(INDEX(INDIRECT("'"&amp;D46&amp;"'!A1:T300"),MATCH(AO46,INDIRECT("'"&amp;D46&amp;"'!A1:A300"),0),MATCH(AN46,INDIRECT("'"&amp;D46&amp;"'!A1:T1"),0)),"")</f>
        <v>0.01</v>
      </c>
      <c r="AL46" s="20" t="str">
        <f t="shared" si="126"/>
        <v>ResidentialSteady State Participation Rate</v>
      </c>
      <c r="AM46" s="20" t="str">
        <f t="shared" si="127"/>
        <v xml:space="preserve">ResidentialProgram ramp up period </v>
      </c>
      <c r="AN46" s="20" t="str">
        <f t="shared" ref="AN46" si="142">"Market Potential"&amp;B46</f>
        <v>Market PotentialWA</v>
      </c>
      <c r="AO46" s="20" t="str">
        <f t="shared" ref="AO46" si="143">C46&amp;$AK$1</f>
        <v>ResidentialProgram Dropout Rate (Attrition)</v>
      </c>
      <c r="AT46" s="139"/>
      <c r="AU46" s="139"/>
      <c r="AV46" s="139"/>
      <c r="AW46" s="139"/>
      <c r="AX46" s="139"/>
      <c r="AY46" s="139"/>
      <c r="AZ46" s="139"/>
      <c r="BA46" s="139"/>
      <c r="BB46" s="139"/>
      <c r="BC46" s="139"/>
      <c r="BD46" s="139"/>
      <c r="BE46" s="139"/>
      <c r="BF46" s="139"/>
      <c r="BG46" s="139"/>
    </row>
    <row r="47" spans="1:64" x14ac:dyDescent="0.25">
      <c r="A47" s="2" t="str">
        <f t="shared" si="120"/>
        <v>WAResidentialPilot-CTA-2045 ERWHProgram Dropout Rate (Attrition)</v>
      </c>
      <c r="B47" t="s">
        <v>151</v>
      </c>
      <c r="C47" t="s">
        <v>13</v>
      </c>
      <c r="D47" t="s">
        <v>577</v>
      </c>
      <c r="E47" t="s">
        <v>75</v>
      </c>
      <c r="F47" t="s">
        <v>12</v>
      </c>
      <c r="G47" s="29">
        <f t="shared" ref="G47:AE47" ca="1" si="144">$AK47</f>
        <v>0.01</v>
      </c>
      <c r="H47" s="29">
        <f t="shared" ca="1" si="144"/>
        <v>0.01</v>
      </c>
      <c r="I47" s="29">
        <f t="shared" ca="1" si="144"/>
        <v>0.01</v>
      </c>
      <c r="J47" s="29">
        <f t="shared" ca="1" si="144"/>
        <v>0.01</v>
      </c>
      <c r="K47" s="29">
        <f t="shared" ca="1" si="144"/>
        <v>0.01</v>
      </c>
      <c r="L47" s="29">
        <f t="shared" ca="1" si="144"/>
        <v>0.01</v>
      </c>
      <c r="M47" s="29">
        <f t="shared" ca="1" si="144"/>
        <v>0.01</v>
      </c>
      <c r="N47" s="29">
        <f t="shared" ca="1" si="144"/>
        <v>0.01</v>
      </c>
      <c r="O47" s="29">
        <f t="shared" ca="1" si="144"/>
        <v>0.01</v>
      </c>
      <c r="P47" s="29">
        <f t="shared" ca="1" si="144"/>
        <v>0.01</v>
      </c>
      <c r="Q47" s="29">
        <f t="shared" ca="1" si="144"/>
        <v>0.01</v>
      </c>
      <c r="R47" s="29">
        <f t="shared" ca="1" si="144"/>
        <v>0.01</v>
      </c>
      <c r="S47" s="29">
        <f t="shared" ca="1" si="144"/>
        <v>0.01</v>
      </c>
      <c r="T47" s="29">
        <f t="shared" ca="1" si="144"/>
        <v>0.01</v>
      </c>
      <c r="U47" s="29">
        <f t="shared" ca="1" si="144"/>
        <v>0.01</v>
      </c>
      <c r="V47" s="29">
        <f t="shared" ca="1" si="144"/>
        <v>0.01</v>
      </c>
      <c r="W47" s="29">
        <f t="shared" ca="1" si="144"/>
        <v>0.01</v>
      </c>
      <c r="X47" s="29">
        <f t="shared" ca="1" si="144"/>
        <v>0.01</v>
      </c>
      <c r="Y47" s="29">
        <f t="shared" ca="1" si="144"/>
        <v>0.01</v>
      </c>
      <c r="Z47" s="29">
        <f t="shared" ca="1" si="144"/>
        <v>0.01</v>
      </c>
      <c r="AA47" s="29">
        <f t="shared" ca="1" si="144"/>
        <v>0.01</v>
      </c>
      <c r="AB47" s="29">
        <f t="shared" ca="1" si="144"/>
        <v>0.01</v>
      </c>
      <c r="AC47" s="29">
        <f t="shared" ca="1" si="144"/>
        <v>0.01</v>
      </c>
      <c r="AD47" s="29">
        <f t="shared" ca="1" si="144"/>
        <v>0.01</v>
      </c>
      <c r="AE47" s="29">
        <f t="shared" ca="1" si="144"/>
        <v>0.01</v>
      </c>
      <c r="AF47" s="33" t="str">
        <f t="shared" ref="AF47" ca="1" si="145">IFERROR(INDEX(INDIRECT("'"&amp;D47&amp;"'!A1:T300"),MATCH(AL47,INDIRECT("'"&amp;D47&amp;"'!A1:A300"),0),10),"")</f>
        <v>Modified to reflect pilot scope</v>
      </c>
      <c r="AG47" s="38"/>
      <c r="AH47" s="39"/>
      <c r="AI47" s="28">
        <f t="shared" ref="AI47" ca="1" si="146">IFERROR(INDEX(INDIRECT("'"&amp;D47&amp;"'!A1:T300"),MATCH(AL47,INDIRECT("'"&amp;D47&amp;"'!A1:A300"),0),MATCH(AN47,INDIRECT("'"&amp;D47&amp;"'!A1:T1"),0)),"")</f>
        <v>8.7999999999999995E-2</v>
      </c>
      <c r="AJ47">
        <f t="shared" ref="AJ47" ca="1" si="147">IFERROR(INDEX(INDIRECT("'"&amp;D47&amp;"'!A1:T300"),MATCH(AM47,INDIRECT("'"&amp;D47&amp;"'!A1:A300"),0),MATCH(AN47,INDIRECT("'"&amp;D47&amp;"'!A1:T1"),0)),"")</f>
        <v>3.5</v>
      </c>
      <c r="AK47" s="28">
        <f t="shared" ref="AK47" ca="1" si="148">IFERROR(INDEX(INDIRECT("'"&amp;D47&amp;"'!A1:T300"),MATCH(AO47,INDIRECT("'"&amp;D47&amp;"'!A1:A300"),0),MATCH(AN47,INDIRECT("'"&amp;D47&amp;"'!A1:T1"),0)),"")</f>
        <v>0.01</v>
      </c>
      <c r="AL47" s="20" t="str">
        <f t="shared" si="126"/>
        <v>ResidentialSteady State Participation Rate</v>
      </c>
      <c r="AM47" s="20" t="str">
        <f t="shared" si="127"/>
        <v xml:space="preserve">ResidentialProgram ramp up period </v>
      </c>
      <c r="AN47" s="20" t="str">
        <f t="shared" ref="AN47" si="149">"Market Potential"&amp;B47</f>
        <v>Market PotentialWA</v>
      </c>
      <c r="AO47" s="20" t="str">
        <f t="shared" ref="AO47" si="150">C47&amp;$AK$1</f>
        <v>ResidentialProgram Dropout Rate (Attrition)</v>
      </c>
      <c r="AT47" s="139"/>
      <c r="AU47" s="139"/>
      <c r="AV47" s="139"/>
      <c r="AW47" s="139"/>
      <c r="AX47" s="139"/>
      <c r="AY47" s="139"/>
      <c r="AZ47" s="139"/>
      <c r="BA47" s="139"/>
      <c r="BB47" s="139"/>
      <c r="BC47" s="139"/>
      <c r="BD47" s="139"/>
      <c r="BE47" s="139"/>
      <c r="BF47" s="139"/>
      <c r="BG47" s="139"/>
      <c r="BH47" s="139"/>
      <c r="BI47" s="139"/>
      <c r="BJ47" s="139"/>
      <c r="BK47" s="139"/>
      <c r="BL47" s="139"/>
    </row>
    <row r="48" spans="1:64" x14ac:dyDescent="0.25">
      <c r="A48" s="2" t="str">
        <f t="shared" si="120"/>
        <v>WAGeneral ServicePilot-CTA-2045 ERWHMarket Potential</v>
      </c>
      <c r="B48" t="s">
        <v>151</v>
      </c>
      <c r="C48" t="s">
        <v>232</v>
      </c>
      <c r="D48" t="s">
        <v>577</v>
      </c>
      <c r="E48" t="s">
        <v>284</v>
      </c>
      <c r="F48" t="s">
        <v>74</v>
      </c>
      <c r="G48" s="29">
        <f t="shared" ref="G48:AE48" ca="1" si="151">$AI48*INDEX($AS$9:$BQ$32, MATCH($AJ48, $AR$9:$AR$32, 0),MATCH(G$1,$AS$8:$BQ$8,0))</f>
        <v>2.5000000000000001E-2</v>
      </c>
      <c r="H48" s="29">
        <f t="shared" ca="1" si="151"/>
        <v>4.0000000000000008E-2</v>
      </c>
      <c r="I48" s="29">
        <f t="shared" ca="1" si="151"/>
        <v>0.05</v>
      </c>
      <c r="J48" s="29">
        <f t="shared" ca="1" si="151"/>
        <v>0</v>
      </c>
      <c r="K48" s="29">
        <f t="shared" ca="1" si="151"/>
        <v>0</v>
      </c>
      <c r="L48" s="29">
        <f t="shared" ca="1" si="151"/>
        <v>0</v>
      </c>
      <c r="M48" s="29">
        <f t="shared" ca="1" si="151"/>
        <v>0</v>
      </c>
      <c r="N48" s="29">
        <f t="shared" ca="1" si="151"/>
        <v>0</v>
      </c>
      <c r="O48" s="29">
        <f t="shared" ca="1" si="151"/>
        <v>0</v>
      </c>
      <c r="P48" s="29">
        <f t="shared" ca="1" si="151"/>
        <v>0</v>
      </c>
      <c r="Q48" s="29">
        <f t="shared" ca="1" si="151"/>
        <v>0</v>
      </c>
      <c r="R48" s="29">
        <f t="shared" ca="1" si="151"/>
        <v>0</v>
      </c>
      <c r="S48" s="29">
        <f t="shared" ca="1" si="151"/>
        <v>0</v>
      </c>
      <c r="T48" s="29">
        <f t="shared" ca="1" si="151"/>
        <v>0</v>
      </c>
      <c r="U48" s="29">
        <f t="shared" ca="1" si="151"/>
        <v>0</v>
      </c>
      <c r="V48" s="29">
        <f t="shared" ca="1" si="151"/>
        <v>0</v>
      </c>
      <c r="W48" s="29">
        <f t="shared" ca="1" si="151"/>
        <v>0</v>
      </c>
      <c r="X48" s="29">
        <f t="shared" ca="1" si="151"/>
        <v>0</v>
      </c>
      <c r="Y48" s="29">
        <f t="shared" ca="1" si="151"/>
        <v>0</v>
      </c>
      <c r="Z48" s="29">
        <f t="shared" ca="1" si="151"/>
        <v>0</v>
      </c>
      <c r="AA48" s="29">
        <f t="shared" ca="1" si="151"/>
        <v>0</v>
      </c>
      <c r="AB48" s="29">
        <f t="shared" ca="1" si="151"/>
        <v>0</v>
      </c>
      <c r="AC48" s="29">
        <f t="shared" ca="1" si="151"/>
        <v>0</v>
      </c>
      <c r="AD48" s="29">
        <f t="shared" ca="1" si="151"/>
        <v>0</v>
      </c>
      <c r="AE48" s="29">
        <f t="shared" ca="1" si="151"/>
        <v>0</v>
      </c>
      <c r="AF48" s="33" t="str">
        <f t="shared" ref="AF48" ca="1" si="152">IFERROR(INDEX(INDIRECT("'"&amp;D48&amp;"'!A1:T300"),MATCH(AL48,INDIRECT("'"&amp;D48&amp;"'!A1:A300"),0),10),"")</f>
        <v>Modified to reflect pilot scope</v>
      </c>
      <c r="AG48" s="38"/>
      <c r="AH48" s="39"/>
      <c r="AI48" s="28">
        <f t="shared" ref="AI48" ca="1" si="153">IFERROR(INDEX(INDIRECT("'"&amp;D48&amp;"'!A1:T300"),MATCH(AL48,INDIRECT("'"&amp;D48&amp;"'!A1:A300"),0),MATCH(AN48,INDIRECT("'"&amp;D48&amp;"'!A1:T1"),0)),"")</f>
        <v>0.05</v>
      </c>
      <c r="AJ48">
        <f t="shared" ref="AJ48" ca="1" si="154">IFERROR(INDEX(INDIRECT("'"&amp;D48&amp;"'!A1:T300"),MATCH(AM48,INDIRECT("'"&amp;D48&amp;"'!A1:A300"),0),MATCH(AN48,INDIRECT("'"&amp;D48&amp;"'!A1:T1"),0)),"")</f>
        <v>3.5</v>
      </c>
      <c r="AK48" s="28">
        <f t="shared" ref="AK48" ca="1" si="155">IFERROR(INDEX(INDIRECT("'"&amp;D48&amp;"'!A1:T300"),MATCH(AO48,INDIRECT("'"&amp;D48&amp;"'!A1:A300"),0),MATCH(AN48,INDIRECT("'"&amp;D48&amp;"'!A1:T1"),0)),"")</f>
        <v>0.01</v>
      </c>
      <c r="AL48" s="20" t="str">
        <f t="shared" si="126"/>
        <v>General ServiceSteady State Participation Rate</v>
      </c>
      <c r="AM48" s="20" t="str">
        <f t="shared" si="127"/>
        <v xml:space="preserve">General ServiceProgram ramp up period </v>
      </c>
      <c r="AN48" s="20" t="str">
        <f t="shared" ref="AN48" si="156">"Market Potential"&amp;B48</f>
        <v>Market PotentialWA</v>
      </c>
      <c r="AO48" s="20" t="str">
        <f t="shared" ref="AO48" si="157">C48&amp;$AK$1</f>
        <v>General ServiceProgram Dropout Rate (Attrition)</v>
      </c>
    </row>
    <row r="49" spans="1:41" x14ac:dyDescent="0.25">
      <c r="A49" s="2" t="str">
        <f t="shared" si="120"/>
        <v>WAGeneral ServicePilot-CTA-2045 ERWHProgram Dropout Rate (Attrition)</v>
      </c>
      <c r="B49" t="s">
        <v>151</v>
      </c>
      <c r="C49" t="s">
        <v>232</v>
      </c>
      <c r="D49" t="s">
        <v>577</v>
      </c>
      <c r="E49" t="s">
        <v>75</v>
      </c>
      <c r="F49" t="s">
        <v>12</v>
      </c>
      <c r="G49" s="29">
        <f t="shared" ref="G49:AE49" ca="1" si="158">$AK49</f>
        <v>0.01</v>
      </c>
      <c r="H49" s="29">
        <f t="shared" ca="1" si="158"/>
        <v>0.01</v>
      </c>
      <c r="I49" s="29">
        <f t="shared" ca="1" si="158"/>
        <v>0.01</v>
      </c>
      <c r="J49" s="29">
        <f t="shared" ca="1" si="158"/>
        <v>0.01</v>
      </c>
      <c r="K49" s="29">
        <f t="shared" ca="1" si="158"/>
        <v>0.01</v>
      </c>
      <c r="L49" s="29">
        <f t="shared" ca="1" si="158"/>
        <v>0.01</v>
      </c>
      <c r="M49" s="29">
        <f t="shared" ca="1" si="158"/>
        <v>0.01</v>
      </c>
      <c r="N49" s="29">
        <f t="shared" ca="1" si="158"/>
        <v>0.01</v>
      </c>
      <c r="O49" s="29">
        <f t="shared" ca="1" si="158"/>
        <v>0.01</v>
      </c>
      <c r="P49" s="29">
        <f t="shared" ca="1" si="158"/>
        <v>0.01</v>
      </c>
      <c r="Q49" s="29">
        <f t="shared" ca="1" si="158"/>
        <v>0.01</v>
      </c>
      <c r="R49" s="29">
        <f t="shared" ca="1" si="158"/>
        <v>0.01</v>
      </c>
      <c r="S49" s="29">
        <f t="shared" ca="1" si="158"/>
        <v>0.01</v>
      </c>
      <c r="T49" s="29">
        <f t="shared" ca="1" si="158"/>
        <v>0.01</v>
      </c>
      <c r="U49" s="29">
        <f t="shared" ca="1" si="158"/>
        <v>0.01</v>
      </c>
      <c r="V49" s="29">
        <f t="shared" ca="1" si="158"/>
        <v>0.01</v>
      </c>
      <c r="W49" s="29">
        <f t="shared" ca="1" si="158"/>
        <v>0.01</v>
      </c>
      <c r="X49" s="29">
        <f t="shared" ca="1" si="158"/>
        <v>0.01</v>
      </c>
      <c r="Y49" s="29">
        <f t="shared" ca="1" si="158"/>
        <v>0.01</v>
      </c>
      <c r="Z49" s="29">
        <f t="shared" ca="1" si="158"/>
        <v>0.01</v>
      </c>
      <c r="AA49" s="29">
        <f t="shared" ca="1" si="158"/>
        <v>0.01</v>
      </c>
      <c r="AB49" s="29">
        <f t="shared" ca="1" si="158"/>
        <v>0.01</v>
      </c>
      <c r="AC49" s="29">
        <f t="shared" ca="1" si="158"/>
        <v>0.01</v>
      </c>
      <c r="AD49" s="29">
        <f t="shared" ca="1" si="158"/>
        <v>0.01</v>
      </c>
      <c r="AE49" s="29">
        <f t="shared" ca="1" si="158"/>
        <v>0.01</v>
      </c>
      <c r="AF49" s="33" t="str">
        <f t="shared" ref="AF49" ca="1" si="159">IFERROR(INDEX(INDIRECT("'"&amp;D49&amp;"'!A1:T300"),MATCH(AL49,INDIRECT("'"&amp;D49&amp;"'!A1:A300"),0),10),"")</f>
        <v>Modified to reflect pilot scope</v>
      </c>
      <c r="AG49" s="38"/>
      <c r="AH49" s="39"/>
      <c r="AI49" s="28">
        <f t="shared" ref="AI49" ca="1" si="160">IFERROR(INDEX(INDIRECT("'"&amp;D49&amp;"'!A1:T300"),MATCH(AL49,INDIRECT("'"&amp;D49&amp;"'!A1:A300"),0),MATCH(AN49,INDIRECT("'"&amp;D49&amp;"'!A1:T1"),0)),"")</f>
        <v>0.05</v>
      </c>
      <c r="AJ49">
        <f t="shared" ref="AJ49" ca="1" si="161">IFERROR(INDEX(INDIRECT("'"&amp;D49&amp;"'!A1:T300"),MATCH(AM49,INDIRECT("'"&amp;D49&amp;"'!A1:A300"),0),MATCH(AN49,INDIRECT("'"&amp;D49&amp;"'!A1:T1"),0)),"")</f>
        <v>3.5</v>
      </c>
      <c r="AK49" s="28">
        <f t="shared" ref="AK49" ca="1" si="162">IFERROR(INDEX(INDIRECT("'"&amp;D49&amp;"'!A1:T300"),MATCH(AO49,INDIRECT("'"&amp;D49&amp;"'!A1:A300"),0),MATCH(AN49,INDIRECT("'"&amp;D49&amp;"'!A1:T1"),0)),"")</f>
        <v>0.01</v>
      </c>
      <c r="AL49" s="20" t="str">
        <f t="shared" si="126"/>
        <v>General ServiceSteady State Participation Rate</v>
      </c>
      <c r="AM49" s="20" t="str">
        <f t="shared" si="127"/>
        <v xml:space="preserve">General ServiceProgram ramp up period </v>
      </c>
      <c r="AN49" s="20" t="str">
        <f t="shared" ref="AN49" si="163">"Market Potential"&amp;B49</f>
        <v>Market PotentialWA</v>
      </c>
      <c r="AO49" s="20" t="str">
        <f t="shared" ref="AO49" si="164">C49&amp;$AK$1</f>
        <v>General ServiceProgram Dropout Rate (Attrition)</v>
      </c>
    </row>
    <row r="50" spans="1:41" x14ac:dyDescent="0.25">
      <c r="A50" s="2" t="str">
        <f>B50&amp;C50&amp;D50&amp;E50</f>
        <v>WAResidentialPilot-Ancillary ERWHMarket Potential</v>
      </c>
      <c r="B50" t="s">
        <v>151</v>
      </c>
      <c r="C50" t="s">
        <v>13</v>
      </c>
      <c r="D50" t="s">
        <v>578</v>
      </c>
      <c r="E50" t="s">
        <v>284</v>
      </c>
      <c r="F50" t="s">
        <v>74</v>
      </c>
      <c r="G50" s="29">
        <f t="shared" ref="G50:AE50" ca="1" si="165">$AI50*INDEX($AS$9:$BQ$32, MATCH($AJ50, $AR$9:$AR$32, 0),MATCH(G$1,$AS$8:$BQ$8,0))</f>
        <v>4.3999999999999997E-2</v>
      </c>
      <c r="H50" s="29">
        <f t="shared" ca="1" si="165"/>
        <v>7.0400000000000004E-2</v>
      </c>
      <c r="I50" s="29">
        <f t="shared" ca="1" si="165"/>
        <v>8.7999999999999995E-2</v>
      </c>
      <c r="J50" s="29">
        <f t="shared" ca="1" si="165"/>
        <v>0</v>
      </c>
      <c r="K50" s="29">
        <f t="shared" ca="1" si="165"/>
        <v>0</v>
      </c>
      <c r="L50" s="29">
        <f t="shared" ca="1" si="165"/>
        <v>0</v>
      </c>
      <c r="M50" s="29">
        <f t="shared" ca="1" si="165"/>
        <v>0</v>
      </c>
      <c r="N50" s="29">
        <f t="shared" ca="1" si="165"/>
        <v>0</v>
      </c>
      <c r="O50" s="29">
        <f t="shared" ca="1" si="165"/>
        <v>0</v>
      </c>
      <c r="P50" s="29">
        <f t="shared" ca="1" si="165"/>
        <v>0</v>
      </c>
      <c r="Q50" s="29">
        <f t="shared" ca="1" si="165"/>
        <v>0</v>
      </c>
      <c r="R50" s="29">
        <f t="shared" ca="1" si="165"/>
        <v>0</v>
      </c>
      <c r="S50" s="29">
        <f t="shared" ca="1" si="165"/>
        <v>0</v>
      </c>
      <c r="T50" s="29">
        <f t="shared" ca="1" si="165"/>
        <v>0</v>
      </c>
      <c r="U50" s="29">
        <f t="shared" ca="1" si="165"/>
        <v>0</v>
      </c>
      <c r="V50" s="29">
        <f t="shared" ca="1" si="165"/>
        <v>0</v>
      </c>
      <c r="W50" s="29">
        <f t="shared" ca="1" si="165"/>
        <v>0</v>
      </c>
      <c r="X50" s="29">
        <f t="shared" ca="1" si="165"/>
        <v>0</v>
      </c>
      <c r="Y50" s="29">
        <f t="shared" ca="1" si="165"/>
        <v>0</v>
      </c>
      <c r="Z50" s="29">
        <f t="shared" ca="1" si="165"/>
        <v>0</v>
      </c>
      <c r="AA50" s="29">
        <f t="shared" ca="1" si="165"/>
        <v>0</v>
      </c>
      <c r="AB50" s="29">
        <f t="shared" ca="1" si="165"/>
        <v>0</v>
      </c>
      <c r="AC50" s="29">
        <f t="shared" ca="1" si="165"/>
        <v>0</v>
      </c>
      <c r="AD50" s="29">
        <f t="shared" ca="1" si="165"/>
        <v>0</v>
      </c>
      <c r="AE50" s="29">
        <f t="shared" ca="1" si="165"/>
        <v>0</v>
      </c>
      <c r="AF50" s="33" t="str">
        <f t="shared" ref="AF50" ca="1" si="166">IFERROR(INDEX(INDIRECT("'"&amp;D50&amp;"'!A1:T300"),MATCH(AL50,INDIRECT("'"&amp;D50&amp;"'!A1:A300"),0),10),"")</f>
        <v>Modified to reflect pilot scope</v>
      </c>
      <c r="AG50" s="38"/>
      <c r="AH50" s="39"/>
      <c r="AI50" s="28">
        <f t="shared" ref="AI50" ca="1" si="167">IFERROR(INDEX(INDIRECT("'"&amp;D50&amp;"'!A1:T300"),MATCH(AL50,INDIRECT("'"&amp;D50&amp;"'!A1:A300"),0),MATCH(AN50,INDIRECT("'"&amp;D50&amp;"'!A1:T1"),0)),"")</f>
        <v>8.7999999999999995E-2</v>
      </c>
      <c r="AJ50">
        <f t="shared" ref="AJ50" ca="1" si="168">IFERROR(INDEX(INDIRECT("'"&amp;D50&amp;"'!A1:T300"),MATCH(AM50,INDIRECT("'"&amp;D50&amp;"'!A1:A300"),0),MATCH(AN50,INDIRECT("'"&amp;D50&amp;"'!A1:T1"),0)),"")</f>
        <v>3.5</v>
      </c>
      <c r="AK50" s="28">
        <f t="shared" ref="AK50" ca="1" si="169">IFERROR(INDEX(INDIRECT("'"&amp;D50&amp;"'!A1:T300"),MATCH(AO50,INDIRECT("'"&amp;D50&amp;"'!A1:A300"),0),MATCH(AN50,INDIRECT("'"&amp;D50&amp;"'!A1:T1"),0)),"")</f>
        <v>0.01</v>
      </c>
      <c r="AL50" s="20" t="str">
        <f t="shared" si="126"/>
        <v>ResidentialSteady State Participation Rate</v>
      </c>
      <c r="AM50" s="20" t="str">
        <f t="shared" si="127"/>
        <v xml:space="preserve">ResidentialProgram ramp up period </v>
      </c>
      <c r="AN50" s="20" t="str">
        <f t="shared" ref="AN50" si="170">"Market Potential"&amp;B50</f>
        <v>Market PotentialWA</v>
      </c>
      <c r="AO50" s="20" t="str">
        <f t="shared" ref="AO50" si="171">C50&amp;$AK$1</f>
        <v>ResidentialProgram Dropout Rate (Attrition)</v>
      </c>
    </row>
    <row r="51" spans="1:41" x14ac:dyDescent="0.25">
      <c r="A51" s="2" t="str">
        <f>B51&amp;C51&amp;D51&amp;E51</f>
        <v>WAResidentialPilot-Ancillary ERWHProgram Dropout Rate (Attrition)</v>
      </c>
      <c r="B51" t="s">
        <v>151</v>
      </c>
      <c r="C51" t="s">
        <v>13</v>
      </c>
      <c r="D51" t="s">
        <v>578</v>
      </c>
      <c r="E51" t="s">
        <v>75</v>
      </c>
      <c r="F51" t="s">
        <v>12</v>
      </c>
      <c r="G51" s="29">
        <f t="shared" ref="G51:AE51" ca="1" si="172">$AK51</f>
        <v>0.01</v>
      </c>
      <c r="H51" s="29">
        <f t="shared" ca="1" si="172"/>
        <v>0.01</v>
      </c>
      <c r="I51" s="29">
        <f t="shared" ca="1" si="172"/>
        <v>0.01</v>
      </c>
      <c r="J51" s="29">
        <f t="shared" ca="1" si="172"/>
        <v>0.01</v>
      </c>
      <c r="K51" s="29">
        <f t="shared" ca="1" si="172"/>
        <v>0.01</v>
      </c>
      <c r="L51" s="29">
        <f t="shared" ca="1" si="172"/>
        <v>0.01</v>
      </c>
      <c r="M51" s="29">
        <f t="shared" ca="1" si="172"/>
        <v>0.01</v>
      </c>
      <c r="N51" s="29">
        <f t="shared" ca="1" si="172"/>
        <v>0.01</v>
      </c>
      <c r="O51" s="29">
        <f t="shared" ca="1" si="172"/>
        <v>0.01</v>
      </c>
      <c r="P51" s="29">
        <f t="shared" ca="1" si="172"/>
        <v>0.01</v>
      </c>
      <c r="Q51" s="29">
        <f t="shared" ca="1" si="172"/>
        <v>0.01</v>
      </c>
      <c r="R51" s="29">
        <f t="shared" ca="1" si="172"/>
        <v>0.01</v>
      </c>
      <c r="S51" s="29">
        <f t="shared" ca="1" si="172"/>
        <v>0.01</v>
      </c>
      <c r="T51" s="29">
        <f t="shared" ca="1" si="172"/>
        <v>0.01</v>
      </c>
      <c r="U51" s="29">
        <f t="shared" ca="1" si="172"/>
        <v>0.01</v>
      </c>
      <c r="V51" s="29">
        <f t="shared" ca="1" si="172"/>
        <v>0.01</v>
      </c>
      <c r="W51" s="29">
        <f t="shared" ca="1" si="172"/>
        <v>0.01</v>
      </c>
      <c r="X51" s="29">
        <f t="shared" ca="1" si="172"/>
        <v>0.01</v>
      </c>
      <c r="Y51" s="29">
        <f t="shared" ca="1" si="172"/>
        <v>0.01</v>
      </c>
      <c r="Z51" s="29">
        <f t="shared" ca="1" si="172"/>
        <v>0.01</v>
      </c>
      <c r="AA51" s="29">
        <f t="shared" ca="1" si="172"/>
        <v>0.01</v>
      </c>
      <c r="AB51" s="29">
        <f t="shared" ca="1" si="172"/>
        <v>0.01</v>
      </c>
      <c r="AC51" s="29">
        <f t="shared" ca="1" si="172"/>
        <v>0.01</v>
      </c>
      <c r="AD51" s="29">
        <f t="shared" ca="1" si="172"/>
        <v>0.01</v>
      </c>
      <c r="AE51" s="29">
        <f t="shared" ca="1" si="172"/>
        <v>0.01</v>
      </c>
      <c r="AF51" s="33" t="str">
        <f t="shared" ref="AF51" ca="1" si="173">IFERROR(INDEX(INDIRECT("'"&amp;D51&amp;"'!A1:T300"),MATCH(AL51,INDIRECT("'"&amp;D51&amp;"'!A1:A300"),0),10),"")</f>
        <v>Modified to reflect pilot scope</v>
      </c>
      <c r="AG51" s="38"/>
      <c r="AH51" s="39"/>
      <c r="AI51" s="28">
        <f t="shared" ref="AI51" ca="1" si="174">IFERROR(INDEX(INDIRECT("'"&amp;D51&amp;"'!A1:T300"),MATCH(AL51,INDIRECT("'"&amp;D51&amp;"'!A1:A300"),0),MATCH(AN51,INDIRECT("'"&amp;D51&amp;"'!A1:T1"),0)),"")</f>
        <v>8.7999999999999995E-2</v>
      </c>
      <c r="AJ51">
        <f t="shared" ref="AJ51" ca="1" si="175">IFERROR(INDEX(INDIRECT("'"&amp;D51&amp;"'!A1:T300"),MATCH(AM51,INDIRECT("'"&amp;D51&amp;"'!A1:A300"),0),MATCH(AN51,INDIRECT("'"&amp;D51&amp;"'!A1:T1"),0)),"")</f>
        <v>3.5</v>
      </c>
      <c r="AK51" s="28">
        <f t="shared" ref="AK51" ca="1" si="176">IFERROR(INDEX(INDIRECT("'"&amp;D51&amp;"'!A1:T300"),MATCH(AO51,INDIRECT("'"&amp;D51&amp;"'!A1:A300"),0),MATCH(AN51,INDIRECT("'"&amp;D51&amp;"'!A1:T1"),0)),"")</f>
        <v>0.01</v>
      </c>
      <c r="AL51" s="20" t="str">
        <f t="shared" si="126"/>
        <v>ResidentialSteady State Participation Rate</v>
      </c>
      <c r="AM51" s="20" t="str">
        <f t="shared" si="127"/>
        <v xml:space="preserve">ResidentialProgram ramp up period </v>
      </c>
      <c r="AN51" s="20" t="str">
        <f t="shared" ref="AN51" si="177">"Market Potential"&amp;B51</f>
        <v>Market PotentialWA</v>
      </c>
      <c r="AO51" s="20" t="str">
        <f t="shared" ref="AO51" si="178">C51&amp;$AK$1</f>
        <v>ResidentialProgram Dropout Rate (Attrition)</v>
      </c>
    </row>
    <row r="52" spans="1:41" x14ac:dyDescent="0.25">
      <c r="A52" s="2" t="str">
        <f t="shared" ref="A52:A88" si="179">B52&amp;C52&amp;D52&amp;E52</f>
        <v>WAGeneral ServicePilot-Ancillary ERWHMarket Potential</v>
      </c>
      <c r="B52" t="s">
        <v>151</v>
      </c>
      <c r="C52" t="s">
        <v>232</v>
      </c>
      <c r="D52" t="s">
        <v>578</v>
      </c>
      <c r="E52" t="s">
        <v>284</v>
      </c>
      <c r="F52" t="s">
        <v>74</v>
      </c>
      <c r="G52" s="29">
        <f t="shared" ref="G52:AE52" ca="1" si="180">$AI52*INDEX($AS$9:$BQ$32, MATCH($AJ52, $AR$9:$AR$32, 0),MATCH(G$1,$AS$8:$BQ$8,0))</f>
        <v>2.5000000000000001E-2</v>
      </c>
      <c r="H52" s="29">
        <f t="shared" ca="1" si="180"/>
        <v>4.0000000000000008E-2</v>
      </c>
      <c r="I52" s="29">
        <f t="shared" ca="1" si="180"/>
        <v>0.05</v>
      </c>
      <c r="J52" s="29">
        <f t="shared" ca="1" si="180"/>
        <v>0</v>
      </c>
      <c r="K52" s="29">
        <f t="shared" ca="1" si="180"/>
        <v>0</v>
      </c>
      <c r="L52" s="29">
        <f t="shared" ca="1" si="180"/>
        <v>0</v>
      </c>
      <c r="M52" s="29">
        <f t="shared" ca="1" si="180"/>
        <v>0</v>
      </c>
      <c r="N52" s="29">
        <f t="shared" ca="1" si="180"/>
        <v>0</v>
      </c>
      <c r="O52" s="29">
        <f t="shared" ca="1" si="180"/>
        <v>0</v>
      </c>
      <c r="P52" s="29">
        <f t="shared" ca="1" si="180"/>
        <v>0</v>
      </c>
      <c r="Q52" s="29">
        <f t="shared" ca="1" si="180"/>
        <v>0</v>
      </c>
      <c r="R52" s="29">
        <f t="shared" ca="1" si="180"/>
        <v>0</v>
      </c>
      <c r="S52" s="29">
        <f t="shared" ca="1" si="180"/>
        <v>0</v>
      </c>
      <c r="T52" s="29">
        <f t="shared" ca="1" si="180"/>
        <v>0</v>
      </c>
      <c r="U52" s="29">
        <f t="shared" ca="1" si="180"/>
        <v>0</v>
      </c>
      <c r="V52" s="29">
        <f t="shared" ca="1" si="180"/>
        <v>0</v>
      </c>
      <c r="W52" s="29">
        <f t="shared" ca="1" si="180"/>
        <v>0</v>
      </c>
      <c r="X52" s="29">
        <f t="shared" ca="1" si="180"/>
        <v>0</v>
      </c>
      <c r="Y52" s="29">
        <f t="shared" ca="1" si="180"/>
        <v>0</v>
      </c>
      <c r="Z52" s="29">
        <f t="shared" ca="1" si="180"/>
        <v>0</v>
      </c>
      <c r="AA52" s="29">
        <f t="shared" ca="1" si="180"/>
        <v>0</v>
      </c>
      <c r="AB52" s="29">
        <f t="shared" ca="1" si="180"/>
        <v>0</v>
      </c>
      <c r="AC52" s="29">
        <f t="shared" ca="1" si="180"/>
        <v>0</v>
      </c>
      <c r="AD52" s="29">
        <f t="shared" ca="1" si="180"/>
        <v>0</v>
      </c>
      <c r="AE52" s="29">
        <f t="shared" ca="1" si="180"/>
        <v>0</v>
      </c>
      <c r="AF52" s="33" t="str">
        <f t="shared" ref="AF52" ca="1" si="181">IFERROR(INDEX(INDIRECT("'"&amp;D52&amp;"'!A1:T300"),MATCH(AL52,INDIRECT("'"&amp;D52&amp;"'!A1:A300"),0),10),"")</f>
        <v>Modified to reflect pilot scope</v>
      </c>
      <c r="AG52" s="38"/>
      <c r="AH52" s="39"/>
      <c r="AI52" s="28">
        <f t="shared" ref="AI52" ca="1" si="182">IFERROR(INDEX(INDIRECT("'"&amp;D52&amp;"'!A1:T300"),MATCH(AL52,INDIRECT("'"&amp;D52&amp;"'!A1:A300"),0),MATCH(AN52,INDIRECT("'"&amp;D52&amp;"'!A1:T1"),0)),"")</f>
        <v>0.05</v>
      </c>
      <c r="AJ52">
        <f t="shared" ref="AJ52" ca="1" si="183">IFERROR(INDEX(INDIRECT("'"&amp;D52&amp;"'!A1:T300"),MATCH(AM52,INDIRECT("'"&amp;D52&amp;"'!A1:A300"),0),MATCH(AN52,INDIRECT("'"&amp;D52&amp;"'!A1:T1"),0)),"")</f>
        <v>3.5</v>
      </c>
      <c r="AK52" s="28">
        <f t="shared" ref="AK52" ca="1" si="184">IFERROR(INDEX(INDIRECT("'"&amp;D52&amp;"'!A1:T300"),MATCH(AO52,INDIRECT("'"&amp;D52&amp;"'!A1:A300"),0),MATCH(AN52,INDIRECT("'"&amp;D52&amp;"'!A1:T1"),0)),"")</f>
        <v>0.01</v>
      </c>
      <c r="AL52" s="20" t="str">
        <f t="shared" si="126"/>
        <v>General ServiceSteady State Participation Rate</v>
      </c>
      <c r="AM52" s="20" t="str">
        <f t="shared" si="127"/>
        <v xml:space="preserve">General ServiceProgram ramp up period </v>
      </c>
      <c r="AN52" s="20" t="str">
        <f t="shared" ref="AN52" si="185">"Market Potential"&amp;B52</f>
        <v>Market PotentialWA</v>
      </c>
      <c r="AO52" s="20" t="str">
        <f t="shared" ref="AO52" si="186">C52&amp;$AK$1</f>
        <v>General ServiceProgram Dropout Rate (Attrition)</v>
      </c>
    </row>
    <row r="53" spans="1:41" x14ac:dyDescent="0.25">
      <c r="A53" s="2" t="str">
        <f t="shared" si="179"/>
        <v>WAGeneral ServicePilot-Ancillary ERWHProgram Dropout Rate (Attrition)</v>
      </c>
      <c r="B53" t="s">
        <v>151</v>
      </c>
      <c r="C53" t="s">
        <v>232</v>
      </c>
      <c r="D53" t="s">
        <v>578</v>
      </c>
      <c r="E53" t="s">
        <v>75</v>
      </c>
      <c r="F53" t="s">
        <v>12</v>
      </c>
      <c r="G53" s="29">
        <f t="shared" ref="G53:AE53" ca="1" si="187">$AK53</f>
        <v>0.01</v>
      </c>
      <c r="H53" s="29">
        <f t="shared" ca="1" si="187"/>
        <v>0.01</v>
      </c>
      <c r="I53" s="29">
        <f t="shared" ca="1" si="187"/>
        <v>0.01</v>
      </c>
      <c r="J53" s="29">
        <f t="shared" ca="1" si="187"/>
        <v>0.01</v>
      </c>
      <c r="K53" s="29">
        <f t="shared" ca="1" si="187"/>
        <v>0.01</v>
      </c>
      <c r="L53" s="29">
        <f t="shared" ca="1" si="187"/>
        <v>0.01</v>
      </c>
      <c r="M53" s="29">
        <f t="shared" ca="1" si="187"/>
        <v>0.01</v>
      </c>
      <c r="N53" s="29">
        <f t="shared" ca="1" si="187"/>
        <v>0.01</v>
      </c>
      <c r="O53" s="29">
        <f t="shared" ca="1" si="187"/>
        <v>0.01</v>
      </c>
      <c r="P53" s="29">
        <f t="shared" ca="1" si="187"/>
        <v>0.01</v>
      </c>
      <c r="Q53" s="29">
        <f t="shared" ca="1" si="187"/>
        <v>0.01</v>
      </c>
      <c r="R53" s="29">
        <f t="shared" ca="1" si="187"/>
        <v>0.01</v>
      </c>
      <c r="S53" s="29">
        <f t="shared" ca="1" si="187"/>
        <v>0.01</v>
      </c>
      <c r="T53" s="29">
        <f t="shared" ca="1" si="187"/>
        <v>0.01</v>
      </c>
      <c r="U53" s="29">
        <f t="shared" ca="1" si="187"/>
        <v>0.01</v>
      </c>
      <c r="V53" s="29">
        <f t="shared" ca="1" si="187"/>
        <v>0.01</v>
      </c>
      <c r="W53" s="29">
        <f t="shared" ca="1" si="187"/>
        <v>0.01</v>
      </c>
      <c r="X53" s="29">
        <f t="shared" ca="1" si="187"/>
        <v>0.01</v>
      </c>
      <c r="Y53" s="29">
        <f t="shared" ca="1" si="187"/>
        <v>0.01</v>
      </c>
      <c r="Z53" s="29">
        <f t="shared" ca="1" si="187"/>
        <v>0.01</v>
      </c>
      <c r="AA53" s="29">
        <f t="shared" ca="1" si="187"/>
        <v>0.01</v>
      </c>
      <c r="AB53" s="29">
        <f t="shared" ca="1" si="187"/>
        <v>0.01</v>
      </c>
      <c r="AC53" s="29">
        <f t="shared" ca="1" si="187"/>
        <v>0.01</v>
      </c>
      <c r="AD53" s="29">
        <f t="shared" ca="1" si="187"/>
        <v>0.01</v>
      </c>
      <c r="AE53" s="29">
        <f t="shared" ca="1" si="187"/>
        <v>0.01</v>
      </c>
      <c r="AF53" s="33" t="str">
        <f t="shared" ref="AF53" ca="1" si="188">IFERROR(INDEX(INDIRECT("'"&amp;D53&amp;"'!A1:T300"),MATCH(AL53,INDIRECT("'"&amp;D53&amp;"'!A1:A300"),0),10),"")</f>
        <v>Modified to reflect pilot scope</v>
      </c>
      <c r="AG53" s="38"/>
      <c r="AH53" s="39"/>
      <c r="AI53" s="28">
        <f t="shared" ref="AI53" ca="1" si="189">IFERROR(INDEX(INDIRECT("'"&amp;D53&amp;"'!A1:T300"),MATCH(AL53,INDIRECT("'"&amp;D53&amp;"'!A1:A300"),0),MATCH(AN53,INDIRECT("'"&amp;D53&amp;"'!A1:T1"),0)),"")</f>
        <v>0.05</v>
      </c>
      <c r="AJ53">
        <f t="shared" ref="AJ53" ca="1" si="190">IFERROR(INDEX(INDIRECT("'"&amp;D53&amp;"'!A1:T300"),MATCH(AM53,INDIRECT("'"&amp;D53&amp;"'!A1:A300"),0),MATCH(AN53,INDIRECT("'"&amp;D53&amp;"'!A1:T1"),0)),"")</f>
        <v>3.5</v>
      </c>
      <c r="AK53" s="28">
        <f t="shared" ref="AK53" ca="1" si="191">IFERROR(INDEX(INDIRECT("'"&amp;D53&amp;"'!A1:T300"),MATCH(AO53,INDIRECT("'"&amp;D53&amp;"'!A1:A300"),0),MATCH(AN53,INDIRECT("'"&amp;D53&amp;"'!A1:T1"),0)),"")</f>
        <v>0.01</v>
      </c>
      <c r="AL53" s="20" t="str">
        <f t="shared" si="126"/>
        <v>General ServiceSteady State Participation Rate</v>
      </c>
      <c r="AM53" s="20" t="str">
        <f t="shared" si="127"/>
        <v xml:space="preserve">General ServiceProgram ramp up period </v>
      </c>
      <c r="AN53" s="20" t="str">
        <f t="shared" ref="AN53" si="192">"Market Potential"&amp;B53</f>
        <v>Market PotentialWA</v>
      </c>
      <c r="AO53" s="20" t="str">
        <f t="shared" ref="AO53" si="193">C53&amp;$AK$1</f>
        <v>General ServiceProgram Dropout Rate (Attrition)</v>
      </c>
    </row>
    <row r="54" spans="1:41" x14ac:dyDescent="0.25">
      <c r="A54" s="2" t="str">
        <f t="shared" si="179"/>
        <v>WAResidentialParent-CTA-2045 ERWHMarket Potential</v>
      </c>
      <c r="B54" t="s">
        <v>151</v>
      </c>
      <c r="C54" t="s">
        <v>13</v>
      </c>
      <c r="D54" t="s">
        <v>574</v>
      </c>
      <c r="E54" t="s">
        <v>284</v>
      </c>
      <c r="F54" t="s">
        <v>74</v>
      </c>
      <c r="G54" s="29">
        <f t="shared" ref="G54:AE54" ca="1" si="194">$AI54*INDEX($AS$9:$BQ$32, MATCH($AJ54, $AR$9:$AR$32, 0),MATCH(G$1,$AS$8:$BQ$8,0))</f>
        <v>7.0000000000000007E-2</v>
      </c>
      <c r="H54" s="29">
        <f t="shared" ca="1" si="194"/>
        <v>9.5000000000000001E-2</v>
      </c>
      <c r="I54" s="29">
        <f t="shared" ca="1" si="194"/>
        <v>0.13</v>
      </c>
      <c r="J54" s="29">
        <f t="shared" ca="1" si="194"/>
        <v>0.16500000000000001</v>
      </c>
      <c r="K54" s="29">
        <f t="shared" ca="1" si="194"/>
        <v>0.21000000000000002</v>
      </c>
      <c r="L54" s="29">
        <f t="shared" ca="1" si="194"/>
        <v>0.255</v>
      </c>
      <c r="M54" s="29">
        <f t="shared" ca="1" si="194"/>
        <v>0.315</v>
      </c>
      <c r="N54" s="29">
        <f t="shared" ca="1" si="194"/>
        <v>0.375</v>
      </c>
      <c r="O54" s="29">
        <f t="shared" ca="1" si="194"/>
        <v>0.435</v>
      </c>
      <c r="P54" s="29">
        <f t="shared" ca="1" si="194"/>
        <v>0.5</v>
      </c>
      <c r="Q54" s="29">
        <f t="shared" ca="1" si="194"/>
        <v>0.5</v>
      </c>
      <c r="R54" s="29">
        <f t="shared" ca="1" si="194"/>
        <v>0.5</v>
      </c>
      <c r="S54" s="29">
        <f t="shared" ca="1" si="194"/>
        <v>0.5</v>
      </c>
      <c r="T54" s="29">
        <f t="shared" ca="1" si="194"/>
        <v>0.5</v>
      </c>
      <c r="U54" s="29">
        <f t="shared" ca="1" si="194"/>
        <v>0.5</v>
      </c>
      <c r="V54" s="29">
        <f t="shared" ca="1" si="194"/>
        <v>0.5</v>
      </c>
      <c r="W54" s="29">
        <f t="shared" ca="1" si="194"/>
        <v>0.5</v>
      </c>
      <c r="X54" s="29">
        <f t="shared" ca="1" si="194"/>
        <v>0.5</v>
      </c>
      <c r="Y54" s="29">
        <f t="shared" ca="1" si="194"/>
        <v>0.5</v>
      </c>
      <c r="Z54" s="29">
        <f t="shared" ca="1" si="194"/>
        <v>0.5</v>
      </c>
      <c r="AA54" s="29">
        <f t="shared" ca="1" si="194"/>
        <v>0.5</v>
      </c>
      <c r="AB54" s="29">
        <f t="shared" ca="1" si="194"/>
        <v>0.5</v>
      </c>
      <c r="AC54" s="29">
        <f t="shared" ca="1" si="194"/>
        <v>0.5</v>
      </c>
      <c r="AD54" s="29">
        <f t="shared" ca="1" si="194"/>
        <v>0.5</v>
      </c>
      <c r="AE54" s="29">
        <f t="shared" ca="1" si="194"/>
        <v>0.5</v>
      </c>
      <c r="AF54" s="33" t="str">
        <f t="shared" ref="AF54" ca="1" si="195">IFERROR(INDEX(INDIRECT("'"&amp;D54&amp;"'!A1:T300"),MATCH(AL54,INDIRECT("'"&amp;D54&amp;"'!A1:A300"),0),10),"")</f>
        <v>NWPC Electric Resistance Grid-Ready Summer/Winter Participation- 10 yr ramp rate</v>
      </c>
      <c r="AG54" s="38"/>
      <c r="AH54" s="39"/>
      <c r="AI54" s="28">
        <f t="shared" ref="AI54" ca="1" si="196">IFERROR(INDEX(INDIRECT("'"&amp;D54&amp;"'!A1:T300"),MATCH(AL54,INDIRECT("'"&amp;D54&amp;"'!A1:A300"),0),MATCH(AN54,INDIRECT("'"&amp;D54&amp;"'!A1:T1"),0)),"")</f>
        <v>0.5</v>
      </c>
      <c r="AJ54">
        <f t="shared" ref="AJ54" ca="1" si="197">IFERROR(INDEX(INDIRECT("'"&amp;D54&amp;"'!A1:T300"),MATCH(AM54,INDIRECT("'"&amp;D54&amp;"'!A1:A300"),0),MATCH(AN54,INDIRECT("'"&amp;D54&amp;"'!A1:T1"),0)),"")</f>
        <v>11</v>
      </c>
      <c r="AK54" s="28">
        <f t="shared" ref="AK54" ca="1" si="198">IFERROR(INDEX(INDIRECT("'"&amp;D54&amp;"'!A1:T300"),MATCH(AO54,INDIRECT("'"&amp;D54&amp;"'!A1:A300"),0),MATCH(AN54,INDIRECT("'"&amp;D54&amp;"'!A1:T1"),0)),"")</f>
        <v>0.01</v>
      </c>
      <c r="AL54" s="20" t="str">
        <f t="shared" si="126"/>
        <v>ResidentialSteady State Participation Rate</v>
      </c>
      <c r="AM54" s="20" t="str">
        <f t="shared" si="127"/>
        <v xml:space="preserve">ResidentialProgram ramp up period </v>
      </c>
      <c r="AN54" s="20" t="str">
        <f t="shared" ref="AN54" si="199">"Market Potential"&amp;B54</f>
        <v>Market PotentialWA</v>
      </c>
      <c r="AO54" s="20" t="str">
        <f t="shared" ref="AO54" si="200">C54&amp;$AK$1</f>
        <v>ResidentialProgram Dropout Rate (Attrition)</v>
      </c>
    </row>
    <row r="55" spans="1:41" x14ac:dyDescent="0.25">
      <c r="A55" s="2" t="str">
        <f t="shared" si="179"/>
        <v>WAResidentialParent-CTA-2045 ERWHProgram Dropout Rate (Attrition)</v>
      </c>
      <c r="B55" t="s">
        <v>151</v>
      </c>
      <c r="C55" t="s">
        <v>13</v>
      </c>
      <c r="D55" t="s">
        <v>574</v>
      </c>
      <c r="E55" t="s">
        <v>75</v>
      </c>
      <c r="F55" t="s">
        <v>12</v>
      </c>
      <c r="G55" s="29">
        <f t="shared" ref="G55:AE55" ca="1" si="201">$AK55</f>
        <v>0.01</v>
      </c>
      <c r="H55" s="29">
        <f t="shared" ca="1" si="201"/>
        <v>0.01</v>
      </c>
      <c r="I55" s="29">
        <f t="shared" ca="1" si="201"/>
        <v>0.01</v>
      </c>
      <c r="J55" s="29">
        <f t="shared" ca="1" si="201"/>
        <v>0.01</v>
      </c>
      <c r="K55" s="29">
        <f t="shared" ca="1" si="201"/>
        <v>0.01</v>
      </c>
      <c r="L55" s="29">
        <f t="shared" ca="1" si="201"/>
        <v>0.01</v>
      </c>
      <c r="M55" s="29">
        <f t="shared" ca="1" si="201"/>
        <v>0.01</v>
      </c>
      <c r="N55" s="29">
        <f t="shared" ca="1" si="201"/>
        <v>0.01</v>
      </c>
      <c r="O55" s="29">
        <f t="shared" ca="1" si="201"/>
        <v>0.01</v>
      </c>
      <c r="P55" s="29">
        <f t="shared" ca="1" si="201"/>
        <v>0.01</v>
      </c>
      <c r="Q55" s="29">
        <f t="shared" ca="1" si="201"/>
        <v>0.01</v>
      </c>
      <c r="R55" s="29">
        <f t="shared" ca="1" si="201"/>
        <v>0.01</v>
      </c>
      <c r="S55" s="29">
        <f t="shared" ca="1" si="201"/>
        <v>0.01</v>
      </c>
      <c r="T55" s="29">
        <f t="shared" ca="1" si="201"/>
        <v>0.01</v>
      </c>
      <c r="U55" s="29">
        <f t="shared" ca="1" si="201"/>
        <v>0.01</v>
      </c>
      <c r="V55" s="29">
        <f t="shared" ca="1" si="201"/>
        <v>0.01</v>
      </c>
      <c r="W55" s="29">
        <f t="shared" ca="1" si="201"/>
        <v>0.01</v>
      </c>
      <c r="X55" s="29">
        <f t="shared" ca="1" si="201"/>
        <v>0.01</v>
      </c>
      <c r="Y55" s="29">
        <f t="shared" ca="1" si="201"/>
        <v>0.01</v>
      </c>
      <c r="Z55" s="29">
        <f t="shared" ca="1" si="201"/>
        <v>0.01</v>
      </c>
      <c r="AA55" s="29">
        <f t="shared" ca="1" si="201"/>
        <v>0.01</v>
      </c>
      <c r="AB55" s="29">
        <f t="shared" ca="1" si="201"/>
        <v>0.01</v>
      </c>
      <c r="AC55" s="29">
        <f t="shared" ca="1" si="201"/>
        <v>0.01</v>
      </c>
      <c r="AD55" s="29">
        <f t="shared" ca="1" si="201"/>
        <v>0.01</v>
      </c>
      <c r="AE55" s="29">
        <f t="shared" ca="1" si="201"/>
        <v>0.01</v>
      </c>
      <c r="AF55" s="33" t="str">
        <f t="shared" ref="AF55" ca="1" si="202">IFERROR(INDEX(INDIRECT("'"&amp;D55&amp;"'!A1:T300"),MATCH(AL55,INDIRECT("'"&amp;D55&amp;"'!A1:A300"),0),10),"")</f>
        <v>NWPC Electric Resistance Grid-Ready Summer/Winter Participation- 10 yr ramp rate</v>
      </c>
      <c r="AG55" s="38"/>
      <c r="AH55" s="39"/>
      <c r="AI55" s="28">
        <f t="shared" ref="AI55" ca="1" si="203">IFERROR(INDEX(INDIRECT("'"&amp;D55&amp;"'!A1:T300"),MATCH(AL55,INDIRECT("'"&amp;D55&amp;"'!A1:A300"),0),MATCH(AN55,INDIRECT("'"&amp;D55&amp;"'!A1:T1"),0)),"")</f>
        <v>0.5</v>
      </c>
      <c r="AJ55">
        <f t="shared" ref="AJ55" ca="1" si="204">IFERROR(INDEX(INDIRECT("'"&amp;D55&amp;"'!A1:T300"),MATCH(AM55,INDIRECT("'"&amp;D55&amp;"'!A1:A300"),0),MATCH(AN55,INDIRECT("'"&amp;D55&amp;"'!A1:T1"),0)),"")</f>
        <v>11</v>
      </c>
      <c r="AK55" s="28">
        <f t="shared" ref="AK55" ca="1" si="205">IFERROR(INDEX(INDIRECT("'"&amp;D55&amp;"'!A1:T300"),MATCH(AO55,INDIRECT("'"&amp;D55&amp;"'!A1:A300"),0),MATCH(AN55,INDIRECT("'"&amp;D55&amp;"'!A1:T1"),0)),"")</f>
        <v>0.01</v>
      </c>
      <c r="AL55" s="20" t="str">
        <f t="shared" si="126"/>
        <v>ResidentialSteady State Participation Rate</v>
      </c>
      <c r="AM55" s="20" t="str">
        <f t="shared" si="127"/>
        <v xml:space="preserve">ResidentialProgram ramp up period </v>
      </c>
      <c r="AN55" s="20" t="str">
        <f t="shared" ref="AN55" si="206">"Market Potential"&amp;B55</f>
        <v>Market PotentialWA</v>
      </c>
      <c r="AO55" s="20" t="str">
        <f t="shared" ref="AO55" si="207">C55&amp;$AK$1</f>
        <v>ResidentialProgram Dropout Rate (Attrition)</v>
      </c>
    </row>
    <row r="56" spans="1:41" x14ac:dyDescent="0.25">
      <c r="A56" s="2" t="str">
        <f t="shared" si="179"/>
        <v>WAGeneral ServiceParent-CTA-2045 ERWHMarket Potential</v>
      </c>
      <c r="B56" t="s">
        <v>151</v>
      </c>
      <c r="C56" t="s">
        <v>232</v>
      </c>
      <c r="D56" t="s">
        <v>574</v>
      </c>
      <c r="E56" t="s">
        <v>284</v>
      </c>
      <c r="F56" t="s">
        <v>74</v>
      </c>
      <c r="G56" s="29">
        <f t="shared" ref="G56:AE56" ca="1" si="208">$AI56*INDEX($AS$9:$BQ$32, MATCH($AJ56, $AR$9:$AR$32, 0),MATCH(G$1,$AS$8:$BQ$8,0))</f>
        <v>0.02</v>
      </c>
      <c r="H56" s="29">
        <f t="shared" ca="1" si="208"/>
        <v>0.05</v>
      </c>
      <c r="I56" s="29">
        <f t="shared" ca="1" si="208"/>
        <v>0.09</v>
      </c>
      <c r="J56" s="29">
        <f t="shared" ca="1" si="208"/>
        <v>0.13</v>
      </c>
      <c r="K56" s="29">
        <f t="shared" ca="1" si="208"/>
        <v>0.18</v>
      </c>
      <c r="L56" s="29">
        <f t="shared" ca="1" si="208"/>
        <v>0.22999999999999998</v>
      </c>
      <c r="M56" s="29">
        <f t="shared" ca="1" si="208"/>
        <v>0.29499999999999998</v>
      </c>
      <c r="N56" s="29">
        <f t="shared" ca="1" si="208"/>
        <v>0.36</v>
      </c>
      <c r="O56" s="29">
        <f t="shared" ca="1" si="208"/>
        <v>0.42499999999999999</v>
      </c>
      <c r="P56" s="29">
        <f t="shared" ca="1" si="208"/>
        <v>0.5</v>
      </c>
      <c r="Q56" s="29">
        <f t="shared" ca="1" si="208"/>
        <v>0.5</v>
      </c>
      <c r="R56" s="29">
        <f t="shared" ca="1" si="208"/>
        <v>0.5</v>
      </c>
      <c r="S56" s="29">
        <f t="shared" ca="1" si="208"/>
        <v>0.5</v>
      </c>
      <c r="T56" s="29">
        <f t="shared" ca="1" si="208"/>
        <v>0.5</v>
      </c>
      <c r="U56" s="29">
        <f t="shared" ca="1" si="208"/>
        <v>0.5</v>
      </c>
      <c r="V56" s="29">
        <f t="shared" ca="1" si="208"/>
        <v>0.5</v>
      </c>
      <c r="W56" s="29">
        <f t="shared" ca="1" si="208"/>
        <v>0.5</v>
      </c>
      <c r="X56" s="29">
        <f t="shared" ca="1" si="208"/>
        <v>0.5</v>
      </c>
      <c r="Y56" s="29">
        <f t="shared" ca="1" si="208"/>
        <v>0.5</v>
      </c>
      <c r="Z56" s="29">
        <f t="shared" ca="1" si="208"/>
        <v>0.5</v>
      </c>
      <c r="AA56" s="29">
        <f t="shared" ca="1" si="208"/>
        <v>0.5</v>
      </c>
      <c r="AB56" s="29">
        <f t="shared" ca="1" si="208"/>
        <v>0.5</v>
      </c>
      <c r="AC56" s="29">
        <f t="shared" ca="1" si="208"/>
        <v>0.5</v>
      </c>
      <c r="AD56" s="29">
        <f t="shared" ca="1" si="208"/>
        <v>0.5</v>
      </c>
      <c r="AE56" s="29">
        <f t="shared" ca="1" si="208"/>
        <v>0.5</v>
      </c>
      <c r="AF56" s="33" t="str">
        <f t="shared" ref="AF56" ca="1" si="209">IFERROR(INDEX(INDIRECT("'"&amp;D56&amp;"'!A1:T300"),MATCH(AL56,INDIRECT("'"&amp;D56&amp;"'!A1:A300"),0),10),"")</f>
        <v>NWPC Electric Resistance Grid-Ready Summer/Winter Participation- 10 yr ramp rate</v>
      </c>
      <c r="AG56" s="38"/>
      <c r="AH56" s="39"/>
      <c r="AI56" s="28">
        <f t="shared" ref="AI56" ca="1" si="210">IFERROR(INDEX(INDIRECT("'"&amp;D56&amp;"'!A1:T300"),MATCH(AL56,INDIRECT("'"&amp;D56&amp;"'!A1:A300"),0),MATCH(AN56,INDIRECT("'"&amp;D56&amp;"'!A1:T1"),0)),"")</f>
        <v>0.5</v>
      </c>
      <c r="AJ56">
        <f t="shared" ref="AJ56" ca="1" si="211">IFERROR(INDEX(INDIRECT("'"&amp;D56&amp;"'!A1:T300"),MATCH(AM56,INDIRECT("'"&amp;D56&amp;"'!A1:A300"),0),MATCH(AN56,INDIRECT("'"&amp;D56&amp;"'!A1:T1"),0)),"")</f>
        <v>10</v>
      </c>
      <c r="AK56" s="28">
        <f t="shared" ref="AK56" ca="1" si="212">IFERROR(INDEX(INDIRECT("'"&amp;D56&amp;"'!A1:T300"),MATCH(AO56,INDIRECT("'"&amp;D56&amp;"'!A1:A300"),0),MATCH(AN56,INDIRECT("'"&amp;D56&amp;"'!A1:T1"),0)),"")</f>
        <v>0.01</v>
      </c>
      <c r="AL56" s="20" t="str">
        <f t="shared" si="126"/>
        <v>General ServiceSteady State Participation Rate</v>
      </c>
      <c r="AM56" s="20" t="str">
        <f t="shared" si="127"/>
        <v xml:space="preserve">General ServiceProgram ramp up period </v>
      </c>
      <c r="AN56" s="20" t="str">
        <f t="shared" ref="AN56" si="213">"Market Potential"&amp;B56</f>
        <v>Market PotentialWA</v>
      </c>
      <c r="AO56" s="20" t="str">
        <f t="shared" ref="AO56" si="214">C56&amp;$AK$1</f>
        <v>General ServiceProgram Dropout Rate (Attrition)</v>
      </c>
    </row>
    <row r="57" spans="1:41" x14ac:dyDescent="0.25">
      <c r="A57" s="2" t="str">
        <f t="shared" si="179"/>
        <v>WAGeneral ServiceParent-CTA-2045 ERWHProgram Dropout Rate (Attrition)</v>
      </c>
      <c r="B57" t="s">
        <v>151</v>
      </c>
      <c r="C57" t="s">
        <v>232</v>
      </c>
      <c r="D57" t="s">
        <v>574</v>
      </c>
      <c r="E57" t="s">
        <v>75</v>
      </c>
      <c r="F57" t="s">
        <v>12</v>
      </c>
      <c r="G57" s="29">
        <f t="shared" ref="G57:AE57" ca="1" si="215">$AK57</f>
        <v>0.01</v>
      </c>
      <c r="H57" s="29">
        <f t="shared" ca="1" si="215"/>
        <v>0.01</v>
      </c>
      <c r="I57" s="29">
        <f t="shared" ca="1" si="215"/>
        <v>0.01</v>
      </c>
      <c r="J57" s="29">
        <f t="shared" ca="1" si="215"/>
        <v>0.01</v>
      </c>
      <c r="K57" s="29">
        <f t="shared" ca="1" si="215"/>
        <v>0.01</v>
      </c>
      <c r="L57" s="29">
        <f t="shared" ca="1" si="215"/>
        <v>0.01</v>
      </c>
      <c r="M57" s="29">
        <f t="shared" ca="1" si="215"/>
        <v>0.01</v>
      </c>
      <c r="N57" s="29">
        <f t="shared" ca="1" si="215"/>
        <v>0.01</v>
      </c>
      <c r="O57" s="29">
        <f t="shared" ca="1" si="215"/>
        <v>0.01</v>
      </c>
      <c r="P57" s="29">
        <f t="shared" ca="1" si="215"/>
        <v>0.01</v>
      </c>
      <c r="Q57" s="29">
        <f t="shared" ca="1" si="215"/>
        <v>0.01</v>
      </c>
      <c r="R57" s="29">
        <f t="shared" ca="1" si="215"/>
        <v>0.01</v>
      </c>
      <c r="S57" s="29">
        <f t="shared" ca="1" si="215"/>
        <v>0.01</v>
      </c>
      <c r="T57" s="29">
        <f t="shared" ca="1" si="215"/>
        <v>0.01</v>
      </c>
      <c r="U57" s="29">
        <f t="shared" ca="1" si="215"/>
        <v>0.01</v>
      </c>
      <c r="V57" s="29">
        <f t="shared" ca="1" si="215"/>
        <v>0.01</v>
      </c>
      <c r="W57" s="29">
        <f t="shared" ca="1" si="215"/>
        <v>0.01</v>
      </c>
      <c r="X57" s="29">
        <f t="shared" ca="1" si="215"/>
        <v>0.01</v>
      </c>
      <c r="Y57" s="29">
        <f t="shared" ca="1" si="215"/>
        <v>0.01</v>
      </c>
      <c r="Z57" s="29">
        <f t="shared" ca="1" si="215"/>
        <v>0.01</v>
      </c>
      <c r="AA57" s="29">
        <f t="shared" ca="1" si="215"/>
        <v>0.01</v>
      </c>
      <c r="AB57" s="29">
        <f t="shared" ca="1" si="215"/>
        <v>0.01</v>
      </c>
      <c r="AC57" s="29">
        <f t="shared" ca="1" si="215"/>
        <v>0.01</v>
      </c>
      <c r="AD57" s="29">
        <f t="shared" ca="1" si="215"/>
        <v>0.01</v>
      </c>
      <c r="AE57" s="29">
        <f t="shared" ca="1" si="215"/>
        <v>0.01</v>
      </c>
      <c r="AF57" s="33" t="str">
        <f t="shared" ref="AF57" ca="1" si="216">IFERROR(INDEX(INDIRECT("'"&amp;D57&amp;"'!A1:T300"),MATCH(AL57,INDIRECT("'"&amp;D57&amp;"'!A1:A300"),0),10),"")</f>
        <v>NWPC Electric Resistance Grid-Ready Summer/Winter Participation- 10 yr ramp rate</v>
      </c>
      <c r="AG57" s="38"/>
      <c r="AH57" s="39"/>
      <c r="AI57" s="28">
        <f t="shared" ref="AI57" ca="1" si="217">IFERROR(INDEX(INDIRECT("'"&amp;D57&amp;"'!A1:T300"),MATCH(AL57,INDIRECT("'"&amp;D57&amp;"'!A1:A300"),0),MATCH(AN57,INDIRECT("'"&amp;D57&amp;"'!A1:T1"),0)),"")</f>
        <v>0.5</v>
      </c>
      <c r="AJ57">
        <f t="shared" ref="AJ57" ca="1" si="218">IFERROR(INDEX(INDIRECT("'"&amp;D57&amp;"'!A1:T300"),MATCH(AM57,INDIRECT("'"&amp;D57&amp;"'!A1:A300"),0),MATCH(AN57,INDIRECT("'"&amp;D57&amp;"'!A1:T1"),0)),"")</f>
        <v>10</v>
      </c>
      <c r="AK57" s="28">
        <f t="shared" ref="AK57" ca="1" si="219">IFERROR(INDEX(INDIRECT("'"&amp;D57&amp;"'!A1:T300"),MATCH(AO57,INDIRECT("'"&amp;D57&amp;"'!A1:A300"),0),MATCH(AN57,INDIRECT("'"&amp;D57&amp;"'!A1:T1"),0)),"")</f>
        <v>0.01</v>
      </c>
      <c r="AL57" s="20" t="str">
        <f t="shared" si="126"/>
        <v>General ServiceSteady State Participation Rate</v>
      </c>
      <c r="AM57" s="20" t="str">
        <f t="shared" si="127"/>
        <v xml:space="preserve">General ServiceProgram ramp up period </v>
      </c>
      <c r="AN57" s="20" t="str">
        <f t="shared" ref="AN57" si="220">"Market Potential"&amp;B57</f>
        <v>Market PotentialWA</v>
      </c>
      <c r="AO57" s="20" t="str">
        <f t="shared" ref="AO57" si="221">C57&amp;$AK$1</f>
        <v>General ServiceProgram Dropout Rate (Attrition)</v>
      </c>
    </row>
    <row r="58" spans="1:41" x14ac:dyDescent="0.25">
      <c r="A58" s="2" t="str">
        <f t="shared" si="179"/>
        <v>WAResidentialParent-Ancillary ERWHMarket Potential</v>
      </c>
      <c r="B58" t="s">
        <v>151</v>
      </c>
      <c r="C58" t="s">
        <v>13</v>
      </c>
      <c r="D58" t="s">
        <v>576</v>
      </c>
      <c r="E58" t="s">
        <v>284</v>
      </c>
      <c r="F58" t="s">
        <v>74</v>
      </c>
      <c r="G58" s="29">
        <f t="shared" ref="G58:AE58" ca="1" si="222">$AI58*INDEX($AS$9:$BQ$32, MATCH($AJ58, $AR$9:$AR$32, 0),MATCH(G$1,$AS$8:$BQ$8,0))</f>
        <v>7.0000000000000007E-2</v>
      </c>
      <c r="H58" s="29">
        <f t="shared" ca="1" si="222"/>
        <v>9.5000000000000001E-2</v>
      </c>
      <c r="I58" s="29">
        <f t="shared" ca="1" si="222"/>
        <v>0.13</v>
      </c>
      <c r="J58" s="29">
        <f t="shared" ca="1" si="222"/>
        <v>0.16500000000000001</v>
      </c>
      <c r="K58" s="29">
        <f t="shared" ca="1" si="222"/>
        <v>0.21000000000000002</v>
      </c>
      <c r="L58" s="29">
        <f t="shared" ca="1" si="222"/>
        <v>0.255</v>
      </c>
      <c r="M58" s="29">
        <f t="shared" ca="1" si="222"/>
        <v>0.315</v>
      </c>
      <c r="N58" s="29">
        <f t="shared" ca="1" si="222"/>
        <v>0.375</v>
      </c>
      <c r="O58" s="29">
        <f t="shared" ca="1" si="222"/>
        <v>0.435</v>
      </c>
      <c r="P58" s="29">
        <f t="shared" ca="1" si="222"/>
        <v>0.5</v>
      </c>
      <c r="Q58" s="29">
        <f t="shared" ca="1" si="222"/>
        <v>0.5</v>
      </c>
      <c r="R58" s="29">
        <f t="shared" ca="1" si="222"/>
        <v>0.5</v>
      </c>
      <c r="S58" s="29">
        <f t="shared" ca="1" si="222"/>
        <v>0.5</v>
      </c>
      <c r="T58" s="29">
        <f t="shared" ca="1" si="222"/>
        <v>0.5</v>
      </c>
      <c r="U58" s="29">
        <f t="shared" ca="1" si="222"/>
        <v>0.5</v>
      </c>
      <c r="V58" s="29">
        <f t="shared" ca="1" si="222"/>
        <v>0.5</v>
      </c>
      <c r="W58" s="29">
        <f t="shared" ca="1" si="222"/>
        <v>0.5</v>
      </c>
      <c r="X58" s="29">
        <f t="shared" ca="1" si="222"/>
        <v>0.5</v>
      </c>
      <c r="Y58" s="29">
        <f t="shared" ca="1" si="222"/>
        <v>0.5</v>
      </c>
      <c r="Z58" s="29">
        <f t="shared" ca="1" si="222"/>
        <v>0.5</v>
      </c>
      <c r="AA58" s="29">
        <f t="shared" ca="1" si="222"/>
        <v>0.5</v>
      </c>
      <c r="AB58" s="29">
        <f t="shared" ca="1" si="222"/>
        <v>0.5</v>
      </c>
      <c r="AC58" s="29">
        <f t="shared" ca="1" si="222"/>
        <v>0.5</v>
      </c>
      <c r="AD58" s="29">
        <f t="shared" ca="1" si="222"/>
        <v>0.5</v>
      </c>
      <c r="AE58" s="29">
        <f t="shared" ca="1" si="222"/>
        <v>0.5</v>
      </c>
      <c r="AF58" s="33" t="str">
        <f t="shared" ref="AF58" ca="1" si="223">IFERROR(INDEX(INDIRECT("'"&amp;D58&amp;"'!A1:T300"),MATCH(AL58,INDIRECT("'"&amp;D58&amp;"'!A1:A300"),0),10),"")</f>
        <v>NWPC Electric Resistance Grid-Ready Summer/Winter Participation- 10 yr ramp rate (Half of eligible population)</v>
      </c>
      <c r="AG58" s="38"/>
      <c r="AH58" s="39"/>
      <c r="AI58" s="28">
        <f t="shared" ref="AI58" ca="1" si="224">IFERROR(INDEX(INDIRECT("'"&amp;D58&amp;"'!A1:T300"),MATCH(AL58,INDIRECT("'"&amp;D58&amp;"'!A1:A300"),0),MATCH(AN58,INDIRECT("'"&amp;D58&amp;"'!A1:T1"),0)),"")</f>
        <v>0.5</v>
      </c>
      <c r="AJ58">
        <f t="shared" ref="AJ58" ca="1" si="225">IFERROR(INDEX(INDIRECT("'"&amp;D58&amp;"'!A1:T300"),MATCH(AM58,INDIRECT("'"&amp;D58&amp;"'!A1:A300"),0),MATCH(AN58,INDIRECT("'"&amp;D58&amp;"'!A1:T1"),0)),"")</f>
        <v>11</v>
      </c>
      <c r="AK58" s="28">
        <f t="shared" ref="AK58" ca="1" si="226">IFERROR(INDEX(INDIRECT("'"&amp;D58&amp;"'!A1:T300"),MATCH(AO58,INDIRECT("'"&amp;D58&amp;"'!A1:A300"),0),MATCH(AN58,INDIRECT("'"&amp;D58&amp;"'!A1:T1"),0)),"")</f>
        <v>0.01</v>
      </c>
      <c r="AL58" s="20" t="str">
        <f t="shared" si="126"/>
        <v>ResidentialSteady State Participation Rate</v>
      </c>
      <c r="AM58" s="20" t="str">
        <f t="shared" si="127"/>
        <v xml:space="preserve">ResidentialProgram ramp up period </v>
      </c>
      <c r="AN58" s="20" t="str">
        <f t="shared" ref="AN58" si="227">"Market Potential"&amp;B58</f>
        <v>Market PotentialWA</v>
      </c>
      <c r="AO58" s="20" t="str">
        <f t="shared" ref="AO58" si="228">C58&amp;$AK$1</f>
        <v>ResidentialProgram Dropout Rate (Attrition)</v>
      </c>
    </row>
    <row r="59" spans="1:41" x14ac:dyDescent="0.25">
      <c r="A59" s="2" t="str">
        <f t="shared" si="179"/>
        <v>WAResidentialParent-Ancillary ERWHProgram Dropout Rate (Attrition)</v>
      </c>
      <c r="B59" t="s">
        <v>151</v>
      </c>
      <c r="C59" t="s">
        <v>13</v>
      </c>
      <c r="D59" t="s">
        <v>576</v>
      </c>
      <c r="E59" t="s">
        <v>75</v>
      </c>
      <c r="F59" t="s">
        <v>12</v>
      </c>
      <c r="G59" s="29">
        <f t="shared" ref="G59:AE59" ca="1" si="229">$AK59</f>
        <v>0.01</v>
      </c>
      <c r="H59" s="29">
        <f t="shared" ca="1" si="229"/>
        <v>0.01</v>
      </c>
      <c r="I59" s="29">
        <f t="shared" ca="1" si="229"/>
        <v>0.01</v>
      </c>
      <c r="J59" s="29">
        <f t="shared" ca="1" si="229"/>
        <v>0.01</v>
      </c>
      <c r="K59" s="29">
        <f t="shared" ca="1" si="229"/>
        <v>0.01</v>
      </c>
      <c r="L59" s="29">
        <f t="shared" ca="1" si="229"/>
        <v>0.01</v>
      </c>
      <c r="M59" s="29">
        <f t="shared" ca="1" si="229"/>
        <v>0.01</v>
      </c>
      <c r="N59" s="29">
        <f t="shared" ca="1" si="229"/>
        <v>0.01</v>
      </c>
      <c r="O59" s="29">
        <f t="shared" ca="1" si="229"/>
        <v>0.01</v>
      </c>
      <c r="P59" s="29">
        <f t="shared" ca="1" si="229"/>
        <v>0.01</v>
      </c>
      <c r="Q59" s="29">
        <f t="shared" ca="1" si="229"/>
        <v>0.01</v>
      </c>
      <c r="R59" s="29">
        <f t="shared" ca="1" si="229"/>
        <v>0.01</v>
      </c>
      <c r="S59" s="29">
        <f t="shared" ca="1" si="229"/>
        <v>0.01</v>
      </c>
      <c r="T59" s="29">
        <f t="shared" ca="1" si="229"/>
        <v>0.01</v>
      </c>
      <c r="U59" s="29">
        <f t="shared" ca="1" si="229"/>
        <v>0.01</v>
      </c>
      <c r="V59" s="29">
        <f t="shared" ca="1" si="229"/>
        <v>0.01</v>
      </c>
      <c r="W59" s="29">
        <f t="shared" ca="1" si="229"/>
        <v>0.01</v>
      </c>
      <c r="X59" s="29">
        <f t="shared" ca="1" si="229"/>
        <v>0.01</v>
      </c>
      <c r="Y59" s="29">
        <f t="shared" ca="1" si="229"/>
        <v>0.01</v>
      </c>
      <c r="Z59" s="29">
        <f t="shared" ca="1" si="229"/>
        <v>0.01</v>
      </c>
      <c r="AA59" s="29">
        <f t="shared" ca="1" si="229"/>
        <v>0.01</v>
      </c>
      <c r="AB59" s="29">
        <f t="shared" ca="1" si="229"/>
        <v>0.01</v>
      </c>
      <c r="AC59" s="29">
        <f t="shared" ca="1" si="229"/>
        <v>0.01</v>
      </c>
      <c r="AD59" s="29">
        <f t="shared" ca="1" si="229"/>
        <v>0.01</v>
      </c>
      <c r="AE59" s="29">
        <f t="shared" ca="1" si="229"/>
        <v>0.01</v>
      </c>
      <c r="AF59" s="33" t="str">
        <f t="shared" ref="AF59" ca="1" si="230">IFERROR(INDEX(INDIRECT("'"&amp;D59&amp;"'!A1:T300"),MATCH(AL59,INDIRECT("'"&amp;D59&amp;"'!A1:A300"),0),10),"")</f>
        <v>NWPC Electric Resistance Grid-Ready Summer/Winter Participation- 10 yr ramp rate (Half of eligible population)</v>
      </c>
      <c r="AG59" s="38"/>
      <c r="AH59" s="39"/>
      <c r="AI59" s="28">
        <f t="shared" ref="AI59" ca="1" si="231">IFERROR(INDEX(INDIRECT("'"&amp;D59&amp;"'!A1:T300"),MATCH(AL59,INDIRECT("'"&amp;D59&amp;"'!A1:A300"),0),MATCH(AN59,INDIRECT("'"&amp;D59&amp;"'!A1:T1"),0)),"")</f>
        <v>0.5</v>
      </c>
      <c r="AJ59">
        <f t="shared" ref="AJ59" ca="1" si="232">IFERROR(INDEX(INDIRECT("'"&amp;D59&amp;"'!A1:T300"),MATCH(AM59,INDIRECT("'"&amp;D59&amp;"'!A1:A300"),0),MATCH(AN59,INDIRECT("'"&amp;D59&amp;"'!A1:T1"),0)),"")</f>
        <v>11</v>
      </c>
      <c r="AK59" s="28">
        <f t="shared" ref="AK59" ca="1" si="233">IFERROR(INDEX(INDIRECT("'"&amp;D59&amp;"'!A1:T300"),MATCH(AO59,INDIRECT("'"&amp;D59&amp;"'!A1:A300"),0),MATCH(AN59,INDIRECT("'"&amp;D59&amp;"'!A1:T1"),0)),"")</f>
        <v>0.01</v>
      </c>
      <c r="AL59" s="20" t="str">
        <f t="shared" si="126"/>
        <v>ResidentialSteady State Participation Rate</v>
      </c>
      <c r="AM59" s="20" t="str">
        <f t="shared" si="127"/>
        <v xml:space="preserve">ResidentialProgram ramp up period </v>
      </c>
      <c r="AN59" s="20" t="str">
        <f t="shared" ref="AN59" si="234">"Market Potential"&amp;B59</f>
        <v>Market PotentialWA</v>
      </c>
      <c r="AO59" s="20" t="str">
        <f t="shared" ref="AO59" si="235">C59&amp;$AK$1</f>
        <v>ResidentialProgram Dropout Rate (Attrition)</v>
      </c>
    </row>
    <row r="60" spans="1:41" x14ac:dyDescent="0.25">
      <c r="A60" s="2" t="str">
        <f t="shared" si="179"/>
        <v>WAGeneral ServiceParent-Ancillary ERWHMarket Potential</v>
      </c>
      <c r="B60" t="s">
        <v>151</v>
      </c>
      <c r="C60" t="s">
        <v>232</v>
      </c>
      <c r="D60" t="s">
        <v>576</v>
      </c>
      <c r="E60" t="s">
        <v>284</v>
      </c>
      <c r="F60" t="s">
        <v>74</v>
      </c>
      <c r="G60" s="29">
        <f t="shared" ref="G60:AE60" ca="1" si="236">$AI60*INDEX($AS$9:$BQ$32, MATCH($AJ60, $AR$9:$AR$32, 0),MATCH(G$1,$AS$8:$BQ$8,0))</f>
        <v>0.02</v>
      </c>
      <c r="H60" s="29">
        <f t="shared" ca="1" si="236"/>
        <v>0.05</v>
      </c>
      <c r="I60" s="29">
        <f t="shared" ca="1" si="236"/>
        <v>0.09</v>
      </c>
      <c r="J60" s="29">
        <f t="shared" ca="1" si="236"/>
        <v>0.13</v>
      </c>
      <c r="K60" s="29">
        <f t="shared" ca="1" si="236"/>
        <v>0.18</v>
      </c>
      <c r="L60" s="29">
        <f t="shared" ca="1" si="236"/>
        <v>0.22999999999999998</v>
      </c>
      <c r="M60" s="29">
        <f t="shared" ca="1" si="236"/>
        <v>0.29499999999999998</v>
      </c>
      <c r="N60" s="29">
        <f t="shared" ca="1" si="236"/>
        <v>0.36</v>
      </c>
      <c r="O60" s="29">
        <f t="shared" ca="1" si="236"/>
        <v>0.42499999999999999</v>
      </c>
      <c r="P60" s="29">
        <f t="shared" ca="1" si="236"/>
        <v>0.5</v>
      </c>
      <c r="Q60" s="29">
        <f t="shared" ca="1" si="236"/>
        <v>0.5</v>
      </c>
      <c r="R60" s="29">
        <f t="shared" ca="1" si="236"/>
        <v>0.5</v>
      </c>
      <c r="S60" s="29">
        <f t="shared" ca="1" si="236"/>
        <v>0.5</v>
      </c>
      <c r="T60" s="29">
        <f t="shared" ca="1" si="236"/>
        <v>0.5</v>
      </c>
      <c r="U60" s="29">
        <f t="shared" ca="1" si="236"/>
        <v>0.5</v>
      </c>
      <c r="V60" s="29">
        <f t="shared" ca="1" si="236"/>
        <v>0.5</v>
      </c>
      <c r="W60" s="29">
        <f t="shared" ca="1" si="236"/>
        <v>0.5</v>
      </c>
      <c r="X60" s="29">
        <f t="shared" ca="1" si="236"/>
        <v>0.5</v>
      </c>
      <c r="Y60" s="29">
        <f t="shared" ca="1" si="236"/>
        <v>0.5</v>
      </c>
      <c r="Z60" s="29">
        <f t="shared" ca="1" si="236"/>
        <v>0.5</v>
      </c>
      <c r="AA60" s="29">
        <f t="shared" ca="1" si="236"/>
        <v>0.5</v>
      </c>
      <c r="AB60" s="29">
        <f t="shared" ca="1" si="236"/>
        <v>0.5</v>
      </c>
      <c r="AC60" s="29">
        <f t="shared" ca="1" si="236"/>
        <v>0.5</v>
      </c>
      <c r="AD60" s="29">
        <f t="shared" ca="1" si="236"/>
        <v>0.5</v>
      </c>
      <c r="AE60" s="29">
        <f t="shared" ca="1" si="236"/>
        <v>0.5</v>
      </c>
      <c r="AF60" s="33" t="str">
        <f t="shared" ref="AF60" ca="1" si="237">IFERROR(INDEX(INDIRECT("'"&amp;D60&amp;"'!A1:T300"),MATCH(AL60,INDIRECT("'"&amp;D60&amp;"'!A1:A300"),0),10),"")</f>
        <v>NWPC Electric Resistance Grid-Ready Summer/Winter Participation- 10 yr ramp rate</v>
      </c>
      <c r="AG60" s="38"/>
      <c r="AH60" s="39"/>
      <c r="AI60" s="28">
        <f t="shared" ref="AI60" ca="1" si="238">IFERROR(INDEX(INDIRECT("'"&amp;D60&amp;"'!A1:T300"),MATCH(AL60,INDIRECT("'"&amp;D60&amp;"'!A1:A300"),0),MATCH(AN60,INDIRECT("'"&amp;D60&amp;"'!A1:T1"),0)),"")</f>
        <v>0.5</v>
      </c>
      <c r="AJ60">
        <f t="shared" ref="AJ60" ca="1" si="239">IFERROR(INDEX(INDIRECT("'"&amp;D60&amp;"'!A1:T300"),MATCH(AM60,INDIRECT("'"&amp;D60&amp;"'!A1:A300"),0),MATCH(AN60,INDIRECT("'"&amp;D60&amp;"'!A1:T1"),0)),"")</f>
        <v>10</v>
      </c>
      <c r="AK60" s="28">
        <f t="shared" ref="AK60" ca="1" si="240">IFERROR(INDEX(INDIRECT("'"&amp;D60&amp;"'!A1:T300"),MATCH(AO60,INDIRECT("'"&amp;D60&amp;"'!A1:A300"),0),MATCH(AN60,INDIRECT("'"&amp;D60&amp;"'!A1:T1"),0)),"")</f>
        <v>0.01</v>
      </c>
      <c r="AL60" s="20" t="str">
        <f t="shared" si="126"/>
        <v>General ServiceSteady State Participation Rate</v>
      </c>
      <c r="AM60" s="20" t="str">
        <f t="shared" si="127"/>
        <v xml:space="preserve">General ServiceProgram ramp up period </v>
      </c>
      <c r="AN60" s="20" t="str">
        <f t="shared" ref="AN60" si="241">"Market Potential"&amp;B60</f>
        <v>Market PotentialWA</v>
      </c>
      <c r="AO60" s="20" t="str">
        <f t="shared" ref="AO60" si="242">C60&amp;$AK$1</f>
        <v>General ServiceProgram Dropout Rate (Attrition)</v>
      </c>
    </row>
    <row r="61" spans="1:41" x14ac:dyDescent="0.25">
      <c r="A61" s="2" t="str">
        <f t="shared" si="179"/>
        <v>WAGeneral ServiceParent-Ancillary ERWHProgram Dropout Rate (Attrition)</v>
      </c>
      <c r="B61" t="s">
        <v>151</v>
      </c>
      <c r="C61" t="s">
        <v>232</v>
      </c>
      <c r="D61" t="s">
        <v>576</v>
      </c>
      <c r="E61" t="s">
        <v>75</v>
      </c>
      <c r="F61" t="s">
        <v>12</v>
      </c>
      <c r="G61" s="29">
        <f t="shared" ref="G61:AE61" ca="1" si="243">$AK61</f>
        <v>0.01</v>
      </c>
      <c r="H61" s="29">
        <f t="shared" ca="1" si="243"/>
        <v>0.01</v>
      </c>
      <c r="I61" s="29">
        <f t="shared" ca="1" si="243"/>
        <v>0.01</v>
      </c>
      <c r="J61" s="29">
        <f t="shared" ca="1" si="243"/>
        <v>0.01</v>
      </c>
      <c r="K61" s="29">
        <f t="shared" ca="1" si="243"/>
        <v>0.01</v>
      </c>
      <c r="L61" s="29">
        <f t="shared" ca="1" si="243"/>
        <v>0.01</v>
      </c>
      <c r="M61" s="29">
        <f t="shared" ca="1" si="243"/>
        <v>0.01</v>
      </c>
      <c r="N61" s="29">
        <f t="shared" ca="1" si="243"/>
        <v>0.01</v>
      </c>
      <c r="O61" s="29">
        <f t="shared" ca="1" si="243"/>
        <v>0.01</v>
      </c>
      <c r="P61" s="29">
        <f t="shared" ca="1" si="243"/>
        <v>0.01</v>
      </c>
      <c r="Q61" s="29">
        <f t="shared" ca="1" si="243"/>
        <v>0.01</v>
      </c>
      <c r="R61" s="29">
        <f t="shared" ca="1" si="243"/>
        <v>0.01</v>
      </c>
      <c r="S61" s="29">
        <f t="shared" ca="1" si="243"/>
        <v>0.01</v>
      </c>
      <c r="T61" s="29">
        <f t="shared" ca="1" si="243"/>
        <v>0.01</v>
      </c>
      <c r="U61" s="29">
        <f t="shared" ca="1" si="243"/>
        <v>0.01</v>
      </c>
      <c r="V61" s="29">
        <f t="shared" ca="1" si="243"/>
        <v>0.01</v>
      </c>
      <c r="W61" s="29">
        <f t="shared" ca="1" si="243"/>
        <v>0.01</v>
      </c>
      <c r="X61" s="29">
        <f t="shared" ca="1" si="243"/>
        <v>0.01</v>
      </c>
      <c r="Y61" s="29">
        <f t="shared" ca="1" si="243"/>
        <v>0.01</v>
      </c>
      <c r="Z61" s="29">
        <f t="shared" ca="1" si="243"/>
        <v>0.01</v>
      </c>
      <c r="AA61" s="29">
        <f t="shared" ca="1" si="243"/>
        <v>0.01</v>
      </c>
      <c r="AB61" s="29">
        <f t="shared" ca="1" si="243"/>
        <v>0.01</v>
      </c>
      <c r="AC61" s="29">
        <f t="shared" ca="1" si="243"/>
        <v>0.01</v>
      </c>
      <c r="AD61" s="29">
        <f t="shared" ca="1" si="243"/>
        <v>0.01</v>
      </c>
      <c r="AE61" s="29">
        <f t="shared" ca="1" si="243"/>
        <v>0.01</v>
      </c>
      <c r="AF61" s="33" t="str">
        <f t="shared" ref="AF61" ca="1" si="244">IFERROR(INDEX(INDIRECT("'"&amp;D61&amp;"'!A1:T300"),MATCH(AL61,INDIRECT("'"&amp;D61&amp;"'!A1:A300"),0),10),"")</f>
        <v>NWPC Electric Resistance Grid-Ready Summer/Winter Participation- 10 yr ramp rate</v>
      </c>
      <c r="AG61" s="38"/>
      <c r="AH61" s="39"/>
      <c r="AI61" s="28">
        <f t="shared" ref="AI61" ca="1" si="245">IFERROR(INDEX(INDIRECT("'"&amp;D61&amp;"'!A1:T300"),MATCH(AL61,INDIRECT("'"&amp;D61&amp;"'!A1:A300"),0),MATCH(AN61,INDIRECT("'"&amp;D61&amp;"'!A1:T1"),0)),"")</f>
        <v>0.5</v>
      </c>
      <c r="AJ61">
        <f t="shared" ref="AJ61" ca="1" si="246">IFERROR(INDEX(INDIRECT("'"&amp;D61&amp;"'!A1:T300"),MATCH(AM61,INDIRECT("'"&amp;D61&amp;"'!A1:A300"),0),MATCH(AN61,INDIRECT("'"&amp;D61&amp;"'!A1:T1"),0)),"")</f>
        <v>10</v>
      </c>
      <c r="AK61" s="28">
        <f t="shared" ref="AK61" ca="1" si="247">IFERROR(INDEX(INDIRECT("'"&amp;D61&amp;"'!A1:T300"),MATCH(AO61,INDIRECT("'"&amp;D61&amp;"'!A1:A300"),0),MATCH(AN61,INDIRECT("'"&amp;D61&amp;"'!A1:T1"),0)),"")</f>
        <v>0.01</v>
      </c>
      <c r="AL61" s="20" t="str">
        <f t="shared" si="126"/>
        <v>General ServiceSteady State Participation Rate</v>
      </c>
      <c r="AM61" s="20" t="str">
        <f t="shared" si="127"/>
        <v xml:space="preserve">General ServiceProgram ramp up period </v>
      </c>
      <c r="AN61" s="20" t="str">
        <f t="shared" ref="AN61" si="248">"Market Potential"&amp;B61</f>
        <v>Market PotentialWA</v>
      </c>
      <c r="AO61" s="20" t="str">
        <f t="shared" ref="AO61" si="249">C61&amp;$AK$1</f>
        <v>General ServiceProgram Dropout Rate (Attrition)</v>
      </c>
    </row>
    <row r="62" spans="1:41" x14ac:dyDescent="0.25">
      <c r="A62" s="2" t="str">
        <f t="shared" si="179"/>
        <v>WAResidentialDLC Smart AppliancesMarket Potential</v>
      </c>
      <c r="B62" t="s">
        <v>151</v>
      </c>
      <c r="C62" t="s">
        <v>13</v>
      </c>
      <c r="D62" t="s">
        <v>16</v>
      </c>
      <c r="E62" t="s">
        <v>284</v>
      </c>
      <c r="F62" t="s">
        <v>74</v>
      </c>
      <c r="G62" s="29">
        <f t="shared" ref="G62:AE62" ca="1" si="250">$AI62*INDEX($AS$9:$BQ$32, MATCH($AJ62, $AR$9:$AR$32, 0),MATCH(G$1,$AS$8:$BQ$8,0))</f>
        <v>5.000000000000001E-3</v>
      </c>
      <c r="H62" s="29">
        <f t="shared" ca="1" si="250"/>
        <v>1.5000000000000003E-2</v>
      </c>
      <c r="I62" s="29">
        <f t="shared" ca="1" si="250"/>
        <v>3.4999999999999996E-2</v>
      </c>
      <c r="J62" s="29">
        <f t="shared" ca="1" si="250"/>
        <v>4.5000000000000012E-2</v>
      </c>
      <c r="K62" s="29">
        <f t="shared" ca="1" si="250"/>
        <v>0.05</v>
      </c>
      <c r="L62" s="29">
        <f t="shared" ca="1" si="250"/>
        <v>0.05</v>
      </c>
      <c r="M62" s="29">
        <f t="shared" ca="1" si="250"/>
        <v>0.05</v>
      </c>
      <c r="N62" s="29">
        <f t="shared" ca="1" si="250"/>
        <v>0.05</v>
      </c>
      <c r="O62" s="29">
        <f t="shared" ca="1" si="250"/>
        <v>0.05</v>
      </c>
      <c r="P62" s="29">
        <f t="shared" ca="1" si="250"/>
        <v>0.05</v>
      </c>
      <c r="Q62" s="29">
        <f t="shared" ca="1" si="250"/>
        <v>0.05</v>
      </c>
      <c r="R62" s="29">
        <f t="shared" ca="1" si="250"/>
        <v>0.05</v>
      </c>
      <c r="S62" s="29">
        <f t="shared" ca="1" si="250"/>
        <v>0.05</v>
      </c>
      <c r="T62" s="29">
        <f t="shared" ca="1" si="250"/>
        <v>0.05</v>
      </c>
      <c r="U62" s="29">
        <f t="shared" ca="1" si="250"/>
        <v>0.05</v>
      </c>
      <c r="V62" s="29">
        <f t="shared" ca="1" si="250"/>
        <v>0.05</v>
      </c>
      <c r="W62" s="29">
        <f t="shared" ca="1" si="250"/>
        <v>0.05</v>
      </c>
      <c r="X62" s="29">
        <f t="shared" ca="1" si="250"/>
        <v>0.05</v>
      </c>
      <c r="Y62" s="29">
        <f t="shared" ca="1" si="250"/>
        <v>0.05</v>
      </c>
      <c r="Z62" s="29">
        <f t="shared" ca="1" si="250"/>
        <v>0.05</v>
      </c>
      <c r="AA62" s="29">
        <f t="shared" ca="1" si="250"/>
        <v>0.05</v>
      </c>
      <c r="AB62" s="29">
        <f t="shared" ca="1" si="250"/>
        <v>0.05</v>
      </c>
      <c r="AC62" s="29">
        <f t="shared" ca="1" si="250"/>
        <v>0.05</v>
      </c>
      <c r="AD62" s="29">
        <f t="shared" ca="1" si="250"/>
        <v>0.05</v>
      </c>
      <c r="AE62" s="29">
        <f t="shared" ca="1" si="250"/>
        <v>0.05</v>
      </c>
      <c r="AF62" s="33" t="str">
        <f t="shared" ref="AF62" ca="1" si="251">IFERROR(INDEX(INDIRECT("'"&amp;D62&amp;"'!A1:T300"),MATCH(AL62,INDIRECT("'"&amp;D62&amp;"'!A1:A300"),0),10),"")</f>
        <v>2015 ISACA IT Risk Reward Barometer - US Consumer Results. October 2015. http://www.isaca.org/SiteCollectionDocuments/2015-risk-reward-survey/2015-isaca-risk-reward-consumer-summary-us_res_eng_1015.pdf</v>
      </c>
      <c r="AG62" s="38"/>
      <c r="AH62" s="39"/>
      <c r="AI62" s="28">
        <f t="shared" ref="AI62" ca="1" si="252">IFERROR(INDEX(INDIRECT("'"&amp;D62&amp;"'!A1:T300"),MATCH(AL62,INDIRECT("'"&amp;D62&amp;"'!A1:A300"),0),MATCH(AN62,INDIRECT("'"&amp;D62&amp;"'!A1:T1"),0)),"")</f>
        <v>0.05</v>
      </c>
      <c r="AJ62">
        <f t="shared" ref="AJ62" ca="1" si="253">IFERROR(INDEX(INDIRECT("'"&amp;D62&amp;"'!A1:T300"),MATCH(AM62,INDIRECT("'"&amp;D62&amp;"'!A1:A300"),0),MATCH(AN62,INDIRECT("'"&amp;D62&amp;"'!A1:T1"),0)),"")</f>
        <v>5</v>
      </c>
      <c r="AK62" s="28">
        <f t="shared" ref="AK62" ca="1" si="254">IFERROR(INDEX(INDIRECT("'"&amp;D62&amp;"'!A1:T300"),MATCH(AO62,INDIRECT("'"&amp;D62&amp;"'!A1:A300"),0),MATCH(AN62,INDIRECT("'"&amp;D62&amp;"'!A1:T1"),0)),"")</f>
        <v>0.01</v>
      </c>
      <c r="AL62" s="20" t="str">
        <f t="shared" si="126"/>
        <v>ResidentialSteady State Participation Rate</v>
      </c>
      <c r="AM62" s="20" t="str">
        <f t="shared" si="127"/>
        <v xml:space="preserve">ResidentialProgram ramp up period </v>
      </c>
      <c r="AN62" s="20" t="str">
        <f t="shared" ref="AN62" si="255">"Market Potential"&amp;B62</f>
        <v>Market PotentialWA</v>
      </c>
      <c r="AO62" s="20" t="str">
        <f t="shared" ref="AO62" si="256">C62&amp;$AK$1</f>
        <v>ResidentialProgram Dropout Rate (Attrition)</v>
      </c>
    </row>
    <row r="63" spans="1:41" x14ac:dyDescent="0.25">
      <c r="A63" s="2" t="str">
        <f t="shared" si="179"/>
        <v>WAResidentialDLC Smart AppliancesProgram Dropout Rate (Attrition)</v>
      </c>
      <c r="B63" t="s">
        <v>151</v>
      </c>
      <c r="C63" t="s">
        <v>13</v>
      </c>
      <c r="D63" t="s">
        <v>16</v>
      </c>
      <c r="E63" t="s">
        <v>75</v>
      </c>
      <c r="F63" t="s">
        <v>12</v>
      </c>
      <c r="G63" s="29">
        <f t="shared" ref="G63:AE63" ca="1" si="257">$AK63</f>
        <v>0.01</v>
      </c>
      <c r="H63" s="29">
        <f t="shared" ca="1" si="257"/>
        <v>0.01</v>
      </c>
      <c r="I63" s="29">
        <f t="shared" ca="1" si="257"/>
        <v>0.01</v>
      </c>
      <c r="J63" s="29">
        <f t="shared" ca="1" si="257"/>
        <v>0.01</v>
      </c>
      <c r="K63" s="29">
        <f t="shared" ca="1" si="257"/>
        <v>0.01</v>
      </c>
      <c r="L63" s="29">
        <f t="shared" ca="1" si="257"/>
        <v>0.01</v>
      </c>
      <c r="M63" s="29">
        <f t="shared" ca="1" si="257"/>
        <v>0.01</v>
      </c>
      <c r="N63" s="29">
        <f t="shared" ca="1" si="257"/>
        <v>0.01</v>
      </c>
      <c r="O63" s="29">
        <f t="shared" ca="1" si="257"/>
        <v>0.01</v>
      </c>
      <c r="P63" s="29">
        <f t="shared" ca="1" si="257"/>
        <v>0.01</v>
      </c>
      <c r="Q63" s="29">
        <f t="shared" ca="1" si="257"/>
        <v>0.01</v>
      </c>
      <c r="R63" s="29">
        <f t="shared" ca="1" si="257"/>
        <v>0.01</v>
      </c>
      <c r="S63" s="29">
        <f t="shared" ca="1" si="257"/>
        <v>0.01</v>
      </c>
      <c r="T63" s="29">
        <f t="shared" ca="1" si="257"/>
        <v>0.01</v>
      </c>
      <c r="U63" s="29">
        <f t="shared" ca="1" si="257"/>
        <v>0.01</v>
      </c>
      <c r="V63" s="29">
        <f t="shared" ca="1" si="257"/>
        <v>0.01</v>
      </c>
      <c r="W63" s="29">
        <f t="shared" ca="1" si="257"/>
        <v>0.01</v>
      </c>
      <c r="X63" s="29">
        <f t="shared" ca="1" si="257"/>
        <v>0.01</v>
      </c>
      <c r="Y63" s="29">
        <f t="shared" ca="1" si="257"/>
        <v>0.01</v>
      </c>
      <c r="Z63" s="29">
        <f t="shared" ca="1" si="257"/>
        <v>0.01</v>
      </c>
      <c r="AA63" s="29">
        <f t="shared" ca="1" si="257"/>
        <v>0.01</v>
      </c>
      <c r="AB63" s="29">
        <f t="shared" ca="1" si="257"/>
        <v>0.01</v>
      </c>
      <c r="AC63" s="29">
        <f t="shared" ca="1" si="257"/>
        <v>0.01</v>
      </c>
      <c r="AD63" s="29">
        <f t="shared" ca="1" si="257"/>
        <v>0.01</v>
      </c>
      <c r="AE63" s="29">
        <f t="shared" ca="1" si="257"/>
        <v>0.01</v>
      </c>
      <c r="AF63" s="33" t="str">
        <f t="shared" ref="AF63" ca="1" si="258">IFERROR(INDEX(INDIRECT("'"&amp;D63&amp;"'!A1:T300"),MATCH(AL63,INDIRECT("'"&amp;D63&amp;"'!A1:A300"),0),10),"")</f>
        <v>2015 ISACA IT Risk Reward Barometer - US Consumer Results. October 2015. http://www.isaca.org/SiteCollectionDocuments/2015-risk-reward-survey/2015-isaca-risk-reward-consumer-summary-us_res_eng_1015.pdf</v>
      </c>
      <c r="AG63" s="38"/>
      <c r="AH63" s="39"/>
      <c r="AI63" s="28">
        <f t="shared" ref="AI63" ca="1" si="259">IFERROR(INDEX(INDIRECT("'"&amp;D63&amp;"'!A1:T300"),MATCH(AL63,INDIRECT("'"&amp;D63&amp;"'!A1:A300"),0),MATCH(AN63,INDIRECT("'"&amp;D63&amp;"'!A1:T1"),0)),"")</f>
        <v>0.05</v>
      </c>
      <c r="AJ63">
        <f t="shared" ref="AJ63" ca="1" si="260">IFERROR(INDEX(INDIRECT("'"&amp;D63&amp;"'!A1:T300"),MATCH(AM63,INDIRECT("'"&amp;D63&amp;"'!A1:A300"),0),MATCH(AN63,INDIRECT("'"&amp;D63&amp;"'!A1:T1"),0)),"")</f>
        <v>5</v>
      </c>
      <c r="AK63" s="28">
        <f t="shared" ref="AK63" ca="1" si="261">IFERROR(INDEX(INDIRECT("'"&amp;D63&amp;"'!A1:T300"),MATCH(AO63,INDIRECT("'"&amp;D63&amp;"'!A1:A300"),0),MATCH(AN63,INDIRECT("'"&amp;D63&amp;"'!A1:T1"),0)),"")</f>
        <v>0.01</v>
      </c>
      <c r="AL63" s="20" t="str">
        <f t="shared" si="126"/>
        <v>ResidentialSteady State Participation Rate</v>
      </c>
      <c r="AM63" s="20" t="str">
        <f t="shared" si="127"/>
        <v xml:space="preserve">ResidentialProgram ramp up period </v>
      </c>
      <c r="AN63" s="20" t="str">
        <f t="shared" ref="AN63" si="262">"Market Potential"&amp;B63</f>
        <v>Market PotentialWA</v>
      </c>
      <c r="AO63" s="20" t="str">
        <f t="shared" ref="AO63" si="263">C63&amp;$AK$1</f>
        <v>ResidentialProgram Dropout Rate (Attrition)</v>
      </c>
    </row>
    <row r="64" spans="1:41" x14ac:dyDescent="0.25">
      <c r="A64" s="2" t="str">
        <f t="shared" si="179"/>
        <v>WAGeneral ServiceDLC Smart AppliancesMarket Potential</v>
      </c>
      <c r="B64" t="s">
        <v>151</v>
      </c>
      <c r="C64" t="s">
        <v>232</v>
      </c>
      <c r="D64" t="s">
        <v>16</v>
      </c>
      <c r="E64" t="s">
        <v>284</v>
      </c>
      <c r="F64" t="s">
        <v>74</v>
      </c>
      <c r="G64" s="29">
        <f t="shared" ref="G64:AE64" ca="1" si="264">$AI64*INDEX($AS$9:$BQ$32, MATCH($AJ64, $AR$9:$AR$32, 0),MATCH(G$1,$AS$8:$BQ$8,0))</f>
        <v>5.000000000000001E-3</v>
      </c>
      <c r="H64" s="29">
        <f t="shared" ca="1" si="264"/>
        <v>1.5000000000000003E-2</v>
      </c>
      <c r="I64" s="29">
        <f t="shared" ca="1" si="264"/>
        <v>3.4999999999999996E-2</v>
      </c>
      <c r="J64" s="29">
        <f t="shared" ca="1" si="264"/>
        <v>4.5000000000000012E-2</v>
      </c>
      <c r="K64" s="29">
        <f t="shared" ca="1" si="264"/>
        <v>0.05</v>
      </c>
      <c r="L64" s="29">
        <f t="shared" ca="1" si="264"/>
        <v>0.05</v>
      </c>
      <c r="M64" s="29">
        <f t="shared" ca="1" si="264"/>
        <v>0.05</v>
      </c>
      <c r="N64" s="29">
        <f t="shared" ca="1" si="264"/>
        <v>0.05</v>
      </c>
      <c r="O64" s="29">
        <f t="shared" ca="1" si="264"/>
        <v>0.05</v>
      </c>
      <c r="P64" s="29">
        <f t="shared" ca="1" si="264"/>
        <v>0.05</v>
      </c>
      <c r="Q64" s="29">
        <f t="shared" ca="1" si="264"/>
        <v>0.05</v>
      </c>
      <c r="R64" s="29">
        <f t="shared" ca="1" si="264"/>
        <v>0.05</v>
      </c>
      <c r="S64" s="29">
        <f t="shared" ca="1" si="264"/>
        <v>0.05</v>
      </c>
      <c r="T64" s="29">
        <f t="shared" ca="1" si="264"/>
        <v>0.05</v>
      </c>
      <c r="U64" s="29">
        <f t="shared" ca="1" si="264"/>
        <v>0.05</v>
      </c>
      <c r="V64" s="29">
        <f t="shared" ca="1" si="264"/>
        <v>0.05</v>
      </c>
      <c r="W64" s="29">
        <f t="shared" ca="1" si="264"/>
        <v>0.05</v>
      </c>
      <c r="X64" s="29">
        <f t="shared" ca="1" si="264"/>
        <v>0.05</v>
      </c>
      <c r="Y64" s="29">
        <f t="shared" ca="1" si="264"/>
        <v>0.05</v>
      </c>
      <c r="Z64" s="29">
        <f t="shared" ca="1" si="264"/>
        <v>0.05</v>
      </c>
      <c r="AA64" s="29">
        <f t="shared" ca="1" si="264"/>
        <v>0.05</v>
      </c>
      <c r="AB64" s="29">
        <f t="shared" ca="1" si="264"/>
        <v>0.05</v>
      </c>
      <c r="AC64" s="29">
        <f t="shared" ca="1" si="264"/>
        <v>0.05</v>
      </c>
      <c r="AD64" s="29">
        <f t="shared" ca="1" si="264"/>
        <v>0.05</v>
      </c>
      <c r="AE64" s="29">
        <f t="shared" ca="1" si="264"/>
        <v>0.05</v>
      </c>
      <c r="AF64" s="33" t="str">
        <f t="shared" ref="AF64" ca="1" si="265">IFERROR(INDEX(INDIRECT("'"&amp;D64&amp;"'!A1:T300"),MATCH(AL64,INDIRECT("'"&amp;D64&amp;"'!A1:A300"),0),10),"")</f>
        <v>2015 ISACA IT Risk Reward Barometer - US Consumer Results. October 2015. http://www.isaca.org/SiteCollectionDocuments/2015-risk-reward-survey/2015-isaca-risk-reward-consumer-summary-us_res_eng_1015.pdf</v>
      </c>
      <c r="AG64" s="38"/>
      <c r="AH64" s="39"/>
      <c r="AI64" s="28">
        <f t="shared" ref="AI64" ca="1" si="266">IFERROR(INDEX(INDIRECT("'"&amp;D64&amp;"'!A1:T300"),MATCH(AL64,INDIRECT("'"&amp;D64&amp;"'!A1:A300"),0),MATCH(AN64,INDIRECT("'"&amp;D64&amp;"'!A1:T1"),0)),"")</f>
        <v>0.05</v>
      </c>
      <c r="AJ64">
        <f t="shared" ref="AJ64" ca="1" si="267">IFERROR(INDEX(INDIRECT("'"&amp;D64&amp;"'!A1:T300"),MATCH(AM64,INDIRECT("'"&amp;D64&amp;"'!A1:A300"),0),MATCH(AN64,INDIRECT("'"&amp;D64&amp;"'!A1:T1"),0)),"")</f>
        <v>5</v>
      </c>
      <c r="AK64" s="28">
        <f t="shared" ref="AK64" ca="1" si="268">IFERROR(INDEX(INDIRECT("'"&amp;D64&amp;"'!A1:T300"),MATCH(AO64,INDIRECT("'"&amp;D64&amp;"'!A1:A300"),0),MATCH(AN64,INDIRECT("'"&amp;D64&amp;"'!A1:T1"),0)),"")</f>
        <v>0.01</v>
      </c>
      <c r="AL64" s="20" t="str">
        <f t="shared" si="126"/>
        <v>General ServiceSteady State Participation Rate</v>
      </c>
      <c r="AM64" s="20" t="str">
        <f t="shared" si="127"/>
        <v xml:space="preserve">General ServiceProgram ramp up period </v>
      </c>
      <c r="AN64" s="20" t="str">
        <f t="shared" ref="AN64" si="269">"Market Potential"&amp;B64</f>
        <v>Market PotentialWA</v>
      </c>
      <c r="AO64" s="20" t="str">
        <f t="shared" ref="AO64" si="270">C64&amp;$AK$1</f>
        <v>General ServiceProgram Dropout Rate (Attrition)</v>
      </c>
    </row>
    <row r="65" spans="1:41" x14ac:dyDescent="0.25">
      <c r="A65" s="2" t="str">
        <f t="shared" si="179"/>
        <v>WAGeneral ServiceDLC Smart AppliancesProgram Dropout Rate (Attrition)</v>
      </c>
      <c r="B65" t="s">
        <v>151</v>
      </c>
      <c r="C65" t="s">
        <v>232</v>
      </c>
      <c r="D65" t="s">
        <v>16</v>
      </c>
      <c r="E65" t="s">
        <v>75</v>
      </c>
      <c r="F65" t="s">
        <v>12</v>
      </c>
      <c r="G65" s="29">
        <f t="shared" ref="G65:AE65" ca="1" si="271">$AK65</f>
        <v>0.01</v>
      </c>
      <c r="H65" s="29">
        <f t="shared" ca="1" si="271"/>
        <v>0.01</v>
      </c>
      <c r="I65" s="29">
        <f t="shared" ca="1" si="271"/>
        <v>0.01</v>
      </c>
      <c r="J65" s="29">
        <f t="shared" ca="1" si="271"/>
        <v>0.01</v>
      </c>
      <c r="K65" s="29">
        <f t="shared" ca="1" si="271"/>
        <v>0.01</v>
      </c>
      <c r="L65" s="29">
        <f t="shared" ca="1" si="271"/>
        <v>0.01</v>
      </c>
      <c r="M65" s="29">
        <f t="shared" ca="1" si="271"/>
        <v>0.01</v>
      </c>
      <c r="N65" s="29">
        <f t="shared" ca="1" si="271"/>
        <v>0.01</v>
      </c>
      <c r="O65" s="29">
        <f t="shared" ca="1" si="271"/>
        <v>0.01</v>
      </c>
      <c r="P65" s="29">
        <f t="shared" ca="1" si="271"/>
        <v>0.01</v>
      </c>
      <c r="Q65" s="29">
        <f t="shared" ca="1" si="271"/>
        <v>0.01</v>
      </c>
      <c r="R65" s="29">
        <f t="shared" ca="1" si="271"/>
        <v>0.01</v>
      </c>
      <c r="S65" s="29">
        <f t="shared" ca="1" si="271"/>
        <v>0.01</v>
      </c>
      <c r="T65" s="29">
        <f t="shared" ca="1" si="271"/>
        <v>0.01</v>
      </c>
      <c r="U65" s="29">
        <f t="shared" ca="1" si="271"/>
        <v>0.01</v>
      </c>
      <c r="V65" s="29">
        <f t="shared" ca="1" si="271"/>
        <v>0.01</v>
      </c>
      <c r="W65" s="29">
        <f t="shared" ca="1" si="271"/>
        <v>0.01</v>
      </c>
      <c r="X65" s="29">
        <f t="shared" ca="1" si="271"/>
        <v>0.01</v>
      </c>
      <c r="Y65" s="29">
        <f t="shared" ca="1" si="271"/>
        <v>0.01</v>
      </c>
      <c r="Z65" s="29">
        <f t="shared" ca="1" si="271"/>
        <v>0.01</v>
      </c>
      <c r="AA65" s="29">
        <f t="shared" ca="1" si="271"/>
        <v>0.01</v>
      </c>
      <c r="AB65" s="29">
        <f t="shared" ca="1" si="271"/>
        <v>0.01</v>
      </c>
      <c r="AC65" s="29">
        <f t="shared" ca="1" si="271"/>
        <v>0.01</v>
      </c>
      <c r="AD65" s="29">
        <f t="shared" ca="1" si="271"/>
        <v>0.01</v>
      </c>
      <c r="AE65" s="29">
        <f t="shared" ca="1" si="271"/>
        <v>0.01</v>
      </c>
      <c r="AF65" s="33" t="str">
        <f t="shared" ref="AF65:AF67" ca="1" si="272">IFERROR(INDEX(INDIRECT("'"&amp;D65&amp;"'!A1:T300"),MATCH(AL65,INDIRECT("'"&amp;D65&amp;"'!A1:A300"),0),10),"")</f>
        <v>2015 ISACA IT Risk Reward Barometer - US Consumer Results. October 2015. http://www.isaca.org/SiteCollectionDocuments/2015-risk-reward-survey/2015-isaca-risk-reward-consumer-summary-us_res_eng_1015.pdf</v>
      </c>
      <c r="AG65" s="38"/>
      <c r="AH65" s="39"/>
      <c r="AI65" s="28">
        <f t="shared" ref="AI65:AI67" ca="1" si="273">IFERROR(INDEX(INDIRECT("'"&amp;D65&amp;"'!A1:T300"),MATCH(AL65,INDIRECT("'"&amp;D65&amp;"'!A1:A300"),0),MATCH(AN65,INDIRECT("'"&amp;D65&amp;"'!A1:T1"),0)),"")</f>
        <v>0.05</v>
      </c>
      <c r="AJ65">
        <f t="shared" ref="AJ65:AJ67" ca="1" si="274">IFERROR(INDEX(INDIRECT("'"&amp;D65&amp;"'!A1:T300"),MATCH(AM65,INDIRECT("'"&amp;D65&amp;"'!A1:A300"),0),MATCH(AN65,INDIRECT("'"&amp;D65&amp;"'!A1:T1"),0)),"")</f>
        <v>5</v>
      </c>
      <c r="AK65" s="28">
        <f t="shared" ref="AK65:AK67" ca="1" si="275">IFERROR(INDEX(INDIRECT("'"&amp;D65&amp;"'!A1:T300"),MATCH(AO65,INDIRECT("'"&amp;D65&amp;"'!A1:A300"),0),MATCH(AN65,INDIRECT("'"&amp;D65&amp;"'!A1:T1"),0)),"")</f>
        <v>0.01</v>
      </c>
      <c r="AL65" s="20" t="str">
        <f t="shared" si="126"/>
        <v>General ServiceSteady State Participation Rate</v>
      </c>
      <c r="AM65" s="20" t="str">
        <f t="shared" si="127"/>
        <v xml:space="preserve">General ServiceProgram ramp up period </v>
      </c>
      <c r="AN65" s="20" t="str">
        <f t="shared" ref="AN65:AN67" si="276">"Market Potential"&amp;B65</f>
        <v>Market PotentialWA</v>
      </c>
      <c r="AO65" s="20" t="str">
        <f t="shared" ref="AO65:AO67" si="277">C65&amp;$AK$1</f>
        <v>General ServiceProgram Dropout Rate (Attrition)</v>
      </c>
    </row>
    <row r="66" spans="1:41" x14ac:dyDescent="0.25">
      <c r="A66" s="2" t="str">
        <f t="shared" ref="A66:A67" si="278">B66&amp;C66&amp;D66&amp;E66</f>
        <v>WARes-EVDLC Electric Vehicle ChargingMarket Potential</v>
      </c>
      <c r="B66" t="s">
        <v>151</v>
      </c>
      <c r="C66" t="s">
        <v>601</v>
      </c>
      <c r="D66" t="s">
        <v>149</v>
      </c>
      <c r="E66" t="s">
        <v>284</v>
      </c>
      <c r="F66" t="s">
        <v>74</v>
      </c>
      <c r="G66" s="29">
        <f t="shared" ref="G66:AE68" ca="1" si="279">$AI66*INDEX($AS$9:$BQ$32, MATCH($AJ66, $AR$9:$AR$32, 0),MATCH(G$1,$AS$8:$BQ$8,0))</f>
        <v>2.0000000000000004E-2</v>
      </c>
      <c r="H66" s="29">
        <f t="shared" ca="1" si="279"/>
        <v>6.0000000000000012E-2</v>
      </c>
      <c r="I66" s="29">
        <f t="shared" ca="1" si="279"/>
        <v>0.13999999999999999</v>
      </c>
      <c r="J66" s="29">
        <f t="shared" ca="1" si="279"/>
        <v>0.18000000000000005</v>
      </c>
      <c r="K66" s="29">
        <f t="shared" ca="1" si="279"/>
        <v>0.2</v>
      </c>
      <c r="L66" s="29">
        <f t="shared" ca="1" si="279"/>
        <v>0.2</v>
      </c>
      <c r="M66" s="29">
        <f t="shared" ca="1" si="279"/>
        <v>0.2</v>
      </c>
      <c r="N66" s="29">
        <f t="shared" ca="1" si="279"/>
        <v>0.2</v>
      </c>
      <c r="O66" s="29">
        <f t="shared" ca="1" si="279"/>
        <v>0.2</v>
      </c>
      <c r="P66" s="29">
        <f t="shared" ca="1" si="279"/>
        <v>0.2</v>
      </c>
      <c r="Q66" s="29">
        <f t="shared" ca="1" si="279"/>
        <v>0.2</v>
      </c>
      <c r="R66" s="29">
        <f t="shared" ca="1" si="279"/>
        <v>0.2</v>
      </c>
      <c r="S66" s="29">
        <f t="shared" ca="1" si="279"/>
        <v>0.2</v>
      </c>
      <c r="T66" s="29">
        <f t="shared" ca="1" si="279"/>
        <v>0.2</v>
      </c>
      <c r="U66" s="29">
        <f t="shared" ca="1" si="279"/>
        <v>0.2</v>
      </c>
      <c r="V66" s="29">
        <f t="shared" ca="1" si="279"/>
        <v>0.2</v>
      </c>
      <c r="W66" s="29">
        <f t="shared" ca="1" si="279"/>
        <v>0.2</v>
      </c>
      <c r="X66" s="29">
        <f t="shared" ca="1" si="279"/>
        <v>0.2</v>
      </c>
      <c r="Y66" s="29">
        <f t="shared" ca="1" si="279"/>
        <v>0.2</v>
      </c>
      <c r="Z66" s="29">
        <f t="shared" ca="1" si="279"/>
        <v>0.2</v>
      </c>
      <c r="AA66" s="29">
        <f t="shared" ca="1" si="279"/>
        <v>0.2</v>
      </c>
      <c r="AB66" s="29">
        <f t="shared" ca="1" si="279"/>
        <v>0.2</v>
      </c>
      <c r="AC66" s="29">
        <f t="shared" ca="1" si="279"/>
        <v>0.2</v>
      </c>
      <c r="AD66" s="29">
        <f t="shared" ca="1" si="279"/>
        <v>0.2</v>
      </c>
      <c r="AE66" s="29">
        <f t="shared" ca="1" si="279"/>
        <v>0.2</v>
      </c>
      <c r="AF66" s="33" t="str">
        <f t="shared" ca="1" si="272"/>
        <v>WA: 2024 Avista Update; Lowered from 1/3 of EV TOU rate (17%) to 15% based on Avista feedback</v>
      </c>
      <c r="AG66" s="38"/>
      <c r="AH66" s="39"/>
      <c r="AI66" s="28">
        <f t="shared" ca="1" si="273"/>
        <v>0.2</v>
      </c>
      <c r="AJ66">
        <f t="shared" ca="1" si="274"/>
        <v>5</v>
      </c>
      <c r="AK66" s="28">
        <f t="shared" ca="1" si="275"/>
        <v>0.01</v>
      </c>
      <c r="AL66" s="20" t="str">
        <f t="shared" ref="AL66:AL67" si="280">C66&amp;$AI$1</f>
        <v>Res-EVSteady State Participation Rate</v>
      </c>
      <c r="AM66" s="20" t="str">
        <f t="shared" ref="AM66:AM67" si="281">C66&amp;$AJ$1</f>
        <v xml:space="preserve">Res-EVProgram ramp up period </v>
      </c>
      <c r="AN66" s="20" t="str">
        <f t="shared" si="276"/>
        <v>Market PotentialWA</v>
      </c>
      <c r="AO66" s="20" t="str">
        <f t="shared" si="277"/>
        <v>Res-EVProgram Dropout Rate (Attrition)</v>
      </c>
    </row>
    <row r="67" spans="1:41" x14ac:dyDescent="0.25">
      <c r="A67" s="2" t="str">
        <f t="shared" si="278"/>
        <v>WARes-EVDLC Electric Vehicle ChargingProgram Dropout Rate (Attrition)</v>
      </c>
      <c r="B67" t="s">
        <v>151</v>
      </c>
      <c r="C67" t="s">
        <v>601</v>
      </c>
      <c r="D67" t="s">
        <v>149</v>
      </c>
      <c r="E67" t="s">
        <v>75</v>
      </c>
      <c r="F67" t="s">
        <v>12</v>
      </c>
      <c r="G67" s="29">
        <f t="shared" ref="G67:AE69" ca="1" si="282">$AK67</f>
        <v>0.01</v>
      </c>
      <c r="H67" s="29">
        <f t="shared" ca="1" si="282"/>
        <v>0.01</v>
      </c>
      <c r="I67" s="29">
        <f t="shared" ca="1" si="282"/>
        <v>0.01</v>
      </c>
      <c r="J67" s="29">
        <f t="shared" ca="1" si="282"/>
        <v>0.01</v>
      </c>
      <c r="K67" s="29">
        <f t="shared" ca="1" si="282"/>
        <v>0.01</v>
      </c>
      <c r="L67" s="29">
        <f t="shared" ca="1" si="282"/>
        <v>0.01</v>
      </c>
      <c r="M67" s="29">
        <f t="shared" ca="1" si="282"/>
        <v>0.01</v>
      </c>
      <c r="N67" s="29">
        <f t="shared" ca="1" si="282"/>
        <v>0.01</v>
      </c>
      <c r="O67" s="29">
        <f t="shared" ca="1" si="282"/>
        <v>0.01</v>
      </c>
      <c r="P67" s="29">
        <f t="shared" ca="1" si="282"/>
        <v>0.01</v>
      </c>
      <c r="Q67" s="29">
        <f t="shared" ca="1" si="282"/>
        <v>0.01</v>
      </c>
      <c r="R67" s="29">
        <f t="shared" ca="1" si="282"/>
        <v>0.01</v>
      </c>
      <c r="S67" s="29">
        <f t="shared" ca="1" si="282"/>
        <v>0.01</v>
      </c>
      <c r="T67" s="29">
        <f t="shared" ca="1" si="282"/>
        <v>0.01</v>
      </c>
      <c r="U67" s="29">
        <f t="shared" ca="1" si="282"/>
        <v>0.01</v>
      </c>
      <c r="V67" s="29">
        <f t="shared" ca="1" si="282"/>
        <v>0.01</v>
      </c>
      <c r="W67" s="29">
        <f t="shared" ca="1" si="282"/>
        <v>0.01</v>
      </c>
      <c r="X67" s="29">
        <f t="shared" ca="1" si="282"/>
        <v>0.01</v>
      </c>
      <c r="Y67" s="29">
        <f t="shared" ca="1" si="282"/>
        <v>0.01</v>
      </c>
      <c r="Z67" s="29">
        <f t="shared" ca="1" si="282"/>
        <v>0.01</v>
      </c>
      <c r="AA67" s="29">
        <f t="shared" ca="1" si="282"/>
        <v>0.01</v>
      </c>
      <c r="AB67" s="29">
        <f t="shared" ca="1" si="282"/>
        <v>0.01</v>
      </c>
      <c r="AC67" s="29">
        <f t="shared" ca="1" si="282"/>
        <v>0.01</v>
      </c>
      <c r="AD67" s="29">
        <f t="shared" ca="1" si="282"/>
        <v>0.01</v>
      </c>
      <c r="AE67" s="29">
        <f t="shared" ca="1" si="282"/>
        <v>0.01</v>
      </c>
      <c r="AF67" s="33" t="str">
        <f t="shared" ca="1" si="272"/>
        <v>WA: 2024 Avista Update; Lowered from 1/3 of EV TOU rate (17%) to 15% based on Avista feedback</v>
      </c>
      <c r="AG67" s="38"/>
      <c r="AH67" s="39"/>
      <c r="AI67" s="28">
        <f t="shared" ca="1" si="273"/>
        <v>0.2</v>
      </c>
      <c r="AJ67">
        <f t="shared" ca="1" si="274"/>
        <v>5</v>
      </c>
      <c r="AK67" s="28">
        <f t="shared" ca="1" si="275"/>
        <v>0.01</v>
      </c>
      <c r="AL67" s="20" t="str">
        <f t="shared" si="280"/>
        <v>Res-EVSteady State Participation Rate</v>
      </c>
      <c r="AM67" s="20" t="str">
        <f t="shared" si="281"/>
        <v xml:space="preserve">Res-EVProgram ramp up period </v>
      </c>
      <c r="AN67" s="20" t="str">
        <f t="shared" si="276"/>
        <v>Market PotentialWA</v>
      </c>
      <c r="AO67" s="20" t="str">
        <f t="shared" si="277"/>
        <v>Res-EVProgram Dropout Rate (Attrition)</v>
      </c>
    </row>
    <row r="68" spans="1:41" x14ac:dyDescent="0.25">
      <c r="A68" s="2" t="str">
        <f t="shared" si="179"/>
        <v>WAGS-EVDLC Electric Vehicle ChargingMarket Potential</v>
      </c>
      <c r="B68" t="s">
        <v>151</v>
      </c>
      <c r="C68" t="s">
        <v>602</v>
      </c>
      <c r="D68" t="s">
        <v>149</v>
      </c>
      <c r="E68" t="s">
        <v>284</v>
      </c>
      <c r="F68" t="s">
        <v>74</v>
      </c>
      <c r="G68" s="29" t="e">
        <f t="shared" ca="1" si="279"/>
        <v>#VALUE!</v>
      </c>
      <c r="H68" s="29" t="e">
        <f t="shared" ca="1" si="279"/>
        <v>#VALUE!</v>
      </c>
      <c r="I68" s="29" t="e">
        <f t="shared" ca="1" si="279"/>
        <v>#VALUE!</v>
      </c>
      <c r="J68" s="29" t="e">
        <f t="shared" ca="1" si="279"/>
        <v>#VALUE!</v>
      </c>
      <c r="K68" s="29" t="e">
        <f t="shared" ca="1" si="279"/>
        <v>#VALUE!</v>
      </c>
      <c r="L68" s="29" t="e">
        <f t="shared" ca="1" si="279"/>
        <v>#VALUE!</v>
      </c>
      <c r="M68" s="29" t="e">
        <f t="shared" ca="1" si="279"/>
        <v>#VALUE!</v>
      </c>
      <c r="N68" s="29" t="e">
        <f t="shared" ca="1" si="279"/>
        <v>#VALUE!</v>
      </c>
      <c r="O68" s="29" t="e">
        <f t="shared" ca="1" si="279"/>
        <v>#VALUE!</v>
      </c>
      <c r="P68" s="29" t="e">
        <f t="shared" ca="1" si="279"/>
        <v>#VALUE!</v>
      </c>
      <c r="Q68" s="29" t="e">
        <f t="shared" ca="1" si="279"/>
        <v>#VALUE!</v>
      </c>
      <c r="R68" s="29" t="e">
        <f t="shared" ca="1" si="279"/>
        <v>#VALUE!</v>
      </c>
      <c r="S68" s="29" t="e">
        <f t="shared" ca="1" si="279"/>
        <v>#VALUE!</v>
      </c>
      <c r="T68" s="29" t="e">
        <f t="shared" ca="1" si="279"/>
        <v>#VALUE!</v>
      </c>
      <c r="U68" s="29" t="e">
        <f t="shared" ca="1" si="279"/>
        <v>#VALUE!</v>
      </c>
      <c r="V68" s="29" t="e">
        <f t="shared" ca="1" si="279"/>
        <v>#VALUE!</v>
      </c>
      <c r="W68" s="29" t="e">
        <f t="shared" ca="1" si="279"/>
        <v>#VALUE!</v>
      </c>
      <c r="X68" s="29" t="e">
        <f t="shared" ca="1" si="279"/>
        <v>#VALUE!</v>
      </c>
      <c r="Y68" s="29" t="e">
        <f t="shared" ca="1" si="279"/>
        <v>#VALUE!</v>
      </c>
      <c r="Z68" s="29" t="e">
        <f t="shared" ca="1" si="279"/>
        <v>#VALUE!</v>
      </c>
      <c r="AA68" s="29" t="e">
        <f t="shared" ca="1" si="279"/>
        <v>#VALUE!</v>
      </c>
      <c r="AB68" s="29" t="e">
        <f t="shared" ca="1" si="279"/>
        <v>#VALUE!</v>
      </c>
      <c r="AC68" s="29" t="e">
        <f t="shared" ca="1" si="279"/>
        <v>#VALUE!</v>
      </c>
      <c r="AD68" s="29" t="e">
        <f t="shared" ca="1" si="279"/>
        <v>#VALUE!</v>
      </c>
      <c r="AE68" s="29" t="e">
        <f t="shared" ca="1" si="279"/>
        <v>#VALUE!</v>
      </c>
      <c r="AF68" s="33" t="str">
        <f t="shared" ref="AF68" ca="1" si="283">IFERROR(INDEX(INDIRECT("'"&amp;D68&amp;"'!A1:T300"),MATCH(AL68,INDIRECT("'"&amp;D68&amp;"'!A1:A300"),0),10),"")</f>
        <v/>
      </c>
      <c r="AG68" s="38"/>
      <c r="AH68" s="39"/>
      <c r="AI68" s="28" t="str">
        <f t="shared" ref="AI68" ca="1" si="284">IFERROR(INDEX(INDIRECT("'"&amp;D68&amp;"'!A1:T300"),MATCH(AL68,INDIRECT("'"&amp;D68&amp;"'!A1:A300"),0),MATCH(AN68,INDIRECT("'"&amp;D68&amp;"'!A1:T1"),0)),"")</f>
        <v/>
      </c>
      <c r="AJ68" t="str">
        <f t="shared" ref="AJ68" ca="1" si="285">IFERROR(INDEX(INDIRECT("'"&amp;D68&amp;"'!A1:T300"),MATCH(AM68,INDIRECT("'"&amp;D68&amp;"'!A1:A300"),0),MATCH(AN68,INDIRECT("'"&amp;D68&amp;"'!A1:T1"),0)),"")</f>
        <v/>
      </c>
      <c r="AK68" s="28" t="str">
        <f t="shared" ref="AK68" ca="1" si="286">IFERROR(INDEX(INDIRECT("'"&amp;D68&amp;"'!A1:T300"),MATCH(AO68,INDIRECT("'"&amp;D68&amp;"'!A1:A300"),0),MATCH(AN68,INDIRECT("'"&amp;D68&amp;"'!A1:T1"),0)),"")</f>
        <v/>
      </c>
      <c r="AL68" s="20" t="str">
        <f t="shared" si="126"/>
        <v>GS-EVSteady State Participation Rate</v>
      </c>
      <c r="AM68" s="20" t="str">
        <f t="shared" si="127"/>
        <v xml:space="preserve">GS-EVProgram ramp up period </v>
      </c>
      <c r="AN68" s="20" t="str">
        <f t="shared" ref="AN68" si="287">"Market Potential"&amp;B68</f>
        <v>Market PotentialWA</v>
      </c>
      <c r="AO68" s="20" t="str">
        <f t="shared" ref="AO68" si="288">C68&amp;$AK$1</f>
        <v>GS-EVProgram Dropout Rate (Attrition)</v>
      </c>
    </row>
    <row r="69" spans="1:41" x14ac:dyDescent="0.25">
      <c r="A69" s="2" t="str">
        <f t="shared" si="179"/>
        <v>WAGS-EVDLC Electric Vehicle ChargingProgram Dropout Rate (Attrition)</v>
      </c>
      <c r="B69" t="s">
        <v>151</v>
      </c>
      <c r="C69" t="s">
        <v>602</v>
      </c>
      <c r="D69" t="s">
        <v>149</v>
      </c>
      <c r="E69" t="s">
        <v>75</v>
      </c>
      <c r="F69" t="s">
        <v>12</v>
      </c>
      <c r="G69" s="29" t="str">
        <f t="shared" ca="1" si="282"/>
        <v/>
      </c>
      <c r="H69" s="29" t="str">
        <f t="shared" ca="1" si="282"/>
        <v/>
      </c>
      <c r="I69" s="29" t="str">
        <f t="shared" ca="1" si="282"/>
        <v/>
      </c>
      <c r="J69" s="29" t="str">
        <f t="shared" ca="1" si="282"/>
        <v/>
      </c>
      <c r="K69" s="29" t="str">
        <f t="shared" ca="1" si="282"/>
        <v/>
      </c>
      <c r="L69" s="29" t="str">
        <f t="shared" ca="1" si="282"/>
        <v/>
      </c>
      <c r="M69" s="29" t="str">
        <f t="shared" ca="1" si="282"/>
        <v/>
      </c>
      <c r="N69" s="29" t="str">
        <f t="shared" ca="1" si="282"/>
        <v/>
      </c>
      <c r="O69" s="29" t="str">
        <f t="shared" ca="1" si="282"/>
        <v/>
      </c>
      <c r="P69" s="29" t="str">
        <f t="shared" ca="1" si="282"/>
        <v/>
      </c>
      <c r="Q69" s="29" t="str">
        <f t="shared" ca="1" si="282"/>
        <v/>
      </c>
      <c r="R69" s="29" t="str">
        <f t="shared" ca="1" si="282"/>
        <v/>
      </c>
      <c r="S69" s="29" t="str">
        <f t="shared" ca="1" si="282"/>
        <v/>
      </c>
      <c r="T69" s="29" t="str">
        <f t="shared" ca="1" si="282"/>
        <v/>
      </c>
      <c r="U69" s="29" t="str">
        <f t="shared" ca="1" si="282"/>
        <v/>
      </c>
      <c r="V69" s="29" t="str">
        <f t="shared" ca="1" si="282"/>
        <v/>
      </c>
      <c r="W69" s="29" t="str">
        <f t="shared" ca="1" si="282"/>
        <v/>
      </c>
      <c r="X69" s="29" t="str">
        <f t="shared" ca="1" si="282"/>
        <v/>
      </c>
      <c r="Y69" s="29" t="str">
        <f t="shared" ca="1" si="282"/>
        <v/>
      </c>
      <c r="Z69" s="29" t="str">
        <f t="shared" ca="1" si="282"/>
        <v/>
      </c>
      <c r="AA69" s="29" t="str">
        <f t="shared" ca="1" si="282"/>
        <v/>
      </c>
      <c r="AB69" s="29" t="str">
        <f t="shared" ca="1" si="282"/>
        <v/>
      </c>
      <c r="AC69" s="29" t="str">
        <f t="shared" ca="1" si="282"/>
        <v/>
      </c>
      <c r="AD69" s="29" t="str">
        <f t="shared" ca="1" si="282"/>
        <v/>
      </c>
      <c r="AE69" s="29" t="str">
        <f t="shared" ca="1" si="282"/>
        <v/>
      </c>
      <c r="AF69" s="33" t="str">
        <f t="shared" ref="AF69:AF71" ca="1" si="289">IFERROR(INDEX(INDIRECT("'"&amp;D69&amp;"'!A1:T300"),MATCH(AL69,INDIRECT("'"&amp;D69&amp;"'!A1:A300"),0),10),"")</f>
        <v/>
      </c>
      <c r="AG69" s="38"/>
      <c r="AH69" s="39"/>
      <c r="AI69" s="28" t="str">
        <f t="shared" ref="AI69:AI71" ca="1" si="290">IFERROR(INDEX(INDIRECT("'"&amp;D69&amp;"'!A1:T300"),MATCH(AL69,INDIRECT("'"&amp;D69&amp;"'!A1:A300"),0),MATCH(AN69,INDIRECT("'"&amp;D69&amp;"'!A1:T1"),0)),"")</f>
        <v/>
      </c>
      <c r="AJ69" t="str">
        <f t="shared" ref="AJ69:AJ71" ca="1" si="291">IFERROR(INDEX(INDIRECT("'"&amp;D69&amp;"'!A1:T300"),MATCH(AM69,INDIRECT("'"&amp;D69&amp;"'!A1:A300"),0),MATCH(AN69,INDIRECT("'"&amp;D69&amp;"'!A1:T1"),0)),"")</f>
        <v/>
      </c>
      <c r="AK69" s="28" t="str">
        <f t="shared" ref="AK69:AK71" ca="1" si="292">IFERROR(INDEX(INDIRECT("'"&amp;D69&amp;"'!A1:T300"),MATCH(AO69,INDIRECT("'"&amp;D69&amp;"'!A1:A300"),0),MATCH(AN69,INDIRECT("'"&amp;D69&amp;"'!A1:T1"),0)),"")</f>
        <v/>
      </c>
      <c r="AL69" s="20" t="str">
        <f t="shared" si="126"/>
        <v>GS-EVSteady State Participation Rate</v>
      </c>
      <c r="AM69" s="20" t="str">
        <f t="shared" si="127"/>
        <v xml:space="preserve">GS-EVProgram ramp up period </v>
      </c>
      <c r="AN69" s="20" t="str">
        <f t="shared" ref="AN69:AN71" si="293">"Market Potential"&amp;B69</f>
        <v>Market PotentialWA</v>
      </c>
      <c r="AO69" s="20" t="str">
        <f t="shared" ref="AO69:AO71" si="294">C69&amp;$AK$1</f>
        <v>GS-EVProgram Dropout Rate (Attrition)</v>
      </c>
    </row>
    <row r="70" spans="1:41" x14ac:dyDescent="0.25">
      <c r="A70" s="2" t="str">
        <f t="shared" ref="A70:A71" si="295">B70&amp;C70&amp;D70&amp;E70</f>
        <v>WARes-EVAncillary EVMarket Potential</v>
      </c>
      <c r="B70" t="s">
        <v>151</v>
      </c>
      <c r="C70" t="s">
        <v>601</v>
      </c>
      <c r="D70" t="s">
        <v>363</v>
      </c>
      <c r="E70" t="s">
        <v>284</v>
      </c>
      <c r="F70" t="s">
        <v>74</v>
      </c>
      <c r="G70" s="29">
        <f t="shared" ref="G70:AE72" ca="1" si="296">$AI70*INDEX($AS$9:$BQ$32, MATCH($AJ70, $AR$9:$AR$32, 0),MATCH(G$1,$AS$8:$BQ$8,0))</f>
        <v>1.4999999999999999E-2</v>
      </c>
      <c r="H70" s="29">
        <f t="shared" ca="1" si="296"/>
        <v>4.5000000000000005E-2</v>
      </c>
      <c r="I70" s="29">
        <f t="shared" ca="1" si="296"/>
        <v>0.105</v>
      </c>
      <c r="J70" s="29">
        <f t="shared" ca="1" si="296"/>
        <v>0.13500000000000001</v>
      </c>
      <c r="K70" s="29">
        <f t="shared" ca="1" si="296"/>
        <v>0.15</v>
      </c>
      <c r="L70" s="29">
        <f t="shared" ca="1" si="296"/>
        <v>0.15</v>
      </c>
      <c r="M70" s="29">
        <f t="shared" ca="1" si="296"/>
        <v>0.15</v>
      </c>
      <c r="N70" s="29">
        <f t="shared" ca="1" si="296"/>
        <v>0.15</v>
      </c>
      <c r="O70" s="29">
        <f t="shared" ca="1" si="296"/>
        <v>0.15</v>
      </c>
      <c r="P70" s="29">
        <f t="shared" ca="1" si="296"/>
        <v>0.15</v>
      </c>
      <c r="Q70" s="29">
        <f t="shared" ca="1" si="296"/>
        <v>0.15</v>
      </c>
      <c r="R70" s="29">
        <f t="shared" ca="1" si="296"/>
        <v>0.15</v>
      </c>
      <c r="S70" s="29">
        <f t="shared" ca="1" si="296"/>
        <v>0.15</v>
      </c>
      <c r="T70" s="29">
        <f t="shared" ca="1" si="296"/>
        <v>0.15</v>
      </c>
      <c r="U70" s="29">
        <f t="shared" ca="1" si="296"/>
        <v>0.15</v>
      </c>
      <c r="V70" s="29">
        <f t="shared" ca="1" si="296"/>
        <v>0.15</v>
      </c>
      <c r="W70" s="29">
        <f t="shared" ca="1" si="296"/>
        <v>0.15</v>
      </c>
      <c r="X70" s="29">
        <f t="shared" ca="1" si="296"/>
        <v>0.15</v>
      </c>
      <c r="Y70" s="29">
        <f t="shared" ca="1" si="296"/>
        <v>0.15</v>
      </c>
      <c r="Z70" s="29">
        <f t="shared" ca="1" si="296"/>
        <v>0.15</v>
      </c>
      <c r="AA70" s="29">
        <f t="shared" ca="1" si="296"/>
        <v>0.15</v>
      </c>
      <c r="AB70" s="29">
        <f t="shared" ca="1" si="296"/>
        <v>0.15</v>
      </c>
      <c r="AC70" s="29">
        <f t="shared" ca="1" si="296"/>
        <v>0.15</v>
      </c>
      <c r="AD70" s="29">
        <f t="shared" ca="1" si="296"/>
        <v>0.15</v>
      </c>
      <c r="AE70" s="29">
        <f t="shared" ca="1" si="296"/>
        <v>0.15</v>
      </c>
      <c r="AF70" s="33" t="str">
        <f t="shared" ca="1" si="289"/>
        <v>Assumption: One Third of TOU Demand Rate w EV.  This participation rate will be throttled / scaled using the equipment saturation for EVs, which will be quite low.</v>
      </c>
      <c r="AG70" s="38"/>
      <c r="AH70" s="39"/>
      <c r="AI70" s="28">
        <f t="shared" ca="1" si="290"/>
        <v>0.15</v>
      </c>
      <c r="AJ70">
        <f t="shared" ca="1" si="291"/>
        <v>5</v>
      </c>
      <c r="AK70" s="28">
        <f t="shared" ca="1" si="292"/>
        <v>0.01</v>
      </c>
      <c r="AL70" s="20" t="str">
        <f t="shared" ref="AL70:AL75" si="297">C70&amp;$AI$1</f>
        <v>Res-EVSteady State Participation Rate</v>
      </c>
      <c r="AM70" s="20" t="str">
        <f t="shared" ref="AM70:AM75" si="298">C70&amp;$AJ$1</f>
        <v xml:space="preserve">Res-EVProgram ramp up period </v>
      </c>
      <c r="AN70" s="20" t="str">
        <f t="shared" si="293"/>
        <v>Market PotentialWA</v>
      </c>
      <c r="AO70" s="20" t="str">
        <f t="shared" si="294"/>
        <v>Res-EVProgram Dropout Rate (Attrition)</v>
      </c>
    </row>
    <row r="71" spans="1:41" x14ac:dyDescent="0.25">
      <c r="A71" s="2" t="str">
        <f t="shared" si="295"/>
        <v>WARes-EVAncillary EVProgram Dropout Rate (Attrition)</v>
      </c>
      <c r="B71" t="s">
        <v>151</v>
      </c>
      <c r="C71" t="s">
        <v>601</v>
      </c>
      <c r="D71" t="s">
        <v>363</v>
      </c>
      <c r="E71" t="s">
        <v>75</v>
      </c>
      <c r="F71" t="s">
        <v>12</v>
      </c>
      <c r="G71" s="29">
        <f t="shared" ref="G71:AE73" ca="1" si="299">$AK71</f>
        <v>0.01</v>
      </c>
      <c r="H71" s="29">
        <f t="shared" ca="1" si="299"/>
        <v>0.01</v>
      </c>
      <c r="I71" s="29">
        <f t="shared" ca="1" si="299"/>
        <v>0.01</v>
      </c>
      <c r="J71" s="29">
        <f t="shared" ca="1" si="299"/>
        <v>0.01</v>
      </c>
      <c r="K71" s="29">
        <f t="shared" ca="1" si="299"/>
        <v>0.01</v>
      </c>
      <c r="L71" s="29">
        <f t="shared" ca="1" si="299"/>
        <v>0.01</v>
      </c>
      <c r="M71" s="29">
        <f t="shared" ca="1" si="299"/>
        <v>0.01</v>
      </c>
      <c r="N71" s="29">
        <f t="shared" ca="1" si="299"/>
        <v>0.01</v>
      </c>
      <c r="O71" s="29">
        <f t="shared" ca="1" si="299"/>
        <v>0.01</v>
      </c>
      <c r="P71" s="29">
        <f t="shared" ca="1" si="299"/>
        <v>0.01</v>
      </c>
      <c r="Q71" s="29">
        <f t="shared" ca="1" si="299"/>
        <v>0.01</v>
      </c>
      <c r="R71" s="29">
        <f t="shared" ca="1" si="299"/>
        <v>0.01</v>
      </c>
      <c r="S71" s="29">
        <f t="shared" ca="1" si="299"/>
        <v>0.01</v>
      </c>
      <c r="T71" s="29">
        <f t="shared" ca="1" si="299"/>
        <v>0.01</v>
      </c>
      <c r="U71" s="29">
        <f t="shared" ca="1" si="299"/>
        <v>0.01</v>
      </c>
      <c r="V71" s="29">
        <f t="shared" ca="1" si="299"/>
        <v>0.01</v>
      </c>
      <c r="W71" s="29">
        <f t="shared" ca="1" si="299"/>
        <v>0.01</v>
      </c>
      <c r="X71" s="29">
        <f t="shared" ca="1" si="299"/>
        <v>0.01</v>
      </c>
      <c r="Y71" s="29">
        <f t="shared" ca="1" si="299"/>
        <v>0.01</v>
      </c>
      <c r="Z71" s="29">
        <f t="shared" ca="1" si="299"/>
        <v>0.01</v>
      </c>
      <c r="AA71" s="29">
        <f t="shared" ca="1" si="299"/>
        <v>0.01</v>
      </c>
      <c r="AB71" s="29">
        <f t="shared" ca="1" si="299"/>
        <v>0.01</v>
      </c>
      <c r="AC71" s="29">
        <f t="shared" ca="1" si="299"/>
        <v>0.01</v>
      </c>
      <c r="AD71" s="29">
        <f t="shared" ca="1" si="299"/>
        <v>0.01</v>
      </c>
      <c r="AE71" s="29">
        <f t="shared" ca="1" si="299"/>
        <v>0.01</v>
      </c>
      <c r="AF71" s="33" t="str">
        <f t="shared" ca="1" si="289"/>
        <v>Assumption: One Third of TOU Demand Rate w EV.  This participation rate will be throttled / scaled using the equipment saturation for EVs, which will be quite low.</v>
      </c>
      <c r="AG71" s="38"/>
      <c r="AH71" s="39"/>
      <c r="AI71" s="28">
        <f t="shared" ca="1" si="290"/>
        <v>0.15</v>
      </c>
      <c r="AJ71">
        <f t="shared" ca="1" si="291"/>
        <v>5</v>
      </c>
      <c r="AK71" s="28">
        <f t="shared" ca="1" si="292"/>
        <v>0.01</v>
      </c>
      <c r="AL71" s="20" t="str">
        <f t="shared" si="297"/>
        <v>Res-EVSteady State Participation Rate</v>
      </c>
      <c r="AM71" s="20" t="str">
        <f t="shared" si="298"/>
        <v xml:space="preserve">Res-EVProgram ramp up period </v>
      </c>
      <c r="AN71" s="20" t="str">
        <f t="shared" si="293"/>
        <v>Market PotentialWA</v>
      </c>
      <c r="AO71" s="20" t="str">
        <f t="shared" si="294"/>
        <v>Res-EVProgram Dropout Rate (Attrition)</v>
      </c>
    </row>
    <row r="72" spans="1:41" x14ac:dyDescent="0.25">
      <c r="A72" s="2" t="str">
        <f t="shared" si="179"/>
        <v>WAGS-EVAncillary EVMarket Potential</v>
      </c>
      <c r="B72" t="s">
        <v>151</v>
      </c>
      <c r="C72" t="s">
        <v>602</v>
      </c>
      <c r="D72" t="s">
        <v>363</v>
      </c>
      <c r="E72" t="s">
        <v>284</v>
      </c>
      <c r="F72" t="s">
        <v>74</v>
      </c>
      <c r="G72" s="29">
        <f t="shared" ca="1" si="296"/>
        <v>1.4999999999999999E-2</v>
      </c>
      <c r="H72" s="29">
        <f t="shared" ca="1" si="296"/>
        <v>4.5000000000000005E-2</v>
      </c>
      <c r="I72" s="29">
        <f t="shared" ca="1" si="296"/>
        <v>0.105</v>
      </c>
      <c r="J72" s="29">
        <f t="shared" ca="1" si="296"/>
        <v>0.13500000000000001</v>
      </c>
      <c r="K72" s="29">
        <f t="shared" ca="1" si="296"/>
        <v>0.15</v>
      </c>
      <c r="L72" s="29">
        <f t="shared" ca="1" si="296"/>
        <v>0.15</v>
      </c>
      <c r="M72" s="29">
        <f t="shared" ca="1" si="296"/>
        <v>0.15</v>
      </c>
      <c r="N72" s="29">
        <f t="shared" ca="1" si="296"/>
        <v>0.15</v>
      </c>
      <c r="O72" s="29">
        <f t="shared" ca="1" si="296"/>
        <v>0.15</v>
      </c>
      <c r="P72" s="29">
        <f t="shared" ca="1" si="296"/>
        <v>0.15</v>
      </c>
      <c r="Q72" s="29">
        <f t="shared" ca="1" si="296"/>
        <v>0.15</v>
      </c>
      <c r="R72" s="29">
        <f t="shared" ca="1" si="296"/>
        <v>0.15</v>
      </c>
      <c r="S72" s="29">
        <f t="shared" ca="1" si="296"/>
        <v>0.15</v>
      </c>
      <c r="T72" s="29">
        <f t="shared" ca="1" si="296"/>
        <v>0.15</v>
      </c>
      <c r="U72" s="29">
        <f t="shared" ca="1" si="296"/>
        <v>0.15</v>
      </c>
      <c r="V72" s="29">
        <f t="shared" ca="1" si="296"/>
        <v>0.15</v>
      </c>
      <c r="W72" s="29">
        <f t="shared" ca="1" si="296"/>
        <v>0.15</v>
      </c>
      <c r="X72" s="29">
        <f t="shared" ca="1" si="296"/>
        <v>0.15</v>
      </c>
      <c r="Y72" s="29">
        <f t="shared" ca="1" si="296"/>
        <v>0.15</v>
      </c>
      <c r="Z72" s="29">
        <f t="shared" ca="1" si="296"/>
        <v>0.15</v>
      </c>
      <c r="AA72" s="29">
        <f t="shared" ca="1" si="296"/>
        <v>0.15</v>
      </c>
      <c r="AB72" s="29">
        <f t="shared" ca="1" si="296"/>
        <v>0.15</v>
      </c>
      <c r="AC72" s="29">
        <f t="shared" ca="1" si="296"/>
        <v>0.15</v>
      </c>
      <c r="AD72" s="29">
        <f t="shared" ca="1" si="296"/>
        <v>0.15</v>
      </c>
      <c r="AE72" s="29">
        <f t="shared" ca="1" si="296"/>
        <v>0.15</v>
      </c>
      <c r="AF72" s="33" t="str">
        <f t="shared" ref="AF72" ca="1" si="300">IFERROR(INDEX(INDIRECT("'"&amp;D72&amp;"'!A1:T300"),MATCH(AL72,INDIRECT("'"&amp;D72&amp;"'!A1:A300"),0),10),"")</f>
        <v>Prelim Assumption: One Third of EV TOU Demand Rate</v>
      </c>
      <c r="AG72" s="38"/>
      <c r="AH72" s="39"/>
      <c r="AI72" s="28">
        <f t="shared" ref="AI72" ca="1" si="301">IFERROR(INDEX(INDIRECT("'"&amp;D72&amp;"'!A1:T300"),MATCH(AL72,INDIRECT("'"&amp;D72&amp;"'!A1:A300"),0),MATCH(AN72,INDIRECT("'"&amp;D72&amp;"'!A1:T1"),0)),"")</f>
        <v>0.15</v>
      </c>
      <c r="AJ72">
        <f t="shared" ref="AJ72" ca="1" si="302">IFERROR(INDEX(INDIRECT("'"&amp;D72&amp;"'!A1:T300"),MATCH(AM72,INDIRECT("'"&amp;D72&amp;"'!A1:A300"),0),MATCH(AN72,INDIRECT("'"&amp;D72&amp;"'!A1:T1"),0)),"")</f>
        <v>5</v>
      </c>
      <c r="AK72" s="28">
        <f t="shared" ref="AK72" ca="1" si="303">IFERROR(INDEX(INDIRECT("'"&amp;D72&amp;"'!A1:T300"),MATCH(AO72,INDIRECT("'"&amp;D72&amp;"'!A1:A300"),0),MATCH(AN72,INDIRECT("'"&amp;D72&amp;"'!A1:T1"),0)),"")</f>
        <v>0.01</v>
      </c>
      <c r="AL72" s="20" t="str">
        <f t="shared" si="297"/>
        <v>GS-EVSteady State Participation Rate</v>
      </c>
      <c r="AM72" s="20" t="str">
        <f t="shared" si="298"/>
        <v xml:space="preserve">GS-EVProgram ramp up period </v>
      </c>
      <c r="AN72" s="20" t="str">
        <f t="shared" ref="AN72" si="304">"Market Potential"&amp;B72</f>
        <v>Market PotentialWA</v>
      </c>
      <c r="AO72" s="20" t="str">
        <f t="shared" ref="AO72" si="305">C72&amp;$AK$1</f>
        <v>GS-EVProgram Dropout Rate (Attrition)</v>
      </c>
    </row>
    <row r="73" spans="1:41" x14ac:dyDescent="0.25">
      <c r="A73" s="2" t="str">
        <f>B73&amp;C73&amp;D73&amp;E73</f>
        <v>WAGS-EVAncillary EVProgram Dropout Rate (Attrition)</v>
      </c>
      <c r="B73" t="s">
        <v>151</v>
      </c>
      <c r="C73" t="s">
        <v>602</v>
      </c>
      <c r="D73" t="s">
        <v>363</v>
      </c>
      <c r="E73" t="s">
        <v>75</v>
      </c>
      <c r="F73" t="s">
        <v>12</v>
      </c>
      <c r="G73" s="29">
        <f t="shared" ca="1" si="299"/>
        <v>0.01</v>
      </c>
      <c r="H73" s="29">
        <f t="shared" ca="1" si="299"/>
        <v>0.01</v>
      </c>
      <c r="I73" s="29">
        <f t="shared" ca="1" si="299"/>
        <v>0.01</v>
      </c>
      <c r="J73" s="29">
        <f t="shared" ca="1" si="299"/>
        <v>0.01</v>
      </c>
      <c r="K73" s="29">
        <f t="shared" ca="1" si="299"/>
        <v>0.01</v>
      </c>
      <c r="L73" s="29">
        <f t="shared" ca="1" si="299"/>
        <v>0.01</v>
      </c>
      <c r="M73" s="29">
        <f t="shared" ca="1" si="299"/>
        <v>0.01</v>
      </c>
      <c r="N73" s="29">
        <f t="shared" ca="1" si="299"/>
        <v>0.01</v>
      </c>
      <c r="O73" s="29">
        <f t="shared" ca="1" si="299"/>
        <v>0.01</v>
      </c>
      <c r="P73" s="29">
        <f t="shared" ca="1" si="299"/>
        <v>0.01</v>
      </c>
      <c r="Q73" s="29">
        <f t="shared" ca="1" si="299"/>
        <v>0.01</v>
      </c>
      <c r="R73" s="29">
        <f t="shared" ca="1" si="299"/>
        <v>0.01</v>
      </c>
      <c r="S73" s="29">
        <f t="shared" ca="1" si="299"/>
        <v>0.01</v>
      </c>
      <c r="T73" s="29">
        <f t="shared" ca="1" si="299"/>
        <v>0.01</v>
      </c>
      <c r="U73" s="29">
        <f t="shared" ca="1" si="299"/>
        <v>0.01</v>
      </c>
      <c r="V73" s="29">
        <f t="shared" ca="1" si="299"/>
        <v>0.01</v>
      </c>
      <c r="W73" s="29">
        <f t="shared" ca="1" si="299"/>
        <v>0.01</v>
      </c>
      <c r="X73" s="29">
        <f t="shared" ca="1" si="299"/>
        <v>0.01</v>
      </c>
      <c r="Y73" s="29">
        <f t="shared" ca="1" si="299"/>
        <v>0.01</v>
      </c>
      <c r="Z73" s="29">
        <f t="shared" ca="1" si="299"/>
        <v>0.01</v>
      </c>
      <c r="AA73" s="29">
        <f t="shared" ca="1" si="299"/>
        <v>0.01</v>
      </c>
      <c r="AB73" s="29">
        <f t="shared" ca="1" si="299"/>
        <v>0.01</v>
      </c>
      <c r="AC73" s="29">
        <f t="shared" ca="1" si="299"/>
        <v>0.01</v>
      </c>
      <c r="AD73" s="29">
        <f t="shared" ca="1" si="299"/>
        <v>0.01</v>
      </c>
      <c r="AE73" s="29">
        <f t="shared" ca="1" si="299"/>
        <v>0.01</v>
      </c>
      <c r="AF73" s="33" t="str">
        <f t="shared" ref="AF73" ca="1" si="306">IFERROR(INDEX(INDIRECT("'"&amp;D73&amp;"'!A1:T300"),MATCH(AL73,INDIRECT("'"&amp;D73&amp;"'!A1:A300"),0),10),"")</f>
        <v>Prelim Assumption: One Third of EV TOU Demand Rate</v>
      </c>
      <c r="AG73" s="38"/>
      <c r="AH73" s="39"/>
      <c r="AI73" s="28">
        <f t="shared" ref="AI73" ca="1" si="307">IFERROR(INDEX(INDIRECT("'"&amp;D73&amp;"'!A1:T300"),MATCH(AL73,INDIRECT("'"&amp;D73&amp;"'!A1:A300"),0),MATCH(AN73,INDIRECT("'"&amp;D73&amp;"'!A1:T1"),0)),"")</f>
        <v>0.15</v>
      </c>
      <c r="AJ73">
        <f t="shared" ref="AJ73" ca="1" si="308">IFERROR(INDEX(INDIRECT("'"&amp;D73&amp;"'!A1:T300"),MATCH(AM73,INDIRECT("'"&amp;D73&amp;"'!A1:A300"),0),MATCH(AN73,INDIRECT("'"&amp;D73&amp;"'!A1:T1"),0)),"")</f>
        <v>5</v>
      </c>
      <c r="AK73" s="28">
        <f t="shared" ref="AK73" ca="1" si="309">IFERROR(INDEX(INDIRECT("'"&amp;D73&amp;"'!A1:T300"),MATCH(AO73,INDIRECT("'"&amp;D73&amp;"'!A1:A300"),0),MATCH(AN73,INDIRECT("'"&amp;D73&amp;"'!A1:T1"),0)),"")</f>
        <v>0.01</v>
      </c>
      <c r="AL73" s="20" t="str">
        <f t="shared" si="297"/>
        <v>GS-EVSteady State Participation Rate</v>
      </c>
      <c r="AM73" s="20" t="str">
        <f t="shared" si="298"/>
        <v xml:space="preserve">GS-EVProgram ramp up period </v>
      </c>
      <c r="AN73" s="20" t="str">
        <f t="shared" ref="AN73" si="310">"Market Potential"&amp;B73</f>
        <v>Market PotentialWA</v>
      </c>
      <c r="AO73" s="20" t="str">
        <f t="shared" ref="AO73" si="311">C73&amp;$AK$1</f>
        <v>GS-EVProgram Dropout Rate (Attrition)</v>
      </c>
    </row>
    <row r="74" spans="1:41" x14ac:dyDescent="0.25">
      <c r="A74" s="2" t="str">
        <f t="shared" si="179"/>
        <v>WAGeneral ServiceThird Party ContractsMarket Potential</v>
      </c>
      <c r="B74" t="s">
        <v>151</v>
      </c>
      <c r="C74" t="s">
        <v>232</v>
      </c>
      <c r="D74" t="s">
        <v>150</v>
      </c>
      <c r="E74" t="s">
        <v>284</v>
      </c>
      <c r="F74" t="s">
        <v>74</v>
      </c>
      <c r="G74" s="29" t="e">
        <f t="shared" ref="G74:AE74" ca="1" si="312">$AI74*INDEX($AS$9:$BQ$32, MATCH($AJ74, $AR$9:$AR$32, 0),MATCH(G$1,$AS$8:$BQ$8,0))</f>
        <v>#VALUE!</v>
      </c>
      <c r="H74" s="29" t="e">
        <f t="shared" ca="1" si="312"/>
        <v>#VALUE!</v>
      </c>
      <c r="I74" s="29" t="e">
        <f t="shared" ca="1" si="312"/>
        <v>#VALUE!</v>
      </c>
      <c r="J74" s="29" t="e">
        <f t="shared" ca="1" si="312"/>
        <v>#VALUE!</v>
      </c>
      <c r="K74" s="29" t="e">
        <f t="shared" ca="1" si="312"/>
        <v>#VALUE!</v>
      </c>
      <c r="L74" s="29" t="e">
        <f t="shared" ca="1" si="312"/>
        <v>#VALUE!</v>
      </c>
      <c r="M74" s="29" t="e">
        <f t="shared" ca="1" si="312"/>
        <v>#VALUE!</v>
      </c>
      <c r="N74" s="29" t="e">
        <f t="shared" ca="1" si="312"/>
        <v>#VALUE!</v>
      </c>
      <c r="O74" s="29" t="e">
        <f t="shared" ca="1" si="312"/>
        <v>#VALUE!</v>
      </c>
      <c r="P74" s="29" t="e">
        <f t="shared" ca="1" si="312"/>
        <v>#VALUE!</v>
      </c>
      <c r="Q74" s="29" t="e">
        <f t="shared" ca="1" si="312"/>
        <v>#VALUE!</v>
      </c>
      <c r="R74" s="29" t="e">
        <f t="shared" ca="1" si="312"/>
        <v>#VALUE!</v>
      </c>
      <c r="S74" s="29" t="e">
        <f t="shared" ca="1" si="312"/>
        <v>#VALUE!</v>
      </c>
      <c r="T74" s="29" t="e">
        <f t="shared" ca="1" si="312"/>
        <v>#VALUE!</v>
      </c>
      <c r="U74" s="29" t="e">
        <f t="shared" ca="1" si="312"/>
        <v>#VALUE!</v>
      </c>
      <c r="V74" s="29" t="e">
        <f t="shared" ca="1" si="312"/>
        <v>#VALUE!</v>
      </c>
      <c r="W74" s="29" t="e">
        <f t="shared" ca="1" si="312"/>
        <v>#VALUE!</v>
      </c>
      <c r="X74" s="29" t="e">
        <f t="shared" ca="1" si="312"/>
        <v>#VALUE!</v>
      </c>
      <c r="Y74" s="29" t="e">
        <f t="shared" ca="1" si="312"/>
        <v>#VALUE!</v>
      </c>
      <c r="Z74" s="29" t="e">
        <f t="shared" ca="1" si="312"/>
        <v>#VALUE!</v>
      </c>
      <c r="AA74" s="29" t="e">
        <f t="shared" ca="1" si="312"/>
        <v>#VALUE!</v>
      </c>
      <c r="AB74" s="29" t="e">
        <f t="shared" ca="1" si="312"/>
        <v>#VALUE!</v>
      </c>
      <c r="AC74" s="29" t="e">
        <f t="shared" ca="1" si="312"/>
        <v>#VALUE!</v>
      </c>
      <c r="AD74" s="29" t="e">
        <f t="shared" ca="1" si="312"/>
        <v>#VALUE!</v>
      </c>
      <c r="AE74" s="29" t="e">
        <f t="shared" ca="1" si="312"/>
        <v>#VALUE!</v>
      </c>
      <c r="AF74" s="33" t="str">
        <f t="shared" ref="AF74" ca="1" si="313">IFERROR(INDEX(INDIRECT("'"&amp;D74&amp;"'!A1:T300"),MATCH(AL74,INDIRECT("'"&amp;D74&amp;"'!A1:A300"),0),10),"")</f>
        <v/>
      </c>
      <c r="AG74" s="38"/>
      <c r="AH74" s="39"/>
      <c r="AI74" s="28" t="str">
        <f t="shared" ref="AI74" ca="1" si="314">IFERROR(INDEX(INDIRECT("'"&amp;D74&amp;"'!A1:T300"),MATCH(AL74,INDIRECT("'"&amp;D74&amp;"'!A1:A300"),0),MATCH(AN74,INDIRECT("'"&amp;D74&amp;"'!A1:T1"),0)),"")</f>
        <v/>
      </c>
      <c r="AJ74" t="str">
        <f t="shared" ref="AJ74" ca="1" si="315">IFERROR(INDEX(INDIRECT("'"&amp;D74&amp;"'!A1:T300"),MATCH(AM74,INDIRECT("'"&amp;D74&amp;"'!A1:A300"),0),MATCH(AN74,INDIRECT("'"&amp;D74&amp;"'!A1:T1"),0)),"")</f>
        <v/>
      </c>
      <c r="AK74" s="28" t="str">
        <f t="shared" ref="AK74" ca="1" si="316">IFERROR(INDEX(INDIRECT("'"&amp;D74&amp;"'!A1:T300"),MATCH(AO74,INDIRECT("'"&amp;D74&amp;"'!A1:A300"),0),MATCH(AN74,INDIRECT("'"&amp;D74&amp;"'!A1:T1"),0)),"")</f>
        <v/>
      </c>
      <c r="AL74" s="20" t="str">
        <f t="shared" si="297"/>
        <v>General ServiceSteady State Participation Rate</v>
      </c>
      <c r="AM74" s="20" t="str">
        <f t="shared" si="298"/>
        <v xml:space="preserve">General ServiceProgram ramp up period </v>
      </c>
      <c r="AN74" s="20" t="str">
        <f t="shared" ref="AN74" si="317">"Market Potential"&amp;B74</f>
        <v>Market PotentialWA</v>
      </c>
      <c r="AO74" s="20" t="str">
        <f t="shared" ref="AO74" si="318">C74&amp;$AK$1</f>
        <v>General ServiceProgram Dropout Rate (Attrition)</v>
      </c>
    </row>
    <row r="75" spans="1:41" x14ac:dyDescent="0.25">
      <c r="A75" s="2" t="str">
        <f t="shared" si="179"/>
        <v>WAGeneral ServiceThird Party ContractsProgram Dropout Rate (Attrition)</v>
      </c>
      <c r="B75" t="s">
        <v>151</v>
      </c>
      <c r="C75" t="s">
        <v>232</v>
      </c>
      <c r="D75" t="s">
        <v>150</v>
      </c>
      <c r="E75" t="s">
        <v>75</v>
      </c>
      <c r="F75" t="s">
        <v>12</v>
      </c>
      <c r="G75" s="29" t="str">
        <f t="shared" ref="G75:AE75" ca="1" si="319">$AK75</f>
        <v/>
      </c>
      <c r="H75" s="29" t="str">
        <f t="shared" ca="1" si="319"/>
        <v/>
      </c>
      <c r="I75" s="29" t="str">
        <f t="shared" ca="1" si="319"/>
        <v/>
      </c>
      <c r="J75" s="29" t="str">
        <f t="shared" ca="1" si="319"/>
        <v/>
      </c>
      <c r="K75" s="29" t="str">
        <f t="shared" ca="1" si="319"/>
        <v/>
      </c>
      <c r="L75" s="29" t="str">
        <f t="shared" ca="1" si="319"/>
        <v/>
      </c>
      <c r="M75" s="29" t="str">
        <f t="shared" ca="1" si="319"/>
        <v/>
      </c>
      <c r="N75" s="29" t="str">
        <f t="shared" ca="1" si="319"/>
        <v/>
      </c>
      <c r="O75" s="29" t="str">
        <f t="shared" ca="1" si="319"/>
        <v/>
      </c>
      <c r="P75" s="29" t="str">
        <f t="shared" ca="1" si="319"/>
        <v/>
      </c>
      <c r="Q75" s="29" t="str">
        <f t="shared" ca="1" si="319"/>
        <v/>
      </c>
      <c r="R75" s="29" t="str">
        <f t="shared" ca="1" si="319"/>
        <v/>
      </c>
      <c r="S75" s="29" t="str">
        <f t="shared" ca="1" si="319"/>
        <v/>
      </c>
      <c r="T75" s="29" t="str">
        <f t="shared" ca="1" si="319"/>
        <v/>
      </c>
      <c r="U75" s="29" t="str">
        <f t="shared" ca="1" si="319"/>
        <v/>
      </c>
      <c r="V75" s="29" t="str">
        <f t="shared" ca="1" si="319"/>
        <v/>
      </c>
      <c r="W75" s="29" t="str">
        <f t="shared" ca="1" si="319"/>
        <v/>
      </c>
      <c r="X75" s="29" t="str">
        <f t="shared" ca="1" si="319"/>
        <v/>
      </c>
      <c r="Y75" s="29" t="str">
        <f t="shared" ca="1" si="319"/>
        <v/>
      </c>
      <c r="Z75" s="29" t="str">
        <f t="shared" ca="1" si="319"/>
        <v/>
      </c>
      <c r="AA75" s="29" t="str">
        <f t="shared" ca="1" si="319"/>
        <v/>
      </c>
      <c r="AB75" s="29" t="str">
        <f t="shared" ca="1" si="319"/>
        <v/>
      </c>
      <c r="AC75" s="29" t="str">
        <f t="shared" ca="1" si="319"/>
        <v/>
      </c>
      <c r="AD75" s="29" t="str">
        <f t="shared" ca="1" si="319"/>
        <v/>
      </c>
      <c r="AE75" s="29" t="str">
        <f t="shared" ca="1" si="319"/>
        <v/>
      </c>
      <c r="AF75" s="33" t="str">
        <f t="shared" ref="AF75" ca="1" si="320">IFERROR(INDEX(INDIRECT("'"&amp;D75&amp;"'!A1:T300"),MATCH(AL75,INDIRECT("'"&amp;D75&amp;"'!A1:A300"),0),10),"")</f>
        <v/>
      </c>
      <c r="AG75" s="38"/>
      <c r="AH75" s="39"/>
      <c r="AI75" s="28" t="str">
        <f t="shared" ref="AI75" ca="1" si="321">IFERROR(INDEX(INDIRECT("'"&amp;D75&amp;"'!A1:T300"),MATCH(AL75,INDIRECT("'"&amp;D75&amp;"'!A1:A300"),0),MATCH(AN75,INDIRECT("'"&amp;D75&amp;"'!A1:T1"),0)),"")</f>
        <v/>
      </c>
      <c r="AJ75" t="str">
        <f t="shared" ref="AJ75" ca="1" si="322">IFERROR(INDEX(INDIRECT("'"&amp;D75&amp;"'!A1:T300"),MATCH(AM75,INDIRECT("'"&amp;D75&amp;"'!A1:A300"),0),MATCH(AN75,INDIRECT("'"&amp;D75&amp;"'!A1:T1"),0)),"")</f>
        <v/>
      </c>
      <c r="AK75" s="28" t="str">
        <f t="shared" ref="AK75" ca="1" si="323">IFERROR(INDEX(INDIRECT("'"&amp;D75&amp;"'!A1:T300"),MATCH(AO75,INDIRECT("'"&amp;D75&amp;"'!A1:A300"),0),MATCH(AN75,INDIRECT("'"&amp;D75&amp;"'!A1:T1"),0)),"")</f>
        <v/>
      </c>
      <c r="AL75" s="20" t="str">
        <f t="shared" si="297"/>
        <v>General ServiceSteady State Participation Rate</v>
      </c>
      <c r="AM75" s="20" t="str">
        <f t="shared" si="298"/>
        <v xml:space="preserve">General ServiceProgram ramp up period </v>
      </c>
      <c r="AN75" s="20" t="str">
        <f t="shared" ref="AN75" si="324">"Market Potential"&amp;B75</f>
        <v>Market PotentialWA</v>
      </c>
      <c r="AO75" s="20" t="str">
        <f t="shared" ref="AO75" si="325">C75&amp;$AK$1</f>
        <v>General ServiceProgram Dropout Rate (Attrition)</v>
      </c>
    </row>
    <row r="76" spans="1:41" x14ac:dyDescent="0.25">
      <c r="A76" s="2" t="str">
        <f t="shared" si="179"/>
        <v>WALarge General ServiceThird Party ContractsMarket Potential</v>
      </c>
      <c r="B76" t="s">
        <v>151</v>
      </c>
      <c r="C76" t="s">
        <v>233</v>
      </c>
      <c r="D76" t="s">
        <v>150</v>
      </c>
      <c r="E76" t="s">
        <v>284</v>
      </c>
      <c r="F76" t="s">
        <v>74</v>
      </c>
      <c r="G76" s="29">
        <f t="shared" ref="G76:AE76" ca="1" si="326">$AI76*INDEX($AS$9:$BQ$32, MATCH($AJ76, $AR$9:$AR$32, 0),MATCH(G$1,$AS$8:$BQ$8,0))</f>
        <v>7.4999999999999997E-2</v>
      </c>
      <c r="H76" s="29">
        <f t="shared" ca="1" si="326"/>
        <v>0.12</v>
      </c>
      <c r="I76" s="29">
        <f t="shared" ca="1" si="326"/>
        <v>0.15</v>
      </c>
      <c r="J76" s="29">
        <f t="shared" ca="1" si="326"/>
        <v>0.15</v>
      </c>
      <c r="K76" s="29">
        <f t="shared" ca="1" si="326"/>
        <v>0.15</v>
      </c>
      <c r="L76" s="29">
        <f t="shared" ca="1" si="326"/>
        <v>0.15</v>
      </c>
      <c r="M76" s="29">
        <f t="shared" ca="1" si="326"/>
        <v>0.15</v>
      </c>
      <c r="N76" s="29">
        <f t="shared" ca="1" si="326"/>
        <v>0.15</v>
      </c>
      <c r="O76" s="29">
        <f t="shared" ca="1" si="326"/>
        <v>0.15</v>
      </c>
      <c r="P76" s="29">
        <f t="shared" ca="1" si="326"/>
        <v>0.15</v>
      </c>
      <c r="Q76" s="29">
        <f t="shared" ca="1" si="326"/>
        <v>0.15</v>
      </c>
      <c r="R76" s="29">
        <f t="shared" ca="1" si="326"/>
        <v>0.15</v>
      </c>
      <c r="S76" s="29">
        <f t="shared" ca="1" si="326"/>
        <v>0.15</v>
      </c>
      <c r="T76" s="29">
        <f t="shared" ca="1" si="326"/>
        <v>0.15</v>
      </c>
      <c r="U76" s="29">
        <f t="shared" ca="1" si="326"/>
        <v>0.15</v>
      </c>
      <c r="V76" s="29">
        <f t="shared" ca="1" si="326"/>
        <v>0.15</v>
      </c>
      <c r="W76" s="29">
        <f t="shared" ca="1" si="326"/>
        <v>0.15</v>
      </c>
      <c r="X76" s="29">
        <f t="shared" ca="1" si="326"/>
        <v>0.15</v>
      </c>
      <c r="Y76" s="29">
        <f t="shared" ca="1" si="326"/>
        <v>0.15</v>
      </c>
      <c r="Z76" s="29">
        <f t="shared" ca="1" si="326"/>
        <v>0.15</v>
      </c>
      <c r="AA76" s="29">
        <f t="shared" ca="1" si="326"/>
        <v>0.15</v>
      </c>
      <c r="AB76" s="29">
        <f t="shared" ca="1" si="326"/>
        <v>0.15</v>
      </c>
      <c r="AC76" s="29">
        <f t="shared" ca="1" si="326"/>
        <v>0.15</v>
      </c>
      <c r="AD76" s="29">
        <f t="shared" ca="1" si="326"/>
        <v>0.15</v>
      </c>
      <c r="AE76" s="29">
        <f t="shared" ca="1" si="326"/>
        <v>0.15</v>
      </c>
      <c r="AF76" s="33" t="str">
        <f t="shared" ref="AF76" ca="1" si="327">IFERROR(INDEX(INDIRECT("'"&amp;D76&amp;"'!A1:T300"),MATCH(AL76,INDIRECT("'"&amp;D76&amp;"'!A1:A300"),0),10),"")</f>
        <v>2024 Avista Update</v>
      </c>
      <c r="AG76" s="38"/>
      <c r="AH76" s="39"/>
      <c r="AI76" s="28">
        <f t="shared" ref="AI76" ca="1" si="328">IFERROR(INDEX(INDIRECT("'"&amp;D76&amp;"'!A1:T300"),MATCH(AL76,INDIRECT("'"&amp;D76&amp;"'!A1:A300"),0),MATCH(AN76,INDIRECT("'"&amp;D76&amp;"'!A1:T1"),0)),"")</f>
        <v>0.15</v>
      </c>
      <c r="AJ76">
        <f t="shared" ref="AJ76" ca="1" si="329">IFERROR(INDEX(INDIRECT("'"&amp;D76&amp;"'!A1:T300"),MATCH(AM76,INDIRECT("'"&amp;D76&amp;"'!A1:A300"),0),MATCH(AN76,INDIRECT("'"&amp;D76&amp;"'!A1:T1"),0)),"")</f>
        <v>3</v>
      </c>
      <c r="AK76" s="28">
        <f t="shared" ref="AK76" ca="1" si="330">IFERROR(INDEX(INDIRECT("'"&amp;D76&amp;"'!A1:T300"),MATCH(AO76,INDIRECT("'"&amp;D76&amp;"'!A1:A300"),0),MATCH(AN76,INDIRECT("'"&amp;D76&amp;"'!A1:T1"),0)),"")</f>
        <v>0.01</v>
      </c>
      <c r="AL76" s="20" t="str">
        <f t="shared" ref="AL76" si="331">C76&amp;$AI$1</f>
        <v>Large General ServiceSteady State Participation Rate</v>
      </c>
      <c r="AM76" s="20" t="str">
        <f t="shared" ref="AM76" si="332">C76&amp;$AJ$1</f>
        <v xml:space="preserve">Large General ServiceProgram ramp up period </v>
      </c>
      <c r="AN76" s="20" t="str">
        <f t="shared" ref="AN76" si="333">"Market Potential"&amp;B76</f>
        <v>Market PotentialWA</v>
      </c>
      <c r="AO76" s="20" t="str">
        <f t="shared" ref="AO76" si="334">C76&amp;$AK$1</f>
        <v>Large General ServiceProgram Dropout Rate (Attrition)</v>
      </c>
    </row>
    <row r="77" spans="1:41" x14ac:dyDescent="0.25">
      <c r="A77" s="2" t="str">
        <f t="shared" si="179"/>
        <v>WALarge General ServiceThird Party ContractsProgram Dropout Rate (Attrition)</v>
      </c>
      <c r="B77" t="s">
        <v>151</v>
      </c>
      <c r="C77" t="s">
        <v>233</v>
      </c>
      <c r="D77" t="s">
        <v>150</v>
      </c>
      <c r="E77" t="s">
        <v>75</v>
      </c>
      <c r="F77" t="s">
        <v>12</v>
      </c>
      <c r="G77" s="29">
        <f t="shared" ref="G77:AE77" ca="1" si="335">$AK77</f>
        <v>0.01</v>
      </c>
      <c r="H77" s="29">
        <f t="shared" ca="1" si="335"/>
        <v>0.01</v>
      </c>
      <c r="I77" s="29">
        <f t="shared" ca="1" si="335"/>
        <v>0.01</v>
      </c>
      <c r="J77" s="29">
        <f t="shared" ca="1" si="335"/>
        <v>0.01</v>
      </c>
      <c r="K77" s="29">
        <f t="shared" ca="1" si="335"/>
        <v>0.01</v>
      </c>
      <c r="L77" s="29">
        <f t="shared" ca="1" si="335"/>
        <v>0.01</v>
      </c>
      <c r="M77" s="29">
        <f t="shared" ca="1" si="335"/>
        <v>0.01</v>
      </c>
      <c r="N77" s="29">
        <f t="shared" ca="1" si="335"/>
        <v>0.01</v>
      </c>
      <c r="O77" s="29">
        <f t="shared" ca="1" si="335"/>
        <v>0.01</v>
      </c>
      <c r="P77" s="29">
        <f t="shared" ca="1" si="335"/>
        <v>0.01</v>
      </c>
      <c r="Q77" s="29">
        <f t="shared" ca="1" si="335"/>
        <v>0.01</v>
      </c>
      <c r="R77" s="29">
        <f t="shared" ca="1" si="335"/>
        <v>0.01</v>
      </c>
      <c r="S77" s="29">
        <f t="shared" ca="1" si="335"/>
        <v>0.01</v>
      </c>
      <c r="T77" s="29">
        <f t="shared" ca="1" si="335"/>
        <v>0.01</v>
      </c>
      <c r="U77" s="29">
        <f t="shared" ca="1" si="335"/>
        <v>0.01</v>
      </c>
      <c r="V77" s="29">
        <f t="shared" ca="1" si="335"/>
        <v>0.01</v>
      </c>
      <c r="W77" s="29">
        <f t="shared" ca="1" si="335"/>
        <v>0.01</v>
      </c>
      <c r="X77" s="29">
        <f t="shared" ca="1" si="335"/>
        <v>0.01</v>
      </c>
      <c r="Y77" s="29">
        <f t="shared" ca="1" si="335"/>
        <v>0.01</v>
      </c>
      <c r="Z77" s="29">
        <f t="shared" ca="1" si="335"/>
        <v>0.01</v>
      </c>
      <c r="AA77" s="29">
        <f t="shared" ca="1" si="335"/>
        <v>0.01</v>
      </c>
      <c r="AB77" s="29">
        <f t="shared" ca="1" si="335"/>
        <v>0.01</v>
      </c>
      <c r="AC77" s="29">
        <f t="shared" ca="1" si="335"/>
        <v>0.01</v>
      </c>
      <c r="AD77" s="29">
        <f t="shared" ca="1" si="335"/>
        <v>0.01</v>
      </c>
      <c r="AE77" s="29">
        <f t="shared" ca="1" si="335"/>
        <v>0.01</v>
      </c>
      <c r="AF77" s="33" t="str">
        <f t="shared" ref="AF77" ca="1" si="336">IFERROR(INDEX(INDIRECT("'"&amp;D77&amp;"'!A1:T300"),MATCH(AL77,INDIRECT("'"&amp;D77&amp;"'!A1:A300"),0),10),"")</f>
        <v>2024 Avista Update</v>
      </c>
      <c r="AG77" s="38"/>
      <c r="AH77" s="39"/>
      <c r="AI77" s="28">
        <f t="shared" ref="AI77" ca="1" si="337">IFERROR(INDEX(INDIRECT("'"&amp;D77&amp;"'!A1:T300"),MATCH(AL77,INDIRECT("'"&amp;D77&amp;"'!A1:A300"),0),MATCH(AN77,INDIRECT("'"&amp;D77&amp;"'!A1:T1"),0)),"")</f>
        <v>0.15</v>
      </c>
      <c r="AJ77">
        <f t="shared" ref="AJ77" ca="1" si="338">IFERROR(INDEX(INDIRECT("'"&amp;D77&amp;"'!A1:T300"),MATCH(AM77,INDIRECT("'"&amp;D77&amp;"'!A1:A300"),0),MATCH(AN77,INDIRECT("'"&amp;D77&amp;"'!A1:T1"),0)),"")</f>
        <v>3</v>
      </c>
      <c r="AK77" s="28">
        <f t="shared" ref="AK77" ca="1" si="339">IFERROR(INDEX(INDIRECT("'"&amp;D77&amp;"'!A1:T300"),MATCH(AO77,INDIRECT("'"&amp;D77&amp;"'!A1:A300"),0),MATCH(AN77,INDIRECT("'"&amp;D77&amp;"'!A1:T1"),0)),"")</f>
        <v>0.01</v>
      </c>
      <c r="AL77" s="20" t="str">
        <f t="shared" ref="AL77" si="340">C77&amp;$AI$1</f>
        <v>Large General ServiceSteady State Participation Rate</v>
      </c>
      <c r="AM77" s="20" t="str">
        <f t="shared" ref="AM77" si="341">C77&amp;$AJ$1</f>
        <v xml:space="preserve">Large General ServiceProgram ramp up period </v>
      </c>
      <c r="AN77" s="20" t="str">
        <f t="shared" ref="AN77" si="342">"Market Potential"&amp;B77</f>
        <v>Market PotentialWA</v>
      </c>
      <c r="AO77" s="20" t="str">
        <f t="shared" ref="AO77" si="343">C77&amp;$AK$1</f>
        <v>Large General ServiceProgram Dropout Rate (Attrition)</v>
      </c>
    </row>
    <row r="78" spans="1:41" x14ac:dyDescent="0.25">
      <c r="A78" s="2" t="str">
        <f t="shared" si="179"/>
        <v>WAExtra Large General ServiceThird Party ContractsMarket Potential</v>
      </c>
      <c r="B78" t="s">
        <v>151</v>
      </c>
      <c r="C78" t="s">
        <v>234</v>
      </c>
      <c r="D78" t="s">
        <v>150</v>
      </c>
      <c r="E78" t="s">
        <v>284</v>
      </c>
      <c r="F78" t="s">
        <v>74</v>
      </c>
      <c r="G78" s="29">
        <f t="shared" ref="G78:AE78" ca="1" si="344">$AI78*INDEX($AS$9:$BQ$32, MATCH($AJ78, $AR$9:$AR$32, 0),MATCH(G$1,$AS$8:$BQ$8,0))</f>
        <v>7.4999999999999997E-2</v>
      </c>
      <c r="H78" s="29">
        <f t="shared" ca="1" si="344"/>
        <v>0.12</v>
      </c>
      <c r="I78" s="29">
        <f t="shared" ca="1" si="344"/>
        <v>0.15</v>
      </c>
      <c r="J78" s="29">
        <f t="shared" ca="1" si="344"/>
        <v>0.15</v>
      </c>
      <c r="K78" s="29">
        <f t="shared" ca="1" si="344"/>
        <v>0.15</v>
      </c>
      <c r="L78" s="29">
        <f t="shared" ca="1" si="344"/>
        <v>0.15</v>
      </c>
      <c r="M78" s="29">
        <f t="shared" ca="1" si="344"/>
        <v>0.15</v>
      </c>
      <c r="N78" s="29">
        <f t="shared" ca="1" si="344"/>
        <v>0.15</v>
      </c>
      <c r="O78" s="29">
        <f t="shared" ca="1" si="344"/>
        <v>0.15</v>
      </c>
      <c r="P78" s="29">
        <f t="shared" ca="1" si="344"/>
        <v>0.15</v>
      </c>
      <c r="Q78" s="29">
        <f t="shared" ca="1" si="344"/>
        <v>0.15</v>
      </c>
      <c r="R78" s="29">
        <f t="shared" ca="1" si="344"/>
        <v>0.15</v>
      </c>
      <c r="S78" s="29">
        <f t="shared" ca="1" si="344"/>
        <v>0.15</v>
      </c>
      <c r="T78" s="29">
        <f t="shared" ca="1" si="344"/>
        <v>0.15</v>
      </c>
      <c r="U78" s="29">
        <f t="shared" ca="1" si="344"/>
        <v>0.15</v>
      </c>
      <c r="V78" s="29">
        <f t="shared" ca="1" si="344"/>
        <v>0.15</v>
      </c>
      <c r="W78" s="29">
        <f t="shared" ca="1" si="344"/>
        <v>0.15</v>
      </c>
      <c r="X78" s="29">
        <f t="shared" ca="1" si="344"/>
        <v>0.15</v>
      </c>
      <c r="Y78" s="29">
        <f t="shared" ca="1" si="344"/>
        <v>0.15</v>
      </c>
      <c r="Z78" s="29">
        <f t="shared" ca="1" si="344"/>
        <v>0.15</v>
      </c>
      <c r="AA78" s="29">
        <f t="shared" ca="1" si="344"/>
        <v>0.15</v>
      </c>
      <c r="AB78" s="29">
        <f t="shared" ca="1" si="344"/>
        <v>0.15</v>
      </c>
      <c r="AC78" s="29">
        <f t="shared" ca="1" si="344"/>
        <v>0.15</v>
      </c>
      <c r="AD78" s="29">
        <f t="shared" ca="1" si="344"/>
        <v>0.15</v>
      </c>
      <c r="AE78" s="29">
        <f t="shared" ca="1" si="344"/>
        <v>0.15</v>
      </c>
      <c r="AF78" s="33" t="str">
        <f t="shared" ref="AF78" ca="1" si="345">IFERROR(INDEX(INDIRECT("'"&amp;D78&amp;"'!A1:T300"),MATCH(AL78,INDIRECT("'"&amp;D78&amp;"'!A1:A300"),0),10),"")</f>
        <v>2024 Avista Update</v>
      </c>
      <c r="AG78" s="38"/>
      <c r="AH78" s="39"/>
      <c r="AI78" s="28">
        <f t="shared" ref="AI78" ca="1" si="346">IFERROR(INDEX(INDIRECT("'"&amp;D78&amp;"'!A1:T300"),MATCH(AL78,INDIRECT("'"&amp;D78&amp;"'!A1:A300"),0),MATCH(AN78,INDIRECT("'"&amp;D78&amp;"'!A1:T1"),0)),"")</f>
        <v>0.15</v>
      </c>
      <c r="AJ78">
        <f t="shared" ref="AJ78" ca="1" si="347">IFERROR(INDEX(INDIRECT("'"&amp;D78&amp;"'!A1:T300"),MATCH(AM78,INDIRECT("'"&amp;D78&amp;"'!A1:A300"),0),MATCH(AN78,INDIRECT("'"&amp;D78&amp;"'!A1:T1"),0)),"")</f>
        <v>3</v>
      </c>
      <c r="AK78" s="28">
        <f t="shared" ref="AK78" ca="1" si="348">IFERROR(INDEX(INDIRECT("'"&amp;D78&amp;"'!A1:T300"),MATCH(AO78,INDIRECT("'"&amp;D78&amp;"'!A1:A300"),0),MATCH(AN78,INDIRECT("'"&amp;D78&amp;"'!A1:T1"),0)),"")</f>
        <v>0.01</v>
      </c>
      <c r="AL78" s="20" t="str">
        <f t="shared" ref="AL78" si="349">C78&amp;$AI$1</f>
        <v>Extra Large General ServiceSteady State Participation Rate</v>
      </c>
      <c r="AM78" s="20" t="str">
        <f t="shared" ref="AM78" si="350">C78&amp;$AJ$1</f>
        <v xml:space="preserve">Extra Large General ServiceProgram ramp up period </v>
      </c>
      <c r="AN78" s="20" t="str">
        <f t="shared" ref="AN78" si="351">"Market Potential"&amp;B78</f>
        <v>Market PotentialWA</v>
      </c>
      <c r="AO78" s="20" t="str">
        <f t="shared" ref="AO78" si="352">C78&amp;$AK$1</f>
        <v>Extra Large General ServiceProgram Dropout Rate (Attrition)</v>
      </c>
    </row>
    <row r="79" spans="1:41" x14ac:dyDescent="0.25">
      <c r="A79" s="2" t="str">
        <f t="shared" si="179"/>
        <v>WAExtra Large General ServiceThird Party ContractsProgram Dropout Rate (Attrition)</v>
      </c>
      <c r="B79" t="s">
        <v>151</v>
      </c>
      <c r="C79" t="s">
        <v>234</v>
      </c>
      <c r="D79" t="s">
        <v>150</v>
      </c>
      <c r="E79" t="s">
        <v>75</v>
      </c>
      <c r="F79" t="s">
        <v>12</v>
      </c>
      <c r="G79" s="29">
        <f t="shared" ref="G79:AE79" ca="1" si="353">$AK79</f>
        <v>0.01</v>
      </c>
      <c r="H79" s="29">
        <f t="shared" ca="1" si="353"/>
        <v>0.01</v>
      </c>
      <c r="I79" s="29">
        <f t="shared" ca="1" si="353"/>
        <v>0.01</v>
      </c>
      <c r="J79" s="29">
        <f t="shared" ca="1" si="353"/>
        <v>0.01</v>
      </c>
      <c r="K79" s="29">
        <f t="shared" ca="1" si="353"/>
        <v>0.01</v>
      </c>
      <c r="L79" s="29">
        <f t="shared" ca="1" si="353"/>
        <v>0.01</v>
      </c>
      <c r="M79" s="29">
        <f t="shared" ca="1" si="353"/>
        <v>0.01</v>
      </c>
      <c r="N79" s="29">
        <f t="shared" ca="1" si="353"/>
        <v>0.01</v>
      </c>
      <c r="O79" s="29">
        <f t="shared" ca="1" si="353"/>
        <v>0.01</v>
      </c>
      <c r="P79" s="29">
        <f t="shared" ca="1" si="353"/>
        <v>0.01</v>
      </c>
      <c r="Q79" s="29">
        <f t="shared" ca="1" si="353"/>
        <v>0.01</v>
      </c>
      <c r="R79" s="29">
        <f t="shared" ca="1" si="353"/>
        <v>0.01</v>
      </c>
      <c r="S79" s="29">
        <f t="shared" ca="1" si="353"/>
        <v>0.01</v>
      </c>
      <c r="T79" s="29">
        <f t="shared" ca="1" si="353"/>
        <v>0.01</v>
      </c>
      <c r="U79" s="29">
        <f t="shared" ca="1" si="353"/>
        <v>0.01</v>
      </c>
      <c r="V79" s="29">
        <f t="shared" ca="1" si="353"/>
        <v>0.01</v>
      </c>
      <c r="W79" s="29">
        <f t="shared" ca="1" si="353"/>
        <v>0.01</v>
      </c>
      <c r="X79" s="29">
        <f t="shared" ca="1" si="353"/>
        <v>0.01</v>
      </c>
      <c r="Y79" s="29">
        <f t="shared" ca="1" si="353"/>
        <v>0.01</v>
      </c>
      <c r="Z79" s="29">
        <f t="shared" ca="1" si="353"/>
        <v>0.01</v>
      </c>
      <c r="AA79" s="29">
        <f t="shared" ca="1" si="353"/>
        <v>0.01</v>
      </c>
      <c r="AB79" s="29">
        <f t="shared" ca="1" si="353"/>
        <v>0.01</v>
      </c>
      <c r="AC79" s="29">
        <f t="shared" ca="1" si="353"/>
        <v>0.01</v>
      </c>
      <c r="AD79" s="29">
        <f t="shared" ca="1" si="353"/>
        <v>0.01</v>
      </c>
      <c r="AE79" s="29">
        <f t="shared" ca="1" si="353"/>
        <v>0.01</v>
      </c>
      <c r="AF79" s="33" t="str">
        <f t="shared" ref="AF79" ca="1" si="354">IFERROR(INDEX(INDIRECT("'"&amp;D79&amp;"'!A1:T300"),MATCH(AL79,INDIRECT("'"&amp;D79&amp;"'!A1:A300"),0),10),"")</f>
        <v>2024 Avista Update</v>
      </c>
      <c r="AG79" s="38"/>
      <c r="AH79" s="39"/>
      <c r="AI79" s="28">
        <f t="shared" ref="AI79" ca="1" si="355">IFERROR(INDEX(INDIRECT("'"&amp;D79&amp;"'!A1:T300"),MATCH(AL79,INDIRECT("'"&amp;D79&amp;"'!A1:A300"),0),MATCH(AN79,INDIRECT("'"&amp;D79&amp;"'!A1:T1"),0)),"")</f>
        <v>0.15</v>
      </c>
      <c r="AJ79">
        <f t="shared" ref="AJ79" ca="1" si="356">IFERROR(INDEX(INDIRECT("'"&amp;D79&amp;"'!A1:T300"),MATCH(AM79,INDIRECT("'"&amp;D79&amp;"'!A1:A300"),0),MATCH(AN79,INDIRECT("'"&amp;D79&amp;"'!A1:T1"),0)),"")</f>
        <v>3</v>
      </c>
      <c r="AK79" s="28">
        <f t="shared" ref="AK79" ca="1" si="357">IFERROR(INDEX(INDIRECT("'"&amp;D79&amp;"'!A1:T300"),MATCH(AO79,INDIRECT("'"&amp;D79&amp;"'!A1:A300"),0),MATCH(AN79,INDIRECT("'"&amp;D79&amp;"'!A1:T1"),0)),"")</f>
        <v>0.01</v>
      </c>
      <c r="AL79" s="20" t="str">
        <f t="shared" ref="AL79" si="358">C79&amp;$AI$1</f>
        <v>Extra Large General ServiceSteady State Participation Rate</v>
      </c>
      <c r="AM79" s="20" t="str">
        <f t="shared" ref="AM79" si="359">C79&amp;$AJ$1</f>
        <v xml:space="preserve">Extra Large General ServiceProgram ramp up period </v>
      </c>
      <c r="AN79" s="20" t="str">
        <f t="shared" ref="AN79" si="360">"Market Potential"&amp;B79</f>
        <v>Market PotentialWA</v>
      </c>
      <c r="AO79" s="20" t="str">
        <f t="shared" ref="AO79" si="361">C79&amp;$AK$1</f>
        <v>Extra Large General ServiceProgram Dropout Rate (Attrition)</v>
      </c>
    </row>
    <row r="80" spans="1:41" x14ac:dyDescent="0.25">
      <c r="A80" s="2" t="str">
        <f t="shared" si="179"/>
        <v>WAGeneral ServiceAncillary Third PartyMarket Potential</v>
      </c>
      <c r="B80" t="s">
        <v>151</v>
      </c>
      <c r="C80" t="s">
        <v>232</v>
      </c>
      <c r="D80" t="s">
        <v>361</v>
      </c>
      <c r="E80" t="s">
        <v>284</v>
      </c>
      <c r="F80" t="s">
        <v>74</v>
      </c>
      <c r="G80" s="29" t="e">
        <f t="shared" ref="G80:AE80" ca="1" si="362">$AI80*INDEX($AS$9:$BQ$32, MATCH($AJ80, $AR$9:$AR$32, 0),MATCH(G$1,$AS$8:$BQ$8,0))</f>
        <v>#VALUE!</v>
      </c>
      <c r="H80" s="29" t="e">
        <f t="shared" ca="1" si="362"/>
        <v>#VALUE!</v>
      </c>
      <c r="I80" s="29" t="e">
        <f t="shared" ca="1" si="362"/>
        <v>#VALUE!</v>
      </c>
      <c r="J80" s="29" t="e">
        <f t="shared" ca="1" si="362"/>
        <v>#VALUE!</v>
      </c>
      <c r="K80" s="29" t="e">
        <f t="shared" ca="1" si="362"/>
        <v>#VALUE!</v>
      </c>
      <c r="L80" s="29" t="e">
        <f t="shared" ca="1" si="362"/>
        <v>#VALUE!</v>
      </c>
      <c r="M80" s="29" t="e">
        <f t="shared" ca="1" si="362"/>
        <v>#VALUE!</v>
      </c>
      <c r="N80" s="29" t="e">
        <f t="shared" ca="1" si="362"/>
        <v>#VALUE!</v>
      </c>
      <c r="O80" s="29" t="e">
        <f t="shared" ca="1" si="362"/>
        <v>#VALUE!</v>
      </c>
      <c r="P80" s="29" t="e">
        <f t="shared" ca="1" si="362"/>
        <v>#VALUE!</v>
      </c>
      <c r="Q80" s="29" t="e">
        <f t="shared" ca="1" si="362"/>
        <v>#VALUE!</v>
      </c>
      <c r="R80" s="29" t="e">
        <f t="shared" ca="1" si="362"/>
        <v>#VALUE!</v>
      </c>
      <c r="S80" s="29" t="e">
        <f t="shared" ca="1" si="362"/>
        <v>#VALUE!</v>
      </c>
      <c r="T80" s="29" t="e">
        <f t="shared" ca="1" si="362"/>
        <v>#VALUE!</v>
      </c>
      <c r="U80" s="29" t="e">
        <f t="shared" ca="1" si="362"/>
        <v>#VALUE!</v>
      </c>
      <c r="V80" s="29" t="e">
        <f t="shared" ca="1" si="362"/>
        <v>#VALUE!</v>
      </c>
      <c r="W80" s="29" t="e">
        <f t="shared" ca="1" si="362"/>
        <v>#VALUE!</v>
      </c>
      <c r="X80" s="29" t="e">
        <f t="shared" ca="1" si="362"/>
        <v>#VALUE!</v>
      </c>
      <c r="Y80" s="29" t="e">
        <f t="shared" ca="1" si="362"/>
        <v>#VALUE!</v>
      </c>
      <c r="Z80" s="29" t="e">
        <f t="shared" ca="1" si="362"/>
        <v>#VALUE!</v>
      </c>
      <c r="AA80" s="29" t="e">
        <f t="shared" ca="1" si="362"/>
        <v>#VALUE!</v>
      </c>
      <c r="AB80" s="29" t="e">
        <f t="shared" ca="1" si="362"/>
        <v>#VALUE!</v>
      </c>
      <c r="AC80" s="29" t="e">
        <f t="shared" ca="1" si="362"/>
        <v>#VALUE!</v>
      </c>
      <c r="AD80" s="29" t="e">
        <f t="shared" ca="1" si="362"/>
        <v>#VALUE!</v>
      </c>
      <c r="AE80" s="29" t="e">
        <f t="shared" ca="1" si="362"/>
        <v>#VALUE!</v>
      </c>
      <c r="AF80" s="33" t="str">
        <f t="shared" ref="AF80" ca="1" si="363">IFERROR(INDEX(INDIRECT("'"&amp;D80&amp;"'!A1:T300"),MATCH(AL80,INDIRECT("'"&amp;D80&amp;"'!A1:A300"),0),10),"")</f>
        <v/>
      </c>
      <c r="AG80" s="38"/>
      <c r="AH80" s="39"/>
      <c r="AI80" s="28" t="str">
        <f t="shared" ref="AI80" ca="1" si="364">IFERROR(INDEX(INDIRECT("'"&amp;D80&amp;"'!A1:T300"),MATCH(AL80,INDIRECT("'"&amp;D80&amp;"'!A1:A300"),0),MATCH(AN80,INDIRECT("'"&amp;D80&amp;"'!A1:T1"),0)),"")</f>
        <v/>
      </c>
      <c r="AJ80" t="str">
        <f t="shared" ref="AJ80" ca="1" si="365">IFERROR(INDEX(INDIRECT("'"&amp;D80&amp;"'!A1:T300"),MATCH(AM80,INDIRECT("'"&amp;D80&amp;"'!A1:A300"),0),MATCH(AN80,INDIRECT("'"&amp;D80&amp;"'!A1:T1"),0)),"")</f>
        <v/>
      </c>
      <c r="AK80" s="28" t="str">
        <f t="shared" ref="AK80" ca="1" si="366">IFERROR(INDEX(INDIRECT("'"&amp;D80&amp;"'!A1:T300"),MATCH(AO80,INDIRECT("'"&amp;D80&amp;"'!A1:A300"),0),MATCH(AN80,INDIRECT("'"&amp;D80&amp;"'!A1:T1"),0)),"")</f>
        <v/>
      </c>
      <c r="AL80" s="20" t="str">
        <f t="shared" ref="AL80" si="367">C80&amp;$AI$1</f>
        <v>General ServiceSteady State Participation Rate</v>
      </c>
      <c r="AM80" s="20" t="str">
        <f t="shared" ref="AM80" si="368">C80&amp;$AJ$1</f>
        <v xml:space="preserve">General ServiceProgram ramp up period </v>
      </c>
      <c r="AN80" s="20" t="str">
        <f t="shared" ref="AN80" si="369">"Market Potential"&amp;B80</f>
        <v>Market PotentialWA</v>
      </c>
      <c r="AO80" s="20" t="str">
        <f t="shared" ref="AO80" si="370">C80&amp;$AK$1</f>
        <v>General ServiceProgram Dropout Rate (Attrition)</v>
      </c>
    </row>
    <row r="81" spans="1:41" x14ac:dyDescent="0.25">
      <c r="A81" s="2" t="str">
        <f t="shared" si="179"/>
        <v>WAGeneral ServiceAncillary Third PartyProgram Dropout Rate (Attrition)</v>
      </c>
      <c r="B81" t="s">
        <v>151</v>
      </c>
      <c r="C81" t="s">
        <v>232</v>
      </c>
      <c r="D81" t="s">
        <v>361</v>
      </c>
      <c r="E81" t="s">
        <v>75</v>
      </c>
      <c r="F81" t="s">
        <v>12</v>
      </c>
      <c r="G81" s="29" t="str">
        <f t="shared" ref="G81:AE81" ca="1" si="371">$AK81</f>
        <v/>
      </c>
      <c r="H81" s="29" t="str">
        <f t="shared" ca="1" si="371"/>
        <v/>
      </c>
      <c r="I81" s="29" t="str">
        <f t="shared" ca="1" si="371"/>
        <v/>
      </c>
      <c r="J81" s="29" t="str">
        <f t="shared" ca="1" si="371"/>
        <v/>
      </c>
      <c r="K81" s="29" t="str">
        <f t="shared" ca="1" si="371"/>
        <v/>
      </c>
      <c r="L81" s="29" t="str">
        <f t="shared" ca="1" si="371"/>
        <v/>
      </c>
      <c r="M81" s="29" t="str">
        <f t="shared" ca="1" si="371"/>
        <v/>
      </c>
      <c r="N81" s="29" t="str">
        <f t="shared" ca="1" si="371"/>
        <v/>
      </c>
      <c r="O81" s="29" t="str">
        <f t="shared" ca="1" si="371"/>
        <v/>
      </c>
      <c r="P81" s="29" t="str">
        <f t="shared" ca="1" si="371"/>
        <v/>
      </c>
      <c r="Q81" s="29" t="str">
        <f t="shared" ca="1" si="371"/>
        <v/>
      </c>
      <c r="R81" s="29" t="str">
        <f t="shared" ca="1" si="371"/>
        <v/>
      </c>
      <c r="S81" s="29" t="str">
        <f t="shared" ca="1" si="371"/>
        <v/>
      </c>
      <c r="T81" s="29" t="str">
        <f t="shared" ca="1" si="371"/>
        <v/>
      </c>
      <c r="U81" s="29" t="str">
        <f t="shared" ca="1" si="371"/>
        <v/>
      </c>
      <c r="V81" s="29" t="str">
        <f t="shared" ca="1" si="371"/>
        <v/>
      </c>
      <c r="W81" s="29" t="str">
        <f t="shared" ca="1" si="371"/>
        <v/>
      </c>
      <c r="X81" s="29" t="str">
        <f t="shared" ca="1" si="371"/>
        <v/>
      </c>
      <c r="Y81" s="29" t="str">
        <f t="shared" ca="1" si="371"/>
        <v/>
      </c>
      <c r="Z81" s="29" t="str">
        <f t="shared" ca="1" si="371"/>
        <v/>
      </c>
      <c r="AA81" s="29" t="str">
        <f t="shared" ca="1" si="371"/>
        <v/>
      </c>
      <c r="AB81" s="29" t="str">
        <f t="shared" ca="1" si="371"/>
        <v/>
      </c>
      <c r="AC81" s="29" t="str">
        <f t="shared" ca="1" si="371"/>
        <v/>
      </c>
      <c r="AD81" s="29" t="str">
        <f t="shared" ca="1" si="371"/>
        <v/>
      </c>
      <c r="AE81" s="29" t="str">
        <f t="shared" ca="1" si="371"/>
        <v/>
      </c>
      <c r="AF81" s="33" t="str">
        <f t="shared" ref="AF81:AF137" ca="1" si="372">IFERROR(INDEX(INDIRECT("'"&amp;D81&amp;"'!A1:T300"),MATCH(AL81,INDIRECT("'"&amp;D81&amp;"'!A1:A300"),0),10),"")</f>
        <v/>
      </c>
      <c r="AG81" s="38"/>
      <c r="AH81" s="39"/>
      <c r="AI81" s="28" t="str">
        <f t="shared" ref="AI81:AI137" ca="1" si="373">IFERROR(INDEX(INDIRECT("'"&amp;D81&amp;"'!A1:T300"),MATCH(AL81,INDIRECT("'"&amp;D81&amp;"'!A1:A300"),0),MATCH(AN81,INDIRECT("'"&amp;D81&amp;"'!A1:T1"),0)),"")</f>
        <v/>
      </c>
      <c r="AJ81" t="str">
        <f t="shared" ref="AJ81:AJ137" ca="1" si="374">IFERROR(INDEX(INDIRECT("'"&amp;D81&amp;"'!A1:T300"),MATCH(AM81,INDIRECT("'"&amp;D81&amp;"'!A1:A300"),0),MATCH(AN81,INDIRECT("'"&amp;D81&amp;"'!A1:T1"),0)),"")</f>
        <v/>
      </c>
      <c r="AK81" s="28" t="str">
        <f t="shared" ref="AK81:AK137" ca="1" si="375">IFERROR(INDEX(INDIRECT("'"&amp;D81&amp;"'!A1:T300"),MATCH(AO81,INDIRECT("'"&amp;D81&amp;"'!A1:A300"),0),MATCH(AN81,INDIRECT("'"&amp;D81&amp;"'!A1:T1"),0)),"")</f>
        <v/>
      </c>
      <c r="AL81" s="20" t="str">
        <f t="shared" ref="AL81" si="376">C81&amp;$AI$1</f>
        <v>General ServiceSteady State Participation Rate</v>
      </c>
      <c r="AM81" s="20" t="str">
        <f t="shared" ref="AM81" si="377">C81&amp;$AJ$1</f>
        <v xml:space="preserve">General ServiceProgram ramp up period </v>
      </c>
      <c r="AN81" s="20" t="str">
        <f t="shared" ref="AN81:AN137" si="378">"Market Potential"&amp;B81</f>
        <v>Market PotentialWA</v>
      </c>
      <c r="AO81" s="20" t="str">
        <f t="shared" ref="AO81" si="379">C81&amp;$AK$1</f>
        <v>General ServiceProgram Dropout Rate (Attrition)</v>
      </c>
    </row>
    <row r="82" spans="1:41" x14ac:dyDescent="0.25">
      <c r="A82" s="2" t="str">
        <f t="shared" si="179"/>
        <v>WALarge General ServiceAncillary Third PartyMarket Potential</v>
      </c>
      <c r="B82" t="s">
        <v>151</v>
      </c>
      <c r="C82" t="s">
        <v>233</v>
      </c>
      <c r="D82" t="s">
        <v>361</v>
      </c>
      <c r="E82" t="s">
        <v>284</v>
      </c>
      <c r="F82" t="s">
        <v>74</v>
      </c>
      <c r="G82" s="29">
        <f t="shared" ref="G82:AE82" ca="1" si="380">$AI82*INDEX($AS$9:$BQ$32, MATCH($AJ82, $AR$9:$AR$32, 0),MATCH(G$1,$AS$8:$BQ$8,0))</f>
        <v>1.3685650104461926E-2</v>
      </c>
      <c r="H82" s="29">
        <f t="shared" ca="1" si="380"/>
        <v>2.1897040167139083E-2</v>
      </c>
      <c r="I82" s="29">
        <f t="shared" ca="1" si="380"/>
        <v>2.7371300208923852E-2</v>
      </c>
      <c r="J82" s="29">
        <f t="shared" ca="1" si="380"/>
        <v>2.7371300208923852E-2</v>
      </c>
      <c r="K82" s="29">
        <f t="shared" ca="1" si="380"/>
        <v>2.7371300208923852E-2</v>
      </c>
      <c r="L82" s="29">
        <f t="shared" ca="1" si="380"/>
        <v>2.7371300208923852E-2</v>
      </c>
      <c r="M82" s="29">
        <f t="shared" ca="1" si="380"/>
        <v>2.7371300208923852E-2</v>
      </c>
      <c r="N82" s="29">
        <f t="shared" ca="1" si="380"/>
        <v>2.7371300208923852E-2</v>
      </c>
      <c r="O82" s="29">
        <f t="shared" ca="1" si="380"/>
        <v>2.7371300208923852E-2</v>
      </c>
      <c r="P82" s="29">
        <f t="shared" ca="1" si="380"/>
        <v>2.7371300208923852E-2</v>
      </c>
      <c r="Q82" s="29">
        <f t="shared" ca="1" si="380"/>
        <v>2.7371300208923852E-2</v>
      </c>
      <c r="R82" s="29">
        <f t="shared" ca="1" si="380"/>
        <v>2.7371300208923852E-2</v>
      </c>
      <c r="S82" s="29">
        <f t="shared" ca="1" si="380"/>
        <v>2.7371300208923852E-2</v>
      </c>
      <c r="T82" s="29">
        <f t="shared" ca="1" si="380"/>
        <v>2.7371300208923852E-2</v>
      </c>
      <c r="U82" s="29">
        <f t="shared" ca="1" si="380"/>
        <v>2.7371300208923852E-2</v>
      </c>
      <c r="V82" s="29">
        <f t="shared" ca="1" si="380"/>
        <v>2.7371300208923852E-2</v>
      </c>
      <c r="W82" s="29">
        <f t="shared" ca="1" si="380"/>
        <v>2.7371300208923852E-2</v>
      </c>
      <c r="X82" s="29">
        <f t="shared" ca="1" si="380"/>
        <v>2.7371300208923852E-2</v>
      </c>
      <c r="Y82" s="29">
        <f t="shared" ca="1" si="380"/>
        <v>2.7371300208923852E-2</v>
      </c>
      <c r="Z82" s="29">
        <f t="shared" ca="1" si="380"/>
        <v>2.7371300208923852E-2</v>
      </c>
      <c r="AA82" s="29">
        <f t="shared" ca="1" si="380"/>
        <v>2.7371300208923852E-2</v>
      </c>
      <c r="AB82" s="29">
        <f t="shared" ca="1" si="380"/>
        <v>2.7371300208923852E-2</v>
      </c>
      <c r="AC82" s="29">
        <f t="shared" ca="1" si="380"/>
        <v>2.7371300208923852E-2</v>
      </c>
      <c r="AD82" s="29">
        <f t="shared" ca="1" si="380"/>
        <v>2.7371300208923852E-2</v>
      </c>
      <c r="AE82" s="29">
        <f t="shared" ca="1" si="380"/>
        <v>2.7371300208923852E-2</v>
      </c>
      <c r="AF82" s="33" t="str">
        <f t="shared" ca="1" si="372"/>
        <v>Participation rate based on 2020 EE Study saturations of EMS systems within Avista commercial customers, weighted by segment size.</v>
      </c>
      <c r="AG82" s="38"/>
      <c r="AH82" s="39"/>
      <c r="AI82" s="28">
        <f t="shared" ca="1" si="373"/>
        <v>2.7371300208923852E-2</v>
      </c>
      <c r="AJ82">
        <f t="shared" ca="1" si="374"/>
        <v>3</v>
      </c>
      <c r="AK82" s="28">
        <f t="shared" ca="1" si="375"/>
        <v>0.01</v>
      </c>
      <c r="AL82" s="20" t="str">
        <f t="shared" ref="AL82" si="381">C82&amp;$AI$1</f>
        <v>Large General ServiceSteady State Participation Rate</v>
      </c>
      <c r="AM82" s="20" t="str">
        <f t="shared" ref="AM82" si="382">C82&amp;$AJ$1</f>
        <v xml:space="preserve">Large General ServiceProgram ramp up period </v>
      </c>
      <c r="AN82" s="20" t="str">
        <f t="shared" si="378"/>
        <v>Market PotentialWA</v>
      </c>
      <c r="AO82" s="20" t="str">
        <f t="shared" ref="AO82" si="383">C82&amp;$AK$1</f>
        <v>Large General ServiceProgram Dropout Rate (Attrition)</v>
      </c>
    </row>
    <row r="83" spans="1:41" x14ac:dyDescent="0.25">
      <c r="A83" s="2" t="str">
        <f t="shared" si="179"/>
        <v>WALarge General ServiceAncillary Third PartyProgram Dropout Rate (Attrition)</v>
      </c>
      <c r="B83" t="s">
        <v>151</v>
      </c>
      <c r="C83" t="s">
        <v>233</v>
      </c>
      <c r="D83" t="s">
        <v>361</v>
      </c>
      <c r="E83" t="s">
        <v>75</v>
      </c>
      <c r="F83" t="s">
        <v>12</v>
      </c>
      <c r="G83" s="29">
        <f t="shared" ref="G83:AE83" ca="1" si="384">$AK83</f>
        <v>0.01</v>
      </c>
      <c r="H83" s="29">
        <f t="shared" ca="1" si="384"/>
        <v>0.01</v>
      </c>
      <c r="I83" s="29">
        <f t="shared" ca="1" si="384"/>
        <v>0.01</v>
      </c>
      <c r="J83" s="29">
        <f t="shared" ca="1" si="384"/>
        <v>0.01</v>
      </c>
      <c r="K83" s="29">
        <f t="shared" ca="1" si="384"/>
        <v>0.01</v>
      </c>
      <c r="L83" s="29">
        <f t="shared" ca="1" si="384"/>
        <v>0.01</v>
      </c>
      <c r="M83" s="29">
        <f t="shared" ca="1" si="384"/>
        <v>0.01</v>
      </c>
      <c r="N83" s="29">
        <f t="shared" ca="1" si="384"/>
        <v>0.01</v>
      </c>
      <c r="O83" s="29">
        <f t="shared" ca="1" si="384"/>
        <v>0.01</v>
      </c>
      <c r="P83" s="29">
        <f t="shared" ca="1" si="384"/>
        <v>0.01</v>
      </c>
      <c r="Q83" s="29">
        <f t="shared" ca="1" si="384"/>
        <v>0.01</v>
      </c>
      <c r="R83" s="29">
        <f t="shared" ca="1" si="384"/>
        <v>0.01</v>
      </c>
      <c r="S83" s="29">
        <f t="shared" ca="1" si="384"/>
        <v>0.01</v>
      </c>
      <c r="T83" s="29">
        <f t="shared" ca="1" si="384"/>
        <v>0.01</v>
      </c>
      <c r="U83" s="29">
        <f t="shared" ca="1" si="384"/>
        <v>0.01</v>
      </c>
      <c r="V83" s="29">
        <f t="shared" ca="1" si="384"/>
        <v>0.01</v>
      </c>
      <c r="W83" s="29">
        <f t="shared" ca="1" si="384"/>
        <v>0.01</v>
      </c>
      <c r="X83" s="29">
        <f t="shared" ca="1" si="384"/>
        <v>0.01</v>
      </c>
      <c r="Y83" s="29">
        <f t="shared" ca="1" si="384"/>
        <v>0.01</v>
      </c>
      <c r="Z83" s="29">
        <f t="shared" ca="1" si="384"/>
        <v>0.01</v>
      </c>
      <c r="AA83" s="29">
        <f t="shared" ca="1" si="384"/>
        <v>0.01</v>
      </c>
      <c r="AB83" s="29">
        <f t="shared" ca="1" si="384"/>
        <v>0.01</v>
      </c>
      <c r="AC83" s="29">
        <f t="shared" ca="1" si="384"/>
        <v>0.01</v>
      </c>
      <c r="AD83" s="29">
        <f t="shared" ca="1" si="384"/>
        <v>0.01</v>
      </c>
      <c r="AE83" s="29">
        <f t="shared" ca="1" si="384"/>
        <v>0.01</v>
      </c>
      <c r="AF83" s="33" t="str">
        <f t="shared" ca="1" si="372"/>
        <v>Participation rate based on 2020 EE Study saturations of EMS systems within Avista commercial customers, weighted by segment size.</v>
      </c>
      <c r="AG83" s="38"/>
      <c r="AH83" s="39"/>
      <c r="AI83" s="28">
        <f t="shared" ca="1" si="373"/>
        <v>2.7371300208923852E-2</v>
      </c>
      <c r="AJ83">
        <f t="shared" ca="1" si="374"/>
        <v>3</v>
      </c>
      <c r="AK83" s="28">
        <f t="shared" ca="1" si="375"/>
        <v>0.01</v>
      </c>
      <c r="AL83" s="20" t="str">
        <f t="shared" ref="AL83:AL141" si="385">C83&amp;$AI$1</f>
        <v>Large General ServiceSteady State Participation Rate</v>
      </c>
      <c r="AM83" s="20" t="str">
        <f t="shared" ref="AM83:AM141" si="386">C83&amp;$AJ$1</f>
        <v xml:space="preserve">Large General ServiceProgram ramp up period </v>
      </c>
      <c r="AN83" s="20" t="str">
        <f t="shared" si="378"/>
        <v>Market PotentialWA</v>
      </c>
      <c r="AO83" s="20" t="str">
        <f t="shared" ref="AO83" si="387">C83&amp;$AK$1</f>
        <v>Large General ServiceProgram Dropout Rate (Attrition)</v>
      </c>
    </row>
    <row r="84" spans="1:41" x14ac:dyDescent="0.25">
      <c r="A84" s="2" t="str">
        <f t="shared" si="179"/>
        <v>WAExtra Large General ServiceAncillary Third PartyMarket Potential</v>
      </c>
      <c r="B84" t="s">
        <v>151</v>
      </c>
      <c r="C84" t="s">
        <v>234</v>
      </c>
      <c r="D84" t="s">
        <v>361</v>
      </c>
      <c r="E84" t="s">
        <v>284</v>
      </c>
      <c r="F84" t="s">
        <v>74</v>
      </c>
      <c r="G84" s="29">
        <f t="shared" ref="G84:AE84" ca="1" si="388">$AI84*INDEX($AS$9:$BQ$32, MATCH($AJ84, $AR$9:$AR$32, 0),MATCH(G$1,$AS$8:$BQ$8,0))</f>
        <v>1.3685650104461926E-2</v>
      </c>
      <c r="H84" s="29">
        <f t="shared" ca="1" si="388"/>
        <v>2.1897040167139083E-2</v>
      </c>
      <c r="I84" s="29">
        <f t="shared" ca="1" si="388"/>
        <v>2.7371300208923852E-2</v>
      </c>
      <c r="J84" s="29">
        <f t="shared" ca="1" si="388"/>
        <v>2.7371300208923852E-2</v>
      </c>
      <c r="K84" s="29">
        <f t="shared" ca="1" si="388"/>
        <v>2.7371300208923852E-2</v>
      </c>
      <c r="L84" s="29">
        <f t="shared" ca="1" si="388"/>
        <v>2.7371300208923852E-2</v>
      </c>
      <c r="M84" s="29">
        <f t="shared" ca="1" si="388"/>
        <v>2.7371300208923852E-2</v>
      </c>
      <c r="N84" s="29">
        <f t="shared" ca="1" si="388"/>
        <v>2.7371300208923852E-2</v>
      </c>
      <c r="O84" s="29">
        <f t="shared" ca="1" si="388"/>
        <v>2.7371300208923852E-2</v>
      </c>
      <c r="P84" s="29">
        <f t="shared" ca="1" si="388"/>
        <v>2.7371300208923852E-2</v>
      </c>
      <c r="Q84" s="29">
        <f t="shared" ca="1" si="388"/>
        <v>2.7371300208923852E-2</v>
      </c>
      <c r="R84" s="29">
        <f t="shared" ca="1" si="388"/>
        <v>2.7371300208923852E-2</v>
      </c>
      <c r="S84" s="29">
        <f t="shared" ca="1" si="388"/>
        <v>2.7371300208923852E-2</v>
      </c>
      <c r="T84" s="29">
        <f t="shared" ca="1" si="388"/>
        <v>2.7371300208923852E-2</v>
      </c>
      <c r="U84" s="29">
        <f t="shared" ca="1" si="388"/>
        <v>2.7371300208923852E-2</v>
      </c>
      <c r="V84" s="29">
        <f t="shared" ca="1" si="388"/>
        <v>2.7371300208923852E-2</v>
      </c>
      <c r="W84" s="29">
        <f t="shared" ca="1" si="388"/>
        <v>2.7371300208923852E-2</v>
      </c>
      <c r="X84" s="29">
        <f t="shared" ca="1" si="388"/>
        <v>2.7371300208923852E-2</v>
      </c>
      <c r="Y84" s="29">
        <f t="shared" ca="1" si="388"/>
        <v>2.7371300208923852E-2</v>
      </c>
      <c r="Z84" s="29">
        <f t="shared" ca="1" si="388"/>
        <v>2.7371300208923852E-2</v>
      </c>
      <c r="AA84" s="29">
        <f t="shared" ca="1" si="388"/>
        <v>2.7371300208923852E-2</v>
      </c>
      <c r="AB84" s="29">
        <f t="shared" ca="1" si="388"/>
        <v>2.7371300208923852E-2</v>
      </c>
      <c r="AC84" s="29">
        <f t="shared" ca="1" si="388"/>
        <v>2.7371300208923852E-2</v>
      </c>
      <c r="AD84" s="29">
        <f t="shared" ca="1" si="388"/>
        <v>2.7371300208923852E-2</v>
      </c>
      <c r="AE84" s="29">
        <f t="shared" ca="1" si="388"/>
        <v>2.7371300208923852E-2</v>
      </c>
      <c r="AF84" s="33" t="str">
        <f t="shared" ca="1" si="372"/>
        <v>Participation rate based on 2020 EE Study saturations of EMS systems within Avista commercial customers, weighted by segment size.</v>
      </c>
      <c r="AG84" s="38"/>
      <c r="AH84" s="39"/>
      <c r="AI84" s="28">
        <f t="shared" ca="1" si="373"/>
        <v>2.7371300208923852E-2</v>
      </c>
      <c r="AJ84">
        <f t="shared" ca="1" si="374"/>
        <v>3</v>
      </c>
      <c r="AK84" s="28">
        <f t="shared" ca="1" si="375"/>
        <v>0.01</v>
      </c>
      <c r="AL84" s="20" t="str">
        <f t="shared" si="385"/>
        <v>Extra Large General ServiceSteady State Participation Rate</v>
      </c>
      <c r="AM84" s="20" t="str">
        <f t="shared" si="386"/>
        <v xml:space="preserve">Extra Large General ServiceProgram ramp up period </v>
      </c>
      <c r="AN84" s="20" t="str">
        <f t="shared" si="378"/>
        <v>Market PotentialWA</v>
      </c>
      <c r="AO84" s="20" t="str">
        <f t="shared" ref="AO84:AO113" si="389">C84&amp;$AK$1</f>
        <v>Extra Large General ServiceProgram Dropout Rate (Attrition)</v>
      </c>
    </row>
    <row r="85" spans="1:41" x14ac:dyDescent="0.25">
      <c r="A85" s="2" t="str">
        <f t="shared" si="179"/>
        <v>WAExtra Large General ServiceAncillary Third PartyProgram Dropout Rate (Attrition)</v>
      </c>
      <c r="B85" t="s">
        <v>151</v>
      </c>
      <c r="C85" t="s">
        <v>234</v>
      </c>
      <c r="D85" t="s">
        <v>361</v>
      </c>
      <c r="E85" t="s">
        <v>75</v>
      </c>
      <c r="F85" t="s">
        <v>12</v>
      </c>
      <c r="G85" s="29">
        <f t="shared" ref="G85:AE85" ca="1" si="390">$AK85</f>
        <v>0.01</v>
      </c>
      <c r="H85" s="29">
        <f t="shared" ca="1" si="390"/>
        <v>0.01</v>
      </c>
      <c r="I85" s="29">
        <f t="shared" ca="1" si="390"/>
        <v>0.01</v>
      </c>
      <c r="J85" s="29">
        <f t="shared" ca="1" si="390"/>
        <v>0.01</v>
      </c>
      <c r="K85" s="29">
        <f t="shared" ca="1" si="390"/>
        <v>0.01</v>
      </c>
      <c r="L85" s="29">
        <f t="shared" ca="1" si="390"/>
        <v>0.01</v>
      </c>
      <c r="M85" s="29">
        <f t="shared" ca="1" si="390"/>
        <v>0.01</v>
      </c>
      <c r="N85" s="29">
        <f t="shared" ca="1" si="390"/>
        <v>0.01</v>
      </c>
      <c r="O85" s="29">
        <f t="shared" ca="1" si="390"/>
        <v>0.01</v>
      </c>
      <c r="P85" s="29">
        <f t="shared" ca="1" si="390"/>
        <v>0.01</v>
      </c>
      <c r="Q85" s="29">
        <f t="shared" ca="1" si="390"/>
        <v>0.01</v>
      </c>
      <c r="R85" s="29">
        <f t="shared" ca="1" si="390"/>
        <v>0.01</v>
      </c>
      <c r="S85" s="29">
        <f t="shared" ca="1" si="390"/>
        <v>0.01</v>
      </c>
      <c r="T85" s="29">
        <f t="shared" ca="1" si="390"/>
        <v>0.01</v>
      </c>
      <c r="U85" s="29">
        <f t="shared" ca="1" si="390"/>
        <v>0.01</v>
      </c>
      <c r="V85" s="29">
        <f t="shared" ca="1" si="390"/>
        <v>0.01</v>
      </c>
      <c r="W85" s="29">
        <f t="shared" ca="1" si="390"/>
        <v>0.01</v>
      </c>
      <c r="X85" s="29">
        <f t="shared" ca="1" si="390"/>
        <v>0.01</v>
      </c>
      <c r="Y85" s="29">
        <f t="shared" ca="1" si="390"/>
        <v>0.01</v>
      </c>
      <c r="Z85" s="29">
        <f t="shared" ca="1" si="390"/>
        <v>0.01</v>
      </c>
      <c r="AA85" s="29">
        <f t="shared" ca="1" si="390"/>
        <v>0.01</v>
      </c>
      <c r="AB85" s="29">
        <f t="shared" ca="1" si="390"/>
        <v>0.01</v>
      </c>
      <c r="AC85" s="29">
        <f t="shared" ca="1" si="390"/>
        <v>0.01</v>
      </c>
      <c r="AD85" s="29">
        <f t="shared" ca="1" si="390"/>
        <v>0.01</v>
      </c>
      <c r="AE85" s="29">
        <f t="shared" ca="1" si="390"/>
        <v>0.01</v>
      </c>
      <c r="AF85" s="33" t="str">
        <f t="shared" ca="1" si="372"/>
        <v>Participation rate based on 2020 EE Study saturations of EMS systems within Avista commercial customers, weighted by segment size.</v>
      </c>
      <c r="AG85" s="38"/>
      <c r="AH85" s="39"/>
      <c r="AI85" s="28">
        <f t="shared" ca="1" si="373"/>
        <v>2.7371300208923852E-2</v>
      </c>
      <c r="AJ85">
        <f t="shared" ca="1" si="374"/>
        <v>3</v>
      </c>
      <c r="AK85" s="28">
        <f t="shared" ca="1" si="375"/>
        <v>0.01</v>
      </c>
      <c r="AL85" s="20" t="str">
        <f t="shared" si="385"/>
        <v>Extra Large General ServiceSteady State Participation Rate</v>
      </c>
      <c r="AM85" s="20" t="str">
        <f t="shared" si="386"/>
        <v xml:space="preserve">Extra Large General ServiceProgram ramp up period </v>
      </c>
      <c r="AN85" s="20" t="str">
        <f t="shared" si="378"/>
        <v>Market PotentialWA</v>
      </c>
      <c r="AO85" s="20" t="str">
        <f t="shared" si="389"/>
        <v>Extra Large General ServiceProgram Dropout Rate (Attrition)</v>
      </c>
    </row>
    <row r="86" spans="1:41" x14ac:dyDescent="0.25">
      <c r="A86" s="2" t="str">
        <f t="shared" si="179"/>
        <v>WAGeneral ServiceThermal Energy StorageMarket Potential</v>
      </c>
      <c r="B86" t="s">
        <v>151</v>
      </c>
      <c r="C86" t="s">
        <v>232</v>
      </c>
      <c r="D86" t="s">
        <v>98</v>
      </c>
      <c r="E86" t="s">
        <v>284</v>
      </c>
      <c r="F86" t="s">
        <v>74</v>
      </c>
      <c r="G86" s="29">
        <f t="shared" ref="G86:AE86" ca="1" si="391">$AI86*INDEX($AS$9:$BQ$32, MATCH($AJ86, $AR$9:$AR$32, 0),MATCH(G$1,$AS$8:$BQ$8,0))</f>
        <v>5.0000000000000001E-4</v>
      </c>
      <c r="H86" s="29">
        <f t="shared" ca="1" si="391"/>
        <v>1.5000000000000002E-3</v>
      </c>
      <c r="I86" s="29">
        <f t="shared" ca="1" si="391"/>
        <v>3.4999999999999996E-3</v>
      </c>
      <c r="J86" s="29">
        <f t="shared" ca="1" si="391"/>
        <v>4.5000000000000005E-3</v>
      </c>
      <c r="K86" s="29">
        <f t="shared" ca="1" si="391"/>
        <v>5.0000000000000001E-3</v>
      </c>
      <c r="L86" s="29">
        <f t="shared" ca="1" si="391"/>
        <v>5.0000000000000001E-3</v>
      </c>
      <c r="M86" s="29">
        <f t="shared" ca="1" si="391"/>
        <v>5.0000000000000001E-3</v>
      </c>
      <c r="N86" s="29">
        <f t="shared" ca="1" si="391"/>
        <v>5.0000000000000001E-3</v>
      </c>
      <c r="O86" s="29">
        <f t="shared" ca="1" si="391"/>
        <v>5.0000000000000001E-3</v>
      </c>
      <c r="P86" s="29">
        <f t="shared" ca="1" si="391"/>
        <v>5.0000000000000001E-3</v>
      </c>
      <c r="Q86" s="29">
        <f t="shared" ca="1" si="391"/>
        <v>5.0000000000000001E-3</v>
      </c>
      <c r="R86" s="29">
        <f t="shared" ca="1" si="391"/>
        <v>5.0000000000000001E-3</v>
      </c>
      <c r="S86" s="29">
        <f t="shared" ca="1" si="391"/>
        <v>5.0000000000000001E-3</v>
      </c>
      <c r="T86" s="29">
        <f t="shared" ca="1" si="391"/>
        <v>5.0000000000000001E-3</v>
      </c>
      <c r="U86" s="29">
        <f t="shared" ca="1" si="391"/>
        <v>5.0000000000000001E-3</v>
      </c>
      <c r="V86" s="29">
        <f t="shared" ca="1" si="391"/>
        <v>5.0000000000000001E-3</v>
      </c>
      <c r="W86" s="29">
        <f t="shared" ca="1" si="391"/>
        <v>5.0000000000000001E-3</v>
      </c>
      <c r="X86" s="29">
        <f t="shared" ca="1" si="391"/>
        <v>5.0000000000000001E-3</v>
      </c>
      <c r="Y86" s="29">
        <f t="shared" ca="1" si="391"/>
        <v>5.0000000000000001E-3</v>
      </c>
      <c r="Z86" s="29">
        <f t="shared" ca="1" si="391"/>
        <v>5.0000000000000001E-3</v>
      </c>
      <c r="AA86" s="29">
        <f t="shared" ca="1" si="391"/>
        <v>5.0000000000000001E-3</v>
      </c>
      <c r="AB86" s="29">
        <f t="shared" ca="1" si="391"/>
        <v>5.0000000000000001E-3</v>
      </c>
      <c r="AC86" s="29">
        <f t="shared" ca="1" si="391"/>
        <v>5.0000000000000001E-3</v>
      </c>
      <c r="AD86" s="29">
        <f t="shared" ca="1" si="391"/>
        <v>5.0000000000000001E-3</v>
      </c>
      <c r="AE86" s="29">
        <f t="shared" ca="1" si="391"/>
        <v>5.0000000000000001E-3</v>
      </c>
      <c r="AF86" s="33" t="str">
        <f t="shared" ca="1" si="372"/>
        <v>Don't expect much participation - 0.5%</v>
      </c>
      <c r="AG86" s="38"/>
      <c r="AH86" s="39"/>
      <c r="AI86" s="28">
        <f t="shared" ca="1" si="373"/>
        <v>5.0000000000000001E-3</v>
      </c>
      <c r="AJ86">
        <f t="shared" ca="1" si="374"/>
        <v>5</v>
      </c>
      <c r="AK86" s="28">
        <f t="shared" ca="1" si="375"/>
        <v>0.01</v>
      </c>
      <c r="AL86" s="20" t="str">
        <f t="shared" si="385"/>
        <v>General ServiceSteady State Participation Rate</v>
      </c>
      <c r="AM86" s="20" t="str">
        <f t="shared" si="386"/>
        <v xml:space="preserve">General ServiceProgram ramp up period </v>
      </c>
      <c r="AN86" s="20" t="str">
        <f t="shared" si="378"/>
        <v>Market PotentialWA</v>
      </c>
      <c r="AO86" s="20" t="str">
        <f t="shared" si="389"/>
        <v>General ServiceProgram Dropout Rate (Attrition)</v>
      </c>
    </row>
    <row r="87" spans="1:41" x14ac:dyDescent="0.25">
      <c r="A87" s="2" t="str">
        <f t="shared" si="179"/>
        <v>WAGeneral ServiceThermal Energy StorageProgram Dropout Rate (Attrition)</v>
      </c>
      <c r="B87" t="s">
        <v>151</v>
      </c>
      <c r="C87" t="s">
        <v>232</v>
      </c>
      <c r="D87" t="s">
        <v>98</v>
      </c>
      <c r="E87" t="s">
        <v>75</v>
      </c>
      <c r="F87" t="s">
        <v>12</v>
      </c>
      <c r="G87" s="29">
        <f t="shared" ref="G87:AE87" ca="1" si="392">$AK87</f>
        <v>0.01</v>
      </c>
      <c r="H87" s="29">
        <f t="shared" ca="1" si="392"/>
        <v>0.01</v>
      </c>
      <c r="I87" s="29">
        <f t="shared" ca="1" si="392"/>
        <v>0.01</v>
      </c>
      <c r="J87" s="29">
        <f t="shared" ca="1" si="392"/>
        <v>0.01</v>
      </c>
      <c r="K87" s="29">
        <f t="shared" ca="1" si="392"/>
        <v>0.01</v>
      </c>
      <c r="L87" s="29">
        <f t="shared" ca="1" si="392"/>
        <v>0.01</v>
      </c>
      <c r="M87" s="29">
        <f t="shared" ca="1" si="392"/>
        <v>0.01</v>
      </c>
      <c r="N87" s="29">
        <f t="shared" ca="1" si="392"/>
        <v>0.01</v>
      </c>
      <c r="O87" s="29">
        <f t="shared" ca="1" si="392"/>
        <v>0.01</v>
      </c>
      <c r="P87" s="29">
        <f t="shared" ca="1" si="392"/>
        <v>0.01</v>
      </c>
      <c r="Q87" s="29">
        <f t="shared" ca="1" si="392"/>
        <v>0.01</v>
      </c>
      <c r="R87" s="29">
        <f t="shared" ca="1" si="392"/>
        <v>0.01</v>
      </c>
      <c r="S87" s="29">
        <f t="shared" ca="1" si="392"/>
        <v>0.01</v>
      </c>
      <c r="T87" s="29">
        <f t="shared" ca="1" si="392"/>
        <v>0.01</v>
      </c>
      <c r="U87" s="29">
        <f t="shared" ca="1" si="392"/>
        <v>0.01</v>
      </c>
      <c r="V87" s="29">
        <f t="shared" ca="1" si="392"/>
        <v>0.01</v>
      </c>
      <c r="W87" s="29">
        <f t="shared" ca="1" si="392"/>
        <v>0.01</v>
      </c>
      <c r="X87" s="29">
        <f t="shared" ca="1" si="392"/>
        <v>0.01</v>
      </c>
      <c r="Y87" s="29">
        <f t="shared" ca="1" si="392"/>
        <v>0.01</v>
      </c>
      <c r="Z87" s="29">
        <f t="shared" ca="1" si="392"/>
        <v>0.01</v>
      </c>
      <c r="AA87" s="29">
        <f t="shared" ca="1" si="392"/>
        <v>0.01</v>
      </c>
      <c r="AB87" s="29">
        <f t="shared" ca="1" si="392"/>
        <v>0.01</v>
      </c>
      <c r="AC87" s="29">
        <f t="shared" ca="1" si="392"/>
        <v>0.01</v>
      </c>
      <c r="AD87" s="29">
        <f t="shared" ca="1" si="392"/>
        <v>0.01</v>
      </c>
      <c r="AE87" s="29">
        <f t="shared" ca="1" si="392"/>
        <v>0.01</v>
      </c>
      <c r="AF87" s="33" t="str">
        <f t="shared" ca="1" si="372"/>
        <v>Don't expect much participation - 0.5%</v>
      </c>
      <c r="AG87" s="38"/>
      <c r="AH87" s="39"/>
      <c r="AI87" s="28">
        <f t="shared" ca="1" si="373"/>
        <v>5.0000000000000001E-3</v>
      </c>
      <c r="AJ87">
        <f t="shared" ca="1" si="374"/>
        <v>5</v>
      </c>
      <c r="AK87" s="28">
        <f t="shared" ca="1" si="375"/>
        <v>0.01</v>
      </c>
      <c r="AL87" s="20" t="str">
        <f t="shared" si="385"/>
        <v>General ServiceSteady State Participation Rate</v>
      </c>
      <c r="AM87" s="20" t="str">
        <f t="shared" si="386"/>
        <v xml:space="preserve">General ServiceProgram ramp up period </v>
      </c>
      <c r="AN87" s="20" t="str">
        <f t="shared" si="378"/>
        <v>Market PotentialWA</v>
      </c>
      <c r="AO87" s="20" t="str">
        <f t="shared" si="389"/>
        <v>General ServiceProgram Dropout Rate (Attrition)</v>
      </c>
    </row>
    <row r="88" spans="1:41" x14ac:dyDescent="0.25">
      <c r="A88" s="2" t="str">
        <f t="shared" si="179"/>
        <v>WALarge General ServiceThermal Energy StorageMarket Potential</v>
      </c>
      <c r="B88" t="s">
        <v>151</v>
      </c>
      <c r="C88" t="s">
        <v>233</v>
      </c>
      <c r="D88" t="s">
        <v>98</v>
      </c>
      <c r="E88" t="s">
        <v>284</v>
      </c>
      <c r="F88" t="s">
        <v>74</v>
      </c>
      <c r="G88" s="29">
        <f t="shared" ref="G88:AE88" ca="1" si="393">$AI88*INDEX($AS$9:$BQ$32, MATCH($AJ88, $AR$9:$AR$32, 0),MATCH(G$1,$AS$8:$BQ$8,0))</f>
        <v>1.5E-3</v>
      </c>
      <c r="H88" s="29">
        <f t="shared" ca="1" si="393"/>
        <v>4.5000000000000005E-3</v>
      </c>
      <c r="I88" s="29">
        <f t="shared" ca="1" si="393"/>
        <v>1.0499999999999999E-2</v>
      </c>
      <c r="J88" s="29">
        <f t="shared" ca="1" si="393"/>
        <v>1.3500000000000002E-2</v>
      </c>
      <c r="K88" s="29">
        <f t="shared" ca="1" si="393"/>
        <v>1.4999999999999999E-2</v>
      </c>
      <c r="L88" s="29">
        <f t="shared" ca="1" si="393"/>
        <v>1.4999999999999999E-2</v>
      </c>
      <c r="M88" s="29">
        <f t="shared" ca="1" si="393"/>
        <v>1.4999999999999999E-2</v>
      </c>
      <c r="N88" s="29">
        <f t="shared" ca="1" si="393"/>
        <v>1.4999999999999999E-2</v>
      </c>
      <c r="O88" s="29">
        <f t="shared" ca="1" si="393"/>
        <v>1.4999999999999999E-2</v>
      </c>
      <c r="P88" s="29">
        <f t="shared" ca="1" si="393"/>
        <v>1.4999999999999999E-2</v>
      </c>
      <c r="Q88" s="29">
        <f t="shared" ca="1" si="393"/>
        <v>1.4999999999999999E-2</v>
      </c>
      <c r="R88" s="29">
        <f t="shared" ca="1" si="393"/>
        <v>1.4999999999999999E-2</v>
      </c>
      <c r="S88" s="29">
        <f t="shared" ca="1" si="393"/>
        <v>1.4999999999999999E-2</v>
      </c>
      <c r="T88" s="29">
        <f t="shared" ca="1" si="393"/>
        <v>1.4999999999999999E-2</v>
      </c>
      <c r="U88" s="29">
        <f t="shared" ca="1" si="393"/>
        <v>1.4999999999999999E-2</v>
      </c>
      <c r="V88" s="29">
        <f t="shared" ca="1" si="393"/>
        <v>1.4999999999999999E-2</v>
      </c>
      <c r="W88" s="29">
        <f t="shared" ca="1" si="393"/>
        <v>1.4999999999999999E-2</v>
      </c>
      <c r="X88" s="29">
        <f t="shared" ca="1" si="393"/>
        <v>1.4999999999999999E-2</v>
      </c>
      <c r="Y88" s="29">
        <f t="shared" ca="1" si="393"/>
        <v>1.4999999999999999E-2</v>
      </c>
      <c r="Z88" s="29">
        <f t="shared" ca="1" si="393"/>
        <v>1.4999999999999999E-2</v>
      </c>
      <c r="AA88" s="29">
        <f t="shared" ca="1" si="393"/>
        <v>1.4999999999999999E-2</v>
      </c>
      <c r="AB88" s="29">
        <f t="shared" ca="1" si="393"/>
        <v>1.4999999999999999E-2</v>
      </c>
      <c r="AC88" s="29">
        <f t="shared" ca="1" si="393"/>
        <v>1.4999999999999999E-2</v>
      </c>
      <c r="AD88" s="29">
        <f t="shared" ca="1" si="393"/>
        <v>1.4999999999999999E-2</v>
      </c>
      <c r="AE88" s="29">
        <f t="shared" ca="1" si="393"/>
        <v>1.4999999999999999E-2</v>
      </c>
      <c r="AF88" s="33" t="str">
        <f t="shared" ca="1" si="372"/>
        <v>Low participation is 1/2 DLC CAC</v>
      </c>
      <c r="AG88" s="38"/>
      <c r="AH88" s="39"/>
      <c r="AI88" s="28">
        <f t="shared" ca="1" si="373"/>
        <v>1.4999999999999999E-2</v>
      </c>
      <c r="AJ88">
        <f t="shared" ca="1" si="374"/>
        <v>5</v>
      </c>
      <c r="AK88" s="28">
        <f t="shared" ca="1" si="375"/>
        <v>0.01</v>
      </c>
      <c r="AL88" s="20" t="str">
        <f t="shared" si="385"/>
        <v>Large General ServiceSteady State Participation Rate</v>
      </c>
      <c r="AM88" s="20" t="str">
        <f t="shared" si="386"/>
        <v xml:space="preserve">Large General ServiceProgram ramp up period </v>
      </c>
      <c r="AN88" s="20" t="str">
        <f t="shared" si="378"/>
        <v>Market PotentialWA</v>
      </c>
      <c r="AO88" s="20" t="str">
        <f t="shared" si="389"/>
        <v>Large General ServiceProgram Dropout Rate (Attrition)</v>
      </c>
    </row>
    <row r="89" spans="1:41" x14ac:dyDescent="0.25">
      <c r="A89" s="2" t="str">
        <f t="shared" ref="A89:A137" si="394">B89&amp;C89&amp;D89&amp;E89</f>
        <v>WALarge General ServiceThermal Energy StorageProgram Dropout Rate (Attrition)</v>
      </c>
      <c r="B89" t="s">
        <v>151</v>
      </c>
      <c r="C89" t="s">
        <v>233</v>
      </c>
      <c r="D89" t="s">
        <v>98</v>
      </c>
      <c r="E89" t="s">
        <v>75</v>
      </c>
      <c r="F89" t="s">
        <v>12</v>
      </c>
      <c r="G89" s="29">
        <f t="shared" ref="G89:AE89" ca="1" si="395">$AK89</f>
        <v>0.01</v>
      </c>
      <c r="H89" s="29">
        <f t="shared" ca="1" si="395"/>
        <v>0.01</v>
      </c>
      <c r="I89" s="29">
        <f t="shared" ca="1" si="395"/>
        <v>0.01</v>
      </c>
      <c r="J89" s="29">
        <f t="shared" ca="1" si="395"/>
        <v>0.01</v>
      </c>
      <c r="K89" s="29">
        <f t="shared" ca="1" si="395"/>
        <v>0.01</v>
      </c>
      <c r="L89" s="29">
        <f t="shared" ca="1" si="395"/>
        <v>0.01</v>
      </c>
      <c r="M89" s="29">
        <f t="shared" ca="1" si="395"/>
        <v>0.01</v>
      </c>
      <c r="N89" s="29">
        <f t="shared" ca="1" si="395"/>
        <v>0.01</v>
      </c>
      <c r="O89" s="29">
        <f t="shared" ca="1" si="395"/>
        <v>0.01</v>
      </c>
      <c r="P89" s="29">
        <f t="shared" ca="1" si="395"/>
        <v>0.01</v>
      </c>
      <c r="Q89" s="29">
        <f t="shared" ca="1" si="395"/>
        <v>0.01</v>
      </c>
      <c r="R89" s="29">
        <f t="shared" ca="1" si="395"/>
        <v>0.01</v>
      </c>
      <c r="S89" s="29">
        <f t="shared" ca="1" si="395"/>
        <v>0.01</v>
      </c>
      <c r="T89" s="29">
        <f t="shared" ca="1" si="395"/>
        <v>0.01</v>
      </c>
      <c r="U89" s="29">
        <f t="shared" ca="1" si="395"/>
        <v>0.01</v>
      </c>
      <c r="V89" s="29">
        <f t="shared" ca="1" si="395"/>
        <v>0.01</v>
      </c>
      <c r="W89" s="29">
        <f t="shared" ca="1" si="395"/>
        <v>0.01</v>
      </c>
      <c r="X89" s="29">
        <f t="shared" ca="1" si="395"/>
        <v>0.01</v>
      </c>
      <c r="Y89" s="29">
        <f t="shared" ca="1" si="395"/>
        <v>0.01</v>
      </c>
      <c r="Z89" s="29">
        <f t="shared" ca="1" si="395"/>
        <v>0.01</v>
      </c>
      <c r="AA89" s="29">
        <f t="shared" ca="1" si="395"/>
        <v>0.01</v>
      </c>
      <c r="AB89" s="29">
        <f t="shared" ca="1" si="395"/>
        <v>0.01</v>
      </c>
      <c r="AC89" s="29">
        <f t="shared" ca="1" si="395"/>
        <v>0.01</v>
      </c>
      <c r="AD89" s="29">
        <f t="shared" ca="1" si="395"/>
        <v>0.01</v>
      </c>
      <c r="AE89" s="29">
        <f t="shared" ca="1" si="395"/>
        <v>0.01</v>
      </c>
      <c r="AF89" s="33" t="str">
        <f t="shared" ca="1" si="372"/>
        <v>Low participation is 1/2 DLC CAC</v>
      </c>
      <c r="AG89" s="38"/>
      <c r="AH89" s="39"/>
      <c r="AI89" s="28">
        <f t="shared" ca="1" si="373"/>
        <v>1.4999999999999999E-2</v>
      </c>
      <c r="AJ89">
        <f t="shared" ca="1" si="374"/>
        <v>5</v>
      </c>
      <c r="AK89" s="28">
        <f t="shared" ca="1" si="375"/>
        <v>0.01</v>
      </c>
      <c r="AL89" s="20" t="str">
        <f t="shared" si="385"/>
        <v>Large General ServiceSteady State Participation Rate</v>
      </c>
      <c r="AM89" s="20" t="str">
        <f t="shared" si="386"/>
        <v xml:space="preserve">Large General ServiceProgram ramp up period </v>
      </c>
      <c r="AN89" s="20" t="str">
        <f t="shared" si="378"/>
        <v>Market PotentialWA</v>
      </c>
      <c r="AO89" s="20" t="str">
        <f t="shared" si="389"/>
        <v>Large General ServiceProgram Dropout Rate (Attrition)</v>
      </c>
    </row>
    <row r="90" spans="1:41" x14ac:dyDescent="0.25">
      <c r="A90" s="2" t="str">
        <f t="shared" si="394"/>
        <v>WAExtra Large General ServiceThermal Energy StorageMarket Potential</v>
      </c>
      <c r="B90" t="s">
        <v>151</v>
      </c>
      <c r="C90" t="s">
        <v>234</v>
      </c>
      <c r="D90" t="s">
        <v>98</v>
      </c>
      <c r="E90" t="s">
        <v>284</v>
      </c>
      <c r="F90" t="s">
        <v>74</v>
      </c>
      <c r="G90" s="29">
        <f t="shared" ref="G90:AE90" ca="1" si="396">$AI90*INDEX($AS$9:$BQ$32, MATCH($AJ90, $AR$9:$AR$32, 0),MATCH(G$1,$AS$8:$BQ$8,0))</f>
        <v>1.5E-3</v>
      </c>
      <c r="H90" s="29">
        <f t="shared" ca="1" si="396"/>
        <v>4.5000000000000005E-3</v>
      </c>
      <c r="I90" s="29">
        <f t="shared" ca="1" si="396"/>
        <v>1.0499999999999999E-2</v>
      </c>
      <c r="J90" s="29">
        <f t="shared" ca="1" si="396"/>
        <v>1.3500000000000002E-2</v>
      </c>
      <c r="K90" s="29">
        <f t="shared" ca="1" si="396"/>
        <v>1.4999999999999999E-2</v>
      </c>
      <c r="L90" s="29">
        <f t="shared" ca="1" si="396"/>
        <v>1.4999999999999999E-2</v>
      </c>
      <c r="M90" s="29">
        <f t="shared" ca="1" si="396"/>
        <v>1.4999999999999999E-2</v>
      </c>
      <c r="N90" s="29">
        <f t="shared" ca="1" si="396"/>
        <v>1.4999999999999999E-2</v>
      </c>
      <c r="O90" s="29">
        <f t="shared" ca="1" si="396"/>
        <v>1.4999999999999999E-2</v>
      </c>
      <c r="P90" s="29">
        <f t="shared" ca="1" si="396"/>
        <v>1.4999999999999999E-2</v>
      </c>
      <c r="Q90" s="29">
        <f t="shared" ca="1" si="396"/>
        <v>1.4999999999999999E-2</v>
      </c>
      <c r="R90" s="29">
        <f t="shared" ca="1" si="396"/>
        <v>1.4999999999999999E-2</v>
      </c>
      <c r="S90" s="29">
        <f t="shared" ca="1" si="396"/>
        <v>1.4999999999999999E-2</v>
      </c>
      <c r="T90" s="29">
        <f t="shared" ca="1" si="396"/>
        <v>1.4999999999999999E-2</v>
      </c>
      <c r="U90" s="29">
        <f t="shared" ca="1" si="396"/>
        <v>1.4999999999999999E-2</v>
      </c>
      <c r="V90" s="29">
        <f t="shared" ca="1" si="396"/>
        <v>1.4999999999999999E-2</v>
      </c>
      <c r="W90" s="29">
        <f t="shared" ca="1" si="396"/>
        <v>1.4999999999999999E-2</v>
      </c>
      <c r="X90" s="29">
        <f t="shared" ca="1" si="396"/>
        <v>1.4999999999999999E-2</v>
      </c>
      <c r="Y90" s="29">
        <f t="shared" ca="1" si="396"/>
        <v>1.4999999999999999E-2</v>
      </c>
      <c r="Z90" s="29">
        <f t="shared" ca="1" si="396"/>
        <v>1.4999999999999999E-2</v>
      </c>
      <c r="AA90" s="29">
        <f t="shared" ca="1" si="396"/>
        <v>1.4999999999999999E-2</v>
      </c>
      <c r="AB90" s="29">
        <f t="shared" ca="1" si="396"/>
        <v>1.4999999999999999E-2</v>
      </c>
      <c r="AC90" s="29">
        <f t="shared" ca="1" si="396"/>
        <v>1.4999999999999999E-2</v>
      </c>
      <c r="AD90" s="29">
        <f t="shared" ca="1" si="396"/>
        <v>1.4999999999999999E-2</v>
      </c>
      <c r="AE90" s="29">
        <f t="shared" ca="1" si="396"/>
        <v>1.4999999999999999E-2</v>
      </c>
      <c r="AF90" s="33" t="str">
        <f t="shared" ca="1" si="372"/>
        <v>Low participation is 1/2 DLC CAC</v>
      </c>
      <c r="AG90" s="38"/>
      <c r="AH90" s="39"/>
      <c r="AI90" s="28">
        <f t="shared" ca="1" si="373"/>
        <v>1.4999999999999999E-2</v>
      </c>
      <c r="AJ90">
        <f t="shared" ca="1" si="374"/>
        <v>5</v>
      </c>
      <c r="AK90" s="28">
        <f t="shared" ca="1" si="375"/>
        <v>0.01</v>
      </c>
      <c r="AL90" s="20" t="str">
        <f t="shared" si="385"/>
        <v>Extra Large General ServiceSteady State Participation Rate</v>
      </c>
      <c r="AM90" s="20" t="str">
        <f t="shared" si="386"/>
        <v xml:space="preserve">Extra Large General ServiceProgram ramp up period </v>
      </c>
      <c r="AN90" s="20" t="str">
        <f t="shared" si="378"/>
        <v>Market PotentialWA</v>
      </c>
      <c r="AO90" s="20" t="str">
        <f t="shared" si="389"/>
        <v>Extra Large General ServiceProgram Dropout Rate (Attrition)</v>
      </c>
    </row>
    <row r="91" spans="1:41" x14ac:dyDescent="0.25">
      <c r="A91" s="2" t="str">
        <f t="shared" si="394"/>
        <v>WAExtra Large General ServiceThermal Energy StorageProgram Dropout Rate (Attrition)</v>
      </c>
      <c r="B91" t="s">
        <v>151</v>
      </c>
      <c r="C91" t="s">
        <v>234</v>
      </c>
      <c r="D91" t="s">
        <v>98</v>
      </c>
      <c r="E91" t="s">
        <v>75</v>
      </c>
      <c r="F91" t="s">
        <v>12</v>
      </c>
      <c r="G91" s="29">
        <f t="shared" ref="G91:AE91" ca="1" si="397">$AK91</f>
        <v>0.01</v>
      </c>
      <c r="H91" s="29">
        <f t="shared" ca="1" si="397"/>
        <v>0.01</v>
      </c>
      <c r="I91" s="29">
        <f t="shared" ca="1" si="397"/>
        <v>0.01</v>
      </c>
      <c r="J91" s="29">
        <f t="shared" ca="1" si="397"/>
        <v>0.01</v>
      </c>
      <c r="K91" s="29">
        <f t="shared" ca="1" si="397"/>
        <v>0.01</v>
      </c>
      <c r="L91" s="29">
        <f t="shared" ca="1" si="397"/>
        <v>0.01</v>
      </c>
      <c r="M91" s="29">
        <f t="shared" ca="1" si="397"/>
        <v>0.01</v>
      </c>
      <c r="N91" s="29">
        <f t="shared" ca="1" si="397"/>
        <v>0.01</v>
      </c>
      <c r="O91" s="29">
        <f t="shared" ca="1" si="397"/>
        <v>0.01</v>
      </c>
      <c r="P91" s="29">
        <f t="shared" ca="1" si="397"/>
        <v>0.01</v>
      </c>
      <c r="Q91" s="29">
        <f t="shared" ca="1" si="397"/>
        <v>0.01</v>
      </c>
      <c r="R91" s="29">
        <f t="shared" ca="1" si="397"/>
        <v>0.01</v>
      </c>
      <c r="S91" s="29">
        <f t="shared" ca="1" si="397"/>
        <v>0.01</v>
      </c>
      <c r="T91" s="29">
        <f t="shared" ca="1" si="397"/>
        <v>0.01</v>
      </c>
      <c r="U91" s="29">
        <f t="shared" ca="1" si="397"/>
        <v>0.01</v>
      </c>
      <c r="V91" s="29">
        <f t="shared" ca="1" si="397"/>
        <v>0.01</v>
      </c>
      <c r="W91" s="29">
        <f t="shared" ca="1" si="397"/>
        <v>0.01</v>
      </c>
      <c r="X91" s="29">
        <f t="shared" ca="1" si="397"/>
        <v>0.01</v>
      </c>
      <c r="Y91" s="29">
        <f t="shared" ca="1" si="397"/>
        <v>0.01</v>
      </c>
      <c r="Z91" s="29">
        <f t="shared" ca="1" si="397"/>
        <v>0.01</v>
      </c>
      <c r="AA91" s="29">
        <f t="shared" ca="1" si="397"/>
        <v>0.01</v>
      </c>
      <c r="AB91" s="29">
        <f t="shared" ca="1" si="397"/>
        <v>0.01</v>
      </c>
      <c r="AC91" s="29">
        <f t="shared" ca="1" si="397"/>
        <v>0.01</v>
      </c>
      <c r="AD91" s="29">
        <f t="shared" ca="1" si="397"/>
        <v>0.01</v>
      </c>
      <c r="AE91" s="29">
        <f t="shared" ca="1" si="397"/>
        <v>0.01</v>
      </c>
      <c r="AF91" s="33" t="str">
        <f t="shared" ca="1" si="372"/>
        <v>Low participation is 1/2 DLC CAC</v>
      </c>
      <c r="AG91" s="38"/>
      <c r="AH91" s="39"/>
      <c r="AI91" s="28">
        <f t="shared" ca="1" si="373"/>
        <v>1.4999999999999999E-2</v>
      </c>
      <c r="AJ91">
        <f t="shared" ca="1" si="374"/>
        <v>5</v>
      </c>
      <c r="AK91" s="28">
        <f t="shared" ca="1" si="375"/>
        <v>0.01</v>
      </c>
      <c r="AL91" s="20" t="str">
        <f t="shared" si="385"/>
        <v>Extra Large General ServiceSteady State Participation Rate</v>
      </c>
      <c r="AM91" s="20" t="str">
        <f t="shared" si="386"/>
        <v xml:space="preserve">Extra Large General ServiceProgram ramp up period </v>
      </c>
      <c r="AN91" s="20" t="str">
        <f t="shared" si="378"/>
        <v>Market PotentialWA</v>
      </c>
      <c r="AO91" s="20" t="str">
        <f t="shared" si="389"/>
        <v>Extra Large General ServiceProgram Dropout Rate (Attrition)</v>
      </c>
    </row>
    <row r="92" spans="1:41" x14ac:dyDescent="0.25">
      <c r="A92" s="2" t="str">
        <f t="shared" si="394"/>
        <v>WAResidentialBattery Energy StorageMarket Potential</v>
      </c>
      <c r="B92" t="s">
        <v>151</v>
      </c>
      <c r="C92" t="s">
        <v>13</v>
      </c>
      <c r="D92" t="s">
        <v>99</v>
      </c>
      <c r="E92" t="s">
        <v>284</v>
      </c>
      <c r="F92" t="s">
        <v>74</v>
      </c>
      <c r="G92" s="29">
        <f t="shared" ref="G92:AE92" ca="1" si="398">$AI92*INDEX($AS$9:$BQ$32, MATCH($AJ92, $AR$9:$AR$32, 0),MATCH(G$1,$AS$8:$BQ$8,0))</f>
        <v>7.4364923552858592E-3</v>
      </c>
      <c r="H92" s="29">
        <f t="shared" ca="1" si="398"/>
        <v>2.2309477065857581E-2</v>
      </c>
      <c r="I92" s="29">
        <f t="shared" ca="1" si="398"/>
        <v>5.2055446487001014E-2</v>
      </c>
      <c r="J92" s="29">
        <f t="shared" ca="1" si="398"/>
        <v>6.6928431197572746E-2</v>
      </c>
      <c r="K92" s="29">
        <f t="shared" ca="1" si="398"/>
        <v>7.4364923552858592E-2</v>
      </c>
      <c r="L92" s="29">
        <f t="shared" ca="1" si="398"/>
        <v>7.4364923552858592E-2</v>
      </c>
      <c r="M92" s="29">
        <f t="shared" ca="1" si="398"/>
        <v>7.4364923552858592E-2</v>
      </c>
      <c r="N92" s="29">
        <f t="shared" ca="1" si="398"/>
        <v>7.4364923552858592E-2</v>
      </c>
      <c r="O92" s="29">
        <f t="shared" ca="1" si="398"/>
        <v>7.4364923552858592E-2</v>
      </c>
      <c r="P92" s="29">
        <f t="shared" ca="1" si="398"/>
        <v>7.4364923552858592E-2</v>
      </c>
      <c r="Q92" s="29">
        <f t="shared" ca="1" si="398"/>
        <v>7.4364923552858592E-2</v>
      </c>
      <c r="R92" s="29">
        <f t="shared" ca="1" si="398"/>
        <v>7.4364923552858592E-2</v>
      </c>
      <c r="S92" s="29">
        <f t="shared" ca="1" si="398"/>
        <v>7.4364923552858592E-2</v>
      </c>
      <c r="T92" s="29">
        <f t="shared" ca="1" si="398"/>
        <v>7.4364923552858592E-2</v>
      </c>
      <c r="U92" s="29">
        <f t="shared" ca="1" si="398"/>
        <v>7.4364923552858592E-2</v>
      </c>
      <c r="V92" s="29">
        <f t="shared" ca="1" si="398"/>
        <v>7.4364923552858592E-2</v>
      </c>
      <c r="W92" s="29">
        <f t="shared" ca="1" si="398"/>
        <v>7.4364923552858592E-2</v>
      </c>
      <c r="X92" s="29">
        <f t="shared" ca="1" si="398"/>
        <v>7.4364923552858592E-2</v>
      </c>
      <c r="Y92" s="29">
        <f t="shared" ca="1" si="398"/>
        <v>7.4364923552858592E-2</v>
      </c>
      <c r="Z92" s="29">
        <f t="shared" ca="1" si="398"/>
        <v>7.4364923552858592E-2</v>
      </c>
      <c r="AA92" s="29">
        <f t="shared" ca="1" si="398"/>
        <v>7.4364923552858592E-2</v>
      </c>
      <c r="AB92" s="29">
        <f t="shared" ca="1" si="398"/>
        <v>7.4364923552858592E-2</v>
      </c>
      <c r="AC92" s="29">
        <f t="shared" ca="1" si="398"/>
        <v>7.4364923552858592E-2</v>
      </c>
      <c r="AD92" s="29">
        <f t="shared" ca="1" si="398"/>
        <v>7.4364923552858592E-2</v>
      </c>
      <c r="AE92" s="29">
        <f t="shared" ca="1" si="398"/>
        <v>7.4364923552858592E-2</v>
      </c>
      <c r="AF92" s="33" t="str">
        <f t="shared" ca="1" si="372"/>
        <v>PAC saw ~2.23% of solar PV customers participate in a battery DR program in year 2 of the program. (https://www.pacificorp.com/content/dam/pcorp/documents/en/pacificorp/environment/dsm/utah/2022_Utah_Wattsmart_Business_Energy_Eff_Peak_Reduction.pdf), solar PV # from DNV PG Study</v>
      </c>
      <c r="AG92" s="38"/>
      <c r="AH92" s="39"/>
      <c r="AI92" s="28">
        <f t="shared" ca="1" si="373"/>
        <v>7.4364923552858592E-2</v>
      </c>
      <c r="AJ92">
        <f t="shared" ca="1" si="374"/>
        <v>5</v>
      </c>
      <c r="AK92" s="28">
        <f t="shared" ca="1" si="375"/>
        <v>0</v>
      </c>
      <c r="AL92" s="20" t="str">
        <f t="shared" si="385"/>
        <v>ResidentialSteady State Participation Rate</v>
      </c>
      <c r="AM92" s="20" t="str">
        <f t="shared" si="386"/>
        <v xml:space="preserve">ResidentialProgram ramp up period </v>
      </c>
      <c r="AN92" s="20" t="str">
        <f t="shared" si="378"/>
        <v>Market PotentialWA</v>
      </c>
      <c r="AO92" s="20" t="str">
        <f t="shared" si="389"/>
        <v>ResidentialProgram Dropout Rate (Attrition)</v>
      </c>
    </row>
    <row r="93" spans="1:41" x14ac:dyDescent="0.25">
      <c r="A93" s="2" t="str">
        <f t="shared" si="394"/>
        <v>WAResidentialBattery Energy StorageProgram Dropout Rate (Attrition)</v>
      </c>
      <c r="B93" t="s">
        <v>151</v>
      </c>
      <c r="C93" t="s">
        <v>13</v>
      </c>
      <c r="D93" t="s">
        <v>99</v>
      </c>
      <c r="E93" t="s">
        <v>75</v>
      </c>
      <c r="F93" t="s">
        <v>12</v>
      </c>
      <c r="G93" s="29">
        <f t="shared" ref="G93:AE93" ca="1" si="399">$AK93</f>
        <v>0</v>
      </c>
      <c r="H93" s="29">
        <f t="shared" ca="1" si="399"/>
        <v>0</v>
      </c>
      <c r="I93" s="29">
        <f t="shared" ca="1" si="399"/>
        <v>0</v>
      </c>
      <c r="J93" s="29">
        <f t="shared" ca="1" si="399"/>
        <v>0</v>
      </c>
      <c r="K93" s="29">
        <f t="shared" ca="1" si="399"/>
        <v>0</v>
      </c>
      <c r="L93" s="29">
        <f t="shared" ca="1" si="399"/>
        <v>0</v>
      </c>
      <c r="M93" s="29">
        <f t="shared" ca="1" si="399"/>
        <v>0</v>
      </c>
      <c r="N93" s="29">
        <f t="shared" ca="1" si="399"/>
        <v>0</v>
      </c>
      <c r="O93" s="29">
        <f t="shared" ca="1" si="399"/>
        <v>0</v>
      </c>
      <c r="P93" s="29">
        <f t="shared" ca="1" si="399"/>
        <v>0</v>
      </c>
      <c r="Q93" s="29">
        <f t="shared" ca="1" si="399"/>
        <v>0</v>
      </c>
      <c r="R93" s="29">
        <f t="shared" ca="1" si="399"/>
        <v>0</v>
      </c>
      <c r="S93" s="29">
        <f t="shared" ca="1" si="399"/>
        <v>0</v>
      </c>
      <c r="T93" s="29">
        <f t="shared" ca="1" si="399"/>
        <v>0</v>
      </c>
      <c r="U93" s="29">
        <f t="shared" ca="1" si="399"/>
        <v>0</v>
      </c>
      <c r="V93" s="29">
        <f t="shared" ca="1" si="399"/>
        <v>0</v>
      </c>
      <c r="W93" s="29">
        <f t="shared" ca="1" si="399"/>
        <v>0</v>
      </c>
      <c r="X93" s="29">
        <f t="shared" ca="1" si="399"/>
        <v>0</v>
      </c>
      <c r="Y93" s="29">
        <f t="shared" ca="1" si="399"/>
        <v>0</v>
      </c>
      <c r="Z93" s="29">
        <f t="shared" ca="1" si="399"/>
        <v>0</v>
      </c>
      <c r="AA93" s="29">
        <f t="shared" ca="1" si="399"/>
        <v>0</v>
      </c>
      <c r="AB93" s="29">
        <f t="shared" ca="1" si="399"/>
        <v>0</v>
      </c>
      <c r="AC93" s="29">
        <f t="shared" ca="1" si="399"/>
        <v>0</v>
      </c>
      <c r="AD93" s="29">
        <f t="shared" ca="1" si="399"/>
        <v>0</v>
      </c>
      <c r="AE93" s="29">
        <f t="shared" ca="1" si="399"/>
        <v>0</v>
      </c>
      <c r="AF93" s="33" t="str">
        <f t="shared" ca="1" si="372"/>
        <v>PAC saw ~2.23% of solar PV customers participate in a battery DR program in year 2 of the program. (https://www.pacificorp.com/content/dam/pcorp/documents/en/pacificorp/environment/dsm/utah/2022_Utah_Wattsmart_Business_Energy_Eff_Peak_Reduction.pdf), solar PV # from DNV PG Study</v>
      </c>
      <c r="AG93" s="38"/>
      <c r="AH93" s="39"/>
      <c r="AI93" s="28">
        <f t="shared" ca="1" si="373"/>
        <v>7.4364923552858592E-2</v>
      </c>
      <c r="AJ93">
        <f t="shared" ca="1" si="374"/>
        <v>5</v>
      </c>
      <c r="AK93" s="28">
        <f t="shared" ca="1" si="375"/>
        <v>0</v>
      </c>
      <c r="AL93" s="20" t="str">
        <f t="shared" si="385"/>
        <v>ResidentialSteady State Participation Rate</v>
      </c>
      <c r="AM93" s="20" t="str">
        <f t="shared" si="386"/>
        <v xml:space="preserve">ResidentialProgram ramp up period </v>
      </c>
      <c r="AN93" s="20" t="str">
        <f t="shared" si="378"/>
        <v>Market PotentialWA</v>
      </c>
      <c r="AO93" s="20" t="str">
        <f t="shared" si="389"/>
        <v>ResidentialProgram Dropout Rate (Attrition)</v>
      </c>
    </row>
    <row r="94" spans="1:41" x14ac:dyDescent="0.25">
      <c r="A94" s="2" t="str">
        <f t="shared" si="394"/>
        <v>WAGeneral ServiceBattery Energy StorageMarket Potential</v>
      </c>
      <c r="B94" t="s">
        <v>151</v>
      </c>
      <c r="C94" t="s">
        <v>232</v>
      </c>
      <c r="D94" t="s">
        <v>99</v>
      </c>
      <c r="E94" t="s">
        <v>284</v>
      </c>
      <c r="F94" t="s">
        <v>74</v>
      </c>
      <c r="G94" s="29">
        <f t="shared" ref="G94:AE94" ca="1" si="400">$AI94*INDEX($AS$9:$BQ$32, MATCH($AJ94, $AR$9:$AR$32, 0),MATCH(G$1,$AS$8:$BQ$8,0))</f>
        <v>1.487298471057172E-3</v>
      </c>
      <c r="H94" s="29">
        <f t="shared" ca="1" si="400"/>
        <v>2.9745969421143439E-3</v>
      </c>
      <c r="I94" s="29">
        <f t="shared" ca="1" si="400"/>
        <v>5.9491938842286879E-3</v>
      </c>
      <c r="J94" s="29">
        <f t="shared" ca="1" si="400"/>
        <v>8.9237908263430313E-3</v>
      </c>
      <c r="K94" s="29">
        <f t="shared" ca="1" si="400"/>
        <v>1.1898387768457376E-2</v>
      </c>
      <c r="L94" s="29">
        <f t="shared" ca="1" si="400"/>
        <v>1.6360283181628889E-2</v>
      </c>
      <c r="M94" s="29">
        <f t="shared" ca="1" si="400"/>
        <v>2.0822178594800407E-2</v>
      </c>
      <c r="N94" s="29">
        <f t="shared" ca="1" si="400"/>
        <v>2.5284074007971922E-2</v>
      </c>
      <c r="O94" s="29">
        <f t="shared" ca="1" si="400"/>
        <v>3.1233267892200611E-2</v>
      </c>
      <c r="P94" s="29">
        <f t="shared" ca="1" si="400"/>
        <v>3.7182461776429296E-2</v>
      </c>
      <c r="Q94" s="29">
        <f t="shared" ca="1" si="400"/>
        <v>4.3131655660657978E-2</v>
      </c>
      <c r="R94" s="29">
        <f t="shared" ca="1" si="400"/>
        <v>5.0568148015943837E-2</v>
      </c>
      <c r="S94" s="29">
        <f t="shared" ca="1" si="400"/>
        <v>5.8004640371229696E-2</v>
      </c>
      <c r="T94" s="29">
        <f t="shared" ca="1" si="400"/>
        <v>6.5441132726515555E-2</v>
      </c>
      <c r="U94" s="29">
        <f t="shared" ca="1" si="400"/>
        <v>7.4364923552858578E-2</v>
      </c>
      <c r="V94" s="29">
        <f t="shared" ca="1" si="400"/>
        <v>7.4364923552858592E-2</v>
      </c>
      <c r="W94" s="29">
        <f t="shared" ca="1" si="400"/>
        <v>7.4364923552858592E-2</v>
      </c>
      <c r="X94" s="29">
        <f t="shared" ca="1" si="400"/>
        <v>7.4364923552858592E-2</v>
      </c>
      <c r="Y94" s="29">
        <f t="shared" ca="1" si="400"/>
        <v>7.4364923552858592E-2</v>
      </c>
      <c r="Z94" s="29">
        <f t="shared" ca="1" si="400"/>
        <v>7.4364923552858592E-2</v>
      </c>
      <c r="AA94" s="29">
        <f t="shared" ca="1" si="400"/>
        <v>7.4364923552858592E-2</v>
      </c>
      <c r="AB94" s="29">
        <f t="shared" ca="1" si="400"/>
        <v>7.4364923552858592E-2</v>
      </c>
      <c r="AC94" s="29">
        <f t="shared" ca="1" si="400"/>
        <v>7.4364923552858592E-2</v>
      </c>
      <c r="AD94" s="29">
        <f t="shared" ca="1" si="400"/>
        <v>7.4364923552858592E-2</v>
      </c>
      <c r="AE94" s="29">
        <f t="shared" ca="1" si="400"/>
        <v>7.4364923552858592E-2</v>
      </c>
      <c r="AF94" s="33" t="str">
        <f t="shared" ca="1" si="372"/>
        <v>Same as Residential</v>
      </c>
      <c r="AG94" s="38"/>
      <c r="AH94" s="39"/>
      <c r="AI94" s="28">
        <f t="shared" ca="1" si="373"/>
        <v>7.4364923552858592E-2</v>
      </c>
      <c r="AJ94">
        <f t="shared" ca="1" si="374"/>
        <v>15</v>
      </c>
      <c r="AK94" s="28">
        <f t="shared" ca="1" si="375"/>
        <v>0</v>
      </c>
      <c r="AL94" s="20" t="str">
        <f t="shared" si="385"/>
        <v>General ServiceSteady State Participation Rate</v>
      </c>
      <c r="AM94" s="20" t="str">
        <f t="shared" si="386"/>
        <v xml:space="preserve">General ServiceProgram ramp up period </v>
      </c>
      <c r="AN94" s="20" t="str">
        <f t="shared" si="378"/>
        <v>Market PotentialWA</v>
      </c>
      <c r="AO94" s="20" t="str">
        <f t="shared" si="389"/>
        <v>General ServiceProgram Dropout Rate (Attrition)</v>
      </c>
    </row>
    <row r="95" spans="1:41" x14ac:dyDescent="0.25">
      <c r="A95" s="2" t="str">
        <f t="shared" si="394"/>
        <v>WAGeneral ServiceBattery Energy StorageProgram Dropout Rate (Attrition)</v>
      </c>
      <c r="B95" t="s">
        <v>151</v>
      </c>
      <c r="C95" t="s">
        <v>232</v>
      </c>
      <c r="D95" t="s">
        <v>99</v>
      </c>
      <c r="E95" t="s">
        <v>75</v>
      </c>
      <c r="F95" t="s">
        <v>12</v>
      </c>
      <c r="G95" s="29">
        <f t="shared" ref="G95:AE95" ca="1" si="401">$AK95</f>
        <v>0</v>
      </c>
      <c r="H95" s="29">
        <f t="shared" ca="1" si="401"/>
        <v>0</v>
      </c>
      <c r="I95" s="29">
        <f t="shared" ca="1" si="401"/>
        <v>0</v>
      </c>
      <c r="J95" s="29">
        <f t="shared" ca="1" si="401"/>
        <v>0</v>
      </c>
      <c r="K95" s="29">
        <f t="shared" ca="1" si="401"/>
        <v>0</v>
      </c>
      <c r="L95" s="29">
        <f t="shared" ca="1" si="401"/>
        <v>0</v>
      </c>
      <c r="M95" s="29">
        <f t="shared" ca="1" si="401"/>
        <v>0</v>
      </c>
      <c r="N95" s="29">
        <f t="shared" ca="1" si="401"/>
        <v>0</v>
      </c>
      <c r="O95" s="29">
        <f t="shared" ca="1" si="401"/>
        <v>0</v>
      </c>
      <c r="P95" s="29">
        <f t="shared" ca="1" si="401"/>
        <v>0</v>
      </c>
      <c r="Q95" s="29">
        <f t="shared" ca="1" si="401"/>
        <v>0</v>
      </c>
      <c r="R95" s="29">
        <f t="shared" ca="1" si="401"/>
        <v>0</v>
      </c>
      <c r="S95" s="29">
        <f t="shared" ca="1" si="401"/>
        <v>0</v>
      </c>
      <c r="T95" s="29">
        <f t="shared" ca="1" si="401"/>
        <v>0</v>
      </c>
      <c r="U95" s="29">
        <f t="shared" ca="1" si="401"/>
        <v>0</v>
      </c>
      <c r="V95" s="29">
        <f t="shared" ca="1" si="401"/>
        <v>0</v>
      </c>
      <c r="W95" s="29">
        <f t="shared" ca="1" si="401"/>
        <v>0</v>
      </c>
      <c r="X95" s="29">
        <f t="shared" ca="1" si="401"/>
        <v>0</v>
      </c>
      <c r="Y95" s="29">
        <f t="shared" ca="1" si="401"/>
        <v>0</v>
      </c>
      <c r="Z95" s="29">
        <f t="shared" ca="1" si="401"/>
        <v>0</v>
      </c>
      <c r="AA95" s="29">
        <f t="shared" ca="1" si="401"/>
        <v>0</v>
      </c>
      <c r="AB95" s="29">
        <f t="shared" ca="1" si="401"/>
        <v>0</v>
      </c>
      <c r="AC95" s="29">
        <f t="shared" ca="1" si="401"/>
        <v>0</v>
      </c>
      <c r="AD95" s="29">
        <f t="shared" ca="1" si="401"/>
        <v>0</v>
      </c>
      <c r="AE95" s="29">
        <f t="shared" ca="1" si="401"/>
        <v>0</v>
      </c>
      <c r="AF95" s="33" t="str">
        <f t="shared" ca="1" si="372"/>
        <v>Same as Residential</v>
      </c>
      <c r="AG95" s="38"/>
      <c r="AH95" s="39"/>
      <c r="AI95" s="28">
        <f t="shared" ca="1" si="373"/>
        <v>7.4364923552858592E-2</v>
      </c>
      <c r="AJ95">
        <f t="shared" ca="1" si="374"/>
        <v>15</v>
      </c>
      <c r="AK95" s="28">
        <f t="shared" ca="1" si="375"/>
        <v>0</v>
      </c>
      <c r="AL95" s="20" t="str">
        <f t="shared" si="385"/>
        <v>General ServiceSteady State Participation Rate</v>
      </c>
      <c r="AM95" s="20" t="str">
        <f t="shared" si="386"/>
        <v xml:space="preserve">General ServiceProgram ramp up period </v>
      </c>
      <c r="AN95" s="20" t="str">
        <f t="shared" si="378"/>
        <v>Market PotentialWA</v>
      </c>
      <c r="AO95" s="20" t="str">
        <f t="shared" si="389"/>
        <v>General ServiceProgram Dropout Rate (Attrition)</v>
      </c>
    </row>
    <row r="96" spans="1:41" x14ac:dyDescent="0.25">
      <c r="A96" s="2" t="str">
        <f t="shared" si="394"/>
        <v>WALarge General ServiceBattery Energy StorageMarket Potential</v>
      </c>
      <c r="B96" t="s">
        <v>151</v>
      </c>
      <c r="C96" t="s">
        <v>233</v>
      </c>
      <c r="D96" t="s">
        <v>99</v>
      </c>
      <c r="E96" t="s">
        <v>284</v>
      </c>
      <c r="F96" t="s">
        <v>74</v>
      </c>
      <c r="G96" s="29" t="e">
        <f t="shared" ref="G96:AE96" ca="1" si="402">$AI96*INDEX($AS$9:$BQ$32, MATCH($AJ96, $AR$9:$AR$32, 0),MATCH(G$1,$AS$8:$BQ$8,0))</f>
        <v>#VALUE!</v>
      </c>
      <c r="H96" s="29" t="e">
        <f t="shared" ca="1" si="402"/>
        <v>#VALUE!</v>
      </c>
      <c r="I96" s="29" t="e">
        <f t="shared" ca="1" si="402"/>
        <v>#VALUE!</v>
      </c>
      <c r="J96" s="29" t="e">
        <f t="shared" ca="1" si="402"/>
        <v>#VALUE!</v>
      </c>
      <c r="K96" s="29" t="e">
        <f t="shared" ca="1" si="402"/>
        <v>#VALUE!</v>
      </c>
      <c r="L96" s="29" t="e">
        <f t="shared" ca="1" si="402"/>
        <v>#VALUE!</v>
      </c>
      <c r="M96" s="29" t="e">
        <f t="shared" ca="1" si="402"/>
        <v>#VALUE!</v>
      </c>
      <c r="N96" s="29" t="e">
        <f t="shared" ca="1" si="402"/>
        <v>#VALUE!</v>
      </c>
      <c r="O96" s="29" t="e">
        <f t="shared" ca="1" si="402"/>
        <v>#VALUE!</v>
      </c>
      <c r="P96" s="29" t="e">
        <f t="shared" ca="1" si="402"/>
        <v>#VALUE!</v>
      </c>
      <c r="Q96" s="29" t="e">
        <f t="shared" ca="1" si="402"/>
        <v>#VALUE!</v>
      </c>
      <c r="R96" s="29" t="e">
        <f t="shared" ca="1" si="402"/>
        <v>#VALUE!</v>
      </c>
      <c r="S96" s="29" t="e">
        <f t="shared" ca="1" si="402"/>
        <v>#VALUE!</v>
      </c>
      <c r="T96" s="29" t="e">
        <f t="shared" ca="1" si="402"/>
        <v>#VALUE!</v>
      </c>
      <c r="U96" s="29" t="e">
        <f t="shared" ca="1" si="402"/>
        <v>#VALUE!</v>
      </c>
      <c r="V96" s="29" t="e">
        <f t="shared" ca="1" si="402"/>
        <v>#VALUE!</v>
      </c>
      <c r="W96" s="29" t="e">
        <f t="shared" ca="1" si="402"/>
        <v>#VALUE!</v>
      </c>
      <c r="X96" s="29" t="e">
        <f t="shared" ca="1" si="402"/>
        <v>#VALUE!</v>
      </c>
      <c r="Y96" s="29" t="e">
        <f t="shared" ca="1" si="402"/>
        <v>#VALUE!</v>
      </c>
      <c r="Z96" s="29" t="e">
        <f t="shared" ca="1" si="402"/>
        <v>#VALUE!</v>
      </c>
      <c r="AA96" s="29" t="e">
        <f t="shared" ca="1" si="402"/>
        <v>#VALUE!</v>
      </c>
      <c r="AB96" s="29" t="e">
        <f t="shared" ca="1" si="402"/>
        <v>#VALUE!</v>
      </c>
      <c r="AC96" s="29" t="e">
        <f t="shared" ca="1" si="402"/>
        <v>#VALUE!</v>
      </c>
      <c r="AD96" s="29" t="e">
        <f t="shared" ca="1" si="402"/>
        <v>#VALUE!</v>
      </c>
      <c r="AE96" s="29" t="e">
        <f t="shared" ca="1" si="402"/>
        <v>#VALUE!</v>
      </c>
      <c r="AF96" s="33" t="str">
        <f t="shared" ca="1" si="372"/>
        <v/>
      </c>
      <c r="AG96" s="38"/>
      <c r="AH96" s="39"/>
      <c r="AI96" s="28" t="str">
        <f t="shared" ca="1" si="373"/>
        <v/>
      </c>
      <c r="AJ96" t="str">
        <f t="shared" ca="1" si="374"/>
        <v/>
      </c>
      <c r="AK96" s="28" t="str">
        <f t="shared" ca="1" si="375"/>
        <v/>
      </c>
      <c r="AL96" s="20" t="str">
        <f t="shared" si="385"/>
        <v>Large General ServiceSteady State Participation Rate</v>
      </c>
      <c r="AM96" s="20" t="str">
        <f t="shared" si="386"/>
        <v xml:space="preserve">Large General ServiceProgram ramp up period </v>
      </c>
      <c r="AN96" s="20" t="str">
        <f t="shared" si="378"/>
        <v>Market PotentialWA</v>
      </c>
      <c r="AO96" s="20" t="str">
        <f t="shared" si="389"/>
        <v>Large General ServiceProgram Dropout Rate (Attrition)</v>
      </c>
    </row>
    <row r="97" spans="1:41" x14ac:dyDescent="0.25">
      <c r="A97" s="2" t="str">
        <f t="shared" si="394"/>
        <v>WALarge General ServiceBattery Energy StorageProgram Dropout Rate (Attrition)</v>
      </c>
      <c r="B97" t="s">
        <v>151</v>
      </c>
      <c r="C97" t="s">
        <v>233</v>
      </c>
      <c r="D97" t="s">
        <v>99</v>
      </c>
      <c r="E97" t="s">
        <v>75</v>
      </c>
      <c r="F97" t="s">
        <v>12</v>
      </c>
      <c r="G97" s="29" t="str">
        <f t="shared" ref="G97:AE97" ca="1" si="403">$AK97</f>
        <v/>
      </c>
      <c r="H97" s="29" t="str">
        <f t="shared" ca="1" si="403"/>
        <v/>
      </c>
      <c r="I97" s="29" t="str">
        <f t="shared" ca="1" si="403"/>
        <v/>
      </c>
      <c r="J97" s="29" t="str">
        <f t="shared" ca="1" si="403"/>
        <v/>
      </c>
      <c r="K97" s="29" t="str">
        <f t="shared" ca="1" si="403"/>
        <v/>
      </c>
      <c r="L97" s="29" t="str">
        <f t="shared" ca="1" si="403"/>
        <v/>
      </c>
      <c r="M97" s="29" t="str">
        <f t="shared" ca="1" si="403"/>
        <v/>
      </c>
      <c r="N97" s="29" t="str">
        <f t="shared" ca="1" si="403"/>
        <v/>
      </c>
      <c r="O97" s="29" t="str">
        <f t="shared" ca="1" si="403"/>
        <v/>
      </c>
      <c r="P97" s="29" t="str">
        <f t="shared" ca="1" si="403"/>
        <v/>
      </c>
      <c r="Q97" s="29" t="str">
        <f t="shared" ca="1" si="403"/>
        <v/>
      </c>
      <c r="R97" s="29" t="str">
        <f t="shared" ca="1" si="403"/>
        <v/>
      </c>
      <c r="S97" s="29" t="str">
        <f t="shared" ca="1" si="403"/>
        <v/>
      </c>
      <c r="T97" s="29" t="str">
        <f t="shared" ca="1" si="403"/>
        <v/>
      </c>
      <c r="U97" s="29" t="str">
        <f t="shared" ca="1" si="403"/>
        <v/>
      </c>
      <c r="V97" s="29" t="str">
        <f t="shared" ca="1" si="403"/>
        <v/>
      </c>
      <c r="W97" s="29" t="str">
        <f t="shared" ca="1" si="403"/>
        <v/>
      </c>
      <c r="X97" s="29" t="str">
        <f t="shared" ca="1" si="403"/>
        <v/>
      </c>
      <c r="Y97" s="29" t="str">
        <f t="shared" ca="1" si="403"/>
        <v/>
      </c>
      <c r="Z97" s="29" t="str">
        <f t="shared" ca="1" si="403"/>
        <v/>
      </c>
      <c r="AA97" s="29" t="str">
        <f t="shared" ca="1" si="403"/>
        <v/>
      </c>
      <c r="AB97" s="29" t="str">
        <f t="shared" ca="1" si="403"/>
        <v/>
      </c>
      <c r="AC97" s="29" t="str">
        <f t="shared" ca="1" si="403"/>
        <v/>
      </c>
      <c r="AD97" s="29" t="str">
        <f t="shared" ca="1" si="403"/>
        <v/>
      </c>
      <c r="AE97" s="29" t="str">
        <f t="shared" ca="1" si="403"/>
        <v/>
      </c>
      <c r="AF97" s="33" t="str">
        <f t="shared" ca="1" si="372"/>
        <v/>
      </c>
      <c r="AG97" s="38"/>
      <c r="AH97" s="39"/>
      <c r="AI97" s="28" t="str">
        <f t="shared" ca="1" si="373"/>
        <v/>
      </c>
      <c r="AJ97" t="str">
        <f t="shared" ca="1" si="374"/>
        <v/>
      </c>
      <c r="AK97" s="28" t="str">
        <f t="shared" ca="1" si="375"/>
        <v/>
      </c>
      <c r="AL97" s="20" t="str">
        <f t="shared" si="385"/>
        <v>Large General ServiceSteady State Participation Rate</v>
      </c>
      <c r="AM97" s="20" t="str">
        <f t="shared" si="386"/>
        <v xml:space="preserve">Large General ServiceProgram ramp up period </v>
      </c>
      <c r="AN97" s="20" t="str">
        <f t="shared" si="378"/>
        <v>Market PotentialWA</v>
      </c>
      <c r="AO97" s="20" t="str">
        <f t="shared" si="389"/>
        <v>Large General ServiceProgram Dropout Rate (Attrition)</v>
      </c>
    </row>
    <row r="98" spans="1:41" x14ac:dyDescent="0.25">
      <c r="A98" s="2" t="str">
        <f t="shared" si="394"/>
        <v>WAExtra Large General ServiceBattery Energy StorageMarket Potential</v>
      </c>
      <c r="B98" t="s">
        <v>151</v>
      </c>
      <c r="C98" t="s">
        <v>234</v>
      </c>
      <c r="D98" t="s">
        <v>99</v>
      </c>
      <c r="E98" t="s">
        <v>284</v>
      </c>
      <c r="F98" t="s">
        <v>74</v>
      </c>
      <c r="G98" s="29" t="e">
        <f t="shared" ref="G98:AE98" ca="1" si="404">$AI98*INDEX($AS$9:$BQ$32, MATCH($AJ98, $AR$9:$AR$32, 0),MATCH(G$1,$AS$8:$BQ$8,0))</f>
        <v>#VALUE!</v>
      </c>
      <c r="H98" s="29" t="e">
        <f t="shared" ca="1" si="404"/>
        <v>#VALUE!</v>
      </c>
      <c r="I98" s="29" t="e">
        <f t="shared" ca="1" si="404"/>
        <v>#VALUE!</v>
      </c>
      <c r="J98" s="29" t="e">
        <f t="shared" ca="1" si="404"/>
        <v>#VALUE!</v>
      </c>
      <c r="K98" s="29" t="e">
        <f t="shared" ca="1" si="404"/>
        <v>#VALUE!</v>
      </c>
      <c r="L98" s="29" t="e">
        <f t="shared" ca="1" si="404"/>
        <v>#VALUE!</v>
      </c>
      <c r="M98" s="29" t="e">
        <f t="shared" ca="1" si="404"/>
        <v>#VALUE!</v>
      </c>
      <c r="N98" s="29" t="e">
        <f t="shared" ca="1" si="404"/>
        <v>#VALUE!</v>
      </c>
      <c r="O98" s="29" t="e">
        <f t="shared" ca="1" si="404"/>
        <v>#VALUE!</v>
      </c>
      <c r="P98" s="29" t="e">
        <f t="shared" ca="1" si="404"/>
        <v>#VALUE!</v>
      </c>
      <c r="Q98" s="29" t="e">
        <f t="shared" ca="1" si="404"/>
        <v>#VALUE!</v>
      </c>
      <c r="R98" s="29" t="e">
        <f t="shared" ca="1" si="404"/>
        <v>#VALUE!</v>
      </c>
      <c r="S98" s="29" t="e">
        <f t="shared" ca="1" si="404"/>
        <v>#VALUE!</v>
      </c>
      <c r="T98" s="29" t="e">
        <f t="shared" ca="1" si="404"/>
        <v>#VALUE!</v>
      </c>
      <c r="U98" s="29" t="e">
        <f t="shared" ca="1" si="404"/>
        <v>#VALUE!</v>
      </c>
      <c r="V98" s="29" t="e">
        <f t="shared" ca="1" si="404"/>
        <v>#VALUE!</v>
      </c>
      <c r="W98" s="29" t="e">
        <f t="shared" ca="1" si="404"/>
        <v>#VALUE!</v>
      </c>
      <c r="X98" s="29" t="e">
        <f t="shared" ca="1" si="404"/>
        <v>#VALUE!</v>
      </c>
      <c r="Y98" s="29" t="e">
        <f t="shared" ca="1" si="404"/>
        <v>#VALUE!</v>
      </c>
      <c r="Z98" s="29" t="e">
        <f t="shared" ca="1" si="404"/>
        <v>#VALUE!</v>
      </c>
      <c r="AA98" s="29" t="e">
        <f t="shared" ca="1" si="404"/>
        <v>#VALUE!</v>
      </c>
      <c r="AB98" s="29" t="e">
        <f t="shared" ca="1" si="404"/>
        <v>#VALUE!</v>
      </c>
      <c r="AC98" s="29" t="e">
        <f t="shared" ca="1" si="404"/>
        <v>#VALUE!</v>
      </c>
      <c r="AD98" s="29" t="e">
        <f t="shared" ca="1" si="404"/>
        <v>#VALUE!</v>
      </c>
      <c r="AE98" s="29" t="e">
        <f t="shared" ca="1" si="404"/>
        <v>#VALUE!</v>
      </c>
      <c r="AF98" s="33" t="str">
        <f t="shared" ca="1" si="372"/>
        <v/>
      </c>
      <c r="AG98" s="38"/>
      <c r="AH98" s="39"/>
      <c r="AI98" s="28" t="str">
        <f t="shared" ca="1" si="373"/>
        <v/>
      </c>
      <c r="AJ98" t="str">
        <f t="shared" ca="1" si="374"/>
        <v/>
      </c>
      <c r="AK98" s="28" t="str">
        <f t="shared" ca="1" si="375"/>
        <v/>
      </c>
      <c r="AL98" s="20" t="str">
        <f t="shared" si="385"/>
        <v>Extra Large General ServiceSteady State Participation Rate</v>
      </c>
      <c r="AM98" s="20" t="str">
        <f t="shared" si="386"/>
        <v xml:space="preserve">Extra Large General ServiceProgram ramp up period </v>
      </c>
      <c r="AN98" s="20" t="str">
        <f t="shared" si="378"/>
        <v>Market PotentialWA</v>
      </c>
      <c r="AO98" s="20" t="str">
        <f t="shared" si="389"/>
        <v>Extra Large General ServiceProgram Dropout Rate (Attrition)</v>
      </c>
    </row>
    <row r="99" spans="1:41" x14ac:dyDescent="0.25">
      <c r="A99" s="2" t="str">
        <f t="shared" si="394"/>
        <v>WAExtra Large General ServiceBattery Energy StorageProgram Dropout Rate (Attrition)</v>
      </c>
      <c r="B99" t="s">
        <v>151</v>
      </c>
      <c r="C99" t="s">
        <v>234</v>
      </c>
      <c r="D99" t="s">
        <v>99</v>
      </c>
      <c r="E99" t="s">
        <v>75</v>
      </c>
      <c r="F99" t="s">
        <v>12</v>
      </c>
      <c r="G99" s="29" t="str">
        <f t="shared" ref="G99:AE99" ca="1" si="405">$AK99</f>
        <v/>
      </c>
      <c r="H99" s="29" t="str">
        <f t="shared" ca="1" si="405"/>
        <v/>
      </c>
      <c r="I99" s="29" t="str">
        <f t="shared" ca="1" si="405"/>
        <v/>
      </c>
      <c r="J99" s="29" t="str">
        <f t="shared" ca="1" si="405"/>
        <v/>
      </c>
      <c r="K99" s="29" t="str">
        <f t="shared" ca="1" si="405"/>
        <v/>
      </c>
      <c r="L99" s="29" t="str">
        <f t="shared" ca="1" si="405"/>
        <v/>
      </c>
      <c r="M99" s="29" t="str">
        <f t="shared" ca="1" si="405"/>
        <v/>
      </c>
      <c r="N99" s="29" t="str">
        <f t="shared" ca="1" si="405"/>
        <v/>
      </c>
      <c r="O99" s="29" t="str">
        <f t="shared" ca="1" si="405"/>
        <v/>
      </c>
      <c r="P99" s="29" t="str">
        <f t="shared" ca="1" si="405"/>
        <v/>
      </c>
      <c r="Q99" s="29" t="str">
        <f t="shared" ca="1" si="405"/>
        <v/>
      </c>
      <c r="R99" s="29" t="str">
        <f t="shared" ca="1" si="405"/>
        <v/>
      </c>
      <c r="S99" s="29" t="str">
        <f t="shared" ca="1" si="405"/>
        <v/>
      </c>
      <c r="T99" s="29" t="str">
        <f t="shared" ca="1" si="405"/>
        <v/>
      </c>
      <c r="U99" s="29" t="str">
        <f t="shared" ca="1" si="405"/>
        <v/>
      </c>
      <c r="V99" s="29" t="str">
        <f t="shared" ca="1" si="405"/>
        <v/>
      </c>
      <c r="W99" s="29" t="str">
        <f t="shared" ca="1" si="405"/>
        <v/>
      </c>
      <c r="X99" s="29" t="str">
        <f t="shared" ca="1" si="405"/>
        <v/>
      </c>
      <c r="Y99" s="29" t="str">
        <f t="shared" ca="1" si="405"/>
        <v/>
      </c>
      <c r="Z99" s="29" t="str">
        <f t="shared" ca="1" si="405"/>
        <v/>
      </c>
      <c r="AA99" s="29" t="str">
        <f t="shared" ca="1" si="405"/>
        <v/>
      </c>
      <c r="AB99" s="29" t="str">
        <f t="shared" ca="1" si="405"/>
        <v/>
      </c>
      <c r="AC99" s="29" t="str">
        <f t="shared" ca="1" si="405"/>
        <v/>
      </c>
      <c r="AD99" s="29" t="str">
        <f t="shared" ca="1" si="405"/>
        <v/>
      </c>
      <c r="AE99" s="29" t="str">
        <f t="shared" ca="1" si="405"/>
        <v/>
      </c>
      <c r="AF99" s="33" t="str">
        <f t="shared" ca="1" si="372"/>
        <v/>
      </c>
      <c r="AG99" s="38"/>
      <c r="AH99" s="39"/>
      <c r="AI99" s="28" t="str">
        <f t="shared" ca="1" si="373"/>
        <v/>
      </c>
      <c r="AJ99" t="str">
        <f t="shared" ca="1" si="374"/>
        <v/>
      </c>
      <c r="AK99" s="28" t="str">
        <f t="shared" ca="1" si="375"/>
        <v/>
      </c>
      <c r="AL99" s="20" t="str">
        <f t="shared" si="385"/>
        <v>Extra Large General ServiceSteady State Participation Rate</v>
      </c>
      <c r="AM99" s="20" t="str">
        <f t="shared" si="386"/>
        <v xml:space="preserve">Extra Large General ServiceProgram ramp up period </v>
      </c>
      <c r="AN99" s="20" t="str">
        <f t="shared" si="378"/>
        <v>Market PotentialWA</v>
      </c>
      <c r="AO99" s="20" t="str">
        <f t="shared" si="389"/>
        <v>Extra Large General ServiceProgram Dropout Rate (Attrition)</v>
      </c>
    </row>
    <row r="100" spans="1:41" x14ac:dyDescent="0.25">
      <c r="A100" s="2" t="str">
        <f t="shared" si="394"/>
        <v>WAResidentialAncillary Battery StorageMarket Potential</v>
      </c>
      <c r="B100" t="s">
        <v>151</v>
      </c>
      <c r="C100" t="s">
        <v>13</v>
      </c>
      <c r="D100" t="s">
        <v>364</v>
      </c>
      <c r="E100" t="s">
        <v>284</v>
      </c>
      <c r="F100" t="s">
        <v>74</v>
      </c>
      <c r="G100" s="29">
        <f t="shared" ref="G100:AE100" ca="1" si="406">$AI100*INDEX($AS$9:$BQ$32, MATCH($AJ100, $AR$9:$AR$32, 0),MATCH(G$1,$AS$8:$BQ$8,0))</f>
        <v>1E-4</v>
      </c>
      <c r="H100" s="29">
        <f t="shared" ca="1" si="406"/>
        <v>2.0000000000000001E-4</v>
      </c>
      <c r="I100" s="29">
        <f t="shared" ca="1" si="406"/>
        <v>4.0000000000000002E-4</v>
      </c>
      <c r="J100" s="29">
        <f t="shared" ca="1" si="406"/>
        <v>5.9999999999999995E-4</v>
      </c>
      <c r="K100" s="29">
        <f t="shared" ca="1" si="406"/>
        <v>8.0000000000000004E-4</v>
      </c>
      <c r="L100" s="29">
        <f t="shared" ca="1" si="406"/>
        <v>1.1000000000000001E-3</v>
      </c>
      <c r="M100" s="29">
        <f t="shared" ca="1" si="406"/>
        <v>1.4000000000000002E-3</v>
      </c>
      <c r="N100" s="29">
        <f t="shared" ca="1" si="406"/>
        <v>1.7000000000000001E-3</v>
      </c>
      <c r="O100" s="29">
        <f t="shared" ca="1" si="406"/>
        <v>2.1000000000000003E-3</v>
      </c>
      <c r="P100" s="29">
        <f t="shared" ca="1" si="406"/>
        <v>2.5000000000000001E-3</v>
      </c>
      <c r="Q100" s="29">
        <f t="shared" ca="1" si="406"/>
        <v>2.8999999999999998E-3</v>
      </c>
      <c r="R100" s="29">
        <f t="shared" ca="1" si="406"/>
        <v>3.3999999999999998E-3</v>
      </c>
      <c r="S100" s="29">
        <f t="shared" ca="1" si="406"/>
        <v>3.8999999999999998E-3</v>
      </c>
      <c r="T100" s="29">
        <f t="shared" ca="1" si="406"/>
        <v>4.3999999999999994E-3</v>
      </c>
      <c r="U100" s="29">
        <f t="shared" ca="1" si="406"/>
        <v>4.9999999999999992E-3</v>
      </c>
      <c r="V100" s="29">
        <f t="shared" ca="1" si="406"/>
        <v>5.0000000000000001E-3</v>
      </c>
      <c r="W100" s="29">
        <f t="shared" ca="1" si="406"/>
        <v>5.0000000000000001E-3</v>
      </c>
      <c r="X100" s="29">
        <f t="shared" ca="1" si="406"/>
        <v>5.0000000000000001E-3</v>
      </c>
      <c r="Y100" s="29">
        <f t="shared" ca="1" si="406"/>
        <v>5.0000000000000001E-3</v>
      </c>
      <c r="Z100" s="29">
        <f t="shared" ca="1" si="406"/>
        <v>5.0000000000000001E-3</v>
      </c>
      <c r="AA100" s="29">
        <f t="shared" ca="1" si="406"/>
        <v>5.0000000000000001E-3</v>
      </c>
      <c r="AB100" s="29">
        <f t="shared" ca="1" si="406"/>
        <v>5.0000000000000001E-3</v>
      </c>
      <c r="AC100" s="29">
        <f t="shared" ca="1" si="406"/>
        <v>5.0000000000000001E-3</v>
      </c>
      <c r="AD100" s="29">
        <f t="shared" ca="1" si="406"/>
        <v>5.0000000000000001E-3</v>
      </c>
      <c r="AE100" s="29">
        <f t="shared" ca="1" si="406"/>
        <v>5.0000000000000001E-3</v>
      </c>
      <c r="AF100" s="33" t="str">
        <f t="shared" ca="1" si="372"/>
        <v>20% from MISO LRZ 7. Assuming half for high and half again for low. *halved again 9-14-17, as per discussion with Kelly - potential looked too high.  Pacificorp study didn't consider this program</v>
      </c>
      <c r="AG100" s="38"/>
      <c r="AH100" s="39"/>
      <c r="AI100" s="28">
        <f t="shared" ca="1" si="373"/>
        <v>5.0000000000000001E-3</v>
      </c>
      <c r="AJ100">
        <f t="shared" ca="1" si="374"/>
        <v>15</v>
      </c>
      <c r="AK100" s="28">
        <f t="shared" ca="1" si="375"/>
        <v>0</v>
      </c>
      <c r="AL100" s="20" t="str">
        <f t="shared" si="385"/>
        <v>ResidentialSteady State Participation Rate</v>
      </c>
      <c r="AM100" s="20" t="str">
        <f t="shared" si="386"/>
        <v xml:space="preserve">ResidentialProgram ramp up period </v>
      </c>
      <c r="AN100" s="20" t="str">
        <f t="shared" si="378"/>
        <v>Market PotentialWA</v>
      </c>
      <c r="AO100" s="20" t="str">
        <f t="shared" si="389"/>
        <v>ResidentialProgram Dropout Rate (Attrition)</v>
      </c>
    </row>
    <row r="101" spans="1:41" x14ac:dyDescent="0.25">
      <c r="A101" s="2" t="str">
        <f t="shared" si="394"/>
        <v>WAResidentialAncillary Battery StorageProgram Dropout Rate (Attrition)</v>
      </c>
      <c r="B101" t="s">
        <v>151</v>
      </c>
      <c r="C101" t="s">
        <v>13</v>
      </c>
      <c r="D101" t="s">
        <v>364</v>
      </c>
      <c r="E101" t="s">
        <v>75</v>
      </c>
      <c r="F101" t="s">
        <v>12</v>
      </c>
      <c r="G101" s="29">
        <f t="shared" ref="G101:AE101" ca="1" si="407">$AK101</f>
        <v>0</v>
      </c>
      <c r="H101" s="29">
        <f t="shared" ca="1" si="407"/>
        <v>0</v>
      </c>
      <c r="I101" s="29">
        <f t="shared" ca="1" si="407"/>
        <v>0</v>
      </c>
      <c r="J101" s="29">
        <f t="shared" ca="1" si="407"/>
        <v>0</v>
      </c>
      <c r="K101" s="29">
        <f t="shared" ca="1" si="407"/>
        <v>0</v>
      </c>
      <c r="L101" s="29">
        <f t="shared" ca="1" si="407"/>
        <v>0</v>
      </c>
      <c r="M101" s="29">
        <f t="shared" ca="1" si="407"/>
        <v>0</v>
      </c>
      <c r="N101" s="29">
        <f t="shared" ca="1" si="407"/>
        <v>0</v>
      </c>
      <c r="O101" s="29">
        <f t="shared" ca="1" si="407"/>
        <v>0</v>
      </c>
      <c r="P101" s="29">
        <f t="shared" ca="1" si="407"/>
        <v>0</v>
      </c>
      <c r="Q101" s="29">
        <f t="shared" ca="1" si="407"/>
        <v>0</v>
      </c>
      <c r="R101" s="29">
        <f t="shared" ca="1" si="407"/>
        <v>0</v>
      </c>
      <c r="S101" s="29">
        <f t="shared" ca="1" si="407"/>
        <v>0</v>
      </c>
      <c r="T101" s="29">
        <f t="shared" ca="1" si="407"/>
        <v>0</v>
      </c>
      <c r="U101" s="29">
        <f t="shared" ca="1" si="407"/>
        <v>0</v>
      </c>
      <c r="V101" s="29">
        <f t="shared" ca="1" si="407"/>
        <v>0</v>
      </c>
      <c r="W101" s="29">
        <f t="shared" ca="1" si="407"/>
        <v>0</v>
      </c>
      <c r="X101" s="29">
        <f t="shared" ca="1" si="407"/>
        <v>0</v>
      </c>
      <c r="Y101" s="29">
        <f t="shared" ca="1" si="407"/>
        <v>0</v>
      </c>
      <c r="Z101" s="29">
        <f t="shared" ca="1" si="407"/>
        <v>0</v>
      </c>
      <c r="AA101" s="29">
        <f t="shared" ca="1" si="407"/>
        <v>0</v>
      </c>
      <c r="AB101" s="29">
        <f t="shared" ca="1" si="407"/>
        <v>0</v>
      </c>
      <c r="AC101" s="29">
        <f t="shared" ca="1" si="407"/>
        <v>0</v>
      </c>
      <c r="AD101" s="29">
        <f t="shared" ca="1" si="407"/>
        <v>0</v>
      </c>
      <c r="AE101" s="29">
        <f t="shared" ca="1" si="407"/>
        <v>0</v>
      </c>
      <c r="AF101" s="33" t="str">
        <f t="shared" ca="1" si="372"/>
        <v>20% from MISO LRZ 7. Assuming half for high and half again for low. *halved again 9-14-17, as per discussion with Kelly - potential looked too high.  Pacificorp study didn't consider this program</v>
      </c>
      <c r="AG101" s="38"/>
      <c r="AH101" s="39"/>
      <c r="AI101" s="28">
        <f t="shared" ca="1" si="373"/>
        <v>5.0000000000000001E-3</v>
      </c>
      <c r="AJ101">
        <f t="shared" ca="1" si="374"/>
        <v>15</v>
      </c>
      <c r="AK101" s="28">
        <f t="shared" ca="1" si="375"/>
        <v>0</v>
      </c>
      <c r="AL101" s="20" t="str">
        <f t="shared" si="385"/>
        <v>ResidentialSteady State Participation Rate</v>
      </c>
      <c r="AM101" s="20" t="str">
        <f t="shared" si="386"/>
        <v xml:space="preserve">ResidentialProgram ramp up period </v>
      </c>
      <c r="AN101" s="20" t="str">
        <f t="shared" si="378"/>
        <v>Market PotentialWA</v>
      </c>
      <c r="AO101" s="20" t="str">
        <f t="shared" si="389"/>
        <v>ResidentialProgram Dropout Rate (Attrition)</v>
      </c>
    </row>
    <row r="102" spans="1:41" x14ac:dyDescent="0.25">
      <c r="A102" s="2" t="str">
        <f t="shared" si="394"/>
        <v>WAGeneral ServiceAncillary Battery StorageMarket Potential</v>
      </c>
      <c r="B102" t="s">
        <v>151</v>
      </c>
      <c r="C102" t="s">
        <v>232</v>
      </c>
      <c r="D102" t="s">
        <v>364</v>
      </c>
      <c r="E102" t="s">
        <v>284</v>
      </c>
      <c r="F102" t="s">
        <v>74</v>
      </c>
      <c r="G102" s="29">
        <f t="shared" ref="G102:AE102" ca="1" si="408">$AI102*INDEX($AS$9:$BQ$32, MATCH($AJ102, $AR$9:$AR$32, 0),MATCH(G$1,$AS$8:$BQ$8,0))</f>
        <v>1E-4</v>
      </c>
      <c r="H102" s="29">
        <f t="shared" ca="1" si="408"/>
        <v>2.0000000000000001E-4</v>
      </c>
      <c r="I102" s="29">
        <f t="shared" ca="1" si="408"/>
        <v>4.0000000000000002E-4</v>
      </c>
      <c r="J102" s="29">
        <f t="shared" ca="1" si="408"/>
        <v>5.9999999999999995E-4</v>
      </c>
      <c r="K102" s="29">
        <f t="shared" ca="1" si="408"/>
        <v>8.0000000000000004E-4</v>
      </c>
      <c r="L102" s="29">
        <f t="shared" ca="1" si="408"/>
        <v>1.1000000000000001E-3</v>
      </c>
      <c r="M102" s="29">
        <f t="shared" ca="1" si="408"/>
        <v>1.4000000000000002E-3</v>
      </c>
      <c r="N102" s="29">
        <f t="shared" ca="1" si="408"/>
        <v>1.7000000000000001E-3</v>
      </c>
      <c r="O102" s="29">
        <f t="shared" ca="1" si="408"/>
        <v>2.1000000000000003E-3</v>
      </c>
      <c r="P102" s="29">
        <f t="shared" ca="1" si="408"/>
        <v>2.5000000000000001E-3</v>
      </c>
      <c r="Q102" s="29">
        <f t="shared" ca="1" si="408"/>
        <v>2.8999999999999998E-3</v>
      </c>
      <c r="R102" s="29">
        <f t="shared" ca="1" si="408"/>
        <v>3.3999999999999998E-3</v>
      </c>
      <c r="S102" s="29">
        <f t="shared" ca="1" si="408"/>
        <v>3.8999999999999998E-3</v>
      </c>
      <c r="T102" s="29">
        <f t="shared" ca="1" si="408"/>
        <v>4.3999999999999994E-3</v>
      </c>
      <c r="U102" s="29">
        <f t="shared" ca="1" si="408"/>
        <v>4.9999999999999992E-3</v>
      </c>
      <c r="V102" s="29">
        <f t="shared" ca="1" si="408"/>
        <v>5.0000000000000001E-3</v>
      </c>
      <c r="W102" s="29">
        <f t="shared" ca="1" si="408"/>
        <v>5.0000000000000001E-3</v>
      </c>
      <c r="X102" s="29">
        <f t="shared" ca="1" si="408"/>
        <v>5.0000000000000001E-3</v>
      </c>
      <c r="Y102" s="29">
        <f t="shared" ca="1" si="408"/>
        <v>5.0000000000000001E-3</v>
      </c>
      <c r="Z102" s="29">
        <f t="shared" ca="1" si="408"/>
        <v>5.0000000000000001E-3</v>
      </c>
      <c r="AA102" s="29">
        <f t="shared" ca="1" si="408"/>
        <v>5.0000000000000001E-3</v>
      </c>
      <c r="AB102" s="29">
        <f t="shared" ca="1" si="408"/>
        <v>5.0000000000000001E-3</v>
      </c>
      <c r="AC102" s="29">
        <f t="shared" ca="1" si="408"/>
        <v>5.0000000000000001E-3</v>
      </c>
      <c r="AD102" s="29">
        <f t="shared" ca="1" si="408"/>
        <v>5.0000000000000001E-3</v>
      </c>
      <c r="AE102" s="29">
        <f t="shared" ca="1" si="408"/>
        <v>5.0000000000000001E-3</v>
      </c>
      <c r="AF102" s="33" t="str">
        <f t="shared" ca="1" si="372"/>
        <v>Same as Residential</v>
      </c>
      <c r="AG102" s="38"/>
      <c r="AH102" s="39"/>
      <c r="AI102" s="28">
        <f t="shared" ca="1" si="373"/>
        <v>5.0000000000000001E-3</v>
      </c>
      <c r="AJ102">
        <f t="shared" ca="1" si="374"/>
        <v>15</v>
      </c>
      <c r="AK102" s="28">
        <f t="shared" ca="1" si="375"/>
        <v>0</v>
      </c>
      <c r="AL102" s="20" t="str">
        <f t="shared" si="385"/>
        <v>General ServiceSteady State Participation Rate</v>
      </c>
      <c r="AM102" s="20" t="str">
        <f t="shared" si="386"/>
        <v xml:space="preserve">General ServiceProgram ramp up period </v>
      </c>
      <c r="AN102" s="20" t="str">
        <f t="shared" si="378"/>
        <v>Market PotentialWA</v>
      </c>
      <c r="AO102" s="20" t="str">
        <f t="shared" si="389"/>
        <v>General ServiceProgram Dropout Rate (Attrition)</v>
      </c>
    </row>
    <row r="103" spans="1:41" x14ac:dyDescent="0.25">
      <c r="A103" s="2" t="str">
        <f t="shared" si="394"/>
        <v>WAGeneral ServiceAncillary Battery StorageProgram Dropout Rate (Attrition)</v>
      </c>
      <c r="B103" t="s">
        <v>151</v>
      </c>
      <c r="C103" t="s">
        <v>232</v>
      </c>
      <c r="D103" t="s">
        <v>364</v>
      </c>
      <c r="E103" t="s">
        <v>75</v>
      </c>
      <c r="F103" t="s">
        <v>12</v>
      </c>
      <c r="G103" s="29">
        <f t="shared" ref="G103:AE103" ca="1" si="409">$AK103</f>
        <v>0</v>
      </c>
      <c r="H103" s="29">
        <f t="shared" ca="1" si="409"/>
        <v>0</v>
      </c>
      <c r="I103" s="29">
        <f t="shared" ca="1" si="409"/>
        <v>0</v>
      </c>
      <c r="J103" s="29">
        <f t="shared" ca="1" si="409"/>
        <v>0</v>
      </c>
      <c r="K103" s="29">
        <f t="shared" ca="1" si="409"/>
        <v>0</v>
      </c>
      <c r="L103" s="29">
        <f t="shared" ca="1" si="409"/>
        <v>0</v>
      </c>
      <c r="M103" s="29">
        <f t="shared" ca="1" si="409"/>
        <v>0</v>
      </c>
      <c r="N103" s="29">
        <f t="shared" ca="1" si="409"/>
        <v>0</v>
      </c>
      <c r="O103" s="29">
        <f t="shared" ca="1" si="409"/>
        <v>0</v>
      </c>
      <c r="P103" s="29">
        <f t="shared" ca="1" si="409"/>
        <v>0</v>
      </c>
      <c r="Q103" s="29">
        <f t="shared" ca="1" si="409"/>
        <v>0</v>
      </c>
      <c r="R103" s="29">
        <f t="shared" ca="1" si="409"/>
        <v>0</v>
      </c>
      <c r="S103" s="29">
        <f t="shared" ca="1" si="409"/>
        <v>0</v>
      </c>
      <c r="T103" s="29">
        <f t="shared" ca="1" si="409"/>
        <v>0</v>
      </c>
      <c r="U103" s="29">
        <f t="shared" ca="1" si="409"/>
        <v>0</v>
      </c>
      <c r="V103" s="29">
        <f t="shared" ca="1" si="409"/>
        <v>0</v>
      </c>
      <c r="W103" s="29">
        <f t="shared" ca="1" si="409"/>
        <v>0</v>
      </c>
      <c r="X103" s="29">
        <f t="shared" ca="1" si="409"/>
        <v>0</v>
      </c>
      <c r="Y103" s="29">
        <f t="shared" ca="1" si="409"/>
        <v>0</v>
      </c>
      <c r="Z103" s="29">
        <f t="shared" ca="1" si="409"/>
        <v>0</v>
      </c>
      <c r="AA103" s="29">
        <f t="shared" ca="1" si="409"/>
        <v>0</v>
      </c>
      <c r="AB103" s="29">
        <f t="shared" ca="1" si="409"/>
        <v>0</v>
      </c>
      <c r="AC103" s="29">
        <f t="shared" ca="1" si="409"/>
        <v>0</v>
      </c>
      <c r="AD103" s="29">
        <f t="shared" ca="1" si="409"/>
        <v>0</v>
      </c>
      <c r="AE103" s="29">
        <f t="shared" ca="1" si="409"/>
        <v>0</v>
      </c>
      <c r="AF103" s="33" t="str">
        <f t="shared" ca="1" si="372"/>
        <v>Same as Residential</v>
      </c>
      <c r="AG103" s="38"/>
      <c r="AH103" s="39"/>
      <c r="AI103" s="28">
        <f t="shared" ca="1" si="373"/>
        <v>5.0000000000000001E-3</v>
      </c>
      <c r="AJ103">
        <f t="shared" ca="1" si="374"/>
        <v>15</v>
      </c>
      <c r="AK103" s="28">
        <f t="shared" ca="1" si="375"/>
        <v>0</v>
      </c>
      <c r="AL103" s="20" t="str">
        <f t="shared" si="385"/>
        <v>General ServiceSteady State Participation Rate</v>
      </c>
      <c r="AM103" s="20" t="str">
        <f t="shared" si="386"/>
        <v xml:space="preserve">General ServiceProgram ramp up period </v>
      </c>
      <c r="AN103" s="20" t="str">
        <f t="shared" si="378"/>
        <v>Market PotentialWA</v>
      </c>
      <c r="AO103" s="20" t="str">
        <f t="shared" si="389"/>
        <v>General ServiceProgram Dropout Rate (Attrition)</v>
      </c>
    </row>
    <row r="104" spans="1:41" x14ac:dyDescent="0.25">
      <c r="A104" s="2" t="str">
        <f t="shared" si="394"/>
        <v>WALarge General ServiceAncillary Battery StorageMarket Potential</v>
      </c>
      <c r="B104" t="s">
        <v>151</v>
      </c>
      <c r="C104" t="s">
        <v>233</v>
      </c>
      <c r="D104" t="s">
        <v>364</v>
      </c>
      <c r="E104" t="s">
        <v>284</v>
      </c>
      <c r="F104" t="s">
        <v>74</v>
      </c>
      <c r="G104" s="29" t="e">
        <f t="shared" ref="G104:AE104" ca="1" si="410">$AI104*INDEX($AS$9:$BQ$32, MATCH($AJ104, $AR$9:$AR$32, 0),MATCH(G$1,$AS$8:$BQ$8,0))</f>
        <v>#VALUE!</v>
      </c>
      <c r="H104" s="29" t="e">
        <f t="shared" ca="1" si="410"/>
        <v>#VALUE!</v>
      </c>
      <c r="I104" s="29" t="e">
        <f t="shared" ca="1" si="410"/>
        <v>#VALUE!</v>
      </c>
      <c r="J104" s="29" t="e">
        <f t="shared" ca="1" si="410"/>
        <v>#VALUE!</v>
      </c>
      <c r="K104" s="29" t="e">
        <f t="shared" ca="1" si="410"/>
        <v>#VALUE!</v>
      </c>
      <c r="L104" s="29" t="e">
        <f t="shared" ca="1" si="410"/>
        <v>#VALUE!</v>
      </c>
      <c r="M104" s="29" t="e">
        <f t="shared" ca="1" si="410"/>
        <v>#VALUE!</v>
      </c>
      <c r="N104" s="29" t="e">
        <f t="shared" ca="1" si="410"/>
        <v>#VALUE!</v>
      </c>
      <c r="O104" s="29" t="e">
        <f t="shared" ca="1" si="410"/>
        <v>#VALUE!</v>
      </c>
      <c r="P104" s="29" t="e">
        <f t="shared" ca="1" si="410"/>
        <v>#VALUE!</v>
      </c>
      <c r="Q104" s="29" t="e">
        <f t="shared" ca="1" si="410"/>
        <v>#VALUE!</v>
      </c>
      <c r="R104" s="29" t="e">
        <f t="shared" ca="1" si="410"/>
        <v>#VALUE!</v>
      </c>
      <c r="S104" s="29" t="e">
        <f t="shared" ca="1" si="410"/>
        <v>#VALUE!</v>
      </c>
      <c r="T104" s="29" t="e">
        <f t="shared" ca="1" si="410"/>
        <v>#VALUE!</v>
      </c>
      <c r="U104" s="29" t="e">
        <f t="shared" ca="1" si="410"/>
        <v>#VALUE!</v>
      </c>
      <c r="V104" s="29" t="e">
        <f t="shared" ca="1" si="410"/>
        <v>#VALUE!</v>
      </c>
      <c r="W104" s="29" t="e">
        <f t="shared" ca="1" si="410"/>
        <v>#VALUE!</v>
      </c>
      <c r="X104" s="29" t="e">
        <f t="shared" ca="1" si="410"/>
        <v>#VALUE!</v>
      </c>
      <c r="Y104" s="29" t="e">
        <f t="shared" ca="1" si="410"/>
        <v>#VALUE!</v>
      </c>
      <c r="Z104" s="29" t="e">
        <f t="shared" ca="1" si="410"/>
        <v>#VALUE!</v>
      </c>
      <c r="AA104" s="29" t="e">
        <f t="shared" ca="1" si="410"/>
        <v>#VALUE!</v>
      </c>
      <c r="AB104" s="29" t="e">
        <f t="shared" ca="1" si="410"/>
        <v>#VALUE!</v>
      </c>
      <c r="AC104" s="29" t="e">
        <f t="shared" ca="1" si="410"/>
        <v>#VALUE!</v>
      </c>
      <c r="AD104" s="29" t="e">
        <f t="shared" ca="1" si="410"/>
        <v>#VALUE!</v>
      </c>
      <c r="AE104" s="29" t="e">
        <f t="shared" ca="1" si="410"/>
        <v>#VALUE!</v>
      </c>
      <c r="AF104" s="33" t="str">
        <f t="shared" ca="1" si="372"/>
        <v/>
      </c>
      <c r="AG104" s="38"/>
      <c r="AH104" s="39"/>
      <c r="AI104" s="28" t="str">
        <f t="shared" ca="1" si="373"/>
        <v/>
      </c>
      <c r="AJ104" t="str">
        <f t="shared" ca="1" si="374"/>
        <v/>
      </c>
      <c r="AK104" s="28" t="str">
        <f t="shared" ca="1" si="375"/>
        <v/>
      </c>
      <c r="AL104" s="20" t="str">
        <f t="shared" si="385"/>
        <v>Large General ServiceSteady State Participation Rate</v>
      </c>
      <c r="AM104" s="20" t="str">
        <f t="shared" si="386"/>
        <v xml:space="preserve">Large General ServiceProgram ramp up period </v>
      </c>
      <c r="AN104" s="20" t="str">
        <f t="shared" si="378"/>
        <v>Market PotentialWA</v>
      </c>
      <c r="AO104" s="20" t="str">
        <f t="shared" si="389"/>
        <v>Large General ServiceProgram Dropout Rate (Attrition)</v>
      </c>
    </row>
    <row r="105" spans="1:41" x14ac:dyDescent="0.25">
      <c r="A105" s="2" t="str">
        <f t="shared" si="394"/>
        <v>WALarge General ServiceAncillary Battery StorageProgram Dropout Rate (Attrition)</v>
      </c>
      <c r="B105" t="s">
        <v>151</v>
      </c>
      <c r="C105" t="s">
        <v>233</v>
      </c>
      <c r="D105" t="s">
        <v>364</v>
      </c>
      <c r="E105" t="s">
        <v>75</v>
      </c>
      <c r="F105" t="s">
        <v>12</v>
      </c>
      <c r="G105" s="29" t="str">
        <f t="shared" ref="G105:AE105" ca="1" si="411">$AK105</f>
        <v/>
      </c>
      <c r="H105" s="29" t="str">
        <f t="shared" ca="1" si="411"/>
        <v/>
      </c>
      <c r="I105" s="29" t="str">
        <f t="shared" ca="1" si="411"/>
        <v/>
      </c>
      <c r="J105" s="29" t="str">
        <f t="shared" ca="1" si="411"/>
        <v/>
      </c>
      <c r="K105" s="29" t="str">
        <f t="shared" ca="1" si="411"/>
        <v/>
      </c>
      <c r="L105" s="29" t="str">
        <f t="shared" ca="1" si="411"/>
        <v/>
      </c>
      <c r="M105" s="29" t="str">
        <f t="shared" ca="1" si="411"/>
        <v/>
      </c>
      <c r="N105" s="29" t="str">
        <f t="shared" ca="1" si="411"/>
        <v/>
      </c>
      <c r="O105" s="29" t="str">
        <f t="shared" ca="1" si="411"/>
        <v/>
      </c>
      <c r="P105" s="29" t="str">
        <f t="shared" ca="1" si="411"/>
        <v/>
      </c>
      <c r="Q105" s="29" t="str">
        <f t="shared" ca="1" si="411"/>
        <v/>
      </c>
      <c r="R105" s="29" t="str">
        <f t="shared" ca="1" si="411"/>
        <v/>
      </c>
      <c r="S105" s="29" t="str">
        <f t="shared" ca="1" si="411"/>
        <v/>
      </c>
      <c r="T105" s="29" t="str">
        <f t="shared" ca="1" si="411"/>
        <v/>
      </c>
      <c r="U105" s="29" t="str">
        <f t="shared" ca="1" si="411"/>
        <v/>
      </c>
      <c r="V105" s="29" t="str">
        <f t="shared" ca="1" si="411"/>
        <v/>
      </c>
      <c r="W105" s="29" t="str">
        <f t="shared" ca="1" si="411"/>
        <v/>
      </c>
      <c r="X105" s="29" t="str">
        <f t="shared" ca="1" si="411"/>
        <v/>
      </c>
      <c r="Y105" s="29" t="str">
        <f t="shared" ca="1" si="411"/>
        <v/>
      </c>
      <c r="Z105" s="29" t="str">
        <f t="shared" ca="1" si="411"/>
        <v/>
      </c>
      <c r="AA105" s="29" t="str">
        <f t="shared" ca="1" si="411"/>
        <v/>
      </c>
      <c r="AB105" s="29" t="str">
        <f t="shared" ca="1" si="411"/>
        <v/>
      </c>
      <c r="AC105" s="29" t="str">
        <f t="shared" ca="1" si="411"/>
        <v/>
      </c>
      <c r="AD105" s="29" t="str">
        <f t="shared" ca="1" si="411"/>
        <v/>
      </c>
      <c r="AE105" s="29" t="str">
        <f t="shared" ca="1" si="411"/>
        <v/>
      </c>
      <c r="AF105" s="33" t="str">
        <f t="shared" ca="1" si="372"/>
        <v/>
      </c>
      <c r="AG105" s="38"/>
      <c r="AH105" s="39"/>
      <c r="AI105" s="28" t="str">
        <f t="shared" ca="1" si="373"/>
        <v/>
      </c>
      <c r="AJ105" t="str">
        <f t="shared" ca="1" si="374"/>
        <v/>
      </c>
      <c r="AK105" s="28" t="str">
        <f t="shared" ca="1" si="375"/>
        <v/>
      </c>
      <c r="AL105" s="20" t="str">
        <f t="shared" si="385"/>
        <v>Large General ServiceSteady State Participation Rate</v>
      </c>
      <c r="AM105" s="20" t="str">
        <f t="shared" si="386"/>
        <v xml:space="preserve">Large General ServiceProgram ramp up period </v>
      </c>
      <c r="AN105" s="20" t="str">
        <f t="shared" si="378"/>
        <v>Market PotentialWA</v>
      </c>
      <c r="AO105" s="20" t="str">
        <f t="shared" si="389"/>
        <v>Large General ServiceProgram Dropout Rate (Attrition)</v>
      </c>
    </row>
    <row r="106" spans="1:41" x14ac:dyDescent="0.25">
      <c r="A106" s="2" t="str">
        <f t="shared" si="394"/>
        <v>WAExtra Large General ServiceAncillary Battery StorageMarket Potential</v>
      </c>
      <c r="B106" t="s">
        <v>151</v>
      </c>
      <c r="C106" t="s">
        <v>234</v>
      </c>
      <c r="D106" t="s">
        <v>364</v>
      </c>
      <c r="E106" t="s">
        <v>284</v>
      </c>
      <c r="F106" t="s">
        <v>74</v>
      </c>
      <c r="G106" s="29" t="e">
        <f t="shared" ref="G106:AE106" ca="1" si="412">$AI106*INDEX($AS$9:$BQ$32, MATCH($AJ106, $AR$9:$AR$32, 0),MATCH(G$1,$AS$8:$BQ$8,0))</f>
        <v>#VALUE!</v>
      </c>
      <c r="H106" s="29" t="e">
        <f t="shared" ca="1" si="412"/>
        <v>#VALUE!</v>
      </c>
      <c r="I106" s="29" t="e">
        <f t="shared" ca="1" si="412"/>
        <v>#VALUE!</v>
      </c>
      <c r="J106" s="29" t="e">
        <f t="shared" ca="1" si="412"/>
        <v>#VALUE!</v>
      </c>
      <c r="K106" s="29" t="e">
        <f t="shared" ca="1" si="412"/>
        <v>#VALUE!</v>
      </c>
      <c r="L106" s="29" t="e">
        <f t="shared" ca="1" si="412"/>
        <v>#VALUE!</v>
      </c>
      <c r="M106" s="29" t="e">
        <f t="shared" ca="1" si="412"/>
        <v>#VALUE!</v>
      </c>
      <c r="N106" s="29" t="e">
        <f t="shared" ca="1" si="412"/>
        <v>#VALUE!</v>
      </c>
      <c r="O106" s="29" t="e">
        <f t="shared" ca="1" si="412"/>
        <v>#VALUE!</v>
      </c>
      <c r="P106" s="29" t="e">
        <f t="shared" ca="1" si="412"/>
        <v>#VALUE!</v>
      </c>
      <c r="Q106" s="29" t="e">
        <f t="shared" ca="1" si="412"/>
        <v>#VALUE!</v>
      </c>
      <c r="R106" s="29" t="e">
        <f t="shared" ca="1" si="412"/>
        <v>#VALUE!</v>
      </c>
      <c r="S106" s="29" t="e">
        <f t="shared" ca="1" si="412"/>
        <v>#VALUE!</v>
      </c>
      <c r="T106" s="29" t="e">
        <f t="shared" ca="1" si="412"/>
        <v>#VALUE!</v>
      </c>
      <c r="U106" s="29" t="e">
        <f t="shared" ca="1" si="412"/>
        <v>#VALUE!</v>
      </c>
      <c r="V106" s="29" t="e">
        <f t="shared" ca="1" si="412"/>
        <v>#VALUE!</v>
      </c>
      <c r="W106" s="29" t="e">
        <f t="shared" ca="1" si="412"/>
        <v>#VALUE!</v>
      </c>
      <c r="X106" s="29" t="e">
        <f t="shared" ca="1" si="412"/>
        <v>#VALUE!</v>
      </c>
      <c r="Y106" s="29" t="e">
        <f t="shared" ca="1" si="412"/>
        <v>#VALUE!</v>
      </c>
      <c r="Z106" s="29" t="e">
        <f t="shared" ca="1" si="412"/>
        <v>#VALUE!</v>
      </c>
      <c r="AA106" s="29" t="e">
        <f t="shared" ca="1" si="412"/>
        <v>#VALUE!</v>
      </c>
      <c r="AB106" s="29" t="e">
        <f t="shared" ca="1" si="412"/>
        <v>#VALUE!</v>
      </c>
      <c r="AC106" s="29" t="e">
        <f t="shared" ca="1" si="412"/>
        <v>#VALUE!</v>
      </c>
      <c r="AD106" s="29" t="e">
        <f t="shared" ca="1" si="412"/>
        <v>#VALUE!</v>
      </c>
      <c r="AE106" s="29" t="e">
        <f t="shared" ca="1" si="412"/>
        <v>#VALUE!</v>
      </c>
      <c r="AF106" s="33" t="str">
        <f t="shared" ca="1" si="372"/>
        <v/>
      </c>
      <c r="AG106" s="38"/>
      <c r="AH106" s="39"/>
      <c r="AI106" s="28" t="str">
        <f t="shared" ca="1" si="373"/>
        <v/>
      </c>
      <c r="AJ106" t="str">
        <f t="shared" ca="1" si="374"/>
        <v/>
      </c>
      <c r="AK106" s="28" t="str">
        <f t="shared" ca="1" si="375"/>
        <v/>
      </c>
      <c r="AL106" s="20" t="str">
        <f t="shared" si="385"/>
        <v>Extra Large General ServiceSteady State Participation Rate</v>
      </c>
      <c r="AM106" s="20" t="str">
        <f t="shared" si="386"/>
        <v xml:space="preserve">Extra Large General ServiceProgram ramp up period </v>
      </c>
      <c r="AN106" s="20" t="str">
        <f t="shared" si="378"/>
        <v>Market PotentialWA</v>
      </c>
      <c r="AO106" s="20" t="str">
        <f t="shared" si="389"/>
        <v>Extra Large General ServiceProgram Dropout Rate (Attrition)</v>
      </c>
    </row>
    <row r="107" spans="1:41" x14ac:dyDescent="0.25">
      <c r="A107" s="2" t="str">
        <f t="shared" si="394"/>
        <v>WAExtra Large General ServiceAncillary Battery StorageProgram Dropout Rate (Attrition)</v>
      </c>
      <c r="B107" t="s">
        <v>151</v>
      </c>
      <c r="C107" t="s">
        <v>234</v>
      </c>
      <c r="D107" t="s">
        <v>364</v>
      </c>
      <c r="E107" t="s">
        <v>75</v>
      </c>
      <c r="F107" t="s">
        <v>12</v>
      </c>
      <c r="G107" s="29" t="str">
        <f t="shared" ref="G107:AE107" ca="1" si="413">$AK107</f>
        <v/>
      </c>
      <c r="H107" s="29" t="str">
        <f t="shared" ca="1" si="413"/>
        <v/>
      </c>
      <c r="I107" s="29" t="str">
        <f t="shared" ca="1" si="413"/>
        <v/>
      </c>
      <c r="J107" s="29" t="str">
        <f t="shared" ca="1" si="413"/>
        <v/>
      </c>
      <c r="K107" s="29" t="str">
        <f t="shared" ca="1" si="413"/>
        <v/>
      </c>
      <c r="L107" s="29" t="str">
        <f t="shared" ca="1" si="413"/>
        <v/>
      </c>
      <c r="M107" s="29" t="str">
        <f t="shared" ca="1" si="413"/>
        <v/>
      </c>
      <c r="N107" s="29" t="str">
        <f t="shared" ca="1" si="413"/>
        <v/>
      </c>
      <c r="O107" s="29" t="str">
        <f t="shared" ca="1" si="413"/>
        <v/>
      </c>
      <c r="P107" s="29" t="str">
        <f t="shared" ca="1" si="413"/>
        <v/>
      </c>
      <c r="Q107" s="29" t="str">
        <f t="shared" ca="1" si="413"/>
        <v/>
      </c>
      <c r="R107" s="29" t="str">
        <f t="shared" ca="1" si="413"/>
        <v/>
      </c>
      <c r="S107" s="29" t="str">
        <f t="shared" ca="1" si="413"/>
        <v/>
      </c>
      <c r="T107" s="29" t="str">
        <f t="shared" ca="1" si="413"/>
        <v/>
      </c>
      <c r="U107" s="29" t="str">
        <f t="shared" ca="1" si="413"/>
        <v/>
      </c>
      <c r="V107" s="29" t="str">
        <f t="shared" ca="1" si="413"/>
        <v/>
      </c>
      <c r="W107" s="29" t="str">
        <f t="shared" ca="1" si="413"/>
        <v/>
      </c>
      <c r="X107" s="29" t="str">
        <f t="shared" ca="1" si="413"/>
        <v/>
      </c>
      <c r="Y107" s="29" t="str">
        <f t="shared" ca="1" si="413"/>
        <v/>
      </c>
      <c r="Z107" s="29" t="str">
        <f t="shared" ca="1" si="413"/>
        <v/>
      </c>
      <c r="AA107" s="29" t="str">
        <f t="shared" ca="1" si="413"/>
        <v/>
      </c>
      <c r="AB107" s="29" t="str">
        <f t="shared" ca="1" si="413"/>
        <v/>
      </c>
      <c r="AC107" s="29" t="str">
        <f t="shared" ca="1" si="413"/>
        <v/>
      </c>
      <c r="AD107" s="29" t="str">
        <f t="shared" ca="1" si="413"/>
        <v/>
      </c>
      <c r="AE107" s="29" t="str">
        <f t="shared" ca="1" si="413"/>
        <v/>
      </c>
      <c r="AF107" s="33" t="str">
        <f t="shared" ca="1" si="372"/>
        <v/>
      </c>
      <c r="AG107" s="38"/>
      <c r="AH107" s="39"/>
      <c r="AI107" s="28" t="str">
        <f t="shared" ca="1" si="373"/>
        <v/>
      </c>
      <c r="AJ107" t="str">
        <f t="shared" ca="1" si="374"/>
        <v/>
      </c>
      <c r="AK107" s="28" t="str">
        <f t="shared" ca="1" si="375"/>
        <v/>
      </c>
      <c r="AL107" s="20" t="str">
        <f t="shared" si="385"/>
        <v>Extra Large General ServiceSteady State Participation Rate</v>
      </c>
      <c r="AM107" s="20" t="str">
        <f t="shared" si="386"/>
        <v xml:space="preserve">Extra Large General ServiceProgram ramp up period </v>
      </c>
      <c r="AN107" s="20" t="str">
        <f t="shared" si="378"/>
        <v>Market PotentialWA</v>
      </c>
      <c r="AO107" s="20" t="str">
        <f t="shared" si="389"/>
        <v>Extra Large General ServiceProgram Dropout Rate (Attrition)</v>
      </c>
    </row>
    <row r="108" spans="1:41" x14ac:dyDescent="0.25">
      <c r="A108" s="2" t="str">
        <f t="shared" si="394"/>
        <v>WAResidentialBehavioralMarket Potential</v>
      </c>
      <c r="B108" t="s">
        <v>151</v>
      </c>
      <c r="C108" t="s">
        <v>13</v>
      </c>
      <c r="D108" t="s">
        <v>100</v>
      </c>
      <c r="E108" t="s">
        <v>284</v>
      </c>
      <c r="F108" t="s">
        <v>74</v>
      </c>
      <c r="G108" s="29">
        <f t="shared" ref="G108:AE108" ca="1" si="414">$AI108*INDEX($AS$9:$BQ$32, MATCH($AJ108, $AR$9:$AR$32, 0),MATCH(G$1,$AS$8:$BQ$8,0))</f>
        <v>0.1</v>
      </c>
      <c r="H108" s="29">
        <f t="shared" ca="1" si="414"/>
        <v>0.16000000000000003</v>
      </c>
      <c r="I108" s="29">
        <f t="shared" ca="1" si="414"/>
        <v>0.2</v>
      </c>
      <c r="J108" s="29">
        <f t="shared" ca="1" si="414"/>
        <v>0.2</v>
      </c>
      <c r="K108" s="29">
        <f t="shared" ca="1" si="414"/>
        <v>0.2</v>
      </c>
      <c r="L108" s="29">
        <f t="shared" ca="1" si="414"/>
        <v>0.2</v>
      </c>
      <c r="M108" s="29">
        <f t="shared" ca="1" si="414"/>
        <v>0.2</v>
      </c>
      <c r="N108" s="29">
        <f t="shared" ca="1" si="414"/>
        <v>0.2</v>
      </c>
      <c r="O108" s="29">
        <f t="shared" ca="1" si="414"/>
        <v>0.2</v>
      </c>
      <c r="P108" s="29">
        <f t="shared" ca="1" si="414"/>
        <v>0.2</v>
      </c>
      <c r="Q108" s="29">
        <f t="shared" ca="1" si="414"/>
        <v>0.2</v>
      </c>
      <c r="R108" s="29">
        <f t="shared" ca="1" si="414"/>
        <v>0.2</v>
      </c>
      <c r="S108" s="29">
        <f t="shared" ca="1" si="414"/>
        <v>0.2</v>
      </c>
      <c r="T108" s="29">
        <f t="shared" ca="1" si="414"/>
        <v>0.2</v>
      </c>
      <c r="U108" s="29">
        <f t="shared" ca="1" si="414"/>
        <v>0.2</v>
      </c>
      <c r="V108" s="29">
        <f t="shared" ca="1" si="414"/>
        <v>0.2</v>
      </c>
      <c r="W108" s="29">
        <f t="shared" ca="1" si="414"/>
        <v>0.2</v>
      </c>
      <c r="X108" s="29">
        <f t="shared" ca="1" si="414"/>
        <v>0.2</v>
      </c>
      <c r="Y108" s="29">
        <f t="shared" ca="1" si="414"/>
        <v>0.2</v>
      </c>
      <c r="Z108" s="29">
        <f t="shared" ca="1" si="414"/>
        <v>0.2</v>
      </c>
      <c r="AA108" s="29">
        <f t="shared" ca="1" si="414"/>
        <v>0.2</v>
      </c>
      <c r="AB108" s="29">
        <f t="shared" ca="1" si="414"/>
        <v>0.2</v>
      </c>
      <c r="AC108" s="29">
        <f t="shared" ca="1" si="414"/>
        <v>0.2</v>
      </c>
      <c r="AD108" s="29">
        <f t="shared" ca="1" si="414"/>
        <v>0.2</v>
      </c>
      <c r="AE108" s="29">
        <f t="shared" ca="1" si="414"/>
        <v>0.2</v>
      </c>
      <c r="AF108" s="33" t="str">
        <f t="shared" ca="1" si="372"/>
        <v>high rate based on PG&amp;E rollout with six waves http://www.calmac.org/publications/DNVGL_PGE_HERs_2015_final_to_calmac.pdf --&gt; PC study has high case at 20%</v>
      </c>
      <c r="AG108" s="38"/>
      <c r="AH108" s="39"/>
      <c r="AI108" s="28">
        <f t="shared" ca="1" si="373"/>
        <v>0.2</v>
      </c>
      <c r="AJ108">
        <f t="shared" ca="1" si="374"/>
        <v>3</v>
      </c>
      <c r="AK108" s="28">
        <f t="shared" ca="1" si="375"/>
        <v>0.02</v>
      </c>
      <c r="AL108" s="20" t="str">
        <f t="shared" si="385"/>
        <v>ResidentialSteady State Participation Rate</v>
      </c>
      <c r="AM108" s="20" t="str">
        <f t="shared" si="386"/>
        <v xml:space="preserve">ResidentialProgram ramp up period </v>
      </c>
      <c r="AN108" s="20" t="str">
        <f t="shared" si="378"/>
        <v>Market PotentialWA</v>
      </c>
      <c r="AO108" s="20" t="str">
        <f t="shared" si="389"/>
        <v>ResidentialProgram Dropout Rate (Attrition)</v>
      </c>
    </row>
    <row r="109" spans="1:41" x14ac:dyDescent="0.25">
      <c r="A109" s="2" t="str">
        <f t="shared" si="394"/>
        <v>WAResidentialBehavioralProgram Dropout Rate (Attrition)</v>
      </c>
      <c r="B109" t="s">
        <v>151</v>
      </c>
      <c r="C109" t="s">
        <v>13</v>
      </c>
      <c r="D109" t="s">
        <v>100</v>
      </c>
      <c r="E109" t="s">
        <v>75</v>
      </c>
      <c r="F109" t="s">
        <v>12</v>
      </c>
      <c r="G109" s="29">
        <f ca="1">$AK109</f>
        <v>0.02</v>
      </c>
      <c r="H109" s="29">
        <f t="shared" ref="H109:AE109" ca="1" si="415">$AK109</f>
        <v>0.02</v>
      </c>
      <c r="I109" s="29">
        <f t="shared" ca="1" si="415"/>
        <v>0.02</v>
      </c>
      <c r="J109" s="29">
        <f t="shared" ca="1" si="415"/>
        <v>0.02</v>
      </c>
      <c r="K109" s="29">
        <f t="shared" ca="1" si="415"/>
        <v>0.02</v>
      </c>
      <c r="L109" s="29">
        <f t="shared" ca="1" si="415"/>
        <v>0.02</v>
      </c>
      <c r="M109" s="29">
        <f t="shared" ca="1" si="415"/>
        <v>0.02</v>
      </c>
      <c r="N109" s="29">
        <f t="shared" ca="1" si="415"/>
        <v>0.02</v>
      </c>
      <c r="O109" s="29">
        <f t="shared" ca="1" si="415"/>
        <v>0.02</v>
      </c>
      <c r="P109" s="29">
        <f t="shared" ca="1" si="415"/>
        <v>0.02</v>
      </c>
      <c r="Q109" s="29">
        <f t="shared" ca="1" si="415"/>
        <v>0.02</v>
      </c>
      <c r="R109" s="29">
        <f t="shared" ca="1" si="415"/>
        <v>0.02</v>
      </c>
      <c r="S109" s="29">
        <f t="shared" ca="1" si="415"/>
        <v>0.02</v>
      </c>
      <c r="T109" s="29">
        <f t="shared" ca="1" si="415"/>
        <v>0.02</v>
      </c>
      <c r="U109" s="29">
        <f t="shared" ca="1" si="415"/>
        <v>0.02</v>
      </c>
      <c r="V109" s="29">
        <f t="shared" ca="1" si="415"/>
        <v>0.02</v>
      </c>
      <c r="W109" s="29">
        <f t="shared" ca="1" si="415"/>
        <v>0.02</v>
      </c>
      <c r="X109" s="29">
        <f t="shared" ca="1" si="415"/>
        <v>0.02</v>
      </c>
      <c r="Y109" s="29">
        <f t="shared" ca="1" si="415"/>
        <v>0.02</v>
      </c>
      <c r="Z109" s="29">
        <f t="shared" ca="1" si="415"/>
        <v>0.02</v>
      </c>
      <c r="AA109" s="29">
        <f t="shared" ca="1" si="415"/>
        <v>0.02</v>
      </c>
      <c r="AB109" s="29">
        <f t="shared" ca="1" si="415"/>
        <v>0.02</v>
      </c>
      <c r="AC109" s="29">
        <f t="shared" ca="1" si="415"/>
        <v>0.02</v>
      </c>
      <c r="AD109" s="29">
        <f t="shared" ca="1" si="415"/>
        <v>0.02</v>
      </c>
      <c r="AE109" s="29">
        <f t="shared" ca="1" si="415"/>
        <v>0.02</v>
      </c>
      <c r="AF109" s="33" t="str">
        <f t="shared" ca="1" si="372"/>
        <v>high rate based on PG&amp;E rollout with six waves http://www.calmac.org/publications/DNVGL_PGE_HERs_2015_final_to_calmac.pdf --&gt; PC study has high case at 20%</v>
      </c>
      <c r="AG109" s="38"/>
      <c r="AH109" s="39"/>
      <c r="AI109" s="28">
        <f t="shared" ca="1" si="373"/>
        <v>0.2</v>
      </c>
      <c r="AJ109">
        <f t="shared" ca="1" si="374"/>
        <v>3</v>
      </c>
      <c r="AK109" s="28">
        <f t="shared" ca="1" si="375"/>
        <v>0.02</v>
      </c>
      <c r="AL109" s="20" t="str">
        <f t="shared" si="385"/>
        <v>ResidentialSteady State Participation Rate</v>
      </c>
      <c r="AM109" s="20" t="str">
        <f t="shared" si="386"/>
        <v xml:space="preserve">ResidentialProgram ramp up period </v>
      </c>
      <c r="AN109" s="20" t="str">
        <f t="shared" si="378"/>
        <v>Market PotentialWA</v>
      </c>
      <c r="AO109" s="20" t="str">
        <f t="shared" si="389"/>
        <v>ResidentialProgram Dropout Rate (Attrition)</v>
      </c>
    </row>
    <row r="110" spans="1:41" x14ac:dyDescent="0.25">
      <c r="A110" s="2" t="str">
        <f t="shared" si="394"/>
        <v>WAResidentialPilot-Time-of-Use Opt-inMarket Potential</v>
      </c>
      <c r="B110" t="s">
        <v>151</v>
      </c>
      <c r="C110" t="s">
        <v>13</v>
      </c>
      <c r="D110" t="s">
        <v>582</v>
      </c>
      <c r="E110" t="s">
        <v>284</v>
      </c>
      <c r="F110" t="s">
        <v>74</v>
      </c>
      <c r="G110" s="29">
        <f t="shared" ref="G110:AE110" ca="1" si="416">$AI110*INDEX($AS$9:$BQ$32, MATCH($AJ110, $AR$9:$AR$32, 0),MATCH(G$1,$AS$8:$BQ$8,0))</f>
        <v>2.0500000000000002E-3</v>
      </c>
      <c r="H110" s="29">
        <f t="shared" ca="1" si="416"/>
        <v>3.2800000000000004E-3</v>
      </c>
      <c r="I110" s="29">
        <f t="shared" ca="1" si="416"/>
        <v>4.1000000000000003E-3</v>
      </c>
      <c r="J110" s="29">
        <f t="shared" ca="1" si="416"/>
        <v>0</v>
      </c>
      <c r="K110" s="29">
        <f t="shared" ca="1" si="416"/>
        <v>0</v>
      </c>
      <c r="L110" s="29">
        <f t="shared" ca="1" si="416"/>
        <v>0</v>
      </c>
      <c r="M110" s="29">
        <f t="shared" ca="1" si="416"/>
        <v>0</v>
      </c>
      <c r="N110" s="29">
        <f t="shared" ca="1" si="416"/>
        <v>0</v>
      </c>
      <c r="O110" s="29">
        <f t="shared" ca="1" si="416"/>
        <v>0</v>
      </c>
      <c r="P110" s="29">
        <f t="shared" ca="1" si="416"/>
        <v>0</v>
      </c>
      <c r="Q110" s="29">
        <f t="shared" ca="1" si="416"/>
        <v>0</v>
      </c>
      <c r="R110" s="29">
        <f t="shared" ca="1" si="416"/>
        <v>0</v>
      </c>
      <c r="S110" s="29">
        <f t="shared" ca="1" si="416"/>
        <v>0</v>
      </c>
      <c r="T110" s="29">
        <f t="shared" ca="1" si="416"/>
        <v>0</v>
      </c>
      <c r="U110" s="29">
        <f t="shared" ca="1" si="416"/>
        <v>0</v>
      </c>
      <c r="V110" s="29">
        <f t="shared" ca="1" si="416"/>
        <v>0</v>
      </c>
      <c r="W110" s="29">
        <f t="shared" ca="1" si="416"/>
        <v>0</v>
      </c>
      <c r="X110" s="29">
        <f t="shared" ca="1" si="416"/>
        <v>0</v>
      </c>
      <c r="Y110" s="29">
        <f t="shared" ca="1" si="416"/>
        <v>0</v>
      </c>
      <c r="Z110" s="29">
        <f t="shared" ca="1" si="416"/>
        <v>0</v>
      </c>
      <c r="AA110" s="29">
        <f t="shared" ca="1" si="416"/>
        <v>0</v>
      </c>
      <c r="AB110" s="29">
        <f t="shared" ca="1" si="416"/>
        <v>0</v>
      </c>
      <c r="AC110" s="29">
        <f t="shared" ca="1" si="416"/>
        <v>0</v>
      </c>
      <c r="AD110" s="29">
        <f t="shared" ca="1" si="416"/>
        <v>0</v>
      </c>
      <c r="AE110" s="29">
        <f t="shared" ca="1" si="416"/>
        <v>0</v>
      </c>
      <c r="AF110" s="33" t="str">
        <f t="shared" ca="1" si="372"/>
        <v>Modified for pilot scope</v>
      </c>
      <c r="AG110" s="38"/>
      <c r="AH110" s="39"/>
      <c r="AI110" s="28">
        <f t="shared" ca="1" si="373"/>
        <v>4.1000000000000003E-3</v>
      </c>
      <c r="AJ110">
        <f t="shared" ca="1" si="374"/>
        <v>3.5</v>
      </c>
      <c r="AK110" s="28">
        <f t="shared" ca="1" si="375"/>
        <v>0.01</v>
      </c>
      <c r="AL110" s="20" t="str">
        <f t="shared" si="385"/>
        <v>ResidentialSteady State Participation Rate</v>
      </c>
      <c r="AM110" s="20" t="str">
        <f t="shared" si="386"/>
        <v xml:space="preserve">ResidentialProgram ramp up period </v>
      </c>
      <c r="AN110" s="20" t="str">
        <f t="shared" si="378"/>
        <v>Market PotentialWA</v>
      </c>
      <c r="AO110" s="20" t="str">
        <f t="shared" si="389"/>
        <v>ResidentialProgram Dropout Rate (Attrition)</v>
      </c>
    </row>
    <row r="111" spans="1:41" x14ac:dyDescent="0.25">
      <c r="A111" s="2" t="str">
        <f t="shared" si="394"/>
        <v>WAResidentialPilot-Time-of-Use Opt-inProgram Dropout Rate (Attrition)</v>
      </c>
      <c r="B111" t="s">
        <v>151</v>
      </c>
      <c r="C111" t="s">
        <v>13</v>
      </c>
      <c r="D111" t="s">
        <v>582</v>
      </c>
      <c r="E111" t="s">
        <v>75</v>
      </c>
      <c r="F111" t="s">
        <v>12</v>
      </c>
      <c r="G111" s="29">
        <f t="shared" ref="G111:AE111" ca="1" si="417">$AK111</f>
        <v>0.01</v>
      </c>
      <c r="H111" s="29">
        <f t="shared" ca="1" si="417"/>
        <v>0.01</v>
      </c>
      <c r="I111" s="29">
        <f t="shared" ca="1" si="417"/>
        <v>0.01</v>
      </c>
      <c r="J111" s="29">
        <f t="shared" ca="1" si="417"/>
        <v>0.01</v>
      </c>
      <c r="K111" s="29">
        <f t="shared" ca="1" si="417"/>
        <v>0.01</v>
      </c>
      <c r="L111" s="29">
        <f t="shared" ca="1" si="417"/>
        <v>0.01</v>
      </c>
      <c r="M111" s="29">
        <f t="shared" ca="1" si="417"/>
        <v>0.01</v>
      </c>
      <c r="N111" s="29">
        <f t="shared" ca="1" si="417"/>
        <v>0.01</v>
      </c>
      <c r="O111" s="29">
        <f t="shared" ca="1" si="417"/>
        <v>0.01</v>
      </c>
      <c r="P111" s="29">
        <f t="shared" ca="1" si="417"/>
        <v>0.01</v>
      </c>
      <c r="Q111" s="29">
        <f t="shared" ca="1" si="417"/>
        <v>0.01</v>
      </c>
      <c r="R111" s="29">
        <f t="shared" ca="1" si="417"/>
        <v>0.01</v>
      </c>
      <c r="S111" s="29">
        <f t="shared" ca="1" si="417"/>
        <v>0.01</v>
      </c>
      <c r="T111" s="29">
        <f t="shared" ca="1" si="417"/>
        <v>0.01</v>
      </c>
      <c r="U111" s="29">
        <f t="shared" ca="1" si="417"/>
        <v>0.01</v>
      </c>
      <c r="V111" s="29">
        <f t="shared" ca="1" si="417"/>
        <v>0.01</v>
      </c>
      <c r="W111" s="29">
        <f t="shared" ca="1" si="417"/>
        <v>0.01</v>
      </c>
      <c r="X111" s="29">
        <f t="shared" ca="1" si="417"/>
        <v>0.01</v>
      </c>
      <c r="Y111" s="29">
        <f t="shared" ca="1" si="417"/>
        <v>0.01</v>
      </c>
      <c r="Z111" s="29">
        <f t="shared" ca="1" si="417"/>
        <v>0.01</v>
      </c>
      <c r="AA111" s="29">
        <f t="shared" ca="1" si="417"/>
        <v>0.01</v>
      </c>
      <c r="AB111" s="29">
        <f t="shared" ca="1" si="417"/>
        <v>0.01</v>
      </c>
      <c r="AC111" s="29">
        <f t="shared" ca="1" si="417"/>
        <v>0.01</v>
      </c>
      <c r="AD111" s="29">
        <f t="shared" ca="1" si="417"/>
        <v>0.01</v>
      </c>
      <c r="AE111" s="29">
        <f t="shared" ca="1" si="417"/>
        <v>0.01</v>
      </c>
      <c r="AF111" s="33" t="str">
        <f t="shared" ca="1" si="372"/>
        <v>Modified for pilot scope</v>
      </c>
      <c r="AG111" s="38"/>
      <c r="AH111" s="39"/>
      <c r="AI111" s="28">
        <f t="shared" ca="1" si="373"/>
        <v>4.1000000000000003E-3</v>
      </c>
      <c r="AJ111">
        <f t="shared" ca="1" si="374"/>
        <v>3.5</v>
      </c>
      <c r="AK111" s="28">
        <f t="shared" ca="1" si="375"/>
        <v>0.01</v>
      </c>
      <c r="AL111" s="20" t="str">
        <f t="shared" si="385"/>
        <v>ResidentialSteady State Participation Rate</v>
      </c>
      <c r="AM111" s="20" t="str">
        <f t="shared" si="386"/>
        <v xml:space="preserve">ResidentialProgram ramp up period </v>
      </c>
      <c r="AN111" s="20" t="str">
        <f t="shared" si="378"/>
        <v>Market PotentialWA</v>
      </c>
      <c r="AO111" s="20" t="str">
        <f t="shared" si="389"/>
        <v>ResidentialProgram Dropout Rate (Attrition)</v>
      </c>
    </row>
    <row r="112" spans="1:41" x14ac:dyDescent="0.25">
      <c r="A112" s="2" t="str">
        <f t="shared" si="394"/>
        <v>WAGeneral ServicePilot-Time-of-Use Opt-inMarket Potential</v>
      </c>
      <c r="B112" t="s">
        <v>151</v>
      </c>
      <c r="C112" t="s">
        <v>232</v>
      </c>
      <c r="D112" t="s">
        <v>582</v>
      </c>
      <c r="E112" t="s">
        <v>284</v>
      </c>
      <c r="F112" t="s">
        <v>74</v>
      </c>
      <c r="G112" s="29">
        <f t="shared" ref="G112:AE112" ca="1" si="418">$AI112*INDEX($AS$9:$BQ$32, MATCH($AJ112, $AR$9:$AR$32, 0),MATCH(G$1,$AS$8:$BQ$8,0))</f>
        <v>2.0500000000000002E-3</v>
      </c>
      <c r="H112" s="29">
        <f t="shared" ca="1" si="418"/>
        <v>3.2800000000000004E-3</v>
      </c>
      <c r="I112" s="29">
        <f t="shared" ca="1" si="418"/>
        <v>4.1000000000000003E-3</v>
      </c>
      <c r="J112" s="29">
        <f t="shared" ca="1" si="418"/>
        <v>0</v>
      </c>
      <c r="K112" s="29">
        <f t="shared" ca="1" si="418"/>
        <v>0</v>
      </c>
      <c r="L112" s="29">
        <f t="shared" ca="1" si="418"/>
        <v>0</v>
      </c>
      <c r="M112" s="29">
        <f t="shared" ca="1" si="418"/>
        <v>0</v>
      </c>
      <c r="N112" s="29">
        <f t="shared" ca="1" si="418"/>
        <v>0</v>
      </c>
      <c r="O112" s="29">
        <f t="shared" ca="1" si="418"/>
        <v>0</v>
      </c>
      <c r="P112" s="29">
        <f t="shared" ca="1" si="418"/>
        <v>0</v>
      </c>
      <c r="Q112" s="29">
        <f t="shared" ca="1" si="418"/>
        <v>0</v>
      </c>
      <c r="R112" s="29">
        <f t="shared" ca="1" si="418"/>
        <v>0</v>
      </c>
      <c r="S112" s="29">
        <f t="shared" ca="1" si="418"/>
        <v>0</v>
      </c>
      <c r="T112" s="29">
        <f t="shared" ca="1" si="418"/>
        <v>0</v>
      </c>
      <c r="U112" s="29">
        <f t="shared" ca="1" si="418"/>
        <v>0</v>
      </c>
      <c r="V112" s="29">
        <f t="shared" ca="1" si="418"/>
        <v>0</v>
      </c>
      <c r="W112" s="29">
        <f t="shared" ca="1" si="418"/>
        <v>0</v>
      </c>
      <c r="X112" s="29">
        <f t="shared" ca="1" si="418"/>
        <v>0</v>
      </c>
      <c r="Y112" s="29">
        <f t="shared" ca="1" si="418"/>
        <v>0</v>
      </c>
      <c r="Z112" s="29">
        <f t="shared" ca="1" si="418"/>
        <v>0</v>
      </c>
      <c r="AA112" s="29">
        <f t="shared" ca="1" si="418"/>
        <v>0</v>
      </c>
      <c r="AB112" s="29">
        <f t="shared" ca="1" si="418"/>
        <v>0</v>
      </c>
      <c r="AC112" s="29">
        <f t="shared" ca="1" si="418"/>
        <v>0</v>
      </c>
      <c r="AD112" s="29">
        <f t="shared" ca="1" si="418"/>
        <v>0</v>
      </c>
      <c r="AE112" s="29">
        <f t="shared" ca="1" si="418"/>
        <v>0</v>
      </c>
      <c r="AF112" s="33" t="str">
        <f t="shared" ca="1" si="372"/>
        <v>Modified for pilot scope</v>
      </c>
      <c r="AG112" s="38"/>
      <c r="AH112" s="39"/>
      <c r="AI112" s="28">
        <f t="shared" ca="1" si="373"/>
        <v>4.1000000000000003E-3</v>
      </c>
      <c r="AJ112">
        <f t="shared" ca="1" si="374"/>
        <v>3.5</v>
      </c>
      <c r="AK112" s="28">
        <f t="shared" ca="1" si="375"/>
        <v>0.01</v>
      </c>
      <c r="AL112" s="20" t="str">
        <f t="shared" si="385"/>
        <v>General ServiceSteady State Participation Rate</v>
      </c>
      <c r="AM112" s="20" t="str">
        <f t="shared" si="386"/>
        <v xml:space="preserve">General ServiceProgram ramp up period </v>
      </c>
      <c r="AN112" s="20" t="str">
        <f t="shared" si="378"/>
        <v>Market PotentialWA</v>
      </c>
      <c r="AO112" s="20" t="str">
        <f t="shared" si="389"/>
        <v>General ServiceProgram Dropout Rate (Attrition)</v>
      </c>
    </row>
    <row r="113" spans="1:41" x14ac:dyDescent="0.25">
      <c r="A113" s="2" t="str">
        <f t="shared" si="394"/>
        <v>WAGeneral ServicePilot-Time-of-Use Opt-inProgram Dropout Rate (Attrition)</v>
      </c>
      <c r="B113" t="s">
        <v>151</v>
      </c>
      <c r="C113" t="s">
        <v>232</v>
      </c>
      <c r="D113" t="s">
        <v>582</v>
      </c>
      <c r="E113" t="s">
        <v>75</v>
      </c>
      <c r="F113" t="s">
        <v>12</v>
      </c>
      <c r="G113" s="29">
        <f t="shared" ref="G113:AE113" ca="1" si="419">$AK113</f>
        <v>0.01</v>
      </c>
      <c r="H113" s="29">
        <f t="shared" ca="1" si="419"/>
        <v>0.01</v>
      </c>
      <c r="I113" s="29">
        <f t="shared" ca="1" si="419"/>
        <v>0.01</v>
      </c>
      <c r="J113" s="29">
        <f t="shared" ca="1" si="419"/>
        <v>0.01</v>
      </c>
      <c r="K113" s="29">
        <f t="shared" ca="1" si="419"/>
        <v>0.01</v>
      </c>
      <c r="L113" s="29">
        <f t="shared" ca="1" si="419"/>
        <v>0.01</v>
      </c>
      <c r="M113" s="29">
        <f t="shared" ca="1" si="419"/>
        <v>0.01</v>
      </c>
      <c r="N113" s="29">
        <f t="shared" ca="1" si="419"/>
        <v>0.01</v>
      </c>
      <c r="O113" s="29">
        <f t="shared" ca="1" si="419"/>
        <v>0.01</v>
      </c>
      <c r="P113" s="29">
        <f t="shared" ca="1" si="419"/>
        <v>0.01</v>
      </c>
      <c r="Q113" s="29">
        <f t="shared" ca="1" si="419"/>
        <v>0.01</v>
      </c>
      <c r="R113" s="29">
        <f t="shared" ca="1" si="419"/>
        <v>0.01</v>
      </c>
      <c r="S113" s="29">
        <f t="shared" ca="1" si="419"/>
        <v>0.01</v>
      </c>
      <c r="T113" s="29">
        <f t="shared" ca="1" si="419"/>
        <v>0.01</v>
      </c>
      <c r="U113" s="29">
        <f t="shared" ca="1" si="419"/>
        <v>0.01</v>
      </c>
      <c r="V113" s="29">
        <f t="shared" ca="1" si="419"/>
        <v>0.01</v>
      </c>
      <c r="W113" s="29">
        <f t="shared" ca="1" si="419"/>
        <v>0.01</v>
      </c>
      <c r="X113" s="29">
        <f t="shared" ca="1" si="419"/>
        <v>0.01</v>
      </c>
      <c r="Y113" s="29">
        <f t="shared" ca="1" si="419"/>
        <v>0.01</v>
      </c>
      <c r="Z113" s="29">
        <f t="shared" ca="1" si="419"/>
        <v>0.01</v>
      </c>
      <c r="AA113" s="29">
        <f t="shared" ca="1" si="419"/>
        <v>0.01</v>
      </c>
      <c r="AB113" s="29">
        <f t="shared" ca="1" si="419"/>
        <v>0.01</v>
      </c>
      <c r="AC113" s="29">
        <f t="shared" ca="1" si="419"/>
        <v>0.01</v>
      </c>
      <c r="AD113" s="29">
        <f t="shared" ca="1" si="419"/>
        <v>0.01</v>
      </c>
      <c r="AE113" s="29">
        <f t="shared" ca="1" si="419"/>
        <v>0.01</v>
      </c>
      <c r="AF113" s="33" t="str">
        <f t="shared" ca="1" si="372"/>
        <v>Modified for pilot scope</v>
      </c>
      <c r="AG113" s="38"/>
      <c r="AH113" s="39"/>
      <c r="AI113" s="28">
        <f t="shared" ca="1" si="373"/>
        <v>4.1000000000000003E-3</v>
      </c>
      <c r="AJ113">
        <f t="shared" ca="1" si="374"/>
        <v>3.5</v>
      </c>
      <c r="AK113" s="28">
        <f t="shared" ca="1" si="375"/>
        <v>0.01</v>
      </c>
      <c r="AL113" s="20" t="str">
        <f t="shared" si="385"/>
        <v>General ServiceSteady State Participation Rate</v>
      </c>
      <c r="AM113" s="20" t="str">
        <f t="shared" si="386"/>
        <v xml:space="preserve">General ServiceProgram ramp up period </v>
      </c>
      <c r="AN113" s="20" t="str">
        <f t="shared" si="378"/>
        <v>Market PotentialWA</v>
      </c>
      <c r="AO113" s="20" t="str">
        <f t="shared" si="389"/>
        <v>General ServiceProgram Dropout Rate (Attrition)</v>
      </c>
    </row>
    <row r="114" spans="1:41" x14ac:dyDescent="0.25">
      <c r="A114" s="2" t="str">
        <f t="shared" si="394"/>
        <v>WAResidentialParent-Time-of-Use Opt-inMarket Potential</v>
      </c>
      <c r="B114" t="s">
        <v>151</v>
      </c>
      <c r="C114" t="s">
        <v>13</v>
      </c>
      <c r="D114" t="s">
        <v>581</v>
      </c>
      <c r="E114" t="s">
        <v>284</v>
      </c>
      <c r="F114" t="s">
        <v>74</v>
      </c>
      <c r="G114" s="541">
        <v>8.1978052192911554E-3</v>
      </c>
      <c r="H114" s="541">
        <v>8.0863739523061393E-3</v>
      </c>
      <c r="I114" s="542">
        <v>0.02</v>
      </c>
      <c r="J114" s="541">
        <v>3.9000000000000007E-2</v>
      </c>
      <c r="K114" s="541">
        <v>9.0999999999999998E-2</v>
      </c>
      <c r="L114" s="541">
        <v>0.11700000000000002</v>
      </c>
      <c r="M114" s="541">
        <v>0.13</v>
      </c>
      <c r="N114" s="541">
        <v>0.13</v>
      </c>
      <c r="O114" s="29">
        <f t="shared" ref="O114:AE114" ca="1" si="420">$AI114*INDEX($AS$9:$BQ$32, MATCH($AJ114, $AR$9:$AR$32, 0),MATCH(O$1,$AS$8:$BQ$8,0))</f>
        <v>0.13</v>
      </c>
      <c r="P114" s="29">
        <f t="shared" ca="1" si="420"/>
        <v>0.13</v>
      </c>
      <c r="Q114" s="29">
        <f t="shared" ca="1" si="420"/>
        <v>0.13</v>
      </c>
      <c r="R114" s="29">
        <f t="shared" ca="1" si="420"/>
        <v>0.13</v>
      </c>
      <c r="S114" s="29">
        <f t="shared" ca="1" si="420"/>
        <v>0.13</v>
      </c>
      <c r="T114" s="29">
        <f t="shared" ca="1" si="420"/>
        <v>0.13</v>
      </c>
      <c r="U114" s="29">
        <f t="shared" ca="1" si="420"/>
        <v>0.13</v>
      </c>
      <c r="V114" s="29">
        <f t="shared" ca="1" si="420"/>
        <v>0.13</v>
      </c>
      <c r="W114" s="29">
        <f t="shared" ca="1" si="420"/>
        <v>0.13</v>
      </c>
      <c r="X114" s="29">
        <f t="shared" ca="1" si="420"/>
        <v>0.13</v>
      </c>
      <c r="Y114" s="29">
        <f t="shared" ca="1" si="420"/>
        <v>0.13</v>
      </c>
      <c r="Z114" s="29">
        <f t="shared" ca="1" si="420"/>
        <v>0.13</v>
      </c>
      <c r="AA114" s="29">
        <f t="shared" ca="1" si="420"/>
        <v>0.13</v>
      </c>
      <c r="AB114" s="29">
        <f t="shared" ca="1" si="420"/>
        <v>0.13</v>
      </c>
      <c r="AC114" s="29">
        <f t="shared" ca="1" si="420"/>
        <v>0.13</v>
      </c>
      <c r="AD114" s="29">
        <f t="shared" ca="1" si="420"/>
        <v>0.13</v>
      </c>
      <c r="AE114" s="29">
        <f t="shared" ca="1" si="420"/>
        <v>0.13</v>
      </c>
      <c r="AF114" s="33" t="str">
        <f t="shared" ca="1" si="372"/>
        <v>Brattle Analysis and Estimate</v>
      </c>
      <c r="AG114" s="38"/>
      <c r="AH114" s="39"/>
      <c r="AI114" s="28">
        <f t="shared" ca="1" si="373"/>
        <v>0.13</v>
      </c>
      <c r="AJ114">
        <f t="shared" ca="1" si="374"/>
        <v>5</v>
      </c>
      <c r="AK114" s="28">
        <f t="shared" ca="1" si="375"/>
        <v>0.01</v>
      </c>
      <c r="AL114" s="20" t="str">
        <f t="shared" si="385"/>
        <v>ResidentialSteady State Participation Rate</v>
      </c>
      <c r="AM114" s="20" t="str">
        <f t="shared" si="386"/>
        <v xml:space="preserve">ResidentialProgram ramp up period </v>
      </c>
      <c r="AN114" s="20" t="str">
        <f t="shared" si="378"/>
        <v>Market PotentialWA</v>
      </c>
      <c r="AO114" s="20" t="str">
        <f t="shared" ref="AO114:AO141" si="421">C114&amp;$AK$1</f>
        <v>ResidentialProgram Dropout Rate (Attrition)</v>
      </c>
    </row>
    <row r="115" spans="1:41" x14ac:dyDescent="0.25">
      <c r="A115" s="2" t="str">
        <f t="shared" si="394"/>
        <v>WAResidentialParent-Time-of-Use Opt-inProgram Dropout Rate (Attrition)</v>
      </c>
      <c r="B115" t="s">
        <v>151</v>
      </c>
      <c r="C115" t="s">
        <v>13</v>
      </c>
      <c r="D115" t="s">
        <v>581</v>
      </c>
      <c r="E115" t="s">
        <v>75</v>
      </c>
      <c r="F115" t="s">
        <v>12</v>
      </c>
      <c r="G115" s="543">
        <v>0</v>
      </c>
      <c r="H115" s="543">
        <v>0</v>
      </c>
      <c r="I115" s="29">
        <f t="shared" ref="I115:AE115" ca="1" si="422">$AK115</f>
        <v>0.01</v>
      </c>
      <c r="J115" s="29">
        <f t="shared" ca="1" si="422"/>
        <v>0.01</v>
      </c>
      <c r="K115" s="29">
        <f t="shared" ca="1" si="422"/>
        <v>0.01</v>
      </c>
      <c r="L115" s="29">
        <f t="shared" ca="1" si="422"/>
        <v>0.01</v>
      </c>
      <c r="M115" s="29">
        <f t="shared" ca="1" si="422"/>
        <v>0.01</v>
      </c>
      <c r="N115" s="29">
        <f t="shared" ca="1" si="422"/>
        <v>0.01</v>
      </c>
      <c r="O115" s="29">
        <f t="shared" ca="1" si="422"/>
        <v>0.01</v>
      </c>
      <c r="P115" s="29">
        <f t="shared" ca="1" si="422"/>
        <v>0.01</v>
      </c>
      <c r="Q115" s="29">
        <f t="shared" ca="1" si="422"/>
        <v>0.01</v>
      </c>
      <c r="R115" s="29">
        <f t="shared" ca="1" si="422"/>
        <v>0.01</v>
      </c>
      <c r="S115" s="29">
        <f t="shared" ca="1" si="422"/>
        <v>0.01</v>
      </c>
      <c r="T115" s="29">
        <f t="shared" ca="1" si="422"/>
        <v>0.01</v>
      </c>
      <c r="U115" s="29">
        <f t="shared" ca="1" si="422"/>
        <v>0.01</v>
      </c>
      <c r="V115" s="29">
        <f t="shared" ca="1" si="422"/>
        <v>0.01</v>
      </c>
      <c r="W115" s="29">
        <f t="shared" ca="1" si="422"/>
        <v>0.01</v>
      </c>
      <c r="X115" s="29">
        <f t="shared" ca="1" si="422"/>
        <v>0.01</v>
      </c>
      <c r="Y115" s="29">
        <f t="shared" ca="1" si="422"/>
        <v>0.01</v>
      </c>
      <c r="Z115" s="29">
        <f t="shared" ca="1" si="422"/>
        <v>0.01</v>
      </c>
      <c r="AA115" s="29">
        <f t="shared" ca="1" si="422"/>
        <v>0.01</v>
      </c>
      <c r="AB115" s="29">
        <f t="shared" ca="1" si="422"/>
        <v>0.01</v>
      </c>
      <c r="AC115" s="29">
        <f t="shared" ca="1" si="422"/>
        <v>0.01</v>
      </c>
      <c r="AD115" s="29">
        <f t="shared" ca="1" si="422"/>
        <v>0.01</v>
      </c>
      <c r="AE115" s="29">
        <f t="shared" ca="1" si="422"/>
        <v>0.01</v>
      </c>
      <c r="AF115" s="33" t="str">
        <f t="shared" ca="1" si="372"/>
        <v>Brattle Analysis and Estimate</v>
      </c>
      <c r="AG115" s="38"/>
      <c r="AH115" s="39"/>
      <c r="AI115" s="28">
        <f t="shared" ca="1" si="373"/>
        <v>0.13</v>
      </c>
      <c r="AJ115">
        <f t="shared" ca="1" si="374"/>
        <v>5</v>
      </c>
      <c r="AK115" s="28">
        <f t="shared" ca="1" si="375"/>
        <v>0.01</v>
      </c>
      <c r="AL115" s="20" t="str">
        <f t="shared" si="385"/>
        <v>ResidentialSteady State Participation Rate</v>
      </c>
      <c r="AM115" s="20" t="str">
        <f t="shared" si="386"/>
        <v xml:space="preserve">ResidentialProgram ramp up period </v>
      </c>
      <c r="AN115" s="20" t="str">
        <f t="shared" si="378"/>
        <v>Market PotentialWA</v>
      </c>
      <c r="AO115" s="20" t="str">
        <f t="shared" si="421"/>
        <v>ResidentialProgram Dropout Rate (Attrition)</v>
      </c>
    </row>
    <row r="116" spans="1:41" x14ac:dyDescent="0.25">
      <c r="A116" s="2" t="str">
        <f t="shared" si="394"/>
        <v>WAGeneral ServiceParent-Time-of-Use Opt-inMarket Potential</v>
      </c>
      <c r="B116" t="s">
        <v>151</v>
      </c>
      <c r="C116" t="s">
        <v>232</v>
      </c>
      <c r="D116" t="s">
        <v>581</v>
      </c>
      <c r="E116" t="s">
        <v>284</v>
      </c>
      <c r="F116" t="s">
        <v>74</v>
      </c>
      <c r="G116" s="541">
        <v>4.1147911276231373E-2</v>
      </c>
      <c r="H116" s="541">
        <v>4.0736989909022255E-2</v>
      </c>
      <c r="I116" s="544">
        <v>0.05</v>
      </c>
      <c r="J116" s="544">
        <v>5.5E-2</v>
      </c>
      <c r="K116" s="544">
        <v>0.06</v>
      </c>
      <c r="L116" s="544">
        <v>6.5000000000000002E-2</v>
      </c>
      <c r="M116" s="544">
        <v>7.0000000000000007E-2</v>
      </c>
      <c r="N116" s="29">
        <f t="shared" ref="N116:AE116" ca="1" si="423">$AI116*INDEX($AS$9:$BQ$32, MATCH($AJ116, $AR$9:$AR$32, 0),MATCH(N$1,$AS$8:$BQ$8,0))</f>
        <v>7.0000000000000007E-2</v>
      </c>
      <c r="O116" s="29">
        <f t="shared" ca="1" si="423"/>
        <v>7.0000000000000007E-2</v>
      </c>
      <c r="P116" s="29">
        <f t="shared" ca="1" si="423"/>
        <v>7.0000000000000007E-2</v>
      </c>
      <c r="Q116" s="29">
        <f t="shared" ca="1" si="423"/>
        <v>7.0000000000000007E-2</v>
      </c>
      <c r="R116" s="29">
        <f t="shared" ca="1" si="423"/>
        <v>7.0000000000000007E-2</v>
      </c>
      <c r="S116" s="29">
        <f t="shared" ca="1" si="423"/>
        <v>7.0000000000000007E-2</v>
      </c>
      <c r="T116" s="29">
        <f t="shared" ca="1" si="423"/>
        <v>7.0000000000000007E-2</v>
      </c>
      <c r="U116" s="29">
        <f t="shared" ca="1" si="423"/>
        <v>7.0000000000000007E-2</v>
      </c>
      <c r="V116" s="29">
        <f t="shared" ca="1" si="423"/>
        <v>7.0000000000000007E-2</v>
      </c>
      <c r="W116" s="29">
        <f t="shared" ca="1" si="423"/>
        <v>7.0000000000000007E-2</v>
      </c>
      <c r="X116" s="29">
        <f t="shared" ca="1" si="423"/>
        <v>7.0000000000000007E-2</v>
      </c>
      <c r="Y116" s="29">
        <f t="shared" ca="1" si="423"/>
        <v>7.0000000000000007E-2</v>
      </c>
      <c r="Z116" s="29">
        <f t="shared" ca="1" si="423"/>
        <v>7.0000000000000007E-2</v>
      </c>
      <c r="AA116" s="29">
        <f t="shared" ca="1" si="423"/>
        <v>7.0000000000000007E-2</v>
      </c>
      <c r="AB116" s="29">
        <f t="shared" ca="1" si="423"/>
        <v>7.0000000000000007E-2</v>
      </c>
      <c r="AC116" s="29">
        <f t="shared" ca="1" si="423"/>
        <v>7.0000000000000007E-2</v>
      </c>
      <c r="AD116" s="29">
        <f t="shared" ca="1" si="423"/>
        <v>7.0000000000000007E-2</v>
      </c>
      <c r="AE116" s="29">
        <f t="shared" ca="1" si="423"/>
        <v>7.0000000000000007E-2</v>
      </c>
      <c r="AF116" s="33" t="str">
        <f t="shared" ca="1" si="372"/>
        <v>2024 Avista Update</v>
      </c>
      <c r="AG116" s="38"/>
      <c r="AH116" s="39"/>
      <c r="AI116" s="28">
        <f t="shared" ca="1" si="373"/>
        <v>7.0000000000000007E-2</v>
      </c>
      <c r="AJ116">
        <f t="shared" ca="1" si="374"/>
        <v>5</v>
      </c>
      <c r="AK116" s="28">
        <f t="shared" ca="1" si="375"/>
        <v>0.01</v>
      </c>
      <c r="AL116" s="20" t="str">
        <f t="shared" si="385"/>
        <v>General ServiceSteady State Participation Rate</v>
      </c>
      <c r="AM116" s="20" t="str">
        <f t="shared" si="386"/>
        <v xml:space="preserve">General ServiceProgram ramp up period </v>
      </c>
      <c r="AN116" s="20" t="str">
        <f t="shared" si="378"/>
        <v>Market PotentialWA</v>
      </c>
      <c r="AO116" s="20" t="str">
        <f t="shared" si="421"/>
        <v>General ServiceProgram Dropout Rate (Attrition)</v>
      </c>
    </row>
    <row r="117" spans="1:41" x14ac:dyDescent="0.25">
      <c r="A117" s="2" t="str">
        <f t="shared" si="394"/>
        <v>WAGeneral ServiceParent-Time-of-Use Opt-inProgram Dropout Rate (Attrition)</v>
      </c>
      <c r="B117" t="s">
        <v>151</v>
      </c>
      <c r="C117" t="s">
        <v>232</v>
      </c>
      <c r="D117" t="s">
        <v>581</v>
      </c>
      <c r="E117" t="s">
        <v>75</v>
      </c>
      <c r="F117" t="s">
        <v>12</v>
      </c>
      <c r="G117" s="29">
        <v>0</v>
      </c>
      <c r="H117" s="29">
        <v>0</v>
      </c>
      <c r="I117" s="29">
        <f t="shared" ref="I117:AE117" ca="1" si="424">$AK117</f>
        <v>0.01</v>
      </c>
      <c r="J117" s="29">
        <f t="shared" ca="1" si="424"/>
        <v>0.01</v>
      </c>
      <c r="K117" s="29">
        <f t="shared" ca="1" si="424"/>
        <v>0.01</v>
      </c>
      <c r="L117" s="29">
        <f t="shared" ca="1" si="424"/>
        <v>0.01</v>
      </c>
      <c r="M117" s="29">
        <f t="shared" ca="1" si="424"/>
        <v>0.01</v>
      </c>
      <c r="N117" s="29">
        <f t="shared" ca="1" si="424"/>
        <v>0.01</v>
      </c>
      <c r="O117" s="29">
        <f t="shared" ca="1" si="424"/>
        <v>0.01</v>
      </c>
      <c r="P117" s="29">
        <f t="shared" ca="1" si="424"/>
        <v>0.01</v>
      </c>
      <c r="Q117" s="29">
        <f t="shared" ca="1" si="424"/>
        <v>0.01</v>
      </c>
      <c r="R117" s="29">
        <f t="shared" ca="1" si="424"/>
        <v>0.01</v>
      </c>
      <c r="S117" s="29">
        <f t="shared" ca="1" si="424"/>
        <v>0.01</v>
      </c>
      <c r="T117" s="29">
        <f t="shared" ca="1" si="424"/>
        <v>0.01</v>
      </c>
      <c r="U117" s="29">
        <f t="shared" ca="1" si="424"/>
        <v>0.01</v>
      </c>
      <c r="V117" s="29">
        <f t="shared" ca="1" si="424"/>
        <v>0.01</v>
      </c>
      <c r="W117" s="29">
        <f t="shared" ca="1" si="424"/>
        <v>0.01</v>
      </c>
      <c r="X117" s="29">
        <f t="shared" ca="1" si="424"/>
        <v>0.01</v>
      </c>
      <c r="Y117" s="29">
        <f t="shared" ca="1" si="424"/>
        <v>0.01</v>
      </c>
      <c r="Z117" s="29">
        <f t="shared" ca="1" si="424"/>
        <v>0.01</v>
      </c>
      <c r="AA117" s="29">
        <f t="shared" ca="1" si="424"/>
        <v>0.01</v>
      </c>
      <c r="AB117" s="29">
        <f t="shared" ca="1" si="424"/>
        <v>0.01</v>
      </c>
      <c r="AC117" s="29">
        <f t="shared" ca="1" si="424"/>
        <v>0.01</v>
      </c>
      <c r="AD117" s="29">
        <f t="shared" ca="1" si="424"/>
        <v>0.01</v>
      </c>
      <c r="AE117" s="29">
        <f t="shared" ca="1" si="424"/>
        <v>0.01</v>
      </c>
      <c r="AF117" s="33" t="str">
        <f t="shared" ca="1" si="372"/>
        <v>2024 Avista Update</v>
      </c>
      <c r="AG117" s="38"/>
      <c r="AH117" s="39"/>
      <c r="AI117" s="28">
        <f t="shared" ca="1" si="373"/>
        <v>7.0000000000000007E-2</v>
      </c>
      <c r="AJ117">
        <f t="shared" ca="1" si="374"/>
        <v>5</v>
      </c>
      <c r="AK117" s="28">
        <f t="shared" ca="1" si="375"/>
        <v>0.01</v>
      </c>
      <c r="AL117" s="20" t="str">
        <f t="shared" si="385"/>
        <v>General ServiceSteady State Participation Rate</v>
      </c>
      <c r="AM117" s="20" t="str">
        <f t="shared" si="386"/>
        <v xml:space="preserve">General ServiceProgram ramp up period </v>
      </c>
      <c r="AN117" s="20" t="str">
        <f t="shared" si="378"/>
        <v>Market PotentialWA</v>
      </c>
      <c r="AO117" s="20" t="str">
        <f t="shared" si="421"/>
        <v>General ServiceProgram Dropout Rate (Attrition)</v>
      </c>
    </row>
    <row r="118" spans="1:41" x14ac:dyDescent="0.25">
      <c r="A118" s="2" t="str">
        <f t="shared" si="394"/>
        <v>WALarge General ServiceParent-Time-of-Use Opt-inMarket Potential</v>
      </c>
      <c r="B118" t="s">
        <v>151</v>
      </c>
      <c r="C118" t="s">
        <v>233</v>
      </c>
      <c r="D118" t="s">
        <v>581</v>
      </c>
      <c r="E118" t="s">
        <v>284</v>
      </c>
      <c r="F118" t="s">
        <v>74</v>
      </c>
      <c r="G118" s="29" t="e">
        <f t="shared" ref="G118:AE118" ca="1" si="425">$AI118*INDEX($AS$9:$BQ$32, MATCH($AJ118, $AR$9:$AR$32, 0),MATCH(G$1,$AS$8:$BQ$8,0))</f>
        <v>#VALUE!</v>
      </c>
      <c r="H118" s="29" t="e">
        <f t="shared" ca="1" si="425"/>
        <v>#VALUE!</v>
      </c>
      <c r="I118" s="29" t="e">
        <f t="shared" ca="1" si="425"/>
        <v>#VALUE!</v>
      </c>
      <c r="J118" s="29" t="e">
        <f t="shared" ca="1" si="425"/>
        <v>#VALUE!</v>
      </c>
      <c r="K118" s="29" t="e">
        <f t="shared" ca="1" si="425"/>
        <v>#VALUE!</v>
      </c>
      <c r="L118" s="29" t="e">
        <f t="shared" ca="1" si="425"/>
        <v>#VALUE!</v>
      </c>
      <c r="M118" s="29" t="e">
        <f t="shared" ca="1" si="425"/>
        <v>#VALUE!</v>
      </c>
      <c r="N118" s="29" t="e">
        <f t="shared" ca="1" si="425"/>
        <v>#VALUE!</v>
      </c>
      <c r="O118" s="29" t="e">
        <f t="shared" ca="1" si="425"/>
        <v>#VALUE!</v>
      </c>
      <c r="P118" s="29" t="e">
        <f t="shared" ca="1" si="425"/>
        <v>#VALUE!</v>
      </c>
      <c r="Q118" s="29" t="e">
        <f t="shared" ca="1" si="425"/>
        <v>#VALUE!</v>
      </c>
      <c r="R118" s="29" t="e">
        <f t="shared" ca="1" si="425"/>
        <v>#VALUE!</v>
      </c>
      <c r="S118" s="29" t="e">
        <f t="shared" ca="1" si="425"/>
        <v>#VALUE!</v>
      </c>
      <c r="T118" s="29" t="e">
        <f t="shared" ca="1" si="425"/>
        <v>#VALUE!</v>
      </c>
      <c r="U118" s="29" t="e">
        <f t="shared" ca="1" si="425"/>
        <v>#VALUE!</v>
      </c>
      <c r="V118" s="29" t="e">
        <f t="shared" ca="1" si="425"/>
        <v>#VALUE!</v>
      </c>
      <c r="W118" s="29" t="e">
        <f t="shared" ca="1" si="425"/>
        <v>#VALUE!</v>
      </c>
      <c r="X118" s="29" t="e">
        <f t="shared" ca="1" si="425"/>
        <v>#VALUE!</v>
      </c>
      <c r="Y118" s="29" t="e">
        <f t="shared" ca="1" si="425"/>
        <v>#VALUE!</v>
      </c>
      <c r="Z118" s="29" t="e">
        <f t="shared" ca="1" si="425"/>
        <v>#VALUE!</v>
      </c>
      <c r="AA118" s="29" t="e">
        <f t="shared" ca="1" si="425"/>
        <v>#VALUE!</v>
      </c>
      <c r="AB118" s="29" t="e">
        <f t="shared" ca="1" si="425"/>
        <v>#VALUE!</v>
      </c>
      <c r="AC118" s="29" t="e">
        <f t="shared" ca="1" si="425"/>
        <v>#VALUE!</v>
      </c>
      <c r="AD118" s="29" t="e">
        <f t="shared" ca="1" si="425"/>
        <v>#VALUE!</v>
      </c>
      <c r="AE118" s="29" t="e">
        <f t="shared" ca="1" si="425"/>
        <v>#VALUE!</v>
      </c>
      <c r="AF118" s="33" t="str">
        <f t="shared" ca="1" si="372"/>
        <v/>
      </c>
      <c r="AG118" s="38"/>
      <c r="AH118" s="39"/>
      <c r="AI118" s="28" t="str">
        <f t="shared" ca="1" si="373"/>
        <v/>
      </c>
      <c r="AJ118" t="str">
        <f t="shared" ca="1" si="374"/>
        <v/>
      </c>
      <c r="AK118" s="28" t="str">
        <f t="shared" ca="1" si="375"/>
        <v/>
      </c>
      <c r="AL118" s="20" t="str">
        <f t="shared" si="385"/>
        <v>Large General ServiceSteady State Participation Rate</v>
      </c>
      <c r="AM118" s="20" t="str">
        <f t="shared" si="386"/>
        <v xml:space="preserve">Large General ServiceProgram ramp up period </v>
      </c>
      <c r="AN118" s="20" t="str">
        <f t="shared" si="378"/>
        <v>Market PotentialWA</v>
      </c>
      <c r="AO118" s="20" t="str">
        <f t="shared" si="421"/>
        <v>Large General ServiceProgram Dropout Rate (Attrition)</v>
      </c>
    </row>
    <row r="119" spans="1:41" x14ac:dyDescent="0.25">
      <c r="A119" s="2" t="str">
        <f t="shared" si="394"/>
        <v>WALarge General ServiceParent-Time-of-Use Opt-inProgram Dropout Rate (Attrition)</v>
      </c>
      <c r="B119" t="s">
        <v>151</v>
      </c>
      <c r="C119" t="s">
        <v>233</v>
      </c>
      <c r="D119" t="s">
        <v>581</v>
      </c>
      <c r="E119" t="s">
        <v>75</v>
      </c>
      <c r="F119" t="s">
        <v>12</v>
      </c>
      <c r="G119" s="29" t="str">
        <f t="shared" ref="G119:AE119" ca="1" si="426">$AK119</f>
        <v/>
      </c>
      <c r="H119" s="29" t="str">
        <f t="shared" ca="1" si="426"/>
        <v/>
      </c>
      <c r="I119" s="29" t="str">
        <f t="shared" ca="1" si="426"/>
        <v/>
      </c>
      <c r="J119" s="29" t="str">
        <f t="shared" ca="1" si="426"/>
        <v/>
      </c>
      <c r="K119" s="29" t="str">
        <f t="shared" ca="1" si="426"/>
        <v/>
      </c>
      <c r="L119" s="29" t="str">
        <f t="shared" ca="1" si="426"/>
        <v/>
      </c>
      <c r="M119" s="29" t="str">
        <f t="shared" ca="1" si="426"/>
        <v/>
      </c>
      <c r="N119" s="29" t="str">
        <f t="shared" ca="1" si="426"/>
        <v/>
      </c>
      <c r="O119" s="29" t="str">
        <f t="shared" ca="1" si="426"/>
        <v/>
      </c>
      <c r="P119" s="29" t="str">
        <f t="shared" ca="1" si="426"/>
        <v/>
      </c>
      <c r="Q119" s="29" t="str">
        <f t="shared" ca="1" si="426"/>
        <v/>
      </c>
      <c r="R119" s="29" t="str">
        <f t="shared" ca="1" si="426"/>
        <v/>
      </c>
      <c r="S119" s="29" t="str">
        <f t="shared" ca="1" si="426"/>
        <v/>
      </c>
      <c r="T119" s="29" t="str">
        <f t="shared" ca="1" si="426"/>
        <v/>
      </c>
      <c r="U119" s="29" t="str">
        <f t="shared" ca="1" si="426"/>
        <v/>
      </c>
      <c r="V119" s="29" t="str">
        <f t="shared" ca="1" si="426"/>
        <v/>
      </c>
      <c r="W119" s="29" t="str">
        <f t="shared" ca="1" si="426"/>
        <v/>
      </c>
      <c r="X119" s="29" t="str">
        <f t="shared" ca="1" si="426"/>
        <v/>
      </c>
      <c r="Y119" s="29" t="str">
        <f t="shared" ca="1" si="426"/>
        <v/>
      </c>
      <c r="Z119" s="29" t="str">
        <f t="shared" ca="1" si="426"/>
        <v/>
      </c>
      <c r="AA119" s="29" t="str">
        <f t="shared" ca="1" si="426"/>
        <v/>
      </c>
      <c r="AB119" s="29" t="str">
        <f t="shared" ca="1" si="426"/>
        <v/>
      </c>
      <c r="AC119" s="29" t="str">
        <f t="shared" ca="1" si="426"/>
        <v/>
      </c>
      <c r="AD119" s="29" t="str">
        <f t="shared" ca="1" si="426"/>
        <v/>
      </c>
      <c r="AE119" s="29" t="str">
        <f t="shared" ca="1" si="426"/>
        <v/>
      </c>
      <c r="AF119" s="33" t="str">
        <f t="shared" ca="1" si="372"/>
        <v/>
      </c>
      <c r="AG119" s="38"/>
      <c r="AH119" s="39"/>
      <c r="AI119" s="28" t="str">
        <f t="shared" ca="1" si="373"/>
        <v/>
      </c>
      <c r="AJ119" t="str">
        <f t="shared" ca="1" si="374"/>
        <v/>
      </c>
      <c r="AK119" s="28" t="str">
        <f t="shared" ca="1" si="375"/>
        <v/>
      </c>
      <c r="AL119" s="20" t="str">
        <f t="shared" si="385"/>
        <v>Large General ServiceSteady State Participation Rate</v>
      </c>
      <c r="AM119" s="20" t="str">
        <f t="shared" si="386"/>
        <v xml:space="preserve">Large General ServiceProgram ramp up period </v>
      </c>
      <c r="AN119" s="20" t="str">
        <f t="shared" si="378"/>
        <v>Market PotentialWA</v>
      </c>
      <c r="AO119" s="20" t="str">
        <f t="shared" si="421"/>
        <v>Large General ServiceProgram Dropout Rate (Attrition)</v>
      </c>
    </row>
    <row r="120" spans="1:41" x14ac:dyDescent="0.25">
      <c r="A120" s="2" t="str">
        <f t="shared" si="394"/>
        <v>WAExtra Large General ServiceParent-Time-of-Use Opt-inMarket Potential</v>
      </c>
      <c r="B120" t="s">
        <v>151</v>
      </c>
      <c r="C120" t="s">
        <v>234</v>
      </c>
      <c r="D120" t="s">
        <v>581</v>
      </c>
      <c r="E120" t="s">
        <v>284</v>
      </c>
      <c r="F120" t="s">
        <v>74</v>
      </c>
      <c r="G120" s="29" t="e">
        <f t="shared" ref="G120:AE120" ca="1" si="427">$AI120*INDEX($AS$9:$BQ$32, MATCH($AJ120, $AR$9:$AR$32, 0),MATCH(G$1,$AS$8:$BQ$8,0))</f>
        <v>#VALUE!</v>
      </c>
      <c r="H120" s="29" t="e">
        <f t="shared" ca="1" si="427"/>
        <v>#VALUE!</v>
      </c>
      <c r="I120" s="29" t="e">
        <f t="shared" ca="1" si="427"/>
        <v>#VALUE!</v>
      </c>
      <c r="J120" s="29" t="e">
        <f t="shared" ca="1" si="427"/>
        <v>#VALUE!</v>
      </c>
      <c r="K120" s="29" t="e">
        <f t="shared" ca="1" si="427"/>
        <v>#VALUE!</v>
      </c>
      <c r="L120" s="29" t="e">
        <f t="shared" ca="1" si="427"/>
        <v>#VALUE!</v>
      </c>
      <c r="M120" s="29" t="e">
        <f t="shared" ca="1" si="427"/>
        <v>#VALUE!</v>
      </c>
      <c r="N120" s="29" t="e">
        <f t="shared" ca="1" si="427"/>
        <v>#VALUE!</v>
      </c>
      <c r="O120" s="29" t="e">
        <f t="shared" ca="1" si="427"/>
        <v>#VALUE!</v>
      </c>
      <c r="P120" s="29" t="e">
        <f t="shared" ca="1" si="427"/>
        <v>#VALUE!</v>
      </c>
      <c r="Q120" s="29" t="e">
        <f t="shared" ca="1" si="427"/>
        <v>#VALUE!</v>
      </c>
      <c r="R120" s="29" t="e">
        <f t="shared" ca="1" si="427"/>
        <v>#VALUE!</v>
      </c>
      <c r="S120" s="29" t="e">
        <f t="shared" ca="1" si="427"/>
        <v>#VALUE!</v>
      </c>
      <c r="T120" s="29" t="e">
        <f t="shared" ca="1" si="427"/>
        <v>#VALUE!</v>
      </c>
      <c r="U120" s="29" t="e">
        <f t="shared" ca="1" si="427"/>
        <v>#VALUE!</v>
      </c>
      <c r="V120" s="29" t="e">
        <f t="shared" ca="1" si="427"/>
        <v>#VALUE!</v>
      </c>
      <c r="W120" s="29" t="e">
        <f t="shared" ca="1" si="427"/>
        <v>#VALUE!</v>
      </c>
      <c r="X120" s="29" t="e">
        <f t="shared" ca="1" si="427"/>
        <v>#VALUE!</v>
      </c>
      <c r="Y120" s="29" t="e">
        <f t="shared" ca="1" si="427"/>
        <v>#VALUE!</v>
      </c>
      <c r="Z120" s="29" t="e">
        <f t="shared" ca="1" si="427"/>
        <v>#VALUE!</v>
      </c>
      <c r="AA120" s="29" t="e">
        <f t="shared" ca="1" si="427"/>
        <v>#VALUE!</v>
      </c>
      <c r="AB120" s="29" t="e">
        <f t="shared" ca="1" si="427"/>
        <v>#VALUE!</v>
      </c>
      <c r="AC120" s="29" t="e">
        <f t="shared" ca="1" si="427"/>
        <v>#VALUE!</v>
      </c>
      <c r="AD120" s="29" t="e">
        <f t="shared" ca="1" si="427"/>
        <v>#VALUE!</v>
      </c>
      <c r="AE120" s="29" t="e">
        <f t="shared" ca="1" si="427"/>
        <v>#VALUE!</v>
      </c>
      <c r="AF120" s="33" t="str">
        <f t="shared" ca="1" si="372"/>
        <v/>
      </c>
      <c r="AG120" s="38"/>
      <c r="AH120" s="39"/>
      <c r="AI120" s="28" t="str">
        <f t="shared" ca="1" si="373"/>
        <v/>
      </c>
      <c r="AJ120" t="str">
        <f t="shared" ca="1" si="374"/>
        <v/>
      </c>
      <c r="AK120" s="28" t="str">
        <f t="shared" ca="1" si="375"/>
        <v/>
      </c>
      <c r="AL120" s="20" t="str">
        <f t="shared" si="385"/>
        <v>Extra Large General ServiceSteady State Participation Rate</v>
      </c>
      <c r="AM120" s="20" t="str">
        <f t="shared" si="386"/>
        <v xml:space="preserve">Extra Large General ServiceProgram ramp up period </v>
      </c>
      <c r="AN120" s="20" t="str">
        <f t="shared" si="378"/>
        <v>Market PotentialWA</v>
      </c>
      <c r="AO120" s="20" t="str">
        <f t="shared" si="421"/>
        <v>Extra Large General ServiceProgram Dropout Rate (Attrition)</v>
      </c>
    </row>
    <row r="121" spans="1:41" x14ac:dyDescent="0.25">
      <c r="A121" s="2" t="str">
        <f t="shared" si="394"/>
        <v>WAExtra Large General ServiceParent-Time-of-Use Opt-inProgram Dropout Rate (Attrition)</v>
      </c>
      <c r="B121" t="s">
        <v>151</v>
      </c>
      <c r="C121" t="s">
        <v>234</v>
      </c>
      <c r="D121" t="s">
        <v>581</v>
      </c>
      <c r="E121" t="s">
        <v>75</v>
      </c>
      <c r="F121" t="s">
        <v>12</v>
      </c>
      <c r="G121" s="29" t="str">
        <f t="shared" ref="G121:AE121" ca="1" si="428">$AK121</f>
        <v/>
      </c>
      <c r="H121" s="29" t="str">
        <f t="shared" ca="1" si="428"/>
        <v/>
      </c>
      <c r="I121" s="29" t="str">
        <f t="shared" ca="1" si="428"/>
        <v/>
      </c>
      <c r="J121" s="29" t="str">
        <f t="shared" ca="1" si="428"/>
        <v/>
      </c>
      <c r="K121" s="29" t="str">
        <f t="shared" ca="1" si="428"/>
        <v/>
      </c>
      <c r="L121" s="29" t="str">
        <f t="shared" ca="1" si="428"/>
        <v/>
      </c>
      <c r="M121" s="29" t="str">
        <f t="shared" ca="1" si="428"/>
        <v/>
      </c>
      <c r="N121" s="29" t="str">
        <f t="shared" ca="1" si="428"/>
        <v/>
      </c>
      <c r="O121" s="29" t="str">
        <f t="shared" ca="1" si="428"/>
        <v/>
      </c>
      <c r="P121" s="29" t="str">
        <f t="shared" ca="1" si="428"/>
        <v/>
      </c>
      <c r="Q121" s="29" t="str">
        <f t="shared" ca="1" si="428"/>
        <v/>
      </c>
      <c r="R121" s="29" t="str">
        <f t="shared" ca="1" si="428"/>
        <v/>
      </c>
      <c r="S121" s="29" t="str">
        <f t="shared" ca="1" si="428"/>
        <v/>
      </c>
      <c r="T121" s="29" t="str">
        <f t="shared" ca="1" si="428"/>
        <v/>
      </c>
      <c r="U121" s="29" t="str">
        <f t="shared" ca="1" si="428"/>
        <v/>
      </c>
      <c r="V121" s="29" t="str">
        <f t="shared" ca="1" si="428"/>
        <v/>
      </c>
      <c r="W121" s="29" t="str">
        <f t="shared" ca="1" si="428"/>
        <v/>
      </c>
      <c r="X121" s="29" t="str">
        <f t="shared" ca="1" si="428"/>
        <v/>
      </c>
      <c r="Y121" s="29" t="str">
        <f t="shared" ca="1" si="428"/>
        <v/>
      </c>
      <c r="Z121" s="29" t="str">
        <f t="shared" ca="1" si="428"/>
        <v/>
      </c>
      <c r="AA121" s="29" t="str">
        <f t="shared" ca="1" si="428"/>
        <v/>
      </c>
      <c r="AB121" s="29" t="str">
        <f t="shared" ca="1" si="428"/>
        <v/>
      </c>
      <c r="AC121" s="29" t="str">
        <f t="shared" ca="1" si="428"/>
        <v/>
      </c>
      <c r="AD121" s="29" t="str">
        <f t="shared" ca="1" si="428"/>
        <v/>
      </c>
      <c r="AE121" s="29" t="str">
        <f t="shared" ca="1" si="428"/>
        <v/>
      </c>
      <c r="AF121" s="33" t="str">
        <f t="shared" ca="1" si="372"/>
        <v/>
      </c>
      <c r="AG121" s="38"/>
      <c r="AH121" s="39"/>
      <c r="AI121" s="28" t="str">
        <f t="shared" ca="1" si="373"/>
        <v/>
      </c>
      <c r="AJ121" t="str">
        <f t="shared" ca="1" si="374"/>
        <v/>
      </c>
      <c r="AK121" s="28" t="str">
        <f t="shared" ca="1" si="375"/>
        <v/>
      </c>
      <c r="AL121" s="20" t="str">
        <f t="shared" si="385"/>
        <v>Extra Large General ServiceSteady State Participation Rate</v>
      </c>
      <c r="AM121" s="20" t="str">
        <f t="shared" si="386"/>
        <v xml:space="preserve">Extra Large General ServiceProgram ramp up period </v>
      </c>
      <c r="AN121" s="20" t="str">
        <f t="shared" si="378"/>
        <v>Market PotentialWA</v>
      </c>
      <c r="AO121" s="20" t="str">
        <f t="shared" si="421"/>
        <v>Extra Large General ServiceProgram Dropout Rate (Attrition)</v>
      </c>
    </row>
    <row r="122" spans="1:41" x14ac:dyDescent="0.25">
      <c r="A122" s="2" t="str">
        <f t="shared" si="394"/>
        <v>WAResidentialTime-of-Use Opt-OutMarket Potential</v>
      </c>
      <c r="B122" t="s">
        <v>151</v>
      </c>
      <c r="C122" t="s">
        <v>13</v>
      </c>
      <c r="D122" t="s">
        <v>317</v>
      </c>
      <c r="E122" t="s">
        <v>284</v>
      </c>
      <c r="F122" t="s">
        <v>74</v>
      </c>
      <c r="G122" s="29">
        <v>1</v>
      </c>
      <c r="H122" s="29">
        <v>0.85399999999999998</v>
      </c>
      <c r="I122" s="29">
        <v>0.78900000000000003</v>
      </c>
      <c r="J122" s="29">
        <v>0.75600000000000001</v>
      </c>
      <c r="K122" s="29">
        <f t="shared" ref="K122:AE122" ca="1" si="429">$AI122*INDEX($AS$9:$BQ$32, MATCH($AJ122, $AR$9:$AR$32, 0),MATCH(K$1,$AS$8:$BQ$8,0))</f>
        <v>0.2</v>
      </c>
      <c r="L122" s="29">
        <f t="shared" ca="1" si="429"/>
        <v>0.2</v>
      </c>
      <c r="M122" s="29">
        <f t="shared" ca="1" si="429"/>
        <v>0.2</v>
      </c>
      <c r="N122" s="29">
        <f t="shared" ca="1" si="429"/>
        <v>0.2</v>
      </c>
      <c r="O122" s="29">
        <f t="shared" ca="1" si="429"/>
        <v>0.2</v>
      </c>
      <c r="P122" s="29">
        <f t="shared" ca="1" si="429"/>
        <v>0.2</v>
      </c>
      <c r="Q122" s="29">
        <f t="shared" ca="1" si="429"/>
        <v>0.2</v>
      </c>
      <c r="R122" s="29">
        <f t="shared" ca="1" si="429"/>
        <v>0.2</v>
      </c>
      <c r="S122" s="29">
        <f t="shared" ca="1" si="429"/>
        <v>0.2</v>
      </c>
      <c r="T122" s="29">
        <f t="shared" ca="1" si="429"/>
        <v>0.2</v>
      </c>
      <c r="U122" s="29">
        <f t="shared" ca="1" si="429"/>
        <v>0.2</v>
      </c>
      <c r="V122" s="29">
        <f t="shared" ca="1" si="429"/>
        <v>0.2</v>
      </c>
      <c r="W122" s="29">
        <f t="shared" ca="1" si="429"/>
        <v>0.2</v>
      </c>
      <c r="X122" s="29">
        <f t="shared" ca="1" si="429"/>
        <v>0.2</v>
      </c>
      <c r="Y122" s="29">
        <f t="shared" ca="1" si="429"/>
        <v>0.2</v>
      </c>
      <c r="Z122" s="29">
        <f t="shared" ca="1" si="429"/>
        <v>0.2</v>
      </c>
      <c r="AA122" s="29">
        <f t="shared" ca="1" si="429"/>
        <v>0.2</v>
      </c>
      <c r="AB122" s="29">
        <f t="shared" ca="1" si="429"/>
        <v>0.2</v>
      </c>
      <c r="AC122" s="29">
        <f t="shared" ca="1" si="429"/>
        <v>0.2</v>
      </c>
      <c r="AD122" s="29">
        <f t="shared" ca="1" si="429"/>
        <v>0.2</v>
      </c>
      <c r="AE122" s="29">
        <f t="shared" ca="1" si="429"/>
        <v>0.2</v>
      </c>
      <c r="AF122" s="33" t="str">
        <f t="shared" ca="1" si="372"/>
        <v>2024 Avista Update</v>
      </c>
      <c r="AG122" s="38"/>
      <c r="AH122" s="39"/>
      <c r="AI122" s="28">
        <f t="shared" ca="1" si="373"/>
        <v>0.2</v>
      </c>
      <c r="AJ122">
        <f t="shared" ca="1" si="374"/>
        <v>5</v>
      </c>
      <c r="AK122" s="28">
        <f t="shared" ca="1" si="375"/>
        <v>0.01</v>
      </c>
      <c r="AL122" s="20" t="str">
        <f t="shared" si="385"/>
        <v>ResidentialSteady State Participation Rate</v>
      </c>
      <c r="AM122" s="20" t="str">
        <f t="shared" si="386"/>
        <v xml:space="preserve">ResidentialProgram ramp up period </v>
      </c>
      <c r="AN122" s="20" t="str">
        <f t="shared" si="378"/>
        <v>Market PotentialWA</v>
      </c>
      <c r="AO122" s="20" t="str">
        <f t="shared" si="421"/>
        <v>ResidentialProgram Dropout Rate (Attrition)</v>
      </c>
    </row>
    <row r="123" spans="1:41" x14ac:dyDescent="0.25">
      <c r="A123" s="2" t="str">
        <f t="shared" si="394"/>
        <v>WAResidentialTime-of-Use Opt-OutProgram Dropout Rate (Attrition)</v>
      </c>
      <c r="B123" t="s">
        <v>151</v>
      </c>
      <c r="C123" t="s">
        <v>13</v>
      </c>
      <c r="D123" t="s">
        <v>317</v>
      </c>
      <c r="E123" t="s">
        <v>75</v>
      </c>
      <c r="F123" t="s">
        <v>12</v>
      </c>
      <c r="G123" s="29">
        <f t="shared" ref="G123:AE123" ca="1" si="430">$AK123</f>
        <v>0.01</v>
      </c>
      <c r="H123" s="29">
        <f t="shared" ca="1" si="430"/>
        <v>0.01</v>
      </c>
      <c r="I123" s="29">
        <f t="shared" ca="1" si="430"/>
        <v>0.01</v>
      </c>
      <c r="J123" s="29">
        <f t="shared" ca="1" si="430"/>
        <v>0.01</v>
      </c>
      <c r="K123" s="29">
        <f t="shared" ca="1" si="430"/>
        <v>0.01</v>
      </c>
      <c r="L123" s="29">
        <f t="shared" ca="1" si="430"/>
        <v>0.01</v>
      </c>
      <c r="M123" s="29">
        <f t="shared" ca="1" si="430"/>
        <v>0.01</v>
      </c>
      <c r="N123" s="29">
        <f t="shared" ca="1" si="430"/>
        <v>0.01</v>
      </c>
      <c r="O123" s="29">
        <f t="shared" ca="1" si="430"/>
        <v>0.01</v>
      </c>
      <c r="P123" s="29">
        <f t="shared" ca="1" si="430"/>
        <v>0.01</v>
      </c>
      <c r="Q123" s="29">
        <f t="shared" ca="1" si="430"/>
        <v>0.01</v>
      </c>
      <c r="R123" s="29">
        <f t="shared" ca="1" si="430"/>
        <v>0.01</v>
      </c>
      <c r="S123" s="29">
        <f t="shared" ca="1" si="430"/>
        <v>0.01</v>
      </c>
      <c r="T123" s="29">
        <f t="shared" ca="1" si="430"/>
        <v>0.01</v>
      </c>
      <c r="U123" s="29">
        <f t="shared" ca="1" si="430"/>
        <v>0.01</v>
      </c>
      <c r="V123" s="29">
        <f t="shared" ca="1" si="430"/>
        <v>0.01</v>
      </c>
      <c r="W123" s="29">
        <f t="shared" ca="1" si="430"/>
        <v>0.01</v>
      </c>
      <c r="X123" s="29">
        <f t="shared" ca="1" si="430"/>
        <v>0.01</v>
      </c>
      <c r="Y123" s="29">
        <f t="shared" ca="1" si="430"/>
        <v>0.01</v>
      </c>
      <c r="Z123" s="29">
        <f t="shared" ca="1" si="430"/>
        <v>0.01</v>
      </c>
      <c r="AA123" s="29">
        <f t="shared" ca="1" si="430"/>
        <v>0.01</v>
      </c>
      <c r="AB123" s="29">
        <f t="shared" ca="1" si="430"/>
        <v>0.01</v>
      </c>
      <c r="AC123" s="29">
        <f t="shared" ca="1" si="430"/>
        <v>0.01</v>
      </c>
      <c r="AD123" s="29">
        <f t="shared" ca="1" si="430"/>
        <v>0.01</v>
      </c>
      <c r="AE123" s="29">
        <f t="shared" ca="1" si="430"/>
        <v>0.01</v>
      </c>
      <c r="AF123" s="33" t="str">
        <f t="shared" ca="1" si="372"/>
        <v>2024 Avista Update</v>
      </c>
      <c r="AG123" s="38"/>
      <c r="AH123" s="39"/>
      <c r="AI123" s="28">
        <f t="shared" ca="1" si="373"/>
        <v>0.2</v>
      </c>
      <c r="AJ123">
        <f t="shared" ca="1" si="374"/>
        <v>5</v>
      </c>
      <c r="AK123" s="28">
        <f t="shared" ca="1" si="375"/>
        <v>0.01</v>
      </c>
      <c r="AL123" s="20" t="str">
        <f t="shared" si="385"/>
        <v>ResidentialSteady State Participation Rate</v>
      </c>
      <c r="AM123" s="20" t="str">
        <f t="shared" si="386"/>
        <v xml:space="preserve">ResidentialProgram ramp up period </v>
      </c>
      <c r="AN123" s="20" t="str">
        <f t="shared" si="378"/>
        <v>Market PotentialWA</v>
      </c>
      <c r="AO123" s="20" t="str">
        <f t="shared" si="421"/>
        <v>ResidentialProgram Dropout Rate (Attrition)</v>
      </c>
    </row>
    <row r="124" spans="1:41" x14ac:dyDescent="0.25">
      <c r="A124" s="2" t="str">
        <f t="shared" si="394"/>
        <v>WAGeneral ServiceTime-of-Use Opt-OutMarket Potential</v>
      </c>
      <c r="B124" t="s">
        <v>151</v>
      </c>
      <c r="C124" t="s">
        <v>232</v>
      </c>
      <c r="D124" t="s">
        <v>317</v>
      </c>
      <c r="E124" t="s">
        <v>284</v>
      </c>
      <c r="F124" t="s">
        <v>74</v>
      </c>
      <c r="G124" s="29">
        <v>1</v>
      </c>
      <c r="H124" s="29">
        <v>0.85399999999999998</v>
      </c>
      <c r="I124" s="29">
        <v>0.78900000000000003</v>
      </c>
      <c r="J124" s="29">
        <v>0.75600000000000001</v>
      </c>
      <c r="K124" s="29">
        <f t="shared" ref="K124:AE124" ca="1" si="431">$AI124*INDEX($AS$9:$BQ$32, MATCH($AJ124, $AR$9:$AR$32, 0),MATCH(K$1,$AS$8:$BQ$8,0))</f>
        <v>0.2</v>
      </c>
      <c r="L124" s="29">
        <f t="shared" ca="1" si="431"/>
        <v>0.2</v>
      </c>
      <c r="M124" s="29">
        <f t="shared" ca="1" si="431"/>
        <v>0.2</v>
      </c>
      <c r="N124" s="29">
        <f t="shared" ca="1" si="431"/>
        <v>0.2</v>
      </c>
      <c r="O124" s="29">
        <f t="shared" ca="1" si="431"/>
        <v>0.2</v>
      </c>
      <c r="P124" s="29">
        <f t="shared" ca="1" si="431"/>
        <v>0.2</v>
      </c>
      <c r="Q124" s="29">
        <f t="shared" ca="1" si="431"/>
        <v>0.2</v>
      </c>
      <c r="R124" s="29">
        <f t="shared" ca="1" si="431"/>
        <v>0.2</v>
      </c>
      <c r="S124" s="29">
        <f t="shared" ca="1" si="431"/>
        <v>0.2</v>
      </c>
      <c r="T124" s="29">
        <f t="shared" ca="1" si="431"/>
        <v>0.2</v>
      </c>
      <c r="U124" s="29">
        <f t="shared" ca="1" si="431"/>
        <v>0.2</v>
      </c>
      <c r="V124" s="29">
        <f t="shared" ca="1" si="431"/>
        <v>0.2</v>
      </c>
      <c r="W124" s="29">
        <f t="shared" ca="1" si="431"/>
        <v>0.2</v>
      </c>
      <c r="X124" s="29">
        <f t="shared" ca="1" si="431"/>
        <v>0.2</v>
      </c>
      <c r="Y124" s="29">
        <f t="shared" ca="1" si="431"/>
        <v>0.2</v>
      </c>
      <c r="Z124" s="29">
        <f t="shared" ca="1" si="431"/>
        <v>0.2</v>
      </c>
      <c r="AA124" s="29">
        <f t="shared" ca="1" si="431"/>
        <v>0.2</v>
      </c>
      <c r="AB124" s="29">
        <f t="shared" ca="1" si="431"/>
        <v>0.2</v>
      </c>
      <c r="AC124" s="29">
        <f t="shared" ca="1" si="431"/>
        <v>0.2</v>
      </c>
      <c r="AD124" s="29">
        <f t="shared" ca="1" si="431"/>
        <v>0.2</v>
      </c>
      <c r="AE124" s="29">
        <f t="shared" ca="1" si="431"/>
        <v>0.2</v>
      </c>
      <c r="AF124" s="33" t="str">
        <f t="shared" ca="1" si="372"/>
        <v>2024 Avista Update</v>
      </c>
      <c r="AG124" s="38"/>
      <c r="AH124" s="39"/>
      <c r="AI124" s="28">
        <f t="shared" ca="1" si="373"/>
        <v>0.2</v>
      </c>
      <c r="AJ124">
        <f t="shared" ca="1" si="374"/>
        <v>5</v>
      </c>
      <c r="AK124" s="28">
        <f t="shared" ca="1" si="375"/>
        <v>0.01</v>
      </c>
      <c r="AL124" s="20" t="str">
        <f t="shared" si="385"/>
        <v>General ServiceSteady State Participation Rate</v>
      </c>
      <c r="AM124" s="20" t="str">
        <f t="shared" si="386"/>
        <v xml:space="preserve">General ServiceProgram ramp up period </v>
      </c>
      <c r="AN124" s="20" t="str">
        <f t="shared" si="378"/>
        <v>Market PotentialWA</v>
      </c>
      <c r="AO124" s="20" t="str">
        <f t="shared" si="421"/>
        <v>General ServiceProgram Dropout Rate (Attrition)</v>
      </c>
    </row>
    <row r="125" spans="1:41" x14ac:dyDescent="0.25">
      <c r="A125" s="2" t="str">
        <f t="shared" si="394"/>
        <v>WAGeneral ServiceTime-of-Use Opt-OutProgram Dropout Rate (Attrition)</v>
      </c>
      <c r="B125" t="s">
        <v>151</v>
      </c>
      <c r="C125" t="s">
        <v>232</v>
      </c>
      <c r="D125" t="s">
        <v>317</v>
      </c>
      <c r="E125" t="s">
        <v>75</v>
      </c>
      <c r="F125" t="s">
        <v>12</v>
      </c>
      <c r="G125" s="29">
        <f t="shared" ref="G125:AE125" ca="1" si="432">$AK125</f>
        <v>0.01</v>
      </c>
      <c r="H125" s="29">
        <f t="shared" ca="1" si="432"/>
        <v>0.01</v>
      </c>
      <c r="I125" s="29">
        <f t="shared" ca="1" si="432"/>
        <v>0.01</v>
      </c>
      <c r="J125" s="29">
        <f t="shared" ca="1" si="432"/>
        <v>0.01</v>
      </c>
      <c r="K125" s="29">
        <f t="shared" ca="1" si="432"/>
        <v>0.01</v>
      </c>
      <c r="L125" s="29">
        <f t="shared" ca="1" si="432"/>
        <v>0.01</v>
      </c>
      <c r="M125" s="29">
        <f t="shared" ca="1" si="432"/>
        <v>0.01</v>
      </c>
      <c r="N125" s="29">
        <f t="shared" ca="1" si="432"/>
        <v>0.01</v>
      </c>
      <c r="O125" s="29">
        <f t="shared" ca="1" si="432"/>
        <v>0.01</v>
      </c>
      <c r="P125" s="29">
        <f t="shared" ca="1" si="432"/>
        <v>0.01</v>
      </c>
      <c r="Q125" s="29">
        <f t="shared" ca="1" si="432"/>
        <v>0.01</v>
      </c>
      <c r="R125" s="29">
        <f t="shared" ca="1" si="432"/>
        <v>0.01</v>
      </c>
      <c r="S125" s="29">
        <f t="shared" ca="1" si="432"/>
        <v>0.01</v>
      </c>
      <c r="T125" s="29">
        <f t="shared" ca="1" si="432"/>
        <v>0.01</v>
      </c>
      <c r="U125" s="29">
        <f t="shared" ca="1" si="432"/>
        <v>0.01</v>
      </c>
      <c r="V125" s="29">
        <f t="shared" ca="1" si="432"/>
        <v>0.01</v>
      </c>
      <c r="W125" s="29">
        <f t="shared" ca="1" si="432"/>
        <v>0.01</v>
      </c>
      <c r="X125" s="29">
        <f t="shared" ca="1" si="432"/>
        <v>0.01</v>
      </c>
      <c r="Y125" s="29">
        <f t="shared" ca="1" si="432"/>
        <v>0.01</v>
      </c>
      <c r="Z125" s="29">
        <f t="shared" ca="1" si="432"/>
        <v>0.01</v>
      </c>
      <c r="AA125" s="29">
        <f t="shared" ca="1" si="432"/>
        <v>0.01</v>
      </c>
      <c r="AB125" s="29">
        <f t="shared" ca="1" si="432"/>
        <v>0.01</v>
      </c>
      <c r="AC125" s="29">
        <f t="shared" ca="1" si="432"/>
        <v>0.01</v>
      </c>
      <c r="AD125" s="29">
        <f t="shared" ca="1" si="432"/>
        <v>0.01</v>
      </c>
      <c r="AE125" s="29">
        <f t="shared" ca="1" si="432"/>
        <v>0.01</v>
      </c>
      <c r="AF125" s="33" t="str">
        <f t="shared" ca="1" si="372"/>
        <v>2024 Avista Update</v>
      </c>
      <c r="AG125" s="38"/>
      <c r="AH125" s="39"/>
      <c r="AI125" s="28">
        <f t="shared" ca="1" si="373"/>
        <v>0.2</v>
      </c>
      <c r="AJ125">
        <f t="shared" ca="1" si="374"/>
        <v>5</v>
      </c>
      <c r="AK125" s="28">
        <f t="shared" ca="1" si="375"/>
        <v>0.01</v>
      </c>
      <c r="AL125" s="20" t="str">
        <f t="shared" si="385"/>
        <v>General ServiceSteady State Participation Rate</v>
      </c>
      <c r="AM125" s="20" t="str">
        <f t="shared" si="386"/>
        <v xml:space="preserve">General ServiceProgram ramp up period </v>
      </c>
      <c r="AN125" s="20" t="str">
        <f t="shared" si="378"/>
        <v>Market PotentialWA</v>
      </c>
      <c r="AO125" s="20" t="str">
        <f t="shared" si="421"/>
        <v>General ServiceProgram Dropout Rate (Attrition)</v>
      </c>
    </row>
    <row r="126" spans="1:41" x14ac:dyDescent="0.25">
      <c r="A126" s="2" t="str">
        <f t="shared" si="394"/>
        <v>WALarge General ServiceTime-of-Use Opt-OutMarket Potential</v>
      </c>
      <c r="B126" t="s">
        <v>151</v>
      </c>
      <c r="C126" t="s">
        <v>233</v>
      </c>
      <c r="D126" t="s">
        <v>317</v>
      </c>
      <c r="E126" t="s">
        <v>284</v>
      </c>
      <c r="F126" t="s">
        <v>74</v>
      </c>
      <c r="G126" s="29">
        <v>1</v>
      </c>
      <c r="H126" s="29">
        <v>0.85399999999999998</v>
      </c>
      <c r="I126" s="29">
        <v>0.78900000000000003</v>
      </c>
      <c r="J126" s="29">
        <v>0.75600000000000001</v>
      </c>
      <c r="K126" s="29" t="e">
        <f t="shared" ref="K126:AE126" ca="1" si="433">$AI126*INDEX($AS$9:$BQ$32, MATCH($AJ126, $AR$9:$AR$32, 0),MATCH(K$1,$AS$8:$BQ$8,0))</f>
        <v>#VALUE!</v>
      </c>
      <c r="L126" s="29" t="e">
        <f t="shared" ca="1" si="433"/>
        <v>#VALUE!</v>
      </c>
      <c r="M126" s="29" t="e">
        <f t="shared" ca="1" si="433"/>
        <v>#VALUE!</v>
      </c>
      <c r="N126" s="29" t="e">
        <f t="shared" ca="1" si="433"/>
        <v>#VALUE!</v>
      </c>
      <c r="O126" s="29" t="e">
        <f t="shared" ca="1" si="433"/>
        <v>#VALUE!</v>
      </c>
      <c r="P126" s="29" t="e">
        <f t="shared" ca="1" si="433"/>
        <v>#VALUE!</v>
      </c>
      <c r="Q126" s="29" t="e">
        <f t="shared" ca="1" si="433"/>
        <v>#VALUE!</v>
      </c>
      <c r="R126" s="29" t="e">
        <f t="shared" ca="1" si="433"/>
        <v>#VALUE!</v>
      </c>
      <c r="S126" s="29" t="e">
        <f t="shared" ca="1" si="433"/>
        <v>#VALUE!</v>
      </c>
      <c r="T126" s="29" t="e">
        <f t="shared" ca="1" si="433"/>
        <v>#VALUE!</v>
      </c>
      <c r="U126" s="29" t="e">
        <f t="shared" ca="1" si="433"/>
        <v>#VALUE!</v>
      </c>
      <c r="V126" s="29" t="e">
        <f t="shared" ca="1" si="433"/>
        <v>#VALUE!</v>
      </c>
      <c r="W126" s="29" t="e">
        <f t="shared" ca="1" si="433"/>
        <v>#VALUE!</v>
      </c>
      <c r="X126" s="29" t="e">
        <f t="shared" ca="1" si="433"/>
        <v>#VALUE!</v>
      </c>
      <c r="Y126" s="29" t="e">
        <f t="shared" ca="1" si="433"/>
        <v>#VALUE!</v>
      </c>
      <c r="Z126" s="29" t="e">
        <f t="shared" ca="1" si="433"/>
        <v>#VALUE!</v>
      </c>
      <c r="AA126" s="29" t="e">
        <f t="shared" ca="1" si="433"/>
        <v>#VALUE!</v>
      </c>
      <c r="AB126" s="29" t="e">
        <f t="shared" ca="1" si="433"/>
        <v>#VALUE!</v>
      </c>
      <c r="AC126" s="29" t="e">
        <f t="shared" ca="1" si="433"/>
        <v>#VALUE!</v>
      </c>
      <c r="AD126" s="29" t="e">
        <f t="shared" ca="1" si="433"/>
        <v>#VALUE!</v>
      </c>
      <c r="AE126" s="29" t="e">
        <f t="shared" ca="1" si="433"/>
        <v>#VALUE!</v>
      </c>
      <c r="AF126" s="33" t="str">
        <f t="shared" ca="1" si="372"/>
        <v/>
      </c>
      <c r="AG126" s="38"/>
      <c r="AH126" s="39"/>
      <c r="AI126" s="28" t="str">
        <f t="shared" ca="1" si="373"/>
        <v/>
      </c>
      <c r="AJ126" t="str">
        <f t="shared" ca="1" si="374"/>
        <v/>
      </c>
      <c r="AK126" s="28" t="str">
        <f t="shared" ca="1" si="375"/>
        <v/>
      </c>
      <c r="AL126" s="20" t="str">
        <f t="shared" si="385"/>
        <v>Large General ServiceSteady State Participation Rate</v>
      </c>
      <c r="AM126" s="20" t="str">
        <f t="shared" si="386"/>
        <v xml:space="preserve">Large General ServiceProgram ramp up period </v>
      </c>
      <c r="AN126" s="20" t="str">
        <f t="shared" si="378"/>
        <v>Market PotentialWA</v>
      </c>
      <c r="AO126" s="20" t="str">
        <f t="shared" si="421"/>
        <v>Large General ServiceProgram Dropout Rate (Attrition)</v>
      </c>
    </row>
    <row r="127" spans="1:41" x14ac:dyDescent="0.25">
      <c r="A127" s="2" t="str">
        <f t="shared" si="394"/>
        <v>WALarge General ServiceTime-of-Use Opt-OutProgram Dropout Rate (Attrition)</v>
      </c>
      <c r="B127" t="s">
        <v>151</v>
      </c>
      <c r="C127" t="s">
        <v>233</v>
      </c>
      <c r="D127" t="s">
        <v>317</v>
      </c>
      <c r="E127" t="s">
        <v>75</v>
      </c>
      <c r="F127" t="s">
        <v>12</v>
      </c>
      <c r="G127" s="29" t="str">
        <f t="shared" ref="G127:AE127" ca="1" si="434">$AK127</f>
        <v/>
      </c>
      <c r="H127" s="29" t="str">
        <f t="shared" ca="1" si="434"/>
        <v/>
      </c>
      <c r="I127" s="29" t="str">
        <f t="shared" ca="1" si="434"/>
        <v/>
      </c>
      <c r="J127" s="29" t="str">
        <f t="shared" ca="1" si="434"/>
        <v/>
      </c>
      <c r="K127" s="29" t="str">
        <f t="shared" ca="1" si="434"/>
        <v/>
      </c>
      <c r="L127" s="29" t="str">
        <f t="shared" ca="1" si="434"/>
        <v/>
      </c>
      <c r="M127" s="29" t="str">
        <f t="shared" ca="1" si="434"/>
        <v/>
      </c>
      <c r="N127" s="29" t="str">
        <f t="shared" ca="1" si="434"/>
        <v/>
      </c>
      <c r="O127" s="29" t="str">
        <f t="shared" ca="1" si="434"/>
        <v/>
      </c>
      <c r="P127" s="29" t="str">
        <f t="shared" ca="1" si="434"/>
        <v/>
      </c>
      <c r="Q127" s="29" t="str">
        <f t="shared" ca="1" si="434"/>
        <v/>
      </c>
      <c r="R127" s="29" t="str">
        <f t="shared" ca="1" si="434"/>
        <v/>
      </c>
      <c r="S127" s="29" t="str">
        <f t="shared" ca="1" si="434"/>
        <v/>
      </c>
      <c r="T127" s="29" t="str">
        <f t="shared" ca="1" si="434"/>
        <v/>
      </c>
      <c r="U127" s="29" t="str">
        <f t="shared" ca="1" si="434"/>
        <v/>
      </c>
      <c r="V127" s="29" t="str">
        <f t="shared" ca="1" si="434"/>
        <v/>
      </c>
      <c r="W127" s="29" t="str">
        <f t="shared" ca="1" si="434"/>
        <v/>
      </c>
      <c r="X127" s="29" t="str">
        <f t="shared" ca="1" si="434"/>
        <v/>
      </c>
      <c r="Y127" s="29" t="str">
        <f t="shared" ca="1" si="434"/>
        <v/>
      </c>
      <c r="Z127" s="29" t="str">
        <f t="shared" ca="1" si="434"/>
        <v/>
      </c>
      <c r="AA127" s="29" t="str">
        <f t="shared" ca="1" si="434"/>
        <v/>
      </c>
      <c r="AB127" s="29" t="str">
        <f t="shared" ca="1" si="434"/>
        <v/>
      </c>
      <c r="AC127" s="29" t="str">
        <f t="shared" ca="1" si="434"/>
        <v/>
      </c>
      <c r="AD127" s="29" t="str">
        <f t="shared" ca="1" si="434"/>
        <v/>
      </c>
      <c r="AE127" s="29" t="str">
        <f t="shared" ca="1" si="434"/>
        <v/>
      </c>
      <c r="AF127" s="33" t="str">
        <f t="shared" ca="1" si="372"/>
        <v/>
      </c>
      <c r="AG127" s="38"/>
      <c r="AH127" s="39"/>
      <c r="AI127" s="28" t="str">
        <f t="shared" ca="1" si="373"/>
        <v/>
      </c>
      <c r="AJ127" t="str">
        <f t="shared" ca="1" si="374"/>
        <v/>
      </c>
      <c r="AK127" s="28" t="str">
        <f t="shared" ca="1" si="375"/>
        <v/>
      </c>
      <c r="AL127" s="20" t="str">
        <f t="shared" si="385"/>
        <v>Large General ServiceSteady State Participation Rate</v>
      </c>
      <c r="AM127" s="20" t="str">
        <f t="shared" si="386"/>
        <v xml:space="preserve">Large General ServiceProgram ramp up period </v>
      </c>
      <c r="AN127" s="20" t="str">
        <f t="shared" si="378"/>
        <v>Market PotentialWA</v>
      </c>
      <c r="AO127" s="20" t="str">
        <f t="shared" si="421"/>
        <v>Large General ServiceProgram Dropout Rate (Attrition)</v>
      </c>
    </row>
    <row r="128" spans="1:41" x14ac:dyDescent="0.25">
      <c r="A128" s="2" t="str">
        <f t="shared" si="394"/>
        <v>WAExtra Large General ServiceTime-of-Use Opt-OutMarket Potential</v>
      </c>
      <c r="B128" t="s">
        <v>151</v>
      </c>
      <c r="C128" t="s">
        <v>234</v>
      </c>
      <c r="D128" t="s">
        <v>317</v>
      </c>
      <c r="E128" t="s">
        <v>284</v>
      </c>
      <c r="F128" t="s">
        <v>74</v>
      </c>
      <c r="G128" s="29">
        <v>1</v>
      </c>
      <c r="H128" s="29">
        <v>0.85399999999999998</v>
      </c>
      <c r="I128" s="29">
        <v>0.78900000000000003</v>
      </c>
      <c r="J128" s="29">
        <v>0.75600000000000001</v>
      </c>
      <c r="K128" s="29" t="e">
        <f t="shared" ref="K128:AE128" ca="1" si="435">$AI128*INDEX($AS$9:$BQ$32, MATCH($AJ128, $AR$9:$AR$32, 0),MATCH(K$1,$AS$8:$BQ$8,0))</f>
        <v>#VALUE!</v>
      </c>
      <c r="L128" s="29" t="e">
        <f t="shared" ca="1" si="435"/>
        <v>#VALUE!</v>
      </c>
      <c r="M128" s="29" t="e">
        <f t="shared" ca="1" si="435"/>
        <v>#VALUE!</v>
      </c>
      <c r="N128" s="29" t="e">
        <f t="shared" ca="1" si="435"/>
        <v>#VALUE!</v>
      </c>
      <c r="O128" s="29" t="e">
        <f t="shared" ca="1" si="435"/>
        <v>#VALUE!</v>
      </c>
      <c r="P128" s="29" t="e">
        <f t="shared" ca="1" si="435"/>
        <v>#VALUE!</v>
      </c>
      <c r="Q128" s="29" t="e">
        <f t="shared" ca="1" si="435"/>
        <v>#VALUE!</v>
      </c>
      <c r="R128" s="29" t="e">
        <f t="shared" ca="1" si="435"/>
        <v>#VALUE!</v>
      </c>
      <c r="S128" s="29" t="e">
        <f t="shared" ca="1" si="435"/>
        <v>#VALUE!</v>
      </c>
      <c r="T128" s="29" t="e">
        <f t="shared" ca="1" si="435"/>
        <v>#VALUE!</v>
      </c>
      <c r="U128" s="29" t="e">
        <f t="shared" ca="1" si="435"/>
        <v>#VALUE!</v>
      </c>
      <c r="V128" s="29" t="e">
        <f t="shared" ca="1" si="435"/>
        <v>#VALUE!</v>
      </c>
      <c r="W128" s="29" t="e">
        <f t="shared" ca="1" si="435"/>
        <v>#VALUE!</v>
      </c>
      <c r="X128" s="29" t="e">
        <f t="shared" ca="1" si="435"/>
        <v>#VALUE!</v>
      </c>
      <c r="Y128" s="29" t="e">
        <f t="shared" ca="1" si="435"/>
        <v>#VALUE!</v>
      </c>
      <c r="Z128" s="29" t="e">
        <f t="shared" ca="1" si="435"/>
        <v>#VALUE!</v>
      </c>
      <c r="AA128" s="29" t="e">
        <f t="shared" ca="1" si="435"/>
        <v>#VALUE!</v>
      </c>
      <c r="AB128" s="29" t="e">
        <f t="shared" ca="1" si="435"/>
        <v>#VALUE!</v>
      </c>
      <c r="AC128" s="29" t="e">
        <f t="shared" ca="1" si="435"/>
        <v>#VALUE!</v>
      </c>
      <c r="AD128" s="29" t="e">
        <f t="shared" ca="1" si="435"/>
        <v>#VALUE!</v>
      </c>
      <c r="AE128" s="29" t="e">
        <f t="shared" ca="1" si="435"/>
        <v>#VALUE!</v>
      </c>
      <c r="AF128" s="33" t="str">
        <f t="shared" ca="1" si="372"/>
        <v/>
      </c>
      <c r="AG128" s="38"/>
      <c r="AH128" s="39"/>
      <c r="AI128" s="28" t="str">
        <f t="shared" ca="1" si="373"/>
        <v/>
      </c>
      <c r="AJ128" t="str">
        <f t="shared" ca="1" si="374"/>
        <v/>
      </c>
      <c r="AK128" s="28" t="str">
        <f t="shared" ca="1" si="375"/>
        <v/>
      </c>
      <c r="AL128" s="20" t="str">
        <f t="shared" si="385"/>
        <v>Extra Large General ServiceSteady State Participation Rate</v>
      </c>
      <c r="AM128" s="20" t="str">
        <f t="shared" si="386"/>
        <v xml:space="preserve">Extra Large General ServiceProgram ramp up period </v>
      </c>
      <c r="AN128" s="20" t="str">
        <f t="shared" si="378"/>
        <v>Market PotentialWA</v>
      </c>
      <c r="AO128" s="20" t="str">
        <f t="shared" si="421"/>
        <v>Extra Large General ServiceProgram Dropout Rate (Attrition)</v>
      </c>
    </row>
    <row r="129" spans="1:41" x14ac:dyDescent="0.25">
      <c r="A129" s="2" t="str">
        <f t="shared" si="394"/>
        <v>WAExtra Large General ServiceTime-of-Use Opt-OutProgram Dropout Rate (Attrition)</v>
      </c>
      <c r="B129" t="s">
        <v>151</v>
      </c>
      <c r="C129" t="s">
        <v>234</v>
      </c>
      <c r="D129" t="s">
        <v>317</v>
      </c>
      <c r="E129" t="s">
        <v>75</v>
      </c>
      <c r="F129" t="s">
        <v>12</v>
      </c>
      <c r="G129" s="29" t="str">
        <f t="shared" ref="G129:AE129" ca="1" si="436">$AK129</f>
        <v/>
      </c>
      <c r="H129" s="29" t="str">
        <f t="shared" ca="1" si="436"/>
        <v/>
      </c>
      <c r="I129" s="29" t="str">
        <f t="shared" ca="1" si="436"/>
        <v/>
      </c>
      <c r="J129" s="29" t="str">
        <f t="shared" ca="1" si="436"/>
        <v/>
      </c>
      <c r="K129" s="29" t="str">
        <f t="shared" ca="1" si="436"/>
        <v/>
      </c>
      <c r="L129" s="29" t="str">
        <f t="shared" ca="1" si="436"/>
        <v/>
      </c>
      <c r="M129" s="29" t="str">
        <f t="shared" ca="1" si="436"/>
        <v/>
      </c>
      <c r="N129" s="29" t="str">
        <f t="shared" ca="1" si="436"/>
        <v/>
      </c>
      <c r="O129" s="29" t="str">
        <f t="shared" ca="1" si="436"/>
        <v/>
      </c>
      <c r="P129" s="29" t="str">
        <f t="shared" ca="1" si="436"/>
        <v/>
      </c>
      <c r="Q129" s="29" t="str">
        <f t="shared" ca="1" si="436"/>
        <v/>
      </c>
      <c r="R129" s="29" t="str">
        <f t="shared" ca="1" si="436"/>
        <v/>
      </c>
      <c r="S129" s="29" t="str">
        <f t="shared" ca="1" si="436"/>
        <v/>
      </c>
      <c r="T129" s="29" t="str">
        <f t="shared" ca="1" si="436"/>
        <v/>
      </c>
      <c r="U129" s="29" t="str">
        <f t="shared" ca="1" si="436"/>
        <v/>
      </c>
      <c r="V129" s="29" t="str">
        <f t="shared" ca="1" si="436"/>
        <v/>
      </c>
      <c r="W129" s="29" t="str">
        <f t="shared" ca="1" si="436"/>
        <v/>
      </c>
      <c r="X129" s="29" t="str">
        <f t="shared" ca="1" si="436"/>
        <v/>
      </c>
      <c r="Y129" s="29" t="str">
        <f t="shared" ca="1" si="436"/>
        <v/>
      </c>
      <c r="Z129" s="29" t="str">
        <f t="shared" ca="1" si="436"/>
        <v/>
      </c>
      <c r="AA129" s="29" t="str">
        <f t="shared" ca="1" si="436"/>
        <v/>
      </c>
      <c r="AB129" s="29" t="str">
        <f t="shared" ca="1" si="436"/>
        <v/>
      </c>
      <c r="AC129" s="29" t="str">
        <f t="shared" ca="1" si="436"/>
        <v/>
      </c>
      <c r="AD129" s="29" t="str">
        <f t="shared" ca="1" si="436"/>
        <v/>
      </c>
      <c r="AE129" s="29" t="str">
        <f t="shared" ca="1" si="436"/>
        <v/>
      </c>
      <c r="AF129" s="33" t="str">
        <f t="shared" ca="1" si="372"/>
        <v/>
      </c>
      <c r="AG129" s="38"/>
      <c r="AH129" s="39"/>
      <c r="AI129" s="28" t="str">
        <f t="shared" ca="1" si="373"/>
        <v/>
      </c>
      <c r="AJ129" t="str">
        <f t="shared" ca="1" si="374"/>
        <v/>
      </c>
      <c r="AK129" s="28" t="str">
        <f t="shared" ca="1" si="375"/>
        <v/>
      </c>
      <c r="AL129" s="20" t="str">
        <f t="shared" si="385"/>
        <v>Extra Large General ServiceSteady State Participation Rate</v>
      </c>
      <c r="AM129" s="20" t="str">
        <f t="shared" si="386"/>
        <v xml:space="preserve">Extra Large General ServiceProgram ramp up period </v>
      </c>
      <c r="AN129" s="20" t="str">
        <f t="shared" si="378"/>
        <v>Market PotentialWA</v>
      </c>
      <c r="AO129" s="20" t="str">
        <f t="shared" si="421"/>
        <v>Extra Large General ServiceProgram Dropout Rate (Attrition)</v>
      </c>
    </row>
    <row r="130" spans="1:41" x14ac:dyDescent="0.25">
      <c r="A130" s="2" t="str">
        <f t="shared" si="394"/>
        <v>WAGS-EVElectric Vehicle TOU Opt-inMarket Potential</v>
      </c>
      <c r="B130" t="s">
        <v>151</v>
      </c>
      <c r="C130" t="s">
        <v>602</v>
      </c>
      <c r="D130" t="s">
        <v>427</v>
      </c>
      <c r="E130" t="s">
        <v>284</v>
      </c>
      <c r="F130" t="s">
        <v>74</v>
      </c>
      <c r="G130" s="29">
        <f t="shared" ref="G130:AE130" ca="1" si="437">$AI130*INDEX($AS$9:$BQ$32, MATCH($AJ130, $AR$9:$AR$32, 0),MATCH(G$1,$AS$8:$BQ$8,0))</f>
        <v>2.0000000000000004E-2</v>
      </c>
      <c r="H130" s="29">
        <f t="shared" ca="1" si="437"/>
        <v>6.0000000000000012E-2</v>
      </c>
      <c r="I130" s="29">
        <f t="shared" ca="1" si="437"/>
        <v>0.13999999999999999</v>
      </c>
      <c r="J130" s="29">
        <f t="shared" ca="1" si="437"/>
        <v>0.18000000000000005</v>
      </c>
      <c r="K130" s="29">
        <f t="shared" ca="1" si="437"/>
        <v>0.2</v>
      </c>
      <c r="L130" s="29">
        <f t="shared" ca="1" si="437"/>
        <v>0.2</v>
      </c>
      <c r="M130" s="29">
        <f t="shared" ca="1" si="437"/>
        <v>0.2</v>
      </c>
      <c r="N130" s="29">
        <f t="shared" ca="1" si="437"/>
        <v>0.2</v>
      </c>
      <c r="O130" s="29">
        <f t="shared" ca="1" si="437"/>
        <v>0.2</v>
      </c>
      <c r="P130" s="29">
        <f t="shared" ca="1" si="437"/>
        <v>0.2</v>
      </c>
      <c r="Q130" s="29">
        <f t="shared" ca="1" si="437"/>
        <v>0.2</v>
      </c>
      <c r="R130" s="29">
        <f t="shared" ca="1" si="437"/>
        <v>0.2</v>
      </c>
      <c r="S130" s="29">
        <f t="shared" ca="1" si="437"/>
        <v>0.2</v>
      </c>
      <c r="T130" s="29">
        <f t="shared" ca="1" si="437"/>
        <v>0.2</v>
      </c>
      <c r="U130" s="29">
        <f t="shared" ca="1" si="437"/>
        <v>0.2</v>
      </c>
      <c r="V130" s="29">
        <f t="shared" ca="1" si="437"/>
        <v>0.2</v>
      </c>
      <c r="W130" s="29">
        <f t="shared" ca="1" si="437"/>
        <v>0.2</v>
      </c>
      <c r="X130" s="29">
        <f t="shared" ca="1" si="437"/>
        <v>0.2</v>
      </c>
      <c r="Y130" s="29">
        <f t="shared" ca="1" si="437"/>
        <v>0.2</v>
      </c>
      <c r="Z130" s="29">
        <f t="shared" ca="1" si="437"/>
        <v>0.2</v>
      </c>
      <c r="AA130" s="29">
        <f t="shared" ca="1" si="437"/>
        <v>0.2</v>
      </c>
      <c r="AB130" s="29">
        <f t="shared" ca="1" si="437"/>
        <v>0.2</v>
      </c>
      <c r="AC130" s="29">
        <f t="shared" ca="1" si="437"/>
        <v>0.2</v>
      </c>
      <c r="AD130" s="29">
        <f t="shared" ca="1" si="437"/>
        <v>0.2</v>
      </c>
      <c r="AE130" s="29">
        <f t="shared" ca="1" si="437"/>
        <v>0.2</v>
      </c>
      <c r="AF130" s="33" t="str">
        <f t="shared" ca="1" si="372"/>
        <v>2024 Avista Update: sch 13</v>
      </c>
      <c r="AG130" s="38"/>
      <c r="AH130" s="39"/>
      <c r="AI130" s="28">
        <f t="shared" ca="1" si="373"/>
        <v>0.2</v>
      </c>
      <c r="AJ130">
        <f t="shared" ca="1" si="374"/>
        <v>5</v>
      </c>
      <c r="AK130" s="28">
        <f t="shared" ca="1" si="375"/>
        <v>0.01</v>
      </c>
      <c r="AL130" s="20" t="str">
        <f t="shared" si="385"/>
        <v>GS-EVSteady State Participation Rate</v>
      </c>
      <c r="AM130" s="20" t="str">
        <f t="shared" si="386"/>
        <v xml:space="preserve">GS-EVProgram ramp up period </v>
      </c>
      <c r="AN130" s="20" t="str">
        <f t="shared" si="378"/>
        <v>Market PotentialWA</v>
      </c>
      <c r="AO130" s="20" t="str">
        <f t="shared" si="421"/>
        <v>GS-EVProgram Dropout Rate (Attrition)</v>
      </c>
    </row>
    <row r="131" spans="1:41" x14ac:dyDescent="0.25">
      <c r="A131" s="2" t="str">
        <f t="shared" si="394"/>
        <v>WAGS-EVElectric Vehicle TOU Opt-inProgram Dropout Rate (Attrition)</v>
      </c>
      <c r="B131" t="s">
        <v>151</v>
      </c>
      <c r="C131" t="s">
        <v>602</v>
      </c>
      <c r="D131" t="s">
        <v>427</v>
      </c>
      <c r="E131" t="s">
        <v>75</v>
      </c>
      <c r="F131" t="s">
        <v>12</v>
      </c>
      <c r="G131" s="29">
        <f t="shared" ref="G131:AE131" ca="1" si="438">$AK131</f>
        <v>0.01</v>
      </c>
      <c r="H131" s="29">
        <f t="shared" ca="1" si="438"/>
        <v>0.01</v>
      </c>
      <c r="I131" s="29">
        <f t="shared" ca="1" si="438"/>
        <v>0.01</v>
      </c>
      <c r="J131" s="29">
        <f t="shared" ca="1" si="438"/>
        <v>0.01</v>
      </c>
      <c r="K131" s="29">
        <f t="shared" ca="1" si="438"/>
        <v>0.01</v>
      </c>
      <c r="L131" s="29">
        <f t="shared" ca="1" si="438"/>
        <v>0.01</v>
      </c>
      <c r="M131" s="29">
        <f t="shared" ca="1" si="438"/>
        <v>0.01</v>
      </c>
      <c r="N131" s="29">
        <f t="shared" ca="1" si="438"/>
        <v>0.01</v>
      </c>
      <c r="O131" s="29">
        <f t="shared" ca="1" si="438"/>
        <v>0.01</v>
      </c>
      <c r="P131" s="29">
        <f t="shared" ca="1" si="438"/>
        <v>0.01</v>
      </c>
      <c r="Q131" s="29">
        <f t="shared" ca="1" si="438"/>
        <v>0.01</v>
      </c>
      <c r="R131" s="29">
        <f t="shared" ca="1" si="438"/>
        <v>0.01</v>
      </c>
      <c r="S131" s="29">
        <f t="shared" ca="1" si="438"/>
        <v>0.01</v>
      </c>
      <c r="T131" s="29">
        <f t="shared" ca="1" si="438"/>
        <v>0.01</v>
      </c>
      <c r="U131" s="29">
        <f t="shared" ca="1" si="438"/>
        <v>0.01</v>
      </c>
      <c r="V131" s="29">
        <f t="shared" ca="1" si="438"/>
        <v>0.01</v>
      </c>
      <c r="W131" s="29">
        <f t="shared" ca="1" si="438"/>
        <v>0.01</v>
      </c>
      <c r="X131" s="29">
        <f t="shared" ca="1" si="438"/>
        <v>0.01</v>
      </c>
      <c r="Y131" s="29">
        <f t="shared" ca="1" si="438"/>
        <v>0.01</v>
      </c>
      <c r="Z131" s="29">
        <f t="shared" ca="1" si="438"/>
        <v>0.01</v>
      </c>
      <c r="AA131" s="29">
        <f t="shared" ca="1" si="438"/>
        <v>0.01</v>
      </c>
      <c r="AB131" s="29">
        <f t="shared" ca="1" si="438"/>
        <v>0.01</v>
      </c>
      <c r="AC131" s="29">
        <f t="shared" ca="1" si="438"/>
        <v>0.01</v>
      </c>
      <c r="AD131" s="29">
        <f t="shared" ca="1" si="438"/>
        <v>0.01</v>
      </c>
      <c r="AE131" s="29">
        <f t="shared" ca="1" si="438"/>
        <v>0.01</v>
      </c>
      <c r="AF131" s="33" t="str">
        <f t="shared" ca="1" si="372"/>
        <v>2024 Avista Update: sch 13</v>
      </c>
      <c r="AG131" s="38"/>
      <c r="AH131" s="39"/>
      <c r="AI131" s="28">
        <f t="shared" ca="1" si="373"/>
        <v>0.2</v>
      </c>
      <c r="AJ131">
        <f t="shared" ca="1" si="374"/>
        <v>5</v>
      </c>
      <c r="AK131" s="28">
        <f t="shared" ca="1" si="375"/>
        <v>0.01</v>
      </c>
      <c r="AL131" s="20" t="str">
        <f t="shared" si="385"/>
        <v>GS-EVSteady State Participation Rate</v>
      </c>
      <c r="AM131" s="20" t="str">
        <f t="shared" si="386"/>
        <v xml:space="preserve">GS-EVProgram ramp up period </v>
      </c>
      <c r="AN131" s="20" t="str">
        <f t="shared" si="378"/>
        <v>Market PotentialWA</v>
      </c>
      <c r="AO131" s="20" t="str">
        <f t="shared" si="421"/>
        <v>GS-EVProgram Dropout Rate (Attrition)</v>
      </c>
    </row>
    <row r="132" spans="1:41" x14ac:dyDescent="0.25">
      <c r="A132" s="2" t="str">
        <f t="shared" ref="A132:A133" si="439">B132&amp;C132&amp;D132&amp;E132</f>
        <v>WALGS-EVElectric Vehicle TOU Opt-inMarket Potential</v>
      </c>
      <c r="B132" t="s">
        <v>151</v>
      </c>
      <c r="C132" t="s">
        <v>603</v>
      </c>
      <c r="D132" t="s">
        <v>427</v>
      </c>
      <c r="E132" t="s">
        <v>284</v>
      </c>
      <c r="F132" t="s">
        <v>74</v>
      </c>
      <c r="G132" s="29">
        <f t="shared" ref="G132:AE132" ca="1" si="440">$AI132*INDEX($AS$9:$BQ$32, MATCH($AJ132, $AR$9:$AR$32, 0),MATCH(G$1,$AS$8:$BQ$8,0))</f>
        <v>1.0000000000000002E-2</v>
      </c>
      <c r="H132" s="29">
        <f t="shared" ca="1" si="440"/>
        <v>3.0000000000000006E-2</v>
      </c>
      <c r="I132" s="29">
        <f t="shared" ca="1" si="440"/>
        <v>6.9999999999999993E-2</v>
      </c>
      <c r="J132" s="29">
        <f t="shared" ca="1" si="440"/>
        <v>9.0000000000000024E-2</v>
      </c>
      <c r="K132" s="29">
        <f t="shared" ca="1" si="440"/>
        <v>0.1</v>
      </c>
      <c r="L132" s="29">
        <f t="shared" ca="1" si="440"/>
        <v>0.1</v>
      </c>
      <c r="M132" s="29">
        <f t="shared" ca="1" si="440"/>
        <v>0.1</v>
      </c>
      <c r="N132" s="29">
        <f t="shared" ca="1" si="440"/>
        <v>0.1</v>
      </c>
      <c r="O132" s="29">
        <f t="shared" ca="1" si="440"/>
        <v>0.1</v>
      </c>
      <c r="P132" s="29">
        <f t="shared" ca="1" si="440"/>
        <v>0.1</v>
      </c>
      <c r="Q132" s="29">
        <f t="shared" ca="1" si="440"/>
        <v>0.1</v>
      </c>
      <c r="R132" s="29">
        <f t="shared" ca="1" si="440"/>
        <v>0.1</v>
      </c>
      <c r="S132" s="29">
        <f t="shared" ca="1" si="440"/>
        <v>0.1</v>
      </c>
      <c r="T132" s="29">
        <f t="shared" ca="1" si="440"/>
        <v>0.1</v>
      </c>
      <c r="U132" s="29">
        <f t="shared" ca="1" si="440"/>
        <v>0.1</v>
      </c>
      <c r="V132" s="29">
        <f t="shared" ca="1" si="440"/>
        <v>0.1</v>
      </c>
      <c r="W132" s="29">
        <f t="shared" ca="1" si="440"/>
        <v>0.1</v>
      </c>
      <c r="X132" s="29">
        <f t="shared" ca="1" si="440"/>
        <v>0.1</v>
      </c>
      <c r="Y132" s="29">
        <f t="shared" ca="1" si="440"/>
        <v>0.1</v>
      </c>
      <c r="Z132" s="29">
        <f t="shared" ca="1" si="440"/>
        <v>0.1</v>
      </c>
      <c r="AA132" s="29">
        <f t="shared" ca="1" si="440"/>
        <v>0.1</v>
      </c>
      <c r="AB132" s="29">
        <f t="shared" ca="1" si="440"/>
        <v>0.1</v>
      </c>
      <c r="AC132" s="29">
        <f t="shared" ca="1" si="440"/>
        <v>0.1</v>
      </c>
      <c r="AD132" s="29">
        <f t="shared" ca="1" si="440"/>
        <v>0.1</v>
      </c>
      <c r="AE132" s="29">
        <f t="shared" ca="1" si="440"/>
        <v>0.1</v>
      </c>
      <c r="AF132" s="33" t="str">
        <f t="shared" ref="AF132:AF133" ca="1" si="441">IFERROR(INDEX(INDIRECT("'"&amp;D132&amp;"'!A1:T300"),MATCH(AL132,INDIRECT("'"&amp;D132&amp;"'!A1:A300"),0),10),"")</f>
        <v>2024 Avista Update: sch 23</v>
      </c>
      <c r="AG132" s="38"/>
      <c r="AH132" s="39"/>
      <c r="AI132" s="28">
        <f t="shared" ref="AI132:AI133" ca="1" si="442">IFERROR(INDEX(INDIRECT("'"&amp;D132&amp;"'!A1:T300"),MATCH(AL132,INDIRECT("'"&amp;D132&amp;"'!A1:A300"),0),MATCH(AN132,INDIRECT("'"&amp;D132&amp;"'!A1:T1"),0)),"")</f>
        <v>0.1</v>
      </c>
      <c r="AJ132">
        <f t="shared" ref="AJ132:AJ133" ca="1" si="443">IFERROR(INDEX(INDIRECT("'"&amp;D132&amp;"'!A1:T300"),MATCH(AM132,INDIRECT("'"&amp;D132&amp;"'!A1:A300"),0),MATCH(AN132,INDIRECT("'"&amp;D132&amp;"'!A1:T1"),0)),"")</f>
        <v>5</v>
      </c>
      <c r="AK132" s="28">
        <f t="shared" ref="AK132:AK133" ca="1" si="444">IFERROR(INDEX(INDIRECT("'"&amp;D132&amp;"'!A1:T300"),MATCH(AO132,INDIRECT("'"&amp;D132&amp;"'!A1:A300"),0),MATCH(AN132,INDIRECT("'"&amp;D132&amp;"'!A1:T1"),0)),"")</f>
        <v>0.01</v>
      </c>
      <c r="AL132" s="20" t="str">
        <f t="shared" ref="AL132:AL133" si="445">C132&amp;$AI$1</f>
        <v>LGS-EVSteady State Participation Rate</v>
      </c>
      <c r="AM132" s="20" t="str">
        <f t="shared" ref="AM132:AM133" si="446">C132&amp;$AJ$1</f>
        <v xml:space="preserve">LGS-EVProgram ramp up period </v>
      </c>
      <c r="AN132" s="20" t="str">
        <f t="shared" ref="AN132:AN133" si="447">"Market Potential"&amp;B132</f>
        <v>Market PotentialWA</v>
      </c>
      <c r="AO132" s="20" t="str">
        <f t="shared" ref="AO132:AO133" si="448">C132&amp;$AK$1</f>
        <v>LGS-EVProgram Dropout Rate (Attrition)</v>
      </c>
    </row>
    <row r="133" spans="1:41" x14ac:dyDescent="0.25">
      <c r="A133" s="2" t="str">
        <f t="shared" si="439"/>
        <v>WALGS-EVElectric Vehicle TOU Opt-inProgram Dropout Rate (Attrition)</v>
      </c>
      <c r="B133" t="s">
        <v>151</v>
      </c>
      <c r="C133" t="s">
        <v>603</v>
      </c>
      <c r="D133" t="s">
        <v>427</v>
      </c>
      <c r="E133" t="s">
        <v>75</v>
      </c>
      <c r="F133" t="s">
        <v>12</v>
      </c>
      <c r="G133" s="29">
        <f t="shared" ref="G133:AE133" ca="1" si="449">$AK133</f>
        <v>0.01</v>
      </c>
      <c r="H133" s="29">
        <f t="shared" ca="1" si="449"/>
        <v>0.01</v>
      </c>
      <c r="I133" s="29">
        <f t="shared" ca="1" si="449"/>
        <v>0.01</v>
      </c>
      <c r="J133" s="29">
        <f t="shared" ca="1" si="449"/>
        <v>0.01</v>
      </c>
      <c r="K133" s="29">
        <f t="shared" ca="1" si="449"/>
        <v>0.01</v>
      </c>
      <c r="L133" s="29">
        <f t="shared" ca="1" si="449"/>
        <v>0.01</v>
      </c>
      <c r="M133" s="29">
        <f t="shared" ca="1" si="449"/>
        <v>0.01</v>
      </c>
      <c r="N133" s="29">
        <f t="shared" ca="1" si="449"/>
        <v>0.01</v>
      </c>
      <c r="O133" s="29">
        <f t="shared" ca="1" si="449"/>
        <v>0.01</v>
      </c>
      <c r="P133" s="29">
        <f t="shared" ca="1" si="449"/>
        <v>0.01</v>
      </c>
      <c r="Q133" s="29">
        <f t="shared" ca="1" si="449"/>
        <v>0.01</v>
      </c>
      <c r="R133" s="29">
        <f t="shared" ca="1" si="449"/>
        <v>0.01</v>
      </c>
      <c r="S133" s="29">
        <f t="shared" ca="1" si="449"/>
        <v>0.01</v>
      </c>
      <c r="T133" s="29">
        <f t="shared" ca="1" si="449"/>
        <v>0.01</v>
      </c>
      <c r="U133" s="29">
        <f t="shared" ca="1" si="449"/>
        <v>0.01</v>
      </c>
      <c r="V133" s="29">
        <f t="shared" ca="1" si="449"/>
        <v>0.01</v>
      </c>
      <c r="W133" s="29">
        <f t="shared" ca="1" si="449"/>
        <v>0.01</v>
      </c>
      <c r="X133" s="29">
        <f t="shared" ca="1" si="449"/>
        <v>0.01</v>
      </c>
      <c r="Y133" s="29">
        <f t="shared" ca="1" si="449"/>
        <v>0.01</v>
      </c>
      <c r="Z133" s="29">
        <f t="shared" ca="1" si="449"/>
        <v>0.01</v>
      </c>
      <c r="AA133" s="29">
        <f t="shared" ca="1" si="449"/>
        <v>0.01</v>
      </c>
      <c r="AB133" s="29">
        <f t="shared" ca="1" si="449"/>
        <v>0.01</v>
      </c>
      <c r="AC133" s="29">
        <f t="shared" ca="1" si="449"/>
        <v>0.01</v>
      </c>
      <c r="AD133" s="29">
        <f t="shared" ca="1" si="449"/>
        <v>0.01</v>
      </c>
      <c r="AE133" s="29">
        <f t="shared" ca="1" si="449"/>
        <v>0.01</v>
      </c>
      <c r="AF133" s="33" t="str">
        <f t="shared" ca="1" si="441"/>
        <v>2024 Avista Update: sch 23</v>
      </c>
      <c r="AG133" s="38"/>
      <c r="AH133" s="39"/>
      <c r="AI133" s="28">
        <f t="shared" ca="1" si="442"/>
        <v>0.1</v>
      </c>
      <c r="AJ133">
        <f t="shared" ca="1" si="443"/>
        <v>5</v>
      </c>
      <c r="AK133" s="28">
        <f t="shared" ca="1" si="444"/>
        <v>0.01</v>
      </c>
      <c r="AL133" s="20" t="str">
        <f t="shared" si="445"/>
        <v>LGS-EVSteady State Participation Rate</v>
      </c>
      <c r="AM133" s="20" t="str">
        <f t="shared" si="446"/>
        <v xml:space="preserve">LGS-EVProgram ramp up period </v>
      </c>
      <c r="AN133" s="20" t="str">
        <f t="shared" si="447"/>
        <v>Market PotentialWA</v>
      </c>
      <c r="AO133" s="20" t="str">
        <f t="shared" si="448"/>
        <v>LGS-EVProgram Dropout Rate (Attrition)</v>
      </c>
    </row>
    <row r="134" spans="1:41" x14ac:dyDescent="0.25">
      <c r="A134" s="2" t="str">
        <f t="shared" si="394"/>
        <v>WAResidentialParent-Peak Time RebateMarket Potential</v>
      </c>
      <c r="B134" t="s">
        <v>151</v>
      </c>
      <c r="C134" t="s">
        <v>13</v>
      </c>
      <c r="D134" t="s">
        <v>584</v>
      </c>
      <c r="E134" t="s">
        <v>284</v>
      </c>
      <c r="F134" t="s">
        <v>74</v>
      </c>
      <c r="G134" s="29">
        <v>4.0989026096455777E-3</v>
      </c>
      <c r="H134" s="29">
        <v>4.0431869761530697E-3</v>
      </c>
      <c r="I134" s="29">
        <v>1.4999999999999999E-2</v>
      </c>
      <c r="J134" s="29">
        <v>4.5000000000000005E-2</v>
      </c>
      <c r="K134" s="29">
        <v>0.105</v>
      </c>
      <c r="L134" s="29">
        <v>0.13500000000000001</v>
      </c>
      <c r="M134" s="29">
        <v>0.15</v>
      </c>
      <c r="N134" s="29">
        <f t="shared" ref="N134:AE134" ca="1" si="450">$AI134*INDEX($AS$9:$BQ$32, MATCH($AJ134, $AR$9:$AR$32, 0),MATCH(N$1,$AS$8:$BQ$8,0))</f>
        <v>0.15</v>
      </c>
      <c r="O134" s="29">
        <f t="shared" ca="1" si="450"/>
        <v>0.15</v>
      </c>
      <c r="P134" s="29">
        <f t="shared" ca="1" si="450"/>
        <v>0.15</v>
      </c>
      <c r="Q134" s="29">
        <f t="shared" ca="1" si="450"/>
        <v>0.15</v>
      </c>
      <c r="R134" s="29">
        <f t="shared" ca="1" si="450"/>
        <v>0.15</v>
      </c>
      <c r="S134" s="29">
        <f t="shared" ca="1" si="450"/>
        <v>0.15</v>
      </c>
      <c r="T134" s="29">
        <f t="shared" ca="1" si="450"/>
        <v>0.15</v>
      </c>
      <c r="U134" s="29">
        <f t="shared" ca="1" si="450"/>
        <v>0.15</v>
      </c>
      <c r="V134" s="29">
        <f t="shared" ca="1" si="450"/>
        <v>0.15</v>
      </c>
      <c r="W134" s="29">
        <f t="shared" ca="1" si="450"/>
        <v>0.15</v>
      </c>
      <c r="X134" s="29">
        <f t="shared" ca="1" si="450"/>
        <v>0.15</v>
      </c>
      <c r="Y134" s="29">
        <f t="shared" ca="1" si="450"/>
        <v>0.15</v>
      </c>
      <c r="Z134" s="29">
        <f t="shared" ca="1" si="450"/>
        <v>0.15</v>
      </c>
      <c r="AA134" s="29">
        <f t="shared" ca="1" si="450"/>
        <v>0.15</v>
      </c>
      <c r="AB134" s="29">
        <f t="shared" ca="1" si="450"/>
        <v>0.15</v>
      </c>
      <c r="AC134" s="29">
        <f t="shared" ca="1" si="450"/>
        <v>0.15</v>
      </c>
      <c r="AD134" s="29">
        <f t="shared" ca="1" si="450"/>
        <v>0.15</v>
      </c>
      <c r="AE134" s="29">
        <f t="shared" ca="1" si="450"/>
        <v>0.15</v>
      </c>
      <c r="AF134" s="33" t="str">
        <f t="shared" ca="1" si="372"/>
        <v>PGE Res Pricing and Behavioral Pilot Flex PTR Evaluation 2021: Goal of 110,000 out of ~800,000 residential customers (see table below)</v>
      </c>
      <c r="AG134" s="38"/>
      <c r="AH134" s="39"/>
      <c r="AI134" s="28">
        <f t="shared" ca="1" si="373"/>
        <v>0.15</v>
      </c>
      <c r="AJ134">
        <f t="shared" ca="1" si="374"/>
        <v>5</v>
      </c>
      <c r="AK134" s="28">
        <f t="shared" ca="1" si="375"/>
        <v>0.02</v>
      </c>
      <c r="AL134" s="20" t="str">
        <f t="shared" si="385"/>
        <v>ResidentialSteady State Participation Rate</v>
      </c>
      <c r="AM134" s="20" t="str">
        <f t="shared" si="386"/>
        <v xml:space="preserve">ResidentialProgram ramp up period </v>
      </c>
      <c r="AN134" s="20" t="str">
        <f t="shared" si="378"/>
        <v>Market PotentialWA</v>
      </c>
      <c r="AO134" s="20" t="str">
        <f t="shared" si="421"/>
        <v>ResidentialProgram Dropout Rate (Attrition)</v>
      </c>
    </row>
    <row r="135" spans="1:41" x14ac:dyDescent="0.25">
      <c r="A135" s="2" t="str">
        <f t="shared" si="394"/>
        <v>WAResidentialParent-Peak Time RebateProgram Dropout Rate (Attrition)</v>
      </c>
      <c r="B135" t="s">
        <v>151</v>
      </c>
      <c r="C135" t="s">
        <v>13</v>
      </c>
      <c r="D135" t="s">
        <v>584</v>
      </c>
      <c r="E135" t="s">
        <v>75</v>
      </c>
      <c r="F135" t="s">
        <v>12</v>
      </c>
      <c r="G135" s="29">
        <v>0</v>
      </c>
      <c r="H135" s="29">
        <v>0</v>
      </c>
      <c r="I135" s="29">
        <f t="shared" ref="I135:AE135" ca="1" si="451">$AK135</f>
        <v>0.02</v>
      </c>
      <c r="J135" s="29">
        <f t="shared" ca="1" si="451"/>
        <v>0.02</v>
      </c>
      <c r="K135" s="29">
        <f t="shared" ca="1" si="451"/>
        <v>0.02</v>
      </c>
      <c r="L135" s="29">
        <f t="shared" ca="1" si="451"/>
        <v>0.02</v>
      </c>
      <c r="M135" s="29">
        <f t="shared" ca="1" si="451"/>
        <v>0.02</v>
      </c>
      <c r="N135" s="29">
        <f t="shared" ca="1" si="451"/>
        <v>0.02</v>
      </c>
      <c r="O135" s="29">
        <f t="shared" ca="1" si="451"/>
        <v>0.02</v>
      </c>
      <c r="P135" s="29">
        <f t="shared" ca="1" si="451"/>
        <v>0.02</v>
      </c>
      <c r="Q135" s="29">
        <f t="shared" ca="1" si="451"/>
        <v>0.02</v>
      </c>
      <c r="R135" s="29">
        <f t="shared" ca="1" si="451"/>
        <v>0.02</v>
      </c>
      <c r="S135" s="29">
        <f t="shared" ca="1" si="451"/>
        <v>0.02</v>
      </c>
      <c r="T135" s="29">
        <f t="shared" ca="1" si="451"/>
        <v>0.02</v>
      </c>
      <c r="U135" s="29">
        <f t="shared" ca="1" si="451"/>
        <v>0.02</v>
      </c>
      <c r="V135" s="29">
        <f t="shared" ca="1" si="451"/>
        <v>0.02</v>
      </c>
      <c r="W135" s="29">
        <f t="shared" ca="1" si="451"/>
        <v>0.02</v>
      </c>
      <c r="X135" s="29">
        <f t="shared" ca="1" si="451"/>
        <v>0.02</v>
      </c>
      <c r="Y135" s="29">
        <f t="shared" ca="1" si="451"/>
        <v>0.02</v>
      </c>
      <c r="Z135" s="29">
        <f t="shared" ca="1" si="451"/>
        <v>0.02</v>
      </c>
      <c r="AA135" s="29">
        <f t="shared" ca="1" si="451"/>
        <v>0.02</v>
      </c>
      <c r="AB135" s="29">
        <f t="shared" ca="1" si="451"/>
        <v>0.02</v>
      </c>
      <c r="AC135" s="29">
        <f t="shared" ca="1" si="451"/>
        <v>0.02</v>
      </c>
      <c r="AD135" s="29">
        <f t="shared" ca="1" si="451"/>
        <v>0.02</v>
      </c>
      <c r="AE135" s="29">
        <f t="shared" ca="1" si="451"/>
        <v>0.02</v>
      </c>
      <c r="AF135" s="33" t="str">
        <f t="shared" ca="1" si="372"/>
        <v>PGE Res Pricing and Behavioral Pilot Flex PTR Evaluation 2021: Goal of 110,000 out of ~800,000 residential customers (see table below)</v>
      </c>
      <c r="AG135" s="38"/>
      <c r="AH135" s="39"/>
      <c r="AI135" s="28">
        <f t="shared" ca="1" si="373"/>
        <v>0.15</v>
      </c>
      <c r="AJ135">
        <f t="shared" ca="1" si="374"/>
        <v>5</v>
      </c>
      <c r="AK135" s="28">
        <f t="shared" ca="1" si="375"/>
        <v>0.02</v>
      </c>
      <c r="AL135" s="20" t="str">
        <f t="shared" si="385"/>
        <v>ResidentialSteady State Participation Rate</v>
      </c>
      <c r="AM135" s="20" t="str">
        <f t="shared" si="386"/>
        <v xml:space="preserve">ResidentialProgram ramp up period </v>
      </c>
      <c r="AN135" s="20" t="str">
        <f t="shared" si="378"/>
        <v>Market PotentialWA</v>
      </c>
      <c r="AO135" s="20" t="str">
        <f t="shared" si="421"/>
        <v>ResidentialProgram Dropout Rate (Attrition)</v>
      </c>
    </row>
    <row r="136" spans="1:41" x14ac:dyDescent="0.25">
      <c r="A136" s="2" t="str">
        <f t="shared" si="394"/>
        <v>WAGeneral ServiceParent-Peak Time RebateMarket Potential</v>
      </c>
      <c r="B136" t="s">
        <v>151</v>
      </c>
      <c r="C136" t="s">
        <v>232</v>
      </c>
      <c r="D136" t="s">
        <v>584</v>
      </c>
      <c r="E136" t="s">
        <v>284</v>
      </c>
      <c r="F136" t="s">
        <v>74</v>
      </c>
      <c r="G136" s="29">
        <v>2.0573955638115687E-2</v>
      </c>
      <c r="H136" s="29">
        <v>2.0368494954511127E-2</v>
      </c>
      <c r="I136" s="29">
        <v>1.4999999999999999E-2</v>
      </c>
      <c r="J136" s="29">
        <v>4.5000000000000005E-2</v>
      </c>
      <c r="K136" s="29">
        <v>0.105</v>
      </c>
      <c r="L136" s="29">
        <v>0.13500000000000001</v>
      </c>
      <c r="M136" s="29">
        <v>0.15</v>
      </c>
      <c r="N136" s="29">
        <f t="shared" ref="N136:AE136" ca="1" si="452">$AI136*INDEX($AS$9:$BQ$32, MATCH($AJ136, $AR$9:$AR$32, 0),MATCH(N$1,$AS$8:$BQ$8,0))</f>
        <v>0.15</v>
      </c>
      <c r="O136" s="29">
        <f t="shared" ca="1" si="452"/>
        <v>0.15</v>
      </c>
      <c r="P136" s="29">
        <f t="shared" ca="1" si="452"/>
        <v>0.15</v>
      </c>
      <c r="Q136" s="29">
        <f t="shared" ca="1" si="452"/>
        <v>0.15</v>
      </c>
      <c r="R136" s="29">
        <f t="shared" ca="1" si="452"/>
        <v>0.15</v>
      </c>
      <c r="S136" s="29">
        <f t="shared" ca="1" si="452"/>
        <v>0.15</v>
      </c>
      <c r="T136" s="29">
        <f t="shared" ca="1" si="452"/>
        <v>0.15</v>
      </c>
      <c r="U136" s="29">
        <f t="shared" ca="1" si="452"/>
        <v>0.15</v>
      </c>
      <c r="V136" s="29">
        <f t="shared" ca="1" si="452"/>
        <v>0.15</v>
      </c>
      <c r="W136" s="29">
        <f t="shared" ca="1" si="452"/>
        <v>0.15</v>
      </c>
      <c r="X136" s="29">
        <f t="shared" ca="1" si="452"/>
        <v>0.15</v>
      </c>
      <c r="Y136" s="29">
        <f t="shared" ca="1" si="452"/>
        <v>0.15</v>
      </c>
      <c r="Z136" s="29">
        <f t="shared" ca="1" si="452"/>
        <v>0.15</v>
      </c>
      <c r="AA136" s="29">
        <f t="shared" ca="1" si="452"/>
        <v>0.15</v>
      </c>
      <c r="AB136" s="29">
        <f t="shared" ca="1" si="452"/>
        <v>0.15</v>
      </c>
      <c r="AC136" s="29">
        <f t="shared" ca="1" si="452"/>
        <v>0.15</v>
      </c>
      <c r="AD136" s="29">
        <f t="shared" ca="1" si="452"/>
        <v>0.15</v>
      </c>
      <c r="AE136" s="29">
        <f t="shared" ca="1" si="452"/>
        <v>0.15</v>
      </c>
      <c r="AF136" s="33" t="str">
        <f t="shared" ca="1" si="372"/>
        <v>PGE Res Pricing and Behavioral Pilot Flex PTR Evaluation 2021: Goal of 110,000 out of ~800,000 residential customers (see table below)</v>
      </c>
      <c r="AG136" s="38"/>
      <c r="AH136" s="39"/>
      <c r="AI136" s="28">
        <f t="shared" ca="1" si="373"/>
        <v>0.15</v>
      </c>
      <c r="AJ136">
        <f t="shared" ca="1" si="374"/>
        <v>5</v>
      </c>
      <c r="AK136" s="28">
        <f t="shared" ca="1" si="375"/>
        <v>0.01</v>
      </c>
      <c r="AL136" s="20" t="str">
        <f t="shared" si="385"/>
        <v>General ServiceSteady State Participation Rate</v>
      </c>
      <c r="AM136" s="20" t="str">
        <f t="shared" si="386"/>
        <v xml:space="preserve">General ServiceProgram ramp up period </v>
      </c>
      <c r="AN136" s="20" t="str">
        <f t="shared" si="378"/>
        <v>Market PotentialWA</v>
      </c>
      <c r="AO136" s="20" t="str">
        <f t="shared" si="421"/>
        <v>General ServiceProgram Dropout Rate (Attrition)</v>
      </c>
    </row>
    <row r="137" spans="1:41" x14ac:dyDescent="0.25">
      <c r="A137" s="2" t="str">
        <f t="shared" si="394"/>
        <v>WAGeneral ServiceParent-Peak Time RebateProgram Dropout Rate (Attrition)</v>
      </c>
      <c r="B137" t="s">
        <v>151</v>
      </c>
      <c r="C137" t="s">
        <v>232</v>
      </c>
      <c r="D137" t="s">
        <v>584</v>
      </c>
      <c r="E137" t="s">
        <v>75</v>
      </c>
      <c r="F137" t="s">
        <v>12</v>
      </c>
      <c r="G137" s="29">
        <v>0</v>
      </c>
      <c r="H137" s="29">
        <v>0</v>
      </c>
      <c r="I137" s="29">
        <f t="shared" ref="I137:AE137" ca="1" si="453">$AK137</f>
        <v>0.01</v>
      </c>
      <c r="J137" s="29">
        <f t="shared" ca="1" si="453"/>
        <v>0.01</v>
      </c>
      <c r="K137" s="29">
        <f t="shared" ca="1" si="453"/>
        <v>0.01</v>
      </c>
      <c r="L137" s="29">
        <f t="shared" ca="1" si="453"/>
        <v>0.01</v>
      </c>
      <c r="M137" s="29">
        <f t="shared" ca="1" si="453"/>
        <v>0.01</v>
      </c>
      <c r="N137" s="29">
        <f t="shared" ca="1" si="453"/>
        <v>0.01</v>
      </c>
      <c r="O137" s="29">
        <f t="shared" ca="1" si="453"/>
        <v>0.01</v>
      </c>
      <c r="P137" s="29">
        <f t="shared" ca="1" si="453"/>
        <v>0.01</v>
      </c>
      <c r="Q137" s="29">
        <f t="shared" ca="1" si="453"/>
        <v>0.01</v>
      </c>
      <c r="R137" s="29">
        <f t="shared" ca="1" si="453"/>
        <v>0.01</v>
      </c>
      <c r="S137" s="29">
        <f t="shared" ca="1" si="453"/>
        <v>0.01</v>
      </c>
      <c r="T137" s="29">
        <f t="shared" ca="1" si="453"/>
        <v>0.01</v>
      </c>
      <c r="U137" s="29">
        <f t="shared" ca="1" si="453"/>
        <v>0.01</v>
      </c>
      <c r="V137" s="29">
        <f t="shared" ca="1" si="453"/>
        <v>0.01</v>
      </c>
      <c r="W137" s="29">
        <f t="shared" ca="1" si="453"/>
        <v>0.01</v>
      </c>
      <c r="X137" s="29">
        <f t="shared" ca="1" si="453"/>
        <v>0.01</v>
      </c>
      <c r="Y137" s="29">
        <f t="shared" ca="1" si="453"/>
        <v>0.01</v>
      </c>
      <c r="Z137" s="29">
        <f t="shared" ca="1" si="453"/>
        <v>0.01</v>
      </c>
      <c r="AA137" s="29">
        <f t="shared" ca="1" si="453"/>
        <v>0.01</v>
      </c>
      <c r="AB137" s="29">
        <f t="shared" ca="1" si="453"/>
        <v>0.01</v>
      </c>
      <c r="AC137" s="29">
        <f t="shared" ca="1" si="453"/>
        <v>0.01</v>
      </c>
      <c r="AD137" s="29">
        <f t="shared" ca="1" si="453"/>
        <v>0.01</v>
      </c>
      <c r="AE137" s="29">
        <f t="shared" ca="1" si="453"/>
        <v>0.01</v>
      </c>
      <c r="AF137" s="33" t="str">
        <f t="shared" ca="1" si="372"/>
        <v>PGE Res Pricing and Behavioral Pilot Flex PTR Evaluation 2021: Goal of 110,000 out of ~800,000 residential customers (see table below)</v>
      </c>
      <c r="AG137" s="38"/>
      <c r="AH137" s="39"/>
      <c r="AI137" s="28">
        <f t="shared" ca="1" si="373"/>
        <v>0.15</v>
      </c>
      <c r="AJ137">
        <f t="shared" ca="1" si="374"/>
        <v>5</v>
      </c>
      <c r="AK137" s="28">
        <f t="shared" ca="1" si="375"/>
        <v>0.01</v>
      </c>
      <c r="AL137" s="20" t="str">
        <f t="shared" si="385"/>
        <v>General ServiceSteady State Participation Rate</v>
      </c>
      <c r="AM137" s="20" t="str">
        <f t="shared" si="386"/>
        <v xml:space="preserve">General ServiceProgram ramp up period </v>
      </c>
      <c r="AN137" s="20" t="str">
        <f t="shared" si="378"/>
        <v>Market PotentialWA</v>
      </c>
      <c r="AO137" s="20" t="str">
        <f t="shared" si="421"/>
        <v>General ServiceProgram Dropout Rate (Attrition)</v>
      </c>
    </row>
    <row r="138" spans="1:41" x14ac:dyDescent="0.25">
      <c r="A138" s="2" t="str">
        <f t="shared" ref="A138" si="454">B138&amp;C138&amp;D138&amp;E138</f>
        <v>WAResidentialPilot-Peak Time RebateMarket Potential</v>
      </c>
      <c r="B138" t="s">
        <v>151</v>
      </c>
      <c r="C138" t="s">
        <v>13</v>
      </c>
      <c r="D138" t="s">
        <v>583</v>
      </c>
      <c r="E138" t="s">
        <v>284</v>
      </c>
      <c r="F138" t="s">
        <v>74</v>
      </c>
      <c r="G138" s="29">
        <f t="shared" ref="G138:AE138" ca="1" si="455">$AI138*INDEX($AS$9:$BQ$32, MATCH($AJ138, $AR$9:$AR$32, 0),MATCH(G$1,$AS$8:$BQ$8,0))</f>
        <v>9.5E-4</v>
      </c>
      <c r="H138" s="29">
        <f t="shared" ca="1" si="455"/>
        <v>1.5200000000000001E-3</v>
      </c>
      <c r="I138" s="29">
        <f t="shared" ca="1" si="455"/>
        <v>1.9E-3</v>
      </c>
      <c r="J138" s="29">
        <f t="shared" ca="1" si="455"/>
        <v>0</v>
      </c>
      <c r="K138" s="29">
        <f t="shared" ca="1" si="455"/>
        <v>0</v>
      </c>
      <c r="L138" s="29">
        <f t="shared" ca="1" si="455"/>
        <v>0</v>
      </c>
      <c r="M138" s="29">
        <f t="shared" ca="1" si="455"/>
        <v>0</v>
      </c>
      <c r="N138" s="29">
        <f t="shared" ca="1" si="455"/>
        <v>0</v>
      </c>
      <c r="O138" s="29">
        <f t="shared" ca="1" si="455"/>
        <v>0</v>
      </c>
      <c r="P138" s="29">
        <f t="shared" ca="1" si="455"/>
        <v>0</v>
      </c>
      <c r="Q138" s="29">
        <f t="shared" ca="1" si="455"/>
        <v>0</v>
      </c>
      <c r="R138" s="29">
        <f t="shared" ca="1" si="455"/>
        <v>0</v>
      </c>
      <c r="S138" s="29">
        <f t="shared" ca="1" si="455"/>
        <v>0</v>
      </c>
      <c r="T138" s="29">
        <f t="shared" ca="1" si="455"/>
        <v>0</v>
      </c>
      <c r="U138" s="29">
        <f t="shared" ca="1" si="455"/>
        <v>0</v>
      </c>
      <c r="V138" s="29">
        <f t="shared" ca="1" si="455"/>
        <v>0</v>
      </c>
      <c r="W138" s="29">
        <f t="shared" ca="1" si="455"/>
        <v>0</v>
      </c>
      <c r="X138" s="29">
        <f t="shared" ca="1" si="455"/>
        <v>0</v>
      </c>
      <c r="Y138" s="29">
        <f t="shared" ca="1" si="455"/>
        <v>0</v>
      </c>
      <c r="Z138" s="29">
        <f t="shared" ca="1" si="455"/>
        <v>0</v>
      </c>
      <c r="AA138" s="29">
        <f t="shared" ca="1" si="455"/>
        <v>0</v>
      </c>
      <c r="AB138" s="29">
        <f t="shared" ca="1" si="455"/>
        <v>0</v>
      </c>
      <c r="AC138" s="29">
        <f t="shared" ca="1" si="455"/>
        <v>0</v>
      </c>
      <c r="AD138" s="29">
        <f t="shared" ca="1" si="455"/>
        <v>0</v>
      </c>
      <c r="AE138" s="29">
        <f t="shared" ca="1" si="455"/>
        <v>0</v>
      </c>
      <c r="AF138" s="33" t="str">
        <f t="shared" ref="AF138" ca="1" si="456">IFERROR(INDEX(INDIRECT("'"&amp;D138&amp;"'!A1:T300"),MATCH(AL138,INDIRECT("'"&amp;D138&amp;"'!A1:A300"),0),10),"")</f>
        <v>Modified for pilot scope</v>
      </c>
      <c r="AG138" s="38"/>
      <c r="AH138" s="39"/>
      <c r="AI138" s="28">
        <f t="shared" ref="AI138" ca="1" si="457">IFERROR(INDEX(INDIRECT("'"&amp;D138&amp;"'!A1:T300"),MATCH(AL138,INDIRECT("'"&amp;D138&amp;"'!A1:A300"),0),MATCH(AN138,INDIRECT("'"&amp;D138&amp;"'!A1:T1"),0)),"")</f>
        <v>1.9E-3</v>
      </c>
      <c r="AJ138">
        <f t="shared" ref="AJ138" ca="1" si="458">IFERROR(INDEX(INDIRECT("'"&amp;D138&amp;"'!A1:T300"),MATCH(AM138,INDIRECT("'"&amp;D138&amp;"'!A1:A300"),0),MATCH(AN138,INDIRECT("'"&amp;D138&amp;"'!A1:T1"),0)),"")</f>
        <v>3.5</v>
      </c>
      <c r="AK138" s="28">
        <f t="shared" ref="AK138" ca="1" si="459">IFERROR(INDEX(INDIRECT("'"&amp;D138&amp;"'!A1:T300"),MATCH(AO138,INDIRECT("'"&amp;D138&amp;"'!A1:A300"),0),MATCH(AN138,INDIRECT("'"&amp;D138&amp;"'!A1:T1"),0)),"")</f>
        <v>0.02</v>
      </c>
      <c r="AL138" s="20" t="str">
        <f t="shared" si="385"/>
        <v>ResidentialSteady State Participation Rate</v>
      </c>
      <c r="AM138" s="20" t="str">
        <f t="shared" si="386"/>
        <v xml:space="preserve">ResidentialProgram ramp up period </v>
      </c>
      <c r="AN138" s="20" t="str">
        <f t="shared" ref="AN138" si="460">"Market Potential"&amp;B138</f>
        <v>Market PotentialWA</v>
      </c>
      <c r="AO138" s="20" t="str">
        <f t="shared" si="421"/>
        <v>ResidentialProgram Dropout Rate (Attrition)</v>
      </c>
    </row>
    <row r="139" spans="1:41" x14ac:dyDescent="0.25">
      <c r="A139" s="2" t="str">
        <f t="shared" ref="A139" si="461">B139&amp;C139&amp;D139&amp;E139</f>
        <v>WAResidentialPilot-Peak Time RebateProgram Dropout Rate (Attrition)</v>
      </c>
      <c r="B139" t="s">
        <v>151</v>
      </c>
      <c r="C139" t="s">
        <v>13</v>
      </c>
      <c r="D139" t="s">
        <v>583</v>
      </c>
      <c r="E139" t="s">
        <v>75</v>
      </c>
      <c r="F139" t="s">
        <v>12</v>
      </c>
      <c r="G139" s="29">
        <f t="shared" ref="G139:AE139" ca="1" si="462">$AK139</f>
        <v>0.02</v>
      </c>
      <c r="H139" s="29">
        <f t="shared" ca="1" si="462"/>
        <v>0.02</v>
      </c>
      <c r="I139" s="29">
        <f t="shared" ca="1" si="462"/>
        <v>0.02</v>
      </c>
      <c r="J139" s="29">
        <f t="shared" ca="1" si="462"/>
        <v>0.02</v>
      </c>
      <c r="K139" s="29">
        <f t="shared" ca="1" si="462"/>
        <v>0.02</v>
      </c>
      <c r="L139" s="29">
        <f t="shared" ca="1" si="462"/>
        <v>0.02</v>
      </c>
      <c r="M139" s="29">
        <f t="shared" ca="1" si="462"/>
        <v>0.02</v>
      </c>
      <c r="N139" s="29">
        <f t="shared" ca="1" si="462"/>
        <v>0.02</v>
      </c>
      <c r="O139" s="29">
        <f t="shared" ca="1" si="462"/>
        <v>0.02</v>
      </c>
      <c r="P139" s="29">
        <f t="shared" ca="1" si="462"/>
        <v>0.02</v>
      </c>
      <c r="Q139" s="29">
        <f t="shared" ca="1" si="462"/>
        <v>0.02</v>
      </c>
      <c r="R139" s="29">
        <f t="shared" ca="1" si="462"/>
        <v>0.02</v>
      </c>
      <c r="S139" s="29">
        <f t="shared" ca="1" si="462"/>
        <v>0.02</v>
      </c>
      <c r="T139" s="29">
        <f t="shared" ca="1" si="462"/>
        <v>0.02</v>
      </c>
      <c r="U139" s="29">
        <f t="shared" ca="1" si="462"/>
        <v>0.02</v>
      </c>
      <c r="V139" s="29">
        <f t="shared" ca="1" si="462"/>
        <v>0.02</v>
      </c>
      <c r="W139" s="29">
        <f t="shared" ca="1" si="462"/>
        <v>0.02</v>
      </c>
      <c r="X139" s="29">
        <f t="shared" ca="1" si="462"/>
        <v>0.02</v>
      </c>
      <c r="Y139" s="29">
        <f t="shared" ca="1" si="462"/>
        <v>0.02</v>
      </c>
      <c r="Z139" s="29">
        <f t="shared" ca="1" si="462"/>
        <v>0.02</v>
      </c>
      <c r="AA139" s="29">
        <f t="shared" ca="1" si="462"/>
        <v>0.02</v>
      </c>
      <c r="AB139" s="29">
        <f t="shared" ca="1" si="462"/>
        <v>0.02</v>
      </c>
      <c r="AC139" s="29">
        <f t="shared" ca="1" si="462"/>
        <v>0.02</v>
      </c>
      <c r="AD139" s="29">
        <f t="shared" ca="1" si="462"/>
        <v>0.02</v>
      </c>
      <c r="AE139" s="29">
        <f t="shared" ca="1" si="462"/>
        <v>0.02</v>
      </c>
      <c r="AF139" s="33" t="str">
        <f t="shared" ref="AF139" ca="1" si="463">IFERROR(INDEX(INDIRECT("'"&amp;D139&amp;"'!A1:T300"),MATCH(AL139,INDIRECT("'"&amp;D139&amp;"'!A1:A300"),0),10),"")</f>
        <v>Modified for pilot scope</v>
      </c>
      <c r="AG139" s="38"/>
      <c r="AH139" s="39"/>
      <c r="AI139" s="28">
        <f t="shared" ref="AI139" ca="1" si="464">IFERROR(INDEX(INDIRECT("'"&amp;D139&amp;"'!A1:T300"),MATCH(AL139,INDIRECT("'"&amp;D139&amp;"'!A1:A300"),0),MATCH(AN139,INDIRECT("'"&amp;D139&amp;"'!A1:T1"),0)),"")</f>
        <v>1.9E-3</v>
      </c>
      <c r="AJ139">
        <f t="shared" ref="AJ139" ca="1" si="465">IFERROR(INDEX(INDIRECT("'"&amp;D139&amp;"'!A1:T300"),MATCH(AM139,INDIRECT("'"&amp;D139&amp;"'!A1:A300"),0),MATCH(AN139,INDIRECT("'"&amp;D139&amp;"'!A1:T1"),0)),"")</f>
        <v>3.5</v>
      </c>
      <c r="AK139" s="28">
        <f t="shared" ref="AK139" ca="1" si="466">IFERROR(INDEX(INDIRECT("'"&amp;D139&amp;"'!A1:T300"),MATCH(AO139,INDIRECT("'"&amp;D139&amp;"'!A1:A300"),0),MATCH(AN139,INDIRECT("'"&amp;D139&amp;"'!A1:T1"),0)),"")</f>
        <v>0.02</v>
      </c>
      <c r="AL139" s="20" t="str">
        <f t="shared" si="385"/>
        <v>ResidentialSteady State Participation Rate</v>
      </c>
      <c r="AM139" s="20" t="str">
        <f t="shared" si="386"/>
        <v xml:space="preserve">ResidentialProgram ramp up period </v>
      </c>
      <c r="AN139" s="20" t="str">
        <f t="shared" ref="AN139" si="467">"Market Potential"&amp;B139</f>
        <v>Market PotentialWA</v>
      </c>
      <c r="AO139" s="20" t="str">
        <f t="shared" si="421"/>
        <v>ResidentialProgram Dropout Rate (Attrition)</v>
      </c>
    </row>
    <row r="140" spans="1:41" x14ac:dyDescent="0.25">
      <c r="A140" s="2" t="str">
        <f t="shared" ref="A140" si="468">B140&amp;C140&amp;D140&amp;E140</f>
        <v>WAGeneral ServicePilot-Peak Time RebateMarket Potential</v>
      </c>
      <c r="B140" t="s">
        <v>151</v>
      </c>
      <c r="C140" t="s">
        <v>232</v>
      </c>
      <c r="D140" t="s">
        <v>583</v>
      </c>
      <c r="E140" t="s">
        <v>284</v>
      </c>
      <c r="F140" t="s">
        <v>74</v>
      </c>
      <c r="G140" s="29">
        <f t="shared" ref="G140:AE140" ca="1" si="469">$AI140*INDEX($AS$9:$BQ$32, MATCH($AJ140, $AR$9:$AR$32, 0),MATCH(G$1,$AS$8:$BQ$8,0))</f>
        <v>9.5E-4</v>
      </c>
      <c r="H140" s="29">
        <f t="shared" ca="1" si="469"/>
        <v>1.5200000000000001E-3</v>
      </c>
      <c r="I140" s="29">
        <f t="shared" ca="1" si="469"/>
        <v>1.9E-3</v>
      </c>
      <c r="J140" s="29">
        <f t="shared" ca="1" si="469"/>
        <v>0</v>
      </c>
      <c r="K140" s="29">
        <f t="shared" ca="1" si="469"/>
        <v>0</v>
      </c>
      <c r="L140" s="29">
        <f t="shared" ca="1" si="469"/>
        <v>0</v>
      </c>
      <c r="M140" s="29">
        <f t="shared" ca="1" si="469"/>
        <v>0</v>
      </c>
      <c r="N140" s="29">
        <f t="shared" ca="1" si="469"/>
        <v>0</v>
      </c>
      <c r="O140" s="29">
        <f t="shared" ca="1" si="469"/>
        <v>0</v>
      </c>
      <c r="P140" s="29">
        <f t="shared" ca="1" si="469"/>
        <v>0</v>
      </c>
      <c r="Q140" s="29">
        <f t="shared" ca="1" si="469"/>
        <v>0</v>
      </c>
      <c r="R140" s="29">
        <f t="shared" ca="1" si="469"/>
        <v>0</v>
      </c>
      <c r="S140" s="29">
        <f t="shared" ca="1" si="469"/>
        <v>0</v>
      </c>
      <c r="T140" s="29">
        <f t="shared" ca="1" si="469"/>
        <v>0</v>
      </c>
      <c r="U140" s="29">
        <f t="shared" ca="1" si="469"/>
        <v>0</v>
      </c>
      <c r="V140" s="29">
        <f t="shared" ca="1" si="469"/>
        <v>0</v>
      </c>
      <c r="W140" s="29">
        <f t="shared" ca="1" si="469"/>
        <v>0</v>
      </c>
      <c r="X140" s="29">
        <f t="shared" ca="1" si="469"/>
        <v>0</v>
      </c>
      <c r="Y140" s="29">
        <f t="shared" ca="1" si="469"/>
        <v>0</v>
      </c>
      <c r="Z140" s="29">
        <f t="shared" ca="1" si="469"/>
        <v>0</v>
      </c>
      <c r="AA140" s="29">
        <f t="shared" ca="1" si="469"/>
        <v>0</v>
      </c>
      <c r="AB140" s="29">
        <f t="shared" ca="1" si="469"/>
        <v>0</v>
      </c>
      <c r="AC140" s="29">
        <f t="shared" ca="1" si="469"/>
        <v>0</v>
      </c>
      <c r="AD140" s="29">
        <f t="shared" ca="1" si="469"/>
        <v>0</v>
      </c>
      <c r="AE140" s="29">
        <f t="shared" ca="1" si="469"/>
        <v>0</v>
      </c>
      <c r="AF140" s="33" t="str">
        <f t="shared" ref="AF140" ca="1" si="470">IFERROR(INDEX(INDIRECT("'"&amp;D140&amp;"'!A1:T300"),MATCH(AL140,INDIRECT("'"&amp;D140&amp;"'!A1:A300"),0),10),"")</f>
        <v>Modified for pilot scope</v>
      </c>
      <c r="AG140" s="38"/>
      <c r="AH140" s="39"/>
      <c r="AI140" s="28">
        <f t="shared" ref="AI140" ca="1" si="471">IFERROR(INDEX(INDIRECT("'"&amp;D140&amp;"'!A1:T300"),MATCH(AL140,INDIRECT("'"&amp;D140&amp;"'!A1:A300"),0),MATCH(AN140,INDIRECT("'"&amp;D140&amp;"'!A1:T1"),0)),"")</f>
        <v>1.9E-3</v>
      </c>
      <c r="AJ140">
        <f t="shared" ref="AJ140" ca="1" si="472">IFERROR(INDEX(INDIRECT("'"&amp;D140&amp;"'!A1:T300"),MATCH(AM140,INDIRECT("'"&amp;D140&amp;"'!A1:A300"),0),MATCH(AN140,INDIRECT("'"&amp;D140&amp;"'!A1:T1"),0)),"")</f>
        <v>3.5</v>
      </c>
      <c r="AK140" s="28">
        <f t="shared" ref="AK140" ca="1" si="473">IFERROR(INDEX(INDIRECT("'"&amp;D140&amp;"'!A1:T300"),MATCH(AO140,INDIRECT("'"&amp;D140&amp;"'!A1:A300"),0),MATCH(AN140,INDIRECT("'"&amp;D140&amp;"'!A1:T1"),0)),"")</f>
        <v>0.01</v>
      </c>
      <c r="AL140" s="20" t="str">
        <f t="shared" si="385"/>
        <v>General ServiceSteady State Participation Rate</v>
      </c>
      <c r="AM140" s="20" t="str">
        <f t="shared" si="386"/>
        <v xml:space="preserve">General ServiceProgram ramp up period </v>
      </c>
      <c r="AN140" s="20" t="str">
        <f t="shared" ref="AN140" si="474">"Market Potential"&amp;B140</f>
        <v>Market PotentialWA</v>
      </c>
      <c r="AO140" s="20" t="str">
        <f t="shared" si="421"/>
        <v>General ServiceProgram Dropout Rate (Attrition)</v>
      </c>
    </row>
    <row r="141" spans="1:41" x14ac:dyDescent="0.25">
      <c r="A141" s="2" t="str">
        <f t="shared" ref="A141" si="475">B141&amp;C141&amp;D141&amp;E141</f>
        <v>WAGeneral ServicePilot-Peak Time RebateProgram Dropout Rate (Attrition)</v>
      </c>
      <c r="B141" t="s">
        <v>151</v>
      </c>
      <c r="C141" t="s">
        <v>232</v>
      </c>
      <c r="D141" t="s">
        <v>583</v>
      </c>
      <c r="E141" t="s">
        <v>75</v>
      </c>
      <c r="F141" t="s">
        <v>12</v>
      </c>
      <c r="G141" s="29">
        <f t="shared" ref="G141:AE141" ca="1" si="476">$AK141</f>
        <v>0.01</v>
      </c>
      <c r="H141" s="29">
        <f t="shared" ca="1" si="476"/>
        <v>0.01</v>
      </c>
      <c r="I141" s="29">
        <f t="shared" ca="1" si="476"/>
        <v>0.01</v>
      </c>
      <c r="J141" s="29">
        <f t="shared" ca="1" si="476"/>
        <v>0.01</v>
      </c>
      <c r="K141" s="29">
        <f t="shared" ca="1" si="476"/>
        <v>0.01</v>
      </c>
      <c r="L141" s="29">
        <f t="shared" ca="1" si="476"/>
        <v>0.01</v>
      </c>
      <c r="M141" s="29">
        <f t="shared" ca="1" si="476"/>
        <v>0.01</v>
      </c>
      <c r="N141" s="29">
        <f t="shared" ca="1" si="476"/>
        <v>0.01</v>
      </c>
      <c r="O141" s="29">
        <f t="shared" ca="1" si="476"/>
        <v>0.01</v>
      </c>
      <c r="P141" s="29">
        <f t="shared" ca="1" si="476"/>
        <v>0.01</v>
      </c>
      <c r="Q141" s="29">
        <f t="shared" ca="1" si="476"/>
        <v>0.01</v>
      </c>
      <c r="R141" s="29">
        <f t="shared" ca="1" si="476"/>
        <v>0.01</v>
      </c>
      <c r="S141" s="29">
        <f t="shared" ca="1" si="476"/>
        <v>0.01</v>
      </c>
      <c r="T141" s="29">
        <f t="shared" ca="1" si="476"/>
        <v>0.01</v>
      </c>
      <c r="U141" s="29">
        <f t="shared" ca="1" si="476"/>
        <v>0.01</v>
      </c>
      <c r="V141" s="29">
        <f t="shared" ca="1" si="476"/>
        <v>0.01</v>
      </c>
      <c r="W141" s="29">
        <f t="shared" ca="1" si="476"/>
        <v>0.01</v>
      </c>
      <c r="X141" s="29">
        <f t="shared" ca="1" si="476"/>
        <v>0.01</v>
      </c>
      <c r="Y141" s="29">
        <f t="shared" ca="1" si="476"/>
        <v>0.01</v>
      </c>
      <c r="Z141" s="29">
        <f t="shared" ca="1" si="476"/>
        <v>0.01</v>
      </c>
      <c r="AA141" s="29">
        <f t="shared" ca="1" si="476"/>
        <v>0.01</v>
      </c>
      <c r="AB141" s="29">
        <f t="shared" ca="1" si="476"/>
        <v>0.01</v>
      </c>
      <c r="AC141" s="29">
        <f t="shared" ca="1" si="476"/>
        <v>0.01</v>
      </c>
      <c r="AD141" s="29">
        <f t="shared" ca="1" si="476"/>
        <v>0.01</v>
      </c>
      <c r="AE141" s="29">
        <f t="shared" ca="1" si="476"/>
        <v>0.01</v>
      </c>
      <c r="AF141" s="33" t="str">
        <f t="shared" ref="AF141" ca="1" si="477">IFERROR(INDEX(INDIRECT("'"&amp;D141&amp;"'!A1:T300"),MATCH(AL141,INDIRECT("'"&amp;D141&amp;"'!A1:A300"),0),10),"")</f>
        <v>Modified for pilot scope</v>
      </c>
      <c r="AG141" s="38"/>
      <c r="AH141" s="39"/>
      <c r="AI141" s="28">
        <f t="shared" ref="AI141" ca="1" si="478">IFERROR(INDEX(INDIRECT("'"&amp;D141&amp;"'!A1:T300"),MATCH(AL141,INDIRECT("'"&amp;D141&amp;"'!A1:A300"),0),MATCH(AN141,INDIRECT("'"&amp;D141&amp;"'!A1:T1"),0)),"")</f>
        <v>1.9E-3</v>
      </c>
      <c r="AJ141">
        <f t="shared" ref="AJ141" ca="1" si="479">IFERROR(INDEX(INDIRECT("'"&amp;D141&amp;"'!A1:T300"),MATCH(AM141,INDIRECT("'"&amp;D141&amp;"'!A1:A300"),0),MATCH(AN141,INDIRECT("'"&amp;D141&amp;"'!A1:T1"),0)),"")</f>
        <v>3.5</v>
      </c>
      <c r="AK141" s="28">
        <f t="shared" ref="AK141" ca="1" si="480">IFERROR(INDEX(INDIRECT("'"&amp;D141&amp;"'!A1:T300"),MATCH(AO141,INDIRECT("'"&amp;D141&amp;"'!A1:A300"),0),MATCH(AN141,INDIRECT("'"&amp;D141&amp;"'!A1:T1"),0)),"")</f>
        <v>0.01</v>
      </c>
      <c r="AL141" s="20" t="str">
        <f t="shared" si="385"/>
        <v>General ServiceSteady State Participation Rate</v>
      </c>
      <c r="AM141" s="20" t="str">
        <f t="shared" si="386"/>
        <v xml:space="preserve">General ServiceProgram ramp up period </v>
      </c>
      <c r="AN141" s="20" t="str">
        <f t="shared" ref="AN141" si="481">"Market Potential"&amp;B141</f>
        <v>Market PotentialWA</v>
      </c>
      <c r="AO141" s="20" t="str">
        <f t="shared" si="421"/>
        <v>General ServiceProgram Dropout Rate (Attrition)</v>
      </c>
    </row>
    <row r="142" spans="1:41" x14ac:dyDescent="0.25">
      <c r="A142" s="2" t="str">
        <f t="shared" ref="A142" si="482">B142&amp;C142&amp;D142&amp;E142</f>
        <v>WALarge General ServiceVariable Peak Pricing RatesMarket Potential</v>
      </c>
      <c r="B142" t="s">
        <v>151</v>
      </c>
      <c r="C142" t="s">
        <v>233</v>
      </c>
      <c r="D142" t="s">
        <v>101</v>
      </c>
      <c r="E142" t="s">
        <v>284</v>
      </c>
      <c r="F142" t="s">
        <v>74</v>
      </c>
      <c r="G142" s="29">
        <f t="shared" ref="G142:AE142" ca="1" si="483">$AI142*INDEX($AS$9:$BQ$32, MATCH($AJ142, $AR$9:$AR$32, 0),MATCH(G$1,$AS$8:$BQ$8,0))</f>
        <v>2.5000000000000001E-2</v>
      </c>
      <c r="H142" s="29">
        <f t="shared" ca="1" si="483"/>
        <v>7.5000000000000011E-2</v>
      </c>
      <c r="I142" s="29">
        <f t="shared" ca="1" si="483"/>
        <v>0.17499999999999999</v>
      </c>
      <c r="J142" s="29">
        <f t="shared" ca="1" si="483"/>
        <v>0.22500000000000003</v>
      </c>
      <c r="K142" s="29">
        <f t="shared" ca="1" si="483"/>
        <v>0.25</v>
      </c>
      <c r="L142" s="29">
        <f t="shared" ca="1" si="483"/>
        <v>0.25</v>
      </c>
      <c r="M142" s="29">
        <f t="shared" ca="1" si="483"/>
        <v>0.25</v>
      </c>
      <c r="N142" s="29">
        <f t="shared" ca="1" si="483"/>
        <v>0.25</v>
      </c>
      <c r="O142" s="29">
        <f t="shared" ca="1" si="483"/>
        <v>0.25</v>
      </c>
      <c r="P142" s="29">
        <f t="shared" ca="1" si="483"/>
        <v>0.25</v>
      </c>
      <c r="Q142" s="29">
        <f t="shared" ca="1" si="483"/>
        <v>0.25</v>
      </c>
      <c r="R142" s="29">
        <f t="shared" ca="1" si="483"/>
        <v>0.25</v>
      </c>
      <c r="S142" s="29">
        <f t="shared" ca="1" si="483"/>
        <v>0.25</v>
      </c>
      <c r="T142" s="29">
        <f t="shared" ca="1" si="483"/>
        <v>0.25</v>
      </c>
      <c r="U142" s="29">
        <f t="shared" ca="1" si="483"/>
        <v>0.25</v>
      </c>
      <c r="V142" s="29">
        <f t="shared" ca="1" si="483"/>
        <v>0.25</v>
      </c>
      <c r="W142" s="29">
        <f t="shared" ca="1" si="483"/>
        <v>0.25</v>
      </c>
      <c r="X142" s="29">
        <f t="shared" ca="1" si="483"/>
        <v>0.25</v>
      </c>
      <c r="Y142" s="29">
        <f t="shared" ca="1" si="483"/>
        <v>0.25</v>
      </c>
      <c r="Z142" s="29">
        <f t="shared" ca="1" si="483"/>
        <v>0.25</v>
      </c>
      <c r="AA142" s="29">
        <f t="shared" ca="1" si="483"/>
        <v>0.25</v>
      </c>
      <c r="AB142" s="29">
        <f t="shared" ca="1" si="483"/>
        <v>0.25</v>
      </c>
      <c r="AC142" s="29">
        <f t="shared" ca="1" si="483"/>
        <v>0.25</v>
      </c>
      <c r="AD142" s="29">
        <f t="shared" ca="1" si="483"/>
        <v>0.25</v>
      </c>
      <c r="AE142" s="29">
        <f t="shared" ca="1" si="483"/>
        <v>0.25</v>
      </c>
      <c r="AF142" s="33" t="str">
        <f t="shared" ref="AF142" ca="1" si="484">IFERROR(INDEX(INDIRECT("'"&amp;D142&amp;"'!A1:T300"),MATCH(AL142,INDIRECT("'"&amp;D142&amp;"'!A1:A300"),0),10),"")</f>
        <v>High Case- OG&amp;E's VPP Plus participation rate- should be 103000/400000 around 25%</v>
      </c>
      <c r="AG142" s="38"/>
      <c r="AH142" s="39"/>
      <c r="AI142" s="28">
        <f t="shared" ref="AI142" ca="1" si="485">IFERROR(INDEX(INDIRECT("'"&amp;D142&amp;"'!A1:T300"),MATCH(AL142,INDIRECT("'"&amp;D142&amp;"'!A1:A300"),0),MATCH(AN142,INDIRECT("'"&amp;D142&amp;"'!A1:T1"),0)),"")</f>
        <v>0.25</v>
      </c>
      <c r="AJ142">
        <f t="shared" ref="AJ142" ca="1" si="486">IFERROR(INDEX(INDIRECT("'"&amp;D142&amp;"'!A1:T300"),MATCH(AM142,INDIRECT("'"&amp;D142&amp;"'!A1:A300"),0),MATCH(AN142,INDIRECT("'"&amp;D142&amp;"'!A1:T1"),0)),"")</f>
        <v>5</v>
      </c>
      <c r="AK142" s="28">
        <f t="shared" ref="AK142" ca="1" si="487">IFERROR(INDEX(INDIRECT("'"&amp;D142&amp;"'!A1:T300"),MATCH(AO142,INDIRECT("'"&amp;D142&amp;"'!A1:A300"),0),MATCH(AN142,INDIRECT("'"&amp;D142&amp;"'!A1:T1"),0)),"")</f>
        <v>0.01</v>
      </c>
      <c r="AL142" s="20" t="str">
        <f>C142&amp;$AI$1</f>
        <v>Large General ServiceSteady State Participation Rate</v>
      </c>
      <c r="AM142" s="20" t="str">
        <f>C142&amp;$AJ$1</f>
        <v xml:space="preserve">Large General ServiceProgram ramp up period </v>
      </c>
      <c r="AN142" s="20" t="str">
        <f t="shared" ref="AN142" si="488">"Market Potential"&amp;B142</f>
        <v>Market PotentialWA</v>
      </c>
      <c r="AO142" s="20" t="str">
        <f>C142&amp;$AK$1</f>
        <v>Large General ServiceProgram Dropout Rate (Attrition)</v>
      </c>
    </row>
    <row r="143" spans="1:41" x14ac:dyDescent="0.25">
      <c r="A143" s="2" t="str">
        <f t="shared" ref="A143" si="489">B143&amp;C143&amp;D143&amp;E143</f>
        <v>WALarge General ServiceVariable Peak Pricing RatesProgram Dropout Rate (Attrition)</v>
      </c>
      <c r="B143" t="s">
        <v>151</v>
      </c>
      <c r="C143" t="s">
        <v>233</v>
      </c>
      <c r="D143" t="s">
        <v>101</v>
      </c>
      <c r="E143" t="s">
        <v>75</v>
      </c>
      <c r="F143" t="s">
        <v>12</v>
      </c>
      <c r="G143" s="29">
        <f t="shared" ref="G143:AE143" ca="1" si="490">$AK143</f>
        <v>0.01</v>
      </c>
      <c r="H143" s="29">
        <f t="shared" ca="1" si="490"/>
        <v>0.01</v>
      </c>
      <c r="I143" s="29">
        <f t="shared" ca="1" si="490"/>
        <v>0.01</v>
      </c>
      <c r="J143" s="29">
        <f t="shared" ca="1" si="490"/>
        <v>0.01</v>
      </c>
      <c r="K143" s="29">
        <f t="shared" ca="1" si="490"/>
        <v>0.01</v>
      </c>
      <c r="L143" s="29">
        <f t="shared" ca="1" si="490"/>
        <v>0.01</v>
      </c>
      <c r="M143" s="29">
        <f t="shared" ca="1" si="490"/>
        <v>0.01</v>
      </c>
      <c r="N143" s="29">
        <f t="shared" ca="1" si="490"/>
        <v>0.01</v>
      </c>
      <c r="O143" s="29">
        <f t="shared" ca="1" si="490"/>
        <v>0.01</v>
      </c>
      <c r="P143" s="29">
        <f t="shared" ca="1" si="490"/>
        <v>0.01</v>
      </c>
      <c r="Q143" s="29">
        <f t="shared" ca="1" si="490"/>
        <v>0.01</v>
      </c>
      <c r="R143" s="29">
        <f t="shared" ca="1" si="490"/>
        <v>0.01</v>
      </c>
      <c r="S143" s="29">
        <f t="shared" ca="1" si="490"/>
        <v>0.01</v>
      </c>
      <c r="T143" s="29">
        <f t="shared" ca="1" si="490"/>
        <v>0.01</v>
      </c>
      <c r="U143" s="29">
        <f t="shared" ca="1" si="490"/>
        <v>0.01</v>
      </c>
      <c r="V143" s="29">
        <f t="shared" ca="1" si="490"/>
        <v>0.01</v>
      </c>
      <c r="W143" s="29">
        <f t="shared" ca="1" si="490"/>
        <v>0.01</v>
      </c>
      <c r="X143" s="29">
        <f t="shared" ca="1" si="490"/>
        <v>0.01</v>
      </c>
      <c r="Y143" s="29">
        <f t="shared" ca="1" si="490"/>
        <v>0.01</v>
      </c>
      <c r="Z143" s="29">
        <f t="shared" ca="1" si="490"/>
        <v>0.01</v>
      </c>
      <c r="AA143" s="29">
        <f t="shared" ca="1" si="490"/>
        <v>0.01</v>
      </c>
      <c r="AB143" s="29">
        <f t="shared" ca="1" si="490"/>
        <v>0.01</v>
      </c>
      <c r="AC143" s="29">
        <f t="shared" ca="1" si="490"/>
        <v>0.01</v>
      </c>
      <c r="AD143" s="29">
        <f t="shared" ca="1" si="490"/>
        <v>0.01</v>
      </c>
      <c r="AE143" s="29">
        <f t="shared" ca="1" si="490"/>
        <v>0.01</v>
      </c>
      <c r="AF143" s="33" t="str">
        <f t="shared" ref="AF143" ca="1" si="491">IFERROR(INDEX(INDIRECT("'"&amp;D143&amp;"'!A1:T300"),MATCH(AL143,INDIRECT("'"&amp;D143&amp;"'!A1:A300"),0),10),"")</f>
        <v>High Case- OG&amp;E's VPP Plus participation rate- should be 103000/400000 around 25%</v>
      </c>
      <c r="AG143" s="38"/>
      <c r="AH143" s="39"/>
      <c r="AI143" s="28">
        <f t="shared" ref="AI143" ca="1" si="492">IFERROR(INDEX(INDIRECT("'"&amp;D143&amp;"'!A1:T300"),MATCH(AL143,INDIRECT("'"&amp;D143&amp;"'!A1:A300"),0),MATCH(AN143,INDIRECT("'"&amp;D143&amp;"'!A1:T1"),0)),"")</f>
        <v>0.25</v>
      </c>
      <c r="AJ143">
        <f t="shared" ref="AJ143" ca="1" si="493">IFERROR(INDEX(INDIRECT("'"&amp;D143&amp;"'!A1:T300"),MATCH(AM143,INDIRECT("'"&amp;D143&amp;"'!A1:A300"),0),MATCH(AN143,INDIRECT("'"&amp;D143&amp;"'!A1:T1"),0)),"")</f>
        <v>5</v>
      </c>
      <c r="AK143" s="28">
        <f t="shared" ref="AK143" ca="1" si="494">IFERROR(INDEX(INDIRECT("'"&amp;D143&amp;"'!A1:T300"),MATCH(AO143,INDIRECT("'"&amp;D143&amp;"'!A1:A300"),0),MATCH(AN143,INDIRECT("'"&amp;D143&amp;"'!A1:T1"),0)),"")</f>
        <v>0.01</v>
      </c>
      <c r="AL143" s="20" t="str">
        <f>C143&amp;$AI$1</f>
        <v>Large General ServiceSteady State Participation Rate</v>
      </c>
      <c r="AM143" s="20" t="str">
        <f>C143&amp;$AJ$1</f>
        <v xml:space="preserve">Large General ServiceProgram ramp up period </v>
      </c>
      <c r="AN143" s="20" t="str">
        <f t="shared" ref="AN143" si="495">"Market Potential"&amp;B143</f>
        <v>Market PotentialWA</v>
      </c>
      <c r="AO143" s="20" t="str">
        <f>C143&amp;$AK$1</f>
        <v>Large General ServiceProgram Dropout Rate (Attrition)</v>
      </c>
    </row>
    <row r="144" spans="1:41" x14ac:dyDescent="0.25">
      <c r="A144" s="2" t="str">
        <f t="shared" ref="A144" si="496">B144&amp;C144&amp;D144&amp;E144</f>
        <v>WAExtra Large General ServiceVariable Peak Pricing RatesMarket Potential</v>
      </c>
      <c r="B144" t="s">
        <v>151</v>
      </c>
      <c r="C144" t="s">
        <v>234</v>
      </c>
      <c r="D144" t="s">
        <v>101</v>
      </c>
      <c r="E144" t="s">
        <v>284</v>
      </c>
      <c r="F144" t="s">
        <v>74</v>
      </c>
      <c r="G144" s="29">
        <f t="shared" ref="G144:AE144" ca="1" si="497">$AI144*INDEX($AS$9:$BQ$32, MATCH($AJ144, $AR$9:$AR$32, 0),MATCH(G$1,$AS$8:$BQ$8,0))</f>
        <v>2.5000000000000001E-2</v>
      </c>
      <c r="H144" s="29">
        <f t="shared" ca="1" si="497"/>
        <v>7.5000000000000011E-2</v>
      </c>
      <c r="I144" s="29">
        <f t="shared" ca="1" si="497"/>
        <v>0.17499999999999999</v>
      </c>
      <c r="J144" s="29">
        <f t="shared" ca="1" si="497"/>
        <v>0.22500000000000003</v>
      </c>
      <c r="K144" s="29">
        <f t="shared" ca="1" si="497"/>
        <v>0.25</v>
      </c>
      <c r="L144" s="29">
        <f t="shared" ca="1" si="497"/>
        <v>0.25</v>
      </c>
      <c r="M144" s="29">
        <f t="shared" ca="1" si="497"/>
        <v>0.25</v>
      </c>
      <c r="N144" s="29">
        <f t="shared" ca="1" si="497"/>
        <v>0.25</v>
      </c>
      <c r="O144" s="29">
        <f t="shared" ca="1" si="497"/>
        <v>0.25</v>
      </c>
      <c r="P144" s="29">
        <f t="shared" ca="1" si="497"/>
        <v>0.25</v>
      </c>
      <c r="Q144" s="29">
        <f t="shared" ca="1" si="497"/>
        <v>0.25</v>
      </c>
      <c r="R144" s="29">
        <f t="shared" ca="1" si="497"/>
        <v>0.25</v>
      </c>
      <c r="S144" s="29">
        <f t="shared" ca="1" si="497"/>
        <v>0.25</v>
      </c>
      <c r="T144" s="29">
        <f t="shared" ca="1" si="497"/>
        <v>0.25</v>
      </c>
      <c r="U144" s="29">
        <f t="shared" ca="1" si="497"/>
        <v>0.25</v>
      </c>
      <c r="V144" s="29">
        <f t="shared" ca="1" si="497"/>
        <v>0.25</v>
      </c>
      <c r="W144" s="29">
        <f t="shared" ca="1" si="497"/>
        <v>0.25</v>
      </c>
      <c r="X144" s="29">
        <f t="shared" ca="1" si="497"/>
        <v>0.25</v>
      </c>
      <c r="Y144" s="29">
        <f t="shared" ca="1" si="497"/>
        <v>0.25</v>
      </c>
      <c r="Z144" s="29">
        <f t="shared" ca="1" si="497"/>
        <v>0.25</v>
      </c>
      <c r="AA144" s="29">
        <f t="shared" ca="1" si="497"/>
        <v>0.25</v>
      </c>
      <c r="AB144" s="29">
        <f t="shared" ca="1" si="497"/>
        <v>0.25</v>
      </c>
      <c r="AC144" s="29">
        <f t="shared" ca="1" si="497"/>
        <v>0.25</v>
      </c>
      <c r="AD144" s="29">
        <f t="shared" ca="1" si="497"/>
        <v>0.25</v>
      </c>
      <c r="AE144" s="29">
        <f t="shared" ca="1" si="497"/>
        <v>0.25</v>
      </c>
      <c r="AF144" s="33" t="str">
        <f t="shared" ref="AF144" ca="1" si="498">IFERROR(INDEX(INDIRECT("'"&amp;D144&amp;"'!A1:T300"),MATCH(AL144,INDIRECT("'"&amp;D144&amp;"'!A1:A300"),0),10),"")</f>
        <v>High Case- OG&amp;E's VPP Plus participation rate</v>
      </c>
      <c r="AG144" s="38"/>
      <c r="AH144" s="39"/>
      <c r="AI144" s="28">
        <f t="shared" ref="AI144" ca="1" si="499">IFERROR(INDEX(INDIRECT("'"&amp;D144&amp;"'!A1:T300"),MATCH(AL144,INDIRECT("'"&amp;D144&amp;"'!A1:A300"),0),MATCH(AN144,INDIRECT("'"&amp;D144&amp;"'!A1:T1"),0)),"")</f>
        <v>0.25</v>
      </c>
      <c r="AJ144">
        <f t="shared" ref="AJ144" ca="1" si="500">IFERROR(INDEX(INDIRECT("'"&amp;D144&amp;"'!A1:T300"),MATCH(AM144,INDIRECT("'"&amp;D144&amp;"'!A1:A300"),0),MATCH(AN144,INDIRECT("'"&amp;D144&amp;"'!A1:T1"),0)),"")</f>
        <v>5</v>
      </c>
      <c r="AK144" s="28">
        <f t="shared" ref="AK144" ca="1" si="501">IFERROR(INDEX(INDIRECT("'"&amp;D144&amp;"'!A1:T300"),MATCH(AO144,INDIRECT("'"&amp;D144&amp;"'!A1:A300"),0),MATCH(AN144,INDIRECT("'"&amp;D144&amp;"'!A1:T1"),0)),"")</f>
        <v>0.02</v>
      </c>
      <c r="AL144" s="20" t="str">
        <f t="shared" ref="AL144" si="502">C144&amp;$AI$1</f>
        <v>Extra Large General ServiceSteady State Participation Rate</v>
      </c>
      <c r="AM144" s="20" t="str">
        <f t="shared" ref="AM144" si="503">C144&amp;$AJ$1</f>
        <v xml:space="preserve">Extra Large General ServiceProgram ramp up period </v>
      </c>
      <c r="AN144" s="20" t="str">
        <f t="shared" ref="AN144" si="504">"Market Potential"&amp;B144</f>
        <v>Market PotentialWA</v>
      </c>
      <c r="AO144" s="20" t="str">
        <f t="shared" ref="AO144" si="505">C144&amp;$AK$1</f>
        <v>Extra Large General ServiceProgram Dropout Rate (Attrition)</v>
      </c>
    </row>
    <row r="145" spans="1:41" x14ac:dyDescent="0.25">
      <c r="A145" s="2" t="str">
        <f t="shared" ref="A145" si="506">B145&amp;C145&amp;D145&amp;E145</f>
        <v>WAExtra Large General ServiceVariable Peak Pricing RatesProgram Dropout Rate (Attrition)</v>
      </c>
      <c r="B145" t="s">
        <v>151</v>
      </c>
      <c r="C145" t="s">
        <v>234</v>
      </c>
      <c r="D145" t="s">
        <v>101</v>
      </c>
      <c r="E145" t="s">
        <v>75</v>
      </c>
      <c r="F145" t="s">
        <v>12</v>
      </c>
      <c r="G145" s="29">
        <f t="shared" ref="G145:AE145" ca="1" si="507">$AK145</f>
        <v>0.02</v>
      </c>
      <c r="H145" s="29">
        <f t="shared" ca="1" si="507"/>
        <v>0.02</v>
      </c>
      <c r="I145" s="29">
        <f t="shared" ca="1" si="507"/>
        <v>0.02</v>
      </c>
      <c r="J145" s="29">
        <f t="shared" ca="1" si="507"/>
        <v>0.02</v>
      </c>
      <c r="K145" s="29">
        <f t="shared" ca="1" si="507"/>
        <v>0.02</v>
      </c>
      <c r="L145" s="29">
        <f t="shared" ca="1" si="507"/>
        <v>0.02</v>
      </c>
      <c r="M145" s="29">
        <f t="shared" ca="1" si="507"/>
        <v>0.02</v>
      </c>
      <c r="N145" s="29">
        <f t="shared" ca="1" si="507"/>
        <v>0.02</v>
      </c>
      <c r="O145" s="29">
        <f t="shared" ca="1" si="507"/>
        <v>0.02</v>
      </c>
      <c r="P145" s="29">
        <f t="shared" ca="1" si="507"/>
        <v>0.02</v>
      </c>
      <c r="Q145" s="29">
        <f t="shared" ca="1" si="507"/>
        <v>0.02</v>
      </c>
      <c r="R145" s="29">
        <f t="shared" ca="1" si="507"/>
        <v>0.02</v>
      </c>
      <c r="S145" s="29">
        <f t="shared" ca="1" si="507"/>
        <v>0.02</v>
      </c>
      <c r="T145" s="29">
        <f t="shared" ca="1" si="507"/>
        <v>0.02</v>
      </c>
      <c r="U145" s="29">
        <f t="shared" ca="1" si="507"/>
        <v>0.02</v>
      </c>
      <c r="V145" s="29">
        <f t="shared" ca="1" si="507"/>
        <v>0.02</v>
      </c>
      <c r="W145" s="29">
        <f t="shared" ca="1" si="507"/>
        <v>0.02</v>
      </c>
      <c r="X145" s="29">
        <f t="shared" ca="1" si="507"/>
        <v>0.02</v>
      </c>
      <c r="Y145" s="29">
        <f t="shared" ca="1" si="507"/>
        <v>0.02</v>
      </c>
      <c r="Z145" s="29">
        <f t="shared" ca="1" si="507"/>
        <v>0.02</v>
      </c>
      <c r="AA145" s="29">
        <f t="shared" ca="1" si="507"/>
        <v>0.02</v>
      </c>
      <c r="AB145" s="29">
        <f t="shared" ca="1" si="507"/>
        <v>0.02</v>
      </c>
      <c r="AC145" s="29">
        <f t="shared" ca="1" si="507"/>
        <v>0.02</v>
      </c>
      <c r="AD145" s="29">
        <f t="shared" ca="1" si="507"/>
        <v>0.02</v>
      </c>
      <c r="AE145" s="29">
        <f t="shared" ca="1" si="507"/>
        <v>0.02</v>
      </c>
      <c r="AF145" s="33" t="str">
        <f t="shared" ref="AF145" ca="1" si="508">IFERROR(INDEX(INDIRECT("'"&amp;D145&amp;"'!A1:T300"),MATCH(AL145,INDIRECT("'"&amp;D145&amp;"'!A1:A300"),0),10),"")</f>
        <v>High Case- OG&amp;E's VPP Plus participation rate</v>
      </c>
      <c r="AG145" s="38"/>
      <c r="AH145" s="39"/>
      <c r="AI145" s="28">
        <f t="shared" ref="AI145" ca="1" si="509">IFERROR(INDEX(INDIRECT("'"&amp;D145&amp;"'!A1:T300"),MATCH(AL145,INDIRECT("'"&amp;D145&amp;"'!A1:A300"),0),MATCH(AN145,INDIRECT("'"&amp;D145&amp;"'!A1:T1"),0)),"")</f>
        <v>0.25</v>
      </c>
      <c r="AJ145">
        <f t="shared" ref="AJ145" ca="1" si="510">IFERROR(INDEX(INDIRECT("'"&amp;D145&amp;"'!A1:T300"),MATCH(AM145,INDIRECT("'"&amp;D145&amp;"'!A1:A300"),0),MATCH(AN145,INDIRECT("'"&amp;D145&amp;"'!A1:T1"),0)),"")</f>
        <v>5</v>
      </c>
      <c r="AK145" s="28">
        <f t="shared" ref="AK145" ca="1" si="511">IFERROR(INDEX(INDIRECT("'"&amp;D145&amp;"'!A1:T300"),MATCH(AO145,INDIRECT("'"&amp;D145&amp;"'!A1:A300"),0),MATCH(AN145,INDIRECT("'"&amp;D145&amp;"'!A1:T1"),0)),"")</f>
        <v>0.02</v>
      </c>
      <c r="AL145" s="20" t="str">
        <f t="shared" ref="AL145" si="512">C145&amp;$AI$1</f>
        <v>Extra Large General ServiceSteady State Participation Rate</v>
      </c>
      <c r="AM145" s="20" t="str">
        <f t="shared" ref="AM145" si="513">C145&amp;$AJ$1</f>
        <v xml:space="preserve">Extra Large General ServiceProgram ramp up period </v>
      </c>
      <c r="AN145" s="20" t="str">
        <f t="shared" ref="AN145" si="514">"Market Potential"&amp;B145</f>
        <v>Market PotentialWA</v>
      </c>
      <c r="AO145" s="20" t="str">
        <f t="shared" ref="AO145" si="515">C145&amp;$AK$1</f>
        <v>Extra Large General ServiceProgram Dropout Rate (Attrition)</v>
      </c>
    </row>
    <row r="146" spans="1:41" x14ac:dyDescent="0.25">
      <c r="A146" s="2" t="str">
        <f t="shared" ref="A146" si="516">B146&amp;C146&amp;D146&amp;E146</f>
        <v>IDResidentialDLC Central ACMarket Potential</v>
      </c>
      <c r="B146" t="s">
        <v>152</v>
      </c>
      <c r="C146" t="s">
        <v>13</v>
      </c>
      <c r="D146" t="s">
        <v>15</v>
      </c>
      <c r="E146" t="s">
        <v>284</v>
      </c>
      <c r="F146" t="s">
        <v>74</v>
      </c>
      <c r="G146" s="29">
        <f t="shared" ref="G146:AE146" ca="1" si="517">$AI146*INDEX($AS$9:$BQ$32, MATCH($AJ146, $AR$9:$AR$32, 0),MATCH(G$1,$AS$8:$BQ$8,0))</f>
        <v>1.0000000000000002E-2</v>
      </c>
      <c r="H146" s="29">
        <f t="shared" ca="1" si="517"/>
        <v>3.0000000000000006E-2</v>
      </c>
      <c r="I146" s="29">
        <f t="shared" ca="1" si="517"/>
        <v>6.9999999999999993E-2</v>
      </c>
      <c r="J146" s="29">
        <f t="shared" ca="1" si="517"/>
        <v>9.0000000000000024E-2</v>
      </c>
      <c r="K146" s="29">
        <f t="shared" ca="1" si="517"/>
        <v>0.1</v>
      </c>
      <c r="L146" s="29">
        <f t="shared" ca="1" si="517"/>
        <v>0.1</v>
      </c>
      <c r="M146" s="29">
        <f t="shared" ca="1" si="517"/>
        <v>0.1</v>
      </c>
      <c r="N146" s="29">
        <f t="shared" ca="1" si="517"/>
        <v>0.1</v>
      </c>
      <c r="O146" s="29">
        <f t="shared" ca="1" si="517"/>
        <v>0.1</v>
      </c>
      <c r="P146" s="29">
        <f t="shared" ca="1" si="517"/>
        <v>0.1</v>
      </c>
      <c r="Q146" s="29">
        <f t="shared" ca="1" si="517"/>
        <v>0.1</v>
      </c>
      <c r="R146" s="29">
        <f t="shared" ca="1" si="517"/>
        <v>0.1</v>
      </c>
      <c r="S146" s="29">
        <f t="shared" ca="1" si="517"/>
        <v>0.1</v>
      </c>
      <c r="T146" s="29">
        <f t="shared" ca="1" si="517"/>
        <v>0.1</v>
      </c>
      <c r="U146" s="29">
        <f t="shared" ca="1" si="517"/>
        <v>0.1</v>
      </c>
      <c r="V146" s="29">
        <f t="shared" ca="1" si="517"/>
        <v>0.1</v>
      </c>
      <c r="W146" s="29">
        <f t="shared" ca="1" si="517"/>
        <v>0.1</v>
      </c>
      <c r="X146" s="29">
        <f t="shared" ca="1" si="517"/>
        <v>0.1</v>
      </c>
      <c r="Y146" s="29">
        <f t="shared" ca="1" si="517"/>
        <v>0.1</v>
      </c>
      <c r="Z146" s="29">
        <f t="shared" ca="1" si="517"/>
        <v>0.1</v>
      </c>
      <c r="AA146" s="29">
        <f t="shared" ca="1" si="517"/>
        <v>0.1</v>
      </c>
      <c r="AB146" s="29">
        <f t="shared" ca="1" si="517"/>
        <v>0.1</v>
      </c>
      <c r="AC146" s="29">
        <f t="shared" ca="1" si="517"/>
        <v>0.1</v>
      </c>
      <c r="AD146" s="29">
        <f t="shared" ca="1" si="517"/>
        <v>0.1</v>
      </c>
      <c r="AE146" s="29">
        <f t="shared" ca="1" si="517"/>
        <v>0.1</v>
      </c>
      <c r="AF146" s="33" t="str">
        <f t="shared" ref="AF146" ca="1" si="518">IFERROR(INDEX(INDIRECT("'"&amp;D146&amp;"'!A1:T300"),MATCH(AL146,INDIRECT("'"&amp;D146&amp;"'!A1:A300"),0),10),"")</f>
        <v>NWPC DLC Switch cooling assumption- 5 yr ramp rate</v>
      </c>
      <c r="AG146" s="38"/>
      <c r="AH146" s="39"/>
      <c r="AI146" s="28">
        <f t="shared" ref="AI146" ca="1" si="519">IFERROR(INDEX(INDIRECT("'"&amp;D146&amp;"'!A1:T300"),MATCH(AL146,INDIRECT("'"&amp;D146&amp;"'!A1:A300"),0),MATCH(AN146,INDIRECT("'"&amp;D146&amp;"'!A1:T1"),0)),"")</f>
        <v>0.1</v>
      </c>
      <c r="AJ146">
        <f t="shared" ref="AJ146" ca="1" si="520">IFERROR(INDEX(INDIRECT("'"&amp;D146&amp;"'!A1:T300"),MATCH(AM146,INDIRECT("'"&amp;D146&amp;"'!A1:A300"),0),MATCH(AN146,INDIRECT("'"&amp;D146&amp;"'!A1:T1"),0)),"")</f>
        <v>5</v>
      </c>
      <c r="AK146" s="28">
        <f t="shared" ref="AK146" ca="1" si="521">IFERROR(INDEX(INDIRECT("'"&amp;D146&amp;"'!A1:T300"),MATCH(AO146,INDIRECT("'"&amp;D146&amp;"'!A1:A300"),0),MATCH(AN146,INDIRECT("'"&amp;D146&amp;"'!A1:T1"),0)),"")</f>
        <v>0.01</v>
      </c>
      <c r="AL146" s="20" t="str">
        <f t="shared" ref="AL146" si="522">C146&amp;$AI$1</f>
        <v>ResidentialSteady State Participation Rate</v>
      </c>
      <c r="AM146" s="20" t="str">
        <f t="shared" ref="AM146" si="523">C146&amp;$AJ$1</f>
        <v xml:space="preserve">ResidentialProgram ramp up period </v>
      </c>
      <c r="AN146" s="20" t="str">
        <f t="shared" ref="AN146" si="524">"Market Potential"&amp;B146</f>
        <v>Market PotentialID</v>
      </c>
      <c r="AO146" s="20" t="str">
        <f t="shared" ref="AO146" si="525">C146&amp;$AK$1</f>
        <v>ResidentialProgram Dropout Rate (Attrition)</v>
      </c>
    </row>
    <row r="147" spans="1:41" x14ac:dyDescent="0.25">
      <c r="A147" s="2" t="str">
        <f t="shared" ref="A147" si="526">B147&amp;C147&amp;D147&amp;E147</f>
        <v>IDResidentialDLC Central ACProgram Dropout Rate (Attrition)</v>
      </c>
      <c r="B147" t="s">
        <v>152</v>
      </c>
      <c r="C147" t="s">
        <v>13</v>
      </c>
      <c r="D147" t="s">
        <v>15</v>
      </c>
      <c r="E147" t="s">
        <v>75</v>
      </c>
      <c r="F147" t="s">
        <v>12</v>
      </c>
      <c r="G147" s="29">
        <f ca="1">$AK147</f>
        <v>0.01</v>
      </c>
      <c r="H147" s="29">
        <f t="shared" ref="H147:AE161" ca="1" si="527">$AK147</f>
        <v>0.01</v>
      </c>
      <c r="I147" s="29">
        <f t="shared" ca="1" si="527"/>
        <v>0.01</v>
      </c>
      <c r="J147" s="29">
        <f t="shared" ca="1" si="527"/>
        <v>0.01</v>
      </c>
      <c r="K147" s="29">
        <f t="shared" ca="1" si="527"/>
        <v>0.01</v>
      </c>
      <c r="L147" s="29">
        <f t="shared" ca="1" si="527"/>
        <v>0.01</v>
      </c>
      <c r="M147" s="29">
        <f t="shared" ca="1" si="527"/>
        <v>0.01</v>
      </c>
      <c r="N147" s="29">
        <f t="shared" ca="1" si="527"/>
        <v>0.01</v>
      </c>
      <c r="O147" s="29">
        <f t="shared" ca="1" si="527"/>
        <v>0.01</v>
      </c>
      <c r="P147" s="29">
        <f t="shared" ca="1" si="527"/>
        <v>0.01</v>
      </c>
      <c r="Q147" s="29">
        <f t="shared" ca="1" si="527"/>
        <v>0.01</v>
      </c>
      <c r="R147" s="29">
        <f t="shared" ca="1" si="527"/>
        <v>0.01</v>
      </c>
      <c r="S147" s="29">
        <f t="shared" ca="1" si="527"/>
        <v>0.01</v>
      </c>
      <c r="T147" s="29">
        <f t="shared" ca="1" si="527"/>
        <v>0.01</v>
      </c>
      <c r="U147" s="29">
        <f t="shared" ca="1" si="527"/>
        <v>0.01</v>
      </c>
      <c r="V147" s="29">
        <f t="shared" ca="1" si="527"/>
        <v>0.01</v>
      </c>
      <c r="W147" s="29">
        <f t="shared" ca="1" si="527"/>
        <v>0.01</v>
      </c>
      <c r="X147" s="29">
        <f t="shared" ca="1" si="527"/>
        <v>0.01</v>
      </c>
      <c r="Y147" s="29">
        <f t="shared" ca="1" si="527"/>
        <v>0.01</v>
      </c>
      <c r="Z147" s="29">
        <f t="shared" ca="1" si="527"/>
        <v>0.01</v>
      </c>
      <c r="AA147" s="29">
        <f t="shared" ca="1" si="527"/>
        <v>0.01</v>
      </c>
      <c r="AB147" s="29">
        <f t="shared" ca="1" si="527"/>
        <v>0.01</v>
      </c>
      <c r="AC147" s="29">
        <f t="shared" ca="1" si="527"/>
        <v>0.01</v>
      </c>
      <c r="AD147" s="29">
        <f t="shared" ca="1" si="527"/>
        <v>0.01</v>
      </c>
      <c r="AE147" s="29">
        <f t="shared" ca="1" si="527"/>
        <v>0.01</v>
      </c>
      <c r="AF147" s="33" t="str">
        <f t="shared" ref="AF147" ca="1" si="528">IFERROR(INDEX(INDIRECT("'"&amp;D147&amp;"'!A1:T300"),MATCH(AL147,INDIRECT("'"&amp;D147&amp;"'!A1:A300"),0),10),"")</f>
        <v>NWPC DLC Switch cooling assumption- 5 yr ramp rate</v>
      </c>
      <c r="AG147" s="38"/>
      <c r="AH147" s="39"/>
      <c r="AI147" s="28">
        <f t="shared" ref="AI147" ca="1" si="529">IFERROR(INDEX(INDIRECT("'"&amp;D147&amp;"'!A1:T300"),MATCH(AL147,INDIRECT("'"&amp;D147&amp;"'!A1:A300"),0),MATCH(AN147,INDIRECT("'"&amp;D147&amp;"'!A1:T1"),0)),"")</f>
        <v>0.1</v>
      </c>
      <c r="AJ147">
        <f t="shared" ref="AJ147" ca="1" si="530">IFERROR(INDEX(INDIRECT("'"&amp;D147&amp;"'!A1:T300"),MATCH(AM147,INDIRECT("'"&amp;D147&amp;"'!A1:A300"),0),MATCH(AN147,INDIRECT("'"&amp;D147&amp;"'!A1:T1"),0)),"")</f>
        <v>5</v>
      </c>
      <c r="AK147" s="28">
        <f t="shared" ref="AK147" ca="1" si="531">IFERROR(INDEX(INDIRECT("'"&amp;D147&amp;"'!A1:T300"),MATCH(AO147,INDIRECT("'"&amp;D147&amp;"'!A1:A300"),0),MATCH(AN147,INDIRECT("'"&amp;D147&amp;"'!A1:T1"),0)),"")</f>
        <v>0.01</v>
      </c>
      <c r="AL147" s="20" t="str">
        <f t="shared" ref="AL147" si="532">C147&amp;$AI$1</f>
        <v>ResidentialSteady State Participation Rate</v>
      </c>
      <c r="AM147" s="20" t="str">
        <f t="shared" ref="AM147" si="533">C147&amp;$AJ$1</f>
        <v xml:space="preserve">ResidentialProgram ramp up period </v>
      </c>
      <c r="AN147" s="20" t="str">
        <f t="shared" ref="AN147" si="534">"Market Potential"&amp;B147</f>
        <v>Market PotentialID</v>
      </c>
      <c r="AO147" s="20" t="str">
        <f t="shared" ref="AO147" si="535">C147&amp;$AK$1</f>
        <v>ResidentialProgram Dropout Rate (Attrition)</v>
      </c>
    </row>
    <row r="148" spans="1:41" x14ac:dyDescent="0.25">
      <c r="A148" s="2" t="str">
        <f t="shared" ref="A148" si="536">B148&amp;C148&amp;D148&amp;E148</f>
        <v>IDGeneral ServiceDLC Central ACMarket Potential</v>
      </c>
      <c r="B148" t="s">
        <v>152</v>
      </c>
      <c r="C148" t="s">
        <v>232</v>
      </c>
      <c r="D148" t="s">
        <v>15</v>
      </c>
      <c r="E148" t="s">
        <v>284</v>
      </c>
      <c r="F148" t="s">
        <v>74</v>
      </c>
      <c r="G148" s="29">
        <f t="shared" ref="G148:V148" ca="1" si="537">$AI148*INDEX($AS$9:$BQ$32, MATCH($AJ148, $AR$9:$AR$32, 0),MATCH(G$1,$AS$8:$BQ$8,0))</f>
        <v>1.0000000000000002E-2</v>
      </c>
      <c r="H148" s="29">
        <f t="shared" ca="1" si="537"/>
        <v>3.0000000000000006E-2</v>
      </c>
      <c r="I148" s="29">
        <f t="shared" ca="1" si="537"/>
        <v>6.9999999999999993E-2</v>
      </c>
      <c r="J148" s="29">
        <f t="shared" ca="1" si="537"/>
        <v>9.0000000000000024E-2</v>
      </c>
      <c r="K148" s="29">
        <f t="shared" ca="1" si="537"/>
        <v>0.1</v>
      </c>
      <c r="L148" s="29">
        <f t="shared" ca="1" si="537"/>
        <v>0.1</v>
      </c>
      <c r="M148" s="29">
        <f t="shared" ca="1" si="537"/>
        <v>0.1</v>
      </c>
      <c r="N148" s="29">
        <f t="shared" ca="1" si="537"/>
        <v>0.1</v>
      </c>
      <c r="O148" s="29">
        <f t="shared" ca="1" si="537"/>
        <v>0.1</v>
      </c>
      <c r="P148" s="29">
        <f t="shared" ca="1" si="537"/>
        <v>0.1</v>
      </c>
      <c r="Q148" s="29">
        <f t="shared" ca="1" si="537"/>
        <v>0.1</v>
      </c>
      <c r="R148" s="29">
        <f t="shared" ca="1" si="537"/>
        <v>0.1</v>
      </c>
      <c r="S148" s="29">
        <f t="shared" ca="1" si="537"/>
        <v>0.1</v>
      </c>
      <c r="T148" s="29">
        <f t="shared" ca="1" si="537"/>
        <v>0.1</v>
      </c>
      <c r="U148" s="29">
        <f t="shared" ca="1" si="537"/>
        <v>0.1</v>
      </c>
      <c r="V148" s="29">
        <f t="shared" ca="1" si="537"/>
        <v>0.1</v>
      </c>
      <c r="W148" s="29">
        <f t="shared" ref="W148:AE148" ca="1" si="538">$AI148*INDEX($AS$9:$BQ$32, MATCH($AJ148, $AR$9:$AR$32, 0),MATCH(W$1,$AS$8:$BQ$8,0))</f>
        <v>0.1</v>
      </c>
      <c r="X148" s="29">
        <f t="shared" ca="1" si="538"/>
        <v>0.1</v>
      </c>
      <c r="Y148" s="29">
        <f t="shared" ca="1" si="538"/>
        <v>0.1</v>
      </c>
      <c r="Z148" s="29">
        <f t="shared" ca="1" si="538"/>
        <v>0.1</v>
      </c>
      <c r="AA148" s="29">
        <f t="shared" ca="1" si="538"/>
        <v>0.1</v>
      </c>
      <c r="AB148" s="29">
        <f t="shared" ca="1" si="538"/>
        <v>0.1</v>
      </c>
      <c r="AC148" s="29">
        <f t="shared" ca="1" si="538"/>
        <v>0.1</v>
      </c>
      <c r="AD148" s="29">
        <f t="shared" ca="1" si="538"/>
        <v>0.1</v>
      </c>
      <c r="AE148" s="29">
        <f t="shared" ca="1" si="538"/>
        <v>0.1</v>
      </c>
      <c r="AF148" s="33" t="str">
        <f t="shared" ref="AF148" ca="1" si="539">IFERROR(INDEX(INDIRECT("'"&amp;D148&amp;"'!A1:T300"),MATCH(AL148,INDIRECT("'"&amp;D148&amp;"'!A1:A300"),0),10),"")</f>
        <v>NWPC DLC Switch cooling assumption- 5 yr ramp rate</v>
      </c>
      <c r="AG148" s="38"/>
      <c r="AH148" s="39"/>
      <c r="AI148" s="28">
        <f t="shared" ref="AI148" ca="1" si="540">IFERROR(INDEX(INDIRECT("'"&amp;D148&amp;"'!A1:T300"),MATCH(AL148,INDIRECT("'"&amp;D148&amp;"'!A1:A300"),0),MATCH(AN148,INDIRECT("'"&amp;D148&amp;"'!A1:T1"),0)),"")</f>
        <v>0.1</v>
      </c>
      <c r="AJ148">
        <f t="shared" ref="AJ148" ca="1" si="541">IFERROR(INDEX(INDIRECT("'"&amp;D148&amp;"'!A1:T300"),MATCH(AM148,INDIRECT("'"&amp;D148&amp;"'!A1:A300"),0),MATCH(AN148,INDIRECT("'"&amp;D148&amp;"'!A1:T1"),0)),"")</f>
        <v>5</v>
      </c>
      <c r="AK148" s="28">
        <f t="shared" ref="AK148" ca="1" si="542">IFERROR(INDEX(INDIRECT("'"&amp;D148&amp;"'!A1:T300"),MATCH(AO148,INDIRECT("'"&amp;D148&amp;"'!A1:A300"),0),MATCH(AN148,INDIRECT("'"&amp;D148&amp;"'!A1:T1"),0)),"")</f>
        <v>0.01</v>
      </c>
      <c r="AL148" s="20" t="str">
        <f t="shared" ref="AL148" si="543">C148&amp;$AI$1</f>
        <v>General ServiceSteady State Participation Rate</v>
      </c>
      <c r="AM148" s="20" t="str">
        <f t="shared" ref="AM148" si="544">C148&amp;$AJ$1</f>
        <v xml:space="preserve">General ServiceProgram ramp up period </v>
      </c>
      <c r="AN148" s="20" t="str">
        <f t="shared" ref="AN148" si="545">"Market Potential"&amp;B148</f>
        <v>Market PotentialID</v>
      </c>
      <c r="AO148" s="20" t="str">
        <f t="shared" ref="AO148" si="546">C148&amp;$AK$1</f>
        <v>General ServiceProgram Dropout Rate (Attrition)</v>
      </c>
    </row>
    <row r="149" spans="1:41" x14ac:dyDescent="0.25">
      <c r="A149" s="2" t="str">
        <f t="shared" ref="A149" si="547">B149&amp;C149&amp;D149&amp;E149</f>
        <v>IDGeneral ServiceDLC Central ACProgram Dropout Rate (Attrition)</v>
      </c>
      <c r="B149" t="s">
        <v>152</v>
      </c>
      <c r="C149" t="s">
        <v>232</v>
      </c>
      <c r="D149" t="s">
        <v>15</v>
      </c>
      <c r="E149" t="s">
        <v>75</v>
      </c>
      <c r="F149" t="s">
        <v>12</v>
      </c>
      <c r="G149" s="29">
        <f t="shared" ref="G149" ca="1" si="548">$AK149</f>
        <v>0.01</v>
      </c>
      <c r="H149" s="29">
        <f t="shared" ca="1" si="527"/>
        <v>0.01</v>
      </c>
      <c r="I149" s="29">
        <f t="shared" ca="1" si="527"/>
        <v>0.01</v>
      </c>
      <c r="J149" s="29">
        <f t="shared" ca="1" si="527"/>
        <v>0.01</v>
      </c>
      <c r="K149" s="29">
        <f t="shared" ca="1" si="527"/>
        <v>0.01</v>
      </c>
      <c r="L149" s="29">
        <f t="shared" ca="1" si="527"/>
        <v>0.01</v>
      </c>
      <c r="M149" s="29">
        <f t="shared" ca="1" si="527"/>
        <v>0.01</v>
      </c>
      <c r="N149" s="29">
        <f t="shared" ca="1" si="527"/>
        <v>0.01</v>
      </c>
      <c r="O149" s="29">
        <f t="shared" ca="1" si="527"/>
        <v>0.01</v>
      </c>
      <c r="P149" s="29">
        <f t="shared" ca="1" si="527"/>
        <v>0.01</v>
      </c>
      <c r="Q149" s="29">
        <f t="shared" ca="1" si="527"/>
        <v>0.01</v>
      </c>
      <c r="R149" s="29">
        <f t="shared" ca="1" si="527"/>
        <v>0.01</v>
      </c>
      <c r="S149" s="29">
        <f t="shared" ca="1" si="527"/>
        <v>0.01</v>
      </c>
      <c r="T149" s="29">
        <f t="shared" ca="1" si="527"/>
        <v>0.01</v>
      </c>
      <c r="U149" s="29">
        <f t="shared" ca="1" si="527"/>
        <v>0.01</v>
      </c>
      <c r="V149" s="29">
        <f t="shared" ca="1" si="527"/>
        <v>0.01</v>
      </c>
      <c r="W149" s="29">
        <f t="shared" ca="1" si="527"/>
        <v>0.01</v>
      </c>
      <c r="X149" s="29">
        <f t="shared" ca="1" si="527"/>
        <v>0.01</v>
      </c>
      <c r="Y149" s="29">
        <f t="shared" ca="1" si="527"/>
        <v>0.01</v>
      </c>
      <c r="Z149" s="29">
        <f t="shared" ca="1" si="527"/>
        <v>0.01</v>
      </c>
      <c r="AA149" s="29">
        <f t="shared" ca="1" si="527"/>
        <v>0.01</v>
      </c>
      <c r="AB149" s="29">
        <f t="shared" ca="1" si="527"/>
        <v>0.01</v>
      </c>
      <c r="AC149" s="29">
        <f t="shared" ca="1" si="527"/>
        <v>0.01</v>
      </c>
      <c r="AD149" s="29">
        <f t="shared" ca="1" si="527"/>
        <v>0.01</v>
      </c>
      <c r="AE149" s="29">
        <f t="shared" ca="1" si="527"/>
        <v>0.01</v>
      </c>
      <c r="AF149" s="33" t="str">
        <f t="shared" ref="AF149" ca="1" si="549">IFERROR(INDEX(INDIRECT("'"&amp;D149&amp;"'!A1:T300"),MATCH(AL149,INDIRECT("'"&amp;D149&amp;"'!A1:A300"),0),10),"")</f>
        <v>NWPC DLC Switch cooling assumption- 5 yr ramp rate</v>
      </c>
      <c r="AG149" s="38"/>
      <c r="AH149" s="39"/>
      <c r="AI149" s="28">
        <f t="shared" ref="AI149" ca="1" si="550">IFERROR(INDEX(INDIRECT("'"&amp;D149&amp;"'!A1:T300"),MATCH(AL149,INDIRECT("'"&amp;D149&amp;"'!A1:A300"),0),MATCH(AN149,INDIRECT("'"&amp;D149&amp;"'!A1:T1"),0)),"")</f>
        <v>0.1</v>
      </c>
      <c r="AJ149">
        <f t="shared" ref="AJ149" ca="1" si="551">IFERROR(INDEX(INDIRECT("'"&amp;D149&amp;"'!A1:T300"),MATCH(AM149,INDIRECT("'"&amp;D149&amp;"'!A1:A300"),0),MATCH(AN149,INDIRECT("'"&amp;D149&amp;"'!A1:T1"),0)),"")</f>
        <v>5</v>
      </c>
      <c r="AK149" s="28">
        <f t="shared" ref="AK149" ca="1" si="552">IFERROR(INDEX(INDIRECT("'"&amp;D149&amp;"'!A1:T300"),MATCH(AO149,INDIRECT("'"&amp;D149&amp;"'!A1:A300"),0),MATCH(AN149,INDIRECT("'"&amp;D149&amp;"'!A1:T1"),0)),"")</f>
        <v>0.01</v>
      </c>
      <c r="AL149" s="20" t="str">
        <f t="shared" ref="AL149" si="553">C149&amp;$AI$1</f>
        <v>General ServiceSteady State Participation Rate</v>
      </c>
      <c r="AM149" s="20" t="str">
        <f t="shared" ref="AM149" si="554">C149&amp;$AJ$1</f>
        <v xml:space="preserve">General ServiceProgram ramp up period </v>
      </c>
      <c r="AN149" s="20" t="str">
        <f t="shared" ref="AN149" si="555">"Market Potential"&amp;B149</f>
        <v>Market PotentialID</v>
      </c>
      <c r="AO149" s="20" t="str">
        <f t="shared" ref="AO149" si="556">C149&amp;$AK$1</f>
        <v>General ServiceProgram Dropout Rate (Attrition)</v>
      </c>
    </row>
    <row r="150" spans="1:41" x14ac:dyDescent="0.25">
      <c r="A150" s="2" t="str">
        <f>B150&amp;C150&amp;D150&amp;E150</f>
        <v>IDResidentialDLC Smart Thermostats - CoolingMarket Potential</v>
      </c>
      <c r="B150" t="s">
        <v>152</v>
      </c>
      <c r="C150" t="s">
        <v>13</v>
      </c>
      <c r="D150" t="s">
        <v>229</v>
      </c>
      <c r="E150" t="s">
        <v>284</v>
      </c>
      <c r="F150" t="s">
        <v>74</v>
      </c>
      <c r="G150" s="29">
        <f t="shared" ref="G150:V150" ca="1" si="557">$AI150*INDEX($AS$9:$BQ$32, MATCH($AJ150, $AR$9:$AR$32, 0),MATCH(G$1,$AS$8:$BQ$8,0))</f>
        <v>2.0000000000000004E-2</v>
      </c>
      <c r="H150" s="29">
        <f t="shared" ca="1" si="557"/>
        <v>6.0000000000000012E-2</v>
      </c>
      <c r="I150" s="29">
        <f t="shared" ca="1" si="557"/>
        <v>0.13999999999999999</v>
      </c>
      <c r="J150" s="29">
        <f t="shared" ca="1" si="557"/>
        <v>0.18000000000000005</v>
      </c>
      <c r="K150" s="29">
        <f t="shared" ca="1" si="557"/>
        <v>0.2</v>
      </c>
      <c r="L150" s="29">
        <f t="shared" ca="1" si="557"/>
        <v>0.2</v>
      </c>
      <c r="M150" s="29">
        <f t="shared" ca="1" si="557"/>
        <v>0.2</v>
      </c>
      <c r="N150" s="29">
        <f t="shared" ca="1" si="557"/>
        <v>0.2</v>
      </c>
      <c r="O150" s="29">
        <f t="shared" ca="1" si="557"/>
        <v>0.2</v>
      </c>
      <c r="P150" s="29">
        <f t="shared" ca="1" si="557"/>
        <v>0.2</v>
      </c>
      <c r="Q150" s="29">
        <f t="shared" ca="1" si="557"/>
        <v>0.2</v>
      </c>
      <c r="R150" s="29">
        <f t="shared" ca="1" si="557"/>
        <v>0.2</v>
      </c>
      <c r="S150" s="29">
        <f t="shared" ca="1" si="557"/>
        <v>0.2</v>
      </c>
      <c r="T150" s="29">
        <f t="shared" ca="1" si="557"/>
        <v>0.2</v>
      </c>
      <c r="U150" s="29">
        <f t="shared" ca="1" si="557"/>
        <v>0.2</v>
      </c>
      <c r="V150" s="29">
        <f t="shared" ca="1" si="557"/>
        <v>0.2</v>
      </c>
      <c r="W150" s="29">
        <f t="shared" ref="W150:AE150" ca="1" si="558">$AI150*INDEX($AS$9:$BQ$32, MATCH($AJ150, $AR$9:$AR$32, 0),MATCH(W$1,$AS$8:$BQ$8,0))</f>
        <v>0.2</v>
      </c>
      <c r="X150" s="29">
        <f t="shared" ca="1" si="558"/>
        <v>0.2</v>
      </c>
      <c r="Y150" s="29">
        <f t="shared" ca="1" si="558"/>
        <v>0.2</v>
      </c>
      <c r="Z150" s="29">
        <f t="shared" ca="1" si="558"/>
        <v>0.2</v>
      </c>
      <c r="AA150" s="29">
        <f t="shared" ca="1" si="558"/>
        <v>0.2</v>
      </c>
      <c r="AB150" s="29">
        <f t="shared" ca="1" si="558"/>
        <v>0.2</v>
      </c>
      <c r="AC150" s="29">
        <f t="shared" ca="1" si="558"/>
        <v>0.2</v>
      </c>
      <c r="AD150" s="29">
        <f t="shared" ca="1" si="558"/>
        <v>0.2</v>
      </c>
      <c r="AE150" s="29">
        <f t="shared" ca="1" si="558"/>
        <v>0.2</v>
      </c>
      <c r="AF150" s="33" t="str">
        <f t="shared" ref="AF150" ca="1" si="559">IFERROR(INDEX(INDIRECT("'"&amp;D150&amp;"'!A1:T300"),MATCH(AL150,INDIRECT("'"&amp;D150&amp;"'!A1:A300"),0),10),"")</f>
        <v>NWPC Smart Thermostat cooling assumption- 5 yr ramp rate</v>
      </c>
      <c r="AG150" s="38"/>
      <c r="AH150" s="39"/>
      <c r="AI150" s="28">
        <f t="shared" ref="AI150" ca="1" si="560">IFERROR(INDEX(INDIRECT("'"&amp;D150&amp;"'!A1:T300"),MATCH(AL150,INDIRECT("'"&amp;D150&amp;"'!A1:A300"),0),MATCH(AN150,INDIRECT("'"&amp;D150&amp;"'!A1:T1"),0)),"")</f>
        <v>0.2</v>
      </c>
      <c r="AJ150">
        <f t="shared" ref="AJ150" ca="1" si="561">IFERROR(INDEX(INDIRECT("'"&amp;D150&amp;"'!A1:T300"),MATCH(AM150,INDIRECT("'"&amp;D150&amp;"'!A1:A300"),0),MATCH(AN150,INDIRECT("'"&amp;D150&amp;"'!A1:T1"),0)),"")</f>
        <v>5</v>
      </c>
      <c r="AK150" s="28">
        <f t="shared" ref="AK150" ca="1" si="562">IFERROR(INDEX(INDIRECT("'"&amp;D150&amp;"'!A1:T300"),MATCH(AO150,INDIRECT("'"&amp;D150&amp;"'!A1:A300"),0),MATCH(AN150,INDIRECT("'"&amp;D150&amp;"'!A1:T1"),0)),"")</f>
        <v>0.01</v>
      </c>
      <c r="AL150" s="20" t="str">
        <f t="shared" ref="AL150" si="563">C150&amp;$AI$1</f>
        <v>ResidentialSteady State Participation Rate</v>
      </c>
      <c r="AM150" s="20" t="str">
        <f t="shared" ref="AM150" si="564">C150&amp;$AJ$1</f>
        <v xml:space="preserve">ResidentialProgram ramp up period </v>
      </c>
      <c r="AN150" s="20" t="str">
        <f t="shared" ref="AN150" si="565">"Market Potential"&amp;B150</f>
        <v>Market PotentialID</v>
      </c>
      <c r="AO150" s="20" t="str">
        <f t="shared" ref="AO150" si="566">C150&amp;$AK$1</f>
        <v>ResidentialProgram Dropout Rate (Attrition)</v>
      </c>
    </row>
    <row r="151" spans="1:41" x14ac:dyDescent="0.25">
      <c r="A151" s="2" t="str">
        <f>B151&amp;C151&amp;D151&amp;E151</f>
        <v>IDResidentialDLC Smart Thermostats - CoolingProgram Dropout Rate (Attrition)</v>
      </c>
      <c r="B151" t="s">
        <v>152</v>
      </c>
      <c r="C151" t="s">
        <v>13</v>
      </c>
      <c r="D151" t="s">
        <v>229</v>
      </c>
      <c r="E151" t="s">
        <v>75</v>
      </c>
      <c r="F151" t="s">
        <v>12</v>
      </c>
      <c r="G151" s="29">
        <f t="shared" ref="G151" ca="1" si="567">$AK151</f>
        <v>0.01</v>
      </c>
      <c r="H151" s="29">
        <f t="shared" ca="1" si="527"/>
        <v>0.01</v>
      </c>
      <c r="I151" s="29">
        <f t="shared" ca="1" si="527"/>
        <v>0.01</v>
      </c>
      <c r="J151" s="29">
        <f t="shared" ca="1" si="527"/>
        <v>0.01</v>
      </c>
      <c r="K151" s="29">
        <f t="shared" ca="1" si="527"/>
        <v>0.01</v>
      </c>
      <c r="L151" s="29">
        <f t="shared" ca="1" si="527"/>
        <v>0.01</v>
      </c>
      <c r="M151" s="29">
        <f t="shared" ca="1" si="527"/>
        <v>0.01</v>
      </c>
      <c r="N151" s="29">
        <f t="shared" ca="1" si="527"/>
        <v>0.01</v>
      </c>
      <c r="O151" s="29">
        <f t="shared" ca="1" si="527"/>
        <v>0.01</v>
      </c>
      <c r="P151" s="29">
        <f t="shared" ca="1" si="527"/>
        <v>0.01</v>
      </c>
      <c r="Q151" s="29">
        <f t="shared" ca="1" si="527"/>
        <v>0.01</v>
      </c>
      <c r="R151" s="29">
        <f t="shared" ca="1" si="527"/>
        <v>0.01</v>
      </c>
      <c r="S151" s="29">
        <f t="shared" ca="1" si="527"/>
        <v>0.01</v>
      </c>
      <c r="T151" s="29">
        <f t="shared" ca="1" si="527"/>
        <v>0.01</v>
      </c>
      <c r="U151" s="29">
        <f t="shared" ca="1" si="527"/>
        <v>0.01</v>
      </c>
      <c r="V151" s="29">
        <f t="shared" ca="1" si="527"/>
        <v>0.01</v>
      </c>
      <c r="W151" s="29">
        <f t="shared" ca="1" si="527"/>
        <v>0.01</v>
      </c>
      <c r="X151" s="29">
        <f t="shared" ca="1" si="527"/>
        <v>0.01</v>
      </c>
      <c r="Y151" s="29">
        <f t="shared" ca="1" si="527"/>
        <v>0.01</v>
      </c>
      <c r="Z151" s="29">
        <f t="shared" ca="1" si="527"/>
        <v>0.01</v>
      </c>
      <c r="AA151" s="29">
        <f t="shared" ca="1" si="527"/>
        <v>0.01</v>
      </c>
      <c r="AB151" s="29">
        <f t="shared" ca="1" si="527"/>
        <v>0.01</v>
      </c>
      <c r="AC151" s="29">
        <f t="shared" ca="1" si="527"/>
        <v>0.01</v>
      </c>
      <c r="AD151" s="29">
        <f t="shared" ca="1" si="527"/>
        <v>0.01</v>
      </c>
      <c r="AE151" s="29">
        <f t="shared" ca="1" si="527"/>
        <v>0.01</v>
      </c>
      <c r="AF151" s="33" t="str">
        <f t="shared" ref="AF151" ca="1" si="568">IFERROR(INDEX(INDIRECT("'"&amp;D151&amp;"'!A1:T300"),MATCH(AL151,INDIRECT("'"&amp;D151&amp;"'!A1:A300"),0),10),"")</f>
        <v>NWPC Smart Thermostat cooling assumption- 5 yr ramp rate</v>
      </c>
      <c r="AG151" s="38"/>
      <c r="AH151" s="39"/>
      <c r="AI151" s="28">
        <f t="shared" ref="AI151" ca="1" si="569">IFERROR(INDEX(INDIRECT("'"&amp;D151&amp;"'!A1:T300"),MATCH(AL151,INDIRECT("'"&amp;D151&amp;"'!A1:A300"),0),MATCH(AN151,INDIRECT("'"&amp;D151&amp;"'!A1:T1"),0)),"")</f>
        <v>0.2</v>
      </c>
      <c r="AJ151">
        <f t="shared" ref="AJ151" ca="1" si="570">IFERROR(INDEX(INDIRECT("'"&amp;D151&amp;"'!A1:T300"),MATCH(AM151,INDIRECT("'"&amp;D151&amp;"'!A1:A300"),0),MATCH(AN151,INDIRECT("'"&amp;D151&amp;"'!A1:T1"),0)),"")</f>
        <v>5</v>
      </c>
      <c r="AK151" s="28">
        <f t="shared" ref="AK151" ca="1" si="571">IFERROR(INDEX(INDIRECT("'"&amp;D151&amp;"'!A1:T300"),MATCH(AO151,INDIRECT("'"&amp;D151&amp;"'!A1:A300"),0),MATCH(AN151,INDIRECT("'"&amp;D151&amp;"'!A1:T1"),0)),"")</f>
        <v>0.01</v>
      </c>
      <c r="AL151" s="20" t="str">
        <f t="shared" ref="AL151" si="572">C151&amp;$AI$1</f>
        <v>ResidentialSteady State Participation Rate</v>
      </c>
      <c r="AM151" s="20" t="str">
        <f t="shared" ref="AM151" si="573">C151&amp;$AJ$1</f>
        <v xml:space="preserve">ResidentialProgram ramp up period </v>
      </c>
      <c r="AN151" s="20" t="str">
        <f t="shared" ref="AN151" si="574">"Market Potential"&amp;B151</f>
        <v>Market PotentialID</v>
      </c>
      <c r="AO151" s="20" t="str">
        <f t="shared" ref="AO151" si="575">C151&amp;$AK$1</f>
        <v>ResidentialProgram Dropout Rate (Attrition)</v>
      </c>
    </row>
    <row r="152" spans="1:41" x14ac:dyDescent="0.25">
      <c r="A152" s="2" t="str">
        <f t="shared" ref="A152:A201" si="576">B152&amp;C152&amp;D152&amp;E152</f>
        <v>IDGeneral ServiceDLC Smart Thermostats - CoolingMarket Potential</v>
      </c>
      <c r="B152" t="s">
        <v>152</v>
      </c>
      <c r="C152" t="s">
        <v>232</v>
      </c>
      <c r="D152" t="s">
        <v>229</v>
      </c>
      <c r="E152" t="s">
        <v>284</v>
      </c>
      <c r="F152" t="s">
        <v>74</v>
      </c>
      <c r="G152" s="29">
        <f t="shared" ref="G152:V152" ca="1" si="577">$AI152*INDEX($AS$9:$BQ$32, MATCH($AJ152, $AR$9:$AR$32, 0),MATCH(G$1,$AS$8:$BQ$8,0))</f>
        <v>1.0000000000000002E-2</v>
      </c>
      <c r="H152" s="29">
        <f t="shared" ca="1" si="577"/>
        <v>3.0000000000000006E-2</v>
      </c>
      <c r="I152" s="29">
        <f t="shared" ca="1" si="577"/>
        <v>6.9999999999999993E-2</v>
      </c>
      <c r="J152" s="29">
        <f t="shared" ca="1" si="577"/>
        <v>9.0000000000000024E-2</v>
      </c>
      <c r="K152" s="29">
        <f t="shared" ca="1" si="577"/>
        <v>0.1</v>
      </c>
      <c r="L152" s="29">
        <f t="shared" ca="1" si="577"/>
        <v>0.1</v>
      </c>
      <c r="M152" s="29">
        <f t="shared" ca="1" si="577"/>
        <v>0.1</v>
      </c>
      <c r="N152" s="29">
        <f t="shared" ca="1" si="577"/>
        <v>0.1</v>
      </c>
      <c r="O152" s="29">
        <f t="shared" ca="1" si="577"/>
        <v>0.1</v>
      </c>
      <c r="P152" s="29">
        <f t="shared" ca="1" si="577"/>
        <v>0.1</v>
      </c>
      <c r="Q152" s="29">
        <f t="shared" ca="1" si="577"/>
        <v>0.1</v>
      </c>
      <c r="R152" s="29">
        <f t="shared" ca="1" si="577"/>
        <v>0.1</v>
      </c>
      <c r="S152" s="29">
        <f t="shared" ca="1" si="577"/>
        <v>0.1</v>
      </c>
      <c r="T152" s="29">
        <f t="shared" ca="1" si="577"/>
        <v>0.1</v>
      </c>
      <c r="U152" s="29">
        <f t="shared" ca="1" si="577"/>
        <v>0.1</v>
      </c>
      <c r="V152" s="29">
        <f t="shared" ca="1" si="577"/>
        <v>0.1</v>
      </c>
      <c r="W152" s="29">
        <f t="shared" ref="W152:AE152" ca="1" si="578">$AI152*INDEX($AS$9:$BQ$32, MATCH($AJ152, $AR$9:$AR$32, 0),MATCH(W$1,$AS$8:$BQ$8,0))</f>
        <v>0.1</v>
      </c>
      <c r="X152" s="29">
        <f t="shared" ca="1" si="578"/>
        <v>0.1</v>
      </c>
      <c r="Y152" s="29">
        <f t="shared" ca="1" si="578"/>
        <v>0.1</v>
      </c>
      <c r="Z152" s="29">
        <f t="shared" ca="1" si="578"/>
        <v>0.1</v>
      </c>
      <c r="AA152" s="29">
        <f t="shared" ca="1" si="578"/>
        <v>0.1</v>
      </c>
      <c r="AB152" s="29">
        <f t="shared" ca="1" si="578"/>
        <v>0.1</v>
      </c>
      <c r="AC152" s="29">
        <f t="shared" ca="1" si="578"/>
        <v>0.1</v>
      </c>
      <c r="AD152" s="29">
        <f t="shared" ca="1" si="578"/>
        <v>0.1</v>
      </c>
      <c r="AE152" s="29">
        <f t="shared" ca="1" si="578"/>
        <v>0.1</v>
      </c>
      <c r="AF152" s="33" t="str">
        <f t="shared" ref="AF152" ca="1" si="579">IFERROR(INDEX(INDIRECT("'"&amp;D152&amp;"'!A1:T300"),MATCH(AL152,INDIRECT("'"&amp;D152&amp;"'!A1:A300"),0),10),"")</f>
        <v>2024 Avista Update</v>
      </c>
      <c r="AG152" s="38"/>
      <c r="AH152" s="39"/>
      <c r="AI152" s="28">
        <f t="shared" ref="AI152" ca="1" si="580">IFERROR(INDEX(INDIRECT("'"&amp;D152&amp;"'!A1:T300"),MATCH(AL152,INDIRECT("'"&amp;D152&amp;"'!A1:A300"),0),MATCH(AN152,INDIRECT("'"&amp;D152&amp;"'!A1:T1"),0)),"")</f>
        <v>0.1</v>
      </c>
      <c r="AJ152">
        <f t="shared" ref="AJ152" ca="1" si="581">IFERROR(INDEX(INDIRECT("'"&amp;D152&amp;"'!A1:T300"),MATCH(AM152,INDIRECT("'"&amp;D152&amp;"'!A1:A300"),0),MATCH(AN152,INDIRECT("'"&amp;D152&amp;"'!A1:T1"),0)),"")</f>
        <v>5</v>
      </c>
      <c r="AK152" s="28">
        <f t="shared" ref="AK152" ca="1" si="582">IFERROR(INDEX(INDIRECT("'"&amp;D152&amp;"'!A1:T300"),MATCH(AO152,INDIRECT("'"&amp;D152&amp;"'!A1:A300"),0),MATCH(AN152,INDIRECT("'"&amp;D152&amp;"'!A1:T1"),0)),"")</f>
        <v>0.01</v>
      </c>
      <c r="AL152" s="20" t="str">
        <f t="shared" ref="AL152" si="583">C152&amp;$AI$1</f>
        <v>General ServiceSteady State Participation Rate</v>
      </c>
      <c r="AM152" s="20" t="str">
        <f t="shared" ref="AM152" si="584">C152&amp;$AJ$1</f>
        <v xml:space="preserve">General ServiceProgram ramp up period </v>
      </c>
      <c r="AN152" s="20" t="str">
        <f t="shared" ref="AN152" si="585">"Market Potential"&amp;B152</f>
        <v>Market PotentialID</v>
      </c>
      <c r="AO152" s="20" t="str">
        <f t="shared" ref="AO152" si="586">C152&amp;$AK$1</f>
        <v>General ServiceProgram Dropout Rate (Attrition)</v>
      </c>
    </row>
    <row r="153" spans="1:41" x14ac:dyDescent="0.25">
      <c r="A153" s="2" t="str">
        <f t="shared" si="576"/>
        <v>IDGeneral ServiceDLC Smart Thermostats - CoolingProgram Dropout Rate (Attrition)</v>
      </c>
      <c r="B153" t="s">
        <v>152</v>
      </c>
      <c r="C153" t="s">
        <v>232</v>
      </c>
      <c r="D153" t="s">
        <v>229</v>
      </c>
      <c r="E153" t="s">
        <v>75</v>
      </c>
      <c r="F153" t="s">
        <v>12</v>
      </c>
      <c r="G153" s="29">
        <f t="shared" ref="G153" ca="1" si="587">$AK153</f>
        <v>0.01</v>
      </c>
      <c r="H153" s="29">
        <f t="shared" ca="1" si="527"/>
        <v>0.01</v>
      </c>
      <c r="I153" s="29">
        <f t="shared" ca="1" si="527"/>
        <v>0.01</v>
      </c>
      <c r="J153" s="29">
        <f t="shared" ca="1" si="527"/>
        <v>0.01</v>
      </c>
      <c r="K153" s="29">
        <f t="shared" ca="1" si="527"/>
        <v>0.01</v>
      </c>
      <c r="L153" s="29">
        <f t="shared" ca="1" si="527"/>
        <v>0.01</v>
      </c>
      <c r="M153" s="29">
        <f t="shared" ca="1" si="527"/>
        <v>0.01</v>
      </c>
      <c r="N153" s="29">
        <f t="shared" ca="1" si="527"/>
        <v>0.01</v>
      </c>
      <c r="O153" s="29">
        <f t="shared" ca="1" si="527"/>
        <v>0.01</v>
      </c>
      <c r="P153" s="29">
        <f t="shared" ca="1" si="527"/>
        <v>0.01</v>
      </c>
      <c r="Q153" s="29">
        <f t="shared" ca="1" si="527"/>
        <v>0.01</v>
      </c>
      <c r="R153" s="29">
        <f t="shared" ca="1" si="527"/>
        <v>0.01</v>
      </c>
      <c r="S153" s="29">
        <f t="shared" ca="1" si="527"/>
        <v>0.01</v>
      </c>
      <c r="T153" s="29">
        <f t="shared" ca="1" si="527"/>
        <v>0.01</v>
      </c>
      <c r="U153" s="29">
        <f t="shared" ca="1" si="527"/>
        <v>0.01</v>
      </c>
      <c r="V153" s="29">
        <f t="shared" ca="1" si="527"/>
        <v>0.01</v>
      </c>
      <c r="W153" s="29">
        <f t="shared" ca="1" si="527"/>
        <v>0.01</v>
      </c>
      <c r="X153" s="29">
        <f t="shared" ca="1" si="527"/>
        <v>0.01</v>
      </c>
      <c r="Y153" s="29">
        <f t="shared" ca="1" si="527"/>
        <v>0.01</v>
      </c>
      <c r="Z153" s="29">
        <f t="shared" ca="1" si="527"/>
        <v>0.01</v>
      </c>
      <c r="AA153" s="29">
        <f t="shared" ca="1" si="527"/>
        <v>0.01</v>
      </c>
      <c r="AB153" s="29">
        <f t="shared" ca="1" si="527"/>
        <v>0.01</v>
      </c>
      <c r="AC153" s="29">
        <f t="shared" ca="1" si="527"/>
        <v>0.01</v>
      </c>
      <c r="AD153" s="29">
        <f t="shared" ca="1" si="527"/>
        <v>0.01</v>
      </c>
      <c r="AE153" s="29">
        <f t="shared" ca="1" si="527"/>
        <v>0.01</v>
      </c>
      <c r="AF153" s="33" t="str">
        <f t="shared" ref="AF153:AF161" ca="1" si="588">IFERROR(INDEX(INDIRECT("'"&amp;D153&amp;"'!A1:T300"),MATCH(AL153,INDIRECT("'"&amp;D153&amp;"'!A1:A300"),0),10),"")</f>
        <v>2024 Avista Update</v>
      </c>
      <c r="AG153" s="38"/>
      <c r="AH153" s="39"/>
      <c r="AI153" s="28">
        <f t="shared" ref="AI153:AI161" ca="1" si="589">IFERROR(INDEX(INDIRECT("'"&amp;D153&amp;"'!A1:T300"),MATCH(AL153,INDIRECT("'"&amp;D153&amp;"'!A1:A300"),0),MATCH(AN153,INDIRECT("'"&amp;D153&amp;"'!A1:T1"),0)),"")</f>
        <v>0.1</v>
      </c>
      <c r="AJ153">
        <f t="shared" ref="AJ153:AJ161" ca="1" si="590">IFERROR(INDEX(INDIRECT("'"&amp;D153&amp;"'!A1:T300"),MATCH(AM153,INDIRECT("'"&amp;D153&amp;"'!A1:A300"),0),MATCH(AN153,INDIRECT("'"&amp;D153&amp;"'!A1:T1"),0)),"")</f>
        <v>5</v>
      </c>
      <c r="AK153" s="28">
        <f t="shared" ref="AK153:AK161" ca="1" si="591">IFERROR(INDEX(INDIRECT("'"&amp;D153&amp;"'!A1:T300"),MATCH(AO153,INDIRECT("'"&amp;D153&amp;"'!A1:A300"),0),MATCH(AN153,INDIRECT("'"&amp;D153&amp;"'!A1:T1"),0)),"")</f>
        <v>0.01</v>
      </c>
      <c r="AL153" s="20" t="str">
        <f t="shared" ref="AL153:AL161" si="592">C153&amp;$AI$1</f>
        <v>General ServiceSteady State Participation Rate</v>
      </c>
      <c r="AM153" s="20" t="str">
        <f t="shared" ref="AM153:AM161" si="593">C153&amp;$AJ$1</f>
        <v xml:space="preserve">General ServiceProgram ramp up period </v>
      </c>
      <c r="AN153" s="20" t="str">
        <f t="shared" ref="AN153:AN161" si="594">"Market Potential"&amp;B153</f>
        <v>Market PotentialID</v>
      </c>
      <c r="AO153" s="20" t="str">
        <f t="shared" ref="AO153:AO161" si="595">C153&amp;$AK$1</f>
        <v>General ServiceProgram Dropout Rate (Attrition)</v>
      </c>
    </row>
    <row r="154" spans="1:41" x14ac:dyDescent="0.25">
      <c r="A154" s="2" t="str">
        <f t="shared" ref="A154:A161" si="596">B154&amp;C154&amp;D154&amp;E154</f>
        <v>IDResidentialAncillary CoolingMarket Potential</v>
      </c>
      <c r="B154" t="s">
        <v>152</v>
      </c>
      <c r="C154" t="s">
        <v>13</v>
      </c>
      <c r="D154" t="s">
        <v>355</v>
      </c>
      <c r="E154" t="s">
        <v>284</v>
      </c>
      <c r="F154" t="s">
        <v>74</v>
      </c>
      <c r="G154" s="29">
        <f t="shared" ref="G154:V154" ca="1" si="597">$AI154*INDEX($AS$9:$BQ$32, MATCH($AJ154, $AR$9:$AR$32, 0),MATCH(G$1,$AS$8:$BQ$8,0))</f>
        <v>1.0000000000000002E-2</v>
      </c>
      <c r="H154" s="29">
        <f t="shared" ca="1" si="597"/>
        <v>3.0000000000000006E-2</v>
      </c>
      <c r="I154" s="29">
        <f t="shared" ca="1" si="597"/>
        <v>6.9999999999999993E-2</v>
      </c>
      <c r="J154" s="29">
        <f t="shared" ca="1" si="597"/>
        <v>9.0000000000000024E-2</v>
      </c>
      <c r="K154" s="29">
        <f t="shared" ca="1" si="597"/>
        <v>0.1</v>
      </c>
      <c r="L154" s="29">
        <f t="shared" ca="1" si="597"/>
        <v>0.1</v>
      </c>
      <c r="M154" s="29">
        <f t="shared" ca="1" si="597"/>
        <v>0.1</v>
      </c>
      <c r="N154" s="29">
        <f t="shared" ca="1" si="597"/>
        <v>0.1</v>
      </c>
      <c r="O154" s="29">
        <f t="shared" ca="1" si="597"/>
        <v>0.1</v>
      </c>
      <c r="P154" s="29">
        <f t="shared" ca="1" si="597"/>
        <v>0.1</v>
      </c>
      <c r="Q154" s="29">
        <f t="shared" ca="1" si="597"/>
        <v>0.1</v>
      </c>
      <c r="R154" s="29">
        <f t="shared" ca="1" si="597"/>
        <v>0.1</v>
      </c>
      <c r="S154" s="29">
        <f t="shared" ca="1" si="597"/>
        <v>0.1</v>
      </c>
      <c r="T154" s="29">
        <f t="shared" ca="1" si="597"/>
        <v>0.1</v>
      </c>
      <c r="U154" s="29">
        <f t="shared" ca="1" si="597"/>
        <v>0.1</v>
      </c>
      <c r="V154" s="29">
        <f t="shared" ca="1" si="597"/>
        <v>0.1</v>
      </c>
      <c r="W154" s="29">
        <f t="shared" ref="W154:AE154" ca="1" si="598">$AI154*INDEX($AS$9:$BQ$32, MATCH($AJ154, $AR$9:$AR$32, 0),MATCH(W$1,$AS$8:$BQ$8,0))</f>
        <v>0.1</v>
      </c>
      <c r="X154" s="29">
        <f t="shared" ca="1" si="598"/>
        <v>0.1</v>
      </c>
      <c r="Y154" s="29">
        <f t="shared" ca="1" si="598"/>
        <v>0.1</v>
      </c>
      <c r="Z154" s="29">
        <f t="shared" ca="1" si="598"/>
        <v>0.1</v>
      </c>
      <c r="AA154" s="29">
        <f t="shared" ca="1" si="598"/>
        <v>0.1</v>
      </c>
      <c r="AB154" s="29">
        <f t="shared" ca="1" si="598"/>
        <v>0.1</v>
      </c>
      <c r="AC154" s="29">
        <f t="shared" ca="1" si="598"/>
        <v>0.1</v>
      </c>
      <c r="AD154" s="29">
        <f t="shared" ca="1" si="598"/>
        <v>0.1</v>
      </c>
      <c r="AE154" s="29">
        <f t="shared" ca="1" si="598"/>
        <v>0.1</v>
      </c>
      <c r="AF154" s="33" t="str">
        <f t="shared" ca="1" si="588"/>
        <v>Half of Thermostat Participation given an additional $20 as incentive</v>
      </c>
      <c r="AG154" s="38"/>
      <c r="AH154" s="39"/>
      <c r="AI154" s="28">
        <f t="shared" ca="1" si="589"/>
        <v>0.1</v>
      </c>
      <c r="AJ154">
        <f t="shared" ca="1" si="590"/>
        <v>5</v>
      </c>
      <c r="AK154" s="28">
        <f t="shared" ca="1" si="591"/>
        <v>0.01</v>
      </c>
      <c r="AL154" s="20" t="str">
        <f t="shared" si="592"/>
        <v>ResidentialSteady State Participation Rate</v>
      </c>
      <c r="AM154" s="20" t="str">
        <f t="shared" si="593"/>
        <v xml:space="preserve">ResidentialProgram ramp up period </v>
      </c>
      <c r="AN154" s="20" t="str">
        <f t="shared" si="594"/>
        <v>Market PotentialID</v>
      </c>
      <c r="AO154" s="20" t="str">
        <f t="shared" si="595"/>
        <v>ResidentialProgram Dropout Rate (Attrition)</v>
      </c>
    </row>
    <row r="155" spans="1:41" x14ac:dyDescent="0.25">
      <c r="A155" s="2" t="str">
        <f t="shared" si="596"/>
        <v>IDResidentialAncillary CoolingProgram Dropout Rate (Attrition)</v>
      </c>
      <c r="B155" t="s">
        <v>152</v>
      </c>
      <c r="C155" t="s">
        <v>13</v>
      </c>
      <c r="D155" t="s">
        <v>355</v>
      </c>
      <c r="E155" t="s">
        <v>75</v>
      </c>
      <c r="F155" t="s">
        <v>12</v>
      </c>
      <c r="G155" s="29">
        <f t="shared" ref="G155" ca="1" si="599">$AK155</f>
        <v>0.01</v>
      </c>
      <c r="H155" s="29">
        <f t="shared" ca="1" si="527"/>
        <v>0.01</v>
      </c>
      <c r="I155" s="29">
        <f t="shared" ca="1" si="527"/>
        <v>0.01</v>
      </c>
      <c r="J155" s="29">
        <f t="shared" ca="1" si="527"/>
        <v>0.01</v>
      </c>
      <c r="K155" s="29">
        <f t="shared" ca="1" si="527"/>
        <v>0.01</v>
      </c>
      <c r="L155" s="29">
        <f t="shared" ca="1" si="527"/>
        <v>0.01</v>
      </c>
      <c r="M155" s="29">
        <f t="shared" ca="1" si="527"/>
        <v>0.01</v>
      </c>
      <c r="N155" s="29">
        <f t="shared" ca="1" si="527"/>
        <v>0.01</v>
      </c>
      <c r="O155" s="29">
        <f t="shared" ca="1" si="527"/>
        <v>0.01</v>
      </c>
      <c r="P155" s="29">
        <f t="shared" ca="1" si="527"/>
        <v>0.01</v>
      </c>
      <c r="Q155" s="29">
        <f t="shared" ca="1" si="527"/>
        <v>0.01</v>
      </c>
      <c r="R155" s="29">
        <f t="shared" ca="1" si="527"/>
        <v>0.01</v>
      </c>
      <c r="S155" s="29">
        <f t="shared" ca="1" si="527"/>
        <v>0.01</v>
      </c>
      <c r="T155" s="29">
        <f t="shared" ca="1" si="527"/>
        <v>0.01</v>
      </c>
      <c r="U155" s="29">
        <f t="shared" ca="1" si="527"/>
        <v>0.01</v>
      </c>
      <c r="V155" s="29">
        <f t="shared" ca="1" si="527"/>
        <v>0.01</v>
      </c>
      <c r="W155" s="29">
        <f t="shared" ca="1" si="527"/>
        <v>0.01</v>
      </c>
      <c r="X155" s="29">
        <f t="shared" ca="1" si="527"/>
        <v>0.01</v>
      </c>
      <c r="Y155" s="29">
        <f t="shared" ca="1" si="527"/>
        <v>0.01</v>
      </c>
      <c r="Z155" s="29">
        <f t="shared" ca="1" si="527"/>
        <v>0.01</v>
      </c>
      <c r="AA155" s="29">
        <f t="shared" ca="1" si="527"/>
        <v>0.01</v>
      </c>
      <c r="AB155" s="29">
        <f t="shared" ca="1" si="527"/>
        <v>0.01</v>
      </c>
      <c r="AC155" s="29">
        <f t="shared" ca="1" si="527"/>
        <v>0.01</v>
      </c>
      <c r="AD155" s="29">
        <f t="shared" ca="1" si="527"/>
        <v>0.01</v>
      </c>
      <c r="AE155" s="29">
        <f t="shared" ca="1" si="527"/>
        <v>0.01</v>
      </c>
      <c r="AF155" s="33" t="str">
        <f t="shared" ca="1" si="588"/>
        <v>Half of Thermostat Participation given an additional $20 as incentive</v>
      </c>
      <c r="AG155" s="38"/>
      <c r="AH155" s="39"/>
      <c r="AI155" s="28">
        <f t="shared" ca="1" si="589"/>
        <v>0.1</v>
      </c>
      <c r="AJ155">
        <f t="shared" ca="1" si="590"/>
        <v>5</v>
      </c>
      <c r="AK155" s="28">
        <f t="shared" ca="1" si="591"/>
        <v>0.01</v>
      </c>
      <c r="AL155" s="20" t="str">
        <f t="shared" si="592"/>
        <v>ResidentialSteady State Participation Rate</v>
      </c>
      <c r="AM155" s="20" t="str">
        <f t="shared" si="593"/>
        <v xml:space="preserve">ResidentialProgram ramp up period </v>
      </c>
      <c r="AN155" s="20" t="str">
        <f t="shared" si="594"/>
        <v>Market PotentialID</v>
      </c>
      <c r="AO155" s="20" t="str">
        <f t="shared" si="595"/>
        <v>ResidentialProgram Dropout Rate (Attrition)</v>
      </c>
    </row>
    <row r="156" spans="1:41" x14ac:dyDescent="0.25">
      <c r="A156" s="2" t="str">
        <f t="shared" si="596"/>
        <v>IDGeneral ServiceAncillary CoolingMarket Potential</v>
      </c>
      <c r="B156" t="s">
        <v>152</v>
      </c>
      <c r="C156" t="s">
        <v>232</v>
      </c>
      <c r="D156" t="s">
        <v>355</v>
      </c>
      <c r="E156" t="s">
        <v>284</v>
      </c>
      <c r="F156" t="s">
        <v>74</v>
      </c>
      <c r="G156" s="29">
        <f t="shared" ref="G156:V156" ca="1" si="600">$AI156*INDEX($AS$9:$BQ$32, MATCH($AJ156, $AR$9:$AR$32, 0),MATCH(G$1,$AS$8:$BQ$8,0))</f>
        <v>1.0000000000000002E-2</v>
      </c>
      <c r="H156" s="29">
        <f t="shared" ca="1" si="600"/>
        <v>3.0000000000000006E-2</v>
      </c>
      <c r="I156" s="29">
        <f t="shared" ca="1" si="600"/>
        <v>6.9999999999999993E-2</v>
      </c>
      <c r="J156" s="29">
        <f t="shared" ca="1" si="600"/>
        <v>9.0000000000000024E-2</v>
      </c>
      <c r="K156" s="29">
        <f t="shared" ca="1" si="600"/>
        <v>0.1</v>
      </c>
      <c r="L156" s="29">
        <f t="shared" ca="1" si="600"/>
        <v>0.1</v>
      </c>
      <c r="M156" s="29">
        <f t="shared" ca="1" si="600"/>
        <v>0.1</v>
      </c>
      <c r="N156" s="29">
        <f t="shared" ca="1" si="600"/>
        <v>0.1</v>
      </c>
      <c r="O156" s="29">
        <f t="shared" ca="1" si="600"/>
        <v>0.1</v>
      </c>
      <c r="P156" s="29">
        <f t="shared" ca="1" si="600"/>
        <v>0.1</v>
      </c>
      <c r="Q156" s="29">
        <f t="shared" ca="1" si="600"/>
        <v>0.1</v>
      </c>
      <c r="R156" s="29">
        <f t="shared" ca="1" si="600"/>
        <v>0.1</v>
      </c>
      <c r="S156" s="29">
        <f t="shared" ca="1" si="600"/>
        <v>0.1</v>
      </c>
      <c r="T156" s="29">
        <f t="shared" ca="1" si="600"/>
        <v>0.1</v>
      </c>
      <c r="U156" s="29">
        <f t="shared" ca="1" si="600"/>
        <v>0.1</v>
      </c>
      <c r="V156" s="29">
        <f t="shared" ca="1" si="600"/>
        <v>0.1</v>
      </c>
      <c r="W156" s="29">
        <f t="shared" ref="W156:AE156" ca="1" si="601">$AI156*INDEX($AS$9:$BQ$32, MATCH($AJ156, $AR$9:$AR$32, 0),MATCH(W$1,$AS$8:$BQ$8,0))</f>
        <v>0.1</v>
      </c>
      <c r="X156" s="29">
        <f t="shared" ca="1" si="601"/>
        <v>0.1</v>
      </c>
      <c r="Y156" s="29">
        <f t="shared" ca="1" si="601"/>
        <v>0.1</v>
      </c>
      <c r="Z156" s="29">
        <f t="shared" ca="1" si="601"/>
        <v>0.1</v>
      </c>
      <c r="AA156" s="29">
        <f t="shared" ca="1" si="601"/>
        <v>0.1</v>
      </c>
      <c r="AB156" s="29">
        <f t="shared" ca="1" si="601"/>
        <v>0.1</v>
      </c>
      <c r="AC156" s="29">
        <f t="shared" ca="1" si="601"/>
        <v>0.1</v>
      </c>
      <c r="AD156" s="29">
        <f t="shared" ca="1" si="601"/>
        <v>0.1</v>
      </c>
      <c r="AE156" s="29">
        <f t="shared" ca="1" si="601"/>
        <v>0.1</v>
      </c>
      <c r="AF156" s="33" t="str">
        <f t="shared" ca="1" si="588"/>
        <v>NWPC Smart Thermostat cooling assumption- 5 yr ramp rate- Half for Ancillary</v>
      </c>
      <c r="AG156" s="38"/>
      <c r="AH156" s="39"/>
      <c r="AI156" s="28">
        <f t="shared" ca="1" si="589"/>
        <v>0.1</v>
      </c>
      <c r="AJ156">
        <f t="shared" ca="1" si="590"/>
        <v>5</v>
      </c>
      <c r="AK156" s="28">
        <f t="shared" ca="1" si="591"/>
        <v>0.01</v>
      </c>
      <c r="AL156" s="20" t="str">
        <f t="shared" si="592"/>
        <v>General ServiceSteady State Participation Rate</v>
      </c>
      <c r="AM156" s="20" t="str">
        <f t="shared" si="593"/>
        <v xml:space="preserve">General ServiceProgram ramp up period </v>
      </c>
      <c r="AN156" s="20" t="str">
        <f t="shared" si="594"/>
        <v>Market PotentialID</v>
      </c>
      <c r="AO156" s="20" t="str">
        <f t="shared" si="595"/>
        <v>General ServiceProgram Dropout Rate (Attrition)</v>
      </c>
    </row>
    <row r="157" spans="1:41" x14ac:dyDescent="0.25">
      <c r="A157" s="2" t="str">
        <f t="shared" si="596"/>
        <v>IDGeneral ServiceAncillary CoolingProgram Dropout Rate (Attrition)</v>
      </c>
      <c r="B157" t="s">
        <v>152</v>
      </c>
      <c r="C157" t="s">
        <v>232</v>
      </c>
      <c r="D157" t="s">
        <v>355</v>
      </c>
      <c r="E157" t="s">
        <v>75</v>
      </c>
      <c r="F157" t="s">
        <v>12</v>
      </c>
      <c r="G157" s="29">
        <f t="shared" ref="G157" ca="1" si="602">$AK157</f>
        <v>0.01</v>
      </c>
      <c r="H157" s="29">
        <f t="shared" ca="1" si="527"/>
        <v>0.01</v>
      </c>
      <c r="I157" s="29">
        <f t="shared" ca="1" si="527"/>
        <v>0.01</v>
      </c>
      <c r="J157" s="29">
        <f t="shared" ca="1" si="527"/>
        <v>0.01</v>
      </c>
      <c r="K157" s="29">
        <f t="shared" ca="1" si="527"/>
        <v>0.01</v>
      </c>
      <c r="L157" s="29">
        <f t="shared" ca="1" si="527"/>
        <v>0.01</v>
      </c>
      <c r="M157" s="29">
        <f t="shared" ca="1" si="527"/>
        <v>0.01</v>
      </c>
      <c r="N157" s="29">
        <f t="shared" ca="1" si="527"/>
        <v>0.01</v>
      </c>
      <c r="O157" s="29">
        <f t="shared" ca="1" si="527"/>
        <v>0.01</v>
      </c>
      <c r="P157" s="29">
        <f t="shared" ca="1" si="527"/>
        <v>0.01</v>
      </c>
      <c r="Q157" s="29">
        <f t="shared" ca="1" si="527"/>
        <v>0.01</v>
      </c>
      <c r="R157" s="29">
        <f t="shared" ca="1" si="527"/>
        <v>0.01</v>
      </c>
      <c r="S157" s="29">
        <f t="shared" ca="1" si="527"/>
        <v>0.01</v>
      </c>
      <c r="T157" s="29">
        <f t="shared" ca="1" si="527"/>
        <v>0.01</v>
      </c>
      <c r="U157" s="29">
        <f t="shared" ca="1" si="527"/>
        <v>0.01</v>
      </c>
      <c r="V157" s="29">
        <f t="shared" ca="1" si="527"/>
        <v>0.01</v>
      </c>
      <c r="W157" s="29">
        <f t="shared" ca="1" si="527"/>
        <v>0.01</v>
      </c>
      <c r="X157" s="29">
        <f t="shared" ca="1" si="527"/>
        <v>0.01</v>
      </c>
      <c r="Y157" s="29">
        <f t="shared" ca="1" si="527"/>
        <v>0.01</v>
      </c>
      <c r="Z157" s="29">
        <f t="shared" ca="1" si="527"/>
        <v>0.01</v>
      </c>
      <c r="AA157" s="29">
        <f t="shared" ca="1" si="527"/>
        <v>0.01</v>
      </c>
      <c r="AB157" s="29">
        <f t="shared" ca="1" si="527"/>
        <v>0.01</v>
      </c>
      <c r="AC157" s="29">
        <f t="shared" ca="1" si="527"/>
        <v>0.01</v>
      </c>
      <c r="AD157" s="29">
        <f t="shared" ca="1" si="527"/>
        <v>0.01</v>
      </c>
      <c r="AE157" s="29">
        <f t="shared" ca="1" si="527"/>
        <v>0.01</v>
      </c>
      <c r="AF157" s="33" t="str">
        <f t="shared" ca="1" si="588"/>
        <v>NWPC Smart Thermostat cooling assumption- 5 yr ramp rate- Half for Ancillary</v>
      </c>
      <c r="AG157" s="38"/>
      <c r="AH157" s="39"/>
      <c r="AI157" s="28">
        <f t="shared" ca="1" si="589"/>
        <v>0.1</v>
      </c>
      <c r="AJ157">
        <f t="shared" ca="1" si="590"/>
        <v>5</v>
      </c>
      <c r="AK157" s="28">
        <f t="shared" ca="1" si="591"/>
        <v>0.01</v>
      </c>
      <c r="AL157" s="20" t="str">
        <f t="shared" si="592"/>
        <v>General ServiceSteady State Participation Rate</v>
      </c>
      <c r="AM157" s="20" t="str">
        <f t="shared" si="593"/>
        <v xml:space="preserve">General ServiceProgram ramp up period </v>
      </c>
      <c r="AN157" s="20" t="str">
        <f t="shared" si="594"/>
        <v>Market PotentialID</v>
      </c>
      <c r="AO157" s="20" t="str">
        <f t="shared" si="595"/>
        <v>General ServiceProgram Dropout Rate (Attrition)</v>
      </c>
    </row>
    <row r="158" spans="1:41" x14ac:dyDescent="0.25">
      <c r="A158" s="2" t="str">
        <f t="shared" si="596"/>
        <v>IDResidentialDLC Smart Thermostats - HeatingMarket Potential</v>
      </c>
      <c r="B158" t="s">
        <v>152</v>
      </c>
      <c r="C158" t="s">
        <v>13</v>
      </c>
      <c r="D158" t="s">
        <v>192</v>
      </c>
      <c r="E158" t="s">
        <v>284</v>
      </c>
      <c r="F158" t="s">
        <v>74</v>
      </c>
      <c r="G158" s="29">
        <f t="shared" ref="G158:V158" ca="1" si="603">$AI158*INDEX($AS$9:$BQ$32, MATCH($AJ158, $AR$9:$AR$32, 0),MATCH(G$1,$AS$8:$BQ$8,0))</f>
        <v>5.000000000000001E-3</v>
      </c>
      <c r="H158" s="29">
        <f t="shared" ca="1" si="603"/>
        <v>1.5000000000000003E-2</v>
      </c>
      <c r="I158" s="29">
        <f t="shared" ca="1" si="603"/>
        <v>3.4999999999999996E-2</v>
      </c>
      <c r="J158" s="29">
        <f t="shared" ca="1" si="603"/>
        <v>4.5000000000000012E-2</v>
      </c>
      <c r="K158" s="29">
        <f t="shared" ca="1" si="603"/>
        <v>0.05</v>
      </c>
      <c r="L158" s="29">
        <f t="shared" ca="1" si="603"/>
        <v>0.05</v>
      </c>
      <c r="M158" s="29">
        <f t="shared" ca="1" si="603"/>
        <v>0.05</v>
      </c>
      <c r="N158" s="29">
        <f t="shared" ca="1" si="603"/>
        <v>0.05</v>
      </c>
      <c r="O158" s="29">
        <f t="shared" ca="1" si="603"/>
        <v>0.05</v>
      </c>
      <c r="P158" s="29">
        <f t="shared" ca="1" si="603"/>
        <v>0.05</v>
      </c>
      <c r="Q158" s="29">
        <f t="shared" ca="1" si="603"/>
        <v>0.05</v>
      </c>
      <c r="R158" s="29">
        <f t="shared" ca="1" si="603"/>
        <v>0.05</v>
      </c>
      <c r="S158" s="29">
        <f t="shared" ca="1" si="603"/>
        <v>0.05</v>
      </c>
      <c r="T158" s="29">
        <f t="shared" ca="1" si="603"/>
        <v>0.05</v>
      </c>
      <c r="U158" s="29">
        <f t="shared" ca="1" si="603"/>
        <v>0.05</v>
      </c>
      <c r="V158" s="29">
        <f t="shared" ca="1" si="603"/>
        <v>0.05</v>
      </c>
      <c r="W158" s="29">
        <f t="shared" ref="W158:AE158" ca="1" si="604">$AI158*INDEX($AS$9:$BQ$32, MATCH($AJ158, $AR$9:$AR$32, 0),MATCH(W$1,$AS$8:$BQ$8,0))</f>
        <v>0.05</v>
      </c>
      <c r="X158" s="29">
        <f t="shared" ca="1" si="604"/>
        <v>0.05</v>
      </c>
      <c r="Y158" s="29">
        <f t="shared" ca="1" si="604"/>
        <v>0.05</v>
      </c>
      <c r="Z158" s="29">
        <f t="shared" ca="1" si="604"/>
        <v>0.05</v>
      </c>
      <c r="AA158" s="29">
        <f t="shared" ca="1" si="604"/>
        <v>0.05</v>
      </c>
      <c r="AB158" s="29">
        <f t="shared" ca="1" si="604"/>
        <v>0.05</v>
      </c>
      <c r="AC158" s="29">
        <f t="shared" ca="1" si="604"/>
        <v>0.05</v>
      </c>
      <c r="AD158" s="29">
        <f t="shared" ca="1" si="604"/>
        <v>0.05</v>
      </c>
      <c r="AE158" s="29">
        <f t="shared" ca="1" si="604"/>
        <v>0.05</v>
      </c>
      <c r="AF158" s="33" t="str">
        <f t="shared" ca="1" si="588"/>
        <v>Assuming maximum participation for combined DLC Cooling and Smart Therm is 25%, reduced from 30% to account for those program participants who may have intended to participate but were unable to correctly install their thermostat</v>
      </c>
      <c r="AG158" s="38"/>
      <c r="AH158" s="39"/>
      <c r="AI158" s="28">
        <f t="shared" ca="1" si="589"/>
        <v>0.05</v>
      </c>
      <c r="AJ158">
        <f t="shared" ca="1" si="590"/>
        <v>5</v>
      </c>
      <c r="AK158" s="28">
        <f t="shared" ca="1" si="591"/>
        <v>0.01</v>
      </c>
      <c r="AL158" s="20" t="str">
        <f t="shared" si="592"/>
        <v>ResidentialSteady State Participation Rate</v>
      </c>
      <c r="AM158" s="20" t="str">
        <f t="shared" si="593"/>
        <v xml:space="preserve">ResidentialProgram ramp up period </v>
      </c>
      <c r="AN158" s="20" t="str">
        <f t="shared" si="594"/>
        <v>Market PotentialID</v>
      </c>
      <c r="AO158" s="20" t="str">
        <f t="shared" si="595"/>
        <v>ResidentialProgram Dropout Rate (Attrition)</v>
      </c>
    </row>
    <row r="159" spans="1:41" x14ac:dyDescent="0.25">
      <c r="A159" s="2" t="str">
        <f t="shared" si="596"/>
        <v>IDResidentialDLC Smart Thermostats - HeatingProgram Dropout Rate (Attrition)</v>
      </c>
      <c r="B159" t="s">
        <v>152</v>
      </c>
      <c r="C159" t="s">
        <v>13</v>
      </c>
      <c r="D159" t="s">
        <v>192</v>
      </c>
      <c r="E159" t="s">
        <v>75</v>
      </c>
      <c r="F159" t="s">
        <v>12</v>
      </c>
      <c r="G159" s="29">
        <f t="shared" ref="G159" ca="1" si="605">$AK159</f>
        <v>0.01</v>
      </c>
      <c r="H159" s="29">
        <f t="shared" ca="1" si="527"/>
        <v>0.01</v>
      </c>
      <c r="I159" s="29">
        <f t="shared" ca="1" si="527"/>
        <v>0.01</v>
      </c>
      <c r="J159" s="29">
        <f t="shared" ca="1" si="527"/>
        <v>0.01</v>
      </c>
      <c r="K159" s="29">
        <f t="shared" ca="1" si="527"/>
        <v>0.01</v>
      </c>
      <c r="L159" s="29">
        <f t="shared" ca="1" si="527"/>
        <v>0.01</v>
      </c>
      <c r="M159" s="29">
        <f t="shared" ca="1" si="527"/>
        <v>0.01</v>
      </c>
      <c r="N159" s="29">
        <f t="shared" ca="1" si="527"/>
        <v>0.01</v>
      </c>
      <c r="O159" s="29">
        <f t="shared" ca="1" si="527"/>
        <v>0.01</v>
      </c>
      <c r="P159" s="29">
        <f t="shared" ca="1" si="527"/>
        <v>0.01</v>
      </c>
      <c r="Q159" s="29">
        <f t="shared" ca="1" si="527"/>
        <v>0.01</v>
      </c>
      <c r="R159" s="29">
        <f t="shared" ca="1" si="527"/>
        <v>0.01</v>
      </c>
      <c r="S159" s="29">
        <f t="shared" ca="1" si="527"/>
        <v>0.01</v>
      </c>
      <c r="T159" s="29">
        <f t="shared" ca="1" si="527"/>
        <v>0.01</v>
      </c>
      <c r="U159" s="29">
        <f t="shared" ca="1" si="527"/>
        <v>0.01</v>
      </c>
      <c r="V159" s="29">
        <f t="shared" ca="1" si="527"/>
        <v>0.01</v>
      </c>
      <c r="W159" s="29">
        <f t="shared" ca="1" si="527"/>
        <v>0.01</v>
      </c>
      <c r="X159" s="29">
        <f t="shared" ca="1" si="527"/>
        <v>0.01</v>
      </c>
      <c r="Y159" s="29">
        <f t="shared" ca="1" si="527"/>
        <v>0.01</v>
      </c>
      <c r="Z159" s="29">
        <f t="shared" ca="1" si="527"/>
        <v>0.01</v>
      </c>
      <c r="AA159" s="29">
        <f t="shared" ca="1" si="527"/>
        <v>0.01</v>
      </c>
      <c r="AB159" s="29">
        <f t="shared" ca="1" si="527"/>
        <v>0.01</v>
      </c>
      <c r="AC159" s="29">
        <f t="shared" ca="1" si="527"/>
        <v>0.01</v>
      </c>
      <c r="AD159" s="29">
        <f t="shared" ca="1" si="527"/>
        <v>0.01</v>
      </c>
      <c r="AE159" s="29">
        <f t="shared" ca="1" si="527"/>
        <v>0.01</v>
      </c>
      <c r="AF159" s="33" t="str">
        <f t="shared" ca="1" si="588"/>
        <v>Assuming maximum participation for combined DLC Cooling and Smart Therm is 25%, reduced from 30% to account for those program participants who may have intended to participate but were unable to correctly install their thermostat</v>
      </c>
      <c r="AG159" s="38"/>
      <c r="AH159" s="39"/>
      <c r="AI159" s="28">
        <f t="shared" ca="1" si="589"/>
        <v>0.05</v>
      </c>
      <c r="AJ159">
        <f t="shared" ca="1" si="590"/>
        <v>5</v>
      </c>
      <c r="AK159" s="28">
        <f t="shared" ca="1" si="591"/>
        <v>0.01</v>
      </c>
      <c r="AL159" s="20" t="str">
        <f t="shared" si="592"/>
        <v>ResidentialSteady State Participation Rate</v>
      </c>
      <c r="AM159" s="20" t="str">
        <f t="shared" si="593"/>
        <v xml:space="preserve">ResidentialProgram ramp up period </v>
      </c>
      <c r="AN159" s="20" t="str">
        <f t="shared" si="594"/>
        <v>Market PotentialID</v>
      </c>
      <c r="AO159" s="20" t="str">
        <f t="shared" si="595"/>
        <v>ResidentialProgram Dropout Rate (Attrition)</v>
      </c>
    </row>
    <row r="160" spans="1:41" x14ac:dyDescent="0.25">
      <c r="A160" s="2" t="str">
        <f t="shared" si="596"/>
        <v>IDGeneral ServiceDLC Smart Thermostats - HeatingMarket Potential</v>
      </c>
      <c r="B160" t="s">
        <v>152</v>
      </c>
      <c r="C160" t="s">
        <v>232</v>
      </c>
      <c r="D160" t="s">
        <v>192</v>
      </c>
      <c r="E160" t="s">
        <v>284</v>
      </c>
      <c r="F160" t="s">
        <v>74</v>
      </c>
      <c r="G160" s="29">
        <f t="shared" ref="G160:V160" ca="1" si="606">$AI160*INDEX($AS$9:$BQ$32, MATCH($AJ160, $AR$9:$AR$32, 0),MATCH(G$1,$AS$8:$BQ$8,0))</f>
        <v>3.0000000000000001E-3</v>
      </c>
      <c r="H160" s="29">
        <f t="shared" ca="1" si="606"/>
        <v>9.0000000000000011E-3</v>
      </c>
      <c r="I160" s="29">
        <f t="shared" ca="1" si="606"/>
        <v>2.0999999999999998E-2</v>
      </c>
      <c r="J160" s="29">
        <f t="shared" ca="1" si="606"/>
        <v>2.7000000000000003E-2</v>
      </c>
      <c r="K160" s="29">
        <f t="shared" ca="1" si="606"/>
        <v>0.03</v>
      </c>
      <c r="L160" s="29">
        <f t="shared" ca="1" si="606"/>
        <v>0.03</v>
      </c>
      <c r="M160" s="29">
        <f t="shared" ca="1" si="606"/>
        <v>0.03</v>
      </c>
      <c r="N160" s="29">
        <f t="shared" ca="1" si="606"/>
        <v>0.03</v>
      </c>
      <c r="O160" s="29">
        <f t="shared" ca="1" si="606"/>
        <v>0.03</v>
      </c>
      <c r="P160" s="29">
        <f t="shared" ca="1" si="606"/>
        <v>0.03</v>
      </c>
      <c r="Q160" s="29">
        <f t="shared" ca="1" si="606"/>
        <v>0.03</v>
      </c>
      <c r="R160" s="29">
        <f t="shared" ca="1" si="606"/>
        <v>0.03</v>
      </c>
      <c r="S160" s="29">
        <f t="shared" ca="1" si="606"/>
        <v>0.03</v>
      </c>
      <c r="T160" s="29">
        <f t="shared" ca="1" si="606"/>
        <v>0.03</v>
      </c>
      <c r="U160" s="29">
        <f t="shared" ca="1" si="606"/>
        <v>0.03</v>
      </c>
      <c r="V160" s="29">
        <f t="shared" ca="1" si="606"/>
        <v>0.03</v>
      </c>
      <c r="W160" s="29">
        <f t="shared" ref="W160:AE160" ca="1" si="607">$AI160*INDEX($AS$9:$BQ$32, MATCH($AJ160, $AR$9:$AR$32, 0),MATCH(W$1,$AS$8:$BQ$8,0))</f>
        <v>0.03</v>
      </c>
      <c r="X160" s="29">
        <f t="shared" ca="1" si="607"/>
        <v>0.03</v>
      </c>
      <c r="Y160" s="29">
        <f t="shared" ca="1" si="607"/>
        <v>0.03</v>
      </c>
      <c r="Z160" s="29">
        <f t="shared" ca="1" si="607"/>
        <v>0.03</v>
      </c>
      <c r="AA160" s="29">
        <f t="shared" ca="1" si="607"/>
        <v>0.03</v>
      </c>
      <c r="AB160" s="29">
        <f t="shared" ca="1" si="607"/>
        <v>0.03</v>
      </c>
      <c r="AC160" s="29">
        <f t="shared" ca="1" si="607"/>
        <v>0.03</v>
      </c>
      <c r="AD160" s="29">
        <f t="shared" ca="1" si="607"/>
        <v>0.03</v>
      </c>
      <c r="AE160" s="29">
        <f t="shared" ca="1" si="607"/>
        <v>0.03</v>
      </c>
      <c r="AF160" s="33" t="str">
        <f t="shared" ca="1" si="588"/>
        <v>Dropping to 3% to compensate for higher space heating saturations</v>
      </c>
      <c r="AG160" s="38"/>
      <c r="AH160" s="39"/>
      <c r="AI160" s="28">
        <f t="shared" ca="1" si="589"/>
        <v>0.03</v>
      </c>
      <c r="AJ160">
        <f t="shared" ca="1" si="590"/>
        <v>5</v>
      </c>
      <c r="AK160" s="28">
        <f t="shared" ca="1" si="591"/>
        <v>0.01</v>
      </c>
      <c r="AL160" s="20" t="str">
        <f t="shared" si="592"/>
        <v>General ServiceSteady State Participation Rate</v>
      </c>
      <c r="AM160" s="20" t="str">
        <f t="shared" si="593"/>
        <v xml:space="preserve">General ServiceProgram ramp up period </v>
      </c>
      <c r="AN160" s="20" t="str">
        <f t="shared" si="594"/>
        <v>Market PotentialID</v>
      </c>
      <c r="AO160" s="20" t="str">
        <f t="shared" si="595"/>
        <v>General ServiceProgram Dropout Rate (Attrition)</v>
      </c>
    </row>
    <row r="161" spans="1:41" x14ac:dyDescent="0.25">
      <c r="A161" s="2" t="str">
        <f t="shared" si="596"/>
        <v>IDGeneral ServiceDLC Smart Thermostats - HeatingProgram Dropout Rate (Attrition)</v>
      </c>
      <c r="B161" t="s">
        <v>152</v>
      </c>
      <c r="C161" t="s">
        <v>232</v>
      </c>
      <c r="D161" t="s">
        <v>192</v>
      </c>
      <c r="E161" t="s">
        <v>75</v>
      </c>
      <c r="F161" t="s">
        <v>12</v>
      </c>
      <c r="G161" s="29">
        <f t="shared" ref="G161" ca="1" si="608">$AK161</f>
        <v>0.01</v>
      </c>
      <c r="H161" s="29">
        <f t="shared" ca="1" si="527"/>
        <v>0.01</v>
      </c>
      <c r="I161" s="29">
        <f t="shared" ca="1" si="527"/>
        <v>0.01</v>
      </c>
      <c r="J161" s="29">
        <f t="shared" ca="1" si="527"/>
        <v>0.01</v>
      </c>
      <c r="K161" s="29">
        <f t="shared" ca="1" si="527"/>
        <v>0.01</v>
      </c>
      <c r="L161" s="29">
        <f t="shared" ca="1" si="527"/>
        <v>0.01</v>
      </c>
      <c r="M161" s="29">
        <f t="shared" ca="1" si="527"/>
        <v>0.01</v>
      </c>
      <c r="N161" s="29">
        <f t="shared" ca="1" si="527"/>
        <v>0.01</v>
      </c>
      <c r="O161" s="29">
        <f t="shared" ca="1" si="527"/>
        <v>0.01</v>
      </c>
      <c r="P161" s="29">
        <f t="shared" ca="1" si="527"/>
        <v>0.01</v>
      </c>
      <c r="Q161" s="29">
        <f t="shared" ca="1" si="527"/>
        <v>0.01</v>
      </c>
      <c r="R161" s="29">
        <f t="shared" ca="1" si="527"/>
        <v>0.01</v>
      </c>
      <c r="S161" s="29">
        <f t="shared" ca="1" si="527"/>
        <v>0.01</v>
      </c>
      <c r="T161" s="29">
        <f t="shared" ca="1" si="527"/>
        <v>0.01</v>
      </c>
      <c r="U161" s="29">
        <f t="shared" ca="1" si="527"/>
        <v>0.01</v>
      </c>
      <c r="V161" s="29">
        <f t="shared" ca="1" si="527"/>
        <v>0.01</v>
      </c>
      <c r="W161" s="29">
        <f t="shared" ca="1" si="527"/>
        <v>0.01</v>
      </c>
      <c r="X161" s="29">
        <f t="shared" ca="1" si="527"/>
        <v>0.01</v>
      </c>
      <c r="Y161" s="29">
        <f t="shared" ca="1" si="527"/>
        <v>0.01</v>
      </c>
      <c r="Z161" s="29">
        <f t="shared" ca="1" si="527"/>
        <v>0.01</v>
      </c>
      <c r="AA161" s="29">
        <f t="shared" ca="1" si="527"/>
        <v>0.01</v>
      </c>
      <c r="AB161" s="29">
        <f t="shared" ca="1" si="527"/>
        <v>0.01</v>
      </c>
      <c r="AC161" s="29">
        <f t="shared" ca="1" si="527"/>
        <v>0.01</v>
      </c>
      <c r="AD161" s="29">
        <f t="shared" ca="1" si="527"/>
        <v>0.01</v>
      </c>
      <c r="AE161" s="29">
        <f t="shared" ca="1" si="527"/>
        <v>0.01</v>
      </c>
      <c r="AF161" s="33" t="str">
        <f t="shared" ca="1" si="588"/>
        <v>Dropping to 3% to compensate for higher space heating saturations</v>
      </c>
      <c r="AG161" s="38"/>
      <c r="AH161" s="39"/>
      <c r="AI161" s="28">
        <f t="shared" ca="1" si="589"/>
        <v>0.03</v>
      </c>
      <c r="AJ161">
        <f t="shared" ca="1" si="590"/>
        <v>5</v>
      </c>
      <c r="AK161" s="28">
        <f t="shared" ca="1" si="591"/>
        <v>0.01</v>
      </c>
      <c r="AL161" s="20" t="str">
        <f t="shared" si="592"/>
        <v>General ServiceSteady State Participation Rate</v>
      </c>
      <c r="AM161" s="20" t="str">
        <f t="shared" si="593"/>
        <v xml:space="preserve">General ServiceProgram ramp up period </v>
      </c>
      <c r="AN161" s="20" t="str">
        <f t="shared" si="594"/>
        <v>Market PotentialID</v>
      </c>
      <c r="AO161" s="20" t="str">
        <f t="shared" si="595"/>
        <v>General ServiceProgram Dropout Rate (Attrition)</v>
      </c>
    </row>
    <row r="162" spans="1:41" x14ac:dyDescent="0.25">
      <c r="A162" s="2" t="str">
        <f t="shared" si="576"/>
        <v>IDResidentialDLC Water HeatingMarket Potential</v>
      </c>
      <c r="B162" t="s">
        <v>152</v>
      </c>
      <c r="C162" t="s">
        <v>13</v>
      </c>
      <c r="D162" t="s">
        <v>17</v>
      </c>
      <c r="E162" t="s">
        <v>284</v>
      </c>
      <c r="F162" t="s">
        <v>74</v>
      </c>
      <c r="G162" s="29">
        <f t="shared" ref="G162:V162" ca="1" si="609">$AI162*INDEX($AS$9:$BQ$32, MATCH($AJ162, $AR$9:$AR$32, 0),MATCH(G$1,$AS$8:$BQ$8,0))</f>
        <v>1.4999999999999999E-2</v>
      </c>
      <c r="H162" s="29">
        <f t="shared" ca="1" si="609"/>
        <v>4.5000000000000005E-2</v>
      </c>
      <c r="I162" s="29">
        <f t="shared" ca="1" si="609"/>
        <v>0.105</v>
      </c>
      <c r="J162" s="29">
        <f t="shared" ca="1" si="609"/>
        <v>0.13500000000000001</v>
      </c>
      <c r="K162" s="29">
        <f t="shared" ca="1" si="609"/>
        <v>0.15</v>
      </c>
      <c r="L162" s="29">
        <f t="shared" ca="1" si="609"/>
        <v>0.15</v>
      </c>
      <c r="M162" s="29">
        <f t="shared" ca="1" si="609"/>
        <v>0.15</v>
      </c>
      <c r="N162" s="29">
        <f t="shared" ca="1" si="609"/>
        <v>0.15</v>
      </c>
      <c r="O162" s="29">
        <f t="shared" ca="1" si="609"/>
        <v>0.15</v>
      </c>
      <c r="P162" s="29">
        <f t="shared" ca="1" si="609"/>
        <v>0.15</v>
      </c>
      <c r="Q162" s="29">
        <f t="shared" ca="1" si="609"/>
        <v>0.15</v>
      </c>
      <c r="R162" s="29">
        <f t="shared" ca="1" si="609"/>
        <v>0.15</v>
      </c>
      <c r="S162" s="29">
        <f t="shared" ca="1" si="609"/>
        <v>0.15</v>
      </c>
      <c r="T162" s="29">
        <f t="shared" ca="1" si="609"/>
        <v>0.15</v>
      </c>
      <c r="U162" s="29">
        <f t="shared" ca="1" si="609"/>
        <v>0.15</v>
      </c>
      <c r="V162" s="29">
        <f t="shared" ca="1" si="609"/>
        <v>0.15</v>
      </c>
      <c r="W162" s="29">
        <f t="shared" ref="W162:AE162" ca="1" si="610">$AI162*INDEX($AS$9:$BQ$32, MATCH($AJ162, $AR$9:$AR$32, 0),MATCH(W$1,$AS$8:$BQ$8,0))</f>
        <v>0.15</v>
      </c>
      <c r="X162" s="29">
        <f t="shared" ca="1" si="610"/>
        <v>0.15</v>
      </c>
      <c r="Y162" s="29">
        <f t="shared" ca="1" si="610"/>
        <v>0.15</v>
      </c>
      <c r="Z162" s="29">
        <f t="shared" ca="1" si="610"/>
        <v>0.15</v>
      </c>
      <c r="AA162" s="29">
        <f t="shared" ca="1" si="610"/>
        <v>0.15</v>
      </c>
      <c r="AB162" s="29">
        <f t="shared" ca="1" si="610"/>
        <v>0.15</v>
      </c>
      <c r="AC162" s="29">
        <f t="shared" ca="1" si="610"/>
        <v>0.15</v>
      </c>
      <c r="AD162" s="29">
        <f t="shared" ca="1" si="610"/>
        <v>0.15</v>
      </c>
      <c r="AE162" s="29">
        <f t="shared" ca="1" si="610"/>
        <v>0.15</v>
      </c>
      <c r="AF162" s="33" t="str">
        <f t="shared" ref="AF162" ca="1" si="611">IFERROR(INDEX(INDIRECT("'"&amp;D162&amp;"'!A1:T300"),MATCH(AL162,INDIRECT("'"&amp;D162&amp;"'!A1:A300"),0),10),"")</f>
        <v>Ensure population applies to the subset of customers participating in AC or Space Heating DLC- 25% max using studies from PLMA, BGE, and Brattle</v>
      </c>
      <c r="AG162" s="38"/>
      <c r="AH162" s="39"/>
      <c r="AI162" s="28">
        <f t="shared" ref="AI162" ca="1" si="612">IFERROR(INDEX(INDIRECT("'"&amp;D162&amp;"'!A1:T300"),MATCH(AL162,INDIRECT("'"&amp;D162&amp;"'!A1:A300"),0),MATCH(AN162,INDIRECT("'"&amp;D162&amp;"'!A1:T1"),0)),"")</f>
        <v>0.15</v>
      </c>
      <c r="AJ162">
        <f t="shared" ref="AJ162" ca="1" si="613">IFERROR(INDEX(INDIRECT("'"&amp;D162&amp;"'!A1:T300"),MATCH(AM162,INDIRECT("'"&amp;D162&amp;"'!A1:A300"),0),MATCH(AN162,INDIRECT("'"&amp;D162&amp;"'!A1:T1"),0)),"")</f>
        <v>5</v>
      </c>
      <c r="AK162" s="28">
        <f t="shared" ref="AK162" ca="1" si="614">IFERROR(INDEX(INDIRECT("'"&amp;D162&amp;"'!A1:T300"),MATCH(AO162,INDIRECT("'"&amp;D162&amp;"'!A1:A300"),0),MATCH(AN162,INDIRECT("'"&amp;D162&amp;"'!A1:T1"),0)),"")</f>
        <v>0.01</v>
      </c>
      <c r="AL162" s="20" t="str">
        <f t="shared" ref="AL162" si="615">C162&amp;$AI$1</f>
        <v>ResidentialSteady State Participation Rate</v>
      </c>
      <c r="AM162" s="20" t="str">
        <f t="shared" ref="AM162" si="616">C162&amp;$AJ$1</f>
        <v xml:space="preserve">ResidentialProgram ramp up period </v>
      </c>
      <c r="AN162" s="20" t="str">
        <f t="shared" ref="AN162" si="617">"Market Potential"&amp;B162</f>
        <v>Market PotentialID</v>
      </c>
      <c r="AO162" s="20" t="str">
        <f t="shared" ref="AO162" si="618">C162&amp;$AK$1</f>
        <v>ResidentialProgram Dropout Rate (Attrition)</v>
      </c>
    </row>
    <row r="163" spans="1:41" x14ac:dyDescent="0.25">
      <c r="A163" s="2" t="str">
        <f t="shared" si="576"/>
        <v>IDResidentialDLC Water HeatingProgram Dropout Rate (Attrition)</v>
      </c>
      <c r="B163" t="s">
        <v>152</v>
      </c>
      <c r="C163" t="s">
        <v>13</v>
      </c>
      <c r="D163" t="s">
        <v>17</v>
      </c>
      <c r="E163" t="s">
        <v>75</v>
      </c>
      <c r="F163" t="s">
        <v>12</v>
      </c>
      <c r="G163" s="29">
        <f t="shared" ref="G163:V163" ca="1" si="619">$AK163</f>
        <v>0.01</v>
      </c>
      <c r="H163" s="29">
        <f t="shared" ca="1" si="619"/>
        <v>0.01</v>
      </c>
      <c r="I163" s="29">
        <f t="shared" ca="1" si="619"/>
        <v>0.01</v>
      </c>
      <c r="J163" s="29">
        <f t="shared" ca="1" si="619"/>
        <v>0.01</v>
      </c>
      <c r="K163" s="29">
        <f t="shared" ca="1" si="619"/>
        <v>0.01</v>
      </c>
      <c r="L163" s="29">
        <f t="shared" ca="1" si="619"/>
        <v>0.01</v>
      </c>
      <c r="M163" s="29">
        <f t="shared" ca="1" si="619"/>
        <v>0.01</v>
      </c>
      <c r="N163" s="29">
        <f t="shared" ca="1" si="619"/>
        <v>0.01</v>
      </c>
      <c r="O163" s="29">
        <f t="shared" ca="1" si="619"/>
        <v>0.01</v>
      </c>
      <c r="P163" s="29">
        <f t="shared" ca="1" si="619"/>
        <v>0.01</v>
      </c>
      <c r="Q163" s="29">
        <f t="shared" ca="1" si="619"/>
        <v>0.01</v>
      </c>
      <c r="R163" s="29">
        <f t="shared" ca="1" si="619"/>
        <v>0.01</v>
      </c>
      <c r="S163" s="29">
        <f t="shared" ca="1" si="619"/>
        <v>0.01</v>
      </c>
      <c r="T163" s="29">
        <f t="shared" ca="1" si="619"/>
        <v>0.01</v>
      </c>
      <c r="U163" s="29">
        <f t="shared" ca="1" si="619"/>
        <v>0.01</v>
      </c>
      <c r="V163" s="29">
        <f t="shared" ca="1" si="619"/>
        <v>0.01</v>
      </c>
      <c r="W163" s="29">
        <f t="shared" ref="W163:AE163" ca="1" si="620">$AK163</f>
        <v>0.01</v>
      </c>
      <c r="X163" s="29">
        <f t="shared" ca="1" si="620"/>
        <v>0.01</v>
      </c>
      <c r="Y163" s="29">
        <f t="shared" ca="1" si="620"/>
        <v>0.01</v>
      </c>
      <c r="Z163" s="29">
        <f t="shared" ca="1" si="620"/>
        <v>0.01</v>
      </c>
      <c r="AA163" s="29">
        <f t="shared" ca="1" si="620"/>
        <v>0.01</v>
      </c>
      <c r="AB163" s="29">
        <f t="shared" ca="1" si="620"/>
        <v>0.01</v>
      </c>
      <c r="AC163" s="29">
        <f t="shared" ca="1" si="620"/>
        <v>0.01</v>
      </c>
      <c r="AD163" s="29">
        <f t="shared" ca="1" si="620"/>
        <v>0.01</v>
      </c>
      <c r="AE163" s="29">
        <f t="shared" ca="1" si="620"/>
        <v>0.01</v>
      </c>
      <c r="AF163" s="33" t="str">
        <f t="shared" ref="AF163" ca="1" si="621">IFERROR(INDEX(INDIRECT("'"&amp;D163&amp;"'!A1:T300"),MATCH(AL163,INDIRECT("'"&amp;D163&amp;"'!A1:A300"),0),10),"")</f>
        <v>Ensure population applies to the subset of customers participating in AC or Space Heating DLC- 25% max using studies from PLMA, BGE, and Brattle</v>
      </c>
      <c r="AG163" s="38"/>
      <c r="AH163" s="39"/>
      <c r="AI163" s="28">
        <f t="shared" ref="AI163" ca="1" si="622">IFERROR(INDEX(INDIRECT("'"&amp;D163&amp;"'!A1:T300"),MATCH(AL163,INDIRECT("'"&amp;D163&amp;"'!A1:A300"),0),MATCH(AN163,INDIRECT("'"&amp;D163&amp;"'!A1:T1"),0)),"")</f>
        <v>0.15</v>
      </c>
      <c r="AJ163">
        <f t="shared" ref="AJ163" ca="1" si="623">IFERROR(INDEX(INDIRECT("'"&amp;D163&amp;"'!A1:T300"),MATCH(AM163,INDIRECT("'"&amp;D163&amp;"'!A1:A300"),0),MATCH(AN163,INDIRECT("'"&amp;D163&amp;"'!A1:T1"),0)),"")</f>
        <v>5</v>
      </c>
      <c r="AK163" s="28">
        <f t="shared" ref="AK163" ca="1" si="624">IFERROR(INDEX(INDIRECT("'"&amp;D163&amp;"'!A1:T300"),MATCH(AO163,INDIRECT("'"&amp;D163&amp;"'!A1:A300"),0),MATCH(AN163,INDIRECT("'"&amp;D163&amp;"'!A1:T1"),0)),"")</f>
        <v>0.01</v>
      </c>
      <c r="AL163" s="20" t="str">
        <f t="shared" ref="AL163" si="625">C163&amp;$AI$1</f>
        <v>ResidentialSteady State Participation Rate</v>
      </c>
      <c r="AM163" s="20" t="str">
        <f t="shared" ref="AM163" si="626">C163&amp;$AJ$1</f>
        <v xml:space="preserve">ResidentialProgram ramp up period </v>
      </c>
      <c r="AN163" s="20" t="str">
        <f t="shared" ref="AN163" si="627">"Market Potential"&amp;B163</f>
        <v>Market PotentialID</v>
      </c>
      <c r="AO163" s="20" t="str">
        <f t="shared" ref="AO163" si="628">C163&amp;$AK$1</f>
        <v>ResidentialProgram Dropout Rate (Attrition)</v>
      </c>
    </row>
    <row r="164" spans="1:41" x14ac:dyDescent="0.25">
      <c r="A164" s="2" t="str">
        <f t="shared" si="576"/>
        <v>IDGeneral ServiceDLC Water HeatingMarket Potential</v>
      </c>
      <c r="B164" t="s">
        <v>152</v>
      </c>
      <c r="C164" t="s">
        <v>232</v>
      </c>
      <c r="D164" t="s">
        <v>17</v>
      </c>
      <c r="E164" t="s">
        <v>284</v>
      </c>
      <c r="F164" t="s">
        <v>74</v>
      </c>
      <c r="G164" s="29">
        <f t="shared" ref="G164:V164" ca="1" si="629">$AI164*INDEX($AS$9:$BQ$32, MATCH($AJ164, $AR$9:$AR$32, 0),MATCH(G$1,$AS$8:$BQ$8,0))</f>
        <v>5.000000000000001E-3</v>
      </c>
      <c r="H164" s="29">
        <f t="shared" ca="1" si="629"/>
        <v>1.5000000000000003E-2</v>
      </c>
      <c r="I164" s="29">
        <f t="shared" ca="1" si="629"/>
        <v>3.4999999999999996E-2</v>
      </c>
      <c r="J164" s="29">
        <f t="shared" ca="1" si="629"/>
        <v>4.5000000000000012E-2</v>
      </c>
      <c r="K164" s="29">
        <f t="shared" ca="1" si="629"/>
        <v>0.05</v>
      </c>
      <c r="L164" s="29">
        <f t="shared" ca="1" si="629"/>
        <v>0.05</v>
      </c>
      <c r="M164" s="29">
        <f t="shared" ca="1" si="629"/>
        <v>0.05</v>
      </c>
      <c r="N164" s="29">
        <f t="shared" ca="1" si="629"/>
        <v>0.05</v>
      </c>
      <c r="O164" s="29">
        <f t="shared" ca="1" si="629"/>
        <v>0.05</v>
      </c>
      <c r="P164" s="29">
        <f t="shared" ca="1" si="629"/>
        <v>0.05</v>
      </c>
      <c r="Q164" s="29">
        <f t="shared" ca="1" si="629"/>
        <v>0.05</v>
      </c>
      <c r="R164" s="29">
        <f t="shared" ca="1" si="629"/>
        <v>0.05</v>
      </c>
      <c r="S164" s="29">
        <f t="shared" ca="1" si="629"/>
        <v>0.05</v>
      </c>
      <c r="T164" s="29">
        <f t="shared" ca="1" si="629"/>
        <v>0.05</v>
      </c>
      <c r="U164" s="29">
        <f t="shared" ca="1" si="629"/>
        <v>0.05</v>
      </c>
      <c r="V164" s="29">
        <f t="shared" ca="1" si="629"/>
        <v>0.05</v>
      </c>
      <c r="W164" s="29">
        <f t="shared" ref="W164:AE164" ca="1" si="630">$AI164*INDEX($AS$9:$BQ$32, MATCH($AJ164, $AR$9:$AR$32, 0),MATCH(W$1,$AS$8:$BQ$8,0))</f>
        <v>0.05</v>
      </c>
      <c r="X164" s="29">
        <f t="shared" ca="1" si="630"/>
        <v>0.05</v>
      </c>
      <c r="Y164" s="29">
        <f t="shared" ca="1" si="630"/>
        <v>0.05</v>
      </c>
      <c r="Z164" s="29">
        <f t="shared" ca="1" si="630"/>
        <v>0.05</v>
      </c>
      <c r="AA164" s="29">
        <f t="shared" ca="1" si="630"/>
        <v>0.05</v>
      </c>
      <c r="AB164" s="29">
        <f t="shared" ca="1" si="630"/>
        <v>0.05</v>
      </c>
      <c r="AC164" s="29">
        <f t="shared" ca="1" si="630"/>
        <v>0.05</v>
      </c>
      <c r="AD164" s="29">
        <f t="shared" ca="1" si="630"/>
        <v>0.05</v>
      </c>
      <c r="AE164" s="29">
        <f t="shared" ca="1" si="630"/>
        <v>0.05</v>
      </c>
      <c r="AF164" s="33" t="str">
        <f t="shared" ref="AF164" ca="1" si="631">IFERROR(INDEX(INDIRECT("'"&amp;D164&amp;"'!A1:T300"),MATCH(AL164,INDIRECT("'"&amp;D164&amp;"'!A1:A300"),0),10),"")</f>
        <v>* Changed from 3% to reflect a Brattle Study to the left that estimates 5-10%</v>
      </c>
      <c r="AG164" s="38"/>
      <c r="AH164" s="39"/>
      <c r="AI164" s="28">
        <f t="shared" ref="AI164" ca="1" si="632">IFERROR(INDEX(INDIRECT("'"&amp;D164&amp;"'!A1:T300"),MATCH(AL164,INDIRECT("'"&amp;D164&amp;"'!A1:A300"),0),MATCH(AN164,INDIRECT("'"&amp;D164&amp;"'!A1:T1"),0)),"")</f>
        <v>0.05</v>
      </c>
      <c r="AJ164">
        <f t="shared" ref="AJ164" ca="1" si="633">IFERROR(INDEX(INDIRECT("'"&amp;D164&amp;"'!A1:T300"),MATCH(AM164,INDIRECT("'"&amp;D164&amp;"'!A1:A300"),0),MATCH(AN164,INDIRECT("'"&amp;D164&amp;"'!A1:T1"),0)),"")</f>
        <v>5</v>
      </c>
      <c r="AK164" s="28">
        <f t="shared" ref="AK164" ca="1" si="634">IFERROR(INDEX(INDIRECT("'"&amp;D164&amp;"'!A1:T300"),MATCH(AO164,INDIRECT("'"&amp;D164&amp;"'!A1:A300"),0),MATCH(AN164,INDIRECT("'"&amp;D164&amp;"'!A1:T1"),0)),"")</f>
        <v>0.01</v>
      </c>
      <c r="AL164" s="20" t="str">
        <f t="shared" ref="AL164" si="635">C164&amp;$AI$1</f>
        <v>General ServiceSteady State Participation Rate</v>
      </c>
      <c r="AM164" s="20" t="str">
        <f t="shared" ref="AM164" si="636">C164&amp;$AJ$1</f>
        <v xml:space="preserve">General ServiceProgram ramp up period </v>
      </c>
      <c r="AN164" s="20" t="str">
        <f t="shared" ref="AN164" si="637">"Market Potential"&amp;B164</f>
        <v>Market PotentialID</v>
      </c>
      <c r="AO164" s="20" t="str">
        <f t="shared" ref="AO164" si="638">C164&amp;$AK$1</f>
        <v>General ServiceProgram Dropout Rate (Attrition)</v>
      </c>
    </row>
    <row r="165" spans="1:41" x14ac:dyDescent="0.25">
      <c r="A165" s="2" t="str">
        <f t="shared" si="576"/>
        <v>IDGeneral ServiceDLC Water HeatingProgram Dropout Rate (Attrition)</v>
      </c>
      <c r="B165" t="s">
        <v>152</v>
      </c>
      <c r="C165" t="s">
        <v>232</v>
      </c>
      <c r="D165" t="s">
        <v>17</v>
      </c>
      <c r="E165" t="s">
        <v>75</v>
      </c>
      <c r="F165" t="s">
        <v>12</v>
      </c>
      <c r="G165" s="29">
        <f t="shared" ref="G165:V165" ca="1" si="639">$AK165</f>
        <v>0.01</v>
      </c>
      <c r="H165" s="29">
        <f t="shared" ca="1" si="639"/>
        <v>0.01</v>
      </c>
      <c r="I165" s="29">
        <f t="shared" ca="1" si="639"/>
        <v>0.01</v>
      </c>
      <c r="J165" s="29">
        <f t="shared" ca="1" si="639"/>
        <v>0.01</v>
      </c>
      <c r="K165" s="29">
        <f t="shared" ca="1" si="639"/>
        <v>0.01</v>
      </c>
      <c r="L165" s="29">
        <f t="shared" ca="1" si="639"/>
        <v>0.01</v>
      </c>
      <c r="M165" s="29">
        <f t="shared" ca="1" si="639"/>
        <v>0.01</v>
      </c>
      <c r="N165" s="29">
        <f t="shared" ca="1" si="639"/>
        <v>0.01</v>
      </c>
      <c r="O165" s="29">
        <f t="shared" ca="1" si="639"/>
        <v>0.01</v>
      </c>
      <c r="P165" s="29">
        <f t="shared" ca="1" si="639"/>
        <v>0.01</v>
      </c>
      <c r="Q165" s="29">
        <f t="shared" ca="1" si="639"/>
        <v>0.01</v>
      </c>
      <c r="R165" s="29">
        <f t="shared" ca="1" si="639"/>
        <v>0.01</v>
      </c>
      <c r="S165" s="29">
        <f t="shared" ca="1" si="639"/>
        <v>0.01</v>
      </c>
      <c r="T165" s="29">
        <f t="shared" ca="1" si="639"/>
        <v>0.01</v>
      </c>
      <c r="U165" s="29">
        <f t="shared" ca="1" si="639"/>
        <v>0.01</v>
      </c>
      <c r="V165" s="29">
        <f t="shared" ca="1" si="639"/>
        <v>0.01</v>
      </c>
      <c r="W165" s="29">
        <f t="shared" ref="W165:AE165" ca="1" si="640">$AK165</f>
        <v>0.01</v>
      </c>
      <c r="X165" s="29">
        <f t="shared" ca="1" si="640"/>
        <v>0.01</v>
      </c>
      <c r="Y165" s="29">
        <f t="shared" ca="1" si="640"/>
        <v>0.01</v>
      </c>
      <c r="Z165" s="29">
        <f t="shared" ca="1" si="640"/>
        <v>0.01</v>
      </c>
      <c r="AA165" s="29">
        <f t="shared" ca="1" si="640"/>
        <v>0.01</v>
      </c>
      <c r="AB165" s="29">
        <f t="shared" ca="1" si="640"/>
        <v>0.01</v>
      </c>
      <c r="AC165" s="29">
        <f t="shared" ca="1" si="640"/>
        <v>0.01</v>
      </c>
      <c r="AD165" s="29">
        <f t="shared" ca="1" si="640"/>
        <v>0.01</v>
      </c>
      <c r="AE165" s="29">
        <f t="shared" ca="1" si="640"/>
        <v>0.01</v>
      </c>
      <c r="AF165" s="33" t="str">
        <f t="shared" ref="AF165" ca="1" si="641">IFERROR(INDEX(INDIRECT("'"&amp;D165&amp;"'!A1:T300"),MATCH(AL165,INDIRECT("'"&amp;D165&amp;"'!A1:A300"),0),10),"")</f>
        <v>* Changed from 3% to reflect a Brattle Study to the left that estimates 5-10%</v>
      </c>
      <c r="AG165" s="38"/>
      <c r="AH165" s="39"/>
      <c r="AI165" s="28">
        <f t="shared" ref="AI165" ca="1" si="642">IFERROR(INDEX(INDIRECT("'"&amp;D165&amp;"'!A1:T300"),MATCH(AL165,INDIRECT("'"&amp;D165&amp;"'!A1:A300"),0),MATCH(AN165,INDIRECT("'"&amp;D165&amp;"'!A1:T1"),0)),"")</f>
        <v>0.05</v>
      </c>
      <c r="AJ165">
        <f t="shared" ref="AJ165" ca="1" si="643">IFERROR(INDEX(INDIRECT("'"&amp;D165&amp;"'!A1:T300"),MATCH(AM165,INDIRECT("'"&amp;D165&amp;"'!A1:A300"),0),MATCH(AN165,INDIRECT("'"&amp;D165&amp;"'!A1:T1"),0)),"")</f>
        <v>5</v>
      </c>
      <c r="AK165" s="28">
        <f t="shared" ref="AK165" ca="1" si="644">IFERROR(INDEX(INDIRECT("'"&amp;D165&amp;"'!A1:T300"),MATCH(AO165,INDIRECT("'"&amp;D165&amp;"'!A1:A300"),0),MATCH(AN165,INDIRECT("'"&amp;D165&amp;"'!A1:T1"),0)),"")</f>
        <v>0.01</v>
      </c>
      <c r="AL165" s="20" t="str">
        <f t="shared" ref="AL165" si="645">C165&amp;$AI$1</f>
        <v>General ServiceSteady State Participation Rate</v>
      </c>
      <c r="AM165" s="20" t="str">
        <f t="shared" ref="AM165" si="646">C165&amp;$AJ$1</f>
        <v xml:space="preserve">General ServiceProgram ramp up period </v>
      </c>
      <c r="AN165" s="20" t="str">
        <f t="shared" ref="AN165" si="647">"Market Potential"&amp;B165</f>
        <v>Market PotentialID</v>
      </c>
      <c r="AO165" s="20" t="str">
        <f t="shared" ref="AO165" si="648">C165&amp;$AK$1</f>
        <v>General ServiceProgram Dropout Rate (Attrition)</v>
      </c>
    </row>
    <row r="166" spans="1:41" x14ac:dyDescent="0.25">
      <c r="A166" s="2" t="str">
        <f t="shared" si="576"/>
        <v>IDResidentialAncillary DLC WHMarket Potential</v>
      </c>
      <c r="B166" t="s">
        <v>152</v>
      </c>
      <c r="C166" t="s">
        <v>13</v>
      </c>
      <c r="D166" t="s">
        <v>379</v>
      </c>
      <c r="E166" t="s">
        <v>284</v>
      </c>
      <c r="F166" t="s">
        <v>74</v>
      </c>
      <c r="G166" s="29">
        <f t="shared" ref="G166:V166" ca="1" si="649">$AI166*INDEX($AS$9:$BQ$32, MATCH($AJ166, $AR$9:$AR$32, 0),MATCH(G$1,$AS$8:$BQ$8,0))</f>
        <v>1.4999999999999999E-2</v>
      </c>
      <c r="H166" s="29">
        <f t="shared" ca="1" si="649"/>
        <v>4.5000000000000005E-2</v>
      </c>
      <c r="I166" s="29">
        <f t="shared" ca="1" si="649"/>
        <v>0.105</v>
      </c>
      <c r="J166" s="29">
        <f t="shared" ca="1" si="649"/>
        <v>0.13500000000000001</v>
      </c>
      <c r="K166" s="29">
        <f t="shared" ca="1" si="649"/>
        <v>0.15</v>
      </c>
      <c r="L166" s="29">
        <f t="shared" ca="1" si="649"/>
        <v>0.15</v>
      </c>
      <c r="M166" s="29">
        <f t="shared" ca="1" si="649"/>
        <v>0.15</v>
      </c>
      <c r="N166" s="29">
        <f t="shared" ca="1" si="649"/>
        <v>0.15</v>
      </c>
      <c r="O166" s="29">
        <f t="shared" ca="1" si="649"/>
        <v>0.15</v>
      </c>
      <c r="P166" s="29">
        <f t="shared" ca="1" si="649"/>
        <v>0.15</v>
      </c>
      <c r="Q166" s="29">
        <f t="shared" ca="1" si="649"/>
        <v>0.15</v>
      </c>
      <c r="R166" s="29">
        <f t="shared" ca="1" si="649"/>
        <v>0.15</v>
      </c>
      <c r="S166" s="29">
        <f t="shared" ca="1" si="649"/>
        <v>0.15</v>
      </c>
      <c r="T166" s="29">
        <f t="shared" ca="1" si="649"/>
        <v>0.15</v>
      </c>
      <c r="U166" s="29">
        <f t="shared" ca="1" si="649"/>
        <v>0.15</v>
      </c>
      <c r="V166" s="29">
        <f t="shared" ca="1" si="649"/>
        <v>0.15</v>
      </c>
      <c r="W166" s="29">
        <f t="shared" ref="W166:AE166" ca="1" si="650">$AI166*INDEX($AS$9:$BQ$32, MATCH($AJ166, $AR$9:$AR$32, 0),MATCH(W$1,$AS$8:$BQ$8,0))</f>
        <v>0.15</v>
      </c>
      <c r="X166" s="29">
        <f t="shared" ca="1" si="650"/>
        <v>0.15</v>
      </c>
      <c r="Y166" s="29">
        <f t="shared" ca="1" si="650"/>
        <v>0.15</v>
      </c>
      <c r="Z166" s="29">
        <f t="shared" ca="1" si="650"/>
        <v>0.15</v>
      </c>
      <c r="AA166" s="29">
        <f t="shared" ca="1" si="650"/>
        <v>0.15</v>
      </c>
      <c r="AB166" s="29">
        <f t="shared" ca="1" si="650"/>
        <v>0.15</v>
      </c>
      <c r="AC166" s="29">
        <f t="shared" ca="1" si="650"/>
        <v>0.15</v>
      </c>
      <c r="AD166" s="29">
        <f t="shared" ca="1" si="650"/>
        <v>0.15</v>
      </c>
      <c r="AE166" s="29">
        <f t="shared" ca="1" si="650"/>
        <v>0.15</v>
      </c>
      <c r="AF166" s="33" t="str">
        <f t="shared" ref="AF166" ca="1" si="651">IFERROR(INDEX(INDIRECT("'"&amp;D166&amp;"'!A1:T300"),MATCH(AL166,INDIRECT("'"&amp;D166&amp;"'!A1:A300"),0),10),"")</f>
        <v>Ensure population applies to the subset of customers participating in AC or Space Heating DLC</v>
      </c>
      <c r="AG166" s="38"/>
      <c r="AH166" s="39"/>
      <c r="AI166" s="28">
        <f t="shared" ref="AI166" ca="1" si="652">IFERROR(INDEX(INDIRECT("'"&amp;D166&amp;"'!A1:T300"),MATCH(AL166,INDIRECT("'"&amp;D166&amp;"'!A1:A300"),0),MATCH(AN166,INDIRECT("'"&amp;D166&amp;"'!A1:T1"),0)),"")</f>
        <v>0.15</v>
      </c>
      <c r="AJ166">
        <f t="shared" ref="AJ166" ca="1" si="653">IFERROR(INDEX(INDIRECT("'"&amp;D166&amp;"'!A1:T300"),MATCH(AM166,INDIRECT("'"&amp;D166&amp;"'!A1:A300"),0),MATCH(AN166,INDIRECT("'"&amp;D166&amp;"'!A1:T1"),0)),"")</f>
        <v>5</v>
      </c>
      <c r="AK166" s="28">
        <f t="shared" ref="AK166" ca="1" si="654">IFERROR(INDEX(INDIRECT("'"&amp;D166&amp;"'!A1:T300"),MATCH(AO166,INDIRECT("'"&amp;D166&amp;"'!A1:A300"),0),MATCH(AN166,INDIRECT("'"&amp;D166&amp;"'!A1:T1"),0)),"")</f>
        <v>0.01</v>
      </c>
      <c r="AL166" s="20" t="str">
        <f t="shared" ref="AL166" si="655">C166&amp;$AI$1</f>
        <v>ResidentialSteady State Participation Rate</v>
      </c>
      <c r="AM166" s="20" t="str">
        <f t="shared" ref="AM166" si="656">C166&amp;$AJ$1</f>
        <v xml:space="preserve">ResidentialProgram ramp up period </v>
      </c>
      <c r="AN166" s="20" t="str">
        <f t="shared" ref="AN166" si="657">"Market Potential"&amp;B166</f>
        <v>Market PotentialID</v>
      </c>
      <c r="AO166" s="20" t="str">
        <f t="shared" ref="AO166" si="658">C166&amp;$AK$1</f>
        <v>ResidentialProgram Dropout Rate (Attrition)</v>
      </c>
    </row>
    <row r="167" spans="1:41" x14ac:dyDescent="0.25">
      <c r="A167" s="2" t="str">
        <f t="shared" si="576"/>
        <v>IDResidentialAncillary DLC WHProgram Dropout Rate (Attrition)</v>
      </c>
      <c r="B167" t="s">
        <v>152</v>
      </c>
      <c r="C167" t="s">
        <v>13</v>
      </c>
      <c r="D167" t="s">
        <v>379</v>
      </c>
      <c r="E167" t="s">
        <v>75</v>
      </c>
      <c r="F167" t="s">
        <v>12</v>
      </c>
      <c r="G167" s="29">
        <f t="shared" ref="G167:V167" ca="1" si="659">$AK167</f>
        <v>0.01</v>
      </c>
      <c r="H167" s="29">
        <f t="shared" ca="1" si="659"/>
        <v>0.01</v>
      </c>
      <c r="I167" s="29">
        <f t="shared" ca="1" si="659"/>
        <v>0.01</v>
      </c>
      <c r="J167" s="29">
        <f t="shared" ca="1" si="659"/>
        <v>0.01</v>
      </c>
      <c r="K167" s="29">
        <f t="shared" ca="1" si="659"/>
        <v>0.01</v>
      </c>
      <c r="L167" s="29">
        <f t="shared" ca="1" si="659"/>
        <v>0.01</v>
      </c>
      <c r="M167" s="29">
        <f t="shared" ca="1" si="659"/>
        <v>0.01</v>
      </c>
      <c r="N167" s="29">
        <f t="shared" ca="1" si="659"/>
        <v>0.01</v>
      </c>
      <c r="O167" s="29">
        <f t="shared" ca="1" si="659"/>
        <v>0.01</v>
      </c>
      <c r="P167" s="29">
        <f t="shared" ca="1" si="659"/>
        <v>0.01</v>
      </c>
      <c r="Q167" s="29">
        <f t="shared" ca="1" si="659"/>
        <v>0.01</v>
      </c>
      <c r="R167" s="29">
        <f t="shared" ca="1" si="659"/>
        <v>0.01</v>
      </c>
      <c r="S167" s="29">
        <f t="shared" ca="1" si="659"/>
        <v>0.01</v>
      </c>
      <c r="T167" s="29">
        <f t="shared" ca="1" si="659"/>
        <v>0.01</v>
      </c>
      <c r="U167" s="29">
        <f t="shared" ca="1" si="659"/>
        <v>0.01</v>
      </c>
      <c r="V167" s="29">
        <f t="shared" ca="1" si="659"/>
        <v>0.01</v>
      </c>
      <c r="W167" s="29">
        <f t="shared" ref="W167:AE167" ca="1" si="660">$AK167</f>
        <v>0.01</v>
      </c>
      <c r="X167" s="29">
        <f t="shared" ca="1" si="660"/>
        <v>0.01</v>
      </c>
      <c r="Y167" s="29">
        <f t="shared" ca="1" si="660"/>
        <v>0.01</v>
      </c>
      <c r="Z167" s="29">
        <f t="shared" ca="1" si="660"/>
        <v>0.01</v>
      </c>
      <c r="AA167" s="29">
        <f t="shared" ca="1" si="660"/>
        <v>0.01</v>
      </c>
      <c r="AB167" s="29">
        <f t="shared" ca="1" si="660"/>
        <v>0.01</v>
      </c>
      <c r="AC167" s="29">
        <f t="shared" ca="1" si="660"/>
        <v>0.01</v>
      </c>
      <c r="AD167" s="29">
        <f t="shared" ca="1" si="660"/>
        <v>0.01</v>
      </c>
      <c r="AE167" s="29">
        <f t="shared" ca="1" si="660"/>
        <v>0.01</v>
      </c>
      <c r="AF167" s="33" t="str">
        <f t="shared" ref="AF167" ca="1" si="661">IFERROR(INDEX(INDIRECT("'"&amp;D167&amp;"'!A1:T300"),MATCH(AL167,INDIRECT("'"&amp;D167&amp;"'!A1:A300"),0),10),"")</f>
        <v>Ensure population applies to the subset of customers participating in AC or Space Heating DLC</v>
      </c>
      <c r="AG167" s="38"/>
      <c r="AH167" s="39"/>
      <c r="AI167" s="28">
        <f t="shared" ref="AI167" ca="1" si="662">IFERROR(INDEX(INDIRECT("'"&amp;D167&amp;"'!A1:T300"),MATCH(AL167,INDIRECT("'"&amp;D167&amp;"'!A1:A300"),0),MATCH(AN167,INDIRECT("'"&amp;D167&amp;"'!A1:T1"),0)),"")</f>
        <v>0.15</v>
      </c>
      <c r="AJ167">
        <f t="shared" ref="AJ167" ca="1" si="663">IFERROR(INDEX(INDIRECT("'"&amp;D167&amp;"'!A1:T300"),MATCH(AM167,INDIRECT("'"&amp;D167&amp;"'!A1:A300"),0),MATCH(AN167,INDIRECT("'"&amp;D167&amp;"'!A1:T1"),0)),"")</f>
        <v>5</v>
      </c>
      <c r="AK167" s="28">
        <f t="shared" ref="AK167" ca="1" si="664">IFERROR(INDEX(INDIRECT("'"&amp;D167&amp;"'!A1:T300"),MATCH(AO167,INDIRECT("'"&amp;D167&amp;"'!A1:A300"),0),MATCH(AN167,INDIRECT("'"&amp;D167&amp;"'!A1:T1"),0)),"")</f>
        <v>0.01</v>
      </c>
      <c r="AL167" s="20" t="str">
        <f t="shared" ref="AL167" si="665">C167&amp;$AI$1</f>
        <v>ResidentialSteady State Participation Rate</v>
      </c>
      <c r="AM167" s="20" t="str">
        <f t="shared" ref="AM167" si="666">C167&amp;$AJ$1</f>
        <v xml:space="preserve">ResidentialProgram ramp up period </v>
      </c>
      <c r="AN167" s="20" t="str">
        <f t="shared" ref="AN167" si="667">"Market Potential"&amp;B167</f>
        <v>Market PotentialID</v>
      </c>
      <c r="AO167" s="20" t="str">
        <f t="shared" ref="AO167" si="668">C167&amp;$AK$1</f>
        <v>ResidentialProgram Dropout Rate (Attrition)</v>
      </c>
    </row>
    <row r="168" spans="1:41" x14ac:dyDescent="0.25">
      <c r="A168" s="2" t="str">
        <f t="shared" si="576"/>
        <v>IDGeneral ServiceAncillary DLC WHMarket Potential</v>
      </c>
      <c r="B168" t="s">
        <v>152</v>
      </c>
      <c r="C168" t="s">
        <v>232</v>
      </c>
      <c r="D168" t="s">
        <v>379</v>
      </c>
      <c r="E168" t="s">
        <v>284</v>
      </c>
      <c r="F168" t="s">
        <v>74</v>
      </c>
      <c r="G168" s="29">
        <f t="shared" ref="G168:V168" ca="1" si="669">$AI168*INDEX($AS$9:$BQ$32, MATCH($AJ168, $AR$9:$AR$32, 0),MATCH(G$1,$AS$8:$BQ$8,0))</f>
        <v>5.000000000000001E-3</v>
      </c>
      <c r="H168" s="29">
        <f t="shared" ca="1" si="669"/>
        <v>1.5000000000000003E-2</v>
      </c>
      <c r="I168" s="29">
        <f t="shared" ca="1" si="669"/>
        <v>3.4999999999999996E-2</v>
      </c>
      <c r="J168" s="29">
        <f t="shared" ca="1" si="669"/>
        <v>4.5000000000000012E-2</v>
      </c>
      <c r="K168" s="29">
        <f t="shared" ca="1" si="669"/>
        <v>0.05</v>
      </c>
      <c r="L168" s="29">
        <f t="shared" ca="1" si="669"/>
        <v>0.05</v>
      </c>
      <c r="M168" s="29">
        <f t="shared" ca="1" si="669"/>
        <v>0.05</v>
      </c>
      <c r="N168" s="29">
        <f t="shared" ca="1" si="669"/>
        <v>0.05</v>
      </c>
      <c r="O168" s="29">
        <f t="shared" ca="1" si="669"/>
        <v>0.05</v>
      </c>
      <c r="P168" s="29">
        <f t="shared" ca="1" si="669"/>
        <v>0.05</v>
      </c>
      <c r="Q168" s="29">
        <f t="shared" ca="1" si="669"/>
        <v>0.05</v>
      </c>
      <c r="R168" s="29">
        <f t="shared" ca="1" si="669"/>
        <v>0.05</v>
      </c>
      <c r="S168" s="29">
        <f t="shared" ca="1" si="669"/>
        <v>0.05</v>
      </c>
      <c r="T168" s="29">
        <f t="shared" ca="1" si="669"/>
        <v>0.05</v>
      </c>
      <c r="U168" s="29">
        <f t="shared" ca="1" si="669"/>
        <v>0.05</v>
      </c>
      <c r="V168" s="29">
        <f t="shared" ca="1" si="669"/>
        <v>0.05</v>
      </c>
      <c r="W168" s="29">
        <f t="shared" ref="W168:AE168" ca="1" si="670">$AI168*INDEX($AS$9:$BQ$32, MATCH($AJ168, $AR$9:$AR$32, 0),MATCH(W$1,$AS$8:$BQ$8,0))</f>
        <v>0.05</v>
      </c>
      <c r="X168" s="29">
        <f t="shared" ca="1" si="670"/>
        <v>0.05</v>
      </c>
      <c r="Y168" s="29">
        <f t="shared" ca="1" si="670"/>
        <v>0.05</v>
      </c>
      <c r="Z168" s="29">
        <f t="shared" ca="1" si="670"/>
        <v>0.05</v>
      </c>
      <c r="AA168" s="29">
        <f t="shared" ca="1" si="670"/>
        <v>0.05</v>
      </c>
      <c r="AB168" s="29">
        <f t="shared" ca="1" si="670"/>
        <v>0.05</v>
      </c>
      <c r="AC168" s="29">
        <f t="shared" ca="1" si="670"/>
        <v>0.05</v>
      </c>
      <c r="AD168" s="29">
        <f t="shared" ca="1" si="670"/>
        <v>0.05</v>
      </c>
      <c r="AE168" s="29">
        <f t="shared" ca="1" si="670"/>
        <v>0.05</v>
      </c>
      <c r="AF168" s="33" t="str">
        <f t="shared" ref="AF168" ca="1" si="671">IFERROR(INDEX(INDIRECT("'"&amp;D168&amp;"'!A1:T300"),MATCH(AL168,INDIRECT("'"&amp;D168&amp;"'!A1:A300"),0),10),"")</f>
        <v>* Changed from 3% to reflect a Brattle Study to the left that estimates 5-10%</v>
      </c>
      <c r="AG168" s="38"/>
      <c r="AH168" s="39"/>
      <c r="AI168" s="28">
        <f t="shared" ref="AI168" ca="1" si="672">IFERROR(INDEX(INDIRECT("'"&amp;D168&amp;"'!A1:T300"),MATCH(AL168,INDIRECT("'"&amp;D168&amp;"'!A1:A300"),0),MATCH(AN168,INDIRECT("'"&amp;D168&amp;"'!A1:T1"),0)),"")</f>
        <v>0.05</v>
      </c>
      <c r="AJ168">
        <f t="shared" ref="AJ168" ca="1" si="673">IFERROR(INDEX(INDIRECT("'"&amp;D168&amp;"'!A1:T300"),MATCH(AM168,INDIRECT("'"&amp;D168&amp;"'!A1:A300"),0),MATCH(AN168,INDIRECT("'"&amp;D168&amp;"'!A1:T1"),0)),"")</f>
        <v>5</v>
      </c>
      <c r="AK168" s="28">
        <f t="shared" ref="AK168" ca="1" si="674">IFERROR(INDEX(INDIRECT("'"&amp;D168&amp;"'!A1:T300"),MATCH(AO168,INDIRECT("'"&amp;D168&amp;"'!A1:A300"),0),MATCH(AN168,INDIRECT("'"&amp;D168&amp;"'!A1:T1"),0)),"")</f>
        <v>0.01</v>
      </c>
      <c r="AL168" s="20" t="str">
        <f t="shared" ref="AL168" si="675">C168&amp;$AI$1</f>
        <v>General ServiceSteady State Participation Rate</v>
      </c>
      <c r="AM168" s="20" t="str">
        <f t="shared" ref="AM168" si="676">C168&amp;$AJ$1</f>
        <v xml:space="preserve">General ServiceProgram ramp up period </v>
      </c>
      <c r="AN168" s="20" t="str">
        <f t="shared" ref="AN168" si="677">"Market Potential"&amp;B168</f>
        <v>Market PotentialID</v>
      </c>
      <c r="AO168" s="20" t="str">
        <f t="shared" ref="AO168" si="678">C168&amp;$AK$1</f>
        <v>General ServiceProgram Dropout Rate (Attrition)</v>
      </c>
    </row>
    <row r="169" spans="1:41" x14ac:dyDescent="0.25">
      <c r="A169" s="2" t="str">
        <f t="shared" si="576"/>
        <v>IDGeneral ServiceAncillary DLC WHProgram Dropout Rate (Attrition)</v>
      </c>
      <c r="B169" t="s">
        <v>152</v>
      </c>
      <c r="C169" t="s">
        <v>232</v>
      </c>
      <c r="D169" t="s">
        <v>379</v>
      </c>
      <c r="E169" t="s">
        <v>75</v>
      </c>
      <c r="F169" t="s">
        <v>12</v>
      </c>
      <c r="G169" s="29">
        <f t="shared" ref="G169:V169" ca="1" si="679">$AK169</f>
        <v>0.01</v>
      </c>
      <c r="H169" s="29">
        <f t="shared" ca="1" si="679"/>
        <v>0.01</v>
      </c>
      <c r="I169" s="29">
        <f t="shared" ca="1" si="679"/>
        <v>0.01</v>
      </c>
      <c r="J169" s="29">
        <f t="shared" ca="1" si="679"/>
        <v>0.01</v>
      </c>
      <c r="K169" s="29">
        <f t="shared" ca="1" si="679"/>
        <v>0.01</v>
      </c>
      <c r="L169" s="29">
        <f t="shared" ca="1" si="679"/>
        <v>0.01</v>
      </c>
      <c r="M169" s="29">
        <f t="shared" ca="1" si="679"/>
        <v>0.01</v>
      </c>
      <c r="N169" s="29">
        <f t="shared" ca="1" si="679"/>
        <v>0.01</v>
      </c>
      <c r="O169" s="29">
        <f t="shared" ca="1" si="679"/>
        <v>0.01</v>
      </c>
      <c r="P169" s="29">
        <f t="shared" ca="1" si="679"/>
        <v>0.01</v>
      </c>
      <c r="Q169" s="29">
        <f t="shared" ca="1" si="679"/>
        <v>0.01</v>
      </c>
      <c r="R169" s="29">
        <f t="shared" ca="1" si="679"/>
        <v>0.01</v>
      </c>
      <c r="S169" s="29">
        <f t="shared" ca="1" si="679"/>
        <v>0.01</v>
      </c>
      <c r="T169" s="29">
        <f t="shared" ca="1" si="679"/>
        <v>0.01</v>
      </c>
      <c r="U169" s="29">
        <f t="shared" ca="1" si="679"/>
        <v>0.01</v>
      </c>
      <c r="V169" s="29">
        <f t="shared" ca="1" si="679"/>
        <v>0.01</v>
      </c>
      <c r="W169" s="29">
        <f t="shared" ref="W169:AE169" ca="1" si="680">$AK169</f>
        <v>0.01</v>
      </c>
      <c r="X169" s="29">
        <f t="shared" ca="1" si="680"/>
        <v>0.01</v>
      </c>
      <c r="Y169" s="29">
        <f t="shared" ca="1" si="680"/>
        <v>0.01</v>
      </c>
      <c r="Z169" s="29">
        <f t="shared" ca="1" si="680"/>
        <v>0.01</v>
      </c>
      <c r="AA169" s="29">
        <f t="shared" ca="1" si="680"/>
        <v>0.01</v>
      </c>
      <c r="AB169" s="29">
        <f t="shared" ca="1" si="680"/>
        <v>0.01</v>
      </c>
      <c r="AC169" s="29">
        <f t="shared" ca="1" si="680"/>
        <v>0.01</v>
      </c>
      <c r="AD169" s="29">
        <f t="shared" ca="1" si="680"/>
        <v>0.01</v>
      </c>
      <c r="AE169" s="29">
        <f t="shared" ca="1" si="680"/>
        <v>0.01</v>
      </c>
      <c r="AF169" s="33" t="str">
        <f t="shared" ref="AF169" ca="1" si="681">IFERROR(INDEX(INDIRECT("'"&amp;D169&amp;"'!A1:T300"),MATCH(AL169,INDIRECT("'"&amp;D169&amp;"'!A1:A300"),0),10),"")</f>
        <v>* Changed from 3% to reflect a Brattle Study to the left that estimates 5-10%</v>
      </c>
      <c r="AG169" s="38"/>
      <c r="AH169" s="39"/>
      <c r="AI169" s="28">
        <f t="shared" ref="AI169" ca="1" si="682">IFERROR(INDEX(INDIRECT("'"&amp;D169&amp;"'!A1:T300"),MATCH(AL169,INDIRECT("'"&amp;D169&amp;"'!A1:A300"),0),MATCH(AN169,INDIRECT("'"&amp;D169&amp;"'!A1:T1"),0)),"")</f>
        <v>0.05</v>
      </c>
      <c r="AJ169">
        <f t="shared" ref="AJ169" ca="1" si="683">IFERROR(INDEX(INDIRECT("'"&amp;D169&amp;"'!A1:T300"),MATCH(AM169,INDIRECT("'"&amp;D169&amp;"'!A1:A300"),0),MATCH(AN169,INDIRECT("'"&amp;D169&amp;"'!A1:T1"),0)),"")</f>
        <v>5</v>
      </c>
      <c r="AK169" s="28">
        <f t="shared" ref="AK169" ca="1" si="684">IFERROR(INDEX(INDIRECT("'"&amp;D169&amp;"'!A1:T300"),MATCH(AO169,INDIRECT("'"&amp;D169&amp;"'!A1:A300"),0),MATCH(AN169,INDIRECT("'"&amp;D169&amp;"'!A1:T1"),0)),"")</f>
        <v>0.01</v>
      </c>
      <c r="AL169" s="20" t="str">
        <f t="shared" ref="AL169" si="685">C169&amp;$AI$1</f>
        <v>General ServiceSteady State Participation Rate</v>
      </c>
      <c r="AM169" s="20" t="str">
        <f t="shared" ref="AM169" si="686">C169&amp;$AJ$1</f>
        <v xml:space="preserve">General ServiceProgram ramp up period </v>
      </c>
      <c r="AN169" s="20" t="str">
        <f t="shared" ref="AN169" si="687">"Market Potential"&amp;B169</f>
        <v>Market PotentialID</v>
      </c>
      <c r="AO169" s="20" t="str">
        <f t="shared" ref="AO169" si="688">C169&amp;$AK$1</f>
        <v>General ServiceProgram Dropout Rate (Attrition)</v>
      </c>
    </row>
    <row r="170" spans="1:41" x14ac:dyDescent="0.25">
      <c r="A170" s="2" t="str">
        <f t="shared" si="576"/>
        <v>IDResidentialAncillary HeatingMarket Potential</v>
      </c>
      <c r="B170" t="s">
        <v>152</v>
      </c>
      <c r="C170" t="s">
        <v>13</v>
      </c>
      <c r="D170" t="s">
        <v>362</v>
      </c>
      <c r="E170" t="s">
        <v>284</v>
      </c>
      <c r="F170" t="s">
        <v>74</v>
      </c>
      <c r="G170" s="29">
        <f t="shared" ref="G170:V170" ca="1" si="689">$AI170*INDEX($AS$9:$BQ$32, MATCH($AJ170, $AR$9:$AR$32, 0),MATCH(G$1,$AS$8:$BQ$8,0))</f>
        <v>2.5000000000000005E-3</v>
      </c>
      <c r="H170" s="29">
        <f t="shared" ca="1" si="689"/>
        <v>7.5000000000000015E-3</v>
      </c>
      <c r="I170" s="29">
        <f t="shared" ca="1" si="689"/>
        <v>1.7499999999999998E-2</v>
      </c>
      <c r="J170" s="29">
        <f t="shared" ca="1" si="689"/>
        <v>2.2500000000000006E-2</v>
      </c>
      <c r="K170" s="29">
        <f t="shared" ca="1" si="689"/>
        <v>2.5000000000000001E-2</v>
      </c>
      <c r="L170" s="29">
        <f t="shared" ca="1" si="689"/>
        <v>2.5000000000000001E-2</v>
      </c>
      <c r="M170" s="29">
        <f t="shared" ca="1" si="689"/>
        <v>2.5000000000000001E-2</v>
      </c>
      <c r="N170" s="29">
        <f t="shared" ca="1" si="689"/>
        <v>2.5000000000000001E-2</v>
      </c>
      <c r="O170" s="29">
        <f t="shared" ca="1" si="689"/>
        <v>2.5000000000000001E-2</v>
      </c>
      <c r="P170" s="29">
        <f t="shared" ca="1" si="689"/>
        <v>2.5000000000000001E-2</v>
      </c>
      <c r="Q170" s="29">
        <f t="shared" ca="1" si="689"/>
        <v>2.5000000000000001E-2</v>
      </c>
      <c r="R170" s="29">
        <f t="shared" ca="1" si="689"/>
        <v>2.5000000000000001E-2</v>
      </c>
      <c r="S170" s="29">
        <f t="shared" ca="1" si="689"/>
        <v>2.5000000000000001E-2</v>
      </c>
      <c r="T170" s="29">
        <f t="shared" ca="1" si="689"/>
        <v>2.5000000000000001E-2</v>
      </c>
      <c r="U170" s="29">
        <f t="shared" ca="1" si="689"/>
        <v>2.5000000000000001E-2</v>
      </c>
      <c r="V170" s="29">
        <f t="shared" ca="1" si="689"/>
        <v>2.5000000000000001E-2</v>
      </c>
      <c r="W170" s="29">
        <f t="shared" ref="W170:AE170" ca="1" si="690">$AI170*INDEX($AS$9:$BQ$32, MATCH($AJ170, $AR$9:$AR$32, 0),MATCH(W$1,$AS$8:$BQ$8,0))</f>
        <v>2.5000000000000001E-2</v>
      </c>
      <c r="X170" s="29">
        <f t="shared" ca="1" si="690"/>
        <v>2.5000000000000001E-2</v>
      </c>
      <c r="Y170" s="29">
        <f t="shared" ca="1" si="690"/>
        <v>2.5000000000000001E-2</v>
      </c>
      <c r="Z170" s="29">
        <f t="shared" ca="1" si="690"/>
        <v>2.5000000000000001E-2</v>
      </c>
      <c r="AA170" s="29">
        <f t="shared" ca="1" si="690"/>
        <v>2.5000000000000001E-2</v>
      </c>
      <c r="AB170" s="29">
        <f t="shared" ca="1" si="690"/>
        <v>2.5000000000000001E-2</v>
      </c>
      <c r="AC170" s="29">
        <f t="shared" ca="1" si="690"/>
        <v>2.5000000000000001E-2</v>
      </c>
      <c r="AD170" s="29">
        <f t="shared" ca="1" si="690"/>
        <v>2.5000000000000001E-2</v>
      </c>
      <c r="AE170" s="29">
        <f t="shared" ca="1" si="690"/>
        <v>2.5000000000000001E-2</v>
      </c>
      <c r="AF170" s="33" t="str">
        <f t="shared" ref="AF170" ca="1" si="691">IFERROR(INDEX(INDIRECT("'"&amp;D170&amp;"'!A1:T300"),MATCH(AL170,INDIRECT("'"&amp;D170&amp;"'!A1:A300"),0),10),"")</f>
        <v>Half for ancillary</v>
      </c>
      <c r="AG170" s="38"/>
      <c r="AH170" s="39"/>
      <c r="AI170" s="28">
        <f t="shared" ref="AI170" ca="1" si="692">IFERROR(INDEX(INDIRECT("'"&amp;D170&amp;"'!A1:T300"),MATCH(AL170,INDIRECT("'"&amp;D170&amp;"'!A1:A300"),0),MATCH(AN170,INDIRECT("'"&amp;D170&amp;"'!A1:T1"),0)),"")</f>
        <v>2.5000000000000001E-2</v>
      </c>
      <c r="AJ170">
        <f t="shared" ref="AJ170" ca="1" si="693">IFERROR(INDEX(INDIRECT("'"&amp;D170&amp;"'!A1:T300"),MATCH(AM170,INDIRECT("'"&amp;D170&amp;"'!A1:A300"),0),MATCH(AN170,INDIRECT("'"&amp;D170&amp;"'!A1:T1"),0)),"")</f>
        <v>5</v>
      </c>
      <c r="AK170" s="28">
        <f t="shared" ref="AK170" ca="1" si="694">IFERROR(INDEX(INDIRECT("'"&amp;D170&amp;"'!A1:T300"),MATCH(AO170,INDIRECT("'"&amp;D170&amp;"'!A1:A300"),0),MATCH(AN170,INDIRECT("'"&amp;D170&amp;"'!A1:T1"),0)),"")</f>
        <v>0.01</v>
      </c>
      <c r="AL170" s="20" t="str">
        <f t="shared" ref="AL170" si="695">C170&amp;$AI$1</f>
        <v>ResidentialSteady State Participation Rate</v>
      </c>
      <c r="AM170" s="20" t="str">
        <f t="shared" ref="AM170" si="696">C170&amp;$AJ$1</f>
        <v xml:space="preserve">ResidentialProgram ramp up period </v>
      </c>
      <c r="AN170" s="20" t="str">
        <f t="shared" ref="AN170" si="697">"Market Potential"&amp;B170</f>
        <v>Market PotentialID</v>
      </c>
      <c r="AO170" s="20" t="str">
        <f t="shared" ref="AO170" si="698">C170&amp;$AK$1</f>
        <v>ResidentialProgram Dropout Rate (Attrition)</v>
      </c>
    </row>
    <row r="171" spans="1:41" x14ac:dyDescent="0.25">
      <c r="A171" s="2" t="str">
        <f t="shared" si="576"/>
        <v>IDResidentialAncillary HeatingProgram Dropout Rate (Attrition)</v>
      </c>
      <c r="B171" t="s">
        <v>152</v>
      </c>
      <c r="C171" t="s">
        <v>13</v>
      </c>
      <c r="D171" t="s">
        <v>362</v>
      </c>
      <c r="E171" t="s">
        <v>75</v>
      </c>
      <c r="F171" t="s">
        <v>12</v>
      </c>
      <c r="G171" s="29">
        <f t="shared" ref="G171:V171" ca="1" si="699">$AK171</f>
        <v>0.01</v>
      </c>
      <c r="H171" s="29">
        <f t="shared" ca="1" si="699"/>
        <v>0.01</v>
      </c>
      <c r="I171" s="29">
        <f t="shared" ca="1" si="699"/>
        <v>0.01</v>
      </c>
      <c r="J171" s="29">
        <f t="shared" ca="1" si="699"/>
        <v>0.01</v>
      </c>
      <c r="K171" s="29">
        <f t="shared" ca="1" si="699"/>
        <v>0.01</v>
      </c>
      <c r="L171" s="29">
        <f t="shared" ca="1" si="699"/>
        <v>0.01</v>
      </c>
      <c r="M171" s="29">
        <f t="shared" ca="1" si="699"/>
        <v>0.01</v>
      </c>
      <c r="N171" s="29">
        <f t="shared" ca="1" si="699"/>
        <v>0.01</v>
      </c>
      <c r="O171" s="29">
        <f t="shared" ca="1" si="699"/>
        <v>0.01</v>
      </c>
      <c r="P171" s="29">
        <f t="shared" ca="1" si="699"/>
        <v>0.01</v>
      </c>
      <c r="Q171" s="29">
        <f t="shared" ca="1" si="699"/>
        <v>0.01</v>
      </c>
      <c r="R171" s="29">
        <f t="shared" ca="1" si="699"/>
        <v>0.01</v>
      </c>
      <c r="S171" s="29">
        <f t="shared" ca="1" si="699"/>
        <v>0.01</v>
      </c>
      <c r="T171" s="29">
        <f t="shared" ca="1" si="699"/>
        <v>0.01</v>
      </c>
      <c r="U171" s="29">
        <f t="shared" ca="1" si="699"/>
        <v>0.01</v>
      </c>
      <c r="V171" s="29">
        <f t="shared" ca="1" si="699"/>
        <v>0.01</v>
      </c>
      <c r="W171" s="29">
        <f t="shared" ref="W171:AE171" ca="1" si="700">$AK171</f>
        <v>0.01</v>
      </c>
      <c r="X171" s="29">
        <f t="shared" ca="1" si="700"/>
        <v>0.01</v>
      </c>
      <c r="Y171" s="29">
        <f t="shared" ca="1" si="700"/>
        <v>0.01</v>
      </c>
      <c r="Z171" s="29">
        <f t="shared" ca="1" si="700"/>
        <v>0.01</v>
      </c>
      <c r="AA171" s="29">
        <f t="shared" ca="1" si="700"/>
        <v>0.01</v>
      </c>
      <c r="AB171" s="29">
        <f t="shared" ca="1" si="700"/>
        <v>0.01</v>
      </c>
      <c r="AC171" s="29">
        <f t="shared" ca="1" si="700"/>
        <v>0.01</v>
      </c>
      <c r="AD171" s="29">
        <f t="shared" ca="1" si="700"/>
        <v>0.01</v>
      </c>
      <c r="AE171" s="29">
        <f t="shared" ca="1" si="700"/>
        <v>0.01</v>
      </c>
      <c r="AF171" s="33" t="str">
        <f t="shared" ref="AF171" ca="1" si="701">IFERROR(INDEX(INDIRECT("'"&amp;D171&amp;"'!A1:T300"),MATCH(AL171,INDIRECT("'"&amp;D171&amp;"'!A1:A300"),0),10),"")</f>
        <v>Half for ancillary</v>
      </c>
      <c r="AG171" s="38"/>
      <c r="AH171" s="39"/>
      <c r="AI171" s="28">
        <f t="shared" ref="AI171" ca="1" si="702">IFERROR(INDEX(INDIRECT("'"&amp;D171&amp;"'!A1:T300"),MATCH(AL171,INDIRECT("'"&amp;D171&amp;"'!A1:A300"),0),MATCH(AN171,INDIRECT("'"&amp;D171&amp;"'!A1:T1"),0)),"")</f>
        <v>2.5000000000000001E-2</v>
      </c>
      <c r="AJ171">
        <f t="shared" ref="AJ171" ca="1" si="703">IFERROR(INDEX(INDIRECT("'"&amp;D171&amp;"'!A1:T300"),MATCH(AM171,INDIRECT("'"&amp;D171&amp;"'!A1:A300"),0),MATCH(AN171,INDIRECT("'"&amp;D171&amp;"'!A1:T1"),0)),"")</f>
        <v>5</v>
      </c>
      <c r="AK171" s="28">
        <f t="shared" ref="AK171" ca="1" si="704">IFERROR(INDEX(INDIRECT("'"&amp;D171&amp;"'!A1:T300"),MATCH(AO171,INDIRECT("'"&amp;D171&amp;"'!A1:A300"),0),MATCH(AN171,INDIRECT("'"&amp;D171&amp;"'!A1:T1"),0)),"")</f>
        <v>0.01</v>
      </c>
      <c r="AL171" s="20" t="str">
        <f t="shared" ref="AL171" si="705">C171&amp;$AI$1</f>
        <v>ResidentialSteady State Participation Rate</v>
      </c>
      <c r="AM171" s="20" t="str">
        <f t="shared" ref="AM171" si="706">C171&amp;$AJ$1</f>
        <v xml:space="preserve">ResidentialProgram ramp up period </v>
      </c>
      <c r="AN171" s="20" t="str">
        <f t="shared" ref="AN171" si="707">"Market Potential"&amp;B171</f>
        <v>Market PotentialID</v>
      </c>
      <c r="AO171" s="20" t="str">
        <f t="shared" ref="AO171" si="708">C171&amp;$AK$1</f>
        <v>ResidentialProgram Dropout Rate (Attrition)</v>
      </c>
    </row>
    <row r="172" spans="1:41" x14ac:dyDescent="0.25">
      <c r="A172" s="2" t="str">
        <f t="shared" si="576"/>
        <v>IDGeneral ServiceAncillary HeatingMarket Potential</v>
      </c>
      <c r="B172" t="s">
        <v>152</v>
      </c>
      <c r="C172" t="s">
        <v>232</v>
      </c>
      <c r="D172" t="s">
        <v>362</v>
      </c>
      <c r="E172" t="s">
        <v>284</v>
      </c>
      <c r="F172" t="s">
        <v>74</v>
      </c>
      <c r="G172" s="29">
        <f t="shared" ref="G172:V172" ca="1" si="709">$AI172*INDEX($AS$9:$BQ$32, MATCH($AJ172, $AR$9:$AR$32, 0),MATCH(G$1,$AS$8:$BQ$8,0))</f>
        <v>1.5E-3</v>
      </c>
      <c r="H172" s="29">
        <f t="shared" ca="1" si="709"/>
        <v>4.5000000000000005E-3</v>
      </c>
      <c r="I172" s="29">
        <f t="shared" ca="1" si="709"/>
        <v>1.0499999999999999E-2</v>
      </c>
      <c r="J172" s="29">
        <f t="shared" ca="1" si="709"/>
        <v>1.3500000000000002E-2</v>
      </c>
      <c r="K172" s="29">
        <f t="shared" ca="1" si="709"/>
        <v>1.4999999999999999E-2</v>
      </c>
      <c r="L172" s="29">
        <f t="shared" ca="1" si="709"/>
        <v>1.4999999999999999E-2</v>
      </c>
      <c r="M172" s="29">
        <f t="shared" ca="1" si="709"/>
        <v>1.4999999999999999E-2</v>
      </c>
      <c r="N172" s="29">
        <f t="shared" ca="1" si="709"/>
        <v>1.4999999999999999E-2</v>
      </c>
      <c r="O172" s="29">
        <f t="shared" ca="1" si="709"/>
        <v>1.4999999999999999E-2</v>
      </c>
      <c r="P172" s="29">
        <f t="shared" ca="1" si="709"/>
        <v>1.4999999999999999E-2</v>
      </c>
      <c r="Q172" s="29">
        <f t="shared" ca="1" si="709"/>
        <v>1.4999999999999999E-2</v>
      </c>
      <c r="R172" s="29">
        <f t="shared" ca="1" si="709"/>
        <v>1.4999999999999999E-2</v>
      </c>
      <c r="S172" s="29">
        <f t="shared" ca="1" si="709"/>
        <v>1.4999999999999999E-2</v>
      </c>
      <c r="T172" s="29">
        <f t="shared" ca="1" si="709"/>
        <v>1.4999999999999999E-2</v>
      </c>
      <c r="U172" s="29">
        <f t="shared" ca="1" si="709"/>
        <v>1.4999999999999999E-2</v>
      </c>
      <c r="V172" s="29">
        <f t="shared" ca="1" si="709"/>
        <v>1.4999999999999999E-2</v>
      </c>
      <c r="W172" s="29">
        <f t="shared" ref="W172:AE172" ca="1" si="710">$AI172*INDEX($AS$9:$BQ$32, MATCH($AJ172, $AR$9:$AR$32, 0),MATCH(W$1,$AS$8:$BQ$8,0))</f>
        <v>1.4999999999999999E-2</v>
      </c>
      <c r="X172" s="29">
        <f t="shared" ca="1" si="710"/>
        <v>1.4999999999999999E-2</v>
      </c>
      <c r="Y172" s="29">
        <f t="shared" ca="1" si="710"/>
        <v>1.4999999999999999E-2</v>
      </c>
      <c r="Z172" s="29">
        <f t="shared" ca="1" si="710"/>
        <v>1.4999999999999999E-2</v>
      </c>
      <c r="AA172" s="29">
        <f t="shared" ca="1" si="710"/>
        <v>1.4999999999999999E-2</v>
      </c>
      <c r="AB172" s="29">
        <f t="shared" ca="1" si="710"/>
        <v>1.4999999999999999E-2</v>
      </c>
      <c r="AC172" s="29">
        <f t="shared" ca="1" si="710"/>
        <v>1.4999999999999999E-2</v>
      </c>
      <c r="AD172" s="29">
        <f t="shared" ca="1" si="710"/>
        <v>1.4999999999999999E-2</v>
      </c>
      <c r="AE172" s="29">
        <f t="shared" ca="1" si="710"/>
        <v>1.4999999999999999E-2</v>
      </c>
      <c r="AF172" s="33" t="str">
        <f t="shared" ref="AF172" ca="1" si="711">IFERROR(INDEX(INDIRECT("'"&amp;D172&amp;"'!A1:T300"),MATCH(AL172,INDIRECT("'"&amp;D172&amp;"'!A1:A300"),0),10),"")</f>
        <v>Dropping to 3% to compensate for higher space heating saturations- half for ancillary</v>
      </c>
      <c r="AG172" s="38"/>
      <c r="AH172" s="39"/>
      <c r="AI172" s="28">
        <f t="shared" ref="AI172" ca="1" si="712">IFERROR(INDEX(INDIRECT("'"&amp;D172&amp;"'!A1:T300"),MATCH(AL172,INDIRECT("'"&amp;D172&amp;"'!A1:A300"),0),MATCH(AN172,INDIRECT("'"&amp;D172&amp;"'!A1:T1"),0)),"")</f>
        <v>1.4999999999999999E-2</v>
      </c>
      <c r="AJ172">
        <f t="shared" ref="AJ172" ca="1" si="713">IFERROR(INDEX(INDIRECT("'"&amp;D172&amp;"'!A1:T300"),MATCH(AM172,INDIRECT("'"&amp;D172&amp;"'!A1:A300"),0),MATCH(AN172,INDIRECT("'"&amp;D172&amp;"'!A1:T1"),0)),"")</f>
        <v>5</v>
      </c>
      <c r="AK172" s="28">
        <f t="shared" ref="AK172" ca="1" si="714">IFERROR(INDEX(INDIRECT("'"&amp;D172&amp;"'!A1:T300"),MATCH(AO172,INDIRECT("'"&amp;D172&amp;"'!A1:A300"),0),MATCH(AN172,INDIRECT("'"&amp;D172&amp;"'!A1:T1"),0)),"")</f>
        <v>0.01</v>
      </c>
      <c r="AL172" s="20" t="str">
        <f t="shared" ref="AL172" si="715">C172&amp;$AI$1</f>
        <v>General ServiceSteady State Participation Rate</v>
      </c>
      <c r="AM172" s="20" t="str">
        <f t="shared" ref="AM172" si="716">C172&amp;$AJ$1</f>
        <v xml:space="preserve">General ServiceProgram ramp up period </v>
      </c>
      <c r="AN172" s="20" t="str">
        <f t="shared" ref="AN172" si="717">"Market Potential"&amp;B172</f>
        <v>Market PotentialID</v>
      </c>
      <c r="AO172" s="20" t="str">
        <f t="shared" ref="AO172" si="718">C172&amp;$AK$1</f>
        <v>General ServiceProgram Dropout Rate (Attrition)</v>
      </c>
    </row>
    <row r="173" spans="1:41" x14ac:dyDescent="0.25">
      <c r="A173" s="2" t="str">
        <f t="shared" si="576"/>
        <v>IDGeneral ServiceAncillary HeatingProgram Dropout Rate (Attrition)</v>
      </c>
      <c r="B173" t="s">
        <v>152</v>
      </c>
      <c r="C173" t="s">
        <v>232</v>
      </c>
      <c r="D173" t="s">
        <v>362</v>
      </c>
      <c r="E173" t="s">
        <v>75</v>
      </c>
      <c r="F173" t="s">
        <v>12</v>
      </c>
      <c r="G173" s="29">
        <f t="shared" ref="G173:V173" ca="1" si="719">$AK173</f>
        <v>0.01</v>
      </c>
      <c r="H173" s="29">
        <f t="shared" ca="1" si="719"/>
        <v>0.01</v>
      </c>
      <c r="I173" s="29">
        <f t="shared" ca="1" si="719"/>
        <v>0.01</v>
      </c>
      <c r="J173" s="29">
        <f t="shared" ca="1" si="719"/>
        <v>0.01</v>
      </c>
      <c r="K173" s="29">
        <f t="shared" ca="1" si="719"/>
        <v>0.01</v>
      </c>
      <c r="L173" s="29">
        <f t="shared" ca="1" si="719"/>
        <v>0.01</v>
      </c>
      <c r="M173" s="29">
        <f t="shared" ca="1" si="719"/>
        <v>0.01</v>
      </c>
      <c r="N173" s="29">
        <f t="shared" ca="1" si="719"/>
        <v>0.01</v>
      </c>
      <c r="O173" s="29">
        <f t="shared" ca="1" si="719"/>
        <v>0.01</v>
      </c>
      <c r="P173" s="29">
        <f t="shared" ca="1" si="719"/>
        <v>0.01</v>
      </c>
      <c r="Q173" s="29">
        <f t="shared" ca="1" si="719"/>
        <v>0.01</v>
      </c>
      <c r="R173" s="29">
        <f t="shared" ca="1" si="719"/>
        <v>0.01</v>
      </c>
      <c r="S173" s="29">
        <f t="shared" ca="1" si="719"/>
        <v>0.01</v>
      </c>
      <c r="T173" s="29">
        <f t="shared" ca="1" si="719"/>
        <v>0.01</v>
      </c>
      <c r="U173" s="29">
        <f t="shared" ca="1" si="719"/>
        <v>0.01</v>
      </c>
      <c r="V173" s="29">
        <f t="shared" ca="1" si="719"/>
        <v>0.01</v>
      </c>
      <c r="W173" s="29">
        <f t="shared" ref="W173:AE173" ca="1" si="720">$AK173</f>
        <v>0.01</v>
      </c>
      <c r="X173" s="29">
        <f t="shared" ca="1" si="720"/>
        <v>0.01</v>
      </c>
      <c r="Y173" s="29">
        <f t="shared" ca="1" si="720"/>
        <v>0.01</v>
      </c>
      <c r="Z173" s="29">
        <f t="shared" ca="1" si="720"/>
        <v>0.01</v>
      </c>
      <c r="AA173" s="29">
        <f t="shared" ca="1" si="720"/>
        <v>0.01</v>
      </c>
      <c r="AB173" s="29">
        <f t="shared" ca="1" si="720"/>
        <v>0.01</v>
      </c>
      <c r="AC173" s="29">
        <f t="shared" ca="1" si="720"/>
        <v>0.01</v>
      </c>
      <c r="AD173" s="29">
        <f t="shared" ca="1" si="720"/>
        <v>0.01</v>
      </c>
      <c r="AE173" s="29">
        <f t="shared" ca="1" si="720"/>
        <v>0.01</v>
      </c>
      <c r="AF173" s="33" t="str">
        <f t="shared" ref="AF173" ca="1" si="721">IFERROR(INDEX(INDIRECT("'"&amp;D173&amp;"'!A1:T300"),MATCH(AL173,INDIRECT("'"&amp;D173&amp;"'!A1:A300"),0),10),"")</f>
        <v>Dropping to 3% to compensate for higher space heating saturations- half for ancillary</v>
      </c>
      <c r="AG173" s="38"/>
      <c r="AH173" s="39"/>
      <c r="AI173" s="28">
        <f t="shared" ref="AI173" ca="1" si="722">IFERROR(INDEX(INDIRECT("'"&amp;D173&amp;"'!A1:T300"),MATCH(AL173,INDIRECT("'"&amp;D173&amp;"'!A1:A300"),0),MATCH(AN173,INDIRECT("'"&amp;D173&amp;"'!A1:T1"),0)),"")</f>
        <v>1.4999999999999999E-2</v>
      </c>
      <c r="AJ173">
        <f t="shared" ref="AJ173" ca="1" si="723">IFERROR(INDEX(INDIRECT("'"&amp;D173&amp;"'!A1:T300"),MATCH(AM173,INDIRECT("'"&amp;D173&amp;"'!A1:A300"),0),MATCH(AN173,INDIRECT("'"&amp;D173&amp;"'!A1:T1"),0)),"")</f>
        <v>5</v>
      </c>
      <c r="AK173" s="28">
        <f t="shared" ref="AK173" ca="1" si="724">IFERROR(INDEX(INDIRECT("'"&amp;D173&amp;"'!A1:T300"),MATCH(AO173,INDIRECT("'"&amp;D173&amp;"'!A1:A300"),0),MATCH(AN173,INDIRECT("'"&amp;D173&amp;"'!A1:T1"),0)),"")</f>
        <v>0.01</v>
      </c>
      <c r="AL173" s="20" t="str">
        <f t="shared" ref="AL173" si="725">C173&amp;$AI$1</f>
        <v>General ServiceSteady State Participation Rate</v>
      </c>
      <c r="AM173" s="20" t="str">
        <f t="shared" ref="AM173" si="726">C173&amp;$AJ$1</f>
        <v xml:space="preserve">General ServiceProgram ramp up period </v>
      </c>
      <c r="AN173" s="20" t="str">
        <f t="shared" ref="AN173" si="727">"Market Potential"&amp;B173</f>
        <v>Market PotentialID</v>
      </c>
      <c r="AO173" s="20" t="str">
        <f t="shared" ref="AO173" si="728">C173&amp;$AK$1</f>
        <v>General ServiceProgram Dropout Rate (Attrition)</v>
      </c>
    </row>
    <row r="174" spans="1:41" x14ac:dyDescent="0.25">
      <c r="A174" s="2" t="str">
        <f t="shared" si="576"/>
        <v>IDResidentialPilot-CTA-2045 HPWHMarket Potential</v>
      </c>
      <c r="B174" t="s">
        <v>152</v>
      </c>
      <c r="C174" t="s">
        <v>13</v>
      </c>
      <c r="D174" t="s">
        <v>579</v>
      </c>
      <c r="E174" t="s">
        <v>284</v>
      </c>
      <c r="F174" t="s">
        <v>74</v>
      </c>
      <c r="G174" s="29">
        <f t="shared" ref="G174:V174" ca="1" si="729">$AI174*INDEX($AS$9:$BQ$32, MATCH($AJ174, $AR$9:$AR$32, 0),MATCH(G$1,$AS$8:$BQ$8,0))</f>
        <v>0</v>
      </c>
      <c r="H174" s="29">
        <f t="shared" ca="1" si="729"/>
        <v>0</v>
      </c>
      <c r="I174" s="29">
        <f t="shared" ca="1" si="729"/>
        <v>0</v>
      </c>
      <c r="J174" s="29">
        <f t="shared" ca="1" si="729"/>
        <v>0</v>
      </c>
      <c r="K174" s="29">
        <f t="shared" ca="1" si="729"/>
        <v>0</v>
      </c>
      <c r="L174" s="29">
        <f t="shared" ca="1" si="729"/>
        <v>0</v>
      </c>
      <c r="M174" s="29">
        <f t="shared" ca="1" si="729"/>
        <v>0</v>
      </c>
      <c r="N174" s="29">
        <f t="shared" ca="1" si="729"/>
        <v>0</v>
      </c>
      <c r="O174" s="29">
        <f t="shared" ca="1" si="729"/>
        <v>0</v>
      </c>
      <c r="P174" s="29">
        <f t="shared" ca="1" si="729"/>
        <v>0</v>
      </c>
      <c r="Q174" s="29">
        <f t="shared" ca="1" si="729"/>
        <v>0</v>
      </c>
      <c r="R174" s="29">
        <f t="shared" ca="1" si="729"/>
        <v>0</v>
      </c>
      <c r="S174" s="29">
        <f t="shared" ca="1" si="729"/>
        <v>0</v>
      </c>
      <c r="T174" s="29">
        <f t="shared" ca="1" si="729"/>
        <v>0</v>
      </c>
      <c r="U174" s="29">
        <f t="shared" ca="1" si="729"/>
        <v>0</v>
      </c>
      <c r="V174" s="29">
        <f t="shared" ca="1" si="729"/>
        <v>0</v>
      </c>
      <c r="W174" s="29">
        <f t="shared" ref="W174:AE174" ca="1" si="730">$AI174*INDEX($AS$9:$BQ$32, MATCH($AJ174, $AR$9:$AR$32, 0),MATCH(W$1,$AS$8:$BQ$8,0))</f>
        <v>0</v>
      </c>
      <c r="X174" s="29">
        <f t="shared" ca="1" si="730"/>
        <v>0</v>
      </c>
      <c r="Y174" s="29">
        <f t="shared" ca="1" si="730"/>
        <v>0</v>
      </c>
      <c r="Z174" s="29">
        <f t="shared" ca="1" si="730"/>
        <v>0</v>
      </c>
      <c r="AA174" s="29">
        <f t="shared" ca="1" si="730"/>
        <v>0</v>
      </c>
      <c r="AB174" s="29">
        <f t="shared" ca="1" si="730"/>
        <v>0</v>
      </c>
      <c r="AC174" s="29">
        <f t="shared" ca="1" si="730"/>
        <v>0</v>
      </c>
      <c r="AD174" s="29">
        <f t="shared" ca="1" si="730"/>
        <v>0</v>
      </c>
      <c r="AE174" s="29">
        <f t="shared" ca="1" si="730"/>
        <v>0</v>
      </c>
      <c r="AF174" s="33" t="str">
        <f t="shared" ref="AF174" ca="1" si="731">IFERROR(INDEX(INDIRECT("'"&amp;D174&amp;"'!A1:T300"),MATCH(AL174,INDIRECT("'"&amp;D174&amp;"'!A1:A300"),0),10),"")</f>
        <v>Modified to reflect pilot scope</v>
      </c>
      <c r="AG174" s="38"/>
      <c r="AH174" s="39"/>
      <c r="AI174" s="28">
        <f t="shared" ref="AI174" ca="1" si="732">IFERROR(INDEX(INDIRECT("'"&amp;D174&amp;"'!A1:T300"),MATCH(AL174,INDIRECT("'"&amp;D174&amp;"'!A1:A300"),0),MATCH(AN174,INDIRECT("'"&amp;D174&amp;"'!A1:T1"),0)),"")</f>
        <v>0</v>
      </c>
      <c r="AJ174">
        <f t="shared" ref="AJ174" ca="1" si="733">IFERROR(INDEX(INDIRECT("'"&amp;D174&amp;"'!A1:T300"),MATCH(AM174,INDIRECT("'"&amp;D174&amp;"'!A1:A300"),0),MATCH(AN174,INDIRECT("'"&amp;D174&amp;"'!A1:T1"),0)),"")</f>
        <v>0</v>
      </c>
      <c r="AK174" s="28">
        <f t="shared" ref="AK174" ca="1" si="734">IFERROR(INDEX(INDIRECT("'"&amp;D174&amp;"'!A1:T300"),MATCH(AO174,INDIRECT("'"&amp;D174&amp;"'!A1:A300"),0),MATCH(AN174,INDIRECT("'"&amp;D174&amp;"'!A1:T1"),0)),"")</f>
        <v>0</v>
      </c>
      <c r="AL174" s="20" t="str">
        <f t="shared" ref="AL174" si="735">C174&amp;$AI$1</f>
        <v>ResidentialSteady State Participation Rate</v>
      </c>
      <c r="AM174" s="20" t="str">
        <f t="shared" ref="AM174" si="736">C174&amp;$AJ$1</f>
        <v xml:space="preserve">ResidentialProgram ramp up period </v>
      </c>
      <c r="AN174" s="20" t="str">
        <f t="shared" ref="AN174" si="737">"Market Potential"&amp;B174</f>
        <v>Market PotentialID</v>
      </c>
      <c r="AO174" s="20" t="str">
        <f t="shared" ref="AO174" si="738">C174&amp;$AK$1</f>
        <v>ResidentialProgram Dropout Rate (Attrition)</v>
      </c>
    </row>
    <row r="175" spans="1:41" x14ac:dyDescent="0.25">
      <c r="A175" s="2" t="str">
        <f t="shared" si="576"/>
        <v>IDResidentialPilot-CTA-2045 HPWHProgram Dropout Rate (Attrition)</v>
      </c>
      <c r="B175" t="s">
        <v>152</v>
      </c>
      <c r="C175" t="s">
        <v>13</v>
      </c>
      <c r="D175" t="s">
        <v>579</v>
      </c>
      <c r="E175" t="s">
        <v>75</v>
      </c>
      <c r="F175" t="s">
        <v>12</v>
      </c>
      <c r="G175" s="29">
        <f t="shared" ref="G175:V175" ca="1" si="739">$AK175</f>
        <v>0</v>
      </c>
      <c r="H175" s="29">
        <f t="shared" ca="1" si="739"/>
        <v>0</v>
      </c>
      <c r="I175" s="29">
        <f t="shared" ca="1" si="739"/>
        <v>0</v>
      </c>
      <c r="J175" s="29">
        <f t="shared" ca="1" si="739"/>
        <v>0</v>
      </c>
      <c r="K175" s="29">
        <f t="shared" ca="1" si="739"/>
        <v>0</v>
      </c>
      <c r="L175" s="29">
        <f t="shared" ca="1" si="739"/>
        <v>0</v>
      </c>
      <c r="M175" s="29">
        <f t="shared" ca="1" si="739"/>
        <v>0</v>
      </c>
      <c r="N175" s="29">
        <f t="shared" ca="1" si="739"/>
        <v>0</v>
      </c>
      <c r="O175" s="29">
        <f t="shared" ca="1" si="739"/>
        <v>0</v>
      </c>
      <c r="P175" s="29">
        <f t="shared" ca="1" si="739"/>
        <v>0</v>
      </c>
      <c r="Q175" s="29">
        <f t="shared" ca="1" si="739"/>
        <v>0</v>
      </c>
      <c r="R175" s="29">
        <f t="shared" ca="1" si="739"/>
        <v>0</v>
      </c>
      <c r="S175" s="29">
        <f t="shared" ca="1" si="739"/>
        <v>0</v>
      </c>
      <c r="T175" s="29">
        <f t="shared" ca="1" si="739"/>
        <v>0</v>
      </c>
      <c r="U175" s="29">
        <f t="shared" ca="1" si="739"/>
        <v>0</v>
      </c>
      <c r="V175" s="29">
        <f t="shared" ca="1" si="739"/>
        <v>0</v>
      </c>
      <c r="W175" s="29">
        <f t="shared" ref="W175:AE175" ca="1" si="740">$AK175</f>
        <v>0</v>
      </c>
      <c r="X175" s="29">
        <f t="shared" ca="1" si="740"/>
        <v>0</v>
      </c>
      <c r="Y175" s="29">
        <f t="shared" ca="1" si="740"/>
        <v>0</v>
      </c>
      <c r="Z175" s="29">
        <f t="shared" ca="1" si="740"/>
        <v>0</v>
      </c>
      <c r="AA175" s="29">
        <f t="shared" ca="1" si="740"/>
        <v>0</v>
      </c>
      <c r="AB175" s="29">
        <f t="shared" ca="1" si="740"/>
        <v>0</v>
      </c>
      <c r="AC175" s="29">
        <f t="shared" ca="1" si="740"/>
        <v>0</v>
      </c>
      <c r="AD175" s="29">
        <f t="shared" ca="1" si="740"/>
        <v>0</v>
      </c>
      <c r="AE175" s="29">
        <f t="shared" ca="1" si="740"/>
        <v>0</v>
      </c>
      <c r="AF175" s="33" t="str">
        <f t="shared" ref="AF175" ca="1" si="741">IFERROR(INDEX(INDIRECT("'"&amp;D175&amp;"'!A1:T300"),MATCH(AL175,INDIRECT("'"&amp;D175&amp;"'!A1:A300"),0),10),"")</f>
        <v>Modified to reflect pilot scope</v>
      </c>
      <c r="AG175" s="38"/>
      <c r="AH175" s="39"/>
      <c r="AI175" s="28">
        <f t="shared" ref="AI175" ca="1" si="742">IFERROR(INDEX(INDIRECT("'"&amp;D175&amp;"'!A1:T300"),MATCH(AL175,INDIRECT("'"&amp;D175&amp;"'!A1:A300"),0),MATCH(AN175,INDIRECT("'"&amp;D175&amp;"'!A1:T1"),0)),"")</f>
        <v>0</v>
      </c>
      <c r="AJ175">
        <f t="shared" ref="AJ175" ca="1" si="743">IFERROR(INDEX(INDIRECT("'"&amp;D175&amp;"'!A1:T300"),MATCH(AM175,INDIRECT("'"&amp;D175&amp;"'!A1:A300"),0),MATCH(AN175,INDIRECT("'"&amp;D175&amp;"'!A1:T1"),0)),"")</f>
        <v>0</v>
      </c>
      <c r="AK175" s="28">
        <f t="shared" ref="AK175" ca="1" si="744">IFERROR(INDEX(INDIRECT("'"&amp;D175&amp;"'!A1:T300"),MATCH(AO175,INDIRECT("'"&amp;D175&amp;"'!A1:A300"),0),MATCH(AN175,INDIRECT("'"&amp;D175&amp;"'!A1:T1"),0)),"")</f>
        <v>0</v>
      </c>
      <c r="AL175" s="20" t="str">
        <f t="shared" ref="AL175" si="745">C175&amp;$AI$1</f>
        <v>ResidentialSteady State Participation Rate</v>
      </c>
      <c r="AM175" s="20" t="str">
        <f t="shared" ref="AM175" si="746">C175&amp;$AJ$1</f>
        <v xml:space="preserve">ResidentialProgram ramp up period </v>
      </c>
      <c r="AN175" s="20" t="str">
        <f t="shared" ref="AN175" si="747">"Market Potential"&amp;B175</f>
        <v>Market PotentialID</v>
      </c>
      <c r="AO175" s="20" t="str">
        <f t="shared" ref="AO175" si="748">C175&amp;$AK$1</f>
        <v>ResidentialProgram Dropout Rate (Attrition)</v>
      </c>
    </row>
    <row r="176" spans="1:41" x14ac:dyDescent="0.25">
      <c r="A176" s="2" t="str">
        <f t="shared" si="576"/>
        <v>IDGeneral ServicePilot-CTA-2045 HPWHMarket Potential</v>
      </c>
      <c r="B176" t="s">
        <v>152</v>
      </c>
      <c r="C176" t="s">
        <v>232</v>
      </c>
      <c r="D176" t="s">
        <v>579</v>
      </c>
      <c r="E176" t="s">
        <v>284</v>
      </c>
      <c r="F176" t="s">
        <v>74</v>
      </c>
      <c r="G176" s="29">
        <f t="shared" ref="G176:V176" ca="1" si="749">$AI176*INDEX($AS$9:$BQ$32, MATCH($AJ176, $AR$9:$AR$32, 0),MATCH(G$1,$AS$8:$BQ$8,0))</f>
        <v>0</v>
      </c>
      <c r="H176" s="29">
        <f t="shared" ca="1" si="749"/>
        <v>0</v>
      </c>
      <c r="I176" s="29">
        <f t="shared" ca="1" si="749"/>
        <v>0</v>
      </c>
      <c r="J176" s="29">
        <f t="shared" ca="1" si="749"/>
        <v>0</v>
      </c>
      <c r="K176" s="29">
        <f t="shared" ca="1" si="749"/>
        <v>0</v>
      </c>
      <c r="L176" s="29">
        <f t="shared" ca="1" si="749"/>
        <v>0</v>
      </c>
      <c r="M176" s="29">
        <f t="shared" ca="1" si="749"/>
        <v>0</v>
      </c>
      <c r="N176" s="29">
        <f t="shared" ca="1" si="749"/>
        <v>0</v>
      </c>
      <c r="O176" s="29">
        <f t="shared" ca="1" si="749"/>
        <v>0</v>
      </c>
      <c r="P176" s="29">
        <f t="shared" ca="1" si="749"/>
        <v>0</v>
      </c>
      <c r="Q176" s="29">
        <f t="shared" ca="1" si="749"/>
        <v>0</v>
      </c>
      <c r="R176" s="29">
        <f t="shared" ca="1" si="749"/>
        <v>0</v>
      </c>
      <c r="S176" s="29">
        <f t="shared" ca="1" si="749"/>
        <v>0</v>
      </c>
      <c r="T176" s="29">
        <f t="shared" ca="1" si="749"/>
        <v>0</v>
      </c>
      <c r="U176" s="29">
        <f t="shared" ca="1" si="749"/>
        <v>0</v>
      </c>
      <c r="V176" s="29">
        <f t="shared" ca="1" si="749"/>
        <v>0</v>
      </c>
      <c r="W176" s="29">
        <f t="shared" ref="W176:AE176" ca="1" si="750">$AI176*INDEX($AS$9:$BQ$32, MATCH($AJ176, $AR$9:$AR$32, 0),MATCH(W$1,$AS$8:$BQ$8,0))</f>
        <v>0</v>
      </c>
      <c r="X176" s="29">
        <f t="shared" ca="1" si="750"/>
        <v>0</v>
      </c>
      <c r="Y176" s="29">
        <f t="shared" ca="1" si="750"/>
        <v>0</v>
      </c>
      <c r="Z176" s="29">
        <f t="shared" ca="1" si="750"/>
        <v>0</v>
      </c>
      <c r="AA176" s="29">
        <f t="shared" ca="1" si="750"/>
        <v>0</v>
      </c>
      <c r="AB176" s="29">
        <f t="shared" ca="1" si="750"/>
        <v>0</v>
      </c>
      <c r="AC176" s="29">
        <f t="shared" ca="1" si="750"/>
        <v>0</v>
      </c>
      <c r="AD176" s="29">
        <f t="shared" ca="1" si="750"/>
        <v>0</v>
      </c>
      <c r="AE176" s="29">
        <f t="shared" ca="1" si="750"/>
        <v>0</v>
      </c>
      <c r="AF176" s="33" t="str">
        <f t="shared" ref="AF176" ca="1" si="751">IFERROR(INDEX(INDIRECT("'"&amp;D176&amp;"'!A1:T300"),MATCH(AL176,INDIRECT("'"&amp;D176&amp;"'!A1:A300"),0),10),"")</f>
        <v>Modified to reflect pilot scope</v>
      </c>
      <c r="AG176" s="38"/>
      <c r="AH176" s="39"/>
      <c r="AI176" s="28">
        <f t="shared" ref="AI176" ca="1" si="752">IFERROR(INDEX(INDIRECT("'"&amp;D176&amp;"'!A1:T300"),MATCH(AL176,INDIRECT("'"&amp;D176&amp;"'!A1:A300"),0),MATCH(AN176,INDIRECT("'"&amp;D176&amp;"'!A1:T1"),0)),"")</f>
        <v>0</v>
      </c>
      <c r="AJ176">
        <f t="shared" ref="AJ176" ca="1" si="753">IFERROR(INDEX(INDIRECT("'"&amp;D176&amp;"'!A1:T300"),MATCH(AM176,INDIRECT("'"&amp;D176&amp;"'!A1:A300"),0),MATCH(AN176,INDIRECT("'"&amp;D176&amp;"'!A1:T1"),0)),"")</f>
        <v>0</v>
      </c>
      <c r="AK176" s="28">
        <f t="shared" ref="AK176" ca="1" si="754">IFERROR(INDEX(INDIRECT("'"&amp;D176&amp;"'!A1:T300"),MATCH(AO176,INDIRECT("'"&amp;D176&amp;"'!A1:A300"),0),MATCH(AN176,INDIRECT("'"&amp;D176&amp;"'!A1:T1"),0)),"")</f>
        <v>0</v>
      </c>
      <c r="AL176" s="20" t="str">
        <f t="shared" ref="AL176" si="755">C176&amp;$AI$1</f>
        <v>General ServiceSteady State Participation Rate</v>
      </c>
      <c r="AM176" s="20" t="str">
        <f t="shared" ref="AM176" si="756">C176&amp;$AJ$1</f>
        <v xml:space="preserve">General ServiceProgram ramp up period </v>
      </c>
      <c r="AN176" s="20" t="str">
        <f t="shared" ref="AN176" si="757">"Market Potential"&amp;B176</f>
        <v>Market PotentialID</v>
      </c>
      <c r="AO176" s="20" t="str">
        <f t="shared" ref="AO176" si="758">C176&amp;$AK$1</f>
        <v>General ServiceProgram Dropout Rate (Attrition)</v>
      </c>
    </row>
    <row r="177" spans="1:41" x14ac:dyDescent="0.25">
      <c r="A177" s="2" t="str">
        <f t="shared" si="576"/>
        <v>IDGeneral ServicePilot-CTA-2045 HPWHProgram Dropout Rate (Attrition)</v>
      </c>
      <c r="B177" t="s">
        <v>152</v>
      </c>
      <c r="C177" t="s">
        <v>232</v>
      </c>
      <c r="D177" t="s">
        <v>579</v>
      </c>
      <c r="E177" t="s">
        <v>75</v>
      </c>
      <c r="F177" t="s">
        <v>12</v>
      </c>
      <c r="G177" s="29">
        <f t="shared" ref="G177:V177" ca="1" si="759">$AK177</f>
        <v>0</v>
      </c>
      <c r="H177" s="29">
        <f t="shared" ca="1" si="759"/>
        <v>0</v>
      </c>
      <c r="I177" s="29">
        <f t="shared" ca="1" si="759"/>
        <v>0</v>
      </c>
      <c r="J177" s="29">
        <f t="shared" ca="1" si="759"/>
        <v>0</v>
      </c>
      <c r="K177" s="29">
        <f t="shared" ca="1" si="759"/>
        <v>0</v>
      </c>
      <c r="L177" s="29">
        <f t="shared" ca="1" si="759"/>
        <v>0</v>
      </c>
      <c r="M177" s="29">
        <f t="shared" ca="1" si="759"/>
        <v>0</v>
      </c>
      <c r="N177" s="29">
        <f t="shared" ca="1" si="759"/>
        <v>0</v>
      </c>
      <c r="O177" s="29">
        <f t="shared" ca="1" si="759"/>
        <v>0</v>
      </c>
      <c r="P177" s="29">
        <f t="shared" ca="1" si="759"/>
        <v>0</v>
      </c>
      <c r="Q177" s="29">
        <f t="shared" ca="1" si="759"/>
        <v>0</v>
      </c>
      <c r="R177" s="29">
        <f t="shared" ca="1" si="759"/>
        <v>0</v>
      </c>
      <c r="S177" s="29">
        <f t="shared" ca="1" si="759"/>
        <v>0</v>
      </c>
      <c r="T177" s="29">
        <f t="shared" ca="1" si="759"/>
        <v>0</v>
      </c>
      <c r="U177" s="29">
        <f t="shared" ca="1" si="759"/>
        <v>0</v>
      </c>
      <c r="V177" s="29">
        <f t="shared" ca="1" si="759"/>
        <v>0</v>
      </c>
      <c r="W177" s="29">
        <f t="shared" ref="W177:AE177" ca="1" si="760">$AK177</f>
        <v>0</v>
      </c>
      <c r="X177" s="29">
        <f t="shared" ca="1" si="760"/>
        <v>0</v>
      </c>
      <c r="Y177" s="29">
        <f t="shared" ca="1" si="760"/>
        <v>0</v>
      </c>
      <c r="Z177" s="29">
        <f t="shared" ca="1" si="760"/>
        <v>0</v>
      </c>
      <c r="AA177" s="29">
        <f t="shared" ca="1" si="760"/>
        <v>0</v>
      </c>
      <c r="AB177" s="29">
        <f t="shared" ca="1" si="760"/>
        <v>0</v>
      </c>
      <c r="AC177" s="29">
        <f t="shared" ca="1" si="760"/>
        <v>0</v>
      </c>
      <c r="AD177" s="29">
        <f t="shared" ca="1" si="760"/>
        <v>0</v>
      </c>
      <c r="AE177" s="29">
        <f t="shared" ca="1" si="760"/>
        <v>0</v>
      </c>
      <c r="AF177" s="33" t="str">
        <f t="shared" ref="AF177" ca="1" si="761">IFERROR(INDEX(INDIRECT("'"&amp;D177&amp;"'!A1:T300"),MATCH(AL177,INDIRECT("'"&amp;D177&amp;"'!A1:A300"),0),10),"")</f>
        <v>Modified to reflect pilot scope</v>
      </c>
      <c r="AG177" s="38"/>
      <c r="AH177" s="39"/>
      <c r="AI177" s="28">
        <f t="shared" ref="AI177" ca="1" si="762">IFERROR(INDEX(INDIRECT("'"&amp;D177&amp;"'!A1:T300"),MATCH(AL177,INDIRECT("'"&amp;D177&amp;"'!A1:A300"),0),MATCH(AN177,INDIRECT("'"&amp;D177&amp;"'!A1:T1"),0)),"")</f>
        <v>0</v>
      </c>
      <c r="AJ177">
        <f t="shared" ref="AJ177" ca="1" si="763">IFERROR(INDEX(INDIRECT("'"&amp;D177&amp;"'!A1:T300"),MATCH(AM177,INDIRECT("'"&amp;D177&amp;"'!A1:A300"),0),MATCH(AN177,INDIRECT("'"&amp;D177&amp;"'!A1:T1"),0)),"")</f>
        <v>0</v>
      </c>
      <c r="AK177" s="28">
        <f t="shared" ref="AK177" ca="1" si="764">IFERROR(INDEX(INDIRECT("'"&amp;D177&amp;"'!A1:T300"),MATCH(AO177,INDIRECT("'"&amp;D177&amp;"'!A1:A300"),0),MATCH(AN177,INDIRECT("'"&amp;D177&amp;"'!A1:T1"),0)),"")</f>
        <v>0</v>
      </c>
      <c r="AL177" s="20" t="str">
        <f t="shared" ref="AL177" si="765">C177&amp;$AI$1</f>
        <v>General ServiceSteady State Participation Rate</v>
      </c>
      <c r="AM177" s="20" t="str">
        <f t="shared" ref="AM177" si="766">C177&amp;$AJ$1</f>
        <v xml:space="preserve">General ServiceProgram ramp up period </v>
      </c>
      <c r="AN177" s="20" t="str">
        <f t="shared" ref="AN177" si="767">"Market Potential"&amp;B177</f>
        <v>Market PotentialID</v>
      </c>
      <c r="AO177" s="20" t="str">
        <f t="shared" ref="AO177" si="768">C177&amp;$AK$1</f>
        <v>General ServiceProgram Dropout Rate (Attrition)</v>
      </c>
    </row>
    <row r="178" spans="1:41" x14ac:dyDescent="0.25">
      <c r="A178" s="2" t="str">
        <f t="shared" si="576"/>
        <v>IDResidentialPilot-Ancillary HPWHMarket Potential</v>
      </c>
      <c r="B178" t="s">
        <v>152</v>
      </c>
      <c r="C178" t="s">
        <v>13</v>
      </c>
      <c r="D178" t="s">
        <v>580</v>
      </c>
      <c r="E178" t="s">
        <v>284</v>
      </c>
      <c r="F178" t="s">
        <v>74</v>
      </c>
      <c r="G178" s="29">
        <f t="shared" ref="G178:V178" ca="1" si="769">$AI178*INDEX($AS$9:$BQ$32, MATCH($AJ178, $AR$9:$AR$32, 0),MATCH(G$1,$AS$8:$BQ$8,0))</f>
        <v>0</v>
      </c>
      <c r="H178" s="29">
        <f t="shared" ca="1" si="769"/>
        <v>0</v>
      </c>
      <c r="I178" s="29">
        <f t="shared" ca="1" si="769"/>
        <v>0</v>
      </c>
      <c r="J178" s="29">
        <f t="shared" ca="1" si="769"/>
        <v>0</v>
      </c>
      <c r="K178" s="29">
        <f t="shared" ca="1" si="769"/>
        <v>0</v>
      </c>
      <c r="L178" s="29">
        <f t="shared" ca="1" si="769"/>
        <v>0</v>
      </c>
      <c r="M178" s="29">
        <f t="shared" ca="1" si="769"/>
        <v>0</v>
      </c>
      <c r="N178" s="29">
        <f t="shared" ca="1" si="769"/>
        <v>0</v>
      </c>
      <c r="O178" s="29">
        <f t="shared" ca="1" si="769"/>
        <v>0</v>
      </c>
      <c r="P178" s="29">
        <f t="shared" ca="1" si="769"/>
        <v>0</v>
      </c>
      <c r="Q178" s="29">
        <f t="shared" ca="1" si="769"/>
        <v>0</v>
      </c>
      <c r="R178" s="29">
        <f t="shared" ca="1" si="769"/>
        <v>0</v>
      </c>
      <c r="S178" s="29">
        <f t="shared" ca="1" si="769"/>
        <v>0</v>
      </c>
      <c r="T178" s="29">
        <f t="shared" ca="1" si="769"/>
        <v>0</v>
      </c>
      <c r="U178" s="29">
        <f t="shared" ca="1" si="769"/>
        <v>0</v>
      </c>
      <c r="V178" s="29">
        <f t="shared" ca="1" si="769"/>
        <v>0</v>
      </c>
      <c r="W178" s="29">
        <f t="shared" ref="W178:AE178" ca="1" si="770">$AI178*INDEX($AS$9:$BQ$32, MATCH($AJ178, $AR$9:$AR$32, 0),MATCH(W$1,$AS$8:$BQ$8,0))</f>
        <v>0</v>
      </c>
      <c r="X178" s="29">
        <f t="shared" ca="1" si="770"/>
        <v>0</v>
      </c>
      <c r="Y178" s="29">
        <f t="shared" ca="1" si="770"/>
        <v>0</v>
      </c>
      <c r="Z178" s="29">
        <f t="shared" ca="1" si="770"/>
        <v>0</v>
      </c>
      <c r="AA178" s="29">
        <f t="shared" ca="1" si="770"/>
        <v>0</v>
      </c>
      <c r="AB178" s="29">
        <f t="shared" ca="1" si="770"/>
        <v>0</v>
      </c>
      <c r="AC178" s="29">
        <f t="shared" ca="1" si="770"/>
        <v>0</v>
      </c>
      <c r="AD178" s="29">
        <f t="shared" ca="1" si="770"/>
        <v>0</v>
      </c>
      <c r="AE178" s="29">
        <f t="shared" ca="1" si="770"/>
        <v>0</v>
      </c>
      <c r="AF178" s="33" t="str">
        <f t="shared" ref="AF178" ca="1" si="771">IFERROR(INDEX(INDIRECT("'"&amp;D178&amp;"'!A1:T300"),MATCH(AL178,INDIRECT("'"&amp;D178&amp;"'!A1:A300"),0),10),"")</f>
        <v>Modified to reflect pilot scope</v>
      </c>
      <c r="AG178" s="38"/>
      <c r="AH178" s="39"/>
      <c r="AI178" s="28">
        <f t="shared" ref="AI178" ca="1" si="772">IFERROR(INDEX(INDIRECT("'"&amp;D178&amp;"'!A1:T300"),MATCH(AL178,INDIRECT("'"&amp;D178&amp;"'!A1:A300"),0),MATCH(AN178,INDIRECT("'"&amp;D178&amp;"'!A1:T1"),0)),"")</f>
        <v>0</v>
      </c>
      <c r="AJ178">
        <f t="shared" ref="AJ178" ca="1" si="773">IFERROR(INDEX(INDIRECT("'"&amp;D178&amp;"'!A1:T300"),MATCH(AM178,INDIRECT("'"&amp;D178&amp;"'!A1:A300"),0),MATCH(AN178,INDIRECT("'"&amp;D178&amp;"'!A1:T1"),0)),"")</f>
        <v>0</v>
      </c>
      <c r="AK178" s="28">
        <f t="shared" ref="AK178" ca="1" si="774">IFERROR(INDEX(INDIRECT("'"&amp;D178&amp;"'!A1:T300"),MATCH(AO178,INDIRECT("'"&amp;D178&amp;"'!A1:A300"),0),MATCH(AN178,INDIRECT("'"&amp;D178&amp;"'!A1:T1"),0)),"")</f>
        <v>0</v>
      </c>
      <c r="AL178" s="20" t="str">
        <f t="shared" ref="AL178" si="775">C178&amp;$AI$1</f>
        <v>ResidentialSteady State Participation Rate</v>
      </c>
      <c r="AM178" s="20" t="str">
        <f t="shared" ref="AM178" si="776">C178&amp;$AJ$1</f>
        <v xml:space="preserve">ResidentialProgram ramp up period </v>
      </c>
      <c r="AN178" s="20" t="str">
        <f t="shared" ref="AN178" si="777">"Market Potential"&amp;B178</f>
        <v>Market PotentialID</v>
      </c>
      <c r="AO178" s="20" t="str">
        <f t="shared" ref="AO178" si="778">C178&amp;$AK$1</f>
        <v>ResidentialProgram Dropout Rate (Attrition)</v>
      </c>
    </row>
    <row r="179" spans="1:41" x14ac:dyDescent="0.25">
      <c r="A179" s="2" t="str">
        <f t="shared" si="576"/>
        <v>IDResidentialPilot-Ancillary HPWHProgram Dropout Rate (Attrition)</v>
      </c>
      <c r="B179" t="s">
        <v>152</v>
      </c>
      <c r="C179" t="s">
        <v>13</v>
      </c>
      <c r="D179" t="s">
        <v>580</v>
      </c>
      <c r="E179" t="s">
        <v>75</v>
      </c>
      <c r="F179" t="s">
        <v>12</v>
      </c>
      <c r="G179" s="29">
        <f t="shared" ref="G179:V179" ca="1" si="779">$AK179</f>
        <v>0</v>
      </c>
      <c r="H179" s="29">
        <f t="shared" ca="1" si="779"/>
        <v>0</v>
      </c>
      <c r="I179" s="29">
        <f t="shared" ca="1" si="779"/>
        <v>0</v>
      </c>
      <c r="J179" s="29">
        <f t="shared" ca="1" si="779"/>
        <v>0</v>
      </c>
      <c r="K179" s="29">
        <f t="shared" ca="1" si="779"/>
        <v>0</v>
      </c>
      <c r="L179" s="29">
        <f t="shared" ca="1" si="779"/>
        <v>0</v>
      </c>
      <c r="M179" s="29">
        <f t="shared" ca="1" si="779"/>
        <v>0</v>
      </c>
      <c r="N179" s="29">
        <f t="shared" ca="1" si="779"/>
        <v>0</v>
      </c>
      <c r="O179" s="29">
        <f t="shared" ca="1" si="779"/>
        <v>0</v>
      </c>
      <c r="P179" s="29">
        <f t="shared" ca="1" si="779"/>
        <v>0</v>
      </c>
      <c r="Q179" s="29">
        <f t="shared" ca="1" si="779"/>
        <v>0</v>
      </c>
      <c r="R179" s="29">
        <f t="shared" ca="1" si="779"/>
        <v>0</v>
      </c>
      <c r="S179" s="29">
        <f t="shared" ca="1" si="779"/>
        <v>0</v>
      </c>
      <c r="T179" s="29">
        <f t="shared" ca="1" si="779"/>
        <v>0</v>
      </c>
      <c r="U179" s="29">
        <f t="shared" ca="1" si="779"/>
        <v>0</v>
      </c>
      <c r="V179" s="29">
        <f t="shared" ca="1" si="779"/>
        <v>0</v>
      </c>
      <c r="W179" s="29">
        <f t="shared" ref="W179:AE179" ca="1" si="780">$AK179</f>
        <v>0</v>
      </c>
      <c r="X179" s="29">
        <f t="shared" ca="1" si="780"/>
        <v>0</v>
      </c>
      <c r="Y179" s="29">
        <f t="shared" ca="1" si="780"/>
        <v>0</v>
      </c>
      <c r="Z179" s="29">
        <f t="shared" ca="1" si="780"/>
        <v>0</v>
      </c>
      <c r="AA179" s="29">
        <f t="shared" ca="1" si="780"/>
        <v>0</v>
      </c>
      <c r="AB179" s="29">
        <f t="shared" ca="1" si="780"/>
        <v>0</v>
      </c>
      <c r="AC179" s="29">
        <f t="shared" ca="1" si="780"/>
        <v>0</v>
      </c>
      <c r="AD179" s="29">
        <f t="shared" ca="1" si="780"/>
        <v>0</v>
      </c>
      <c r="AE179" s="29">
        <f t="shared" ca="1" si="780"/>
        <v>0</v>
      </c>
      <c r="AF179" s="33" t="str">
        <f t="shared" ref="AF179" ca="1" si="781">IFERROR(INDEX(INDIRECT("'"&amp;D179&amp;"'!A1:T300"),MATCH(AL179,INDIRECT("'"&amp;D179&amp;"'!A1:A300"),0),10),"")</f>
        <v>Modified to reflect pilot scope</v>
      </c>
      <c r="AG179" s="38"/>
      <c r="AH179" s="39"/>
      <c r="AI179" s="28">
        <f t="shared" ref="AI179" ca="1" si="782">IFERROR(INDEX(INDIRECT("'"&amp;D179&amp;"'!A1:T300"),MATCH(AL179,INDIRECT("'"&amp;D179&amp;"'!A1:A300"),0),MATCH(AN179,INDIRECT("'"&amp;D179&amp;"'!A1:T1"),0)),"")</f>
        <v>0</v>
      </c>
      <c r="AJ179">
        <f t="shared" ref="AJ179" ca="1" si="783">IFERROR(INDEX(INDIRECT("'"&amp;D179&amp;"'!A1:T300"),MATCH(AM179,INDIRECT("'"&amp;D179&amp;"'!A1:A300"),0),MATCH(AN179,INDIRECT("'"&amp;D179&amp;"'!A1:T1"),0)),"")</f>
        <v>0</v>
      </c>
      <c r="AK179" s="28">
        <f t="shared" ref="AK179" ca="1" si="784">IFERROR(INDEX(INDIRECT("'"&amp;D179&amp;"'!A1:T300"),MATCH(AO179,INDIRECT("'"&amp;D179&amp;"'!A1:A300"),0),MATCH(AN179,INDIRECT("'"&amp;D179&amp;"'!A1:T1"),0)),"")</f>
        <v>0</v>
      </c>
      <c r="AL179" s="20" t="str">
        <f t="shared" ref="AL179" si="785">C179&amp;$AI$1</f>
        <v>ResidentialSteady State Participation Rate</v>
      </c>
      <c r="AM179" s="20" t="str">
        <f t="shared" ref="AM179" si="786">C179&amp;$AJ$1</f>
        <v xml:space="preserve">ResidentialProgram ramp up period </v>
      </c>
      <c r="AN179" s="20" t="str">
        <f t="shared" ref="AN179" si="787">"Market Potential"&amp;B179</f>
        <v>Market PotentialID</v>
      </c>
      <c r="AO179" s="20" t="str">
        <f t="shared" ref="AO179" si="788">C179&amp;$AK$1</f>
        <v>ResidentialProgram Dropout Rate (Attrition)</v>
      </c>
    </row>
    <row r="180" spans="1:41" x14ac:dyDescent="0.25">
      <c r="A180" s="2" t="str">
        <f t="shared" si="576"/>
        <v>IDGeneral ServicePilot-Ancillary HPWHMarket Potential</v>
      </c>
      <c r="B180" t="s">
        <v>152</v>
      </c>
      <c r="C180" t="s">
        <v>232</v>
      </c>
      <c r="D180" t="s">
        <v>580</v>
      </c>
      <c r="E180" t="s">
        <v>284</v>
      </c>
      <c r="F180" t="s">
        <v>74</v>
      </c>
      <c r="G180" s="29">
        <f t="shared" ref="G180:V180" ca="1" si="789">$AI180*INDEX($AS$9:$BQ$32, MATCH($AJ180, $AR$9:$AR$32, 0),MATCH(G$1,$AS$8:$BQ$8,0))</f>
        <v>0</v>
      </c>
      <c r="H180" s="29">
        <f t="shared" ca="1" si="789"/>
        <v>0</v>
      </c>
      <c r="I180" s="29">
        <f t="shared" ca="1" si="789"/>
        <v>0</v>
      </c>
      <c r="J180" s="29">
        <f t="shared" ca="1" si="789"/>
        <v>0</v>
      </c>
      <c r="K180" s="29">
        <f t="shared" ca="1" si="789"/>
        <v>0</v>
      </c>
      <c r="L180" s="29">
        <f t="shared" ca="1" si="789"/>
        <v>0</v>
      </c>
      <c r="M180" s="29">
        <f t="shared" ca="1" si="789"/>
        <v>0</v>
      </c>
      <c r="N180" s="29">
        <f t="shared" ca="1" si="789"/>
        <v>0</v>
      </c>
      <c r="O180" s="29">
        <f t="shared" ca="1" si="789"/>
        <v>0</v>
      </c>
      <c r="P180" s="29">
        <f t="shared" ca="1" si="789"/>
        <v>0</v>
      </c>
      <c r="Q180" s="29">
        <f t="shared" ca="1" si="789"/>
        <v>0</v>
      </c>
      <c r="R180" s="29">
        <f t="shared" ca="1" si="789"/>
        <v>0</v>
      </c>
      <c r="S180" s="29">
        <f t="shared" ca="1" si="789"/>
        <v>0</v>
      </c>
      <c r="T180" s="29">
        <f t="shared" ca="1" si="789"/>
        <v>0</v>
      </c>
      <c r="U180" s="29">
        <f t="shared" ca="1" si="789"/>
        <v>0</v>
      </c>
      <c r="V180" s="29">
        <f t="shared" ca="1" si="789"/>
        <v>0</v>
      </c>
      <c r="W180" s="29">
        <f t="shared" ref="W180:AE180" ca="1" si="790">$AI180*INDEX($AS$9:$BQ$32, MATCH($AJ180, $AR$9:$AR$32, 0),MATCH(W$1,$AS$8:$BQ$8,0))</f>
        <v>0</v>
      </c>
      <c r="X180" s="29">
        <f t="shared" ca="1" si="790"/>
        <v>0</v>
      </c>
      <c r="Y180" s="29">
        <f t="shared" ca="1" si="790"/>
        <v>0</v>
      </c>
      <c r="Z180" s="29">
        <f t="shared" ca="1" si="790"/>
        <v>0</v>
      </c>
      <c r="AA180" s="29">
        <f t="shared" ca="1" si="790"/>
        <v>0</v>
      </c>
      <c r="AB180" s="29">
        <f t="shared" ca="1" si="790"/>
        <v>0</v>
      </c>
      <c r="AC180" s="29">
        <f t="shared" ca="1" si="790"/>
        <v>0</v>
      </c>
      <c r="AD180" s="29">
        <f t="shared" ca="1" si="790"/>
        <v>0</v>
      </c>
      <c r="AE180" s="29">
        <f t="shared" ca="1" si="790"/>
        <v>0</v>
      </c>
      <c r="AF180" s="33" t="str">
        <f t="shared" ref="AF180" ca="1" si="791">IFERROR(INDEX(INDIRECT("'"&amp;D180&amp;"'!A1:T300"),MATCH(AL180,INDIRECT("'"&amp;D180&amp;"'!A1:A300"),0),10),"")</f>
        <v>Modified to reflect pilot scope</v>
      </c>
      <c r="AG180" s="38"/>
      <c r="AH180" s="39"/>
      <c r="AI180" s="28">
        <f t="shared" ref="AI180" ca="1" si="792">IFERROR(INDEX(INDIRECT("'"&amp;D180&amp;"'!A1:T300"),MATCH(AL180,INDIRECT("'"&amp;D180&amp;"'!A1:A300"),0),MATCH(AN180,INDIRECT("'"&amp;D180&amp;"'!A1:T1"),0)),"")</f>
        <v>0</v>
      </c>
      <c r="AJ180">
        <f t="shared" ref="AJ180" ca="1" si="793">IFERROR(INDEX(INDIRECT("'"&amp;D180&amp;"'!A1:T300"),MATCH(AM180,INDIRECT("'"&amp;D180&amp;"'!A1:A300"),0),MATCH(AN180,INDIRECT("'"&amp;D180&amp;"'!A1:T1"),0)),"")</f>
        <v>0</v>
      </c>
      <c r="AK180" s="28">
        <f t="shared" ref="AK180" ca="1" si="794">IFERROR(INDEX(INDIRECT("'"&amp;D180&amp;"'!A1:T300"),MATCH(AO180,INDIRECT("'"&amp;D180&amp;"'!A1:A300"),0),MATCH(AN180,INDIRECT("'"&amp;D180&amp;"'!A1:T1"),0)),"")</f>
        <v>0</v>
      </c>
      <c r="AL180" s="20" t="str">
        <f t="shared" ref="AL180" si="795">C180&amp;$AI$1</f>
        <v>General ServiceSteady State Participation Rate</v>
      </c>
      <c r="AM180" s="20" t="str">
        <f t="shared" ref="AM180" si="796">C180&amp;$AJ$1</f>
        <v xml:space="preserve">General ServiceProgram ramp up period </v>
      </c>
      <c r="AN180" s="20" t="str">
        <f t="shared" ref="AN180" si="797">"Market Potential"&amp;B180</f>
        <v>Market PotentialID</v>
      </c>
      <c r="AO180" s="20" t="str">
        <f t="shared" ref="AO180" si="798">C180&amp;$AK$1</f>
        <v>General ServiceProgram Dropout Rate (Attrition)</v>
      </c>
    </row>
    <row r="181" spans="1:41" x14ac:dyDescent="0.25">
      <c r="A181" s="2" t="str">
        <f t="shared" si="576"/>
        <v>IDGeneral ServicePilot-Ancillary HPWHProgram Dropout Rate (Attrition)</v>
      </c>
      <c r="B181" t="s">
        <v>152</v>
      </c>
      <c r="C181" t="s">
        <v>232</v>
      </c>
      <c r="D181" t="s">
        <v>580</v>
      </c>
      <c r="E181" t="s">
        <v>75</v>
      </c>
      <c r="F181" t="s">
        <v>12</v>
      </c>
      <c r="G181" s="29">
        <f t="shared" ref="G181:V181" ca="1" si="799">$AK181</f>
        <v>0</v>
      </c>
      <c r="H181" s="29">
        <f t="shared" ca="1" si="799"/>
        <v>0</v>
      </c>
      <c r="I181" s="29">
        <f t="shared" ca="1" si="799"/>
        <v>0</v>
      </c>
      <c r="J181" s="29">
        <f t="shared" ca="1" si="799"/>
        <v>0</v>
      </c>
      <c r="K181" s="29">
        <f t="shared" ca="1" si="799"/>
        <v>0</v>
      </c>
      <c r="L181" s="29">
        <f t="shared" ca="1" si="799"/>
        <v>0</v>
      </c>
      <c r="M181" s="29">
        <f t="shared" ca="1" si="799"/>
        <v>0</v>
      </c>
      <c r="N181" s="29">
        <f t="shared" ca="1" si="799"/>
        <v>0</v>
      </c>
      <c r="O181" s="29">
        <f t="shared" ca="1" si="799"/>
        <v>0</v>
      </c>
      <c r="P181" s="29">
        <f t="shared" ca="1" si="799"/>
        <v>0</v>
      </c>
      <c r="Q181" s="29">
        <f t="shared" ca="1" si="799"/>
        <v>0</v>
      </c>
      <c r="R181" s="29">
        <f t="shared" ca="1" si="799"/>
        <v>0</v>
      </c>
      <c r="S181" s="29">
        <f t="shared" ca="1" si="799"/>
        <v>0</v>
      </c>
      <c r="T181" s="29">
        <f t="shared" ca="1" si="799"/>
        <v>0</v>
      </c>
      <c r="U181" s="29">
        <f t="shared" ca="1" si="799"/>
        <v>0</v>
      </c>
      <c r="V181" s="29">
        <f t="shared" ca="1" si="799"/>
        <v>0</v>
      </c>
      <c r="W181" s="29">
        <f t="shared" ref="W181:AE181" ca="1" si="800">$AK181</f>
        <v>0</v>
      </c>
      <c r="X181" s="29">
        <f t="shared" ca="1" si="800"/>
        <v>0</v>
      </c>
      <c r="Y181" s="29">
        <f t="shared" ca="1" si="800"/>
        <v>0</v>
      </c>
      <c r="Z181" s="29">
        <f t="shared" ca="1" si="800"/>
        <v>0</v>
      </c>
      <c r="AA181" s="29">
        <f t="shared" ca="1" si="800"/>
        <v>0</v>
      </c>
      <c r="AB181" s="29">
        <f t="shared" ca="1" si="800"/>
        <v>0</v>
      </c>
      <c r="AC181" s="29">
        <f t="shared" ca="1" si="800"/>
        <v>0</v>
      </c>
      <c r="AD181" s="29">
        <f t="shared" ca="1" si="800"/>
        <v>0</v>
      </c>
      <c r="AE181" s="29">
        <f t="shared" ca="1" si="800"/>
        <v>0</v>
      </c>
      <c r="AF181" s="33" t="str">
        <f t="shared" ref="AF181" ca="1" si="801">IFERROR(INDEX(INDIRECT("'"&amp;D181&amp;"'!A1:T300"),MATCH(AL181,INDIRECT("'"&amp;D181&amp;"'!A1:A300"),0),10),"")</f>
        <v>Modified to reflect pilot scope</v>
      </c>
      <c r="AG181" s="38"/>
      <c r="AH181" s="39"/>
      <c r="AI181" s="28">
        <f t="shared" ref="AI181" ca="1" si="802">IFERROR(INDEX(INDIRECT("'"&amp;D181&amp;"'!A1:T300"),MATCH(AL181,INDIRECT("'"&amp;D181&amp;"'!A1:A300"),0),MATCH(AN181,INDIRECT("'"&amp;D181&amp;"'!A1:T1"),0)),"")</f>
        <v>0</v>
      </c>
      <c r="AJ181">
        <f t="shared" ref="AJ181" ca="1" si="803">IFERROR(INDEX(INDIRECT("'"&amp;D181&amp;"'!A1:T300"),MATCH(AM181,INDIRECT("'"&amp;D181&amp;"'!A1:A300"),0),MATCH(AN181,INDIRECT("'"&amp;D181&amp;"'!A1:T1"),0)),"")</f>
        <v>0</v>
      </c>
      <c r="AK181" s="28">
        <f t="shared" ref="AK181" ca="1" si="804">IFERROR(INDEX(INDIRECT("'"&amp;D181&amp;"'!A1:T300"),MATCH(AO181,INDIRECT("'"&amp;D181&amp;"'!A1:A300"),0),MATCH(AN181,INDIRECT("'"&amp;D181&amp;"'!A1:T1"),0)),"")</f>
        <v>0</v>
      </c>
      <c r="AL181" s="20" t="str">
        <f t="shared" ref="AL181" si="805">C181&amp;$AI$1</f>
        <v>General ServiceSteady State Participation Rate</v>
      </c>
      <c r="AM181" s="20" t="str">
        <f t="shared" ref="AM181" si="806">C181&amp;$AJ$1</f>
        <v xml:space="preserve">General ServiceProgram ramp up period </v>
      </c>
      <c r="AN181" s="20" t="str">
        <f t="shared" ref="AN181" si="807">"Market Potential"&amp;B181</f>
        <v>Market PotentialID</v>
      </c>
      <c r="AO181" s="20" t="str">
        <f t="shared" ref="AO181" si="808">C181&amp;$AK$1</f>
        <v>General ServiceProgram Dropout Rate (Attrition)</v>
      </c>
    </row>
    <row r="182" spans="1:41" x14ac:dyDescent="0.25">
      <c r="A182" s="2" t="str">
        <f t="shared" si="576"/>
        <v>IDResidentialParent-CTA-2045 HPWHMarket Potential</v>
      </c>
      <c r="B182" t="s">
        <v>152</v>
      </c>
      <c r="C182" t="s">
        <v>13</v>
      </c>
      <c r="D182" t="s">
        <v>573</v>
      </c>
      <c r="E182" t="s">
        <v>284</v>
      </c>
      <c r="F182" t="s">
        <v>74</v>
      </c>
      <c r="G182" s="29">
        <f t="shared" ref="G182:V182" ca="1" si="809">$AI182*INDEX($AS$9:$BQ$32, MATCH($AJ182, $AR$9:$AR$32, 0),MATCH(G$1,$AS$8:$BQ$8,0))</f>
        <v>0</v>
      </c>
      <c r="H182" s="29">
        <f t="shared" ca="1" si="809"/>
        <v>0</v>
      </c>
      <c r="I182" s="29">
        <f t="shared" ca="1" si="809"/>
        <v>0</v>
      </c>
      <c r="J182" s="29">
        <f t="shared" ca="1" si="809"/>
        <v>0</v>
      </c>
      <c r="K182" s="29">
        <f t="shared" ca="1" si="809"/>
        <v>0</v>
      </c>
      <c r="L182" s="29">
        <f t="shared" ca="1" si="809"/>
        <v>0</v>
      </c>
      <c r="M182" s="29">
        <f t="shared" ca="1" si="809"/>
        <v>0</v>
      </c>
      <c r="N182" s="29">
        <f t="shared" ca="1" si="809"/>
        <v>0</v>
      </c>
      <c r="O182" s="29">
        <f t="shared" ca="1" si="809"/>
        <v>0</v>
      </c>
      <c r="P182" s="29">
        <f t="shared" ca="1" si="809"/>
        <v>0</v>
      </c>
      <c r="Q182" s="29">
        <f t="shared" ca="1" si="809"/>
        <v>0</v>
      </c>
      <c r="R182" s="29">
        <f t="shared" ca="1" si="809"/>
        <v>0</v>
      </c>
      <c r="S182" s="29">
        <f t="shared" ca="1" si="809"/>
        <v>0</v>
      </c>
      <c r="T182" s="29">
        <f t="shared" ca="1" si="809"/>
        <v>0</v>
      </c>
      <c r="U182" s="29">
        <f t="shared" ca="1" si="809"/>
        <v>0</v>
      </c>
      <c r="V182" s="29">
        <f t="shared" ca="1" si="809"/>
        <v>0</v>
      </c>
      <c r="W182" s="29">
        <f t="shared" ref="W182:AE182" ca="1" si="810">$AI182*INDEX($AS$9:$BQ$32, MATCH($AJ182, $AR$9:$AR$32, 0),MATCH(W$1,$AS$8:$BQ$8,0))</f>
        <v>0</v>
      </c>
      <c r="X182" s="29">
        <f t="shared" ca="1" si="810"/>
        <v>0</v>
      </c>
      <c r="Y182" s="29">
        <f t="shared" ca="1" si="810"/>
        <v>0</v>
      </c>
      <c r="Z182" s="29">
        <f t="shared" ca="1" si="810"/>
        <v>0</v>
      </c>
      <c r="AA182" s="29">
        <f t="shared" ca="1" si="810"/>
        <v>0</v>
      </c>
      <c r="AB182" s="29">
        <f t="shared" ca="1" si="810"/>
        <v>0</v>
      </c>
      <c r="AC182" s="29">
        <f t="shared" ca="1" si="810"/>
        <v>0</v>
      </c>
      <c r="AD182" s="29">
        <f t="shared" ca="1" si="810"/>
        <v>0</v>
      </c>
      <c r="AE182" s="29">
        <f t="shared" ca="1" si="810"/>
        <v>0</v>
      </c>
      <c r="AF182" s="33" t="str">
        <f t="shared" ref="AF182" ca="1" si="811">IFERROR(INDEX(INDIRECT("'"&amp;D182&amp;"'!A1:T300"),MATCH(AL182,INDIRECT("'"&amp;D182&amp;"'!A1:A300"),0),10),"")</f>
        <v>NWPC Electric Resistance Grid-Ready Summer/Winter Participation- 10 yr ramp rate</v>
      </c>
      <c r="AG182" s="38"/>
      <c r="AH182" s="39"/>
      <c r="AI182" s="28">
        <f t="shared" ref="AI182" ca="1" si="812">IFERROR(INDEX(INDIRECT("'"&amp;D182&amp;"'!A1:T300"),MATCH(AL182,INDIRECT("'"&amp;D182&amp;"'!A1:A300"),0),MATCH(AN182,INDIRECT("'"&amp;D182&amp;"'!A1:T1"),0)),"")</f>
        <v>0</v>
      </c>
      <c r="AJ182">
        <f t="shared" ref="AJ182" ca="1" si="813">IFERROR(INDEX(INDIRECT("'"&amp;D182&amp;"'!A1:T300"),MATCH(AM182,INDIRECT("'"&amp;D182&amp;"'!A1:A300"),0),MATCH(AN182,INDIRECT("'"&amp;D182&amp;"'!A1:T1"),0)),"")</f>
        <v>0</v>
      </c>
      <c r="AK182" s="28">
        <f t="shared" ref="AK182" ca="1" si="814">IFERROR(INDEX(INDIRECT("'"&amp;D182&amp;"'!A1:T300"),MATCH(AO182,INDIRECT("'"&amp;D182&amp;"'!A1:A300"),0),MATCH(AN182,INDIRECT("'"&amp;D182&amp;"'!A1:T1"),0)),"")</f>
        <v>0</v>
      </c>
      <c r="AL182" s="20" t="str">
        <f t="shared" ref="AL182" si="815">C182&amp;$AI$1</f>
        <v>ResidentialSteady State Participation Rate</v>
      </c>
      <c r="AM182" s="20" t="str">
        <f t="shared" ref="AM182" si="816">C182&amp;$AJ$1</f>
        <v xml:space="preserve">ResidentialProgram ramp up period </v>
      </c>
      <c r="AN182" s="20" t="str">
        <f t="shared" ref="AN182" si="817">"Market Potential"&amp;B182</f>
        <v>Market PotentialID</v>
      </c>
      <c r="AO182" s="20" t="str">
        <f t="shared" ref="AO182" si="818">C182&amp;$AK$1</f>
        <v>ResidentialProgram Dropout Rate (Attrition)</v>
      </c>
    </row>
    <row r="183" spans="1:41" x14ac:dyDescent="0.25">
      <c r="A183" s="2" t="str">
        <f t="shared" si="576"/>
        <v>IDResidentialParent-CTA-2045 HPWHProgram Dropout Rate (Attrition)</v>
      </c>
      <c r="B183" t="s">
        <v>152</v>
      </c>
      <c r="C183" t="s">
        <v>13</v>
      </c>
      <c r="D183" t="s">
        <v>573</v>
      </c>
      <c r="E183" t="s">
        <v>75</v>
      </c>
      <c r="F183" t="s">
        <v>12</v>
      </c>
      <c r="G183" s="29">
        <f t="shared" ref="G183:V183" ca="1" si="819">$AK183</f>
        <v>0</v>
      </c>
      <c r="H183" s="29">
        <f t="shared" ca="1" si="819"/>
        <v>0</v>
      </c>
      <c r="I183" s="29">
        <f t="shared" ca="1" si="819"/>
        <v>0</v>
      </c>
      <c r="J183" s="29">
        <f t="shared" ca="1" si="819"/>
        <v>0</v>
      </c>
      <c r="K183" s="29">
        <f t="shared" ca="1" si="819"/>
        <v>0</v>
      </c>
      <c r="L183" s="29">
        <f t="shared" ca="1" si="819"/>
        <v>0</v>
      </c>
      <c r="M183" s="29">
        <f t="shared" ca="1" si="819"/>
        <v>0</v>
      </c>
      <c r="N183" s="29">
        <f t="shared" ca="1" si="819"/>
        <v>0</v>
      </c>
      <c r="O183" s="29">
        <f t="shared" ca="1" si="819"/>
        <v>0</v>
      </c>
      <c r="P183" s="29">
        <f t="shared" ca="1" si="819"/>
        <v>0</v>
      </c>
      <c r="Q183" s="29">
        <f t="shared" ca="1" si="819"/>
        <v>0</v>
      </c>
      <c r="R183" s="29">
        <f t="shared" ca="1" si="819"/>
        <v>0</v>
      </c>
      <c r="S183" s="29">
        <f t="shared" ca="1" si="819"/>
        <v>0</v>
      </c>
      <c r="T183" s="29">
        <f t="shared" ca="1" si="819"/>
        <v>0</v>
      </c>
      <c r="U183" s="29">
        <f t="shared" ca="1" si="819"/>
        <v>0</v>
      </c>
      <c r="V183" s="29">
        <f t="shared" ca="1" si="819"/>
        <v>0</v>
      </c>
      <c r="W183" s="29">
        <f t="shared" ref="W183:AE183" ca="1" si="820">$AK183</f>
        <v>0</v>
      </c>
      <c r="X183" s="29">
        <f t="shared" ca="1" si="820"/>
        <v>0</v>
      </c>
      <c r="Y183" s="29">
        <f t="shared" ca="1" si="820"/>
        <v>0</v>
      </c>
      <c r="Z183" s="29">
        <f t="shared" ca="1" si="820"/>
        <v>0</v>
      </c>
      <c r="AA183" s="29">
        <f t="shared" ca="1" si="820"/>
        <v>0</v>
      </c>
      <c r="AB183" s="29">
        <f t="shared" ca="1" si="820"/>
        <v>0</v>
      </c>
      <c r="AC183" s="29">
        <f t="shared" ca="1" si="820"/>
        <v>0</v>
      </c>
      <c r="AD183" s="29">
        <f t="shared" ca="1" si="820"/>
        <v>0</v>
      </c>
      <c r="AE183" s="29">
        <f t="shared" ca="1" si="820"/>
        <v>0</v>
      </c>
      <c r="AF183" s="33" t="str">
        <f t="shared" ref="AF183" ca="1" si="821">IFERROR(INDEX(INDIRECT("'"&amp;D183&amp;"'!A1:T300"),MATCH(AL183,INDIRECT("'"&amp;D183&amp;"'!A1:A300"),0),10),"")</f>
        <v>NWPC Electric Resistance Grid-Ready Summer/Winter Participation- 10 yr ramp rate</v>
      </c>
      <c r="AG183" s="38"/>
      <c r="AH183" s="39"/>
      <c r="AI183" s="28">
        <f t="shared" ref="AI183" ca="1" si="822">IFERROR(INDEX(INDIRECT("'"&amp;D183&amp;"'!A1:T300"),MATCH(AL183,INDIRECT("'"&amp;D183&amp;"'!A1:A300"),0),MATCH(AN183,INDIRECT("'"&amp;D183&amp;"'!A1:T1"),0)),"")</f>
        <v>0</v>
      </c>
      <c r="AJ183">
        <f t="shared" ref="AJ183" ca="1" si="823">IFERROR(INDEX(INDIRECT("'"&amp;D183&amp;"'!A1:T300"),MATCH(AM183,INDIRECT("'"&amp;D183&amp;"'!A1:A300"),0),MATCH(AN183,INDIRECT("'"&amp;D183&amp;"'!A1:T1"),0)),"")</f>
        <v>0</v>
      </c>
      <c r="AK183" s="28">
        <f t="shared" ref="AK183" ca="1" si="824">IFERROR(INDEX(INDIRECT("'"&amp;D183&amp;"'!A1:T300"),MATCH(AO183,INDIRECT("'"&amp;D183&amp;"'!A1:A300"),0),MATCH(AN183,INDIRECT("'"&amp;D183&amp;"'!A1:T1"),0)),"")</f>
        <v>0</v>
      </c>
      <c r="AL183" s="20" t="str">
        <f t="shared" ref="AL183" si="825">C183&amp;$AI$1</f>
        <v>ResidentialSteady State Participation Rate</v>
      </c>
      <c r="AM183" s="20" t="str">
        <f t="shared" ref="AM183" si="826">C183&amp;$AJ$1</f>
        <v xml:space="preserve">ResidentialProgram ramp up period </v>
      </c>
      <c r="AN183" s="20" t="str">
        <f t="shared" ref="AN183" si="827">"Market Potential"&amp;B183</f>
        <v>Market PotentialID</v>
      </c>
      <c r="AO183" s="20" t="str">
        <f t="shared" ref="AO183" si="828">C183&amp;$AK$1</f>
        <v>ResidentialProgram Dropout Rate (Attrition)</v>
      </c>
    </row>
    <row r="184" spans="1:41" x14ac:dyDescent="0.25">
      <c r="A184" s="2" t="str">
        <f t="shared" si="576"/>
        <v>IDGeneral ServiceParent-CTA-2045 HPWHMarket Potential</v>
      </c>
      <c r="B184" t="s">
        <v>152</v>
      </c>
      <c r="C184" t="s">
        <v>232</v>
      </c>
      <c r="D184" t="s">
        <v>573</v>
      </c>
      <c r="E184" t="s">
        <v>284</v>
      </c>
      <c r="F184" t="s">
        <v>74</v>
      </c>
      <c r="G184" s="29">
        <f t="shared" ref="G184:V184" ca="1" si="829">$AI184*INDEX($AS$9:$BQ$32, MATCH($AJ184, $AR$9:$AR$32, 0),MATCH(G$1,$AS$8:$BQ$8,0))</f>
        <v>0</v>
      </c>
      <c r="H184" s="29">
        <f t="shared" ca="1" si="829"/>
        <v>0</v>
      </c>
      <c r="I184" s="29">
        <f t="shared" ca="1" si="829"/>
        <v>0</v>
      </c>
      <c r="J184" s="29">
        <f t="shared" ca="1" si="829"/>
        <v>0</v>
      </c>
      <c r="K184" s="29">
        <f t="shared" ca="1" si="829"/>
        <v>0</v>
      </c>
      <c r="L184" s="29">
        <f t="shared" ca="1" si="829"/>
        <v>0</v>
      </c>
      <c r="M184" s="29">
        <f t="shared" ca="1" si="829"/>
        <v>0</v>
      </c>
      <c r="N184" s="29">
        <f t="shared" ca="1" si="829"/>
        <v>0</v>
      </c>
      <c r="O184" s="29">
        <f t="shared" ca="1" si="829"/>
        <v>0</v>
      </c>
      <c r="P184" s="29">
        <f t="shared" ca="1" si="829"/>
        <v>0</v>
      </c>
      <c r="Q184" s="29">
        <f t="shared" ca="1" si="829"/>
        <v>0</v>
      </c>
      <c r="R184" s="29">
        <f t="shared" ca="1" si="829"/>
        <v>0</v>
      </c>
      <c r="S184" s="29">
        <f t="shared" ca="1" si="829"/>
        <v>0</v>
      </c>
      <c r="T184" s="29">
        <f t="shared" ca="1" si="829"/>
        <v>0</v>
      </c>
      <c r="U184" s="29">
        <f t="shared" ca="1" si="829"/>
        <v>0</v>
      </c>
      <c r="V184" s="29">
        <f t="shared" ca="1" si="829"/>
        <v>0</v>
      </c>
      <c r="W184" s="29">
        <f t="shared" ref="W184:AE184" ca="1" si="830">$AI184*INDEX($AS$9:$BQ$32, MATCH($AJ184, $AR$9:$AR$32, 0),MATCH(W$1,$AS$8:$BQ$8,0))</f>
        <v>0</v>
      </c>
      <c r="X184" s="29">
        <f t="shared" ca="1" si="830"/>
        <v>0</v>
      </c>
      <c r="Y184" s="29">
        <f t="shared" ca="1" si="830"/>
        <v>0</v>
      </c>
      <c r="Z184" s="29">
        <f t="shared" ca="1" si="830"/>
        <v>0</v>
      </c>
      <c r="AA184" s="29">
        <f t="shared" ca="1" si="830"/>
        <v>0</v>
      </c>
      <c r="AB184" s="29">
        <f t="shared" ca="1" si="830"/>
        <v>0</v>
      </c>
      <c r="AC184" s="29">
        <f t="shared" ca="1" si="830"/>
        <v>0</v>
      </c>
      <c r="AD184" s="29">
        <f t="shared" ca="1" si="830"/>
        <v>0</v>
      </c>
      <c r="AE184" s="29">
        <f t="shared" ca="1" si="830"/>
        <v>0</v>
      </c>
      <c r="AF184" s="33" t="str">
        <f t="shared" ref="AF184" ca="1" si="831">IFERROR(INDEX(INDIRECT("'"&amp;D184&amp;"'!A1:T300"),MATCH(AL184,INDIRECT("'"&amp;D184&amp;"'!A1:A300"),0),10),"")</f>
        <v>NWPC Electric Resistance Grid-Ready Summer/Winter Participation- 10 yr ramp rate</v>
      </c>
      <c r="AG184" s="38"/>
      <c r="AH184" s="39"/>
      <c r="AI184" s="28">
        <f t="shared" ref="AI184" ca="1" si="832">IFERROR(INDEX(INDIRECT("'"&amp;D184&amp;"'!A1:T300"),MATCH(AL184,INDIRECT("'"&amp;D184&amp;"'!A1:A300"),0),MATCH(AN184,INDIRECT("'"&amp;D184&amp;"'!A1:T1"),0)),"")</f>
        <v>0</v>
      </c>
      <c r="AJ184">
        <f t="shared" ref="AJ184" ca="1" si="833">IFERROR(INDEX(INDIRECT("'"&amp;D184&amp;"'!A1:T300"),MATCH(AM184,INDIRECT("'"&amp;D184&amp;"'!A1:A300"),0),MATCH(AN184,INDIRECT("'"&amp;D184&amp;"'!A1:T1"),0)),"")</f>
        <v>0</v>
      </c>
      <c r="AK184" s="28">
        <f t="shared" ref="AK184" ca="1" si="834">IFERROR(INDEX(INDIRECT("'"&amp;D184&amp;"'!A1:T300"),MATCH(AO184,INDIRECT("'"&amp;D184&amp;"'!A1:A300"),0),MATCH(AN184,INDIRECT("'"&amp;D184&amp;"'!A1:T1"),0)),"")</f>
        <v>0</v>
      </c>
      <c r="AL184" s="20" t="str">
        <f t="shared" ref="AL184" si="835">C184&amp;$AI$1</f>
        <v>General ServiceSteady State Participation Rate</v>
      </c>
      <c r="AM184" s="20" t="str">
        <f t="shared" ref="AM184" si="836">C184&amp;$AJ$1</f>
        <v xml:space="preserve">General ServiceProgram ramp up period </v>
      </c>
      <c r="AN184" s="20" t="str">
        <f t="shared" ref="AN184" si="837">"Market Potential"&amp;B184</f>
        <v>Market PotentialID</v>
      </c>
      <c r="AO184" s="20" t="str">
        <f t="shared" ref="AO184" si="838">C184&amp;$AK$1</f>
        <v>General ServiceProgram Dropout Rate (Attrition)</v>
      </c>
    </row>
    <row r="185" spans="1:41" x14ac:dyDescent="0.25">
      <c r="A185" s="2" t="str">
        <f t="shared" si="576"/>
        <v>IDGeneral ServiceParent-CTA-2045 HPWHProgram Dropout Rate (Attrition)</v>
      </c>
      <c r="B185" t="s">
        <v>152</v>
      </c>
      <c r="C185" t="s">
        <v>232</v>
      </c>
      <c r="D185" t="s">
        <v>573</v>
      </c>
      <c r="E185" t="s">
        <v>75</v>
      </c>
      <c r="F185" t="s">
        <v>12</v>
      </c>
      <c r="G185" s="29">
        <f t="shared" ref="G185:V185" ca="1" si="839">$AK185</f>
        <v>0</v>
      </c>
      <c r="H185" s="29">
        <f t="shared" ca="1" si="839"/>
        <v>0</v>
      </c>
      <c r="I185" s="29">
        <f t="shared" ca="1" si="839"/>
        <v>0</v>
      </c>
      <c r="J185" s="29">
        <f t="shared" ca="1" si="839"/>
        <v>0</v>
      </c>
      <c r="K185" s="29">
        <f t="shared" ca="1" si="839"/>
        <v>0</v>
      </c>
      <c r="L185" s="29">
        <f t="shared" ca="1" si="839"/>
        <v>0</v>
      </c>
      <c r="M185" s="29">
        <f t="shared" ca="1" si="839"/>
        <v>0</v>
      </c>
      <c r="N185" s="29">
        <f t="shared" ca="1" si="839"/>
        <v>0</v>
      </c>
      <c r="O185" s="29">
        <f t="shared" ca="1" si="839"/>
        <v>0</v>
      </c>
      <c r="P185" s="29">
        <f t="shared" ca="1" si="839"/>
        <v>0</v>
      </c>
      <c r="Q185" s="29">
        <f t="shared" ca="1" si="839"/>
        <v>0</v>
      </c>
      <c r="R185" s="29">
        <f t="shared" ca="1" si="839"/>
        <v>0</v>
      </c>
      <c r="S185" s="29">
        <f t="shared" ca="1" si="839"/>
        <v>0</v>
      </c>
      <c r="T185" s="29">
        <f t="shared" ca="1" si="839"/>
        <v>0</v>
      </c>
      <c r="U185" s="29">
        <f t="shared" ca="1" si="839"/>
        <v>0</v>
      </c>
      <c r="V185" s="29">
        <f t="shared" ca="1" si="839"/>
        <v>0</v>
      </c>
      <c r="W185" s="29">
        <f t="shared" ref="W185:AE185" ca="1" si="840">$AK185</f>
        <v>0</v>
      </c>
      <c r="X185" s="29">
        <f t="shared" ca="1" si="840"/>
        <v>0</v>
      </c>
      <c r="Y185" s="29">
        <f t="shared" ca="1" si="840"/>
        <v>0</v>
      </c>
      <c r="Z185" s="29">
        <f t="shared" ca="1" si="840"/>
        <v>0</v>
      </c>
      <c r="AA185" s="29">
        <f t="shared" ca="1" si="840"/>
        <v>0</v>
      </c>
      <c r="AB185" s="29">
        <f t="shared" ca="1" si="840"/>
        <v>0</v>
      </c>
      <c r="AC185" s="29">
        <f t="shared" ca="1" si="840"/>
        <v>0</v>
      </c>
      <c r="AD185" s="29">
        <f t="shared" ca="1" si="840"/>
        <v>0</v>
      </c>
      <c r="AE185" s="29">
        <f t="shared" ca="1" si="840"/>
        <v>0</v>
      </c>
      <c r="AF185" s="33" t="str">
        <f t="shared" ref="AF185" ca="1" si="841">IFERROR(INDEX(INDIRECT("'"&amp;D185&amp;"'!A1:T300"),MATCH(AL185,INDIRECT("'"&amp;D185&amp;"'!A1:A300"),0),10),"")</f>
        <v>NWPC Electric Resistance Grid-Ready Summer/Winter Participation- 10 yr ramp rate</v>
      </c>
      <c r="AG185" s="38"/>
      <c r="AH185" s="39"/>
      <c r="AI185" s="28">
        <f t="shared" ref="AI185" ca="1" si="842">IFERROR(INDEX(INDIRECT("'"&amp;D185&amp;"'!A1:T300"),MATCH(AL185,INDIRECT("'"&amp;D185&amp;"'!A1:A300"),0),MATCH(AN185,INDIRECT("'"&amp;D185&amp;"'!A1:T1"),0)),"")</f>
        <v>0</v>
      </c>
      <c r="AJ185">
        <f t="shared" ref="AJ185" ca="1" si="843">IFERROR(INDEX(INDIRECT("'"&amp;D185&amp;"'!A1:T300"),MATCH(AM185,INDIRECT("'"&amp;D185&amp;"'!A1:A300"),0),MATCH(AN185,INDIRECT("'"&amp;D185&amp;"'!A1:T1"),0)),"")</f>
        <v>0</v>
      </c>
      <c r="AK185" s="28">
        <f t="shared" ref="AK185" ca="1" si="844">IFERROR(INDEX(INDIRECT("'"&amp;D185&amp;"'!A1:T300"),MATCH(AO185,INDIRECT("'"&amp;D185&amp;"'!A1:A300"),0),MATCH(AN185,INDIRECT("'"&amp;D185&amp;"'!A1:T1"),0)),"")</f>
        <v>0</v>
      </c>
      <c r="AL185" s="20" t="str">
        <f t="shared" ref="AL185" si="845">C185&amp;$AI$1</f>
        <v>General ServiceSteady State Participation Rate</v>
      </c>
      <c r="AM185" s="20" t="str">
        <f t="shared" ref="AM185" si="846">C185&amp;$AJ$1</f>
        <v xml:space="preserve">General ServiceProgram ramp up period </v>
      </c>
      <c r="AN185" s="20" t="str">
        <f t="shared" ref="AN185" si="847">"Market Potential"&amp;B185</f>
        <v>Market PotentialID</v>
      </c>
      <c r="AO185" s="20" t="str">
        <f t="shared" ref="AO185" si="848">C185&amp;$AK$1</f>
        <v>General ServiceProgram Dropout Rate (Attrition)</v>
      </c>
    </row>
    <row r="186" spans="1:41" x14ac:dyDescent="0.25">
      <c r="A186" s="2" t="str">
        <f t="shared" si="576"/>
        <v>IDResidentialParent-Ancillary HPWHMarket Potential</v>
      </c>
      <c r="B186" t="s">
        <v>152</v>
      </c>
      <c r="C186" t="s">
        <v>13</v>
      </c>
      <c r="D186" t="s">
        <v>575</v>
      </c>
      <c r="E186" t="s">
        <v>284</v>
      </c>
      <c r="F186" t="s">
        <v>74</v>
      </c>
      <c r="G186" s="29">
        <f t="shared" ref="G186:V186" ca="1" si="849">$AI186*INDEX($AS$9:$BQ$32, MATCH($AJ186, $AR$9:$AR$32, 0),MATCH(G$1,$AS$8:$BQ$8,0))</f>
        <v>0</v>
      </c>
      <c r="H186" s="29">
        <f t="shared" ca="1" si="849"/>
        <v>0</v>
      </c>
      <c r="I186" s="29">
        <f t="shared" ca="1" si="849"/>
        <v>0</v>
      </c>
      <c r="J186" s="29">
        <f t="shared" ca="1" si="849"/>
        <v>0</v>
      </c>
      <c r="K186" s="29">
        <f t="shared" ca="1" si="849"/>
        <v>0</v>
      </c>
      <c r="L186" s="29">
        <f t="shared" ca="1" si="849"/>
        <v>0</v>
      </c>
      <c r="M186" s="29">
        <f t="shared" ca="1" si="849"/>
        <v>0</v>
      </c>
      <c r="N186" s="29">
        <f t="shared" ca="1" si="849"/>
        <v>0</v>
      </c>
      <c r="O186" s="29">
        <f t="shared" ca="1" si="849"/>
        <v>0</v>
      </c>
      <c r="P186" s="29">
        <f t="shared" ca="1" si="849"/>
        <v>0</v>
      </c>
      <c r="Q186" s="29">
        <f t="shared" ca="1" si="849"/>
        <v>0</v>
      </c>
      <c r="R186" s="29">
        <f t="shared" ca="1" si="849"/>
        <v>0</v>
      </c>
      <c r="S186" s="29">
        <f t="shared" ca="1" si="849"/>
        <v>0</v>
      </c>
      <c r="T186" s="29">
        <f t="shared" ca="1" si="849"/>
        <v>0</v>
      </c>
      <c r="U186" s="29">
        <f t="shared" ca="1" si="849"/>
        <v>0</v>
      </c>
      <c r="V186" s="29">
        <f t="shared" ca="1" si="849"/>
        <v>0</v>
      </c>
      <c r="W186" s="29">
        <f t="shared" ref="W186:AE186" ca="1" si="850">$AI186*INDEX($AS$9:$BQ$32, MATCH($AJ186, $AR$9:$AR$32, 0),MATCH(W$1,$AS$8:$BQ$8,0))</f>
        <v>0</v>
      </c>
      <c r="X186" s="29">
        <f t="shared" ca="1" si="850"/>
        <v>0</v>
      </c>
      <c r="Y186" s="29">
        <f t="shared" ca="1" si="850"/>
        <v>0</v>
      </c>
      <c r="Z186" s="29">
        <f t="shared" ca="1" si="850"/>
        <v>0</v>
      </c>
      <c r="AA186" s="29">
        <f t="shared" ca="1" si="850"/>
        <v>0</v>
      </c>
      <c r="AB186" s="29">
        <f t="shared" ca="1" si="850"/>
        <v>0</v>
      </c>
      <c r="AC186" s="29">
        <f t="shared" ca="1" si="850"/>
        <v>0</v>
      </c>
      <c r="AD186" s="29">
        <f t="shared" ca="1" si="850"/>
        <v>0</v>
      </c>
      <c r="AE186" s="29">
        <f t="shared" ca="1" si="850"/>
        <v>0</v>
      </c>
      <c r="AF186" s="33" t="str">
        <f t="shared" ref="AF186" ca="1" si="851">IFERROR(INDEX(INDIRECT("'"&amp;D186&amp;"'!A1:T300"),MATCH(AL186,INDIRECT("'"&amp;D186&amp;"'!A1:A300"),0),10),"")</f>
        <v>NWPC Electric Resistance Grid-Ready Summer/Winter Participation- 10 yr ramp rate (Half of eligible population)</v>
      </c>
      <c r="AG186" s="38"/>
      <c r="AH186" s="39"/>
      <c r="AI186" s="28">
        <f t="shared" ref="AI186" ca="1" si="852">IFERROR(INDEX(INDIRECT("'"&amp;D186&amp;"'!A1:T300"),MATCH(AL186,INDIRECT("'"&amp;D186&amp;"'!A1:A300"),0),MATCH(AN186,INDIRECT("'"&amp;D186&amp;"'!A1:T1"),0)),"")</f>
        <v>0</v>
      </c>
      <c r="AJ186">
        <f t="shared" ref="AJ186" ca="1" si="853">IFERROR(INDEX(INDIRECT("'"&amp;D186&amp;"'!A1:T300"),MATCH(AM186,INDIRECT("'"&amp;D186&amp;"'!A1:A300"),0),MATCH(AN186,INDIRECT("'"&amp;D186&amp;"'!A1:T1"),0)),"")</f>
        <v>0</v>
      </c>
      <c r="AK186" s="28">
        <f t="shared" ref="AK186" ca="1" si="854">IFERROR(INDEX(INDIRECT("'"&amp;D186&amp;"'!A1:T300"),MATCH(AO186,INDIRECT("'"&amp;D186&amp;"'!A1:A300"),0),MATCH(AN186,INDIRECT("'"&amp;D186&amp;"'!A1:T1"),0)),"")</f>
        <v>0</v>
      </c>
      <c r="AL186" s="20" t="str">
        <f t="shared" ref="AL186" si="855">C186&amp;$AI$1</f>
        <v>ResidentialSteady State Participation Rate</v>
      </c>
      <c r="AM186" s="20" t="str">
        <f t="shared" ref="AM186" si="856">C186&amp;$AJ$1</f>
        <v xml:space="preserve">ResidentialProgram ramp up period </v>
      </c>
      <c r="AN186" s="20" t="str">
        <f t="shared" ref="AN186" si="857">"Market Potential"&amp;B186</f>
        <v>Market PotentialID</v>
      </c>
      <c r="AO186" s="20" t="str">
        <f t="shared" ref="AO186" si="858">C186&amp;$AK$1</f>
        <v>ResidentialProgram Dropout Rate (Attrition)</v>
      </c>
    </row>
    <row r="187" spans="1:41" x14ac:dyDescent="0.25">
      <c r="A187" s="2" t="str">
        <f t="shared" si="576"/>
        <v>IDResidentialParent-Ancillary HPWHProgram Dropout Rate (Attrition)</v>
      </c>
      <c r="B187" t="s">
        <v>152</v>
      </c>
      <c r="C187" t="s">
        <v>13</v>
      </c>
      <c r="D187" t="s">
        <v>575</v>
      </c>
      <c r="E187" t="s">
        <v>75</v>
      </c>
      <c r="F187" t="s">
        <v>12</v>
      </c>
      <c r="G187" s="29">
        <f t="shared" ref="G187:V187" ca="1" si="859">$AK187</f>
        <v>0</v>
      </c>
      <c r="H187" s="29">
        <f t="shared" ca="1" si="859"/>
        <v>0</v>
      </c>
      <c r="I187" s="29">
        <f t="shared" ca="1" si="859"/>
        <v>0</v>
      </c>
      <c r="J187" s="29">
        <f t="shared" ca="1" si="859"/>
        <v>0</v>
      </c>
      <c r="K187" s="29">
        <f t="shared" ca="1" si="859"/>
        <v>0</v>
      </c>
      <c r="L187" s="29">
        <f t="shared" ca="1" si="859"/>
        <v>0</v>
      </c>
      <c r="M187" s="29">
        <f t="shared" ca="1" si="859"/>
        <v>0</v>
      </c>
      <c r="N187" s="29">
        <f t="shared" ca="1" si="859"/>
        <v>0</v>
      </c>
      <c r="O187" s="29">
        <f t="shared" ca="1" si="859"/>
        <v>0</v>
      </c>
      <c r="P187" s="29">
        <f t="shared" ca="1" si="859"/>
        <v>0</v>
      </c>
      <c r="Q187" s="29">
        <f t="shared" ca="1" si="859"/>
        <v>0</v>
      </c>
      <c r="R187" s="29">
        <f t="shared" ca="1" si="859"/>
        <v>0</v>
      </c>
      <c r="S187" s="29">
        <f t="shared" ca="1" si="859"/>
        <v>0</v>
      </c>
      <c r="T187" s="29">
        <f t="shared" ca="1" si="859"/>
        <v>0</v>
      </c>
      <c r="U187" s="29">
        <f t="shared" ca="1" si="859"/>
        <v>0</v>
      </c>
      <c r="V187" s="29">
        <f t="shared" ca="1" si="859"/>
        <v>0</v>
      </c>
      <c r="W187" s="29">
        <f t="shared" ref="W187:AE187" ca="1" si="860">$AK187</f>
        <v>0</v>
      </c>
      <c r="X187" s="29">
        <f t="shared" ca="1" si="860"/>
        <v>0</v>
      </c>
      <c r="Y187" s="29">
        <f t="shared" ca="1" si="860"/>
        <v>0</v>
      </c>
      <c r="Z187" s="29">
        <f t="shared" ca="1" si="860"/>
        <v>0</v>
      </c>
      <c r="AA187" s="29">
        <f t="shared" ca="1" si="860"/>
        <v>0</v>
      </c>
      <c r="AB187" s="29">
        <f t="shared" ca="1" si="860"/>
        <v>0</v>
      </c>
      <c r="AC187" s="29">
        <f t="shared" ca="1" si="860"/>
        <v>0</v>
      </c>
      <c r="AD187" s="29">
        <f t="shared" ca="1" si="860"/>
        <v>0</v>
      </c>
      <c r="AE187" s="29">
        <f t="shared" ca="1" si="860"/>
        <v>0</v>
      </c>
      <c r="AF187" s="33" t="str">
        <f t="shared" ref="AF187" ca="1" si="861">IFERROR(INDEX(INDIRECT("'"&amp;D187&amp;"'!A1:T300"),MATCH(AL187,INDIRECT("'"&amp;D187&amp;"'!A1:A300"),0),10),"")</f>
        <v>NWPC Electric Resistance Grid-Ready Summer/Winter Participation- 10 yr ramp rate (Half of eligible population)</v>
      </c>
      <c r="AG187" s="38"/>
      <c r="AH187" s="39"/>
      <c r="AI187" s="28">
        <f t="shared" ref="AI187" ca="1" si="862">IFERROR(INDEX(INDIRECT("'"&amp;D187&amp;"'!A1:T300"),MATCH(AL187,INDIRECT("'"&amp;D187&amp;"'!A1:A300"),0),MATCH(AN187,INDIRECT("'"&amp;D187&amp;"'!A1:T1"),0)),"")</f>
        <v>0</v>
      </c>
      <c r="AJ187">
        <f t="shared" ref="AJ187" ca="1" si="863">IFERROR(INDEX(INDIRECT("'"&amp;D187&amp;"'!A1:T300"),MATCH(AM187,INDIRECT("'"&amp;D187&amp;"'!A1:A300"),0),MATCH(AN187,INDIRECT("'"&amp;D187&amp;"'!A1:T1"),0)),"")</f>
        <v>0</v>
      </c>
      <c r="AK187" s="28">
        <f t="shared" ref="AK187" ca="1" si="864">IFERROR(INDEX(INDIRECT("'"&amp;D187&amp;"'!A1:T300"),MATCH(AO187,INDIRECT("'"&amp;D187&amp;"'!A1:A300"),0),MATCH(AN187,INDIRECT("'"&amp;D187&amp;"'!A1:T1"),0)),"")</f>
        <v>0</v>
      </c>
      <c r="AL187" s="20" t="str">
        <f t="shared" ref="AL187" si="865">C187&amp;$AI$1</f>
        <v>ResidentialSteady State Participation Rate</v>
      </c>
      <c r="AM187" s="20" t="str">
        <f t="shared" ref="AM187" si="866">C187&amp;$AJ$1</f>
        <v xml:space="preserve">ResidentialProgram ramp up period </v>
      </c>
      <c r="AN187" s="20" t="str">
        <f t="shared" ref="AN187" si="867">"Market Potential"&amp;B187</f>
        <v>Market PotentialID</v>
      </c>
      <c r="AO187" s="20" t="str">
        <f t="shared" ref="AO187" si="868">C187&amp;$AK$1</f>
        <v>ResidentialProgram Dropout Rate (Attrition)</v>
      </c>
    </row>
    <row r="188" spans="1:41" x14ac:dyDescent="0.25">
      <c r="A188" s="2" t="str">
        <f t="shared" si="576"/>
        <v>IDGeneral ServiceParent-Ancillary HPWHMarket Potential</v>
      </c>
      <c r="B188" t="s">
        <v>152</v>
      </c>
      <c r="C188" t="s">
        <v>232</v>
      </c>
      <c r="D188" t="s">
        <v>575</v>
      </c>
      <c r="E188" t="s">
        <v>284</v>
      </c>
      <c r="F188" t="s">
        <v>74</v>
      </c>
      <c r="G188" s="29">
        <f t="shared" ref="G188:V188" ca="1" si="869">$AI188*INDEX($AS$9:$BQ$32, MATCH($AJ188, $AR$9:$AR$32, 0),MATCH(G$1,$AS$8:$BQ$8,0))</f>
        <v>0</v>
      </c>
      <c r="H188" s="29">
        <f t="shared" ca="1" si="869"/>
        <v>0</v>
      </c>
      <c r="I188" s="29">
        <f t="shared" ca="1" si="869"/>
        <v>0</v>
      </c>
      <c r="J188" s="29">
        <f t="shared" ca="1" si="869"/>
        <v>0</v>
      </c>
      <c r="K188" s="29">
        <f t="shared" ca="1" si="869"/>
        <v>0</v>
      </c>
      <c r="L188" s="29">
        <f t="shared" ca="1" si="869"/>
        <v>0</v>
      </c>
      <c r="M188" s="29">
        <f t="shared" ca="1" si="869"/>
        <v>0</v>
      </c>
      <c r="N188" s="29">
        <f t="shared" ca="1" si="869"/>
        <v>0</v>
      </c>
      <c r="O188" s="29">
        <f t="shared" ca="1" si="869"/>
        <v>0</v>
      </c>
      <c r="P188" s="29">
        <f t="shared" ca="1" si="869"/>
        <v>0</v>
      </c>
      <c r="Q188" s="29">
        <f t="shared" ca="1" si="869"/>
        <v>0</v>
      </c>
      <c r="R188" s="29">
        <f t="shared" ca="1" si="869"/>
        <v>0</v>
      </c>
      <c r="S188" s="29">
        <f t="shared" ca="1" si="869"/>
        <v>0</v>
      </c>
      <c r="T188" s="29">
        <f t="shared" ca="1" si="869"/>
        <v>0</v>
      </c>
      <c r="U188" s="29">
        <f t="shared" ca="1" si="869"/>
        <v>0</v>
      </c>
      <c r="V188" s="29">
        <f t="shared" ca="1" si="869"/>
        <v>0</v>
      </c>
      <c r="W188" s="29">
        <f t="shared" ref="W188:AE188" ca="1" si="870">$AI188*INDEX($AS$9:$BQ$32, MATCH($AJ188, $AR$9:$AR$32, 0),MATCH(W$1,$AS$8:$BQ$8,0))</f>
        <v>0</v>
      </c>
      <c r="X188" s="29">
        <f t="shared" ca="1" si="870"/>
        <v>0</v>
      </c>
      <c r="Y188" s="29">
        <f t="shared" ca="1" si="870"/>
        <v>0</v>
      </c>
      <c r="Z188" s="29">
        <f t="shared" ca="1" si="870"/>
        <v>0</v>
      </c>
      <c r="AA188" s="29">
        <f t="shared" ca="1" si="870"/>
        <v>0</v>
      </c>
      <c r="AB188" s="29">
        <f t="shared" ca="1" si="870"/>
        <v>0</v>
      </c>
      <c r="AC188" s="29">
        <f t="shared" ca="1" si="870"/>
        <v>0</v>
      </c>
      <c r="AD188" s="29">
        <f t="shared" ca="1" si="870"/>
        <v>0</v>
      </c>
      <c r="AE188" s="29">
        <f t="shared" ca="1" si="870"/>
        <v>0</v>
      </c>
      <c r="AF188" s="33" t="str">
        <f t="shared" ref="AF188" ca="1" si="871">IFERROR(INDEX(INDIRECT("'"&amp;D188&amp;"'!A1:T300"),MATCH(AL188,INDIRECT("'"&amp;D188&amp;"'!A1:A300"),0),10),"")</f>
        <v>NWPC Electric Resistance Grid-Ready Summer/Winter Participation- 10 yr ramp rate</v>
      </c>
      <c r="AG188" s="38"/>
      <c r="AH188" s="39"/>
      <c r="AI188" s="28">
        <f t="shared" ref="AI188" ca="1" si="872">IFERROR(INDEX(INDIRECT("'"&amp;D188&amp;"'!A1:T300"),MATCH(AL188,INDIRECT("'"&amp;D188&amp;"'!A1:A300"),0),MATCH(AN188,INDIRECT("'"&amp;D188&amp;"'!A1:T1"),0)),"")</f>
        <v>0</v>
      </c>
      <c r="AJ188">
        <f t="shared" ref="AJ188" ca="1" si="873">IFERROR(INDEX(INDIRECT("'"&amp;D188&amp;"'!A1:T300"),MATCH(AM188,INDIRECT("'"&amp;D188&amp;"'!A1:A300"),0),MATCH(AN188,INDIRECT("'"&amp;D188&amp;"'!A1:T1"),0)),"")</f>
        <v>0</v>
      </c>
      <c r="AK188" s="28">
        <f t="shared" ref="AK188" ca="1" si="874">IFERROR(INDEX(INDIRECT("'"&amp;D188&amp;"'!A1:T300"),MATCH(AO188,INDIRECT("'"&amp;D188&amp;"'!A1:A300"),0),MATCH(AN188,INDIRECT("'"&amp;D188&amp;"'!A1:T1"),0)),"")</f>
        <v>0</v>
      </c>
      <c r="AL188" s="20" t="str">
        <f t="shared" ref="AL188" si="875">C188&amp;$AI$1</f>
        <v>General ServiceSteady State Participation Rate</v>
      </c>
      <c r="AM188" s="20" t="str">
        <f t="shared" ref="AM188" si="876">C188&amp;$AJ$1</f>
        <v xml:space="preserve">General ServiceProgram ramp up period </v>
      </c>
      <c r="AN188" s="20" t="str">
        <f t="shared" ref="AN188" si="877">"Market Potential"&amp;B188</f>
        <v>Market PotentialID</v>
      </c>
      <c r="AO188" s="20" t="str">
        <f t="shared" ref="AO188" si="878">C188&amp;$AK$1</f>
        <v>General ServiceProgram Dropout Rate (Attrition)</v>
      </c>
    </row>
    <row r="189" spans="1:41" x14ac:dyDescent="0.25">
      <c r="A189" s="2" t="str">
        <f t="shared" si="576"/>
        <v>IDGeneral ServiceParent-Ancillary HPWHProgram Dropout Rate (Attrition)</v>
      </c>
      <c r="B189" t="s">
        <v>152</v>
      </c>
      <c r="C189" t="s">
        <v>232</v>
      </c>
      <c r="D189" t="s">
        <v>575</v>
      </c>
      <c r="E189" t="s">
        <v>75</v>
      </c>
      <c r="F189" t="s">
        <v>12</v>
      </c>
      <c r="G189" s="29">
        <f t="shared" ref="G189:V189" ca="1" si="879">$AK189</f>
        <v>0</v>
      </c>
      <c r="H189" s="29">
        <f t="shared" ca="1" si="879"/>
        <v>0</v>
      </c>
      <c r="I189" s="29">
        <f t="shared" ca="1" si="879"/>
        <v>0</v>
      </c>
      <c r="J189" s="29">
        <f t="shared" ca="1" si="879"/>
        <v>0</v>
      </c>
      <c r="K189" s="29">
        <f t="shared" ca="1" si="879"/>
        <v>0</v>
      </c>
      <c r="L189" s="29">
        <f t="shared" ca="1" si="879"/>
        <v>0</v>
      </c>
      <c r="M189" s="29">
        <f t="shared" ca="1" si="879"/>
        <v>0</v>
      </c>
      <c r="N189" s="29">
        <f t="shared" ca="1" si="879"/>
        <v>0</v>
      </c>
      <c r="O189" s="29">
        <f t="shared" ca="1" si="879"/>
        <v>0</v>
      </c>
      <c r="P189" s="29">
        <f t="shared" ca="1" si="879"/>
        <v>0</v>
      </c>
      <c r="Q189" s="29">
        <f t="shared" ca="1" si="879"/>
        <v>0</v>
      </c>
      <c r="R189" s="29">
        <f t="shared" ca="1" si="879"/>
        <v>0</v>
      </c>
      <c r="S189" s="29">
        <f t="shared" ca="1" si="879"/>
        <v>0</v>
      </c>
      <c r="T189" s="29">
        <f t="shared" ca="1" si="879"/>
        <v>0</v>
      </c>
      <c r="U189" s="29">
        <f t="shared" ca="1" si="879"/>
        <v>0</v>
      </c>
      <c r="V189" s="29">
        <f t="shared" ca="1" si="879"/>
        <v>0</v>
      </c>
      <c r="W189" s="29">
        <f t="shared" ref="W189:AE189" ca="1" si="880">$AK189</f>
        <v>0</v>
      </c>
      <c r="X189" s="29">
        <f t="shared" ca="1" si="880"/>
        <v>0</v>
      </c>
      <c r="Y189" s="29">
        <f t="shared" ca="1" si="880"/>
        <v>0</v>
      </c>
      <c r="Z189" s="29">
        <f t="shared" ca="1" si="880"/>
        <v>0</v>
      </c>
      <c r="AA189" s="29">
        <f t="shared" ca="1" si="880"/>
        <v>0</v>
      </c>
      <c r="AB189" s="29">
        <f t="shared" ca="1" si="880"/>
        <v>0</v>
      </c>
      <c r="AC189" s="29">
        <f t="shared" ca="1" si="880"/>
        <v>0</v>
      </c>
      <c r="AD189" s="29">
        <f t="shared" ca="1" si="880"/>
        <v>0</v>
      </c>
      <c r="AE189" s="29">
        <f t="shared" ca="1" si="880"/>
        <v>0</v>
      </c>
      <c r="AF189" s="33" t="str">
        <f t="shared" ref="AF189" ca="1" si="881">IFERROR(INDEX(INDIRECT("'"&amp;D189&amp;"'!A1:T300"),MATCH(AL189,INDIRECT("'"&amp;D189&amp;"'!A1:A300"),0),10),"")</f>
        <v>NWPC Electric Resistance Grid-Ready Summer/Winter Participation- 10 yr ramp rate</v>
      </c>
      <c r="AG189" s="38"/>
      <c r="AH189" s="39"/>
      <c r="AI189" s="28">
        <f t="shared" ref="AI189" ca="1" si="882">IFERROR(INDEX(INDIRECT("'"&amp;D189&amp;"'!A1:T300"),MATCH(AL189,INDIRECT("'"&amp;D189&amp;"'!A1:A300"),0),MATCH(AN189,INDIRECT("'"&amp;D189&amp;"'!A1:T1"),0)),"")</f>
        <v>0</v>
      </c>
      <c r="AJ189">
        <f t="shared" ref="AJ189" ca="1" si="883">IFERROR(INDEX(INDIRECT("'"&amp;D189&amp;"'!A1:T300"),MATCH(AM189,INDIRECT("'"&amp;D189&amp;"'!A1:A300"),0),MATCH(AN189,INDIRECT("'"&amp;D189&amp;"'!A1:T1"),0)),"")</f>
        <v>0</v>
      </c>
      <c r="AK189" s="28">
        <f t="shared" ref="AK189" ca="1" si="884">IFERROR(INDEX(INDIRECT("'"&amp;D189&amp;"'!A1:T300"),MATCH(AO189,INDIRECT("'"&amp;D189&amp;"'!A1:A300"),0),MATCH(AN189,INDIRECT("'"&amp;D189&amp;"'!A1:T1"),0)),"")</f>
        <v>0</v>
      </c>
      <c r="AL189" s="20" t="str">
        <f t="shared" ref="AL189" si="885">C189&amp;$AI$1</f>
        <v>General ServiceSteady State Participation Rate</v>
      </c>
      <c r="AM189" s="20" t="str">
        <f t="shared" ref="AM189" si="886">C189&amp;$AJ$1</f>
        <v xml:space="preserve">General ServiceProgram ramp up period </v>
      </c>
      <c r="AN189" s="20" t="str">
        <f t="shared" ref="AN189" si="887">"Market Potential"&amp;B189</f>
        <v>Market PotentialID</v>
      </c>
      <c r="AO189" s="20" t="str">
        <f t="shared" ref="AO189" si="888">C189&amp;$AK$1</f>
        <v>General ServiceProgram Dropout Rate (Attrition)</v>
      </c>
    </row>
    <row r="190" spans="1:41" x14ac:dyDescent="0.25">
      <c r="A190" s="2" t="str">
        <f t="shared" si="576"/>
        <v>IDResidentialPilot-CTA-2045 ERWHMarket Potential</v>
      </c>
      <c r="B190" t="s">
        <v>152</v>
      </c>
      <c r="C190" t="s">
        <v>13</v>
      </c>
      <c r="D190" t="s">
        <v>577</v>
      </c>
      <c r="E190" t="s">
        <v>284</v>
      </c>
      <c r="F190" t="s">
        <v>74</v>
      </c>
      <c r="G190" s="29">
        <f t="shared" ref="G190:V190" ca="1" si="889">$AI190*INDEX($AS$9:$BQ$32, MATCH($AJ190, $AR$9:$AR$32, 0),MATCH(G$1,$AS$8:$BQ$8,0))</f>
        <v>0</v>
      </c>
      <c r="H190" s="29">
        <f t="shared" ca="1" si="889"/>
        <v>0</v>
      </c>
      <c r="I190" s="29">
        <f t="shared" ca="1" si="889"/>
        <v>0</v>
      </c>
      <c r="J190" s="29">
        <f t="shared" ca="1" si="889"/>
        <v>0</v>
      </c>
      <c r="K190" s="29">
        <f t="shared" ca="1" si="889"/>
        <v>0</v>
      </c>
      <c r="L190" s="29">
        <f t="shared" ca="1" si="889"/>
        <v>0</v>
      </c>
      <c r="M190" s="29">
        <f t="shared" ca="1" si="889"/>
        <v>0</v>
      </c>
      <c r="N190" s="29">
        <f t="shared" ca="1" si="889"/>
        <v>0</v>
      </c>
      <c r="O190" s="29">
        <f t="shared" ca="1" si="889"/>
        <v>0</v>
      </c>
      <c r="P190" s="29">
        <f t="shared" ca="1" si="889"/>
        <v>0</v>
      </c>
      <c r="Q190" s="29">
        <f t="shared" ca="1" si="889"/>
        <v>0</v>
      </c>
      <c r="R190" s="29">
        <f t="shared" ca="1" si="889"/>
        <v>0</v>
      </c>
      <c r="S190" s="29">
        <f t="shared" ca="1" si="889"/>
        <v>0</v>
      </c>
      <c r="T190" s="29">
        <f t="shared" ca="1" si="889"/>
        <v>0</v>
      </c>
      <c r="U190" s="29">
        <f t="shared" ca="1" si="889"/>
        <v>0</v>
      </c>
      <c r="V190" s="29">
        <f t="shared" ca="1" si="889"/>
        <v>0</v>
      </c>
      <c r="W190" s="29">
        <f t="shared" ref="W190:AE190" ca="1" si="890">$AI190*INDEX($AS$9:$BQ$32, MATCH($AJ190, $AR$9:$AR$32, 0),MATCH(W$1,$AS$8:$BQ$8,0))</f>
        <v>0</v>
      </c>
      <c r="X190" s="29">
        <f t="shared" ca="1" si="890"/>
        <v>0</v>
      </c>
      <c r="Y190" s="29">
        <f t="shared" ca="1" si="890"/>
        <v>0</v>
      </c>
      <c r="Z190" s="29">
        <f t="shared" ca="1" si="890"/>
        <v>0</v>
      </c>
      <c r="AA190" s="29">
        <f t="shared" ca="1" si="890"/>
        <v>0</v>
      </c>
      <c r="AB190" s="29">
        <f t="shared" ca="1" si="890"/>
        <v>0</v>
      </c>
      <c r="AC190" s="29">
        <f t="shared" ca="1" si="890"/>
        <v>0</v>
      </c>
      <c r="AD190" s="29">
        <f t="shared" ca="1" si="890"/>
        <v>0</v>
      </c>
      <c r="AE190" s="29">
        <f t="shared" ca="1" si="890"/>
        <v>0</v>
      </c>
      <c r="AF190" s="33" t="str">
        <f t="shared" ref="AF190" ca="1" si="891">IFERROR(INDEX(INDIRECT("'"&amp;D190&amp;"'!A1:T300"),MATCH(AL190,INDIRECT("'"&amp;D190&amp;"'!A1:A300"),0),10),"")</f>
        <v>Modified to reflect pilot scope</v>
      </c>
      <c r="AG190" s="38"/>
      <c r="AH190" s="39"/>
      <c r="AI190" s="28">
        <f t="shared" ref="AI190" ca="1" si="892">IFERROR(INDEX(INDIRECT("'"&amp;D190&amp;"'!A1:T300"),MATCH(AL190,INDIRECT("'"&amp;D190&amp;"'!A1:A300"),0),MATCH(AN190,INDIRECT("'"&amp;D190&amp;"'!A1:T1"),0)),"")</f>
        <v>0</v>
      </c>
      <c r="AJ190">
        <f t="shared" ref="AJ190" ca="1" si="893">IFERROR(INDEX(INDIRECT("'"&amp;D190&amp;"'!A1:T300"),MATCH(AM190,INDIRECT("'"&amp;D190&amp;"'!A1:A300"),0),MATCH(AN190,INDIRECT("'"&amp;D190&amp;"'!A1:T1"),0)),"")</f>
        <v>0</v>
      </c>
      <c r="AK190" s="28">
        <f t="shared" ref="AK190" ca="1" si="894">IFERROR(INDEX(INDIRECT("'"&amp;D190&amp;"'!A1:T300"),MATCH(AO190,INDIRECT("'"&amp;D190&amp;"'!A1:A300"),0),MATCH(AN190,INDIRECT("'"&amp;D190&amp;"'!A1:T1"),0)),"")</f>
        <v>0</v>
      </c>
      <c r="AL190" s="20" t="str">
        <f t="shared" ref="AL190" si="895">C190&amp;$AI$1</f>
        <v>ResidentialSteady State Participation Rate</v>
      </c>
      <c r="AM190" s="20" t="str">
        <f t="shared" ref="AM190" si="896">C190&amp;$AJ$1</f>
        <v xml:space="preserve">ResidentialProgram ramp up period </v>
      </c>
      <c r="AN190" s="20" t="str">
        <f t="shared" ref="AN190" si="897">"Market Potential"&amp;B190</f>
        <v>Market PotentialID</v>
      </c>
      <c r="AO190" s="20" t="str">
        <f t="shared" ref="AO190" si="898">C190&amp;$AK$1</f>
        <v>ResidentialProgram Dropout Rate (Attrition)</v>
      </c>
    </row>
    <row r="191" spans="1:41" x14ac:dyDescent="0.25">
      <c r="A191" s="2" t="str">
        <f t="shared" si="576"/>
        <v>IDResidentialPilot-CTA-2045 ERWHProgram Dropout Rate (Attrition)</v>
      </c>
      <c r="B191" t="s">
        <v>152</v>
      </c>
      <c r="C191" t="s">
        <v>13</v>
      </c>
      <c r="D191" t="s">
        <v>577</v>
      </c>
      <c r="E191" t="s">
        <v>75</v>
      </c>
      <c r="F191" t="s">
        <v>12</v>
      </c>
      <c r="G191" s="29">
        <f t="shared" ref="G191:V191" ca="1" si="899">$AK191</f>
        <v>0</v>
      </c>
      <c r="H191" s="29">
        <f t="shared" ca="1" si="899"/>
        <v>0</v>
      </c>
      <c r="I191" s="29">
        <f t="shared" ca="1" si="899"/>
        <v>0</v>
      </c>
      <c r="J191" s="29">
        <f t="shared" ca="1" si="899"/>
        <v>0</v>
      </c>
      <c r="K191" s="29">
        <f t="shared" ca="1" si="899"/>
        <v>0</v>
      </c>
      <c r="L191" s="29">
        <f t="shared" ca="1" si="899"/>
        <v>0</v>
      </c>
      <c r="M191" s="29">
        <f t="shared" ca="1" si="899"/>
        <v>0</v>
      </c>
      <c r="N191" s="29">
        <f t="shared" ca="1" si="899"/>
        <v>0</v>
      </c>
      <c r="O191" s="29">
        <f t="shared" ca="1" si="899"/>
        <v>0</v>
      </c>
      <c r="P191" s="29">
        <f t="shared" ca="1" si="899"/>
        <v>0</v>
      </c>
      <c r="Q191" s="29">
        <f t="shared" ca="1" si="899"/>
        <v>0</v>
      </c>
      <c r="R191" s="29">
        <f t="shared" ca="1" si="899"/>
        <v>0</v>
      </c>
      <c r="S191" s="29">
        <f t="shared" ca="1" si="899"/>
        <v>0</v>
      </c>
      <c r="T191" s="29">
        <f t="shared" ca="1" si="899"/>
        <v>0</v>
      </c>
      <c r="U191" s="29">
        <f t="shared" ca="1" si="899"/>
        <v>0</v>
      </c>
      <c r="V191" s="29">
        <f t="shared" ca="1" si="899"/>
        <v>0</v>
      </c>
      <c r="W191" s="29">
        <f t="shared" ref="W191:AE191" ca="1" si="900">$AK191</f>
        <v>0</v>
      </c>
      <c r="X191" s="29">
        <f t="shared" ca="1" si="900"/>
        <v>0</v>
      </c>
      <c r="Y191" s="29">
        <f t="shared" ca="1" si="900"/>
        <v>0</v>
      </c>
      <c r="Z191" s="29">
        <f t="shared" ca="1" si="900"/>
        <v>0</v>
      </c>
      <c r="AA191" s="29">
        <f t="shared" ca="1" si="900"/>
        <v>0</v>
      </c>
      <c r="AB191" s="29">
        <f t="shared" ca="1" si="900"/>
        <v>0</v>
      </c>
      <c r="AC191" s="29">
        <f t="shared" ca="1" si="900"/>
        <v>0</v>
      </c>
      <c r="AD191" s="29">
        <f t="shared" ca="1" si="900"/>
        <v>0</v>
      </c>
      <c r="AE191" s="29">
        <f t="shared" ca="1" si="900"/>
        <v>0</v>
      </c>
      <c r="AF191" s="33" t="str">
        <f t="shared" ref="AF191" ca="1" si="901">IFERROR(INDEX(INDIRECT("'"&amp;D191&amp;"'!A1:T300"),MATCH(AL191,INDIRECT("'"&amp;D191&amp;"'!A1:A300"),0),10),"")</f>
        <v>Modified to reflect pilot scope</v>
      </c>
      <c r="AG191" s="38"/>
      <c r="AH191" s="39"/>
      <c r="AI191" s="28">
        <f t="shared" ref="AI191" ca="1" si="902">IFERROR(INDEX(INDIRECT("'"&amp;D191&amp;"'!A1:T300"),MATCH(AL191,INDIRECT("'"&amp;D191&amp;"'!A1:A300"),0),MATCH(AN191,INDIRECT("'"&amp;D191&amp;"'!A1:T1"),0)),"")</f>
        <v>0</v>
      </c>
      <c r="AJ191">
        <f t="shared" ref="AJ191" ca="1" si="903">IFERROR(INDEX(INDIRECT("'"&amp;D191&amp;"'!A1:T300"),MATCH(AM191,INDIRECT("'"&amp;D191&amp;"'!A1:A300"),0),MATCH(AN191,INDIRECT("'"&amp;D191&amp;"'!A1:T1"),0)),"")</f>
        <v>0</v>
      </c>
      <c r="AK191" s="28">
        <f t="shared" ref="AK191" ca="1" si="904">IFERROR(INDEX(INDIRECT("'"&amp;D191&amp;"'!A1:T300"),MATCH(AO191,INDIRECT("'"&amp;D191&amp;"'!A1:A300"),0),MATCH(AN191,INDIRECT("'"&amp;D191&amp;"'!A1:T1"),0)),"")</f>
        <v>0</v>
      </c>
      <c r="AL191" s="20" t="str">
        <f t="shared" ref="AL191" si="905">C191&amp;$AI$1</f>
        <v>ResidentialSteady State Participation Rate</v>
      </c>
      <c r="AM191" s="20" t="str">
        <f t="shared" ref="AM191" si="906">C191&amp;$AJ$1</f>
        <v xml:space="preserve">ResidentialProgram ramp up period </v>
      </c>
      <c r="AN191" s="20" t="str">
        <f t="shared" ref="AN191" si="907">"Market Potential"&amp;B191</f>
        <v>Market PotentialID</v>
      </c>
      <c r="AO191" s="20" t="str">
        <f t="shared" ref="AO191" si="908">C191&amp;$AK$1</f>
        <v>ResidentialProgram Dropout Rate (Attrition)</v>
      </c>
    </row>
    <row r="192" spans="1:41" x14ac:dyDescent="0.25">
      <c r="A192" s="2" t="str">
        <f t="shared" si="576"/>
        <v>IDGeneral ServicePilot-CTA-2045 ERWHMarket Potential</v>
      </c>
      <c r="B192" t="s">
        <v>152</v>
      </c>
      <c r="C192" t="s">
        <v>232</v>
      </c>
      <c r="D192" t="s">
        <v>577</v>
      </c>
      <c r="E192" t="s">
        <v>284</v>
      </c>
      <c r="F192" t="s">
        <v>74</v>
      </c>
      <c r="G192" s="29">
        <f t="shared" ref="G192:V192" ca="1" si="909">$AI192*INDEX($AS$9:$BQ$32, MATCH($AJ192, $AR$9:$AR$32, 0),MATCH(G$1,$AS$8:$BQ$8,0))</f>
        <v>0</v>
      </c>
      <c r="H192" s="29">
        <f t="shared" ca="1" si="909"/>
        <v>0</v>
      </c>
      <c r="I192" s="29">
        <f t="shared" ca="1" si="909"/>
        <v>0</v>
      </c>
      <c r="J192" s="29">
        <f t="shared" ca="1" si="909"/>
        <v>0</v>
      </c>
      <c r="K192" s="29">
        <f t="shared" ca="1" si="909"/>
        <v>0</v>
      </c>
      <c r="L192" s="29">
        <f t="shared" ca="1" si="909"/>
        <v>0</v>
      </c>
      <c r="M192" s="29">
        <f t="shared" ca="1" si="909"/>
        <v>0</v>
      </c>
      <c r="N192" s="29">
        <f t="shared" ca="1" si="909"/>
        <v>0</v>
      </c>
      <c r="O192" s="29">
        <f t="shared" ca="1" si="909"/>
        <v>0</v>
      </c>
      <c r="P192" s="29">
        <f t="shared" ca="1" si="909"/>
        <v>0</v>
      </c>
      <c r="Q192" s="29">
        <f t="shared" ca="1" si="909"/>
        <v>0</v>
      </c>
      <c r="R192" s="29">
        <f t="shared" ca="1" si="909"/>
        <v>0</v>
      </c>
      <c r="S192" s="29">
        <f t="shared" ca="1" si="909"/>
        <v>0</v>
      </c>
      <c r="T192" s="29">
        <f t="shared" ca="1" si="909"/>
        <v>0</v>
      </c>
      <c r="U192" s="29">
        <f t="shared" ca="1" si="909"/>
        <v>0</v>
      </c>
      <c r="V192" s="29">
        <f t="shared" ca="1" si="909"/>
        <v>0</v>
      </c>
      <c r="W192" s="29">
        <f t="shared" ref="W192:AE192" ca="1" si="910">$AI192*INDEX($AS$9:$BQ$32, MATCH($AJ192, $AR$9:$AR$32, 0),MATCH(W$1,$AS$8:$BQ$8,0))</f>
        <v>0</v>
      </c>
      <c r="X192" s="29">
        <f t="shared" ca="1" si="910"/>
        <v>0</v>
      </c>
      <c r="Y192" s="29">
        <f t="shared" ca="1" si="910"/>
        <v>0</v>
      </c>
      <c r="Z192" s="29">
        <f t="shared" ca="1" si="910"/>
        <v>0</v>
      </c>
      <c r="AA192" s="29">
        <f t="shared" ca="1" si="910"/>
        <v>0</v>
      </c>
      <c r="AB192" s="29">
        <f t="shared" ca="1" si="910"/>
        <v>0</v>
      </c>
      <c r="AC192" s="29">
        <f t="shared" ca="1" si="910"/>
        <v>0</v>
      </c>
      <c r="AD192" s="29">
        <f t="shared" ca="1" si="910"/>
        <v>0</v>
      </c>
      <c r="AE192" s="29">
        <f t="shared" ca="1" si="910"/>
        <v>0</v>
      </c>
      <c r="AF192" s="33" t="str">
        <f t="shared" ref="AF192" ca="1" si="911">IFERROR(INDEX(INDIRECT("'"&amp;D192&amp;"'!A1:T300"),MATCH(AL192,INDIRECT("'"&amp;D192&amp;"'!A1:A300"),0),10),"")</f>
        <v>Modified to reflect pilot scope</v>
      </c>
      <c r="AG192" s="38"/>
      <c r="AH192" s="39"/>
      <c r="AI192" s="28">
        <f t="shared" ref="AI192" ca="1" si="912">IFERROR(INDEX(INDIRECT("'"&amp;D192&amp;"'!A1:T300"),MATCH(AL192,INDIRECT("'"&amp;D192&amp;"'!A1:A300"),0),MATCH(AN192,INDIRECT("'"&amp;D192&amp;"'!A1:T1"),0)),"")</f>
        <v>0</v>
      </c>
      <c r="AJ192">
        <f t="shared" ref="AJ192" ca="1" si="913">IFERROR(INDEX(INDIRECT("'"&amp;D192&amp;"'!A1:T300"),MATCH(AM192,INDIRECT("'"&amp;D192&amp;"'!A1:A300"),0),MATCH(AN192,INDIRECT("'"&amp;D192&amp;"'!A1:T1"),0)),"")</f>
        <v>0</v>
      </c>
      <c r="AK192" s="28">
        <f t="shared" ref="AK192" ca="1" si="914">IFERROR(INDEX(INDIRECT("'"&amp;D192&amp;"'!A1:T300"),MATCH(AO192,INDIRECT("'"&amp;D192&amp;"'!A1:A300"),0),MATCH(AN192,INDIRECT("'"&amp;D192&amp;"'!A1:T1"),0)),"")</f>
        <v>0</v>
      </c>
      <c r="AL192" s="20" t="str">
        <f t="shared" ref="AL192" si="915">C192&amp;$AI$1</f>
        <v>General ServiceSteady State Participation Rate</v>
      </c>
      <c r="AM192" s="20" t="str">
        <f t="shared" ref="AM192" si="916">C192&amp;$AJ$1</f>
        <v xml:space="preserve">General ServiceProgram ramp up period </v>
      </c>
      <c r="AN192" s="20" t="str">
        <f t="shared" ref="AN192" si="917">"Market Potential"&amp;B192</f>
        <v>Market PotentialID</v>
      </c>
      <c r="AO192" s="20" t="str">
        <f t="shared" ref="AO192" si="918">C192&amp;$AK$1</f>
        <v>General ServiceProgram Dropout Rate (Attrition)</v>
      </c>
    </row>
    <row r="193" spans="1:41" x14ac:dyDescent="0.25">
      <c r="A193" s="2" t="str">
        <f t="shared" si="576"/>
        <v>IDGeneral ServicePilot-CTA-2045 ERWHProgram Dropout Rate (Attrition)</v>
      </c>
      <c r="B193" t="s">
        <v>152</v>
      </c>
      <c r="C193" t="s">
        <v>232</v>
      </c>
      <c r="D193" t="s">
        <v>577</v>
      </c>
      <c r="E193" t="s">
        <v>75</v>
      </c>
      <c r="F193" t="s">
        <v>12</v>
      </c>
      <c r="G193" s="29">
        <f t="shared" ref="G193:V193" ca="1" si="919">$AK193</f>
        <v>0</v>
      </c>
      <c r="H193" s="29">
        <f t="shared" ca="1" si="919"/>
        <v>0</v>
      </c>
      <c r="I193" s="29">
        <f t="shared" ca="1" si="919"/>
        <v>0</v>
      </c>
      <c r="J193" s="29">
        <f t="shared" ca="1" si="919"/>
        <v>0</v>
      </c>
      <c r="K193" s="29">
        <f t="shared" ca="1" si="919"/>
        <v>0</v>
      </c>
      <c r="L193" s="29">
        <f t="shared" ca="1" si="919"/>
        <v>0</v>
      </c>
      <c r="M193" s="29">
        <f t="shared" ca="1" si="919"/>
        <v>0</v>
      </c>
      <c r="N193" s="29">
        <f t="shared" ca="1" si="919"/>
        <v>0</v>
      </c>
      <c r="O193" s="29">
        <f t="shared" ca="1" si="919"/>
        <v>0</v>
      </c>
      <c r="P193" s="29">
        <f t="shared" ca="1" si="919"/>
        <v>0</v>
      </c>
      <c r="Q193" s="29">
        <f t="shared" ca="1" si="919"/>
        <v>0</v>
      </c>
      <c r="R193" s="29">
        <f t="shared" ca="1" si="919"/>
        <v>0</v>
      </c>
      <c r="S193" s="29">
        <f t="shared" ca="1" si="919"/>
        <v>0</v>
      </c>
      <c r="T193" s="29">
        <f t="shared" ca="1" si="919"/>
        <v>0</v>
      </c>
      <c r="U193" s="29">
        <f t="shared" ca="1" si="919"/>
        <v>0</v>
      </c>
      <c r="V193" s="29">
        <f t="shared" ca="1" si="919"/>
        <v>0</v>
      </c>
      <c r="W193" s="29">
        <f t="shared" ref="W193:AE193" ca="1" si="920">$AK193</f>
        <v>0</v>
      </c>
      <c r="X193" s="29">
        <f t="shared" ca="1" si="920"/>
        <v>0</v>
      </c>
      <c r="Y193" s="29">
        <f t="shared" ca="1" si="920"/>
        <v>0</v>
      </c>
      <c r="Z193" s="29">
        <f t="shared" ca="1" si="920"/>
        <v>0</v>
      </c>
      <c r="AA193" s="29">
        <f t="shared" ca="1" si="920"/>
        <v>0</v>
      </c>
      <c r="AB193" s="29">
        <f t="shared" ca="1" si="920"/>
        <v>0</v>
      </c>
      <c r="AC193" s="29">
        <f t="shared" ca="1" si="920"/>
        <v>0</v>
      </c>
      <c r="AD193" s="29">
        <f t="shared" ca="1" si="920"/>
        <v>0</v>
      </c>
      <c r="AE193" s="29">
        <f t="shared" ca="1" si="920"/>
        <v>0</v>
      </c>
      <c r="AF193" s="33" t="str">
        <f t="shared" ref="AF193" ca="1" si="921">IFERROR(INDEX(INDIRECT("'"&amp;D193&amp;"'!A1:T300"),MATCH(AL193,INDIRECT("'"&amp;D193&amp;"'!A1:A300"),0),10),"")</f>
        <v>Modified to reflect pilot scope</v>
      </c>
      <c r="AG193" s="38"/>
      <c r="AH193" s="39"/>
      <c r="AI193" s="28">
        <f t="shared" ref="AI193" ca="1" si="922">IFERROR(INDEX(INDIRECT("'"&amp;D193&amp;"'!A1:T300"),MATCH(AL193,INDIRECT("'"&amp;D193&amp;"'!A1:A300"),0),MATCH(AN193,INDIRECT("'"&amp;D193&amp;"'!A1:T1"),0)),"")</f>
        <v>0</v>
      </c>
      <c r="AJ193">
        <f t="shared" ref="AJ193" ca="1" si="923">IFERROR(INDEX(INDIRECT("'"&amp;D193&amp;"'!A1:T300"),MATCH(AM193,INDIRECT("'"&amp;D193&amp;"'!A1:A300"),0),MATCH(AN193,INDIRECT("'"&amp;D193&amp;"'!A1:T1"),0)),"")</f>
        <v>0</v>
      </c>
      <c r="AK193" s="28">
        <f t="shared" ref="AK193" ca="1" si="924">IFERROR(INDEX(INDIRECT("'"&amp;D193&amp;"'!A1:T300"),MATCH(AO193,INDIRECT("'"&amp;D193&amp;"'!A1:A300"),0),MATCH(AN193,INDIRECT("'"&amp;D193&amp;"'!A1:T1"),0)),"")</f>
        <v>0</v>
      </c>
      <c r="AL193" s="20" t="str">
        <f t="shared" ref="AL193" si="925">C193&amp;$AI$1</f>
        <v>General ServiceSteady State Participation Rate</v>
      </c>
      <c r="AM193" s="20" t="str">
        <f t="shared" ref="AM193" si="926">C193&amp;$AJ$1</f>
        <v xml:space="preserve">General ServiceProgram ramp up period </v>
      </c>
      <c r="AN193" s="20" t="str">
        <f t="shared" ref="AN193" si="927">"Market Potential"&amp;B193</f>
        <v>Market PotentialID</v>
      </c>
      <c r="AO193" s="20" t="str">
        <f t="shared" ref="AO193" si="928">C193&amp;$AK$1</f>
        <v>General ServiceProgram Dropout Rate (Attrition)</v>
      </c>
    </row>
    <row r="194" spans="1:41" x14ac:dyDescent="0.25">
      <c r="A194" s="2" t="str">
        <f t="shared" si="576"/>
        <v>IDResidentialPilot-Ancillary ERWHMarket Potential</v>
      </c>
      <c r="B194" t="s">
        <v>152</v>
      </c>
      <c r="C194" t="s">
        <v>13</v>
      </c>
      <c r="D194" t="s">
        <v>578</v>
      </c>
      <c r="E194" t="s">
        <v>284</v>
      </c>
      <c r="F194" t="s">
        <v>74</v>
      </c>
      <c r="G194" s="29">
        <f t="shared" ref="G194:V194" ca="1" si="929">$AI194*INDEX($AS$9:$BQ$32, MATCH($AJ194, $AR$9:$AR$32, 0),MATCH(G$1,$AS$8:$BQ$8,0))</f>
        <v>0</v>
      </c>
      <c r="H194" s="29">
        <f t="shared" ca="1" si="929"/>
        <v>0</v>
      </c>
      <c r="I194" s="29">
        <f t="shared" ca="1" si="929"/>
        <v>0</v>
      </c>
      <c r="J194" s="29">
        <f t="shared" ca="1" si="929"/>
        <v>0</v>
      </c>
      <c r="K194" s="29">
        <f t="shared" ca="1" si="929"/>
        <v>0</v>
      </c>
      <c r="L194" s="29">
        <f t="shared" ca="1" si="929"/>
        <v>0</v>
      </c>
      <c r="M194" s="29">
        <f t="shared" ca="1" si="929"/>
        <v>0</v>
      </c>
      <c r="N194" s="29">
        <f t="shared" ca="1" si="929"/>
        <v>0</v>
      </c>
      <c r="O194" s="29">
        <f t="shared" ca="1" si="929"/>
        <v>0</v>
      </c>
      <c r="P194" s="29">
        <f t="shared" ca="1" si="929"/>
        <v>0</v>
      </c>
      <c r="Q194" s="29">
        <f t="shared" ca="1" si="929"/>
        <v>0</v>
      </c>
      <c r="R194" s="29">
        <f t="shared" ca="1" si="929"/>
        <v>0</v>
      </c>
      <c r="S194" s="29">
        <f t="shared" ca="1" si="929"/>
        <v>0</v>
      </c>
      <c r="T194" s="29">
        <f t="shared" ca="1" si="929"/>
        <v>0</v>
      </c>
      <c r="U194" s="29">
        <f t="shared" ca="1" si="929"/>
        <v>0</v>
      </c>
      <c r="V194" s="29">
        <f t="shared" ca="1" si="929"/>
        <v>0</v>
      </c>
      <c r="W194" s="29">
        <f t="shared" ref="W194:AE194" ca="1" si="930">$AI194*INDEX($AS$9:$BQ$32, MATCH($AJ194, $AR$9:$AR$32, 0),MATCH(W$1,$AS$8:$BQ$8,0))</f>
        <v>0</v>
      </c>
      <c r="X194" s="29">
        <f t="shared" ca="1" si="930"/>
        <v>0</v>
      </c>
      <c r="Y194" s="29">
        <f t="shared" ca="1" si="930"/>
        <v>0</v>
      </c>
      <c r="Z194" s="29">
        <f t="shared" ca="1" si="930"/>
        <v>0</v>
      </c>
      <c r="AA194" s="29">
        <f t="shared" ca="1" si="930"/>
        <v>0</v>
      </c>
      <c r="AB194" s="29">
        <f t="shared" ca="1" si="930"/>
        <v>0</v>
      </c>
      <c r="AC194" s="29">
        <f t="shared" ca="1" si="930"/>
        <v>0</v>
      </c>
      <c r="AD194" s="29">
        <f t="shared" ca="1" si="930"/>
        <v>0</v>
      </c>
      <c r="AE194" s="29">
        <f t="shared" ca="1" si="930"/>
        <v>0</v>
      </c>
      <c r="AF194" s="33" t="str">
        <f t="shared" ref="AF194" ca="1" si="931">IFERROR(INDEX(INDIRECT("'"&amp;D194&amp;"'!A1:T300"),MATCH(AL194,INDIRECT("'"&amp;D194&amp;"'!A1:A300"),0),10),"")</f>
        <v>Modified to reflect pilot scope</v>
      </c>
      <c r="AG194" s="38"/>
      <c r="AH194" s="39"/>
      <c r="AI194" s="28">
        <f t="shared" ref="AI194" ca="1" si="932">IFERROR(INDEX(INDIRECT("'"&amp;D194&amp;"'!A1:T300"),MATCH(AL194,INDIRECT("'"&amp;D194&amp;"'!A1:A300"),0),MATCH(AN194,INDIRECT("'"&amp;D194&amp;"'!A1:T1"),0)),"")</f>
        <v>0</v>
      </c>
      <c r="AJ194">
        <f t="shared" ref="AJ194" ca="1" si="933">IFERROR(INDEX(INDIRECT("'"&amp;D194&amp;"'!A1:T300"),MATCH(AM194,INDIRECT("'"&amp;D194&amp;"'!A1:A300"),0),MATCH(AN194,INDIRECT("'"&amp;D194&amp;"'!A1:T1"),0)),"")</f>
        <v>0</v>
      </c>
      <c r="AK194" s="28">
        <f t="shared" ref="AK194" ca="1" si="934">IFERROR(INDEX(INDIRECT("'"&amp;D194&amp;"'!A1:T300"),MATCH(AO194,INDIRECT("'"&amp;D194&amp;"'!A1:A300"),0),MATCH(AN194,INDIRECT("'"&amp;D194&amp;"'!A1:T1"),0)),"")</f>
        <v>0</v>
      </c>
      <c r="AL194" s="20" t="str">
        <f t="shared" ref="AL194" si="935">C194&amp;$AI$1</f>
        <v>ResidentialSteady State Participation Rate</v>
      </c>
      <c r="AM194" s="20" t="str">
        <f t="shared" ref="AM194" si="936">C194&amp;$AJ$1</f>
        <v xml:space="preserve">ResidentialProgram ramp up period </v>
      </c>
      <c r="AN194" s="20" t="str">
        <f t="shared" ref="AN194" si="937">"Market Potential"&amp;B194</f>
        <v>Market PotentialID</v>
      </c>
      <c r="AO194" s="20" t="str">
        <f t="shared" ref="AO194" si="938">C194&amp;$AK$1</f>
        <v>ResidentialProgram Dropout Rate (Attrition)</v>
      </c>
    </row>
    <row r="195" spans="1:41" x14ac:dyDescent="0.25">
      <c r="A195" s="2" t="str">
        <f t="shared" si="576"/>
        <v>IDResidentialPilot-Ancillary ERWHProgram Dropout Rate (Attrition)</v>
      </c>
      <c r="B195" t="s">
        <v>152</v>
      </c>
      <c r="C195" t="s">
        <v>13</v>
      </c>
      <c r="D195" t="s">
        <v>578</v>
      </c>
      <c r="E195" t="s">
        <v>75</v>
      </c>
      <c r="F195" t="s">
        <v>12</v>
      </c>
      <c r="G195" s="29">
        <f t="shared" ref="G195:V195" ca="1" si="939">$AK195</f>
        <v>0</v>
      </c>
      <c r="H195" s="29">
        <f t="shared" ca="1" si="939"/>
        <v>0</v>
      </c>
      <c r="I195" s="29">
        <f t="shared" ca="1" si="939"/>
        <v>0</v>
      </c>
      <c r="J195" s="29">
        <f t="shared" ca="1" si="939"/>
        <v>0</v>
      </c>
      <c r="K195" s="29">
        <f t="shared" ca="1" si="939"/>
        <v>0</v>
      </c>
      <c r="L195" s="29">
        <f t="shared" ca="1" si="939"/>
        <v>0</v>
      </c>
      <c r="M195" s="29">
        <f t="shared" ca="1" si="939"/>
        <v>0</v>
      </c>
      <c r="N195" s="29">
        <f t="shared" ca="1" si="939"/>
        <v>0</v>
      </c>
      <c r="O195" s="29">
        <f t="shared" ca="1" si="939"/>
        <v>0</v>
      </c>
      <c r="P195" s="29">
        <f t="shared" ca="1" si="939"/>
        <v>0</v>
      </c>
      <c r="Q195" s="29">
        <f t="shared" ca="1" si="939"/>
        <v>0</v>
      </c>
      <c r="R195" s="29">
        <f t="shared" ca="1" si="939"/>
        <v>0</v>
      </c>
      <c r="S195" s="29">
        <f t="shared" ca="1" si="939"/>
        <v>0</v>
      </c>
      <c r="T195" s="29">
        <f t="shared" ca="1" si="939"/>
        <v>0</v>
      </c>
      <c r="U195" s="29">
        <f t="shared" ca="1" si="939"/>
        <v>0</v>
      </c>
      <c r="V195" s="29">
        <f t="shared" ca="1" si="939"/>
        <v>0</v>
      </c>
      <c r="W195" s="29">
        <f t="shared" ref="W195:AE195" ca="1" si="940">$AK195</f>
        <v>0</v>
      </c>
      <c r="X195" s="29">
        <f t="shared" ca="1" si="940"/>
        <v>0</v>
      </c>
      <c r="Y195" s="29">
        <f t="shared" ca="1" si="940"/>
        <v>0</v>
      </c>
      <c r="Z195" s="29">
        <f t="shared" ca="1" si="940"/>
        <v>0</v>
      </c>
      <c r="AA195" s="29">
        <f t="shared" ca="1" si="940"/>
        <v>0</v>
      </c>
      <c r="AB195" s="29">
        <f t="shared" ca="1" si="940"/>
        <v>0</v>
      </c>
      <c r="AC195" s="29">
        <f t="shared" ca="1" si="940"/>
        <v>0</v>
      </c>
      <c r="AD195" s="29">
        <f t="shared" ca="1" si="940"/>
        <v>0</v>
      </c>
      <c r="AE195" s="29">
        <f t="shared" ca="1" si="940"/>
        <v>0</v>
      </c>
      <c r="AF195" s="33" t="str">
        <f t="shared" ref="AF195" ca="1" si="941">IFERROR(INDEX(INDIRECT("'"&amp;D195&amp;"'!A1:T300"),MATCH(AL195,INDIRECT("'"&amp;D195&amp;"'!A1:A300"),0),10),"")</f>
        <v>Modified to reflect pilot scope</v>
      </c>
      <c r="AG195" s="38"/>
      <c r="AH195" s="39"/>
      <c r="AI195" s="28">
        <f t="shared" ref="AI195" ca="1" si="942">IFERROR(INDEX(INDIRECT("'"&amp;D195&amp;"'!A1:T300"),MATCH(AL195,INDIRECT("'"&amp;D195&amp;"'!A1:A300"),0),MATCH(AN195,INDIRECT("'"&amp;D195&amp;"'!A1:T1"),0)),"")</f>
        <v>0</v>
      </c>
      <c r="AJ195">
        <f t="shared" ref="AJ195" ca="1" si="943">IFERROR(INDEX(INDIRECT("'"&amp;D195&amp;"'!A1:T300"),MATCH(AM195,INDIRECT("'"&amp;D195&amp;"'!A1:A300"),0),MATCH(AN195,INDIRECT("'"&amp;D195&amp;"'!A1:T1"),0)),"")</f>
        <v>0</v>
      </c>
      <c r="AK195" s="28">
        <f t="shared" ref="AK195" ca="1" si="944">IFERROR(INDEX(INDIRECT("'"&amp;D195&amp;"'!A1:T300"),MATCH(AO195,INDIRECT("'"&amp;D195&amp;"'!A1:A300"),0),MATCH(AN195,INDIRECT("'"&amp;D195&amp;"'!A1:T1"),0)),"")</f>
        <v>0</v>
      </c>
      <c r="AL195" s="20" t="str">
        <f t="shared" ref="AL195" si="945">C195&amp;$AI$1</f>
        <v>ResidentialSteady State Participation Rate</v>
      </c>
      <c r="AM195" s="20" t="str">
        <f t="shared" ref="AM195" si="946">C195&amp;$AJ$1</f>
        <v xml:space="preserve">ResidentialProgram ramp up period </v>
      </c>
      <c r="AN195" s="20" t="str">
        <f t="shared" ref="AN195" si="947">"Market Potential"&amp;B195</f>
        <v>Market PotentialID</v>
      </c>
      <c r="AO195" s="20" t="str">
        <f t="shared" ref="AO195" si="948">C195&amp;$AK$1</f>
        <v>ResidentialProgram Dropout Rate (Attrition)</v>
      </c>
    </row>
    <row r="196" spans="1:41" x14ac:dyDescent="0.25">
      <c r="A196" s="2" t="str">
        <f t="shared" si="576"/>
        <v>IDGeneral ServicePilot-Ancillary ERWHMarket Potential</v>
      </c>
      <c r="B196" t="s">
        <v>152</v>
      </c>
      <c r="C196" t="s">
        <v>232</v>
      </c>
      <c r="D196" t="s">
        <v>578</v>
      </c>
      <c r="E196" t="s">
        <v>284</v>
      </c>
      <c r="F196" t="s">
        <v>74</v>
      </c>
      <c r="G196" s="29">
        <f t="shared" ref="G196:V196" ca="1" si="949">$AI196*INDEX($AS$9:$BQ$32, MATCH($AJ196, $AR$9:$AR$32, 0),MATCH(G$1,$AS$8:$BQ$8,0))</f>
        <v>0</v>
      </c>
      <c r="H196" s="29">
        <f t="shared" ca="1" si="949"/>
        <v>0</v>
      </c>
      <c r="I196" s="29">
        <f t="shared" ca="1" si="949"/>
        <v>0</v>
      </c>
      <c r="J196" s="29">
        <f t="shared" ca="1" si="949"/>
        <v>0</v>
      </c>
      <c r="K196" s="29">
        <f t="shared" ca="1" si="949"/>
        <v>0</v>
      </c>
      <c r="L196" s="29">
        <f t="shared" ca="1" si="949"/>
        <v>0</v>
      </c>
      <c r="M196" s="29">
        <f t="shared" ca="1" si="949"/>
        <v>0</v>
      </c>
      <c r="N196" s="29">
        <f t="shared" ca="1" si="949"/>
        <v>0</v>
      </c>
      <c r="O196" s="29">
        <f t="shared" ca="1" si="949"/>
        <v>0</v>
      </c>
      <c r="P196" s="29">
        <f t="shared" ca="1" si="949"/>
        <v>0</v>
      </c>
      <c r="Q196" s="29">
        <f t="shared" ca="1" si="949"/>
        <v>0</v>
      </c>
      <c r="R196" s="29">
        <f t="shared" ca="1" si="949"/>
        <v>0</v>
      </c>
      <c r="S196" s="29">
        <f t="shared" ca="1" si="949"/>
        <v>0</v>
      </c>
      <c r="T196" s="29">
        <f t="shared" ca="1" si="949"/>
        <v>0</v>
      </c>
      <c r="U196" s="29">
        <f t="shared" ca="1" si="949"/>
        <v>0</v>
      </c>
      <c r="V196" s="29">
        <f t="shared" ca="1" si="949"/>
        <v>0</v>
      </c>
      <c r="W196" s="29">
        <f t="shared" ref="W196:AE196" ca="1" si="950">$AI196*INDEX($AS$9:$BQ$32, MATCH($AJ196, $AR$9:$AR$32, 0),MATCH(W$1,$AS$8:$BQ$8,0))</f>
        <v>0</v>
      </c>
      <c r="X196" s="29">
        <f t="shared" ca="1" si="950"/>
        <v>0</v>
      </c>
      <c r="Y196" s="29">
        <f t="shared" ca="1" si="950"/>
        <v>0</v>
      </c>
      <c r="Z196" s="29">
        <f t="shared" ca="1" si="950"/>
        <v>0</v>
      </c>
      <c r="AA196" s="29">
        <f t="shared" ca="1" si="950"/>
        <v>0</v>
      </c>
      <c r="AB196" s="29">
        <f t="shared" ca="1" si="950"/>
        <v>0</v>
      </c>
      <c r="AC196" s="29">
        <f t="shared" ca="1" si="950"/>
        <v>0</v>
      </c>
      <c r="AD196" s="29">
        <f t="shared" ca="1" si="950"/>
        <v>0</v>
      </c>
      <c r="AE196" s="29">
        <f t="shared" ca="1" si="950"/>
        <v>0</v>
      </c>
      <c r="AF196" s="33" t="str">
        <f t="shared" ref="AF196" ca="1" si="951">IFERROR(INDEX(INDIRECT("'"&amp;D196&amp;"'!A1:T300"),MATCH(AL196,INDIRECT("'"&amp;D196&amp;"'!A1:A300"),0),10),"")</f>
        <v>Modified to reflect pilot scope</v>
      </c>
      <c r="AG196" s="38"/>
      <c r="AH196" s="39"/>
      <c r="AI196" s="28">
        <f t="shared" ref="AI196" ca="1" si="952">IFERROR(INDEX(INDIRECT("'"&amp;D196&amp;"'!A1:T300"),MATCH(AL196,INDIRECT("'"&amp;D196&amp;"'!A1:A300"),0),MATCH(AN196,INDIRECT("'"&amp;D196&amp;"'!A1:T1"),0)),"")</f>
        <v>0</v>
      </c>
      <c r="AJ196">
        <f t="shared" ref="AJ196" ca="1" si="953">IFERROR(INDEX(INDIRECT("'"&amp;D196&amp;"'!A1:T300"),MATCH(AM196,INDIRECT("'"&amp;D196&amp;"'!A1:A300"),0),MATCH(AN196,INDIRECT("'"&amp;D196&amp;"'!A1:T1"),0)),"")</f>
        <v>0</v>
      </c>
      <c r="AK196" s="28">
        <f t="shared" ref="AK196" ca="1" si="954">IFERROR(INDEX(INDIRECT("'"&amp;D196&amp;"'!A1:T300"),MATCH(AO196,INDIRECT("'"&amp;D196&amp;"'!A1:A300"),0),MATCH(AN196,INDIRECT("'"&amp;D196&amp;"'!A1:T1"),0)),"")</f>
        <v>0</v>
      </c>
      <c r="AL196" s="20" t="str">
        <f t="shared" ref="AL196" si="955">C196&amp;$AI$1</f>
        <v>General ServiceSteady State Participation Rate</v>
      </c>
      <c r="AM196" s="20" t="str">
        <f t="shared" ref="AM196" si="956">C196&amp;$AJ$1</f>
        <v xml:space="preserve">General ServiceProgram ramp up period </v>
      </c>
      <c r="AN196" s="20" t="str">
        <f t="shared" ref="AN196" si="957">"Market Potential"&amp;B196</f>
        <v>Market PotentialID</v>
      </c>
      <c r="AO196" s="20" t="str">
        <f t="shared" ref="AO196" si="958">C196&amp;$AK$1</f>
        <v>General ServiceProgram Dropout Rate (Attrition)</v>
      </c>
    </row>
    <row r="197" spans="1:41" x14ac:dyDescent="0.25">
      <c r="A197" s="2" t="str">
        <f t="shared" si="576"/>
        <v>IDGeneral ServicePilot-Ancillary ERWHProgram Dropout Rate (Attrition)</v>
      </c>
      <c r="B197" t="s">
        <v>152</v>
      </c>
      <c r="C197" t="s">
        <v>232</v>
      </c>
      <c r="D197" t="s">
        <v>578</v>
      </c>
      <c r="E197" t="s">
        <v>75</v>
      </c>
      <c r="F197" t="s">
        <v>12</v>
      </c>
      <c r="G197" s="29">
        <f t="shared" ref="G197:V197" ca="1" si="959">$AK197</f>
        <v>0</v>
      </c>
      <c r="H197" s="29">
        <f t="shared" ca="1" si="959"/>
        <v>0</v>
      </c>
      <c r="I197" s="29">
        <f t="shared" ca="1" si="959"/>
        <v>0</v>
      </c>
      <c r="J197" s="29">
        <f t="shared" ca="1" si="959"/>
        <v>0</v>
      </c>
      <c r="K197" s="29">
        <f t="shared" ca="1" si="959"/>
        <v>0</v>
      </c>
      <c r="L197" s="29">
        <f t="shared" ca="1" si="959"/>
        <v>0</v>
      </c>
      <c r="M197" s="29">
        <f t="shared" ca="1" si="959"/>
        <v>0</v>
      </c>
      <c r="N197" s="29">
        <f t="shared" ca="1" si="959"/>
        <v>0</v>
      </c>
      <c r="O197" s="29">
        <f t="shared" ca="1" si="959"/>
        <v>0</v>
      </c>
      <c r="P197" s="29">
        <f t="shared" ca="1" si="959"/>
        <v>0</v>
      </c>
      <c r="Q197" s="29">
        <f t="shared" ca="1" si="959"/>
        <v>0</v>
      </c>
      <c r="R197" s="29">
        <f t="shared" ca="1" si="959"/>
        <v>0</v>
      </c>
      <c r="S197" s="29">
        <f t="shared" ca="1" si="959"/>
        <v>0</v>
      </c>
      <c r="T197" s="29">
        <f t="shared" ca="1" si="959"/>
        <v>0</v>
      </c>
      <c r="U197" s="29">
        <f t="shared" ca="1" si="959"/>
        <v>0</v>
      </c>
      <c r="V197" s="29">
        <f t="shared" ca="1" si="959"/>
        <v>0</v>
      </c>
      <c r="W197" s="29">
        <f t="shared" ref="W197:AE197" ca="1" si="960">$AK197</f>
        <v>0</v>
      </c>
      <c r="X197" s="29">
        <f t="shared" ca="1" si="960"/>
        <v>0</v>
      </c>
      <c r="Y197" s="29">
        <f t="shared" ca="1" si="960"/>
        <v>0</v>
      </c>
      <c r="Z197" s="29">
        <f t="shared" ca="1" si="960"/>
        <v>0</v>
      </c>
      <c r="AA197" s="29">
        <f t="shared" ca="1" si="960"/>
        <v>0</v>
      </c>
      <c r="AB197" s="29">
        <f t="shared" ca="1" si="960"/>
        <v>0</v>
      </c>
      <c r="AC197" s="29">
        <f t="shared" ca="1" si="960"/>
        <v>0</v>
      </c>
      <c r="AD197" s="29">
        <f t="shared" ca="1" si="960"/>
        <v>0</v>
      </c>
      <c r="AE197" s="29">
        <f t="shared" ca="1" si="960"/>
        <v>0</v>
      </c>
      <c r="AF197" s="33" t="str">
        <f t="shared" ref="AF197" ca="1" si="961">IFERROR(INDEX(INDIRECT("'"&amp;D197&amp;"'!A1:T300"),MATCH(AL197,INDIRECT("'"&amp;D197&amp;"'!A1:A300"),0),10),"")</f>
        <v>Modified to reflect pilot scope</v>
      </c>
      <c r="AG197" s="38"/>
      <c r="AH197" s="39"/>
      <c r="AI197" s="28">
        <f t="shared" ref="AI197" ca="1" si="962">IFERROR(INDEX(INDIRECT("'"&amp;D197&amp;"'!A1:T300"),MATCH(AL197,INDIRECT("'"&amp;D197&amp;"'!A1:A300"),0),MATCH(AN197,INDIRECT("'"&amp;D197&amp;"'!A1:T1"),0)),"")</f>
        <v>0</v>
      </c>
      <c r="AJ197">
        <f t="shared" ref="AJ197" ca="1" si="963">IFERROR(INDEX(INDIRECT("'"&amp;D197&amp;"'!A1:T300"),MATCH(AM197,INDIRECT("'"&amp;D197&amp;"'!A1:A300"),0),MATCH(AN197,INDIRECT("'"&amp;D197&amp;"'!A1:T1"),0)),"")</f>
        <v>0</v>
      </c>
      <c r="AK197" s="28">
        <f t="shared" ref="AK197" ca="1" si="964">IFERROR(INDEX(INDIRECT("'"&amp;D197&amp;"'!A1:T300"),MATCH(AO197,INDIRECT("'"&amp;D197&amp;"'!A1:A300"),0),MATCH(AN197,INDIRECT("'"&amp;D197&amp;"'!A1:T1"),0)),"")</f>
        <v>0</v>
      </c>
      <c r="AL197" s="20" t="str">
        <f t="shared" ref="AL197" si="965">C197&amp;$AI$1</f>
        <v>General ServiceSteady State Participation Rate</v>
      </c>
      <c r="AM197" s="20" t="str">
        <f t="shared" ref="AM197" si="966">C197&amp;$AJ$1</f>
        <v xml:space="preserve">General ServiceProgram ramp up period </v>
      </c>
      <c r="AN197" s="20" t="str">
        <f t="shared" ref="AN197" si="967">"Market Potential"&amp;B197</f>
        <v>Market PotentialID</v>
      </c>
      <c r="AO197" s="20" t="str">
        <f t="shared" ref="AO197" si="968">C197&amp;$AK$1</f>
        <v>General ServiceProgram Dropout Rate (Attrition)</v>
      </c>
    </row>
    <row r="198" spans="1:41" x14ac:dyDescent="0.25">
      <c r="A198" s="2" t="str">
        <f t="shared" si="576"/>
        <v>IDResidentialParent-CTA-2045 ERWHMarket Potential</v>
      </c>
      <c r="B198" t="s">
        <v>152</v>
      </c>
      <c r="C198" t="s">
        <v>13</v>
      </c>
      <c r="D198" t="s">
        <v>574</v>
      </c>
      <c r="E198" t="s">
        <v>284</v>
      </c>
      <c r="F198" t="s">
        <v>74</v>
      </c>
      <c r="G198" s="29">
        <f t="shared" ref="G198:V198" ca="1" si="969">$AI198*INDEX($AS$9:$BQ$32, MATCH($AJ198, $AR$9:$AR$32, 0),MATCH(G$1,$AS$8:$BQ$8,0))</f>
        <v>0</v>
      </c>
      <c r="H198" s="29">
        <f t="shared" ca="1" si="969"/>
        <v>0</v>
      </c>
      <c r="I198" s="29">
        <f t="shared" ca="1" si="969"/>
        <v>0</v>
      </c>
      <c r="J198" s="29">
        <f t="shared" ca="1" si="969"/>
        <v>0</v>
      </c>
      <c r="K198" s="29">
        <f t="shared" ca="1" si="969"/>
        <v>0</v>
      </c>
      <c r="L198" s="29">
        <f t="shared" ca="1" si="969"/>
        <v>0</v>
      </c>
      <c r="M198" s="29">
        <f t="shared" ca="1" si="969"/>
        <v>0</v>
      </c>
      <c r="N198" s="29">
        <f t="shared" ca="1" si="969"/>
        <v>0</v>
      </c>
      <c r="O198" s="29">
        <f t="shared" ca="1" si="969"/>
        <v>0</v>
      </c>
      <c r="P198" s="29">
        <f t="shared" ca="1" si="969"/>
        <v>0</v>
      </c>
      <c r="Q198" s="29">
        <f t="shared" ca="1" si="969"/>
        <v>0</v>
      </c>
      <c r="R198" s="29">
        <f t="shared" ca="1" si="969"/>
        <v>0</v>
      </c>
      <c r="S198" s="29">
        <f t="shared" ca="1" si="969"/>
        <v>0</v>
      </c>
      <c r="T198" s="29">
        <f t="shared" ca="1" si="969"/>
        <v>0</v>
      </c>
      <c r="U198" s="29">
        <f t="shared" ca="1" si="969"/>
        <v>0</v>
      </c>
      <c r="V198" s="29">
        <f t="shared" ca="1" si="969"/>
        <v>0</v>
      </c>
      <c r="W198" s="29">
        <f t="shared" ref="W198:AE198" ca="1" si="970">$AI198*INDEX($AS$9:$BQ$32, MATCH($AJ198, $AR$9:$AR$32, 0),MATCH(W$1,$AS$8:$BQ$8,0))</f>
        <v>0</v>
      </c>
      <c r="X198" s="29">
        <f t="shared" ca="1" si="970"/>
        <v>0</v>
      </c>
      <c r="Y198" s="29">
        <f t="shared" ca="1" si="970"/>
        <v>0</v>
      </c>
      <c r="Z198" s="29">
        <f t="shared" ca="1" si="970"/>
        <v>0</v>
      </c>
      <c r="AA198" s="29">
        <f t="shared" ca="1" si="970"/>
        <v>0</v>
      </c>
      <c r="AB198" s="29">
        <f t="shared" ca="1" si="970"/>
        <v>0</v>
      </c>
      <c r="AC198" s="29">
        <f t="shared" ca="1" si="970"/>
        <v>0</v>
      </c>
      <c r="AD198" s="29">
        <f t="shared" ca="1" si="970"/>
        <v>0</v>
      </c>
      <c r="AE198" s="29">
        <f t="shared" ca="1" si="970"/>
        <v>0</v>
      </c>
      <c r="AF198" s="33" t="str">
        <f t="shared" ref="AF198" ca="1" si="971">IFERROR(INDEX(INDIRECT("'"&amp;D198&amp;"'!A1:T300"),MATCH(AL198,INDIRECT("'"&amp;D198&amp;"'!A1:A300"),0),10),"")</f>
        <v>NWPC Electric Resistance Grid-Ready Summer/Winter Participation- 10 yr ramp rate</v>
      </c>
      <c r="AG198" s="38"/>
      <c r="AH198" s="39"/>
      <c r="AI198" s="28">
        <f t="shared" ref="AI198" ca="1" si="972">IFERROR(INDEX(INDIRECT("'"&amp;D198&amp;"'!A1:T300"),MATCH(AL198,INDIRECT("'"&amp;D198&amp;"'!A1:A300"),0),MATCH(AN198,INDIRECT("'"&amp;D198&amp;"'!A1:T1"),0)),"")</f>
        <v>0</v>
      </c>
      <c r="AJ198">
        <f t="shared" ref="AJ198" ca="1" si="973">IFERROR(INDEX(INDIRECT("'"&amp;D198&amp;"'!A1:T300"),MATCH(AM198,INDIRECT("'"&amp;D198&amp;"'!A1:A300"),0),MATCH(AN198,INDIRECT("'"&amp;D198&amp;"'!A1:T1"),0)),"")</f>
        <v>0</v>
      </c>
      <c r="AK198" s="28">
        <f t="shared" ref="AK198" ca="1" si="974">IFERROR(INDEX(INDIRECT("'"&amp;D198&amp;"'!A1:T300"),MATCH(AO198,INDIRECT("'"&amp;D198&amp;"'!A1:A300"),0),MATCH(AN198,INDIRECT("'"&amp;D198&amp;"'!A1:T1"),0)),"")</f>
        <v>0</v>
      </c>
      <c r="AL198" s="20" t="str">
        <f t="shared" ref="AL198" si="975">C198&amp;$AI$1</f>
        <v>ResidentialSteady State Participation Rate</v>
      </c>
      <c r="AM198" s="20" t="str">
        <f t="shared" ref="AM198" si="976">C198&amp;$AJ$1</f>
        <v xml:space="preserve">ResidentialProgram ramp up period </v>
      </c>
      <c r="AN198" s="20" t="str">
        <f t="shared" ref="AN198" si="977">"Market Potential"&amp;B198</f>
        <v>Market PotentialID</v>
      </c>
      <c r="AO198" s="20" t="str">
        <f t="shared" ref="AO198" si="978">C198&amp;$AK$1</f>
        <v>ResidentialProgram Dropout Rate (Attrition)</v>
      </c>
    </row>
    <row r="199" spans="1:41" x14ac:dyDescent="0.25">
      <c r="A199" s="2" t="str">
        <f t="shared" si="576"/>
        <v>IDResidentialParent-CTA-2045 ERWHProgram Dropout Rate (Attrition)</v>
      </c>
      <c r="B199" t="s">
        <v>152</v>
      </c>
      <c r="C199" t="s">
        <v>13</v>
      </c>
      <c r="D199" t="s">
        <v>574</v>
      </c>
      <c r="E199" t="s">
        <v>75</v>
      </c>
      <c r="F199" t="s">
        <v>12</v>
      </c>
      <c r="G199" s="29">
        <f t="shared" ref="G199:V199" ca="1" si="979">$AK199</f>
        <v>0</v>
      </c>
      <c r="H199" s="29">
        <f t="shared" ca="1" si="979"/>
        <v>0</v>
      </c>
      <c r="I199" s="29">
        <f t="shared" ca="1" si="979"/>
        <v>0</v>
      </c>
      <c r="J199" s="29">
        <f t="shared" ca="1" si="979"/>
        <v>0</v>
      </c>
      <c r="K199" s="29">
        <f t="shared" ca="1" si="979"/>
        <v>0</v>
      </c>
      <c r="L199" s="29">
        <f t="shared" ca="1" si="979"/>
        <v>0</v>
      </c>
      <c r="M199" s="29">
        <f t="shared" ca="1" si="979"/>
        <v>0</v>
      </c>
      <c r="N199" s="29">
        <f t="shared" ca="1" si="979"/>
        <v>0</v>
      </c>
      <c r="O199" s="29">
        <f t="shared" ca="1" si="979"/>
        <v>0</v>
      </c>
      <c r="P199" s="29">
        <f t="shared" ca="1" si="979"/>
        <v>0</v>
      </c>
      <c r="Q199" s="29">
        <f t="shared" ca="1" si="979"/>
        <v>0</v>
      </c>
      <c r="R199" s="29">
        <f t="shared" ca="1" si="979"/>
        <v>0</v>
      </c>
      <c r="S199" s="29">
        <f t="shared" ca="1" si="979"/>
        <v>0</v>
      </c>
      <c r="T199" s="29">
        <f t="shared" ca="1" si="979"/>
        <v>0</v>
      </c>
      <c r="U199" s="29">
        <f t="shared" ca="1" si="979"/>
        <v>0</v>
      </c>
      <c r="V199" s="29">
        <f t="shared" ca="1" si="979"/>
        <v>0</v>
      </c>
      <c r="W199" s="29">
        <f t="shared" ref="W199:AE199" ca="1" si="980">$AK199</f>
        <v>0</v>
      </c>
      <c r="X199" s="29">
        <f t="shared" ca="1" si="980"/>
        <v>0</v>
      </c>
      <c r="Y199" s="29">
        <f t="shared" ca="1" si="980"/>
        <v>0</v>
      </c>
      <c r="Z199" s="29">
        <f t="shared" ca="1" si="980"/>
        <v>0</v>
      </c>
      <c r="AA199" s="29">
        <f t="shared" ca="1" si="980"/>
        <v>0</v>
      </c>
      <c r="AB199" s="29">
        <f t="shared" ca="1" si="980"/>
        <v>0</v>
      </c>
      <c r="AC199" s="29">
        <f t="shared" ca="1" si="980"/>
        <v>0</v>
      </c>
      <c r="AD199" s="29">
        <f t="shared" ca="1" si="980"/>
        <v>0</v>
      </c>
      <c r="AE199" s="29">
        <f t="shared" ca="1" si="980"/>
        <v>0</v>
      </c>
      <c r="AF199" s="33" t="str">
        <f t="shared" ref="AF199" ca="1" si="981">IFERROR(INDEX(INDIRECT("'"&amp;D199&amp;"'!A1:T300"),MATCH(AL199,INDIRECT("'"&amp;D199&amp;"'!A1:A300"),0),10),"")</f>
        <v>NWPC Electric Resistance Grid-Ready Summer/Winter Participation- 10 yr ramp rate</v>
      </c>
      <c r="AG199" s="38"/>
      <c r="AH199" s="39"/>
      <c r="AI199" s="28">
        <f t="shared" ref="AI199" ca="1" si="982">IFERROR(INDEX(INDIRECT("'"&amp;D199&amp;"'!A1:T300"),MATCH(AL199,INDIRECT("'"&amp;D199&amp;"'!A1:A300"),0),MATCH(AN199,INDIRECT("'"&amp;D199&amp;"'!A1:T1"),0)),"")</f>
        <v>0</v>
      </c>
      <c r="AJ199">
        <f t="shared" ref="AJ199" ca="1" si="983">IFERROR(INDEX(INDIRECT("'"&amp;D199&amp;"'!A1:T300"),MATCH(AM199,INDIRECT("'"&amp;D199&amp;"'!A1:A300"),0),MATCH(AN199,INDIRECT("'"&amp;D199&amp;"'!A1:T1"),0)),"")</f>
        <v>0</v>
      </c>
      <c r="AK199" s="28">
        <f t="shared" ref="AK199" ca="1" si="984">IFERROR(INDEX(INDIRECT("'"&amp;D199&amp;"'!A1:T300"),MATCH(AO199,INDIRECT("'"&amp;D199&amp;"'!A1:A300"),0),MATCH(AN199,INDIRECT("'"&amp;D199&amp;"'!A1:T1"),0)),"")</f>
        <v>0</v>
      </c>
      <c r="AL199" s="20" t="str">
        <f t="shared" ref="AL199" si="985">C199&amp;$AI$1</f>
        <v>ResidentialSteady State Participation Rate</v>
      </c>
      <c r="AM199" s="20" t="str">
        <f t="shared" ref="AM199" si="986">C199&amp;$AJ$1</f>
        <v xml:space="preserve">ResidentialProgram ramp up period </v>
      </c>
      <c r="AN199" s="20" t="str">
        <f t="shared" ref="AN199" si="987">"Market Potential"&amp;B199</f>
        <v>Market PotentialID</v>
      </c>
      <c r="AO199" s="20" t="str">
        <f t="shared" ref="AO199" si="988">C199&amp;$AK$1</f>
        <v>ResidentialProgram Dropout Rate (Attrition)</v>
      </c>
    </row>
    <row r="200" spans="1:41" x14ac:dyDescent="0.25">
      <c r="A200" s="2" t="str">
        <f t="shared" si="576"/>
        <v>IDGeneral ServiceParent-CTA-2045 ERWHMarket Potential</v>
      </c>
      <c r="B200" t="s">
        <v>152</v>
      </c>
      <c r="C200" t="s">
        <v>232</v>
      </c>
      <c r="D200" t="s">
        <v>574</v>
      </c>
      <c r="E200" t="s">
        <v>284</v>
      </c>
      <c r="F200" t="s">
        <v>74</v>
      </c>
      <c r="G200" s="29">
        <f t="shared" ref="G200:V200" ca="1" si="989">$AI200*INDEX($AS$9:$BQ$32, MATCH($AJ200, $AR$9:$AR$32, 0),MATCH(G$1,$AS$8:$BQ$8,0))</f>
        <v>0</v>
      </c>
      <c r="H200" s="29">
        <f t="shared" ca="1" si="989"/>
        <v>0</v>
      </c>
      <c r="I200" s="29">
        <f t="shared" ca="1" si="989"/>
        <v>0</v>
      </c>
      <c r="J200" s="29">
        <f t="shared" ca="1" si="989"/>
        <v>0</v>
      </c>
      <c r="K200" s="29">
        <f t="shared" ca="1" si="989"/>
        <v>0</v>
      </c>
      <c r="L200" s="29">
        <f t="shared" ca="1" si="989"/>
        <v>0</v>
      </c>
      <c r="M200" s="29">
        <f t="shared" ca="1" si="989"/>
        <v>0</v>
      </c>
      <c r="N200" s="29">
        <f t="shared" ca="1" si="989"/>
        <v>0</v>
      </c>
      <c r="O200" s="29">
        <f t="shared" ca="1" si="989"/>
        <v>0</v>
      </c>
      <c r="P200" s="29">
        <f t="shared" ca="1" si="989"/>
        <v>0</v>
      </c>
      <c r="Q200" s="29">
        <f t="shared" ca="1" si="989"/>
        <v>0</v>
      </c>
      <c r="R200" s="29">
        <f t="shared" ca="1" si="989"/>
        <v>0</v>
      </c>
      <c r="S200" s="29">
        <f t="shared" ca="1" si="989"/>
        <v>0</v>
      </c>
      <c r="T200" s="29">
        <f t="shared" ca="1" si="989"/>
        <v>0</v>
      </c>
      <c r="U200" s="29">
        <f t="shared" ca="1" si="989"/>
        <v>0</v>
      </c>
      <c r="V200" s="29">
        <f t="shared" ca="1" si="989"/>
        <v>0</v>
      </c>
      <c r="W200" s="29">
        <f t="shared" ref="W200:AE200" ca="1" si="990">$AI200*INDEX($AS$9:$BQ$32, MATCH($AJ200, $AR$9:$AR$32, 0),MATCH(W$1,$AS$8:$BQ$8,0))</f>
        <v>0</v>
      </c>
      <c r="X200" s="29">
        <f t="shared" ca="1" si="990"/>
        <v>0</v>
      </c>
      <c r="Y200" s="29">
        <f t="shared" ca="1" si="990"/>
        <v>0</v>
      </c>
      <c r="Z200" s="29">
        <f t="shared" ca="1" si="990"/>
        <v>0</v>
      </c>
      <c r="AA200" s="29">
        <f t="shared" ca="1" si="990"/>
        <v>0</v>
      </c>
      <c r="AB200" s="29">
        <f t="shared" ca="1" si="990"/>
        <v>0</v>
      </c>
      <c r="AC200" s="29">
        <f t="shared" ca="1" si="990"/>
        <v>0</v>
      </c>
      <c r="AD200" s="29">
        <f t="shared" ca="1" si="990"/>
        <v>0</v>
      </c>
      <c r="AE200" s="29">
        <f t="shared" ca="1" si="990"/>
        <v>0</v>
      </c>
      <c r="AF200" s="33" t="str">
        <f t="shared" ref="AF200" ca="1" si="991">IFERROR(INDEX(INDIRECT("'"&amp;D200&amp;"'!A1:T300"),MATCH(AL200,INDIRECT("'"&amp;D200&amp;"'!A1:A300"),0),10),"")</f>
        <v>NWPC Electric Resistance Grid-Ready Summer/Winter Participation- 10 yr ramp rate</v>
      </c>
      <c r="AG200" s="38"/>
      <c r="AH200" s="39"/>
      <c r="AI200" s="28">
        <f t="shared" ref="AI200" ca="1" si="992">IFERROR(INDEX(INDIRECT("'"&amp;D200&amp;"'!A1:T300"),MATCH(AL200,INDIRECT("'"&amp;D200&amp;"'!A1:A300"),0),MATCH(AN200,INDIRECT("'"&amp;D200&amp;"'!A1:T1"),0)),"")</f>
        <v>0</v>
      </c>
      <c r="AJ200">
        <f t="shared" ref="AJ200" ca="1" si="993">IFERROR(INDEX(INDIRECT("'"&amp;D200&amp;"'!A1:T300"),MATCH(AM200,INDIRECT("'"&amp;D200&amp;"'!A1:A300"),0),MATCH(AN200,INDIRECT("'"&amp;D200&amp;"'!A1:T1"),0)),"")</f>
        <v>0</v>
      </c>
      <c r="AK200" s="28">
        <f t="shared" ref="AK200" ca="1" si="994">IFERROR(INDEX(INDIRECT("'"&amp;D200&amp;"'!A1:T300"),MATCH(AO200,INDIRECT("'"&amp;D200&amp;"'!A1:A300"),0),MATCH(AN200,INDIRECT("'"&amp;D200&amp;"'!A1:T1"),0)),"")</f>
        <v>0</v>
      </c>
      <c r="AL200" s="20" t="str">
        <f t="shared" ref="AL200" si="995">C200&amp;$AI$1</f>
        <v>General ServiceSteady State Participation Rate</v>
      </c>
      <c r="AM200" s="20" t="str">
        <f t="shared" ref="AM200" si="996">C200&amp;$AJ$1</f>
        <v xml:space="preserve">General ServiceProgram ramp up period </v>
      </c>
      <c r="AN200" s="20" t="str">
        <f t="shared" ref="AN200" si="997">"Market Potential"&amp;B200</f>
        <v>Market PotentialID</v>
      </c>
      <c r="AO200" s="20" t="str">
        <f t="shared" ref="AO200" si="998">C200&amp;$AK$1</f>
        <v>General ServiceProgram Dropout Rate (Attrition)</v>
      </c>
    </row>
    <row r="201" spans="1:41" x14ac:dyDescent="0.25">
      <c r="A201" s="2" t="str">
        <f t="shared" si="576"/>
        <v>IDGeneral ServiceParent-CTA-2045 ERWHProgram Dropout Rate (Attrition)</v>
      </c>
      <c r="B201" t="s">
        <v>152</v>
      </c>
      <c r="C201" t="s">
        <v>232</v>
      </c>
      <c r="D201" t="s">
        <v>574</v>
      </c>
      <c r="E201" t="s">
        <v>75</v>
      </c>
      <c r="F201" t="s">
        <v>12</v>
      </c>
      <c r="G201" s="29">
        <f t="shared" ref="G201:V201" ca="1" si="999">$AK201</f>
        <v>0</v>
      </c>
      <c r="H201" s="29">
        <f t="shared" ca="1" si="999"/>
        <v>0</v>
      </c>
      <c r="I201" s="29">
        <f t="shared" ca="1" si="999"/>
        <v>0</v>
      </c>
      <c r="J201" s="29">
        <f t="shared" ca="1" si="999"/>
        <v>0</v>
      </c>
      <c r="K201" s="29">
        <f t="shared" ca="1" si="999"/>
        <v>0</v>
      </c>
      <c r="L201" s="29">
        <f t="shared" ca="1" si="999"/>
        <v>0</v>
      </c>
      <c r="M201" s="29">
        <f t="shared" ca="1" si="999"/>
        <v>0</v>
      </c>
      <c r="N201" s="29">
        <f t="shared" ca="1" si="999"/>
        <v>0</v>
      </c>
      <c r="O201" s="29">
        <f t="shared" ca="1" si="999"/>
        <v>0</v>
      </c>
      <c r="P201" s="29">
        <f t="shared" ca="1" si="999"/>
        <v>0</v>
      </c>
      <c r="Q201" s="29">
        <f t="shared" ca="1" si="999"/>
        <v>0</v>
      </c>
      <c r="R201" s="29">
        <f t="shared" ca="1" si="999"/>
        <v>0</v>
      </c>
      <c r="S201" s="29">
        <f t="shared" ca="1" si="999"/>
        <v>0</v>
      </c>
      <c r="T201" s="29">
        <f t="shared" ca="1" si="999"/>
        <v>0</v>
      </c>
      <c r="U201" s="29">
        <f t="shared" ca="1" si="999"/>
        <v>0</v>
      </c>
      <c r="V201" s="29">
        <f t="shared" ca="1" si="999"/>
        <v>0</v>
      </c>
      <c r="W201" s="29">
        <f t="shared" ref="W201:AE201" ca="1" si="1000">$AK201</f>
        <v>0</v>
      </c>
      <c r="X201" s="29">
        <f t="shared" ca="1" si="1000"/>
        <v>0</v>
      </c>
      <c r="Y201" s="29">
        <f t="shared" ca="1" si="1000"/>
        <v>0</v>
      </c>
      <c r="Z201" s="29">
        <f t="shared" ca="1" si="1000"/>
        <v>0</v>
      </c>
      <c r="AA201" s="29">
        <f t="shared" ca="1" si="1000"/>
        <v>0</v>
      </c>
      <c r="AB201" s="29">
        <f t="shared" ca="1" si="1000"/>
        <v>0</v>
      </c>
      <c r="AC201" s="29">
        <f t="shared" ca="1" si="1000"/>
        <v>0</v>
      </c>
      <c r="AD201" s="29">
        <f t="shared" ca="1" si="1000"/>
        <v>0</v>
      </c>
      <c r="AE201" s="29">
        <f t="shared" ca="1" si="1000"/>
        <v>0</v>
      </c>
      <c r="AF201" s="33" t="str">
        <f t="shared" ref="AF201" ca="1" si="1001">IFERROR(INDEX(INDIRECT("'"&amp;D201&amp;"'!A1:T300"),MATCH(AL201,INDIRECT("'"&amp;D201&amp;"'!A1:A300"),0),10),"")</f>
        <v>NWPC Electric Resistance Grid-Ready Summer/Winter Participation- 10 yr ramp rate</v>
      </c>
      <c r="AG201" s="38"/>
      <c r="AH201" s="39"/>
      <c r="AI201" s="28">
        <f t="shared" ref="AI201" ca="1" si="1002">IFERROR(INDEX(INDIRECT("'"&amp;D201&amp;"'!A1:T300"),MATCH(AL201,INDIRECT("'"&amp;D201&amp;"'!A1:A300"),0),MATCH(AN201,INDIRECT("'"&amp;D201&amp;"'!A1:T1"),0)),"")</f>
        <v>0</v>
      </c>
      <c r="AJ201">
        <f t="shared" ref="AJ201" ca="1" si="1003">IFERROR(INDEX(INDIRECT("'"&amp;D201&amp;"'!A1:T300"),MATCH(AM201,INDIRECT("'"&amp;D201&amp;"'!A1:A300"),0),MATCH(AN201,INDIRECT("'"&amp;D201&amp;"'!A1:T1"),0)),"")</f>
        <v>0</v>
      </c>
      <c r="AK201" s="28">
        <f t="shared" ref="AK201" ca="1" si="1004">IFERROR(INDEX(INDIRECT("'"&amp;D201&amp;"'!A1:T300"),MATCH(AO201,INDIRECT("'"&amp;D201&amp;"'!A1:A300"),0),MATCH(AN201,INDIRECT("'"&amp;D201&amp;"'!A1:T1"),0)),"")</f>
        <v>0</v>
      </c>
      <c r="AL201" s="20" t="str">
        <f t="shared" ref="AL201" si="1005">C201&amp;$AI$1</f>
        <v>General ServiceSteady State Participation Rate</v>
      </c>
      <c r="AM201" s="20" t="str">
        <f t="shared" ref="AM201" si="1006">C201&amp;$AJ$1</f>
        <v xml:space="preserve">General ServiceProgram ramp up period </v>
      </c>
      <c r="AN201" s="20" t="str">
        <f t="shared" ref="AN201" si="1007">"Market Potential"&amp;B201</f>
        <v>Market PotentialID</v>
      </c>
      <c r="AO201" s="20" t="str">
        <f t="shared" ref="AO201" si="1008">C201&amp;$AK$1</f>
        <v>General ServiceProgram Dropout Rate (Attrition)</v>
      </c>
    </row>
    <row r="202" spans="1:41" x14ac:dyDescent="0.25">
      <c r="A202" s="2" t="str">
        <f t="shared" ref="A202:A269" si="1009">B202&amp;C202&amp;D202&amp;E202</f>
        <v>IDResidentialParent-Ancillary ERWHMarket Potential</v>
      </c>
      <c r="B202" t="s">
        <v>152</v>
      </c>
      <c r="C202" t="s">
        <v>13</v>
      </c>
      <c r="D202" t="s">
        <v>576</v>
      </c>
      <c r="E202" t="s">
        <v>284</v>
      </c>
      <c r="F202" t="s">
        <v>74</v>
      </c>
      <c r="G202" s="29">
        <f t="shared" ref="G202:V202" ca="1" si="1010">$AI202*INDEX($AS$9:$BQ$32, MATCH($AJ202, $AR$9:$AR$32, 0),MATCH(G$1,$AS$8:$BQ$8,0))</f>
        <v>0</v>
      </c>
      <c r="H202" s="29">
        <f t="shared" ca="1" si="1010"/>
        <v>0</v>
      </c>
      <c r="I202" s="29">
        <f t="shared" ca="1" si="1010"/>
        <v>0</v>
      </c>
      <c r="J202" s="29">
        <f t="shared" ca="1" si="1010"/>
        <v>0</v>
      </c>
      <c r="K202" s="29">
        <f t="shared" ca="1" si="1010"/>
        <v>0</v>
      </c>
      <c r="L202" s="29">
        <f t="shared" ca="1" si="1010"/>
        <v>0</v>
      </c>
      <c r="M202" s="29">
        <f t="shared" ca="1" si="1010"/>
        <v>0</v>
      </c>
      <c r="N202" s="29">
        <f t="shared" ca="1" si="1010"/>
        <v>0</v>
      </c>
      <c r="O202" s="29">
        <f t="shared" ca="1" si="1010"/>
        <v>0</v>
      </c>
      <c r="P202" s="29">
        <f t="shared" ca="1" si="1010"/>
        <v>0</v>
      </c>
      <c r="Q202" s="29">
        <f t="shared" ca="1" si="1010"/>
        <v>0</v>
      </c>
      <c r="R202" s="29">
        <f t="shared" ca="1" si="1010"/>
        <v>0</v>
      </c>
      <c r="S202" s="29">
        <f t="shared" ca="1" si="1010"/>
        <v>0</v>
      </c>
      <c r="T202" s="29">
        <f t="shared" ca="1" si="1010"/>
        <v>0</v>
      </c>
      <c r="U202" s="29">
        <f t="shared" ca="1" si="1010"/>
        <v>0</v>
      </c>
      <c r="V202" s="29">
        <f t="shared" ca="1" si="1010"/>
        <v>0</v>
      </c>
      <c r="W202" s="29">
        <f t="shared" ref="W202:AE202" ca="1" si="1011">$AI202*INDEX($AS$9:$BQ$32, MATCH($AJ202, $AR$9:$AR$32, 0),MATCH(W$1,$AS$8:$BQ$8,0))</f>
        <v>0</v>
      </c>
      <c r="X202" s="29">
        <f t="shared" ca="1" si="1011"/>
        <v>0</v>
      </c>
      <c r="Y202" s="29">
        <f t="shared" ca="1" si="1011"/>
        <v>0</v>
      </c>
      <c r="Z202" s="29">
        <f t="shared" ca="1" si="1011"/>
        <v>0</v>
      </c>
      <c r="AA202" s="29">
        <f t="shared" ca="1" si="1011"/>
        <v>0</v>
      </c>
      <c r="AB202" s="29">
        <f t="shared" ca="1" si="1011"/>
        <v>0</v>
      </c>
      <c r="AC202" s="29">
        <f t="shared" ca="1" si="1011"/>
        <v>0</v>
      </c>
      <c r="AD202" s="29">
        <f t="shared" ca="1" si="1011"/>
        <v>0</v>
      </c>
      <c r="AE202" s="29">
        <f t="shared" ca="1" si="1011"/>
        <v>0</v>
      </c>
      <c r="AF202" s="33" t="str">
        <f t="shared" ref="AF202:AF255" ca="1" si="1012">IFERROR(INDEX(INDIRECT("'"&amp;D202&amp;"'!A1:T300"),MATCH(AL202,INDIRECT("'"&amp;D202&amp;"'!A1:A300"),0),10),"")</f>
        <v>NWPC Electric Resistance Grid-Ready Summer/Winter Participation- 10 yr ramp rate (Half of eligible population)</v>
      </c>
      <c r="AG202" s="38"/>
      <c r="AH202" s="39"/>
      <c r="AI202" s="28">
        <f t="shared" ref="AI202:AI255" ca="1" si="1013">IFERROR(INDEX(INDIRECT("'"&amp;D202&amp;"'!A1:T300"),MATCH(AL202,INDIRECT("'"&amp;D202&amp;"'!A1:A300"),0),MATCH(AN202,INDIRECT("'"&amp;D202&amp;"'!A1:T1"),0)),"")</f>
        <v>0</v>
      </c>
      <c r="AJ202">
        <f t="shared" ref="AJ202:AJ255" ca="1" si="1014">IFERROR(INDEX(INDIRECT("'"&amp;D202&amp;"'!A1:T300"),MATCH(AM202,INDIRECT("'"&amp;D202&amp;"'!A1:A300"),0),MATCH(AN202,INDIRECT("'"&amp;D202&amp;"'!A1:T1"),0)),"")</f>
        <v>0</v>
      </c>
      <c r="AK202" s="28">
        <f t="shared" ref="AK202:AK255" ca="1" si="1015">IFERROR(INDEX(INDIRECT("'"&amp;D202&amp;"'!A1:T300"),MATCH(AO202,INDIRECT("'"&amp;D202&amp;"'!A1:A300"),0),MATCH(AN202,INDIRECT("'"&amp;D202&amp;"'!A1:T1"),0)),"")</f>
        <v>0</v>
      </c>
      <c r="AL202" s="20" t="str">
        <f t="shared" ref="AL202:AL255" si="1016">C202&amp;$AI$1</f>
        <v>ResidentialSteady State Participation Rate</v>
      </c>
      <c r="AM202" s="20" t="str">
        <f t="shared" ref="AM202:AM255" si="1017">C202&amp;$AJ$1</f>
        <v xml:space="preserve">ResidentialProgram ramp up period </v>
      </c>
      <c r="AN202" s="20" t="str">
        <f t="shared" ref="AN202:AN255" si="1018">"Market Potential"&amp;B202</f>
        <v>Market PotentialID</v>
      </c>
      <c r="AO202" s="20" t="str">
        <f t="shared" ref="AO202:AO255" si="1019">C202&amp;$AK$1</f>
        <v>ResidentialProgram Dropout Rate (Attrition)</v>
      </c>
    </row>
    <row r="203" spans="1:41" x14ac:dyDescent="0.25">
      <c r="A203" s="2" t="str">
        <f t="shared" si="1009"/>
        <v>IDResidentialParent-Ancillary ERWHProgram Dropout Rate (Attrition)</v>
      </c>
      <c r="B203" t="s">
        <v>152</v>
      </c>
      <c r="C203" t="s">
        <v>13</v>
      </c>
      <c r="D203" t="s">
        <v>576</v>
      </c>
      <c r="E203" t="s">
        <v>75</v>
      </c>
      <c r="F203" t="s">
        <v>12</v>
      </c>
      <c r="G203" s="29">
        <f t="shared" ref="G203:V203" ca="1" si="1020">$AK203</f>
        <v>0</v>
      </c>
      <c r="H203" s="29">
        <f t="shared" ca="1" si="1020"/>
        <v>0</v>
      </c>
      <c r="I203" s="29">
        <f t="shared" ca="1" si="1020"/>
        <v>0</v>
      </c>
      <c r="J203" s="29">
        <f t="shared" ca="1" si="1020"/>
        <v>0</v>
      </c>
      <c r="K203" s="29">
        <f t="shared" ca="1" si="1020"/>
        <v>0</v>
      </c>
      <c r="L203" s="29">
        <f t="shared" ca="1" si="1020"/>
        <v>0</v>
      </c>
      <c r="M203" s="29">
        <f t="shared" ca="1" si="1020"/>
        <v>0</v>
      </c>
      <c r="N203" s="29">
        <f t="shared" ca="1" si="1020"/>
        <v>0</v>
      </c>
      <c r="O203" s="29">
        <f t="shared" ca="1" si="1020"/>
        <v>0</v>
      </c>
      <c r="P203" s="29">
        <f t="shared" ca="1" si="1020"/>
        <v>0</v>
      </c>
      <c r="Q203" s="29">
        <f t="shared" ca="1" si="1020"/>
        <v>0</v>
      </c>
      <c r="R203" s="29">
        <f t="shared" ca="1" si="1020"/>
        <v>0</v>
      </c>
      <c r="S203" s="29">
        <f t="shared" ca="1" si="1020"/>
        <v>0</v>
      </c>
      <c r="T203" s="29">
        <f t="shared" ca="1" si="1020"/>
        <v>0</v>
      </c>
      <c r="U203" s="29">
        <f t="shared" ca="1" si="1020"/>
        <v>0</v>
      </c>
      <c r="V203" s="29">
        <f t="shared" ca="1" si="1020"/>
        <v>0</v>
      </c>
      <c r="W203" s="29">
        <f t="shared" ref="W203:AE203" ca="1" si="1021">$AK203</f>
        <v>0</v>
      </c>
      <c r="X203" s="29">
        <f t="shared" ca="1" si="1021"/>
        <v>0</v>
      </c>
      <c r="Y203" s="29">
        <f t="shared" ca="1" si="1021"/>
        <v>0</v>
      </c>
      <c r="Z203" s="29">
        <f t="shared" ca="1" si="1021"/>
        <v>0</v>
      </c>
      <c r="AA203" s="29">
        <f t="shared" ca="1" si="1021"/>
        <v>0</v>
      </c>
      <c r="AB203" s="29">
        <f t="shared" ca="1" si="1021"/>
        <v>0</v>
      </c>
      <c r="AC203" s="29">
        <f t="shared" ca="1" si="1021"/>
        <v>0</v>
      </c>
      <c r="AD203" s="29">
        <f t="shared" ca="1" si="1021"/>
        <v>0</v>
      </c>
      <c r="AE203" s="29">
        <f t="shared" ca="1" si="1021"/>
        <v>0</v>
      </c>
      <c r="AF203" s="33" t="str">
        <f t="shared" ca="1" si="1012"/>
        <v>NWPC Electric Resistance Grid-Ready Summer/Winter Participation- 10 yr ramp rate (Half of eligible population)</v>
      </c>
      <c r="AG203" s="38"/>
      <c r="AH203" s="39"/>
      <c r="AI203" s="28">
        <f t="shared" ca="1" si="1013"/>
        <v>0</v>
      </c>
      <c r="AJ203">
        <f t="shared" ca="1" si="1014"/>
        <v>0</v>
      </c>
      <c r="AK203" s="28">
        <f t="shared" ca="1" si="1015"/>
        <v>0</v>
      </c>
      <c r="AL203" s="20" t="str">
        <f t="shared" si="1016"/>
        <v>ResidentialSteady State Participation Rate</v>
      </c>
      <c r="AM203" s="20" t="str">
        <f t="shared" si="1017"/>
        <v xml:space="preserve">ResidentialProgram ramp up period </v>
      </c>
      <c r="AN203" s="20" t="str">
        <f t="shared" si="1018"/>
        <v>Market PotentialID</v>
      </c>
      <c r="AO203" s="20" t="str">
        <f t="shared" si="1019"/>
        <v>ResidentialProgram Dropout Rate (Attrition)</v>
      </c>
    </row>
    <row r="204" spans="1:41" x14ac:dyDescent="0.25">
      <c r="A204" s="2" t="str">
        <f t="shared" si="1009"/>
        <v>IDGeneral ServiceParent-Ancillary ERWHMarket Potential</v>
      </c>
      <c r="B204" t="s">
        <v>152</v>
      </c>
      <c r="C204" t="s">
        <v>232</v>
      </c>
      <c r="D204" t="s">
        <v>576</v>
      </c>
      <c r="E204" t="s">
        <v>284</v>
      </c>
      <c r="F204" t="s">
        <v>74</v>
      </c>
      <c r="G204" s="29">
        <f t="shared" ref="G204:V204" ca="1" si="1022">$AI204*INDEX($AS$9:$BQ$32, MATCH($AJ204, $AR$9:$AR$32, 0),MATCH(G$1,$AS$8:$BQ$8,0))</f>
        <v>0</v>
      </c>
      <c r="H204" s="29">
        <f t="shared" ca="1" si="1022"/>
        <v>0</v>
      </c>
      <c r="I204" s="29">
        <f t="shared" ca="1" si="1022"/>
        <v>0</v>
      </c>
      <c r="J204" s="29">
        <f t="shared" ca="1" si="1022"/>
        <v>0</v>
      </c>
      <c r="K204" s="29">
        <f t="shared" ca="1" si="1022"/>
        <v>0</v>
      </c>
      <c r="L204" s="29">
        <f t="shared" ca="1" si="1022"/>
        <v>0</v>
      </c>
      <c r="M204" s="29">
        <f t="shared" ca="1" si="1022"/>
        <v>0</v>
      </c>
      <c r="N204" s="29">
        <f t="shared" ca="1" si="1022"/>
        <v>0</v>
      </c>
      <c r="O204" s="29">
        <f t="shared" ca="1" si="1022"/>
        <v>0</v>
      </c>
      <c r="P204" s="29">
        <f t="shared" ca="1" si="1022"/>
        <v>0</v>
      </c>
      <c r="Q204" s="29">
        <f t="shared" ca="1" si="1022"/>
        <v>0</v>
      </c>
      <c r="R204" s="29">
        <f t="shared" ca="1" si="1022"/>
        <v>0</v>
      </c>
      <c r="S204" s="29">
        <f t="shared" ca="1" si="1022"/>
        <v>0</v>
      </c>
      <c r="T204" s="29">
        <f t="shared" ca="1" si="1022"/>
        <v>0</v>
      </c>
      <c r="U204" s="29">
        <f t="shared" ca="1" si="1022"/>
        <v>0</v>
      </c>
      <c r="V204" s="29">
        <f t="shared" ca="1" si="1022"/>
        <v>0</v>
      </c>
      <c r="W204" s="29">
        <f t="shared" ref="W204:AE204" ca="1" si="1023">$AI204*INDEX($AS$9:$BQ$32, MATCH($AJ204, $AR$9:$AR$32, 0),MATCH(W$1,$AS$8:$BQ$8,0))</f>
        <v>0</v>
      </c>
      <c r="X204" s="29">
        <f t="shared" ca="1" si="1023"/>
        <v>0</v>
      </c>
      <c r="Y204" s="29">
        <f t="shared" ca="1" si="1023"/>
        <v>0</v>
      </c>
      <c r="Z204" s="29">
        <f t="shared" ca="1" si="1023"/>
        <v>0</v>
      </c>
      <c r="AA204" s="29">
        <f t="shared" ca="1" si="1023"/>
        <v>0</v>
      </c>
      <c r="AB204" s="29">
        <f t="shared" ca="1" si="1023"/>
        <v>0</v>
      </c>
      <c r="AC204" s="29">
        <f t="shared" ca="1" si="1023"/>
        <v>0</v>
      </c>
      <c r="AD204" s="29">
        <f t="shared" ca="1" si="1023"/>
        <v>0</v>
      </c>
      <c r="AE204" s="29">
        <f t="shared" ca="1" si="1023"/>
        <v>0</v>
      </c>
      <c r="AF204" s="33" t="str">
        <f t="shared" ca="1" si="1012"/>
        <v>NWPC Electric Resistance Grid-Ready Summer/Winter Participation- 10 yr ramp rate</v>
      </c>
      <c r="AG204" s="38"/>
      <c r="AH204" s="39"/>
      <c r="AI204" s="28">
        <f t="shared" ca="1" si="1013"/>
        <v>0</v>
      </c>
      <c r="AJ204">
        <f t="shared" ca="1" si="1014"/>
        <v>0</v>
      </c>
      <c r="AK204" s="28">
        <f t="shared" ca="1" si="1015"/>
        <v>0</v>
      </c>
      <c r="AL204" s="20" t="str">
        <f t="shared" si="1016"/>
        <v>General ServiceSteady State Participation Rate</v>
      </c>
      <c r="AM204" s="20" t="str">
        <f t="shared" si="1017"/>
        <v xml:space="preserve">General ServiceProgram ramp up period </v>
      </c>
      <c r="AN204" s="20" t="str">
        <f t="shared" si="1018"/>
        <v>Market PotentialID</v>
      </c>
      <c r="AO204" s="20" t="str">
        <f t="shared" si="1019"/>
        <v>General ServiceProgram Dropout Rate (Attrition)</v>
      </c>
    </row>
    <row r="205" spans="1:41" x14ac:dyDescent="0.25">
      <c r="A205" s="2" t="str">
        <f t="shared" si="1009"/>
        <v>IDGeneral ServiceParent-Ancillary ERWHProgram Dropout Rate (Attrition)</v>
      </c>
      <c r="B205" t="s">
        <v>152</v>
      </c>
      <c r="C205" t="s">
        <v>232</v>
      </c>
      <c r="D205" t="s">
        <v>576</v>
      </c>
      <c r="E205" t="s">
        <v>75</v>
      </c>
      <c r="F205" t="s">
        <v>12</v>
      </c>
      <c r="G205" s="29">
        <f t="shared" ref="G205:V205" ca="1" si="1024">$AK205</f>
        <v>0</v>
      </c>
      <c r="H205" s="29">
        <f t="shared" ca="1" si="1024"/>
        <v>0</v>
      </c>
      <c r="I205" s="29">
        <f t="shared" ca="1" si="1024"/>
        <v>0</v>
      </c>
      <c r="J205" s="29">
        <f t="shared" ca="1" si="1024"/>
        <v>0</v>
      </c>
      <c r="K205" s="29">
        <f t="shared" ca="1" si="1024"/>
        <v>0</v>
      </c>
      <c r="L205" s="29">
        <f t="shared" ca="1" si="1024"/>
        <v>0</v>
      </c>
      <c r="M205" s="29">
        <f t="shared" ca="1" si="1024"/>
        <v>0</v>
      </c>
      <c r="N205" s="29">
        <f t="shared" ca="1" si="1024"/>
        <v>0</v>
      </c>
      <c r="O205" s="29">
        <f t="shared" ca="1" si="1024"/>
        <v>0</v>
      </c>
      <c r="P205" s="29">
        <f t="shared" ca="1" si="1024"/>
        <v>0</v>
      </c>
      <c r="Q205" s="29">
        <f t="shared" ca="1" si="1024"/>
        <v>0</v>
      </c>
      <c r="R205" s="29">
        <f t="shared" ca="1" si="1024"/>
        <v>0</v>
      </c>
      <c r="S205" s="29">
        <f t="shared" ca="1" si="1024"/>
        <v>0</v>
      </c>
      <c r="T205" s="29">
        <f t="shared" ca="1" si="1024"/>
        <v>0</v>
      </c>
      <c r="U205" s="29">
        <f t="shared" ca="1" si="1024"/>
        <v>0</v>
      </c>
      <c r="V205" s="29">
        <f t="shared" ca="1" si="1024"/>
        <v>0</v>
      </c>
      <c r="W205" s="29">
        <f t="shared" ref="W205:AE205" ca="1" si="1025">$AK205</f>
        <v>0</v>
      </c>
      <c r="X205" s="29">
        <f t="shared" ca="1" si="1025"/>
        <v>0</v>
      </c>
      <c r="Y205" s="29">
        <f t="shared" ca="1" si="1025"/>
        <v>0</v>
      </c>
      <c r="Z205" s="29">
        <f t="shared" ca="1" si="1025"/>
        <v>0</v>
      </c>
      <c r="AA205" s="29">
        <f t="shared" ca="1" si="1025"/>
        <v>0</v>
      </c>
      <c r="AB205" s="29">
        <f t="shared" ca="1" si="1025"/>
        <v>0</v>
      </c>
      <c r="AC205" s="29">
        <f t="shared" ca="1" si="1025"/>
        <v>0</v>
      </c>
      <c r="AD205" s="29">
        <f t="shared" ca="1" si="1025"/>
        <v>0</v>
      </c>
      <c r="AE205" s="29">
        <f t="shared" ca="1" si="1025"/>
        <v>0</v>
      </c>
      <c r="AF205" s="33" t="str">
        <f t="shared" ca="1" si="1012"/>
        <v>NWPC Electric Resistance Grid-Ready Summer/Winter Participation- 10 yr ramp rate</v>
      </c>
      <c r="AG205" s="38"/>
      <c r="AH205" s="39"/>
      <c r="AI205" s="28">
        <f t="shared" ca="1" si="1013"/>
        <v>0</v>
      </c>
      <c r="AJ205">
        <f t="shared" ca="1" si="1014"/>
        <v>0</v>
      </c>
      <c r="AK205" s="28">
        <f t="shared" ca="1" si="1015"/>
        <v>0</v>
      </c>
      <c r="AL205" s="20" t="str">
        <f t="shared" si="1016"/>
        <v>General ServiceSteady State Participation Rate</v>
      </c>
      <c r="AM205" s="20" t="str">
        <f t="shared" si="1017"/>
        <v xml:space="preserve">General ServiceProgram ramp up period </v>
      </c>
      <c r="AN205" s="20" t="str">
        <f t="shared" si="1018"/>
        <v>Market PotentialID</v>
      </c>
      <c r="AO205" s="20" t="str">
        <f t="shared" si="1019"/>
        <v>General ServiceProgram Dropout Rate (Attrition)</v>
      </c>
    </row>
    <row r="206" spans="1:41" x14ac:dyDescent="0.25">
      <c r="A206" s="2" t="str">
        <f t="shared" si="1009"/>
        <v>IDResidentialDLC Smart AppliancesMarket Potential</v>
      </c>
      <c r="B206" t="s">
        <v>152</v>
      </c>
      <c r="C206" t="s">
        <v>13</v>
      </c>
      <c r="D206" t="s">
        <v>16</v>
      </c>
      <c r="E206" t="s">
        <v>284</v>
      </c>
      <c r="F206" t="s">
        <v>74</v>
      </c>
      <c r="G206" s="29">
        <f t="shared" ref="G206:V206" ca="1" si="1026">$AI206*INDEX($AS$9:$BQ$32, MATCH($AJ206, $AR$9:$AR$32, 0),MATCH(G$1,$AS$8:$BQ$8,0))</f>
        <v>5.000000000000001E-3</v>
      </c>
      <c r="H206" s="29">
        <f t="shared" ca="1" si="1026"/>
        <v>1.5000000000000003E-2</v>
      </c>
      <c r="I206" s="29">
        <f t="shared" ca="1" si="1026"/>
        <v>3.4999999999999996E-2</v>
      </c>
      <c r="J206" s="29">
        <f t="shared" ca="1" si="1026"/>
        <v>4.5000000000000012E-2</v>
      </c>
      <c r="K206" s="29">
        <f t="shared" ca="1" si="1026"/>
        <v>0.05</v>
      </c>
      <c r="L206" s="29">
        <f t="shared" ca="1" si="1026"/>
        <v>0.05</v>
      </c>
      <c r="M206" s="29">
        <f t="shared" ca="1" si="1026"/>
        <v>0.05</v>
      </c>
      <c r="N206" s="29">
        <f t="shared" ca="1" si="1026"/>
        <v>0.05</v>
      </c>
      <c r="O206" s="29">
        <f t="shared" ca="1" si="1026"/>
        <v>0.05</v>
      </c>
      <c r="P206" s="29">
        <f t="shared" ca="1" si="1026"/>
        <v>0.05</v>
      </c>
      <c r="Q206" s="29">
        <f t="shared" ca="1" si="1026"/>
        <v>0.05</v>
      </c>
      <c r="R206" s="29">
        <f t="shared" ca="1" si="1026"/>
        <v>0.05</v>
      </c>
      <c r="S206" s="29">
        <f t="shared" ca="1" si="1026"/>
        <v>0.05</v>
      </c>
      <c r="T206" s="29">
        <f t="shared" ca="1" si="1026"/>
        <v>0.05</v>
      </c>
      <c r="U206" s="29">
        <f t="shared" ca="1" si="1026"/>
        <v>0.05</v>
      </c>
      <c r="V206" s="29">
        <f t="shared" ca="1" si="1026"/>
        <v>0.05</v>
      </c>
      <c r="W206" s="29">
        <f t="shared" ref="W206:AE206" ca="1" si="1027">$AI206*INDEX($AS$9:$BQ$32, MATCH($AJ206, $AR$9:$AR$32, 0),MATCH(W$1,$AS$8:$BQ$8,0))</f>
        <v>0.05</v>
      </c>
      <c r="X206" s="29">
        <f t="shared" ca="1" si="1027"/>
        <v>0.05</v>
      </c>
      <c r="Y206" s="29">
        <f t="shared" ca="1" si="1027"/>
        <v>0.05</v>
      </c>
      <c r="Z206" s="29">
        <f t="shared" ca="1" si="1027"/>
        <v>0.05</v>
      </c>
      <c r="AA206" s="29">
        <f t="shared" ca="1" si="1027"/>
        <v>0.05</v>
      </c>
      <c r="AB206" s="29">
        <f t="shared" ca="1" si="1027"/>
        <v>0.05</v>
      </c>
      <c r="AC206" s="29">
        <f t="shared" ca="1" si="1027"/>
        <v>0.05</v>
      </c>
      <c r="AD206" s="29">
        <f t="shared" ca="1" si="1027"/>
        <v>0.05</v>
      </c>
      <c r="AE206" s="29">
        <f t="shared" ca="1" si="1027"/>
        <v>0.05</v>
      </c>
      <c r="AF206" s="33" t="str">
        <f t="shared" ca="1" si="1012"/>
        <v>2015 ISACA IT Risk Reward Barometer - US Consumer Results. October 2015. http://www.isaca.org/SiteCollectionDocuments/2015-risk-reward-survey/2015-isaca-risk-reward-consumer-summary-us_res_eng_1015.pdf</v>
      </c>
      <c r="AG206" s="38"/>
      <c r="AH206" s="39"/>
      <c r="AI206" s="28">
        <f t="shared" ca="1" si="1013"/>
        <v>0.05</v>
      </c>
      <c r="AJ206">
        <f t="shared" ca="1" si="1014"/>
        <v>5</v>
      </c>
      <c r="AK206" s="28">
        <f t="shared" ca="1" si="1015"/>
        <v>0.01</v>
      </c>
      <c r="AL206" s="20" t="str">
        <f t="shared" si="1016"/>
        <v>ResidentialSteady State Participation Rate</v>
      </c>
      <c r="AM206" s="20" t="str">
        <f t="shared" si="1017"/>
        <v xml:space="preserve">ResidentialProgram ramp up period </v>
      </c>
      <c r="AN206" s="20" t="str">
        <f t="shared" si="1018"/>
        <v>Market PotentialID</v>
      </c>
      <c r="AO206" s="20" t="str">
        <f t="shared" si="1019"/>
        <v>ResidentialProgram Dropout Rate (Attrition)</v>
      </c>
    </row>
    <row r="207" spans="1:41" x14ac:dyDescent="0.25">
      <c r="A207" s="2" t="str">
        <f t="shared" si="1009"/>
        <v>IDResidentialDLC Smart AppliancesProgram Dropout Rate (Attrition)</v>
      </c>
      <c r="B207" t="s">
        <v>152</v>
      </c>
      <c r="C207" t="s">
        <v>13</v>
      </c>
      <c r="D207" t="s">
        <v>16</v>
      </c>
      <c r="E207" t="s">
        <v>75</v>
      </c>
      <c r="F207" t="s">
        <v>12</v>
      </c>
      <c r="G207" s="29">
        <f t="shared" ref="G207:V207" ca="1" si="1028">$AK207</f>
        <v>0.01</v>
      </c>
      <c r="H207" s="29">
        <f t="shared" ca="1" si="1028"/>
        <v>0.01</v>
      </c>
      <c r="I207" s="29">
        <f t="shared" ca="1" si="1028"/>
        <v>0.01</v>
      </c>
      <c r="J207" s="29">
        <f t="shared" ca="1" si="1028"/>
        <v>0.01</v>
      </c>
      <c r="K207" s="29">
        <f t="shared" ca="1" si="1028"/>
        <v>0.01</v>
      </c>
      <c r="L207" s="29">
        <f t="shared" ca="1" si="1028"/>
        <v>0.01</v>
      </c>
      <c r="M207" s="29">
        <f t="shared" ca="1" si="1028"/>
        <v>0.01</v>
      </c>
      <c r="N207" s="29">
        <f t="shared" ca="1" si="1028"/>
        <v>0.01</v>
      </c>
      <c r="O207" s="29">
        <f t="shared" ca="1" si="1028"/>
        <v>0.01</v>
      </c>
      <c r="P207" s="29">
        <f t="shared" ca="1" si="1028"/>
        <v>0.01</v>
      </c>
      <c r="Q207" s="29">
        <f t="shared" ca="1" si="1028"/>
        <v>0.01</v>
      </c>
      <c r="R207" s="29">
        <f t="shared" ca="1" si="1028"/>
        <v>0.01</v>
      </c>
      <c r="S207" s="29">
        <f t="shared" ca="1" si="1028"/>
        <v>0.01</v>
      </c>
      <c r="T207" s="29">
        <f t="shared" ca="1" si="1028"/>
        <v>0.01</v>
      </c>
      <c r="U207" s="29">
        <f t="shared" ca="1" si="1028"/>
        <v>0.01</v>
      </c>
      <c r="V207" s="29">
        <f t="shared" ca="1" si="1028"/>
        <v>0.01</v>
      </c>
      <c r="W207" s="29">
        <f t="shared" ref="W207:AE207" ca="1" si="1029">$AK207</f>
        <v>0.01</v>
      </c>
      <c r="X207" s="29">
        <f t="shared" ca="1" si="1029"/>
        <v>0.01</v>
      </c>
      <c r="Y207" s="29">
        <f t="shared" ca="1" si="1029"/>
        <v>0.01</v>
      </c>
      <c r="Z207" s="29">
        <f t="shared" ca="1" si="1029"/>
        <v>0.01</v>
      </c>
      <c r="AA207" s="29">
        <f t="shared" ca="1" si="1029"/>
        <v>0.01</v>
      </c>
      <c r="AB207" s="29">
        <f t="shared" ca="1" si="1029"/>
        <v>0.01</v>
      </c>
      <c r="AC207" s="29">
        <f t="shared" ca="1" si="1029"/>
        <v>0.01</v>
      </c>
      <c r="AD207" s="29">
        <f t="shared" ca="1" si="1029"/>
        <v>0.01</v>
      </c>
      <c r="AE207" s="29">
        <f t="shared" ca="1" si="1029"/>
        <v>0.01</v>
      </c>
      <c r="AF207" s="33" t="str">
        <f t="shared" ca="1" si="1012"/>
        <v>2015 ISACA IT Risk Reward Barometer - US Consumer Results. October 2015. http://www.isaca.org/SiteCollectionDocuments/2015-risk-reward-survey/2015-isaca-risk-reward-consumer-summary-us_res_eng_1015.pdf</v>
      </c>
      <c r="AG207" s="38"/>
      <c r="AH207" s="39"/>
      <c r="AI207" s="28">
        <f t="shared" ca="1" si="1013"/>
        <v>0.05</v>
      </c>
      <c r="AJ207">
        <f t="shared" ca="1" si="1014"/>
        <v>5</v>
      </c>
      <c r="AK207" s="28">
        <f t="shared" ca="1" si="1015"/>
        <v>0.01</v>
      </c>
      <c r="AL207" s="20" t="str">
        <f t="shared" si="1016"/>
        <v>ResidentialSteady State Participation Rate</v>
      </c>
      <c r="AM207" s="20" t="str">
        <f t="shared" si="1017"/>
        <v xml:space="preserve">ResidentialProgram ramp up period </v>
      </c>
      <c r="AN207" s="20" t="str">
        <f t="shared" si="1018"/>
        <v>Market PotentialID</v>
      </c>
      <c r="AO207" s="20" t="str">
        <f t="shared" si="1019"/>
        <v>ResidentialProgram Dropout Rate (Attrition)</v>
      </c>
    </row>
    <row r="208" spans="1:41" x14ac:dyDescent="0.25">
      <c r="A208" s="2" t="str">
        <f t="shared" si="1009"/>
        <v>IDGeneral ServiceDLC Smart AppliancesMarket Potential</v>
      </c>
      <c r="B208" t="s">
        <v>152</v>
      </c>
      <c r="C208" t="s">
        <v>232</v>
      </c>
      <c r="D208" t="s">
        <v>16</v>
      </c>
      <c r="E208" t="s">
        <v>284</v>
      </c>
      <c r="F208" t="s">
        <v>74</v>
      </c>
      <c r="G208" s="29">
        <f t="shared" ref="G208:V208" ca="1" si="1030">$AI208*INDEX($AS$9:$BQ$32, MATCH($AJ208, $AR$9:$AR$32, 0),MATCH(G$1,$AS$8:$BQ$8,0))</f>
        <v>5.000000000000001E-3</v>
      </c>
      <c r="H208" s="29">
        <f t="shared" ca="1" si="1030"/>
        <v>1.5000000000000003E-2</v>
      </c>
      <c r="I208" s="29">
        <f t="shared" ca="1" si="1030"/>
        <v>3.4999999999999996E-2</v>
      </c>
      <c r="J208" s="29">
        <f t="shared" ca="1" si="1030"/>
        <v>4.5000000000000012E-2</v>
      </c>
      <c r="K208" s="29">
        <f t="shared" ca="1" si="1030"/>
        <v>0.05</v>
      </c>
      <c r="L208" s="29">
        <f t="shared" ca="1" si="1030"/>
        <v>0.05</v>
      </c>
      <c r="M208" s="29">
        <f t="shared" ca="1" si="1030"/>
        <v>0.05</v>
      </c>
      <c r="N208" s="29">
        <f t="shared" ca="1" si="1030"/>
        <v>0.05</v>
      </c>
      <c r="O208" s="29">
        <f t="shared" ca="1" si="1030"/>
        <v>0.05</v>
      </c>
      <c r="P208" s="29">
        <f t="shared" ca="1" si="1030"/>
        <v>0.05</v>
      </c>
      <c r="Q208" s="29">
        <f t="shared" ca="1" si="1030"/>
        <v>0.05</v>
      </c>
      <c r="R208" s="29">
        <f t="shared" ca="1" si="1030"/>
        <v>0.05</v>
      </c>
      <c r="S208" s="29">
        <f t="shared" ca="1" si="1030"/>
        <v>0.05</v>
      </c>
      <c r="T208" s="29">
        <f t="shared" ca="1" si="1030"/>
        <v>0.05</v>
      </c>
      <c r="U208" s="29">
        <f t="shared" ca="1" si="1030"/>
        <v>0.05</v>
      </c>
      <c r="V208" s="29">
        <f t="shared" ca="1" si="1030"/>
        <v>0.05</v>
      </c>
      <c r="W208" s="29">
        <f t="shared" ref="W208:AE208" ca="1" si="1031">$AI208*INDEX($AS$9:$BQ$32, MATCH($AJ208, $AR$9:$AR$32, 0),MATCH(W$1,$AS$8:$BQ$8,0))</f>
        <v>0.05</v>
      </c>
      <c r="X208" s="29">
        <f t="shared" ca="1" si="1031"/>
        <v>0.05</v>
      </c>
      <c r="Y208" s="29">
        <f t="shared" ca="1" si="1031"/>
        <v>0.05</v>
      </c>
      <c r="Z208" s="29">
        <f t="shared" ca="1" si="1031"/>
        <v>0.05</v>
      </c>
      <c r="AA208" s="29">
        <f t="shared" ca="1" si="1031"/>
        <v>0.05</v>
      </c>
      <c r="AB208" s="29">
        <f t="shared" ca="1" si="1031"/>
        <v>0.05</v>
      </c>
      <c r="AC208" s="29">
        <f t="shared" ca="1" si="1031"/>
        <v>0.05</v>
      </c>
      <c r="AD208" s="29">
        <f t="shared" ca="1" si="1031"/>
        <v>0.05</v>
      </c>
      <c r="AE208" s="29">
        <f t="shared" ca="1" si="1031"/>
        <v>0.05</v>
      </c>
      <c r="AF208" s="33" t="str">
        <f t="shared" ca="1" si="1012"/>
        <v>2015 ISACA IT Risk Reward Barometer - US Consumer Results. October 2015. http://www.isaca.org/SiteCollectionDocuments/2015-risk-reward-survey/2015-isaca-risk-reward-consumer-summary-us_res_eng_1015.pdf</v>
      </c>
      <c r="AG208" s="38"/>
      <c r="AH208" s="39"/>
      <c r="AI208" s="28">
        <f t="shared" ca="1" si="1013"/>
        <v>0.05</v>
      </c>
      <c r="AJ208">
        <f t="shared" ca="1" si="1014"/>
        <v>5</v>
      </c>
      <c r="AK208" s="28">
        <f t="shared" ca="1" si="1015"/>
        <v>0.01</v>
      </c>
      <c r="AL208" s="20" t="str">
        <f t="shared" si="1016"/>
        <v>General ServiceSteady State Participation Rate</v>
      </c>
      <c r="AM208" s="20" t="str">
        <f t="shared" si="1017"/>
        <v xml:space="preserve">General ServiceProgram ramp up period </v>
      </c>
      <c r="AN208" s="20" t="str">
        <f t="shared" si="1018"/>
        <v>Market PotentialID</v>
      </c>
      <c r="AO208" s="20" t="str">
        <f t="shared" si="1019"/>
        <v>General ServiceProgram Dropout Rate (Attrition)</v>
      </c>
    </row>
    <row r="209" spans="1:41" x14ac:dyDescent="0.25">
      <c r="A209" s="2" t="str">
        <f t="shared" si="1009"/>
        <v>IDGeneral ServiceDLC Smart AppliancesProgram Dropout Rate (Attrition)</v>
      </c>
      <c r="B209" t="s">
        <v>152</v>
      </c>
      <c r="C209" t="s">
        <v>232</v>
      </c>
      <c r="D209" t="s">
        <v>16</v>
      </c>
      <c r="E209" t="s">
        <v>75</v>
      </c>
      <c r="F209" t="s">
        <v>12</v>
      </c>
      <c r="G209" s="29">
        <f t="shared" ref="G209:V209" ca="1" si="1032">$AK209</f>
        <v>0.01</v>
      </c>
      <c r="H209" s="29">
        <f t="shared" ca="1" si="1032"/>
        <v>0.01</v>
      </c>
      <c r="I209" s="29">
        <f t="shared" ca="1" si="1032"/>
        <v>0.01</v>
      </c>
      <c r="J209" s="29">
        <f t="shared" ca="1" si="1032"/>
        <v>0.01</v>
      </c>
      <c r="K209" s="29">
        <f t="shared" ca="1" si="1032"/>
        <v>0.01</v>
      </c>
      <c r="L209" s="29">
        <f t="shared" ca="1" si="1032"/>
        <v>0.01</v>
      </c>
      <c r="M209" s="29">
        <f t="shared" ca="1" si="1032"/>
        <v>0.01</v>
      </c>
      <c r="N209" s="29">
        <f t="shared" ca="1" si="1032"/>
        <v>0.01</v>
      </c>
      <c r="O209" s="29">
        <f t="shared" ca="1" si="1032"/>
        <v>0.01</v>
      </c>
      <c r="P209" s="29">
        <f t="shared" ca="1" si="1032"/>
        <v>0.01</v>
      </c>
      <c r="Q209" s="29">
        <f t="shared" ca="1" si="1032"/>
        <v>0.01</v>
      </c>
      <c r="R209" s="29">
        <f t="shared" ca="1" si="1032"/>
        <v>0.01</v>
      </c>
      <c r="S209" s="29">
        <f t="shared" ca="1" si="1032"/>
        <v>0.01</v>
      </c>
      <c r="T209" s="29">
        <f t="shared" ca="1" si="1032"/>
        <v>0.01</v>
      </c>
      <c r="U209" s="29">
        <f t="shared" ca="1" si="1032"/>
        <v>0.01</v>
      </c>
      <c r="V209" s="29">
        <f t="shared" ca="1" si="1032"/>
        <v>0.01</v>
      </c>
      <c r="W209" s="29">
        <f t="shared" ref="W209:AE209" ca="1" si="1033">$AK209</f>
        <v>0.01</v>
      </c>
      <c r="X209" s="29">
        <f t="shared" ca="1" si="1033"/>
        <v>0.01</v>
      </c>
      <c r="Y209" s="29">
        <f t="shared" ca="1" si="1033"/>
        <v>0.01</v>
      </c>
      <c r="Z209" s="29">
        <f t="shared" ca="1" si="1033"/>
        <v>0.01</v>
      </c>
      <c r="AA209" s="29">
        <f t="shared" ca="1" si="1033"/>
        <v>0.01</v>
      </c>
      <c r="AB209" s="29">
        <f t="shared" ca="1" si="1033"/>
        <v>0.01</v>
      </c>
      <c r="AC209" s="29">
        <f t="shared" ca="1" si="1033"/>
        <v>0.01</v>
      </c>
      <c r="AD209" s="29">
        <f t="shared" ca="1" si="1033"/>
        <v>0.01</v>
      </c>
      <c r="AE209" s="29">
        <f t="shared" ca="1" si="1033"/>
        <v>0.01</v>
      </c>
      <c r="AF209" s="33" t="str">
        <f t="shared" ca="1" si="1012"/>
        <v>2015 ISACA IT Risk Reward Barometer - US Consumer Results. October 2015. http://www.isaca.org/SiteCollectionDocuments/2015-risk-reward-survey/2015-isaca-risk-reward-consumer-summary-us_res_eng_1015.pdf</v>
      </c>
      <c r="AG209" s="38"/>
      <c r="AH209" s="39"/>
      <c r="AI209" s="28">
        <f t="shared" ca="1" si="1013"/>
        <v>0.05</v>
      </c>
      <c r="AJ209">
        <f t="shared" ca="1" si="1014"/>
        <v>5</v>
      </c>
      <c r="AK209" s="28">
        <f t="shared" ca="1" si="1015"/>
        <v>0.01</v>
      </c>
      <c r="AL209" s="20" t="str">
        <f t="shared" si="1016"/>
        <v>General ServiceSteady State Participation Rate</v>
      </c>
      <c r="AM209" s="20" t="str">
        <f t="shared" si="1017"/>
        <v xml:space="preserve">General ServiceProgram ramp up period </v>
      </c>
      <c r="AN209" s="20" t="str">
        <f t="shared" si="1018"/>
        <v>Market PotentialID</v>
      </c>
      <c r="AO209" s="20" t="str">
        <f t="shared" si="1019"/>
        <v>General ServiceProgram Dropout Rate (Attrition)</v>
      </c>
    </row>
    <row r="210" spans="1:41" x14ac:dyDescent="0.25">
      <c r="A210" s="2" t="str">
        <f t="shared" ref="A210:A211" si="1034">B210&amp;C210&amp;D210&amp;E210</f>
        <v>IDRes-EVDLC Electric Vehicle ChargingMarket Potential</v>
      </c>
      <c r="B210" t="s">
        <v>152</v>
      </c>
      <c r="C210" t="s">
        <v>601</v>
      </c>
      <c r="D210" t="s">
        <v>149</v>
      </c>
      <c r="E210" t="s">
        <v>284</v>
      </c>
      <c r="F210" t="s">
        <v>74</v>
      </c>
      <c r="G210" s="29">
        <f t="shared" ref="G210:V212" ca="1" si="1035">$AI210*INDEX($AS$9:$BQ$32, MATCH($AJ210, $AR$9:$AR$32, 0),MATCH(G$1,$AS$8:$BQ$8,0))</f>
        <v>0</v>
      </c>
      <c r="H210" s="29">
        <f t="shared" ca="1" si="1035"/>
        <v>0</v>
      </c>
      <c r="I210" s="29">
        <f t="shared" ca="1" si="1035"/>
        <v>0</v>
      </c>
      <c r="J210" s="29">
        <f t="shared" ca="1" si="1035"/>
        <v>0</v>
      </c>
      <c r="K210" s="29">
        <f t="shared" ca="1" si="1035"/>
        <v>0</v>
      </c>
      <c r="L210" s="29">
        <f t="shared" ca="1" si="1035"/>
        <v>0</v>
      </c>
      <c r="M210" s="29">
        <f t="shared" ca="1" si="1035"/>
        <v>0</v>
      </c>
      <c r="N210" s="29">
        <f t="shared" ca="1" si="1035"/>
        <v>0</v>
      </c>
      <c r="O210" s="29">
        <f t="shared" ca="1" si="1035"/>
        <v>0</v>
      </c>
      <c r="P210" s="29">
        <f t="shared" ca="1" si="1035"/>
        <v>0</v>
      </c>
      <c r="Q210" s="29">
        <f t="shared" ca="1" si="1035"/>
        <v>0</v>
      </c>
      <c r="R210" s="29">
        <f t="shared" ca="1" si="1035"/>
        <v>0</v>
      </c>
      <c r="S210" s="29">
        <f t="shared" ca="1" si="1035"/>
        <v>0</v>
      </c>
      <c r="T210" s="29">
        <f t="shared" ca="1" si="1035"/>
        <v>0</v>
      </c>
      <c r="U210" s="29">
        <f t="shared" ca="1" si="1035"/>
        <v>0</v>
      </c>
      <c r="V210" s="29">
        <f t="shared" ca="1" si="1035"/>
        <v>0</v>
      </c>
      <c r="W210" s="29">
        <f t="shared" ref="W210:AE212" ca="1" si="1036">$AI210*INDEX($AS$9:$BQ$32, MATCH($AJ210, $AR$9:$AR$32, 0),MATCH(W$1,$AS$8:$BQ$8,0))</f>
        <v>0</v>
      </c>
      <c r="X210" s="29">
        <f t="shared" ca="1" si="1036"/>
        <v>0</v>
      </c>
      <c r="Y210" s="29">
        <f t="shared" ca="1" si="1036"/>
        <v>0</v>
      </c>
      <c r="Z210" s="29">
        <f t="shared" ca="1" si="1036"/>
        <v>0</v>
      </c>
      <c r="AA210" s="29">
        <f t="shared" ca="1" si="1036"/>
        <v>0</v>
      </c>
      <c r="AB210" s="29">
        <f t="shared" ca="1" si="1036"/>
        <v>0</v>
      </c>
      <c r="AC210" s="29">
        <f t="shared" ca="1" si="1036"/>
        <v>0</v>
      </c>
      <c r="AD210" s="29">
        <f t="shared" ca="1" si="1036"/>
        <v>0</v>
      </c>
      <c r="AE210" s="29">
        <f t="shared" ca="1" si="1036"/>
        <v>0</v>
      </c>
      <c r="AF210" s="33" t="str">
        <f t="shared" ref="AF210:AF211" ca="1" si="1037">IFERROR(INDEX(INDIRECT("'"&amp;D210&amp;"'!A1:T300"),MATCH(AL210,INDIRECT("'"&amp;D210&amp;"'!A1:A300"),0),10),"")</f>
        <v>WA: 2024 Avista Update; Lowered from 1/3 of EV TOU rate (17%) to 15% based on Avista feedback</v>
      </c>
      <c r="AG210" s="38"/>
      <c r="AH210" s="39"/>
      <c r="AI210" s="28">
        <f t="shared" ref="AI210:AI211" ca="1" si="1038">IFERROR(INDEX(INDIRECT("'"&amp;D210&amp;"'!A1:T300"),MATCH(AL210,INDIRECT("'"&amp;D210&amp;"'!A1:A300"),0),MATCH(AN210,INDIRECT("'"&amp;D210&amp;"'!A1:T1"),0)),"")</f>
        <v>0</v>
      </c>
      <c r="AJ210">
        <f t="shared" ref="AJ210:AJ211" ca="1" si="1039">IFERROR(INDEX(INDIRECT("'"&amp;D210&amp;"'!A1:T300"),MATCH(AM210,INDIRECT("'"&amp;D210&amp;"'!A1:A300"),0),MATCH(AN210,INDIRECT("'"&amp;D210&amp;"'!A1:T1"),0)),"")</f>
        <v>0</v>
      </c>
      <c r="AK210" s="28">
        <f t="shared" ref="AK210:AK211" ca="1" si="1040">IFERROR(INDEX(INDIRECT("'"&amp;D210&amp;"'!A1:T300"),MATCH(AO210,INDIRECT("'"&amp;D210&amp;"'!A1:A300"),0),MATCH(AN210,INDIRECT("'"&amp;D210&amp;"'!A1:T1"),0)),"")</f>
        <v>0</v>
      </c>
      <c r="AL210" s="20" t="str">
        <f t="shared" ref="AL210:AL211" si="1041">C210&amp;$AI$1</f>
        <v>Res-EVSteady State Participation Rate</v>
      </c>
      <c r="AM210" s="20" t="str">
        <f t="shared" ref="AM210:AM211" si="1042">C210&amp;$AJ$1</f>
        <v xml:space="preserve">Res-EVProgram ramp up period </v>
      </c>
      <c r="AN210" s="20" t="str">
        <f t="shared" ref="AN210:AN211" si="1043">"Market Potential"&amp;B210</f>
        <v>Market PotentialID</v>
      </c>
      <c r="AO210" s="20" t="str">
        <f t="shared" ref="AO210:AO211" si="1044">C210&amp;$AK$1</f>
        <v>Res-EVProgram Dropout Rate (Attrition)</v>
      </c>
    </row>
    <row r="211" spans="1:41" x14ac:dyDescent="0.25">
      <c r="A211" s="2" t="str">
        <f t="shared" si="1034"/>
        <v>IDRes-EVDLC Electric Vehicle ChargingProgram Dropout Rate (Attrition)</v>
      </c>
      <c r="B211" t="s">
        <v>152</v>
      </c>
      <c r="C211" t="s">
        <v>601</v>
      </c>
      <c r="D211" t="s">
        <v>149</v>
      </c>
      <c r="E211" t="s">
        <v>75</v>
      </c>
      <c r="F211" t="s">
        <v>12</v>
      </c>
      <c r="G211" s="29">
        <f t="shared" ref="G211:V213" ca="1" si="1045">$AK211</f>
        <v>0</v>
      </c>
      <c r="H211" s="29">
        <f t="shared" ca="1" si="1045"/>
        <v>0</v>
      </c>
      <c r="I211" s="29">
        <f t="shared" ca="1" si="1045"/>
        <v>0</v>
      </c>
      <c r="J211" s="29">
        <f t="shared" ca="1" si="1045"/>
        <v>0</v>
      </c>
      <c r="K211" s="29">
        <f t="shared" ca="1" si="1045"/>
        <v>0</v>
      </c>
      <c r="L211" s="29">
        <f t="shared" ca="1" si="1045"/>
        <v>0</v>
      </c>
      <c r="M211" s="29">
        <f t="shared" ca="1" si="1045"/>
        <v>0</v>
      </c>
      <c r="N211" s="29">
        <f t="shared" ca="1" si="1045"/>
        <v>0</v>
      </c>
      <c r="O211" s="29">
        <f t="shared" ca="1" si="1045"/>
        <v>0</v>
      </c>
      <c r="P211" s="29">
        <f t="shared" ca="1" si="1045"/>
        <v>0</v>
      </c>
      <c r="Q211" s="29">
        <f t="shared" ca="1" si="1045"/>
        <v>0</v>
      </c>
      <c r="R211" s="29">
        <f t="shared" ca="1" si="1045"/>
        <v>0</v>
      </c>
      <c r="S211" s="29">
        <f t="shared" ca="1" si="1045"/>
        <v>0</v>
      </c>
      <c r="T211" s="29">
        <f t="shared" ca="1" si="1045"/>
        <v>0</v>
      </c>
      <c r="U211" s="29">
        <f t="shared" ca="1" si="1045"/>
        <v>0</v>
      </c>
      <c r="V211" s="29">
        <f t="shared" ca="1" si="1045"/>
        <v>0</v>
      </c>
      <c r="W211" s="29">
        <f t="shared" ref="W211:AE213" ca="1" si="1046">$AK211</f>
        <v>0</v>
      </c>
      <c r="X211" s="29">
        <f t="shared" ca="1" si="1046"/>
        <v>0</v>
      </c>
      <c r="Y211" s="29">
        <f t="shared" ca="1" si="1046"/>
        <v>0</v>
      </c>
      <c r="Z211" s="29">
        <f t="shared" ca="1" si="1046"/>
        <v>0</v>
      </c>
      <c r="AA211" s="29">
        <f t="shared" ca="1" si="1046"/>
        <v>0</v>
      </c>
      <c r="AB211" s="29">
        <f t="shared" ca="1" si="1046"/>
        <v>0</v>
      </c>
      <c r="AC211" s="29">
        <f t="shared" ca="1" si="1046"/>
        <v>0</v>
      </c>
      <c r="AD211" s="29">
        <f t="shared" ca="1" si="1046"/>
        <v>0</v>
      </c>
      <c r="AE211" s="29">
        <f t="shared" ca="1" si="1046"/>
        <v>0</v>
      </c>
      <c r="AF211" s="33" t="str">
        <f t="shared" ca="1" si="1037"/>
        <v>WA: 2024 Avista Update; Lowered from 1/3 of EV TOU rate (17%) to 15% based on Avista feedback</v>
      </c>
      <c r="AG211" s="38"/>
      <c r="AH211" s="39"/>
      <c r="AI211" s="28">
        <f t="shared" ca="1" si="1038"/>
        <v>0</v>
      </c>
      <c r="AJ211">
        <f t="shared" ca="1" si="1039"/>
        <v>0</v>
      </c>
      <c r="AK211" s="28">
        <f t="shared" ca="1" si="1040"/>
        <v>0</v>
      </c>
      <c r="AL211" s="20" t="str">
        <f t="shared" si="1041"/>
        <v>Res-EVSteady State Participation Rate</v>
      </c>
      <c r="AM211" s="20" t="str">
        <f t="shared" si="1042"/>
        <v xml:space="preserve">Res-EVProgram ramp up period </v>
      </c>
      <c r="AN211" s="20" t="str">
        <f t="shared" si="1043"/>
        <v>Market PotentialID</v>
      </c>
      <c r="AO211" s="20" t="str">
        <f t="shared" si="1044"/>
        <v>Res-EVProgram Dropout Rate (Attrition)</v>
      </c>
    </row>
    <row r="212" spans="1:41" x14ac:dyDescent="0.25">
      <c r="A212" s="2" t="str">
        <f t="shared" si="1009"/>
        <v>IDGS-EVDLC Electric Vehicle ChargingMarket Potential</v>
      </c>
      <c r="B212" t="s">
        <v>152</v>
      </c>
      <c r="C212" t="s">
        <v>602</v>
      </c>
      <c r="D212" t="s">
        <v>149</v>
      </c>
      <c r="E212" t="s">
        <v>284</v>
      </c>
      <c r="F212" t="s">
        <v>74</v>
      </c>
      <c r="G212" s="29" t="e">
        <f t="shared" ca="1" si="1035"/>
        <v>#VALUE!</v>
      </c>
      <c r="H212" s="29" t="e">
        <f t="shared" ca="1" si="1035"/>
        <v>#VALUE!</v>
      </c>
      <c r="I212" s="29" t="e">
        <f t="shared" ca="1" si="1035"/>
        <v>#VALUE!</v>
      </c>
      <c r="J212" s="29" t="e">
        <f t="shared" ca="1" si="1035"/>
        <v>#VALUE!</v>
      </c>
      <c r="K212" s="29" t="e">
        <f t="shared" ca="1" si="1035"/>
        <v>#VALUE!</v>
      </c>
      <c r="L212" s="29" t="e">
        <f t="shared" ca="1" si="1035"/>
        <v>#VALUE!</v>
      </c>
      <c r="M212" s="29" t="e">
        <f t="shared" ca="1" si="1035"/>
        <v>#VALUE!</v>
      </c>
      <c r="N212" s="29" t="e">
        <f t="shared" ca="1" si="1035"/>
        <v>#VALUE!</v>
      </c>
      <c r="O212" s="29" t="e">
        <f t="shared" ca="1" si="1035"/>
        <v>#VALUE!</v>
      </c>
      <c r="P212" s="29" t="e">
        <f t="shared" ca="1" si="1035"/>
        <v>#VALUE!</v>
      </c>
      <c r="Q212" s="29" t="e">
        <f t="shared" ca="1" si="1035"/>
        <v>#VALUE!</v>
      </c>
      <c r="R212" s="29" t="e">
        <f t="shared" ca="1" si="1035"/>
        <v>#VALUE!</v>
      </c>
      <c r="S212" s="29" t="e">
        <f t="shared" ca="1" si="1035"/>
        <v>#VALUE!</v>
      </c>
      <c r="T212" s="29" t="e">
        <f t="shared" ca="1" si="1035"/>
        <v>#VALUE!</v>
      </c>
      <c r="U212" s="29" t="e">
        <f t="shared" ca="1" si="1035"/>
        <v>#VALUE!</v>
      </c>
      <c r="V212" s="29" t="e">
        <f t="shared" ca="1" si="1035"/>
        <v>#VALUE!</v>
      </c>
      <c r="W212" s="29" t="e">
        <f t="shared" ca="1" si="1036"/>
        <v>#VALUE!</v>
      </c>
      <c r="X212" s="29" t="e">
        <f t="shared" ca="1" si="1036"/>
        <v>#VALUE!</v>
      </c>
      <c r="Y212" s="29" t="e">
        <f t="shared" ca="1" si="1036"/>
        <v>#VALUE!</v>
      </c>
      <c r="Z212" s="29" t="e">
        <f t="shared" ca="1" si="1036"/>
        <v>#VALUE!</v>
      </c>
      <c r="AA212" s="29" t="e">
        <f t="shared" ca="1" si="1036"/>
        <v>#VALUE!</v>
      </c>
      <c r="AB212" s="29" t="e">
        <f t="shared" ca="1" si="1036"/>
        <v>#VALUE!</v>
      </c>
      <c r="AC212" s="29" t="e">
        <f t="shared" ca="1" si="1036"/>
        <v>#VALUE!</v>
      </c>
      <c r="AD212" s="29" t="e">
        <f t="shared" ca="1" si="1036"/>
        <v>#VALUE!</v>
      </c>
      <c r="AE212" s="29" t="e">
        <f t="shared" ca="1" si="1036"/>
        <v>#VALUE!</v>
      </c>
      <c r="AF212" s="33" t="str">
        <f t="shared" ca="1" si="1012"/>
        <v/>
      </c>
      <c r="AG212" s="38"/>
      <c r="AH212" s="39"/>
      <c r="AI212" s="28" t="str">
        <f t="shared" ca="1" si="1013"/>
        <v/>
      </c>
      <c r="AJ212" t="str">
        <f t="shared" ca="1" si="1014"/>
        <v/>
      </c>
      <c r="AK212" s="28" t="str">
        <f t="shared" ca="1" si="1015"/>
        <v/>
      </c>
      <c r="AL212" s="20" t="str">
        <f t="shared" si="1016"/>
        <v>GS-EVSteady State Participation Rate</v>
      </c>
      <c r="AM212" s="20" t="str">
        <f t="shared" si="1017"/>
        <v xml:space="preserve">GS-EVProgram ramp up period </v>
      </c>
      <c r="AN212" s="20" t="str">
        <f t="shared" si="1018"/>
        <v>Market PotentialID</v>
      </c>
      <c r="AO212" s="20" t="str">
        <f t="shared" si="1019"/>
        <v>GS-EVProgram Dropout Rate (Attrition)</v>
      </c>
    </row>
    <row r="213" spans="1:41" x14ac:dyDescent="0.25">
      <c r="A213" s="2" t="str">
        <f t="shared" si="1009"/>
        <v>IDGS-EVDLC Electric Vehicle ChargingProgram Dropout Rate (Attrition)</v>
      </c>
      <c r="B213" t="s">
        <v>152</v>
      </c>
      <c r="C213" t="s">
        <v>602</v>
      </c>
      <c r="D213" t="s">
        <v>149</v>
      </c>
      <c r="E213" t="s">
        <v>75</v>
      </c>
      <c r="F213" t="s">
        <v>12</v>
      </c>
      <c r="G213" s="29" t="str">
        <f t="shared" ca="1" si="1045"/>
        <v/>
      </c>
      <c r="H213" s="29" t="str">
        <f t="shared" ca="1" si="1045"/>
        <v/>
      </c>
      <c r="I213" s="29" t="str">
        <f t="shared" ca="1" si="1045"/>
        <v/>
      </c>
      <c r="J213" s="29" t="str">
        <f t="shared" ca="1" si="1045"/>
        <v/>
      </c>
      <c r="K213" s="29" t="str">
        <f t="shared" ca="1" si="1045"/>
        <v/>
      </c>
      <c r="L213" s="29" t="str">
        <f t="shared" ca="1" si="1045"/>
        <v/>
      </c>
      <c r="M213" s="29" t="str">
        <f t="shared" ca="1" si="1045"/>
        <v/>
      </c>
      <c r="N213" s="29" t="str">
        <f t="shared" ca="1" si="1045"/>
        <v/>
      </c>
      <c r="O213" s="29" t="str">
        <f t="shared" ca="1" si="1045"/>
        <v/>
      </c>
      <c r="P213" s="29" t="str">
        <f t="shared" ca="1" si="1045"/>
        <v/>
      </c>
      <c r="Q213" s="29" t="str">
        <f t="shared" ca="1" si="1045"/>
        <v/>
      </c>
      <c r="R213" s="29" t="str">
        <f t="shared" ca="1" si="1045"/>
        <v/>
      </c>
      <c r="S213" s="29" t="str">
        <f t="shared" ca="1" si="1045"/>
        <v/>
      </c>
      <c r="T213" s="29" t="str">
        <f t="shared" ca="1" si="1045"/>
        <v/>
      </c>
      <c r="U213" s="29" t="str">
        <f t="shared" ca="1" si="1045"/>
        <v/>
      </c>
      <c r="V213" s="29" t="str">
        <f t="shared" ca="1" si="1045"/>
        <v/>
      </c>
      <c r="W213" s="29" t="str">
        <f t="shared" ca="1" si="1046"/>
        <v/>
      </c>
      <c r="X213" s="29" t="str">
        <f t="shared" ca="1" si="1046"/>
        <v/>
      </c>
      <c r="Y213" s="29" t="str">
        <f t="shared" ca="1" si="1046"/>
        <v/>
      </c>
      <c r="Z213" s="29" t="str">
        <f t="shared" ca="1" si="1046"/>
        <v/>
      </c>
      <c r="AA213" s="29" t="str">
        <f t="shared" ca="1" si="1046"/>
        <v/>
      </c>
      <c r="AB213" s="29" t="str">
        <f t="shared" ca="1" si="1046"/>
        <v/>
      </c>
      <c r="AC213" s="29" t="str">
        <f t="shared" ca="1" si="1046"/>
        <v/>
      </c>
      <c r="AD213" s="29" t="str">
        <f t="shared" ca="1" si="1046"/>
        <v/>
      </c>
      <c r="AE213" s="29" t="str">
        <f t="shared" ca="1" si="1046"/>
        <v/>
      </c>
      <c r="AF213" s="33" t="str">
        <f t="shared" ca="1" si="1012"/>
        <v/>
      </c>
      <c r="AG213" s="38"/>
      <c r="AH213" s="39"/>
      <c r="AI213" s="28" t="str">
        <f t="shared" ca="1" si="1013"/>
        <v/>
      </c>
      <c r="AJ213" t="str">
        <f t="shared" ca="1" si="1014"/>
        <v/>
      </c>
      <c r="AK213" s="28" t="str">
        <f t="shared" ca="1" si="1015"/>
        <v/>
      </c>
      <c r="AL213" s="20" t="str">
        <f t="shared" si="1016"/>
        <v>GS-EVSteady State Participation Rate</v>
      </c>
      <c r="AM213" s="20" t="str">
        <f t="shared" si="1017"/>
        <v xml:space="preserve">GS-EVProgram ramp up period </v>
      </c>
      <c r="AN213" s="20" t="str">
        <f t="shared" si="1018"/>
        <v>Market PotentialID</v>
      </c>
      <c r="AO213" s="20" t="str">
        <f t="shared" si="1019"/>
        <v>GS-EVProgram Dropout Rate (Attrition)</v>
      </c>
    </row>
    <row r="214" spans="1:41" x14ac:dyDescent="0.25">
      <c r="A214" s="2" t="str">
        <f>B214&amp;C214&amp;D214&amp;E214</f>
        <v>IDRes-EVAncillary EVMarket Potential</v>
      </c>
      <c r="B214" t="s">
        <v>152</v>
      </c>
      <c r="C214" t="s">
        <v>601</v>
      </c>
      <c r="D214" t="s">
        <v>363</v>
      </c>
      <c r="E214" t="s">
        <v>284</v>
      </c>
      <c r="F214" t="s">
        <v>74</v>
      </c>
      <c r="G214" s="29">
        <f t="shared" ref="G214:V216" ca="1" si="1047">$AI214*INDEX($AS$9:$BQ$32, MATCH($AJ214, $AR$9:$AR$32, 0),MATCH(G$1,$AS$8:$BQ$8,0))</f>
        <v>1.4999999999999999E-2</v>
      </c>
      <c r="H214" s="29">
        <f t="shared" ca="1" si="1047"/>
        <v>4.5000000000000005E-2</v>
      </c>
      <c r="I214" s="29">
        <f t="shared" ca="1" si="1047"/>
        <v>0.105</v>
      </c>
      <c r="J214" s="29">
        <f t="shared" ca="1" si="1047"/>
        <v>0.13500000000000001</v>
      </c>
      <c r="K214" s="29">
        <f t="shared" ca="1" si="1047"/>
        <v>0.15</v>
      </c>
      <c r="L214" s="29">
        <f t="shared" ca="1" si="1047"/>
        <v>0.15</v>
      </c>
      <c r="M214" s="29">
        <f t="shared" ca="1" si="1047"/>
        <v>0.15</v>
      </c>
      <c r="N214" s="29">
        <f t="shared" ca="1" si="1047"/>
        <v>0.15</v>
      </c>
      <c r="O214" s="29">
        <f t="shared" ca="1" si="1047"/>
        <v>0.15</v>
      </c>
      <c r="P214" s="29">
        <f t="shared" ca="1" si="1047"/>
        <v>0.15</v>
      </c>
      <c r="Q214" s="29">
        <f t="shared" ca="1" si="1047"/>
        <v>0.15</v>
      </c>
      <c r="R214" s="29">
        <f t="shared" ca="1" si="1047"/>
        <v>0.15</v>
      </c>
      <c r="S214" s="29">
        <f t="shared" ca="1" si="1047"/>
        <v>0.15</v>
      </c>
      <c r="T214" s="29">
        <f t="shared" ca="1" si="1047"/>
        <v>0.15</v>
      </c>
      <c r="U214" s="29">
        <f t="shared" ca="1" si="1047"/>
        <v>0.15</v>
      </c>
      <c r="V214" s="29">
        <f t="shared" ca="1" si="1047"/>
        <v>0.15</v>
      </c>
      <c r="W214" s="29">
        <f t="shared" ref="W214:AE216" ca="1" si="1048">$AI214*INDEX($AS$9:$BQ$32, MATCH($AJ214, $AR$9:$AR$32, 0),MATCH(W$1,$AS$8:$BQ$8,0))</f>
        <v>0.15</v>
      </c>
      <c r="X214" s="29">
        <f t="shared" ca="1" si="1048"/>
        <v>0.15</v>
      </c>
      <c r="Y214" s="29">
        <f t="shared" ca="1" si="1048"/>
        <v>0.15</v>
      </c>
      <c r="Z214" s="29">
        <f t="shared" ca="1" si="1048"/>
        <v>0.15</v>
      </c>
      <c r="AA214" s="29">
        <f t="shared" ca="1" si="1048"/>
        <v>0.15</v>
      </c>
      <c r="AB214" s="29">
        <f t="shared" ca="1" si="1048"/>
        <v>0.15</v>
      </c>
      <c r="AC214" s="29">
        <f t="shared" ca="1" si="1048"/>
        <v>0.15</v>
      </c>
      <c r="AD214" s="29">
        <f t="shared" ca="1" si="1048"/>
        <v>0.15</v>
      </c>
      <c r="AE214" s="29">
        <f t="shared" ca="1" si="1048"/>
        <v>0.15</v>
      </c>
      <c r="AF214" s="33" t="str">
        <f t="shared" ref="AF214:AF215" ca="1" si="1049">IFERROR(INDEX(INDIRECT("'"&amp;D214&amp;"'!A1:T300"),MATCH(AL214,INDIRECT("'"&amp;D214&amp;"'!A1:A300"),0),10),"")</f>
        <v>Assumption: One Third of TOU Demand Rate w EV.  This participation rate will be throttled / scaled using the equipment saturation for EVs, which will be quite low.</v>
      </c>
      <c r="AG214" s="38"/>
      <c r="AH214" s="39"/>
      <c r="AI214" s="28">
        <f t="shared" ref="AI214:AI215" ca="1" si="1050">IFERROR(INDEX(INDIRECT("'"&amp;D214&amp;"'!A1:T300"),MATCH(AL214,INDIRECT("'"&amp;D214&amp;"'!A1:A300"),0),MATCH(AN214,INDIRECT("'"&amp;D214&amp;"'!A1:T1"),0)),"")</f>
        <v>0.15</v>
      </c>
      <c r="AJ214">
        <f t="shared" ref="AJ214:AJ215" ca="1" si="1051">IFERROR(INDEX(INDIRECT("'"&amp;D214&amp;"'!A1:T300"),MATCH(AM214,INDIRECT("'"&amp;D214&amp;"'!A1:A300"),0),MATCH(AN214,INDIRECT("'"&amp;D214&amp;"'!A1:T1"),0)),"")</f>
        <v>5</v>
      </c>
      <c r="AK214" s="28">
        <f t="shared" ref="AK214:AK215" ca="1" si="1052">IFERROR(INDEX(INDIRECT("'"&amp;D214&amp;"'!A1:T300"),MATCH(AO214,INDIRECT("'"&amp;D214&amp;"'!A1:A300"),0),MATCH(AN214,INDIRECT("'"&amp;D214&amp;"'!A1:T1"),0)),"")</f>
        <v>0.01</v>
      </c>
      <c r="AL214" s="20" t="str">
        <f t="shared" ref="AL214:AL215" si="1053">C214&amp;$AI$1</f>
        <v>Res-EVSteady State Participation Rate</v>
      </c>
      <c r="AM214" s="20" t="str">
        <f t="shared" ref="AM214:AM215" si="1054">C214&amp;$AJ$1</f>
        <v xml:space="preserve">Res-EVProgram ramp up period </v>
      </c>
      <c r="AN214" s="20" t="str">
        <f t="shared" ref="AN214:AN215" si="1055">"Market Potential"&amp;B214</f>
        <v>Market PotentialID</v>
      </c>
      <c r="AO214" s="20" t="str">
        <f t="shared" ref="AO214:AO215" si="1056">C214&amp;$AK$1</f>
        <v>Res-EVProgram Dropout Rate (Attrition)</v>
      </c>
    </row>
    <row r="215" spans="1:41" x14ac:dyDescent="0.25">
      <c r="A215" s="2" t="str">
        <f>B215&amp;C215&amp;D215&amp;E215</f>
        <v>IDRes-EVAncillary EVProgram Dropout Rate (Attrition)</v>
      </c>
      <c r="B215" t="s">
        <v>152</v>
      </c>
      <c r="C215" t="s">
        <v>601</v>
      </c>
      <c r="D215" t="s">
        <v>363</v>
      </c>
      <c r="E215" t="s">
        <v>75</v>
      </c>
      <c r="F215" t="s">
        <v>12</v>
      </c>
      <c r="G215" s="29">
        <f t="shared" ref="G215:V217" ca="1" si="1057">$AK215</f>
        <v>0.01</v>
      </c>
      <c r="H215" s="29">
        <f t="shared" ca="1" si="1057"/>
        <v>0.01</v>
      </c>
      <c r="I215" s="29">
        <f t="shared" ca="1" si="1057"/>
        <v>0.01</v>
      </c>
      <c r="J215" s="29">
        <f t="shared" ca="1" si="1057"/>
        <v>0.01</v>
      </c>
      <c r="K215" s="29">
        <f t="shared" ca="1" si="1057"/>
        <v>0.01</v>
      </c>
      <c r="L215" s="29">
        <f t="shared" ca="1" si="1057"/>
        <v>0.01</v>
      </c>
      <c r="M215" s="29">
        <f t="shared" ca="1" si="1057"/>
        <v>0.01</v>
      </c>
      <c r="N215" s="29">
        <f t="shared" ca="1" si="1057"/>
        <v>0.01</v>
      </c>
      <c r="O215" s="29">
        <f t="shared" ca="1" si="1057"/>
        <v>0.01</v>
      </c>
      <c r="P215" s="29">
        <f t="shared" ca="1" si="1057"/>
        <v>0.01</v>
      </c>
      <c r="Q215" s="29">
        <f t="shared" ca="1" si="1057"/>
        <v>0.01</v>
      </c>
      <c r="R215" s="29">
        <f t="shared" ca="1" si="1057"/>
        <v>0.01</v>
      </c>
      <c r="S215" s="29">
        <f t="shared" ca="1" si="1057"/>
        <v>0.01</v>
      </c>
      <c r="T215" s="29">
        <f t="shared" ca="1" si="1057"/>
        <v>0.01</v>
      </c>
      <c r="U215" s="29">
        <f t="shared" ca="1" si="1057"/>
        <v>0.01</v>
      </c>
      <c r="V215" s="29">
        <f t="shared" ca="1" si="1057"/>
        <v>0.01</v>
      </c>
      <c r="W215" s="29">
        <f t="shared" ref="W215:AE217" ca="1" si="1058">$AK215</f>
        <v>0.01</v>
      </c>
      <c r="X215" s="29">
        <f t="shared" ca="1" si="1058"/>
        <v>0.01</v>
      </c>
      <c r="Y215" s="29">
        <f t="shared" ca="1" si="1058"/>
        <v>0.01</v>
      </c>
      <c r="Z215" s="29">
        <f t="shared" ca="1" si="1058"/>
        <v>0.01</v>
      </c>
      <c r="AA215" s="29">
        <f t="shared" ca="1" si="1058"/>
        <v>0.01</v>
      </c>
      <c r="AB215" s="29">
        <f t="shared" ca="1" si="1058"/>
        <v>0.01</v>
      </c>
      <c r="AC215" s="29">
        <f t="shared" ca="1" si="1058"/>
        <v>0.01</v>
      </c>
      <c r="AD215" s="29">
        <f t="shared" ca="1" si="1058"/>
        <v>0.01</v>
      </c>
      <c r="AE215" s="29">
        <f t="shared" ca="1" si="1058"/>
        <v>0.01</v>
      </c>
      <c r="AF215" s="33" t="str">
        <f t="shared" ca="1" si="1049"/>
        <v>Assumption: One Third of TOU Demand Rate w EV.  This participation rate will be throttled / scaled using the equipment saturation for EVs, which will be quite low.</v>
      </c>
      <c r="AG215" s="38"/>
      <c r="AH215" s="39"/>
      <c r="AI215" s="28">
        <f t="shared" ca="1" si="1050"/>
        <v>0.15</v>
      </c>
      <c r="AJ215">
        <f t="shared" ca="1" si="1051"/>
        <v>5</v>
      </c>
      <c r="AK215" s="28">
        <f t="shared" ca="1" si="1052"/>
        <v>0.01</v>
      </c>
      <c r="AL215" s="20" t="str">
        <f t="shared" si="1053"/>
        <v>Res-EVSteady State Participation Rate</v>
      </c>
      <c r="AM215" s="20" t="str">
        <f t="shared" si="1054"/>
        <v xml:space="preserve">Res-EVProgram ramp up period </v>
      </c>
      <c r="AN215" s="20" t="str">
        <f t="shared" si="1055"/>
        <v>Market PotentialID</v>
      </c>
      <c r="AO215" s="20" t="str">
        <f t="shared" si="1056"/>
        <v>Res-EVProgram Dropout Rate (Attrition)</v>
      </c>
    </row>
    <row r="216" spans="1:41" x14ac:dyDescent="0.25">
      <c r="A216" s="2" t="str">
        <f>B216&amp;C216&amp;D216&amp;E216</f>
        <v>IDGS-EVAncillary EVMarket Potential</v>
      </c>
      <c r="B216" t="s">
        <v>152</v>
      </c>
      <c r="C216" t="s">
        <v>602</v>
      </c>
      <c r="D216" t="s">
        <v>363</v>
      </c>
      <c r="E216" t="s">
        <v>284</v>
      </c>
      <c r="F216" t="s">
        <v>74</v>
      </c>
      <c r="G216" s="29">
        <f t="shared" ca="1" si="1047"/>
        <v>1.4999999999999999E-2</v>
      </c>
      <c r="H216" s="29">
        <f t="shared" ca="1" si="1047"/>
        <v>4.5000000000000005E-2</v>
      </c>
      <c r="I216" s="29">
        <f t="shared" ca="1" si="1047"/>
        <v>0.105</v>
      </c>
      <c r="J216" s="29">
        <f t="shared" ca="1" si="1047"/>
        <v>0.13500000000000001</v>
      </c>
      <c r="K216" s="29">
        <f t="shared" ca="1" si="1047"/>
        <v>0.15</v>
      </c>
      <c r="L216" s="29">
        <f t="shared" ca="1" si="1047"/>
        <v>0.15</v>
      </c>
      <c r="M216" s="29">
        <f t="shared" ca="1" si="1047"/>
        <v>0.15</v>
      </c>
      <c r="N216" s="29">
        <f t="shared" ca="1" si="1047"/>
        <v>0.15</v>
      </c>
      <c r="O216" s="29">
        <f t="shared" ca="1" si="1047"/>
        <v>0.15</v>
      </c>
      <c r="P216" s="29">
        <f t="shared" ca="1" si="1047"/>
        <v>0.15</v>
      </c>
      <c r="Q216" s="29">
        <f t="shared" ca="1" si="1047"/>
        <v>0.15</v>
      </c>
      <c r="R216" s="29">
        <f t="shared" ca="1" si="1047"/>
        <v>0.15</v>
      </c>
      <c r="S216" s="29">
        <f t="shared" ca="1" si="1047"/>
        <v>0.15</v>
      </c>
      <c r="T216" s="29">
        <f t="shared" ca="1" si="1047"/>
        <v>0.15</v>
      </c>
      <c r="U216" s="29">
        <f t="shared" ca="1" si="1047"/>
        <v>0.15</v>
      </c>
      <c r="V216" s="29">
        <f t="shared" ca="1" si="1047"/>
        <v>0.15</v>
      </c>
      <c r="W216" s="29">
        <f t="shared" ca="1" si="1048"/>
        <v>0.15</v>
      </c>
      <c r="X216" s="29">
        <f t="shared" ca="1" si="1048"/>
        <v>0.15</v>
      </c>
      <c r="Y216" s="29">
        <f t="shared" ca="1" si="1048"/>
        <v>0.15</v>
      </c>
      <c r="Z216" s="29">
        <f t="shared" ca="1" si="1048"/>
        <v>0.15</v>
      </c>
      <c r="AA216" s="29">
        <f t="shared" ca="1" si="1048"/>
        <v>0.15</v>
      </c>
      <c r="AB216" s="29">
        <f t="shared" ca="1" si="1048"/>
        <v>0.15</v>
      </c>
      <c r="AC216" s="29">
        <f t="shared" ca="1" si="1048"/>
        <v>0.15</v>
      </c>
      <c r="AD216" s="29">
        <f t="shared" ca="1" si="1048"/>
        <v>0.15</v>
      </c>
      <c r="AE216" s="29">
        <f t="shared" ca="1" si="1048"/>
        <v>0.15</v>
      </c>
      <c r="AF216" s="33" t="str">
        <f t="shared" ca="1" si="1012"/>
        <v>Prelim Assumption: One Third of EV TOU Demand Rate</v>
      </c>
      <c r="AG216" s="38"/>
      <c r="AH216" s="39"/>
      <c r="AI216" s="28">
        <f t="shared" ca="1" si="1013"/>
        <v>0.15</v>
      </c>
      <c r="AJ216">
        <f t="shared" ca="1" si="1014"/>
        <v>5</v>
      </c>
      <c r="AK216" s="28">
        <f t="shared" ca="1" si="1015"/>
        <v>0.01</v>
      </c>
      <c r="AL216" s="20" t="str">
        <f t="shared" si="1016"/>
        <v>GS-EVSteady State Participation Rate</v>
      </c>
      <c r="AM216" s="20" t="str">
        <f t="shared" si="1017"/>
        <v xml:space="preserve">GS-EVProgram ramp up period </v>
      </c>
      <c r="AN216" s="20" t="str">
        <f t="shared" si="1018"/>
        <v>Market PotentialID</v>
      </c>
      <c r="AO216" s="20" t="str">
        <f t="shared" si="1019"/>
        <v>GS-EVProgram Dropout Rate (Attrition)</v>
      </c>
    </row>
    <row r="217" spans="1:41" x14ac:dyDescent="0.25">
      <c r="A217" s="2" t="str">
        <f>B217&amp;C217&amp;D217&amp;E217</f>
        <v>IDGS-EVAncillary EVProgram Dropout Rate (Attrition)</v>
      </c>
      <c r="B217" t="s">
        <v>152</v>
      </c>
      <c r="C217" t="s">
        <v>602</v>
      </c>
      <c r="D217" t="s">
        <v>363</v>
      </c>
      <c r="E217" t="s">
        <v>75</v>
      </c>
      <c r="F217" t="s">
        <v>12</v>
      </c>
      <c r="G217" s="29">
        <f t="shared" ca="1" si="1057"/>
        <v>0.01</v>
      </c>
      <c r="H217" s="29">
        <f t="shared" ca="1" si="1057"/>
        <v>0.01</v>
      </c>
      <c r="I217" s="29">
        <f t="shared" ca="1" si="1057"/>
        <v>0.01</v>
      </c>
      <c r="J217" s="29">
        <f t="shared" ca="1" si="1057"/>
        <v>0.01</v>
      </c>
      <c r="K217" s="29">
        <f t="shared" ca="1" si="1057"/>
        <v>0.01</v>
      </c>
      <c r="L217" s="29">
        <f t="shared" ca="1" si="1057"/>
        <v>0.01</v>
      </c>
      <c r="M217" s="29">
        <f t="shared" ca="1" si="1057"/>
        <v>0.01</v>
      </c>
      <c r="N217" s="29">
        <f t="shared" ca="1" si="1057"/>
        <v>0.01</v>
      </c>
      <c r="O217" s="29">
        <f t="shared" ca="1" si="1057"/>
        <v>0.01</v>
      </c>
      <c r="P217" s="29">
        <f t="shared" ca="1" si="1057"/>
        <v>0.01</v>
      </c>
      <c r="Q217" s="29">
        <f t="shared" ca="1" si="1057"/>
        <v>0.01</v>
      </c>
      <c r="R217" s="29">
        <f t="shared" ca="1" si="1057"/>
        <v>0.01</v>
      </c>
      <c r="S217" s="29">
        <f t="shared" ca="1" si="1057"/>
        <v>0.01</v>
      </c>
      <c r="T217" s="29">
        <f t="shared" ca="1" si="1057"/>
        <v>0.01</v>
      </c>
      <c r="U217" s="29">
        <f t="shared" ca="1" si="1057"/>
        <v>0.01</v>
      </c>
      <c r="V217" s="29">
        <f t="shared" ca="1" si="1057"/>
        <v>0.01</v>
      </c>
      <c r="W217" s="29">
        <f t="shared" ca="1" si="1058"/>
        <v>0.01</v>
      </c>
      <c r="X217" s="29">
        <f t="shared" ca="1" si="1058"/>
        <v>0.01</v>
      </c>
      <c r="Y217" s="29">
        <f t="shared" ca="1" si="1058"/>
        <v>0.01</v>
      </c>
      <c r="Z217" s="29">
        <f t="shared" ca="1" si="1058"/>
        <v>0.01</v>
      </c>
      <c r="AA217" s="29">
        <f t="shared" ca="1" si="1058"/>
        <v>0.01</v>
      </c>
      <c r="AB217" s="29">
        <f t="shared" ca="1" si="1058"/>
        <v>0.01</v>
      </c>
      <c r="AC217" s="29">
        <f t="shared" ca="1" si="1058"/>
        <v>0.01</v>
      </c>
      <c r="AD217" s="29">
        <f t="shared" ca="1" si="1058"/>
        <v>0.01</v>
      </c>
      <c r="AE217" s="29">
        <f t="shared" ca="1" si="1058"/>
        <v>0.01</v>
      </c>
      <c r="AF217" s="33" t="str">
        <f t="shared" ca="1" si="1012"/>
        <v>Prelim Assumption: One Third of EV TOU Demand Rate</v>
      </c>
      <c r="AG217" s="38"/>
      <c r="AH217" s="39"/>
      <c r="AI217" s="28">
        <f t="shared" ca="1" si="1013"/>
        <v>0.15</v>
      </c>
      <c r="AJ217">
        <f t="shared" ca="1" si="1014"/>
        <v>5</v>
      </c>
      <c r="AK217" s="28">
        <f t="shared" ca="1" si="1015"/>
        <v>0.01</v>
      </c>
      <c r="AL217" s="20" t="str">
        <f t="shared" si="1016"/>
        <v>GS-EVSteady State Participation Rate</v>
      </c>
      <c r="AM217" s="20" t="str">
        <f t="shared" si="1017"/>
        <v xml:space="preserve">GS-EVProgram ramp up period </v>
      </c>
      <c r="AN217" s="20" t="str">
        <f t="shared" si="1018"/>
        <v>Market PotentialID</v>
      </c>
      <c r="AO217" s="20" t="str">
        <f t="shared" si="1019"/>
        <v>GS-EVProgram Dropout Rate (Attrition)</v>
      </c>
    </row>
    <row r="218" spans="1:41" x14ac:dyDescent="0.25">
      <c r="A218" s="2" t="str">
        <f>B218&amp;C218&amp;D218&amp;E218</f>
        <v>IDGeneral ServiceThird Party ContractsMarket Potential</v>
      </c>
      <c r="B218" t="s">
        <v>152</v>
      </c>
      <c r="C218" t="s">
        <v>232</v>
      </c>
      <c r="D218" t="s">
        <v>150</v>
      </c>
      <c r="E218" t="s">
        <v>284</v>
      </c>
      <c r="F218" t="s">
        <v>74</v>
      </c>
      <c r="G218" s="29" t="e">
        <f t="shared" ref="G218:V218" ca="1" si="1059">$AI218*INDEX($AS$9:$BQ$32, MATCH($AJ218, $AR$9:$AR$32, 0),MATCH(G$1,$AS$8:$BQ$8,0))</f>
        <v>#VALUE!</v>
      </c>
      <c r="H218" s="29" t="e">
        <f t="shared" ca="1" si="1059"/>
        <v>#VALUE!</v>
      </c>
      <c r="I218" s="29" t="e">
        <f t="shared" ca="1" si="1059"/>
        <v>#VALUE!</v>
      </c>
      <c r="J218" s="29" t="e">
        <f t="shared" ca="1" si="1059"/>
        <v>#VALUE!</v>
      </c>
      <c r="K218" s="29" t="e">
        <f t="shared" ca="1" si="1059"/>
        <v>#VALUE!</v>
      </c>
      <c r="L218" s="29" t="e">
        <f t="shared" ca="1" si="1059"/>
        <v>#VALUE!</v>
      </c>
      <c r="M218" s="29" t="e">
        <f t="shared" ca="1" si="1059"/>
        <v>#VALUE!</v>
      </c>
      <c r="N218" s="29" t="e">
        <f t="shared" ca="1" si="1059"/>
        <v>#VALUE!</v>
      </c>
      <c r="O218" s="29" t="e">
        <f t="shared" ca="1" si="1059"/>
        <v>#VALUE!</v>
      </c>
      <c r="P218" s="29" t="e">
        <f t="shared" ca="1" si="1059"/>
        <v>#VALUE!</v>
      </c>
      <c r="Q218" s="29" t="e">
        <f t="shared" ca="1" si="1059"/>
        <v>#VALUE!</v>
      </c>
      <c r="R218" s="29" t="e">
        <f t="shared" ca="1" si="1059"/>
        <v>#VALUE!</v>
      </c>
      <c r="S218" s="29" t="e">
        <f t="shared" ca="1" si="1059"/>
        <v>#VALUE!</v>
      </c>
      <c r="T218" s="29" t="e">
        <f t="shared" ca="1" si="1059"/>
        <v>#VALUE!</v>
      </c>
      <c r="U218" s="29" t="e">
        <f t="shared" ca="1" si="1059"/>
        <v>#VALUE!</v>
      </c>
      <c r="V218" s="29" t="e">
        <f t="shared" ca="1" si="1059"/>
        <v>#VALUE!</v>
      </c>
      <c r="W218" s="29" t="e">
        <f t="shared" ref="W218:AE218" ca="1" si="1060">$AI218*INDEX($AS$9:$BQ$32, MATCH($AJ218, $AR$9:$AR$32, 0),MATCH(W$1,$AS$8:$BQ$8,0))</f>
        <v>#VALUE!</v>
      </c>
      <c r="X218" s="29" t="e">
        <f t="shared" ca="1" si="1060"/>
        <v>#VALUE!</v>
      </c>
      <c r="Y218" s="29" t="e">
        <f t="shared" ca="1" si="1060"/>
        <v>#VALUE!</v>
      </c>
      <c r="Z218" s="29" t="e">
        <f t="shared" ca="1" si="1060"/>
        <v>#VALUE!</v>
      </c>
      <c r="AA218" s="29" t="e">
        <f t="shared" ca="1" si="1060"/>
        <v>#VALUE!</v>
      </c>
      <c r="AB218" s="29" t="e">
        <f t="shared" ca="1" si="1060"/>
        <v>#VALUE!</v>
      </c>
      <c r="AC218" s="29" t="e">
        <f t="shared" ca="1" si="1060"/>
        <v>#VALUE!</v>
      </c>
      <c r="AD218" s="29" t="e">
        <f t="shared" ca="1" si="1060"/>
        <v>#VALUE!</v>
      </c>
      <c r="AE218" s="29" t="e">
        <f t="shared" ca="1" si="1060"/>
        <v>#VALUE!</v>
      </c>
      <c r="AF218" s="33" t="str">
        <f t="shared" ca="1" si="1012"/>
        <v/>
      </c>
      <c r="AG218" s="38"/>
      <c r="AH218" s="39"/>
      <c r="AI218" s="28" t="str">
        <f t="shared" ca="1" si="1013"/>
        <v/>
      </c>
      <c r="AJ218" t="str">
        <f t="shared" ca="1" si="1014"/>
        <v/>
      </c>
      <c r="AK218" s="28" t="str">
        <f t="shared" ca="1" si="1015"/>
        <v/>
      </c>
      <c r="AL218" s="20" t="str">
        <f t="shared" si="1016"/>
        <v>General ServiceSteady State Participation Rate</v>
      </c>
      <c r="AM218" s="20" t="str">
        <f t="shared" si="1017"/>
        <v xml:space="preserve">General ServiceProgram ramp up period </v>
      </c>
      <c r="AN218" s="20" t="str">
        <f t="shared" si="1018"/>
        <v>Market PotentialID</v>
      </c>
      <c r="AO218" s="20" t="str">
        <f t="shared" si="1019"/>
        <v>General ServiceProgram Dropout Rate (Attrition)</v>
      </c>
    </row>
    <row r="219" spans="1:41" x14ac:dyDescent="0.25">
      <c r="A219" s="2" t="str">
        <f t="shared" si="1009"/>
        <v>IDGeneral ServiceThird Party ContractsProgram Dropout Rate (Attrition)</v>
      </c>
      <c r="B219" t="s">
        <v>152</v>
      </c>
      <c r="C219" t="s">
        <v>232</v>
      </c>
      <c r="D219" t="s">
        <v>150</v>
      </c>
      <c r="E219" t="s">
        <v>75</v>
      </c>
      <c r="F219" t="s">
        <v>12</v>
      </c>
      <c r="G219" s="29" t="str">
        <f t="shared" ref="G219:V219" ca="1" si="1061">$AK219</f>
        <v/>
      </c>
      <c r="H219" s="29" t="str">
        <f t="shared" ca="1" si="1061"/>
        <v/>
      </c>
      <c r="I219" s="29" t="str">
        <f t="shared" ca="1" si="1061"/>
        <v/>
      </c>
      <c r="J219" s="29" t="str">
        <f t="shared" ca="1" si="1061"/>
        <v/>
      </c>
      <c r="K219" s="29" t="str">
        <f t="shared" ca="1" si="1061"/>
        <v/>
      </c>
      <c r="L219" s="29" t="str">
        <f t="shared" ca="1" si="1061"/>
        <v/>
      </c>
      <c r="M219" s="29" t="str">
        <f t="shared" ca="1" si="1061"/>
        <v/>
      </c>
      <c r="N219" s="29" t="str">
        <f t="shared" ca="1" si="1061"/>
        <v/>
      </c>
      <c r="O219" s="29" t="str">
        <f t="shared" ca="1" si="1061"/>
        <v/>
      </c>
      <c r="P219" s="29" t="str">
        <f t="shared" ca="1" si="1061"/>
        <v/>
      </c>
      <c r="Q219" s="29" t="str">
        <f t="shared" ca="1" si="1061"/>
        <v/>
      </c>
      <c r="R219" s="29" t="str">
        <f t="shared" ca="1" si="1061"/>
        <v/>
      </c>
      <c r="S219" s="29" t="str">
        <f t="shared" ca="1" si="1061"/>
        <v/>
      </c>
      <c r="T219" s="29" t="str">
        <f t="shared" ca="1" si="1061"/>
        <v/>
      </c>
      <c r="U219" s="29" t="str">
        <f t="shared" ca="1" si="1061"/>
        <v/>
      </c>
      <c r="V219" s="29" t="str">
        <f t="shared" ca="1" si="1061"/>
        <v/>
      </c>
      <c r="W219" s="29" t="str">
        <f t="shared" ref="W219:AE219" ca="1" si="1062">$AK219</f>
        <v/>
      </c>
      <c r="X219" s="29" t="str">
        <f t="shared" ca="1" si="1062"/>
        <v/>
      </c>
      <c r="Y219" s="29" t="str">
        <f t="shared" ca="1" si="1062"/>
        <v/>
      </c>
      <c r="Z219" s="29" t="str">
        <f t="shared" ca="1" si="1062"/>
        <v/>
      </c>
      <c r="AA219" s="29" t="str">
        <f t="shared" ca="1" si="1062"/>
        <v/>
      </c>
      <c r="AB219" s="29" t="str">
        <f t="shared" ca="1" si="1062"/>
        <v/>
      </c>
      <c r="AC219" s="29" t="str">
        <f t="shared" ca="1" si="1062"/>
        <v/>
      </c>
      <c r="AD219" s="29" t="str">
        <f t="shared" ca="1" si="1062"/>
        <v/>
      </c>
      <c r="AE219" s="29" t="str">
        <f t="shared" ca="1" si="1062"/>
        <v/>
      </c>
      <c r="AF219" s="33" t="str">
        <f t="shared" ca="1" si="1012"/>
        <v/>
      </c>
      <c r="AG219" s="38"/>
      <c r="AH219" s="39"/>
      <c r="AI219" s="28" t="str">
        <f t="shared" ca="1" si="1013"/>
        <v/>
      </c>
      <c r="AJ219" t="str">
        <f t="shared" ca="1" si="1014"/>
        <v/>
      </c>
      <c r="AK219" s="28" t="str">
        <f t="shared" ca="1" si="1015"/>
        <v/>
      </c>
      <c r="AL219" s="20" t="str">
        <f t="shared" si="1016"/>
        <v>General ServiceSteady State Participation Rate</v>
      </c>
      <c r="AM219" s="20" t="str">
        <f t="shared" si="1017"/>
        <v xml:space="preserve">General ServiceProgram ramp up period </v>
      </c>
      <c r="AN219" s="20" t="str">
        <f t="shared" si="1018"/>
        <v>Market PotentialID</v>
      </c>
      <c r="AO219" s="20" t="str">
        <f t="shared" si="1019"/>
        <v>General ServiceProgram Dropout Rate (Attrition)</v>
      </c>
    </row>
    <row r="220" spans="1:41" x14ac:dyDescent="0.25">
      <c r="A220" s="2" t="str">
        <f t="shared" si="1009"/>
        <v>IDLarge General ServiceThird Party ContractsMarket Potential</v>
      </c>
      <c r="B220" t="s">
        <v>152</v>
      </c>
      <c r="C220" t="s">
        <v>233</v>
      </c>
      <c r="D220" t="s">
        <v>150</v>
      </c>
      <c r="E220" t="s">
        <v>284</v>
      </c>
      <c r="F220" t="s">
        <v>74</v>
      </c>
      <c r="G220" s="29">
        <f t="shared" ref="G220:V220" ca="1" si="1063">$AI220*INDEX($AS$9:$BQ$32, MATCH($AJ220, $AR$9:$AR$32, 0),MATCH(G$1,$AS$8:$BQ$8,0))</f>
        <v>7.4999999999999997E-2</v>
      </c>
      <c r="H220" s="29">
        <f t="shared" ca="1" si="1063"/>
        <v>0.12</v>
      </c>
      <c r="I220" s="29">
        <f t="shared" ca="1" si="1063"/>
        <v>0.15</v>
      </c>
      <c r="J220" s="29">
        <f t="shared" ca="1" si="1063"/>
        <v>0.15</v>
      </c>
      <c r="K220" s="29">
        <f t="shared" ca="1" si="1063"/>
        <v>0.15</v>
      </c>
      <c r="L220" s="29">
        <f t="shared" ca="1" si="1063"/>
        <v>0.15</v>
      </c>
      <c r="M220" s="29">
        <f t="shared" ca="1" si="1063"/>
        <v>0.15</v>
      </c>
      <c r="N220" s="29">
        <f t="shared" ca="1" si="1063"/>
        <v>0.15</v>
      </c>
      <c r="O220" s="29">
        <f t="shared" ca="1" si="1063"/>
        <v>0.15</v>
      </c>
      <c r="P220" s="29">
        <f t="shared" ca="1" si="1063"/>
        <v>0.15</v>
      </c>
      <c r="Q220" s="29">
        <f t="shared" ca="1" si="1063"/>
        <v>0.15</v>
      </c>
      <c r="R220" s="29">
        <f t="shared" ca="1" si="1063"/>
        <v>0.15</v>
      </c>
      <c r="S220" s="29">
        <f t="shared" ca="1" si="1063"/>
        <v>0.15</v>
      </c>
      <c r="T220" s="29">
        <f t="shared" ca="1" si="1063"/>
        <v>0.15</v>
      </c>
      <c r="U220" s="29">
        <f t="shared" ca="1" si="1063"/>
        <v>0.15</v>
      </c>
      <c r="V220" s="29">
        <f t="shared" ca="1" si="1063"/>
        <v>0.15</v>
      </c>
      <c r="W220" s="29">
        <f t="shared" ref="W220:AE220" ca="1" si="1064">$AI220*INDEX($AS$9:$BQ$32, MATCH($AJ220, $AR$9:$AR$32, 0),MATCH(W$1,$AS$8:$BQ$8,0))</f>
        <v>0.15</v>
      </c>
      <c r="X220" s="29">
        <f t="shared" ca="1" si="1064"/>
        <v>0.15</v>
      </c>
      <c r="Y220" s="29">
        <f t="shared" ca="1" si="1064"/>
        <v>0.15</v>
      </c>
      <c r="Z220" s="29">
        <f t="shared" ca="1" si="1064"/>
        <v>0.15</v>
      </c>
      <c r="AA220" s="29">
        <f t="shared" ca="1" si="1064"/>
        <v>0.15</v>
      </c>
      <c r="AB220" s="29">
        <f t="shared" ca="1" si="1064"/>
        <v>0.15</v>
      </c>
      <c r="AC220" s="29">
        <f t="shared" ca="1" si="1064"/>
        <v>0.15</v>
      </c>
      <c r="AD220" s="29">
        <f t="shared" ca="1" si="1064"/>
        <v>0.15</v>
      </c>
      <c r="AE220" s="29">
        <f t="shared" ca="1" si="1064"/>
        <v>0.15</v>
      </c>
      <c r="AF220" s="33" t="str">
        <f t="shared" ca="1" si="1012"/>
        <v>2024 Avista Update</v>
      </c>
      <c r="AG220" s="38"/>
      <c r="AH220" s="39"/>
      <c r="AI220" s="28">
        <f t="shared" ca="1" si="1013"/>
        <v>0.15</v>
      </c>
      <c r="AJ220">
        <f t="shared" ca="1" si="1014"/>
        <v>3</v>
      </c>
      <c r="AK220" s="28">
        <f t="shared" ca="1" si="1015"/>
        <v>0.01</v>
      </c>
      <c r="AL220" s="20" t="str">
        <f t="shared" si="1016"/>
        <v>Large General ServiceSteady State Participation Rate</v>
      </c>
      <c r="AM220" s="20" t="str">
        <f t="shared" si="1017"/>
        <v xml:space="preserve">Large General ServiceProgram ramp up period </v>
      </c>
      <c r="AN220" s="20" t="str">
        <f t="shared" si="1018"/>
        <v>Market PotentialID</v>
      </c>
      <c r="AO220" s="20" t="str">
        <f t="shared" si="1019"/>
        <v>Large General ServiceProgram Dropout Rate (Attrition)</v>
      </c>
    </row>
    <row r="221" spans="1:41" x14ac:dyDescent="0.25">
      <c r="A221" s="2" t="str">
        <f t="shared" si="1009"/>
        <v>IDLarge General ServiceThird Party ContractsProgram Dropout Rate (Attrition)</v>
      </c>
      <c r="B221" t="s">
        <v>152</v>
      </c>
      <c r="C221" t="s">
        <v>233</v>
      </c>
      <c r="D221" t="s">
        <v>150</v>
      </c>
      <c r="E221" t="s">
        <v>75</v>
      </c>
      <c r="F221" t="s">
        <v>12</v>
      </c>
      <c r="G221" s="29">
        <f t="shared" ref="G221:V221" ca="1" si="1065">$AK221</f>
        <v>0.01</v>
      </c>
      <c r="H221" s="29">
        <f t="shared" ca="1" si="1065"/>
        <v>0.01</v>
      </c>
      <c r="I221" s="29">
        <f t="shared" ca="1" si="1065"/>
        <v>0.01</v>
      </c>
      <c r="J221" s="29">
        <f t="shared" ca="1" si="1065"/>
        <v>0.01</v>
      </c>
      <c r="K221" s="29">
        <f t="shared" ca="1" si="1065"/>
        <v>0.01</v>
      </c>
      <c r="L221" s="29">
        <f t="shared" ca="1" si="1065"/>
        <v>0.01</v>
      </c>
      <c r="M221" s="29">
        <f t="shared" ca="1" si="1065"/>
        <v>0.01</v>
      </c>
      <c r="N221" s="29">
        <f t="shared" ca="1" si="1065"/>
        <v>0.01</v>
      </c>
      <c r="O221" s="29">
        <f t="shared" ca="1" si="1065"/>
        <v>0.01</v>
      </c>
      <c r="P221" s="29">
        <f t="shared" ca="1" si="1065"/>
        <v>0.01</v>
      </c>
      <c r="Q221" s="29">
        <f t="shared" ca="1" si="1065"/>
        <v>0.01</v>
      </c>
      <c r="R221" s="29">
        <f t="shared" ca="1" si="1065"/>
        <v>0.01</v>
      </c>
      <c r="S221" s="29">
        <f t="shared" ca="1" si="1065"/>
        <v>0.01</v>
      </c>
      <c r="T221" s="29">
        <f t="shared" ca="1" si="1065"/>
        <v>0.01</v>
      </c>
      <c r="U221" s="29">
        <f t="shared" ca="1" si="1065"/>
        <v>0.01</v>
      </c>
      <c r="V221" s="29">
        <f t="shared" ca="1" si="1065"/>
        <v>0.01</v>
      </c>
      <c r="W221" s="29">
        <f t="shared" ref="W221:AE221" ca="1" si="1066">$AK221</f>
        <v>0.01</v>
      </c>
      <c r="X221" s="29">
        <f t="shared" ca="1" si="1066"/>
        <v>0.01</v>
      </c>
      <c r="Y221" s="29">
        <f t="shared" ca="1" si="1066"/>
        <v>0.01</v>
      </c>
      <c r="Z221" s="29">
        <f t="shared" ca="1" si="1066"/>
        <v>0.01</v>
      </c>
      <c r="AA221" s="29">
        <f t="shared" ca="1" si="1066"/>
        <v>0.01</v>
      </c>
      <c r="AB221" s="29">
        <f t="shared" ca="1" si="1066"/>
        <v>0.01</v>
      </c>
      <c r="AC221" s="29">
        <f t="shared" ca="1" si="1066"/>
        <v>0.01</v>
      </c>
      <c r="AD221" s="29">
        <f t="shared" ca="1" si="1066"/>
        <v>0.01</v>
      </c>
      <c r="AE221" s="29">
        <f t="shared" ca="1" si="1066"/>
        <v>0.01</v>
      </c>
      <c r="AF221" s="33" t="str">
        <f t="shared" ca="1" si="1012"/>
        <v>2024 Avista Update</v>
      </c>
      <c r="AG221" s="38"/>
      <c r="AH221" s="39"/>
      <c r="AI221" s="28">
        <f t="shared" ca="1" si="1013"/>
        <v>0.15</v>
      </c>
      <c r="AJ221">
        <f t="shared" ca="1" si="1014"/>
        <v>3</v>
      </c>
      <c r="AK221" s="28">
        <f t="shared" ca="1" si="1015"/>
        <v>0.01</v>
      </c>
      <c r="AL221" s="20" t="str">
        <f t="shared" si="1016"/>
        <v>Large General ServiceSteady State Participation Rate</v>
      </c>
      <c r="AM221" s="20" t="str">
        <f t="shared" si="1017"/>
        <v xml:space="preserve">Large General ServiceProgram ramp up period </v>
      </c>
      <c r="AN221" s="20" t="str">
        <f t="shared" si="1018"/>
        <v>Market PotentialID</v>
      </c>
      <c r="AO221" s="20" t="str">
        <f t="shared" si="1019"/>
        <v>Large General ServiceProgram Dropout Rate (Attrition)</v>
      </c>
    </row>
    <row r="222" spans="1:41" x14ac:dyDescent="0.25">
      <c r="A222" s="2" t="str">
        <f t="shared" si="1009"/>
        <v>IDExtra Large General ServiceThird Party ContractsMarket Potential</v>
      </c>
      <c r="B222" t="s">
        <v>152</v>
      </c>
      <c r="C222" t="s">
        <v>234</v>
      </c>
      <c r="D222" t="s">
        <v>150</v>
      </c>
      <c r="E222" t="s">
        <v>284</v>
      </c>
      <c r="F222" t="s">
        <v>74</v>
      </c>
      <c r="G222" s="29">
        <f t="shared" ref="G222:V222" ca="1" si="1067">$AI222*INDEX($AS$9:$BQ$32, MATCH($AJ222, $AR$9:$AR$32, 0),MATCH(G$1,$AS$8:$BQ$8,0))</f>
        <v>7.4999999999999997E-2</v>
      </c>
      <c r="H222" s="29">
        <f t="shared" ca="1" si="1067"/>
        <v>0.12</v>
      </c>
      <c r="I222" s="29">
        <f t="shared" ca="1" si="1067"/>
        <v>0.15</v>
      </c>
      <c r="J222" s="29">
        <f t="shared" ca="1" si="1067"/>
        <v>0.15</v>
      </c>
      <c r="K222" s="29">
        <f t="shared" ca="1" si="1067"/>
        <v>0.15</v>
      </c>
      <c r="L222" s="29">
        <f t="shared" ca="1" si="1067"/>
        <v>0.15</v>
      </c>
      <c r="M222" s="29">
        <f t="shared" ca="1" si="1067"/>
        <v>0.15</v>
      </c>
      <c r="N222" s="29">
        <f t="shared" ca="1" si="1067"/>
        <v>0.15</v>
      </c>
      <c r="O222" s="29">
        <f t="shared" ca="1" si="1067"/>
        <v>0.15</v>
      </c>
      <c r="P222" s="29">
        <f t="shared" ca="1" si="1067"/>
        <v>0.15</v>
      </c>
      <c r="Q222" s="29">
        <f t="shared" ca="1" si="1067"/>
        <v>0.15</v>
      </c>
      <c r="R222" s="29">
        <f t="shared" ca="1" si="1067"/>
        <v>0.15</v>
      </c>
      <c r="S222" s="29">
        <f t="shared" ca="1" si="1067"/>
        <v>0.15</v>
      </c>
      <c r="T222" s="29">
        <f t="shared" ca="1" si="1067"/>
        <v>0.15</v>
      </c>
      <c r="U222" s="29">
        <f t="shared" ca="1" si="1067"/>
        <v>0.15</v>
      </c>
      <c r="V222" s="29">
        <f t="shared" ca="1" si="1067"/>
        <v>0.15</v>
      </c>
      <c r="W222" s="29">
        <f t="shared" ref="W222:AE222" ca="1" si="1068">$AI222*INDEX($AS$9:$BQ$32, MATCH($AJ222, $AR$9:$AR$32, 0),MATCH(W$1,$AS$8:$BQ$8,0))</f>
        <v>0.15</v>
      </c>
      <c r="X222" s="29">
        <f t="shared" ca="1" si="1068"/>
        <v>0.15</v>
      </c>
      <c r="Y222" s="29">
        <f t="shared" ca="1" si="1068"/>
        <v>0.15</v>
      </c>
      <c r="Z222" s="29">
        <f t="shared" ca="1" si="1068"/>
        <v>0.15</v>
      </c>
      <c r="AA222" s="29">
        <f t="shared" ca="1" si="1068"/>
        <v>0.15</v>
      </c>
      <c r="AB222" s="29">
        <f t="shared" ca="1" si="1068"/>
        <v>0.15</v>
      </c>
      <c r="AC222" s="29">
        <f t="shared" ca="1" si="1068"/>
        <v>0.15</v>
      </c>
      <c r="AD222" s="29">
        <f t="shared" ca="1" si="1068"/>
        <v>0.15</v>
      </c>
      <c r="AE222" s="29">
        <f t="shared" ca="1" si="1068"/>
        <v>0.15</v>
      </c>
      <c r="AF222" s="33" t="str">
        <f t="shared" ca="1" si="1012"/>
        <v>2024 Avista Update</v>
      </c>
      <c r="AG222" s="38"/>
      <c r="AH222" s="39"/>
      <c r="AI222" s="28">
        <f t="shared" ca="1" si="1013"/>
        <v>0.15</v>
      </c>
      <c r="AJ222">
        <f t="shared" ca="1" si="1014"/>
        <v>3</v>
      </c>
      <c r="AK222" s="28">
        <f t="shared" ca="1" si="1015"/>
        <v>0.01</v>
      </c>
      <c r="AL222" s="20" t="str">
        <f t="shared" si="1016"/>
        <v>Extra Large General ServiceSteady State Participation Rate</v>
      </c>
      <c r="AM222" s="20" t="str">
        <f t="shared" si="1017"/>
        <v xml:space="preserve">Extra Large General ServiceProgram ramp up period </v>
      </c>
      <c r="AN222" s="20" t="str">
        <f t="shared" si="1018"/>
        <v>Market PotentialID</v>
      </c>
      <c r="AO222" s="20" t="str">
        <f t="shared" si="1019"/>
        <v>Extra Large General ServiceProgram Dropout Rate (Attrition)</v>
      </c>
    </row>
    <row r="223" spans="1:41" x14ac:dyDescent="0.25">
      <c r="A223" s="2" t="str">
        <f t="shared" si="1009"/>
        <v>IDExtra Large General ServiceThird Party ContractsProgram Dropout Rate (Attrition)</v>
      </c>
      <c r="B223" t="s">
        <v>152</v>
      </c>
      <c r="C223" t="s">
        <v>234</v>
      </c>
      <c r="D223" t="s">
        <v>150</v>
      </c>
      <c r="E223" t="s">
        <v>75</v>
      </c>
      <c r="F223" t="s">
        <v>12</v>
      </c>
      <c r="G223" s="29">
        <f t="shared" ref="G223:V223" ca="1" si="1069">$AK223</f>
        <v>0.01</v>
      </c>
      <c r="H223" s="29">
        <f t="shared" ca="1" si="1069"/>
        <v>0.01</v>
      </c>
      <c r="I223" s="29">
        <f t="shared" ca="1" si="1069"/>
        <v>0.01</v>
      </c>
      <c r="J223" s="29">
        <f t="shared" ca="1" si="1069"/>
        <v>0.01</v>
      </c>
      <c r="K223" s="29">
        <f t="shared" ca="1" si="1069"/>
        <v>0.01</v>
      </c>
      <c r="L223" s="29">
        <f t="shared" ca="1" si="1069"/>
        <v>0.01</v>
      </c>
      <c r="M223" s="29">
        <f t="shared" ca="1" si="1069"/>
        <v>0.01</v>
      </c>
      <c r="N223" s="29">
        <f t="shared" ca="1" si="1069"/>
        <v>0.01</v>
      </c>
      <c r="O223" s="29">
        <f t="shared" ca="1" si="1069"/>
        <v>0.01</v>
      </c>
      <c r="P223" s="29">
        <f t="shared" ca="1" si="1069"/>
        <v>0.01</v>
      </c>
      <c r="Q223" s="29">
        <f t="shared" ca="1" si="1069"/>
        <v>0.01</v>
      </c>
      <c r="R223" s="29">
        <f t="shared" ca="1" si="1069"/>
        <v>0.01</v>
      </c>
      <c r="S223" s="29">
        <f t="shared" ca="1" si="1069"/>
        <v>0.01</v>
      </c>
      <c r="T223" s="29">
        <f t="shared" ca="1" si="1069"/>
        <v>0.01</v>
      </c>
      <c r="U223" s="29">
        <f t="shared" ca="1" si="1069"/>
        <v>0.01</v>
      </c>
      <c r="V223" s="29">
        <f t="shared" ca="1" si="1069"/>
        <v>0.01</v>
      </c>
      <c r="W223" s="29">
        <f t="shared" ref="W223:AE223" ca="1" si="1070">$AK223</f>
        <v>0.01</v>
      </c>
      <c r="X223" s="29">
        <f t="shared" ca="1" si="1070"/>
        <v>0.01</v>
      </c>
      <c r="Y223" s="29">
        <f t="shared" ca="1" si="1070"/>
        <v>0.01</v>
      </c>
      <c r="Z223" s="29">
        <f t="shared" ca="1" si="1070"/>
        <v>0.01</v>
      </c>
      <c r="AA223" s="29">
        <f t="shared" ca="1" si="1070"/>
        <v>0.01</v>
      </c>
      <c r="AB223" s="29">
        <f t="shared" ca="1" si="1070"/>
        <v>0.01</v>
      </c>
      <c r="AC223" s="29">
        <f t="shared" ca="1" si="1070"/>
        <v>0.01</v>
      </c>
      <c r="AD223" s="29">
        <f t="shared" ca="1" si="1070"/>
        <v>0.01</v>
      </c>
      <c r="AE223" s="29">
        <f t="shared" ca="1" si="1070"/>
        <v>0.01</v>
      </c>
      <c r="AF223" s="33" t="str">
        <f t="shared" ca="1" si="1012"/>
        <v>2024 Avista Update</v>
      </c>
      <c r="AG223" s="38"/>
      <c r="AH223" s="39"/>
      <c r="AI223" s="28">
        <f t="shared" ca="1" si="1013"/>
        <v>0.15</v>
      </c>
      <c r="AJ223">
        <f t="shared" ca="1" si="1014"/>
        <v>3</v>
      </c>
      <c r="AK223" s="28">
        <f t="shared" ca="1" si="1015"/>
        <v>0.01</v>
      </c>
      <c r="AL223" s="20" t="str">
        <f t="shared" si="1016"/>
        <v>Extra Large General ServiceSteady State Participation Rate</v>
      </c>
      <c r="AM223" s="20" t="str">
        <f t="shared" si="1017"/>
        <v xml:space="preserve">Extra Large General ServiceProgram ramp up period </v>
      </c>
      <c r="AN223" s="20" t="str">
        <f t="shared" si="1018"/>
        <v>Market PotentialID</v>
      </c>
      <c r="AO223" s="20" t="str">
        <f t="shared" si="1019"/>
        <v>Extra Large General ServiceProgram Dropout Rate (Attrition)</v>
      </c>
    </row>
    <row r="224" spans="1:41" x14ac:dyDescent="0.25">
      <c r="A224" s="2" t="str">
        <f t="shared" si="1009"/>
        <v>IDGeneral ServiceAncillary Third PartyMarket Potential</v>
      </c>
      <c r="B224" t="s">
        <v>152</v>
      </c>
      <c r="C224" t="s">
        <v>232</v>
      </c>
      <c r="D224" t="s">
        <v>361</v>
      </c>
      <c r="E224" t="s">
        <v>284</v>
      </c>
      <c r="F224" t="s">
        <v>74</v>
      </c>
      <c r="G224" s="29" t="e">
        <f t="shared" ref="G224:V224" ca="1" si="1071">$AI224*INDEX($AS$9:$BQ$32, MATCH($AJ224, $AR$9:$AR$32, 0),MATCH(G$1,$AS$8:$BQ$8,0))</f>
        <v>#VALUE!</v>
      </c>
      <c r="H224" s="29" t="e">
        <f t="shared" ca="1" si="1071"/>
        <v>#VALUE!</v>
      </c>
      <c r="I224" s="29" t="e">
        <f t="shared" ca="1" si="1071"/>
        <v>#VALUE!</v>
      </c>
      <c r="J224" s="29" t="e">
        <f t="shared" ca="1" si="1071"/>
        <v>#VALUE!</v>
      </c>
      <c r="K224" s="29" t="e">
        <f t="shared" ca="1" si="1071"/>
        <v>#VALUE!</v>
      </c>
      <c r="L224" s="29" t="e">
        <f t="shared" ca="1" si="1071"/>
        <v>#VALUE!</v>
      </c>
      <c r="M224" s="29" t="e">
        <f t="shared" ca="1" si="1071"/>
        <v>#VALUE!</v>
      </c>
      <c r="N224" s="29" t="e">
        <f t="shared" ca="1" si="1071"/>
        <v>#VALUE!</v>
      </c>
      <c r="O224" s="29" t="e">
        <f t="shared" ca="1" si="1071"/>
        <v>#VALUE!</v>
      </c>
      <c r="P224" s="29" t="e">
        <f t="shared" ca="1" si="1071"/>
        <v>#VALUE!</v>
      </c>
      <c r="Q224" s="29" t="e">
        <f t="shared" ca="1" si="1071"/>
        <v>#VALUE!</v>
      </c>
      <c r="R224" s="29" t="e">
        <f t="shared" ca="1" si="1071"/>
        <v>#VALUE!</v>
      </c>
      <c r="S224" s="29" t="e">
        <f t="shared" ca="1" si="1071"/>
        <v>#VALUE!</v>
      </c>
      <c r="T224" s="29" t="e">
        <f t="shared" ca="1" si="1071"/>
        <v>#VALUE!</v>
      </c>
      <c r="U224" s="29" t="e">
        <f t="shared" ca="1" si="1071"/>
        <v>#VALUE!</v>
      </c>
      <c r="V224" s="29" t="e">
        <f t="shared" ca="1" si="1071"/>
        <v>#VALUE!</v>
      </c>
      <c r="W224" s="29" t="e">
        <f t="shared" ref="W224:AE224" ca="1" si="1072">$AI224*INDEX($AS$9:$BQ$32, MATCH($AJ224, $AR$9:$AR$32, 0),MATCH(W$1,$AS$8:$BQ$8,0))</f>
        <v>#VALUE!</v>
      </c>
      <c r="X224" s="29" t="e">
        <f t="shared" ca="1" si="1072"/>
        <v>#VALUE!</v>
      </c>
      <c r="Y224" s="29" t="e">
        <f t="shared" ca="1" si="1072"/>
        <v>#VALUE!</v>
      </c>
      <c r="Z224" s="29" t="e">
        <f t="shared" ca="1" si="1072"/>
        <v>#VALUE!</v>
      </c>
      <c r="AA224" s="29" t="e">
        <f t="shared" ca="1" si="1072"/>
        <v>#VALUE!</v>
      </c>
      <c r="AB224" s="29" t="e">
        <f t="shared" ca="1" si="1072"/>
        <v>#VALUE!</v>
      </c>
      <c r="AC224" s="29" t="e">
        <f t="shared" ca="1" si="1072"/>
        <v>#VALUE!</v>
      </c>
      <c r="AD224" s="29" t="e">
        <f t="shared" ca="1" si="1072"/>
        <v>#VALUE!</v>
      </c>
      <c r="AE224" s="29" t="e">
        <f t="shared" ca="1" si="1072"/>
        <v>#VALUE!</v>
      </c>
      <c r="AF224" s="33" t="str">
        <f t="shared" ca="1" si="1012"/>
        <v/>
      </c>
      <c r="AG224" s="38"/>
      <c r="AH224" s="39"/>
      <c r="AI224" s="28" t="str">
        <f t="shared" ca="1" si="1013"/>
        <v/>
      </c>
      <c r="AJ224" t="str">
        <f t="shared" ca="1" si="1014"/>
        <v/>
      </c>
      <c r="AK224" s="28" t="str">
        <f t="shared" ca="1" si="1015"/>
        <v/>
      </c>
      <c r="AL224" s="20" t="str">
        <f t="shared" si="1016"/>
        <v>General ServiceSteady State Participation Rate</v>
      </c>
      <c r="AM224" s="20" t="str">
        <f t="shared" si="1017"/>
        <v xml:space="preserve">General ServiceProgram ramp up period </v>
      </c>
      <c r="AN224" s="20" t="str">
        <f t="shared" si="1018"/>
        <v>Market PotentialID</v>
      </c>
      <c r="AO224" s="20" t="str">
        <f t="shared" si="1019"/>
        <v>General ServiceProgram Dropout Rate (Attrition)</v>
      </c>
    </row>
    <row r="225" spans="1:41" x14ac:dyDescent="0.25">
      <c r="A225" s="2" t="str">
        <f t="shared" si="1009"/>
        <v>IDGeneral ServiceAncillary Third PartyProgram Dropout Rate (Attrition)</v>
      </c>
      <c r="B225" t="s">
        <v>152</v>
      </c>
      <c r="C225" t="s">
        <v>232</v>
      </c>
      <c r="D225" t="s">
        <v>361</v>
      </c>
      <c r="E225" t="s">
        <v>75</v>
      </c>
      <c r="F225" t="s">
        <v>12</v>
      </c>
      <c r="G225" s="29" t="str">
        <f t="shared" ref="G225:V225" ca="1" si="1073">$AK225</f>
        <v/>
      </c>
      <c r="H225" s="29" t="str">
        <f t="shared" ca="1" si="1073"/>
        <v/>
      </c>
      <c r="I225" s="29" t="str">
        <f t="shared" ca="1" si="1073"/>
        <v/>
      </c>
      <c r="J225" s="29" t="str">
        <f t="shared" ca="1" si="1073"/>
        <v/>
      </c>
      <c r="K225" s="29" t="str">
        <f t="shared" ca="1" si="1073"/>
        <v/>
      </c>
      <c r="L225" s="29" t="str">
        <f t="shared" ca="1" si="1073"/>
        <v/>
      </c>
      <c r="M225" s="29" t="str">
        <f t="shared" ca="1" si="1073"/>
        <v/>
      </c>
      <c r="N225" s="29" t="str">
        <f t="shared" ca="1" si="1073"/>
        <v/>
      </c>
      <c r="O225" s="29" t="str">
        <f t="shared" ca="1" si="1073"/>
        <v/>
      </c>
      <c r="P225" s="29" t="str">
        <f t="shared" ca="1" si="1073"/>
        <v/>
      </c>
      <c r="Q225" s="29" t="str">
        <f t="shared" ca="1" si="1073"/>
        <v/>
      </c>
      <c r="R225" s="29" t="str">
        <f t="shared" ca="1" si="1073"/>
        <v/>
      </c>
      <c r="S225" s="29" t="str">
        <f t="shared" ca="1" si="1073"/>
        <v/>
      </c>
      <c r="T225" s="29" t="str">
        <f t="shared" ca="1" si="1073"/>
        <v/>
      </c>
      <c r="U225" s="29" t="str">
        <f t="shared" ca="1" si="1073"/>
        <v/>
      </c>
      <c r="V225" s="29" t="str">
        <f t="shared" ca="1" si="1073"/>
        <v/>
      </c>
      <c r="W225" s="29" t="str">
        <f t="shared" ref="W225:AE225" ca="1" si="1074">$AK225</f>
        <v/>
      </c>
      <c r="X225" s="29" t="str">
        <f t="shared" ca="1" si="1074"/>
        <v/>
      </c>
      <c r="Y225" s="29" t="str">
        <f t="shared" ca="1" si="1074"/>
        <v/>
      </c>
      <c r="Z225" s="29" t="str">
        <f t="shared" ca="1" si="1074"/>
        <v/>
      </c>
      <c r="AA225" s="29" t="str">
        <f t="shared" ca="1" si="1074"/>
        <v/>
      </c>
      <c r="AB225" s="29" t="str">
        <f t="shared" ca="1" si="1074"/>
        <v/>
      </c>
      <c r="AC225" s="29" t="str">
        <f t="shared" ca="1" si="1074"/>
        <v/>
      </c>
      <c r="AD225" s="29" t="str">
        <f t="shared" ca="1" si="1074"/>
        <v/>
      </c>
      <c r="AE225" s="29" t="str">
        <f t="shared" ca="1" si="1074"/>
        <v/>
      </c>
      <c r="AF225" s="33" t="str">
        <f t="shared" ca="1" si="1012"/>
        <v/>
      </c>
      <c r="AG225" s="38"/>
      <c r="AH225" s="39"/>
      <c r="AI225" s="28" t="str">
        <f t="shared" ca="1" si="1013"/>
        <v/>
      </c>
      <c r="AJ225" t="str">
        <f t="shared" ca="1" si="1014"/>
        <v/>
      </c>
      <c r="AK225" s="28" t="str">
        <f t="shared" ca="1" si="1015"/>
        <v/>
      </c>
      <c r="AL225" s="20" t="str">
        <f t="shared" si="1016"/>
        <v>General ServiceSteady State Participation Rate</v>
      </c>
      <c r="AM225" s="20" t="str">
        <f t="shared" si="1017"/>
        <v xml:space="preserve">General ServiceProgram ramp up period </v>
      </c>
      <c r="AN225" s="20" t="str">
        <f t="shared" si="1018"/>
        <v>Market PotentialID</v>
      </c>
      <c r="AO225" s="20" t="str">
        <f t="shared" si="1019"/>
        <v>General ServiceProgram Dropout Rate (Attrition)</v>
      </c>
    </row>
    <row r="226" spans="1:41" x14ac:dyDescent="0.25">
      <c r="A226" s="2" t="str">
        <f t="shared" si="1009"/>
        <v>IDLarge General ServiceAncillary Third PartyMarket Potential</v>
      </c>
      <c r="B226" t="s">
        <v>152</v>
      </c>
      <c r="C226" t="s">
        <v>233</v>
      </c>
      <c r="D226" t="s">
        <v>361</v>
      </c>
      <c r="E226" t="s">
        <v>284</v>
      </c>
      <c r="F226" t="s">
        <v>74</v>
      </c>
      <c r="G226" s="29">
        <f t="shared" ref="G226:V226" ca="1" si="1075">$AI226*INDEX($AS$9:$BQ$32, MATCH($AJ226, $AR$9:$AR$32, 0),MATCH(G$1,$AS$8:$BQ$8,0))</f>
        <v>1.080232882912141E-2</v>
      </c>
      <c r="H226" s="29">
        <f t="shared" ca="1" si="1075"/>
        <v>1.7283726126594259E-2</v>
      </c>
      <c r="I226" s="29">
        <f t="shared" ca="1" si="1075"/>
        <v>2.1604657658242821E-2</v>
      </c>
      <c r="J226" s="29">
        <f t="shared" ca="1" si="1075"/>
        <v>2.1604657658242821E-2</v>
      </c>
      <c r="K226" s="29">
        <f t="shared" ca="1" si="1075"/>
        <v>2.1604657658242821E-2</v>
      </c>
      <c r="L226" s="29">
        <f t="shared" ca="1" si="1075"/>
        <v>2.1604657658242821E-2</v>
      </c>
      <c r="M226" s="29">
        <f t="shared" ca="1" si="1075"/>
        <v>2.1604657658242821E-2</v>
      </c>
      <c r="N226" s="29">
        <f t="shared" ca="1" si="1075"/>
        <v>2.1604657658242821E-2</v>
      </c>
      <c r="O226" s="29">
        <f t="shared" ca="1" si="1075"/>
        <v>2.1604657658242821E-2</v>
      </c>
      <c r="P226" s="29">
        <f t="shared" ca="1" si="1075"/>
        <v>2.1604657658242821E-2</v>
      </c>
      <c r="Q226" s="29">
        <f t="shared" ca="1" si="1075"/>
        <v>2.1604657658242821E-2</v>
      </c>
      <c r="R226" s="29">
        <f t="shared" ca="1" si="1075"/>
        <v>2.1604657658242821E-2</v>
      </c>
      <c r="S226" s="29">
        <f t="shared" ca="1" si="1075"/>
        <v>2.1604657658242821E-2</v>
      </c>
      <c r="T226" s="29">
        <f t="shared" ca="1" si="1075"/>
        <v>2.1604657658242821E-2</v>
      </c>
      <c r="U226" s="29">
        <f t="shared" ca="1" si="1075"/>
        <v>2.1604657658242821E-2</v>
      </c>
      <c r="V226" s="29">
        <f t="shared" ca="1" si="1075"/>
        <v>2.1604657658242821E-2</v>
      </c>
      <c r="W226" s="29">
        <f t="shared" ref="W226:AE226" ca="1" si="1076">$AI226*INDEX($AS$9:$BQ$32, MATCH($AJ226, $AR$9:$AR$32, 0),MATCH(W$1,$AS$8:$BQ$8,0))</f>
        <v>2.1604657658242821E-2</v>
      </c>
      <c r="X226" s="29">
        <f t="shared" ca="1" si="1076"/>
        <v>2.1604657658242821E-2</v>
      </c>
      <c r="Y226" s="29">
        <f t="shared" ca="1" si="1076"/>
        <v>2.1604657658242821E-2</v>
      </c>
      <c r="Z226" s="29">
        <f t="shared" ca="1" si="1076"/>
        <v>2.1604657658242821E-2</v>
      </c>
      <c r="AA226" s="29">
        <f t="shared" ca="1" si="1076"/>
        <v>2.1604657658242821E-2</v>
      </c>
      <c r="AB226" s="29">
        <f t="shared" ca="1" si="1076"/>
        <v>2.1604657658242821E-2</v>
      </c>
      <c r="AC226" s="29">
        <f t="shared" ca="1" si="1076"/>
        <v>2.1604657658242821E-2</v>
      </c>
      <c r="AD226" s="29">
        <f t="shared" ca="1" si="1076"/>
        <v>2.1604657658242821E-2</v>
      </c>
      <c r="AE226" s="29">
        <f t="shared" ca="1" si="1076"/>
        <v>2.1604657658242821E-2</v>
      </c>
      <c r="AF226" s="33" t="str">
        <f t="shared" ca="1" si="1012"/>
        <v>Participation rate based on 2020 EE Study saturations of EMS systems within Avista commercial customers, weighted by segment size.</v>
      </c>
      <c r="AG226" s="38"/>
      <c r="AH226" s="39"/>
      <c r="AI226" s="28">
        <f t="shared" ca="1" si="1013"/>
        <v>2.1604657658242821E-2</v>
      </c>
      <c r="AJ226">
        <f t="shared" ca="1" si="1014"/>
        <v>3</v>
      </c>
      <c r="AK226" s="28">
        <f t="shared" ca="1" si="1015"/>
        <v>0.01</v>
      </c>
      <c r="AL226" s="20" t="str">
        <f t="shared" si="1016"/>
        <v>Large General ServiceSteady State Participation Rate</v>
      </c>
      <c r="AM226" s="20" t="str">
        <f t="shared" si="1017"/>
        <v xml:space="preserve">Large General ServiceProgram ramp up period </v>
      </c>
      <c r="AN226" s="20" t="str">
        <f t="shared" si="1018"/>
        <v>Market PotentialID</v>
      </c>
      <c r="AO226" s="20" t="str">
        <f t="shared" si="1019"/>
        <v>Large General ServiceProgram Dropout Rate (Attrition)</v>
      </c>
    </row>
    <row r="227" spans="1:41" x14ac:dyDescent="0.25">
      <c r="A227" s="2" t="str">
        <f t="shared" si="1009"/>
        <v>IDLarge General ServiceAncillary Third PartyProgram Dropout Rate (Attrition)</v>
      </c>
      <c r="B227" t="s">
        <v>152</v>
      </c>
      <c r="C227" t="s">
        <v>233</v>
      </c>
      <c r="D227" t="s">
        <v>361</v>
      </c>
      <c r="E227" t="s">
        <v>75</v>
      </c>
      <c r="F227" t="s">
        <v>12</v>
      </c>
      <c r="G227" s="29">
        <f t="shared" ref="G227:V227" ca="1" si="1077">$AK227</f>
        <v>0.01</v>
      </c>
      <c r="H227" s="29">
        <f t="shared" ca="1" si="1077"/>
        <v>0.01</v>
      </c>
      <c r="I227" s="29">
        <f t="shared" ca="1" si="1077"/>
        <v>0.01</v>
      </c>
      <c r="J227" s="29">
        <f t="shared" ca="1" si="1077"/>
        <v>0.01</v>
      </c>
      <c r="K227" s="29">
        <f t="shared" ca="1" si="1077"/>
        <v>0.01</v>
      </c>
      <c r="L227" s="29">
        <f t="shared" ca="1" si="1077"/>
        <v>0.01</v>
      </c>
      <c r="M227" s="29">
        <f t="shared" ca="1" si="1077"/>
        <v>0.01</v>
      </c>
      <c r="N227" s="29">
        <f t="shared" ca="1" si="1077"/>
        <v>0.01</v>
      </c>
      <c r="O227" s="29">
        <f t="shared" ca="1" si="1077"/>
        <v>0.01</v>
      </c>
      <c r="P227" s="29">
        <f t="shared" ca="1" si="1077"/>
        <v>0.01</v>
      </c>
      <c r="Q227" s="29">
        <f t="shared" ca="1" si="1077"/>
        <v>0.01</v>
      </c>
      <c r="R227" s="29">
        <f t="shared" ca="1" si="1077"/>
        <v>0.01</v>
      </c>
      <c r="S227" s="29">
        <f t="shared" ca="1" si="1077"/>
        <v>0.01</v>
      </c>
      <c r="T227" s="29">
        <f t="shared" ca="1" si="1077"/>
        <v>0.01</v>
      </c>
      <c r="U227" s="29">
        <f t="shared" ca="1" si="1077"/>
        <v>0.01</v>
      </c>
      <c r="V227" s="29">
        <f t="shared" ca="1" si="1077"/>
        <v>0.01</v>
      </c>
      <c r="W227" s="29">
        <f t="shared" ref="W227:AE227" ca="1" si="1078">$AK227</f>
        <v>0.01</v>
      </c>
      <c r="X227" s="29">
        <f t="shared" ca="1" si="1078"/>
        <v>0.01</v>
      </c>
      <c r="Y227" s="29">
        <f t="shared" ca="1" si="1078"/>
        <v>0.01</v>
      </c>
      <c r="Z227" s="29">
        <f t="shared" ca="1" si="1078"/>
        <v>0.01</v>
      </c>
      <c r="AA227" s="29">
        <f t="shared" ca="1" si="1078"/>
        <v>0.01</v>
      </c>
      <c r="AB227" s="29">
        <f t="shared" ca="1" si="1078"/>
        <v>0.01</v>
      </c>
      <c r="AC227" s="29">
        <f t="shared" ca="1" si="1078"/>
        <v>0.01</v>
      </c>
      <c r="AD227" s="29">
        <f t="shared" ca="1" si="1078"/>
        <v>0.01</v>
      </c>
      <c r="AE227" s="29">
        <f t="shared" ca="1" si="1078"/>
        <v>0.01</v>
      </c>
      <c r="AF227" s="33" t="str">
        <f t="shared" ca="1" si="1012"/>
        <v>Participation rate based on 2020 EE Study saturations of EMS systems within Avista commercial customers, weighted by segment size.</v>
      </c>
      <c r="AG227" s="38"/>
      <c r="AH227" s="39"/>
      <c r="AI227" s="28">
        <f t="shared" ca="1" si="1013"/>
        <v>2.1604657658242821E-2</v>
      </c>
      <c r="AJ227">
        <f t="shared" ca="1" si="1014"/>
        <v>3</v>
      </c>
      <c r="AK227" s="28">
        <f t="shared" ca="1" si="1015"/>
        <v>0.01</v>
      </c>
      <c r="AL227" s="20" t="str">
        <f t="shared" si="1016"/>
        <v>Large General ServiceSteady State Participation Rate</v>
      </c>
      <c r="AM227" s="20" t="str">
        <f t="shared" si="1017"/>
        <v xml:space="preserve">Large General ServiceProgram ramp up period </v>
      </c>
      <c r="AN227" s="20" t="str">
        <f t="shared" si="1018"/>
        <v>Market PotentialID</v>
      </c>
      <c r="AO227" s="20" t="str">
        <f t="shared" si="1019"/>
        <v>Large General ServiceProgram Dropout Rate (Attrition)</v>
      </c>
    </row>
    <row r="228" spans="1:41" x14ac:dyDescent="0.25">
      <c r="A228" s="2" t="str">
        <f t="shared" si="1009"/>
        <v>IDExtra Large General ServiceAncillary Third PartyMarket Potential</v>
      </c>
      <c r="B228" t="s">
        <v>152</v>
      </c>
      <c r="C228" t="s">
        <v>234</v>
      </c>
      <c r="D228" t="s">
        <v>361</v>
      </c>
      <c r="E228" t="s">
        <v>284</v>
      </c>
      <c r="F228" t="s">
        <v>74</v>
      </c>
      <c r="G228" s="29">
        <f t="shared" ref="G228:V228" ca="1" si="1079">$AI228*INDEX($AS$9:$BQ$32, MATCH($AJ228, $AR$9:$AR$32, 0),MATCH(G$1,$AS$8:$BQ$8,0))</f>
        <v>1.080232882912141E-2</v>
      </c>
      <c r="H228" s="29">
        <f t="shared" ca="1" si="1079"/>
        <v>1.7283726126594259E-2</v>
      </c>
      <c r="I228" s="29">
        <f t="shared" ca="1" si="1079"/>
        <v>2.1604657658242821E-2</v>
      </c>
      <c r="J228" s="29">
        <f t="shared" ca="1" si="1079"/>
        <v>2.1604657658242821E-2</v>
      </c>
      <c r="K228" s="29">
        <f t="shared" ca="1" si="1079"/>
        <v>2.1604657658242821E-2</v>
      </c>
      <c r="L228" s="29">
        <f t="shared" ca="1" si="1079"/>
        <v>2.1604657658242821E-2</v>
      </c>
      <c r="M228" s="29">
        <f t="shared" ca="1" si="1079"/>
        <v>2.1604657658242821E-2</v>
      </c>
      <c r="N228" s="29">
        <f t="shared" ca="1" si="1079"/>
        <v>2.1604657658242821E-2</v>
      </c>
      <c r="O228" s="29">
        <f t="shared" ca="1" si="1079"/>
        <v>2.1604657658242821E-2</v>
      </c>
      <c r="P228" s="29">
        <f t="shared" ca="1" si="1079"/>
        <v>2.1604657658242821E-2</v>
      </c>
      <c r="Q228" s="29">
        <f t="shared" ca="1" si="1079"/>
        <v>2.1604657658242821E-2</v>
      </c>
      <c r="R228" s="29">
        <f t="shared" ca="1" si="1079"/>
        <v>2.1604657658242821E-2</v>
      </c>
      <c r="S228" s="29">
        <f t="shared" ca="1" si="1079"/>
        <v>2.1604657658242821E-2</v>
      </c>
      <c r="T228" s="29">
        <f t="shared" ca="1" si="1079"/>
        <v>2.1604657658242821E-2</v>
      </c>
      <c r="U228" s="29">
        <f t="shared" ca="1" si="1079"/>
        <v>2.1604657658242821E-2</v>
      </c>
      <c r="V228" s="29">
        <f t="shared" ca="1" si="1079"/>
        <v>2.1604657658242821E-2</v>
      </c>
      <c r="W228" s="29">
        <f t="shared" ref="W228:AE228" ca="1" si="1080">$AI228*INDEX($AS$9:$BQ$32, MATCH($AJ228, $AR$9:$AR$32, 0),MATCH(W$1,$AS$8:$BQ$8,0))</f>
        <v>2.1604657658242821E-2</v>
      </c>
      <c r="X228" s="29">
        <f t="shared" ca="1" si="1080"/>
        <v>2.1604657658242821E-2</v>
      </c>
      <c r="Y228" s="29">
        <f t="shared" ca="1" si="1080"/>
        <v>2.1604657658242821E-2</v>
      </c>
      <c r="Z228" s="29">
        <f t="shared" ca="1" si="1080"/>
        <v>2.1604657658242821E-2</v>
      </c>
      <c r="AA228" s="29">
        <f t="shared" ca="1" si="1080"/>
        <v>2.1604657658242821E-2</v>
      </c>
      <c r="AB228" s="29">
        <f t="shared" ca="1" si="1080"/>
        <v>2.1604657658242821E-2</v>
      </c>
      <c r="AC228" s="29">
        <f t="shared" ca="1" si="1080"/>
        <v>2.1604657658242821E-2</v>
      </c>
      <c r="AD228" s="29">
        <f t="shared" ca="1" si="1080"/>
        <v>2.1604657658242821E-2</v>
      </c>
      <c r="AE228" s="29">
        <f t="shared" ca="1" si="1080"/>
        <v>2.1604657658242821E-2</v>
      </c>
      <c r="AF228" s="33" t="str">
        <f t="shared" ca="1" si="1012"/>
        <v>Participation rate based on 2020 EE Study saturations of EMS systems within Avista commercial customers, weighted by segment size.</v>
      </c>
      <c r="AG228" s="38"/>
      <c r="AH228" s="39"/>
      <c r="AI228" s="28">
        <f t="shared" ca="1" si="1013"/>
        <v>2.1604657658242821E-2</v>
      </c>
      <c r="AJ228">
        <f t="shared" ca="1" si="1014"/>
        <v>3</v>
      </c>
      <c r="AK228" s="28">
        <f t="shared" ca="1" si="1015"/>
        <v>0.01</v>
      </c>
      <c r="AL228" s="20" t="str">
        <f t="shared" si="1016"/>
        <v>Extra Large General ServiceSteady State Participation Rate</v>
      </c>
      <c r="AM228" s="20" t="str">
        <f t="shared" si="1017"/>
        <v xml:space="preserve">Extra Large General ServiceProgram ramp up period </v>
      </c>
      <c r="AN228" s="20" t="str">
        <f t="shared" si="1018"/>
        <v>Market PotentialID</v>
      </c>
      <c r="AO228" s="20" t="str">
        <f t="shared" si="1019"/>
        <v>Extra Large General ServiceProgram Dropout Rate (Attrition)</v>
      </c>
    </row>
    <row r="229" spans="1:41" x14ac:dyDescent="0.25">
      <c r="A229" s="2" t="str">
        <f t="shared" si="1009"/>
        <v>IDExtra Large General ServiceAncillary Third PartyProgram Dropout Rate (Attrition)</v>
      </c>
      <c r="B229" t="s">
        <v>152</v>
      </c>
      <c r="C229" t="s">
        <v>234</v>
      </c>
      <c r="D229" t="s">
        <v>361</v>
      </c>
      <c r="E229" t="s">
        <v>75</v>
      </c>
      <c r="F229" t="s">
        <v>12</v>
      </c>
      <c r="G229" s="29">
        <f t="shared" ref="G229:V229" ca="1" si="1081">$AK229</f>
        <v>0.01</v>
      </c>
      <c r="H229" s="29">
        <f t="shared" ca="1" si="1081"/>
        <v>0.01</v>
      </c>
      <c r="I229" s="29">
        <f t="shared" ca="1" si="1081"/>
        <v>0.01</v>
      </c>
      <c r="J229" s="29">
        <f t="shared" ca="1" si="1081"/>
        <v>0.01</v>
      </c>
      <c r="K229" s="29">
        <f t="shared" ca="1" si="1081"/>
        <v>0.01</v>
      </c>
      <c r="L229" s="29">
        <f t="shared" ca="1" si="1081"/>
        <v>0.01</v>
      </c>
      <c r="M229" s="29">
        <f t="shared" ca="1" si="1081"/>
        <v>0.01</v>
      </c>
      <c r="N229" s="29">
        <f t="shared" ca="1" si="1081"/>
        <v>0.01</v>
      </c>
      <c r="O229" s="29">
        <f t="shared" ca="1" si="1081"/>
        <v>0.01</v>
      </c>
      <c r="P229" s="29">
        <f t="shared" ca="1" si="1081"/>
        <v>0.01</v>
      </c>
      <c r="Q229" s="29">
        <f t="shared" ca="1" si="1081"/>
        <v>0.01</v>
      </c>
      <c r="R229" s="29">
        <f t="shared" ca="1" si="1081"/>
        <v>0.01</v>
      </c>
      <c r="S229" s="29">
        <f t="shared" ca="1" si="1081"/>
        <v>0.01</v>
      </c>
      <c r="T229" s="29">
        <f t="shared" ca="1" si="1081"/>
        <v>0.01</v>
      </c>
      <c r="U229" s="29">
        <f t="shared" ca="1" si="1081"/>
        <v>0.01</v>
      </c>
      <c r="V229" s="29">
        <f t="shared" ca="1" si="1081"/>
        <v>0.01</v>
      </c>
      <c r="W229" s="29">
        <f t="shared" ref="W229:AE229" ca="1" si="1082">$AK229</f>
        <v>0.01</v>
      </c>
      <c r="X229" s="29">
        <f t="shared" ca="1" si="1082"/>
        <v>0.01</v>
      </c>
      <c r="Y229" s="29">
        <f t="shared" ca="1" si="1082"/>
        <v>0.01</v>
      </c>
      <c r="Z229" s="29">
        <f t="shared" ca="1" si="1082"/>
        <v>0.01</v>
      </c>
      <c r="AA229" s="29">
        <f t="shared" ca="1" si="1082"/>
        <v>0.01</v>
      </c>
      <c r="AB229" s="29">
        <f t="shared" ca="1" si="1082"/>
        <v>0.01</v>
      </c>
      <c r="AC229" s="29">
        <f t="shared" ca="1" si="1082"/>
        <v>0.01</v>
      </c>
      <c r="AD229" s="29">
        <f t="shared" ca="1" si="1082"/>
        <v>0.01</v>
      </c>
      <c r="AE229" s="29">
        <f t="shared" ca="1" si="1082"/>
        <v>0.01</v>
      </c>
      <c r="AF229" s="33" t="str">
        <f t="shared" ca="1" si="1012"/>
        <v>Participation rate based on 2020 EE Study saturations of EMS systems within Avista commercial customers, weighted by segment size.</v>
      </c>
      <c r="AG229" s="38"/>
      <c r="AH229" s="39"/>
      <c r="AI229" s="28">
        <f t="shared" ca="1" si="1013"/>
        <v>2.1604657658242821E-2</v>
      </c>
      <c r="AJ229">
        <f t="shared" ca="1" si="1014"/>
        <v>3</v>
      </c>
      <c r="AK229" s="28">
        <f t="shared" ca="1" si="1015"/>
        <v>0.01</v>
      </c>
      <c r="AL229" s="20" t="str">
        <f t="shared" si="1016"/>
        <v>Extra Large General ServiceSteady State Participation Rate</v>
      </c>
      <c r="AM229" s="20" t="str">
        <f t="shared" si="1017"/>
        <v xml:space="preserve">Extra Large General ServiceProgram ramp up period </v>
      </c>
      <c r="AN229" s="20" t="str">
        <f t="shared" si="1018"/>
        <v>Market PotentialID</v>
      </c>
      <c r="AO229" s="20" t="str">
        <f t="shared" si="1019"/>
        <v>Extra Large General ServiceProgram Dropout Rate (Attrition)</v>
      </c>
    </row>
    <row r="230" spans="1:41" x14ac:dyDescent="0.25">
      <c r="A230" s="2" t="str">
        <f t="shared" si="1009"/>
        <v>IDGeneral ServiceThermal Energy StorageMarket Potential</v>
      </c>
      <c r="B230" t="s">
        <v>152</v>
      </c>
      <c r="C230" t="s">
        <v>232</v>
      </c>
      <c r="D230" t="s">
        <v>98</v>
      </c>
      <c r="E230" t="s">
        <v>284</v>
      </c>
      <c r="F230" t="s">
        <v>74</v>
      </c>
      <c r="G230" s="29">
        <f t="shared" ref="G230:V230" ca="1" si="1083">$AI230*INDEX($AS$9:$BQ$32, MATCH($AJ230, $AR$9:$AR$32, 0),MATCH(G$1,$AS$8:$BQ$8,0))</f>
        <v>5.0000000000000001E-4</v>
      </c>
      <c r="H230" s="29">
        <f t="shared" ca="1" si="1083"/>
        <v>1.5000000000000002E-3</v>
      </c>
      <c r="I230" s="29">
        <f t="shared" ca="1" si="1083"/>
        <v>3.4999999999999996E-3</v>
      </c>
      <c r="J230" s="29">
        <f t="shared" ca="1" si="1083"/>
        <v>4.5000000000000005E-3</v>
      </c>
      <c r="K230" s="29">
        <f t="shared" ca="1" si="1083"/>
        <v>5.0000000000000001E-3</v>
      </c>
      <c r="L230" s="29">
        <f t="shared" ca="1" si="1083"/>
        <v>5.0000000000000001E-3</v>
      </c>
      <c r="M230" s="29">
        <f t="shared" ca="1" si="1083"/>
        <v>5.0000000000000001E-3</v>
      </c>
      <c r="N230" s="29">
        <f t="shared" ca="1" si="1083"/>
        <v>5.0000000000000001E-3</v>
      </c>
      <c r="O230" s="29">
        <f t="shared" ca="1" si="1083"/>
        <v>5.0000000000000001E-3</v>
      </c>
      <c r="P230" s="29">
        <f t="shared" ca="1" si="1083"/>
        <v>5.0000000000000001E-3</v>
      </c>
      <c r="Q230" s="29">
        <f t="shared" ca="1" si="1083"/>
        <v>5.0000000000000001E-3</v>
      </c>
      <c r="R230" s="29">
        <f t="shared" ca="1" si="1083"/>
        <v>5.0000000000000001E-3</v>
      </c>
      <c r="S230" s="29">
        <f t="shared" ca="1" si="1083"/>
        <v>5.0000000000000001E-3</v>
      </c>
      <c r="T230" s="29">
        <f t="shared" ca="1" si="1083"/>
        <v>5.0000000000000001E-3</v>
      </c>
      <c r="U230" s="29">
        <f t="shared" ca="1" si="1083"/>
        <v>5.0000000000000001E-3</v>
      </c>
      <c r="V230" s="29">
        <f t="shared" ca="1" si="1083"/>
        <v>5.0000000000000001E-3</v>
      </c>
      <c r="W230" s="29">
        <f t="shared" ref="W230:AE230" ca="1" si="1084">$AI230*INDEX($AS$9:$BQ$32, MATCH($AJ230, $AR$9:$AR$32, 0),MATCH(W$1,$AS$8:$BQ$8,0))</f>
        <v>5.0000000000000001E-3</v>
      </c>
      <c r="X230" s="29">
        <f t="shared" ca="1" si="1084"/>
        <v>5.0000000000000001E-3</v>
      </c>
      <c r="Y230" s="29">
        <f t="shared" ca="1" si="1084"/>
        <v>5.0000000000000001E-3</v>
      </c>
      <c r="Z230" s="29">
        <f t="shared" ca="1" si="1084"/>
        <v>5.0000000000000001E-3</v>
      </c>
      <c r="AA230" s="29">
        <f t="shared" ca="1" si="1084"/>
        <v>5.0000000000000001E-3</v>
      </c>
      <c r="AB230" s="29">
        <f t="shared" ca="1" si="1084"/>
        <v>5.0000000000000001E-3</v>
      </c>
      <c r="AC230" s="29">
        <f t="shared" ca="1" si="1084"/>
        <v>5.0000000000000001E-3</v>
      </c>
      <c r="AD230" s="29">
        <f t="shared" ca="1" si="1084"/>
        <v>5.0000000000000001E-3</v>
      </c>
      <c r="AE230" s="29">
        <f t="shared" ca="1" si="1084"/>
        <v>5.0000000000000001E-3</v>
      </c>
      <c r="AF230" s="33" t="str">
        <f t="shared" ca="1" si="1012"/>
        <v>Don't expect much participation - 0.5%</v>
      </c>
      <c r="AG230" s="38"/>
      <c r="AH230" s="39"/>
      <c r="AI230" s="28">
        <f t="shared" ca="1" si="1013"/>
        <v>5.0000000000000001E-3</v>
      </c>
      <c r="AJ230">
        <f t="shared" ca="1" si="1014"/>
        <v>5</v>
      </c>
      <c r="AK230" s="28">
        <f t="shared" ca="1" si="1015"/>
        <v>0.01</v>
      </c>
      <c r="AL230" s="20" t="str">
        <f t="shared" si="1016"/>
        <v>General ServiceSteady State Participation Rate</v>
      </c>
      <c r="AM230" s="20" t="str">
        <f t="shared" si="1017"/>
        <v xml:space="preserve">General ServiceProgram ramp up period </v>
      </c>
      <c r="AN230" s="20" t="str">
        <f t="shared" si="1018"/>
        <v>Market PotentialID</v>
      </c>
      <c r="AO230" s="20" t="str">
        <f t="shared" si="1019"/>
        <v>General ServiceProgram Dropout Rate (Attrition)</v>
      </c>
    </row>
    <row r="231" spans="1:41" x14ac:dyDescent="0.25">
      <c r="A231" s="2" t="str">
        <f t="shared" si="1009"/>
        <v>IDGeneral ServiceThermal Energy StorageProgram Dropout Rate (Attrition)</v>
      </c>
      <c r="B231" t="s">
        <v>152</v>
      </c>
      <c r="C231" t="s">
        <v>232</v>
      </c>
      <c r="D231" t="s">
        <v>98</v>
      </c>
      <c r="E231" t="s">
        <v>75</v>
      </c>
      <c r="F231" t="s">
        <v>12</v>
      </c>
      <c r="G231" s="29">
        <f t="shared" ref="G231:V231" ca="1" si="1085">$AK231</f>
        <v>0.01</v>
      </c>
      <c r="H231" s="29">
        <f t="shared" ca="1" si="1085"/>
        <v>0.01</v>
      </c>
      <c r="I231" s="29">
        <f t="shared" ca="1" si="1085"/>
        <v>0.01</v>
      </c>
      <c r="J231" s="29">
        <f t="shared" ca="1" si="1085"/>
        <v>0.01</v>
      </c>
      <c r="K231" s="29">
        <f t="shared" ca="1" si="1085"/>
        <v>0.01</v>
      </c>
      <c r="L231" s="29">
        <f t="shared" ca="1" si="1085"/>
        <v>0.01</v>
      </c>
      <c r="M231" s="29">
        <f t="shared" ca="1" si="1085"/>
        <v>0.01</v>
      </c>
      <c r="N231" s="29">
        <f t="shared" ca="1" si="1085"/>
        <v>0.01</v>
      </c>
      <c r="O231" s="29">
        <f t="shared" ca="1" si="1085"/>
        <v>0.01</v>
      </c>
      <c r="P231" s="29">
        <f t="shared" ca="1" si="1085"/>
        <v>0.01</v>
      </c>
      <c r="Q231" s="29">
        <f t="shared" ca="1" si="1085"/>
        <v>0.01</v>
      </c>
      <c r="R231" s="29">
        <f t="shared" ca="1" si="1085"/>
        <v>0.01</v>
      </c>
      <c r="S231" s="29">
        <f t="shared" ca="1" si="1085"/>
        <v>0.01</v>
      </c>
      <c r="T231" s="29">
        <f t="shared" ca="1" si="1085"/>
        <v>0.01</v>
      </c>
      <c r="U231" s="29">
        <f t="shared" ca="1" si="1085"/>
        <v>0.01</v>
      </c>
      <c r="V231" s="29">
        <f t="shared" ca="1" si="1085"/>
        <v>0.01</v>
      </c>
      <c r="W231" s="29">
        <f t="shared" ref="W231:AE231" ca="1" si="1086">$AK231</f>
        <v>0.01</v>
      </c>
      <c r="X231" s="29">
        <f t="shared" ca="1" si="1086"/>
        <v>0.01</v>
      </c>
      <c r="Y231" s="29">
        <f t="shared" ca="1" si="1086"/>
        <v>0.01</v>
      </c>
      <c r="Z231" s="29">
        <f t="shared" ca="1" si="1086"/>
        <v>0.01</v>
      </c>
      <c r="AA231" s="29">
        <f t="shared" ca="1" si="1086"/>
        <v>0.01</v>
      </c>
      <c r="AB231" s="29">
        <f t="shared" ca="1" si="1086"/>
        <v>0.01</v>
      </c>
      <c r="AC231" s="29">
        <f t="shared" ca="1" si="1086"/>
        <v>0.01</v>
      </c>
      <c r="AD231" s="29">
        <f t="shared" ca="1" si="1086"/>
        <v>0.01</v>
      </c>
      <c r="AE231" s="29">
        <f t="shared" ca="1" si="1086"/>
        <v>0.01</v>
      </c>
      <c r="AF231" s="33" t="str">
        <f t="shared" ca="1" si="1012"/>
        <v>Don't expect much participation - 0.5%</v>
      </c>
      <c r="AG231" s="38"/>
      <c r="AH231" s="39"/>
      <c r="AI231" s="28">
        <f t="shared" ca="1" si="1013"/>
        <v>5.0000000000000001E-3</v>
      </c>
      <c r="AJ231">
        <f t="shared" ca="1" si="1014"/>
        <v>5</v>
      </c>
      <c r="AK231" s="28">
        <f t="shared" ca="1" si="1015"/>
        <v>0.01</v>
      </c>
      <c r="AL231" s="20" t="str">
        <f t="shared" si="1016"/>
        <v>General ServiceSteady State Participation Rate</v>
      </c>
      <c r="AM231" s="20" t="str">
        <f t="shared" si="1017"/>
        <v xml:space="preserve">General ServiceProgram ramp up period </v>
      </c>
      <c r="AN231" s="20" t="str">
        <f t="shared" si="1018"/>
        <v>Market PotentialID</v>
      </c>
      <c r="AO231" s="20" t="str">
        <f t="shared" si="1019"/>
        <v>General ServiceProgram Dropout Rate (Attrition)</v>
      </c>
    </row>
    <row r="232" spans="1:41" x14ac:dyDescent="0.25">
      <c r="A232" s="2" t="str">
        <f t="shared" si="1009"/>
        <v>IDLarge General ServiceThermal Energy StorageMarket Potential</v>
      </c>
      <c r="B232" t="s">
        <v>152</v>
      </c>
      <c r="C232" t="s">
        <v>233</v>
      </c>
      <c r="D232" t="s">
        <v>98</v>
      </c>
      <c r="E232" t="s">
        <v>284</v>
      </c>
      <c r="F232" t="s">
        <v>74</v>
      </c>
      <c r="G232" s="29">
        <f t="shared" ref="G232:V232" ca="1" si="1087">$AI232*INDEX($AS$9:$BQ$32, MATCH($AJ232, $AR$9:$AR$32, 0),MATCH(G$1,$AS$8:$BQ$8,0))</f>
        <v>1.5E-3</v>
      </c>
      <c r="H232" s="29">
        <f t="shared" ca="1" si="1087"/>
        <v>4.5000000000000005E-3</v>
      </c>
      <c r="I232" s="29">
        <f t="shared" ca="1" si="1087"/>
        <v>1.0499999999999999E-2</v>
      </c>
      <c r="J232" s="29">
        <f t="shared" ca="1" si="1087"/>
        <v>1.3500000000000002E-2</v>
      </c>
      <c r="K232" s="29">
        <f t="shared" ca="1" si="1087"/>
        <v>1.4999999999999999E-2</v>
      </c>
      <c r="L232" s="29">
        <f t="shared" ca="1" si="1087"/>
        <v>1.4999999999999999E-2</v>
      </c>
      <c r="M232" s="29">
        <f t="shared" ca="1" si="1087"/>
        <v>1.4999999999999999E-2</v>
      </c>
      <c r="N232" s="29">
        <f t="shared" ca="1" si="1087"/>
        <v>1.4999999999999999E-2</v>
      </c>
      <c r="O232" s="29">
        <f t="shared" ca="1" si="1087"/>
        <v>1.4999999999999999E-2</v>
      </c>
      <c r="P232" s="29">
        <f t="shared" ca="1" si="1087"/>
        <v>1.4999999999999999E-2</v>
      </c>
      <c r="Q232" s="29">
        <f t="shared" ca="1" si="1087"/>
        <v>1.4999999999999999E-2</v>
      </c>
      <c r="R232" s="29">
        <f t="shared" ca="1" si="1087"/>
        <v>1.4999999999999999E-2</v>
      </c>
      <c r="S232" s="29">
        <f t="shared" ca="1" si="1087"/>
        <v>1.4999999999999999E-2</v>
      </c>
      <c r="T232" s="29">
        <f t="shared" ca="1" si="1087"/>
        <v>1.4999999999999999E-2</v>
      </c>
      <c r="U232" s="29">
        <f t="shared" ca="1" si="1087"/>
        <v>1.4999999999999999E-2</v>
      </c>
      <c r="V232" s="29">
        <f t="shared" ca="1" si="1087"/>
        <v>1.4999999999999999E-2</v>
      </c>
      <c r="W232" s="29">
        <f t="shared" ref="W232:AE232" ca="1" si="1088">$AI232*INDEX($AS$9:$BQ$32, MATCH($AJ232, $AR$9:$AR$32, 0),MATCH(W$1,$AS$8:$BQ$8,0))</f>
        <v>1.4999999999999999E-2</v>
      </c>
      <c r="X232" s="29">
        <f t="shared" ca="1" si="1088"/>
        <v>1.4999999999999999E-2</v>
      </c>
      <c r="Y232" s="29">
        <f t="shared" ca="1" si="1088"/>
        <v>1.4999999999999999E-2</v>
      </c>
      <c r="Z232" s="29">
        <f t="shared" ca="1" si="1088"/>
        <v>1.4999999999999999E-2</v>
      </c>
      <c r="AA232" s="29">
        <f t="shared" ca="1" si="1088"/>
        <v>1.4999999999999999E-2</v>
      </c>
      <c r="AB232" s="29">
        <f t="shared" ca="1" si="1088"/>
        <v>1.4999999999999999E-2</v>
      </c>
      <c r="AC232" s="29">
        <f t="shared" ca="1" si="1088"/>
        <v>1.4999999999999999E-2</v>
      </c>
      <c r="AD232" s="29">
        <f t="shared" ca="1" si="1088"/>
        <v>1.4999999999999999E-2</v>
      </c>
      <c r="AE232" s="29">
        <f t="shared" ca="1" si="1088"/>
        <v>1.4999999999999999E-2</v>
      </c>
      <c r="AF232" s="33" t="str">
        <f t="shared" ca="1" si="1012"/>
        <v>Low participation is 1/2 DLC CAC</v>
      </c>
      <c r="AG232" s="38"/>
      <c r="AH232" s="39"/>
      <c r="AI232" s="28">
        <f t="shared" ca="1" si="1013"/>
        <v>1.4999999999999999E-2</v>
      </c>
      <c r="AJ232">
        <f t="shared" ca="1" si="1014"/>
        <v>5</v>
      </c>
      <c r="AK232" s="28">
        <f t="shared" ca="1" si="1015"/>
        <v>0.01</v>
      </c>
      <c r="AL232" s="20" t="str">
        <f t="shared" si="1016"/>
        <v>Large General ServiceSteady State Participation Rate</v>
      </c>
      <c r="AM232" s="20" t="str">
        <f t="shared" si="1017"/>
        <v xml:space="preserve">Large General ServiceProgram ramp up period </v>
      </c>
      <c r="AN232" s="20" t="str">
        <f t="shared" si="1018"/>
        <v>Market PotentialID</v>
      </c>
      <c r="AO232" s="20" t="str">
        <f t="shared" si="1019"/>
        <v>Large General ServiceProgram Dropout Rate (Attrition)</v>
      </c>
    </row>
    <row r="233" spans="1:41" x14ac:dyDescent="0.25">
      <c r="A233" s="2" t="str">
        <f t="shared" si="1009"/>
        <v>IDLarge General ServiceThermal Energy StorageProgram Dropout Rate (Attrition)</v>
      </c>
      <c r="B233" t="s">
        <v>152</v>
      </c>
      <c r="C233" t="s">
        <v>233</v>
      </c>
      <c r="D233" t="s">
        <v>98</v>
      </c>
      <c r="E233" t="s">
        <v>75</v>
      </c>
      <c r="F233" t="s">
        <v>12</v>
      </c>
      <c r="G233" s="29">
        <f t="shared" ref="G233:V233" ca="1" si="1089">$AK233</f>
        <v>0.01</v>
      </c>
      <c r="H233" s="29">
        <f t="shared" ca="1" si="1089"/>
        <v>0.01</v>
      </c>
      <c r="I233" s="29">
        <f t="shared" ca="1" si="1089"/>
        <v>0.01</v>
      </c>
      <c r="J233" s="29">
        <f t="shared" ca="1" si="1089"/>
        <v>0.01</v>
      </c>
      <c r="K233" s="29">
        <f t="shared" ca="1" si="1089"/>
        <v>0.01</v>
      </c>
      <c r="L233" s="29">
        <f t="shared" ca="1" si="1089"/>
        <v>0.01</v>
      </c>
      <c r="M233" s="29">
        <f t="shared" ca="1" si="1089"/>
        <v>0.01</v>
      </c>
      <c r="N233" s="29">
        <f t="shared" ca="1" si="1089"/>
        <v>0.01</v>
      </c>
      <c r="O233" s="29">
        <f t="shared" ca="1" si="1089"/>
        <v>0.01</v>
      </c>
      <c r="P233" s="29">
        <f t="shared" ca="1" si="1089"/>
        <v>0.01</v>
      </c>
      <c r="Q233" s="29">
        <f t="shared" ca="1" si="1089"/>
        <v>0.01</v>
      </c>
      <c r="R233" s="29">
        <f t="shared" ca="1" si="1089"/>
        <v>0.01</v>
      </c>
      <c r="S233" s="29">
        <f t="shared" ca="1" si="1089"/>
        <v>0.01</v>
      </c>
      <c r="T233" s="29">
        <f t="shared" ca="1" si="1089"/>
        <v>0.01</v>
      </c>
      <c r="U233" s="29">
        <f t="shared" ca="1" si="1089"/>
        <v>0.01</v>
      </c>
      <c r="V233" s="29">
        <f t="shared" ca="1" si="1089"/>
        <v>0.01</v>
      </c>
      <c r="W233" s="29">
        <f t="shared" ref="W233:AE233" ca="1" si="1090">$AK233</f>
        <v>0.01</v>
      </c>
      <c r="X233" s="29">
        <f t="shared" ca="1" si="1090"/>
        <v>0.01</v>
      </c>
      <c r="Y233" s="29">
        <f t="shared" ca="1" si="1090"/>
        <v>0.01</v>
      </c>
      <c r="Z233" s="29">
        <f t="shared" ca="1" si="1090"/>
        <v>0.01</v>
      </c>
      <c r="AA233" s="29">
        <f t="shared" ca="1" si="1090"/>
        <v>0.01</v>
      </c>
      <c r="AB233" s="29">
        <f t="shared" ca="1" si="1090"/>
        <v>0.01</v>
      </c>
      <c r="AC233" s="29">
        <f t="shared" ca="1" si="1090"/>
        <v>0.01</v>
      </c>
      <c r="AD233" s="29">
        <f t="shared" ca="1" si="1090"/>
        <v>0.01</v>
      </c>
      <c r="AE233" s="29">
        <f t="shared" ca="1" si="1090"/>
        <v>0.01</v>
      </c>
      <c r="AF233" s="33" t="str">
        <f t="shared" ca="1" si="1012"/>
        <v>Low participation is 1/2 DLC CAC</v>
      </c>
      <c r="AG233" s="38"/>
      <c r="AH233" s="39"/>
      <c r="AI233" s="28">
        <f t="shared" ca="1" si="1013"/>
        <v>1.4999999999999999E-2</v>
      </c>
      <c r="AJ233">
        <f t="shared" ca="1" si="1014"/>
        <v>5</v>
      </c>
      <c r="AK233" s="28">
        <f t="shared" ca="1" si="1015"/>
        <v>0.01</v>
      </c>
      <c r="AL233" s="20" t="str">
        <f t="shared" si="1016"/>
        <v>Large General ServiceSteady State Participation Rate</v>
      </c>
      <c r="AM233" s="20" t="str">
        <f t="shared" si="1017"/>
        <v xml:space="preserve">Large General ServiceProgram ramp up period </v>
      </c>
      <c r="AN233" s="20" t="str">
        <f t="shared" si="1018"/>
        <v>Market PotentialID</v>
      </c>
      <c r="AO233" s="20" t="str">
        <f t="shared" si="1019"/>
        <v>Large General ServiceProgram Dropout Rate (Attrition)</v>
      </c>
    </row>
    <row r="234" spans="1:41" x14ac:dyDescent="0.25">
      <c r="A234" s="2" t="str">
        <f t="shared" si="1009"/>
        <v>IDExtra Large General ServiceThermal Energy StorageMarket Potential</v>
      </c>
      <c r="B234" t="s">
        <v>152</v>
      </c>
      <c r="C234" t="s">
        <v>234</v>
      </c>
      <c r="D234" t="s">
        <v>98</v>
      </c>
      <c r="E234" t="s">
        <v>284</v>
      </c>
      <c r="F234" t="s">
        <v>74</v>
      </c>
      <c r="G234" s="29">
        <f t="shared" ref="G234:V234" ca="1" si="1091">$AI234*INDEX($AS$9:$BQ$32, MATCH($AJ234, $AR$9:$AR$32, 0),MATCH(G$1,$AS$8:$BQ$8,0))</f>
        <v>1.5E-3</v>
      </c>
      <c r="H234" s="29">
        <f t="shared" ca="1" si="1091"/>
        <v>4.5000000000000005E-3</v>
      </c>
      <c r="I234" s="29">
        <f t="shared" ca="1" si="1091"/>
        <v>1.0499999999999999E-2</v>
      </c>
      <c r="J234" s="29">
        <f t="shared" ca="1" si="1091"/>
        <v>1.3500000000000002E-2</v>
      </c>
      <c r="K234" s="29">
        <f t="shared" ca="1" si="1091"/>
        <v>1.4999999999999999E-2</v>
      </c>
      <c r="L234" s="29">
        <f t="shared" ca="1" si="1091"/>
        <v>1.4999999999999999E-2</v>
      </c>
      <c r="M234" s="29">
        <f t="shared" ca="1" si="1091"/>
        <v>1.4999999999999999E-2</v>
      </c>
      <c r="N234" s="29">
        <f t="shared" ca="1" si="1091"/>
        <v>1.4999999999999999E-2</v>
      </c>
      <c r="O234" s="29">
        <f t="shared" ca="1" si="1091"/>
        <v>1.4999999999999999E-2</v>
      </c>
      <c r="P234" s="29">
        <f t="shared" ca="1" si="1091"/>
        <v>1.4999999999999999E-2</v>
      </c>
      <c r="Q234" s="29">
        <f t="shared" ca="1" si="1091"/>
        <v>1.4999999999999999E-2</v>
      </c>
      <c r="R234" s="29">
        <f t="shared" ca="1" si="1091"/>
        <v>1.4999999999999999E-2</v>
      </c>
      <c r="S234" s="29">
        <f t="shared" ca="1" si="1091"/>
        <v>1.4999999999999999E-2</v>
      </c>
      <c r="T234" s="29">
        <f t="shared" ca="1" si="1091"/>
        <v>1.4999999999999999E-2</v>
      </c>
      <c r="U234" s="29">
        <f t="shared" ca="1" si="1091"/>
        <v>1.4999999999999999E-2</v>
      </c>
      <c r="V234" s="29">
        <f t="shared" ca="1" si="1091"/>
        <v>1.4999999999999999E-2</v>
      </c>
      <c r="W234" s="29">
        <f t="shared" ref="W234:AE234" ca="1" si="1092">$AI234*INDEX($AS$9:$BQ$32, MATCH($AJ234, $AR$9:$AR$32, 0),MATCH(W$1,$AS$8:$BQ$8,0))</f>
        <v>1.4999999999999999E-2</v>
      </c>
      <c r="X234" s="29">
        <f t="shared" ca="1" si="1092"/>
        <v>1.4999999999999999E-2</v>
      </c>
      <c r="Y234" s="29">
        <f t="shared" ca="1" si="1092"/>
        <v>1.4999999999999999E-2</v>
      </c>
      <c r="Z234" s="29">
        <f t="shared" ca="1" si="1092"/>
        <v>1.4999999999999999E-2</v>
      </c>
      <c r="AA234" s="29">
        <f t="shared" ca="1" si="1092"/>
        <v>1.4999999999999999E-2</v>
      </c>
      <c r="AB234" s="29">
        <f t="shared" ca="1" si="1092"/>
        <v>1.4999999999999999E-2</v>
      </c>
      <c r="AC234" s="29">
        <f t="shared" ca="1" si="1092"/>
        <v>1.4999999999999999E-2</v>
      </c>
      <c r="AD234" s="29">
        <f t="shared" ca="1" si="1092"/>
        <v>1.4999999999999999E-2</v>
      </c>
      <c r="AE234" s="29">
        <f t="shared" ca="1" si="1092"/>
        <v>1.4999999999999999E-2</v>
      </c>
      <c r="AF234" s="33" t="str">
        <f t="shared" ca="1" si="1012"/>
        <v>Low participation is 1/2 DLC CAC</v>
      </c>
      <c r="AG234" s="38"/>
      <c r="AH234" s="39"/>
      <c r="AI234" s="28">
        <f t="shared" ca="1" si="1013"/>
        <v>1.4999999999999999E-2</v>
      </c>
      <c r="AJ234">
        <f t="shared" ca="1" si="1014"/>
        <v>5</v>
      </c>
      <c r="AK234" s="28">
        <f t="shared" ca="1" si="1015"/>
        <v>0.01</v>
      </c>
      <c r="AL234" s="20" t="str">
        <f t="shared" si="1016"/>
        <v>Extra Large General ServiceSteady State Participation Rate</v>
      </c>
      <c r="AM234" s="20" t="str">
        <f t="shared" si="1017"/>
        <v xml:space="preserve">Extra Large General ServiceProgram ramp up period </v>
      </c>
      <c r="AN234" s="20" t="str">
        <f t="shared" si="1018"/>
        <v>Market PotentialID</v>
      </c>
      <c r="AO234" s="20" t="str">
        <f t="shared" si="1019"/>
        <v>Extra Large General ServiceProgram Dropout Rate (Attrition)</v>
      </c>
    </row>
    <row r="235" spans="1:41" x14ac:dyDescent="0.25">
      <c r="A235" s="2" t="str">
        <f t="shared" si="1009"/>
        <v>IDExtra Large General ServiceThermal Energy StorageProgram Dropout Rate (Attrition)</v>
      </c>
      <c r="B235" t="s">
        <v>152</v>
      </c>
      <c r="C235" t="s">
        <v>234</v>
      </c>
      <c r="D235" t="s">
        <v>98</v>
      </c>
      <c r="E235" t="s">
        <v>75</v>
      </c>
      <c r="F235" t="s">
        <v>12</v>
      </c>
      <c r="G235" s="29">
        <f t="shared" ref="G235:V235" ca="1" si="1093">$AK235</f>
        <v>0.01</v>
      </c>
      <c r="H235" s="29">
        <f t="shared" ca="1" si="1093"/>
        <v>0.01</v>
      </c>
      <c r="I235" s="29">
        <f t="shared" ca="1" si="1093"/>
        <v>0.01</v>
      </c>
      <c r="J235" s="29">
        <f t="shared" ca="1" si="1093"/>
        <v>0.01</v>
      </c>
      <c r="K235" s="29">
        <f t="shared" ca="1" si="1093"/>
        <v>0.01</v>
      </c>
      <c r="L235" s="29">
        <f t="shared" ca="1" si="1093"/>
        <v>0.01</v>
      </c>
      <c r="M235" s="29">
        <f t="shared" ca="1" si="1093"/>
        <v>0.01</v>
      </c>
      <c r="N235" s="29">
        <f t="shared" ca="1" si="1093"/>
        <v>0.01</v>
      </c>
      <c r="O235" s="29">
        <f t="shared" ca="1" si="1093"/>
        <v>0.01</v>
      </c>
      <c r="P235" s="29">
        <f t="shared" ca="1" si="1093"/>
        <v>0.01</v>
      </c>
      <c r="Q235" s="29">
        <f t="shared" ca="1" si="1093"/>
        <v>0.01</v>
      </c>
      <c r="R235" s="29">
        <f t="shared" ca="1" si="1093"/>
        <v>0.01</v>
      </c>
      <c r="S235" s="29">
        <f t="shared" ca="1" si="1093"/>
        <v>0.01</v>
      </c>
      <c r="T235" s="29">
        <f t="shared" ca="1" si="1093"/>
        <v>0.01</v>
      </c>
      <c r="U235" s="29">
        <f t="shared" ca="1" si="1093"/>
        <v>0.01</v>
      </c>
      <c r="V235" s="29">
        <f t="shared" ca="1" si="1093"/>
        <v>0.01</v>
      </c>
      <c r="W235" s="29">
        <f t="shared" ref="W235:AE235" ca="1" si="1094">$AK235</f>
        <v>0.01</v>
      </c>
      <c r="X235" s="29">
        <f t="shared" ca="1" si="1094"/>
        <v>0.01</v>
      </c>
      <c r="Y235" s="29">
        <f t="shared" ca="1" si="1094"/>
        <v>0.01</v>
      </c>
      <c r="Z235" s="29">
        <f t="shared" ca="1" si="1094"/>
        <v>0.01</v>
      </c>
      <c r="AA235" s="29">
        <f t="shared" ca="1" si="1094"/>
        <v>0.01</v>
      </c>
      <c r="AB235" s="29">
        <f t="shared" ca="1" si="1094"/>
        <v>0.01</v>
      </c>
      <c r="AC235" s="29">
        <f t="shared" ca="1" si="1094"/>
        <v>0.01</v>
      </c>
      <c r="AD235" s="29">
        <f t="shared" ca="1" si="1094"/>
        <v>0.01</v>
      </c>
      <c r="AE235" s="29">
        <f t="shared" ca="1" si="1094"/>
        <v>0.01</v>
      </c>
      <c r="AF235" s="33" t="str">
        <f t="shared" ca="1" si="1012"/>
        <v>Low participation is 1/2 DLC CAC</v>
      </c>
      <c r="AG235" s="38"/>
      <c r="AH235" s="39"/>
      <c r="AI235" s="28">
        <f t="shared" ca="1" si="1013"/>
        <v>1.4999999999999999E-2</v>
      </c>
      <c r="AJ235">
        <f t="shared" ca="1" si="1014"/>
        <v>5</v>
      </c>
      <c r="AK235" s="28">
        <f t="shared" ca="1" si="1015"/>
        <v>0.01</v>
      </c>
      <c r="AL235" s="20" t="str">
        <f t="shared" si="1016"/>
        <v>Extra Large General ServiceSteady State Participation Rate</v>
      </c>
      <c r="AM235" s="20" t="str">
        <f t="shared" si="1017"/>
        <v xml:space="preserve">Extra Large General ServiceProgram ramp up period </v>
      </c>
      <c r="AN235" s="20" t="str">
        <f t="shared" si="1018"/>
        <v>Market PotentialID</v>
      </c>
      <c r="AO235" s="20" t="str">
        <f t="shared" si="1019"/>
        <v>Extra Large General ServiceProgram Dropout Rate (Attrition)</v>
      </c>
    </row>
    <row r="236" spans="1:41" x14ac:dyDescent="0.25">
      <c r="A236" s="2" t="str">
        <f t="shared" si="1009"/>
        <v>IDResidentialBattery Energy StorageMarket Potential</v>
      </c>
      <c r="B236" t="s">
        <v>152</v>
      </c>
      <c r="C236" t="s">
        <v>13</v>
      </c>
      <c r="D236" t="s">
        <v>99</v>
      </c>
      <c r="E236" t="s">
        <v>284</v>
      </c>
      <c r="F236" t="s">
        <v>74</v>
      </c>
      <c r="G236" s="29">
        <f t="shared" ref="G236:V236" ca="1" si="1095">$AI236*INDEX($AS$9:$BQ$32, MATCH($AJ236, $AR$9:$AR$32, 0),MATCH(G$1,$AS$8:$BQ$8,0))</f>
        <v>7.4364923552858592E-3</v>
      </c>
      <c r="H236" s="29">
        <f t="shared" ca="1" si="1095"/>
        <v>2.2309477065857581E-2</v>
      </c>
      <c r="I236" s="29">
        <f t="shared" ca="1" si="1095"/>
        <v>5.2055446487001014E-2</v>
      </c>
      <c r="J236" s="29">
        <f t="shared" ca="1" si="1095"/>
        <v>6.6928431197572746E-2</v>
      </c>
      <c r="K236" s="29">
        <f t="shared" ca="1" si="1095"/>
        <v>7.4364923552858592E-2</v>
      </c>
      <c r="L236" s="29">
        <f t="shared" ca="1" si="1095"/>
        <v>7.4364923552858592E-2</v>
      </c>
      <c r="M236" s="29">
        <f t="shared" ca="1" si="1095"/>
        <v>7.4364923552858592E-2</v>
      </c>
      <c r="N236" s="29">
        <f t="shared" ca="1" si="1095"/>
        <v>7.4364923552858592E-2</v>
      </c>
      <c r="O236" s="29">
        <f t="shared" ca="1" si="1095"/>
        <v>7.4364923552858592E-2</v>
      </c>
      <c r="P236" s="29">
        <f t="shared" ca="1" si="1095"/>
        <v>7.4364923552858592E-2</v>
      </c>
      <c r="Q236" s="29">
        <f t="shared" ca="1" si="1095"/>
        <v>7.4364923552858592E-2</v>
      </c>
      <c r="R236" s="29">
        <f t="shared" ca="1" si="1095"/>
        <v>7.4364923552858592E-2</v>
      </c>
      <c r="S236" s="29">
        <f t="shared" ca="1" si="1095"/>
        <v>7.4364923552858592E-2</v>
      </c>
      <c r="T236" s="29">
        <f t="shared" ca="1" si="1095"/>
        <v>7.4364923552858592E-2</v>
      </c>
      <c r="U236" s="29">
        <f t="shared" ca="1" si="1095"/>
        <v>7.4364923552858592E-2</v>
      </c>
      <c r="V236" s="29">
        <f t="shared" ca="1" si="1095"/>
        <v>7.4364923552858592E-2</v>
      </c>
      <c r="W236" s="29">
        <f t="shared" ref="W236:AE236" ca="1" si="1096">$AI236*INDEX($AS$9:$BQ$32, MATCH($AJ236, $AR$9:$AR$32, 0),MATCH(W$1,$AS$8:$BQ$8,0))</f>
        <v>7.4364923552858592E-2</v>
      </c>
      <c r="X236" s="29">
        <f t="shared" ca="1" si="1096"/>
        <v>7.4364923552858592E-2</v>
      </c>
      <c r="Y236" s="29">
        <f t="shared" ca="1" si="1096"/>
        <v>7.4364923552858592E-2</v>
      </c>
      <c r="Z236" s="29">
        <f t="shared" ca="1" si="1096"/>
        <v>7.4364923552858592E-2</v>
      </c>
      <c r="AA236" s="29">
        <f t="shared" ca="1" si="1096"/>
        <v>7.4364923552858592E-2</v>
      </c>
      <c r="AB236" s="29">
        <f t="shared" ca="1" si="1096"/>
        <v>7.4364923552858592E-2</v>
      </c>
      <c r="AC236" s="29">
        <f t="shared" ca="1" si="1096"/>
        <v>7.4364923552858592E-2</v>
      </c>
      <c r="AD236" s="29">
        <f t="shared" ca="1" si="1096"/>
        <v>7.4364923552858592E-2</v>
      </c>
      <c r="AE236" s="29">
        <f t="shared" ca="1" si="1096"/>
        <v>7.4364923552858592E-2</v>
      </c>
      <c r="AF236" s="33" t="str">
        <f t="shared" ca="1" si="1012"/>
        <v>PAC saw ~2.23% of solar PV customers participate in a battery DR program in year 2 of the program. (https://www.pacificorp.com/content/dam/pcorp/documents/en/pacificorp/environment/dsm/utah/2022_Utah_Wattsmart_Business_Energy_Eff_Peak_Reduction.pdf), solar PV # from DNV PG Study</v>
      </c>
      <c r="AG236" s="38"/>
      <c r="AH236" s="39"/>
      <c r="AI236" s="28">
        <f t="shared" ca="1" si="1013"/>
        <v>7.4364923552858592E-2</v>
      </c>
      <c r="AJ236">
        <f t="shared" ca="1" si="1014"/>
        <v>5</v>
      </c>
      <c r="AK236" s="28">
        <f t="shared" ca="1" si="1015"/>
        <v>0</v>
      </c>
      <c r="AL236" s="20" t="str">
        <f t="shared" si="1016"/>
        <v>ResidentialSteady State Participation Rate</v>
      </c>
      <c r="AM236" s="20" t="str">
        <f t="shared" si="1017"/>
        <v xml:space="preserve">ResidentialProgram ramp up period </v>
      </c>
      <c r="AN236" s="20" t="str">
        <f t="shared" si="1018"/>
        <v>Market PotentialID</v>
      </c>
      <c r="AO236" s="20" t="str">
        <f t="shared" si="1019"/>
        <v>ResidentialProgram Dropout Rate (Attrition)</v>
      </c>
    </row>
    <row r="237" spans="1:41" x14ac:dyDescent="0.25">
      <c r="A237" s="2" t="str">
        <f t="shared" si="1009"/>
        <v>IDResidentialBattery Energy StorageProgram Dropout Rate (Attrition)</v>
      </c>
      <c r="B237" t="s">
        <v>152</v>
      </c>
      <c r="C237" t="s">
        <v>13</v>
      </c>
      <c r="D237" t="s">
        <v>99</v>
      </c>
      <c r="E237" t="s">
        <v>75</v>
      </c>
      <c r="F237" t="s">
        <v>12</v>
      </c>
      <c r="G237" s="29">
        <f t="shared" ref="G237:V237" ca="1" si="1097">$AK237</f>
        <v>0</v>
      </c>
      <c r="H237" s="29">
        <f t="shared" ca="1" si="1097"/>
        <v>0</v>
      </c>
      <c r="I237" s="29">
        <f t="shared" ca="1" si="1097"/>
        <v>0</v>
      </c>
      <c r="J237" s="29">
        <f t="shared" ca="1" si="1097"/>
        <v>0</v>
      </c>
      <c r="K237" s="29">
        <f t="shared" ca="1" si="1097"/>
        <v>0</v>
      </c>
      <c r="L237" s="29">
        <f t="shared" ca="1" si="1097"/>
        <v>0</v>
      </c>
      <c r="M237" s="29">
        <f t="shared" ca="1" si="1097"/>
        <v>0</v>
      </c>
      <c r="N237" s="29">
        <f t="shared" ca="1" si="1097"/>
        <v>0</v>
      </c>
      <c r="O237" s="29">
        <f t="shared" ca="1" si="1097"/>
        <v>0</v>
      </c>
      <c r="P237" s="29">
        <f t="shared" ca="1" si="1097"/>
        <v>0</v>
      </c>
      <c r="Q237" s="29">
        <f t="shared" ca="1" si="1097"/>
        <v>0</v>
      </c>
      <c r="R237" s="29">
        <f t="shared" ca="1" si="1097"/>
        <v>0</v>
      </c>
      <c r="S237" s="29">
        <f t="shared" ca="1" si="1097"/>
        <v>0</v>
      </c>
      <c r="T237" s="29">
        <f t="shared" ca="1" si="1097"/>
        <v>0</v>
      </c>
      <c r="U237" s="29">
        <f t="shared" ca="1" si="1097"/>
        <v>0</v>
      </c>
      <c r="V237" s="29">
        <f t="shared" ca="1" si="1097"/>
        <v>0</v>
      </c>
      <c r="W237" s="29">
        <f t="shared" ref="W237:AE237" ca="1" si="1098">$AK237</f>
        <v>0</v>
      </c>
      <c r="X237" s="29">
        <f t="shared" ca="1" si="1098"/>
        <v>0</v>
      </c>
      <c r="Y237" s="29">
        <f t="shared" ca="1" si="1098"/>
        <v>0</v>
      </c>
      <c r="Z237" s="29">
        <f t="shared" ca="1" si="1098"/>
        <v>0</v>
      </c>
      <c r="AA237" s="29">
        <f t="shared" ca="1" si="1098"/>
        <v>0</v>
      </c>
      <c r="AB237" s="29">
        <f t="shared" ca="1" si="1098"/>
        <v>0</v>
      </c>
      <c r="AC237" s="29">
        <f t="shared" ca="1" si="1098"/>
        <v>0</v>
      </c>
      <c r="AD237" s="29">
        <f t="shared" ca="1" si="1098"/>
        <v>0</v>
      </c>
      <c r="AE237" s="29">
        <f t="shared" ca="1" si="1098"/>
        <v>0</v>
      </c>
      <c r="AF237" s="33" t="str">
        <f t="shared" ca="1" si="1012"/>
        <v>PAC saw ~2.23% of solar PV customers participate in a battery DR program in year 2 of the program. (https://www.pacificorp.com/content/dam/pcorp/documents/en/pacificorp/environment/dsm/utah/2022_Utah_Wattsmart_Business_Energy_Eff_Peak_Reduction.pdf), solar PV # from DNV PG Study</v>
      </c>
      <c r="AG237" s="38"/>
      <c r="AH237" s="39"/>
      <c r="AI237" s="28">
        <f t="shared" ca="1" si="1013"/>
        <v>7.4364923552858592E-2</v>
      </c>
      <c r="AJ237">
        <f t="shared" ca="1" si="1014"/>
        <v>5</v>
      </c>
      <c r="AK237" s="28">
        <f t="shared" ca="1" si="1015"/>
        <v>0</v>
      </c>
      <c r="AL237" s="20" t="str">
        <f t="shared" si="1016"/>
        <v>ResidentialSteady State Participation Rate</v>
      </c>
      <c r="AM237" s="20" t="str">
        <f t="shared" si="1017"/>
        <v xml:space="preserve">ResidentialProgram ramp up period </v>
      </c>
      <c r="AN237" s="20" t="str">
        <f t="shared" si="1018"/>
        <v>Market PotentialID</v>
      </c>
      <c r="AO237" s="20" t="str">
        <f t="shared" si="1019"/>
        <v>ResidentialProgram Dropout Rate (Attrition)</v>
      </c>
    </row>
    <row r="238" spans="1:41" x14ac:dyDescent="0.25">
      <c r="A238" s="2" t="str">
        <f t="shared" si="1009"/>
        <v>IDGeneral ServiceBattery Energy StorageMarket Potential</v>
      </c>
      <c r="B238" t="s">
        <v>152</v>
      </c>
      <c r="C238" t="s">
        <v>232</v>
      </c>
      <c r="D238" t="s">
        <v>99</v>
      </c>
      <c r="E238" t="s">
        <v>284</v>
      </c>
      <c r="F238" t="s">
        <v>74</v>
      </c>
      <c r="G238" s="29">
        <f t="shared" ref="G238:V238" ca="1" si="1099">$AI238*INDEX($AS$9:$BQ$32, MATCH($AJ238, $AR$9:$AR$32, 0),MATCH(G$1,$AS$8:$BQ$8,0))</f>
        <v>1.487298471057172E-3</v>
      </c>
      <c r="H238" s="29">
        <f t="shared" ca="1" si="1099"/>
        <v>2.9745969421143439E-3</v>
      </c>
      <c r="I238" s="29">
        <f t="shared" ca="1" si="1099"/>
        <v>5.9491938842286879E-3</v>
      </c>
      <c r="J238" s="29">
        <f t="shared" ca="1" si="1099"/>
        <v>8.9237908263430313E-3</v>
      </c>
      <c r="K238" s="29">
        <f t="shared" ca="1" si="1099"/>
        <v>1.1898387768457376E-2</v>
      </c>
      <c r="L238" s="29">
        <f t="shared" ca="1" si="1099"/>
        <v>1.6360283181628889E-2</v>
      </c>
      <c r="M238" s="29">
        <f t="shared" ca="1" si="1099"/>
        <v>2.0822178594800407E-2</v>
      </c>
      <c r="N238" s="29">
        <f t="shared" ca="1" si="1099"/>
        <v>2.5284074007971922E-2</v>
      </c>
      <c r="O238" s="29">
        <f t="shared" ca="1" si="1099"/>
        <v>3.1233267892200611E-2</v>
      </c>
      <c r="P238" s="29">
        <f t="shared" ca="1" si="1099"/>
        <v>3.7182461776429296E-2</v>
      </c>
      <c r="Q238" s="29">
        <f t="shared" ca="1" si="1099"/>
        <v>4.3131655660657978E-2</v>
      </c>
      <c r="R238" s="29">
        <f t="shared" ca="1" si="1099"/>
        <v>5.0568148015943837E-2</v>
      </c>
      <c r="S238" s="29">
        <f t="shared" ca="1" si="1099"/>
        <v>5.8004640371229696E-2</v>
      </c>
      <c r="T238" s="29">
        <f t="shared" ca="1" si="1099"/>
        <v>6.5441132726515555E-2</v>
      </c>
      <c r="U238" s="29">
        <f t="shared" ca="1" si="1099"/>
        <v>7.4364923552858578E-2</v>
      </c>
      <c r="V238" s="29">
        <f t="shared" ca="1" si="1099"/>
        <v>7.4364923552858592E-2</v>
      </c>
      <c r="W238" s="29">
        <f t="shared" ref="W238:AE238" ca="1" si="1100">$AI238*INDEX($AS$9:$BQ$32, MATCH($AJ238, $AR$9:$AR$32, 0),MATCH(W$1,$AS$8:$BQ$8,0))</f>
        <v>7.4364923552858592E-2</v>
      </c>
      <c r="X238" s="29">
        <f t="shared" ca="1" si="1100"/>
        <v>7.4364923552858592E-2</v>
      </c>
      <c r="Y238" s="29">
        <f t="shared" ca="1" si="1100"/>
        <v>7.4364923552858592E-2</v>
      </c>
      <c r="Z238" s="29">
        <f t="shared" ca="1" si="1100"/>
        <v>7.4364923552858592E-2</v>
      </c>
      <c r="AA238" s="29">
        <f t="shared" ca="1" si="1100"/>
        <v>7.4364923552858592E-2</v>
      </c>
      <c r="AB238" s="29">
        <f t="shared" ca="1" si="1100"/>
        <v>7.4364923552858592E-2</v>
      </c>
      <c r="AC238" s="29">
        <f t="shared" ca="1" si="1100"/>
        <v>7.4364923552858592E-2</v>
      </c>
      <c r="AD238" s="29">
        <f t="shared" ca="1" si="1100"/>
        <v>7.4364923552858592E-2</v>
      </c>
      <c r="AE238" s="29">
        <f t="shared" ca="1" si="1100"/>
        <v>7.4364923552858592E-2</v>
      </c>
      <c r="AF238" s="33" t="str">
        <f t="shared" ca="1" si="1012"/>
        <v>Same as Residential</v>
      </c>
      <c r="AG238" s="38"/>
      <c r="AH238" s="39"/>
      <c r="AI238" s="28">
        <f t="shared" ca="1" si="1013"/>
        <v>7.4364923552858592E-2</v>
      </c>
      <c r="AJ238">
        <f t="shared" ca="1" si="1014"/>
        <v>15</v>
      </c>
      <c r="AK238" s="28">
        <f t="shared" ca="1" si="1015"/>
        <v>0</v>
      </c>
      <c r="AL238" s="20" t="str">
        <f t="shared" si="1016"/>
        <v>General ServiceSteady State Participation Rate</v>
      </c>
      <c r="AM238" s="20" t="str">
        <f t="shared" si="1017"/>
        <v xml:space="preserve">General ServiceProgram ramp up period </v>
      </c>
      <c r="AN238" s="20" t="str">
        <f t="shared" si="1018"/>
        <v>Market PotentialID</v>
      </c>
      <c r="AO238" s="20" t="str">
        <f t="shared" si="1019"/>
        <v>General ServiceProgram Dropout Rate (Attrition)</v>
      </c>
    </row>
    <row r="239" spans="1:41" x14ac:dyDescent="0.25">
      <c r="A239" s="2" t="str">
        <f t="shared" si="1009"/>
        <v>IDGeneral ServiceBattery Energy StorageProgram Dropout Rate (Attrition)</v>
      </c>
      <c r="B239" t="s">
        <v>152</v>
      </c>
      <c r="C239" t="s">
        <v>232</v>
      </c>
      <c r="D239" t="s">
        <v>99</v>
      </c>
      <c r="E239" t="s">
        <v>75</v>
      </c>
      <c r="F239" t="s">
        <v>12</v>
      </c>
      <c r="G239" s="29">
        <f t="shared" ref="G239:V239" ca="1" si="1101">$AK239</f>
        <v>0</v>
      </c>
      <c r="H239" s="29">
        <f t="shared" ca="1" si="1101"/>
        <v>0</v>
      </c>
      <c r="I239" s="29">
        <f t="shared" ca="1" si="1101"/>
        <v>0</v>
      </c>
      <c r="J239" s="29">
        <f t="shared" ca="1" si="1101"/>
        <v>0</v>
      </c>
      <c r="K239" s="29">
        <f t="shared" ca="1" si="1101"/>
        <v>0</v>
      </c>
      <c r="L239" s="29">
        <f t="shared" ca="1" si="1101"/>
        <v>0</v>
      </c>
      <c r="M239" s="29">
        <f t="shared" ca="1" si="1101"/>
        <v>0</v>
      </c>
      <c r="N239" s="29">
        <f t="shared" ca="1" si="1101"/>
        <v>0</v>
      </c>
      <c r="O239" s="29">
        <f t="shared" ca="1" si="1101"/>
        <v>0</v>
      </c>
      <c r="P239" s="29">
        <f t="shared" ca="1" si="1101"/>
        <v>0</v>
      </c>
      <c r="Q239" s="29">
        <f t="shared" ca="1" si="1101"/>
        <v>0</v>
      </c>
      <c r="R239" s="29">
        <f t="shared" ca="1" si="1101"/>
        <v>0</v>
      </c>
      <c r="S239" s="29">
        <f t="shared" ca="1" si="1101"/>
        <v>0</v>
      </c>
      <c r="T239" s="29">
        <f t="shared" ca="1" si="1101"/>
        <v>0</v>
      </c>
      <c r="U239" s="29">
        <f t="shared" ca="1" si="1101"/>
        <v>0</v>
      </c>
      <c r="V239" s="29">
        <f t="shared" ca="1" si="1101"/>
        <v>0</v>
      </c>
      <c r="W239" s="29">
        <f t="shared" ref="W239:AE239" ca="1" si="1102">$AK239</f>
        <v>0</v>
      </c>
      <c r="X239" s="29">
        <f t="shared" ca="1" si="1102"/>
        <v>0</v>
      </c>
      <c r="Y239" s="29">
        <f t="shared" ca="1" si="1102"/>
        <v>0</v>
      </c>
      <c r="Z239" s="29">
        <f t="shared" ca="1" si="1102"/>
        <v>0</v>
      </c>
      <c r="AA239" s="29">
        <f t="shared" ca="1" si="1102"/>
        <v>0</v>
      </c>
      <c r="AB239" s="29">
        <f t="shared" ca="1" si="1102"/>
        <v>0</v>
      </c>
      <c r="AC239" s="29">
        <f t="shared" ca="1" si="1102"/>
        <v>0</v>
      </c>
      <c r="AD239" s="29">
        <f t="shared" ca="1" si="1102"/>
        <v>0</v>
      </c>
      <c r="AE239" s="29">
        <f t="shared" ca="1" si="1102"/>
        <v>0</v>
      </c>
      <c r="AF239" s="33" t="str">
        <f t="shared" ca="1" si="1012"/>
        <v>Same as Residential</v>
      </c>
      <c r="AG239" s="38"/>
      <c r="AH239" s="39"/>
      <c r="AI239" s="28">
        <f t="shared" ca="1" si="1013"/>
        <v>7.4364923552858592E-2</v>
      </c>
      <c r="AJ239">
        <f t="shared" ca="1" si="1014"/>
        <v>15</v>
      </c>
      <c r="AK239" s="28">
        <f t="shared" ca="1" si="1015"/>
        <v>0</v>
      </c>
      <c r="AL239" s="20" t="str">
        <f t="shared" si="1016"/>
        <v>General ServiceSteady State Participation Rate</v>
      </c>
      <c r="AM239" s="20" t="str">
        <f t="shared" si="1017"/>
        <v xml:space="preserve">General ServiceProgram ramp up period </v>
      </c>
      <c r="AN239" s="20" t="str">
        <f t="shared" si="1018"/>
        <v>Market PotentialID</v>
      </c>
      <c r="AO239" s="20" t="str">
        <f t="shared" si="1019"/>
        <v>General ServiceProgram Dropout Rate (Attrition)</v>
      </c>
    </row>
    <row r="240" spans="1:41" x14ac:dyDescent="0.25">
      <c r="A240" s="2" t="str">
        <f t="shared" si="1009"/>
        <v>IDLarge General ServiceBattery Energy StorageMarket Potential</v>
      </c>
      <c r="B240" t="s">
        <v>152</v>
      </c>
      <c r="C240" t="s">
        <v>233</v>
      </c>
      <c r="D240" t="s">
        <v>99</v>
      </c>
      <c r="E240" t="s">
        <v>284</v>
      </c>
      <c r="F240" t="s">
        <v>74</v>
      </c>
      <c r="G240" s="29" t="e">
        <f t="shared" ref="G240:V240" ca="1" si="1103">$AI240*INDEX($AS$9:$BQ$32, MATCH($AJ240, $AR$9:$AR$32, 0),MATCH(G$1,$AS$8:$BQ$8,0))</f>
        <v>#VALUE!</v>
      </c>
      <c r="H240" s="29" t="e">
        <f t="shared" ca="1" si="1103"/>
        <v>#VALUE!</v>
      </c>
      <c r="I240" s="29" t="e">
        <f t="shared" ca="1" si="1103"/>
        <v>#VALUE!</v>
      </c>
      <c r="J240" s="29" t="e">
        <f t="shared" ca="1" si="1103"/>
        <v>#VALUE!</v>
      </c>
      <c r="K240" s="29" t="e">
        <f t="shared" ca="1" si="1103"/>
        <v>#VALUE!</v>
      </c>
      <c r="L240" s="29" t="e">
        <f t="shared" ca="1" si="1103"/>
        <v>#VALUE!</v>
      </c>
      <c r="M240" s="29" t="e">
        <f t="shared" ca="1" si="1103"/>
        <v>#VALUE!</v>
      </c>
      <c r="N240" s="29" t="e">
        <f t="shared" ca="1" si="1103"/>
        <v>#VALUE!</v>
      </c>
      <c r="O240" s="29" t="e">
        <f t="shared" ca="1" si="1103"/>
        <v>#VALUE!</v>
      </c>
      <c r="P240" s="29" t="e">
        <f t="shared" ca="1" si="1103"/>
        <v>#VALUE!</v>
      </c>
      <c r="Q240" s="29" t="e">
        <f t="shared" ca="1" si="1103"/>
        <v>#VALUE!</v>
      </c>
      <c r="R240" s="29" t="e">
        <f t="shared" ca="1" si="1103"/>
        <v>#VALUE!</v>
      </c>
      <c r="S240" s="29" t="e">
        <f t="shared" ca="1" si="1103"/>
        <v>#VALUE!</v>
      </c>
      <c r="T240" s="29" t="e">
        <f t="shared" ca="1" si="1103"/>
        <v>#VALUE!</v>
      </c>
      <c r="U240" s="29" t="e">
        <f t="shared" ca="1" si="1103"/>
        <v>#VALUE!</v>
      </c>
      <c r="V240" s="29" t="e">
        <f t="shared" ca="1" si="1103"/>
        <v>#VALUE!</v>
      </c>
      <c r="W240" s="29" t="e">
        <f t="shared" ref="W240:AE240" ca="1" si="1104">$AI240*INDEX($AS$9:$BQ$32, MATCH($AJ240, $AR$9:$AR$32, 0),MATCH(W$1,$AS$8:$BQ$8,0))</f>
        <v>#VALUE!</v>
      </c>
      <c r="X240" s="29" t="e">
        <f t="shared" ca="1" si="1104"/>
        <v>#VALUE!</v>
      </c>
      <c r="Y240" s="29" t="e">
        <f t="shared" ca="1" si="1104"/>
        <v>#VALUE!</v>
      </c>
      <c r="Z240" s="29" t="e">
        <f t="shared" ca="1" si="1104"/>
        <v>#VALUE!</v>
      </c>
      <c r="AA240" s="29" t="e">
        <f t="shared" ca="1" si="1104"/>
        <v>#VALUE!</v>
      </c>
      <c r="AB240" s="29" t="e">
        <f t="shared" ca="1" si="1104"/>
        <v>#VALUE!</v>
      </c>
      <c r="AC240" s="29" t="e">
        <f t="shared" ca="1" si="1104"/>
        <v>#VALUE!</v>
      </c>
      <c r="AD240" s="29" t="e">
        <f t="shared" ca="1" si="1104"/>
        <v>#VALUE!</v>
      </c>
      <c r="AE240" s="29" t="e">
        <f t="shared" ca="1" si="1104"/>
        <v>#VALUE!</v>
      </c>
      <c r="AF240" s="33" t="str">
        <f t="shared" ca="1" si="1012"/>
        <v/>
      </c>
      <c r="AG240" s="38"/>
      <c r="AH240" s="39"/>
      <c r="AI240" s="28" t="str">
        <f t="shared" ca="1" si="1013"/>
        <v/>
      </c>
      <c r="AJ240" t="str">
        <f t="shared" ca="1" si="1014"/>
        <v/>
      </c>
      <c r="AK240" s="28" t="str">
        <f t="shared" ca="1" si="1015"/>
        <v/>
      </c>
      <c r="AL240" s="20" t="str">
        <f t="shared" si="1016"/>
        <v>Large General ServiceSteady State Participation Rate</v>
      </c>
      <c r="AM240" s="20" t="str">
        <f t="shared" si="1017"/>
        <v xml:space="preserve">Large General ServiceProgram ramp up period </v>
      </c>
      <c r="AN240" s="20" t="str">
        <f t="shared" si="1018"/>
        <v>Market PotentialID</v>
      </c>
      <c r="AO240" s="20" t="str">
        <f t="shared" si="1019"/>
        <v>Large General ServiceProgram Dropout Rate (Attrition)</v>
      </c>
    </row>
    <row r="241" spans="1:41" x14ac:dyDescent="0.25">
      <c r="A241" s="2" t="str">
        <f t="shared" si="1009"/>
        <v>IDLarge General ServiceBattery Energy StorageProgram Dropout Rate (Attrition)</v>
      </c>
      <c r="B241" t="s">
        <v>152</v>
      </c>
      <c r="C241" t="s">
        <v>233</v>
      </c>
      <c r="D241" t="s">
        <v>99</v>
      </c>
      <c r="E241" t="s">
        <v>75</v>
      </c>
      <c r="F241" t="s">
        <v>12</v>
      </c>
      <c r="G241" s="29" t="str">
        <f t="shared" ref="G241:V241" ca="1" si="1105">$AK241</f>
        <v/>
      </c>
      <c r="H241" s="29" t="str">
        <f t="shared" ca="1" si="1105"/>
        <v/>
      </c>
      <c r="I241" s="29" t="str">
        <f t="shared" ca="1" si="1105"/>
        <v/>
      </c>
      <c r="J241" s="29" t="str">
        <f t="shared" ca="1" si="1105"/>
        <v/>
      </c>
      <c r="K241" s="29" t="str">
        <f t="shared" ca="1" si="1105"/>
        <v/>
      </c>
      <c r="L241" s="29" t="str">
        <f t="shared" ca="1" si="1105"/>
        <v/>
      </c>
      <c r="M241" s="29" t="str">
        <f t="shared" ca="1" si="1105"/>
        <v/>
      </c>
      <c r="N241" s="29" t="str">
        <f t="shared" ca="1" si="1105"/>
        <v/>
      </c>
      <c r="O241" s="29" t="str">
        <f t="shared" ca="1" si="1105"/>
        <v/>
      </c>
      <c r="P241" s="29" t="str">
        <f t="shared" ca="1" si="1105"/>
        <v/>
      </c>
      <c r="Q241" s="29" t="str">
        <f t="shared" ca="1" si="1105"/>
        <v/>
      </c>
      <c r="R241" s="29" t="str">
        <f t="shared" ca="1" si="1105"/>
        <v/>
      </c>
      <c r="S241" s="29" t="str">
        <f t="shared" ca="1" si="1105"/>
        <v/>
      </c>
      <c r="T241" s="29" t="str">
        <f t="shared" ca="1" si="1105"/>
        <v/>
      </c>
      <c r="U241" s="29" t="str">
        <f t="shared" ca="1" si="1105"/>
        <v/>
      </c>
      <c r="V241" s="29" t="str">
        <f t="shared" ca="1" si="1105"/>
        <v/>
      </c>
      <c r="W241" s="29" t="str">
        <f t="shared" ref="W241:AE241" ca="1" si="1106">$AK241</f>
        <v/>
      </c>
      <c r="X241" s="29" t="str">
        <f t="shared" ca="1" si="1106"/>
        <v/>
      </c>
      <c r="Y241" s="29" t="str">
        <f t="shared" ca="1" si="1106"/>
        <v/>
      </c>
      <c r="Z241" s="29" t="str">
        <f t="shared" ca="1" si="1106"/>
        <v/>
      </c>
      <c r="AA241" s="29" t="str">
        <f t="shared" ca="1" si="1106"/>
        <v/>
      </c>
      <c r="AB241" s="29" t="str">
        <f t="shared" ca="1" si="1106"/>
        <v/>
      </c>
      <c r="AC241" s="29" t="str">
        <f t="shared" ca="1" si="1106"/>
        <v/>
      </c>
      <c r="AD241" s="29" t="str">
        <f t="shared" ca="1" si="1106"/>
        <v/>
      </c>
      <c r="AE241" s="29" t="str">
        <f t="shared" ca="1" si="1106"/>
        <v/>
      </c>
      <c r="AF241" s="33" t="str">
        <f t="shared" ca="1" si="1012"/>
        <v/>
      </c>
      <c r="AG241" s="38"/>
      <c r="AH241" s="39"/>
      <c r="AI241" s="28" t="str">
        <f t="shared" ca="1" si="1013"/>
        <v/>
      </c>
      <c r="AJ241" t="str">
        <f t="shared" ca="1" si="1014"/>
        <v/>
      </c>
      <c r="AK241" s="28" t="str">
        <f t="shared" ca="1" si="1015"/>
        <v/>
      </c>
      <c r="AL241" s="20" t="str">
        <f t="shared" si="1016"/>
        <v>Large General ServiceSteady State Participation Rate</v>
      </c>
      <c r="AM241" s="20" t="str">
        <f t="shared" si="1017"/>
        <v xml:space="preserve">Large General ServiceProgram ramp up period </v>
      </c>
      <c r="AN241" s="20" t="str">
        <f t="shared" si="1018"/>
        <v>Market PotentialID</v>
      </c>
      <c r="AO241" s="20" t="str">
        <f t="shared" si="1019"/>
        <v>Large General ServiceProgram Dropout Rate (Attrition)</v>
      </c>
    </row>
    <row r="242" spans="1:41" x14ac:dyDescent="0.25">
      <c r="A242" s="2" t="str">
        <f t="shared" si="1009"/>
        <v>IDExtra Large General ServiceBattery Energy StorageMarket Potential</v>
      </c>
      <c r="B242" t="s">
        <v>152</v>
      </c>
      <c r="C242" t="s">
        <v>234</v>
      </c>
      <c r="D242" t="s">
        <v>99</v>
      </c>
      <c r="E242" t="s">
        <v>284</v>
      </c>
      <c r="F242" t="s">
        <v>74</v>
      </c>
      <c r="G242" s="29" t="e">
        <f t="shared" ref="G242:V242" ca="1" si="1107">$AI242*INDEX($AS$9:$BQ$32, MATCH($AJ242, $AR$9:$AR$32, 0),MATCH(G$1,$AS$8:$BQ$8,0))</f>
        <v>#VALUE!</v>
      </c>
      <c r="H242" s="29" t="e">
        <f t="shared" ca="1" si="1107"/>
        <v>#VALUE!</v>
      </c>
      <c r="I242" s="29" t="e">
        <f t="shared" ca="1" si="1107"/>
        <v>#VALUE!</v>
      </c>
      <c r="J242" s="29" t="e">
        <f t="shared" ca="1" si="1107"/>
        <v>#VALUE!</v>
      </c>
      <c r="K242" s="29" t="e">
        <f t="shared" ca="1" si="1107"/>
        <v>#VALUE!</v>
      </c>
      <c r="L242" s="29" t="e">
        <f t="shared" ca="1" si="1107"/>
        <v>#VALUE!</v>
      </c>
      <c r="M242" s="29" t="e">
        <f t="shared" ca="1" si="1107"/>
        <v>#VALUE!</v>
      </c>
      <c r="N242" s="29" t="e">
        <f t="shared" ca="1" si="1107"/>
        <v>#VALUE!</v>
      </c>
      <c r="O242" s="29" t="e">
        <f t="shared" ca="1" si="1107"/>
        <v>#VALUE!</v>
      </c>
      <c r="P242" s="29" t="e">
        <f t="shared" ca="1" si="1107"/>
        <v>#VALUE!</v>
      </c>
      <c r="Q242" s="29" t="e">
        <f t="shared" ca="1" si="1107"/>
        <v>#VALUE!</v>
      </c>
      <c r="R242" s="29" t="e">
        <f t="shared" ca="1" si="1107"/>
        <v>#VALUE!</v>
      </c>
      <c r="S242" s="29" t="e">
        <f t="shared" ca="1" si="1107"/>
        <v>#VALUE!</v>
      </c>
      <c r="T242" s="29" t="e">
        <f t="shared" ca="1" si="1107"/>
        <v>#VALUE!</v>
      </c>
      <c r="U242" s="29" t="e">
        <f t="shared" ca="1" si="1107"/>
        <v>#VALUE!</v>
      </c>
      <c r="V242" s="29" t="e">
        <f t="shared" ca="1" si="1107"/>
        <v>#VALUE!</v>
      </c>
      <c r="W242" s="29" t="e">
        <f t="shared" ref="W242:AE242" ca="1" si="1108">$AI242*INDEX($AS$9:$BQ$32, MATCH($AJ242, $AR$9:$AR$32, 0),MATCH(W$1,$AS$8:$BQ$8,0))</f>
        <v>#VALUE!</v>
      </c>
      <c r="X242" s="29" t="e">
        <f t="shared" ca="1" si="1108"/>
        <v>#VALUE!</v>
      </c>
      <c r="Y242" s="29" t="e">
        <f t="shared" ca="1" si="1108"/>
        <v>#VALUE!</v>
      </c>
      <c r="Z242" s="29" t="e">
        <f t="shared" ca="1" si="1108"/>
        <v>#VALUE!</v>
      </c>
      <c r="AA242" s="29" t="e">
        <f t="shared" ca="1" si="1108"/>
        <v>#VALUE!</v>
      </c>
      <c r="AB242" s="29" t="e">
        <f t="shared" ca="1" si="1108"/>
        <v>#VALUE!</v>
      </c>
      <c r="AC242" s="29" t="e">
        <f t="shared" ca="1" si="1108"/>
        <v>#VALUE!</v>
      </c>
      <c r="AD242" s="29" t="e">
        <f t="shared" ca="1" si="1108"/>
        <v>#VALUE!</v>
      </c>
      <c r="AE242" s="29" t="e">
        <f t="shared" ca="1" si="1108"/>
        <v>#VALUE!</v>
      </c>
      <c r="AF242" s="33" t="str">
        <f t="shared" ca="1" si="1012"/>
        <v/>
      </c>
      <c r="AG242" s="38"/>
      <c r="AH242" s="39"/>
      <c r="AI242" s="28" t="str">
        <f t="shared" ca="1" si="1013"/>
        <v/>
      </c>
      <c r="AJ242" t="str">
        <f t="shared" ca="1" si="1014"/>
        <v/>
      </c>
      <c r="AK242" s="28" t="str">
        <f t="shared" ca="1" si="1015"/>
        <v/>
      </c>
      <c r="AL242" s="20" t="str">
        <f t="shared" si="1016"/>
        <v>Extra Large General ServiceSteady State Participation Rate</v>
      </c>
      <c r="AM242" s="20" t="str">
        <f t="shared" si="1017"/>
        <v xml:space="preserve">Extra Large General ServiceProgram ramp up period </v>
      </c>
      <c r="AN242" s="20" t="str">
        <f t="shared" si="1018"/>
        <v>Market PotentialID</v>
      </c>
      <c r="AO242" s="20" t="str">
        <f t="shared" si="1019"/>
        <v>Extra Large General ServiceProgram Dropout Rate (Attrition)</v>
      </c>
    </row>
    <row r="243" spans="1:41" x14ac:dyDescent="0.25">
      <c r="A243" s="2" t="str">
        <f t="shared" si="1009"/>
        <v>IDExtra Large General ServiceBattery Energy StorageProgram Dropout Rate (Attrition)</v>
      </c>
      <c r="B243" t="s">
        <v>152</v>
      </c>
      <c r="C243" t="s">
        <v>234</v>
      </c>
      <c r="D243" t="s">
        <v>99</v>
      </c>
      <c r="E243" t="s">
        <v>75</v>
      </c>
      <c r="F243" t="s">
        <v>12</v>
      </c>
      <c r="G243" s="29" t="str">
        <f t="shared" ref="G243:V243" ca="1" si="1109">$AK243</f>
        <v/>
      </c>
      <c r="H243" s="29" t="str">
        <f t="shared" ca="1" si="1109"/>
        <v/>
      </c>
      <c r="I243" s="29" t="str">
        <f t="shared" ca="1" si="1109"/>
        <v/>
      </c>
      <c r="J243" s="29" t="str">
        <f t="shared" ca="1" si="1109"/>
        <v/>
      </c>
      <c r="K243" s="29" t="str">
        <f t="shared" ca="1" si="1109"/>
        <v/>
      </c>
      <c r="L243" s="29" t="str">
        <f t="shared" ca="1" si="1109"/>
        <v/>
      </c>
      <c r="M243" s="29" t="str">
        <f t="shared" ca="1" si="1109"/>
        <v/>
      </c>
      <c r="N243" s="29" t="str">
        <f t="shared" ca="1" si="1109"/>
        <v/>
      </c>
      <c r="O243" s="29" t="str">
        <f t="shared" ca="1" si="1109"/>
        <v/>
      </c>
      <c r="P243" s="29" t="str">
        <f t="shared" ca="1" si="1109"/>
        <v/>
      </c>
      <c r="Q243" s="29" t="str">
        <f t="shared" ca="1" si="1109"/>
        <v/>
      </c>
      <c r="R243" s="29" t="str">
        <f t="shared" ca="1" si="1109"/>
        <v/>
      </c>
      <c r="S243" s="29" t="str">
        <f t="shared" ca="1" si="1109"/>
        <v/>
      </c>
      <c r="T243" s="29" t="str">
        <f t="shared" ca="1" si="1109"/>
        <v/>
      </c>
      <c r="U243" s="29" t="str">
        <f t="shared" ca="1" si="1109"/>
        <v/>
      </c>
      <c r="V243" s="29" t="str">
        <f t="shared" ca="1" si="1109"/>
        <v/>
      </c>
      <c r="W243" s="29" t="str">
        <f t="shared" ref="W243:AE243" ca="1" si="1110">$AK243</f>
        <v/>
      </c>
      <c r="X243" s="29" t="str">
        <f t="shared" ca="1" si="1110"/>
        <v/>
      </c>
      <c r="Y243" s="29" t="str">
        <f t="shared" ca="1" si="1110"/>
        <v/>
      </c>
      <c r="Z243" s="29" t="str">
        <f t="shared" ca="1" si="1110"/>
        <v/>
      </c>
      <c r="AA243" s="29" t="str">
        <f t="shared" ca="1" si="1110"/>
        <v/>
      </c>
      <c r="AB243" s="29" t="str">
        <f t="shared" ca="1" si="1110"/>
        <v/>
      </c>
      <c r="AC243" s="29" t="str">
        <f t="shared" ca="1" si="1110"/>
        <v/>
      </c>
      <c r="AD243" s="29" t="str">
        <f t="shared" ca="1" si="1110"/>
        <v/>
      </c>
      <c r="AE243" s="29" t="str">
        <f t="shared" ca="1" si="1110"/>
        <v/>
      </c>
      <c r="AF243" s="33" t="str">
        <f t="shared" ca="1" si="1012"/>
        <v/>
      </c>
      <c r="AG243" s="38"/>
      <c r="AH243" s="39"/>
      <c r="AI243" s="28" t="str">
        <f t="shared" ca="1" si="1013"/>
        <v/>
      </c>
      <c r="AJ243" t="str">
        <f t="shared" ca="1" si="1014"/>
        <v/>
      </c>
      <c r="AK243" s="28" t="str">
        <f t="shared" ca="1" si="1015"/>
        <v/>
      </c>
      <c r="AL243" s="20" t="str">
        <f t="shared" si="1016"/>
        <v>Extra Large General ServiceSteady State Participation Rate</v>
      </c>
      <c r="AM243" s="20" t="str">
        <f t="shared" si="1017"/>
        <v xml:space="preserve">Extra Large General ServiceProgram ramp up period </v>
      </c>
      <c r="AN243" s="20" t="str">
        <f t="shared" si="1018"/>
        <v>Market PotentialID</v>
      </c>
      <c r="AO243" s="20" t="str">
        <f t="shared" si="1019"/>
        <v>Extra Large General ServiceProgram Dropout Rate (Attrition)</v>
      </c>
    </row>
    <row r="244" spans="1:41" x14ac:dyDescent="0.25">
      <c r="A244" s="2" t="str">
        <f t="shared" si="1009"/>
        <v>IDResidentialAncillary Battery StorageMarket Potential</v>
      </c>
      <c r="B244" t="s">
        <v>152</v>
      </c>
      <c r="C244" t="s">
        <v>13</v>
      </c>
      <c r="D244" t="s">
        <v>364</v>
      </c>
      <c r="E244" t="s">
        <v>284</v>
      </c>
      <c r="F244" t="s">
        <v>74</v>
      </c>
      <c r="G244" s="29">
        <f t="shared" ref="G244:V244" ca="1" si="1111">$AI244*INDEX($AS$9:$BQ$32, MATCH($AJ244, $AR$9:$AR$32, 0),MATCH(G$1,$AS$8:$BQ$8,0))</f>
        <v>1E-4</v>
      </c>
      <c r="H244" s="29">
        <f t="shared" ca="1" si="1111"/>
        <v>2.0000000000000001E-4</v>
      </c>
      <c r="I244" s="29">
        <f t="shared" ca="1" si="1111"/>
        <v>4.0000000000000002E-4</v>
      </c>
      <c r="J244" s="29">
        <f t="shared" ca="1" si="1111"/>
        <v>5.9999999999999995E-4</v>
      </c>
      <c r="K244" s="29">
        <f t="shared" ca="1" si="1111"/>
        <v>8.0000000000000004E-4</v>
      </c>
      <c r="L244" s="29">
        <f t="shared" ca="1" si="1111"/>
        <v>1.1000000000000001E-3</v>
      </c>
      <c r="M244" s="29">
        <f t="shared" ca="1" si="1111"/>
        <v>1.4000000000000002E-3</v>
      </c>
      <c r="N244" s="29">
        <f t="shared" ca="1" si="1111"/>
        <v>1.7000000000000001E-3</v>
      </c>
      <c r="O244" s="29">
        <f t="shared" ca="1" si="1111"/>
        <v>2.1000000000000003E-3</v>
      </c>
      <c r="P244" s="29">
        <f t="shared" ca="1" si="1111"/>
        <v>2.5000000000000001E-3</v>
      </c>
      <c r="Q244" s="29">
        <f t="shared" ca="1" si="1111"/>
        <v>2.8999999999999998E-3</v>
      </c>
      <c r="R244" s="29">
        <f t="shared" ca="1" si="1111"/>
        <v>3.3999999999999998E-3</v>
      </c>
      <c r="S244" s="29">
        <f t="shared" ca="1" si="1111"/>
        <v>3.8999999999999998E-3</v>
      </c>
      <c r="T244" s="29">
        <f t="shared" ca="1" si="1111"/>
        <v>4.3999999999999994E-3</v>
      </c>
      <c r="U244" s="29">
        <f t="shared" ca="1" si="1111"/>
        <v>4.9999999999999992E-3</v>
      </c>
      <c r="V244" s="29">
        <f t="shared" ca="1" si="1111"/>
        <v>5.0000000000000001E-3</v>
      </c>
      <c r="W244" s="29">
        <f t="shared" ref="W244:AE244" ca="1" si="1112">$AI244*INDEX($AS$9:$BQ$32, MATCH($AJ244, $AR$9:$AR$32, 0),MATCH(W$1,$AS$8:$BQ$8,0))</f>
        <v>5.0000000000000001E-3</v>
      </c>
      <c r="X244" s="29">
        <f t="shared" ca="1" si="1112"/>
        <v>5.0000000000000001E-3</v>
      </c>
      <c r="Y244" s="29">
        <f t="shared" ca="1" si="1112"/>
        <v>5.0000000000000001E-3</v>
      </c>
      <c r="Z244" s="29">
        <f t="shared" ca="1" si="1112"/>
        <v>5.0000000000000001E-3</v>
      </c>
      <c r="AA244" s="29">
        <f t="shared" ca="1" si="1112"/>
        <v>5.0000000000000001E-3</v>
      </c>
      <c r="AB244" s="29">
        <f t="shared" ca="1" si="1112"/>
        <v>5.0000000000000001E-3</v>
      </c>
      <c r="AC244" s="29">
        <f t="shared" ca="1" si="1112"/>
        <v>5.0000000000000001E-3</v>
      </c>
      <c r="AD244" s="29">
        <f t="shared" ca="1" si="1112"/>
        <v>5.0000000000000001E-3</v>
      </c>
      <c r="AE244" s="29">
        <f t="shared" ca="1" si="1112"/>
        <v>5.0000000000000001E-3</v>
      </c>
      <c r="AF244" s="33" t="str">
        <f t="shared" ca="1" si="1012"/>
        <v>20% from MISO LRZ 7. Assuming half for high and half again for low. *halved again 9-14-17, as per discussion with Kelly - potential looked too high.  Pacificorp study didn't consider this program</v>
      </c>
      <c r="AG244" s="38"/>
      <c r="AH244" s="39"/>
      <c r="AI244" s="28">
        <f t="shared" ca="1" si="1013"/>
        <v>5.0000000000000001E-3</v>
      </c>
      <c r="AJ244">
        <f t="shared" ca="1" si="1014"/>
        <v>15</v>
      </c>
      <c r="AK244" s="28">
        <f t="shared" ca="1" si="1015"/>
        <v>0</v>
      </c>
      <c r="AL244" s="20" t="str">
        <f t="shared" si="1016"/>
        <v>ResidentialSteady State Participation Rate</v>
      </c>
      <c r="AM244" s="20" t="str">
        <f t="shared" si="1017"/>
        <v xml:space="preserve">ResidentialProgram ramp up period </v>
      </c>
      <c r="AN244" s="20" t="str">
        <f t="shared" si="1018"/>
        <v>Market PotentialID</v>
      </c>
      <c r="AO244" s="20" t="str">
        <f t="shared" si="1019"/>
        <v>ResidentialProgram Dropout Rate (Attrition)</v>
      </c>
    </row>
    <row r="245" spans="1:41" x14ac:dyDescent="0.25">
      <c r="A245" s="2" t="str">
        <f t="shared" si="1009"/>
        <v>IDResidentialAncillary Battery StorageProgram Dropout Rate (Attrition)</v>
      </c>
      <c r="B245" t="s">
        <v>152</v>
      </c>
      <c r="C245" t="s">
        <v>13</v>
      </c>
      <c r="D245" t="s">
        <v>364</v>
      </c>
      <c r="E245" t="s">
        <v>75</v>
      </c>
      <c r="F245" t="s">
        <v>12</v>
      </c>
      <c r="G245" s="29">
        <f t="shared" ref="G245:V245" ca="1" si="1113">$AK245</f>
        <v>0</v>
      </c>
      <c r="H245" s="29">
        <f t="shared" ca="1" si="1113"/>
        <v>0</v>
      </c>
      <c r="I245" s="29">
        <f t="shared" ca="1" si="1113"/>
        <v>0</v>
      </c>
      <c r="J245" s="29">
        <f t="shared" ca="1" si="1113"/>
        <v>0</v>
      </c>
      <c r="K245" s="29">
        <f t="shared" ca="1" si="1113"/>
        <v>0</v>
      </c>
      <c r="L245" s="29">
        <f t="shared" ca="1" si="1113"/>
        <v>0</v>
      </c>
      <c r="M245" s="29">
        <f t="shared" ca="1" si="1113"/>
        <v>0</v>
      </c>
      <c r="N245" s="29">
        <f t="shared" ca="1" si="1113"/>
        <v>0</v>
      </c>
      <c r="O245" s="29">
        <f t="shared" ca="1" si="1113"/>
        <v>0</v>
      </c>
      <c r="P245" s="29">
        <f t="shared" ca="1" si="1113"/>
        <v>0</v>
      </c>
      <c r="Q245" s="29">
        <f t="shared" ca="1" si="1113"/>
        <v>0</v>
      </c>
      <c r="R245" s="29">
        <f t="shared" ca="1" si="1113"/>
        <v>0</v>
      </c>
      <c r="S245" s="29">
        <f t="shared" ca="1" si="1113"/>
        <v>0</v>
      </c>
      <c r="T245" s="29">
        <f t="shared" ca="1" si="1113"/>
        <v>0</v>
      </c>
      <c r="U245" s="29">
        <f t="shared" ca="1" si="1113"/>
        <v>0</v>
      </c>
      <c r="V245" s="29">
        <f t="shared" ca="1" si="1113"/>
        <v>0</v>
      </c>
      <c r="W245" s="29">
        <f t="shared" ref="W245:AE245" ca="1" si="1114">$AK245</f>
        <v>0</v>
      </c>
      <c r="X245" s="29">
        <f t="shared" ca="1" si="1114"/>
        <v>0</v>
      </c>
      <c r="Y245" s="29">
        <f t="shared" ca="1" si="1114"/>
        <v>0</v>
      </c>
      <c r="Z245" s="29">
        <f t="shared" ca="1" si="1114"/>
        <v>0</v>
      </c>
      <c r="AA245" s="29">
        <f t="shared" ca="1" si="1114"/>
        <v>0</v>
      </c>
      <c r="AB245" s="29">
        <f t="shared" ca="1" si="1114"/>
        <v>0</v>
      </c>
      <c r="AC245" s="29">
        <f t="shared" ca="1" si="1114"/>
        <v>0</v>
      </c>
      <c r="AD245" s="29">
        <f t="shared" ca="1" si="1114"/>
        <v>0</v>
      </c>
      <c r="AE245" s="29">
        <f t="shared" ca="1" si="1114"/>
        <v>0</v>
      </c>
      <c r="AF245" s="33" t="str">
        <f t="shared" ca="1" si="1012"/>
        <v>20% from MISO LRZ 7. Assuming half for high and half again for low. *halved again 9-14-17, as per discussion with Kelly - potential looked too high.  Pacificorp study didn't consider this program</v>
      </c>
      <c r="AG245" s="38"/>
      <c r="AH245" s="39"/>
      <c r="AI245" s="28">
        <f t="shared" ca="1" si="1013"/>
        <v>5.0000000000000001E-3</v>
      </c>
      <c r="AJ245">
        <f t="shared" ca="1" si="1014"/>
        <v>15</v>
      </c>
      <c r="AK245" s="28">
        <f t="shared" ca="1" si="1015"/>
        <v>0</v>
      </c>
      <c r="AL245" s="20" t="str">
        <f t="shared" si="1016"/>
        <v>ResidentialSteady State Participation Rate</v>
      </c>
      <c r="AM245" s="20" t="str">
        <f t="shared" si="1017"/>
        <v xml:space="preserve">ResidentialProgram ramp up period </v>
      </c>
      <c r="AN245" s="20" t="str">
        <f t="shared" si="1018"/>
        <v>Market PotentialID</v>
      </c>
      <c r="AO245" s="20" t="str">
        <f t="shared" si="1019"/>
        <v>ResidentialProgram Dropout Rate (Attrition)</v>
      </c>
    </row>
    <row r="246" spans="1:41" x14ac:dyDescent="0.25">
      <c r="A246" s="2" t="str">
        <f t="shared" si="1009"/>
        <v>IDGeneral ServiceAncillary Battery StorageMarket Potential</v>
      </c>
      <c r="B246" t="s">
        <v>152</v>
      </c>
      <c r="C246" t="s">
        <v>232</v>
      </c>
      <c r="D246" t="s">
        <v>364</v>
      </c>
      <c r="E246" t="s">
        <v>284</v>
      </c>
      <c r="F246" t="s">
        <v>74</v>
      </c>
      <c r="G246" s="29">
        <f t="shared" ref="G246:V246" ca="1" si="1115">$AI246*INDEX($AS$9:$BQ$32, MATCH($AJ246, $AR$9:$AR$32, 0),MATCH(G$1,$AS$8:$BQ$8,0))</f>
        <v>1E-4</v>
      </c>
      <c r="H246" s="29">
        <f t="shared" ca="1" si="1115"/>
        <v>2.0000000000000001E-4</v>
      </c>
      <c r="I246" s="29">
        <f t="shared" ca="1" si="1115"/>
        <v>4.0000000000000002E-4</v>
      </c>
      <c r="J246" s="29">
        <f t="shared" ca="1" si="1115"/>
        <v>5.9999999999999995E-4</v>
      </c>
      <c r="K246" s="29">
        <f t="shared" ca="1" si="1115"/>
        <v>8.0000000000000004E-4</v>
      </c>
      <c r="L246" s="29">
        <f t="shared" ca="1" si="1115"/>
        <v>1.1000000000000001E-3</v>
      </c>
      <c r="M246" s="29">
        <f t="shared" ca="1" si="1115"/>
        <v>1.4000000000000002E-3</v>
      </c>
      <c r="N246" s="29">
        <f t="shared" ca="1" si="1115"/>
        <v>1.7000000000000001E-3</v>
      </c>
      <c r="O246" s="29">
        <f t="shared" ca="1" si="1115"/>
        <v>2.1000000000000003E-3</v>
      </c>
      <c r="P246" s="29">
        <f t="shared" ca="1" si="1115"/>
        <v>2.5000000000000001E-3</v>
      </c>
      <c r="Q246" s="29">
        <f t="shared" ca="1" si="1115"/>
        <v>2.8999999999999998E-3</v>
      </c>
      <c r="R246" s="29">
        <f t="shared" ca="1" si="1115"/>
        <v>3.3999999999999998E-3</v>
      </c>
      <c r="S246" s="29">
        <f t="shared" ca="1" si="1115"/>
        <v>3.8999999999999998E-3</v>
      </c>
      <c r="T246" s="29">
        <f t="shared" ca="1" si="1115"/>
        <v>4.3999999999999994E-3</v>
      </c>
      <c r="U246" s="29">
        <f t="shared" ca="1" si="1115"/>
        <v>4.9999999999999992E-3</v>
      </c>
      <c r="V246" s="29">
        <f t="shared" ca="1" si="1115"/>
        <v>5.0000000000000001E-3</v>
      </c>
      <c r="W246" s="29">
        <f t="shared" ref="W246:AE246" ca="1" si="1116">$AI246*INDEX($AS$9:$BQ$32, MATCH($AJ246, $AR$9:$AR$32, 0),MATCH(W$1,$AS$8:$BQ$8,0))</f>
        <v>5.0000000000000001E-3</v>
      </c>
      <c r="X246" s="29">
        <f t="shared" ca="1" si="1116"/>
        <v>5.0000000000000001E-3</v>
      </c>
      <c r="Y246" s="29">
        <f t="shared" ca="1" si="1116"/>
        <v>5.0000000000000001E-3</v>
      </c>
      <c r="Z246" s="29">
        <f t="shared" ca="1" si="1116"/>
        <v>5.0000000000000001E-3</v>
      </c>
      <c r="AA246" s="29">
        <f t="shared" ca="1" si="1116"/>
        <v>5.0000000000000001E-3</v>
      </c>
      <c r="AB246" s="29">
        <f t="shared" ca="1" si="1116"/>
        <v>5.0000000000000001E-3</v>
      </c>
      <c r="AC246" s="29">
        <f t="shared" ca="1" si="1116"/>
        <v>5.0000000000000001E-3</v>
      </c>
      <c r="AD246" s="29">
        <f t="shared" ca="1" si="1116"/>
        <v>5.0000000000000001E-3</v>
      </c>
      <c r="AE246" s="29">
        <f t="shared" ca="1" si="1116"/>
        <v>5.0000000000000001E-3</v>
      </c>
      <c r="AF246" s="33" t="str">
        <f t="shared" ca="1" si="1012"/>
        <v>Same as Residential</v>
      </c>
      <c r="AG246" s="38"/>
      <c r="AH246" s="39"/>
      <c r="AI246" s="28">
        <f t="shared" ca="1" si="1013"/>
        <v>5.0000000000000001E-3</v>
      </c>
      <c r="AJ246">
        <f t="shared" ca="1" si="1014"/>
        <v>15</v>
      </c>
      <c r="AK246" s="28">
        <f t="shared" ca="1" si="1015"/>
        <v>0</v>
      </c>
      <c r="AL246" s="20" t="str">
        <f t="shared" si="1016"/>
        <v>General ServiceSteady State Participation Rate</v>
      </c>
      <c r="AM246" s="20" t="str">
        <f t="shared" si="1017"/>
        <v xml:space="preserve">General ServiceProgram ramp up period </v>
      </c>
      <c r="AN246" s="20" t="str">
        <f t="shared" si="1018"/>
        <v>Market PotentialID</v>
      </c>
      <c r="AO246" s="20" t="str">
        <f t="shared" si="1019"/>
        <v>General ServiceProgram Dropout Rate (Attrition)</v>
      </c>
    </row>
    <row r="247" spans="1:41" x14ac:dyDescent="0.25">
      <c r="A247" s="2" t="str">
        <f t="shared" si="1009"/>
        <v>IDGeneral ServiceAncillary Battery StorageProgram Dropout Rate (Attrition)</v>
      </c>
      <c r="B247" t="s">
        <v>152</v>
      </c>
      <c r="C247" t="s">
        <v>232</v>
      </c>
      <c r="D247" t="s">
        <v>364</v>
      </c>
      <c r="E247" t="s">
        <v>75</v>
      </c>
      <c r="F247" t="s">
        <v>12</v>
      </c>
      <c r="G247" s="29">
        <f t="shared" ref="G247:V247" ca="1" si="1117">$AK247</f>
        <v>0</v>
      </c>
      <c r="H247" s="29">
        <f t="shared" ca="1" si="1117"/>
        <v>0</v>
      </c>
      <c r="I247" s="29">
        <f t="shared" ca="1" si="1117"/>
        <v>0</v>
      </c>
      <c r="J247" s="29">
        <f t="shared" ca="1" si="1117"/>
        <v>0</v>
      </c>
      <c r="K247" s="29">
        <f t="shared" ca="1" si="1117"/>
        <v>0</v>
      </c>
      <c r="L247" s="29">
        <f t="shared" ca="1" si="1117"/>
        <v>0</v>
      </c>
      <c r="M247" s="29">
        <f t="shared" ca="1" si="1117"/>
        <v>0</v>
      </c>
      <c r="N247" s="29">
        <f t="shared" ca="1" si="1117"/>
        <v>0</v>
      </c>
      <c r="O247" s="29">
        <f t="shared" ca="1" si="1117"/>
        <v>0</v>
      </c>
      <c r="P247" s="29">
        <f t="shared" ca="1" si="1117"/>
        <v>0</v>
      </c>
      <c r="Q247" s="29">
        <f t="shared" ca="1" si="1117"/>
        <v>0</v>
      </c>
      <c r="R247" s="29">
        <f t="shared" ca="1" si="1117"/>
        <v>0</v>
      </c>
      <c r="S247" s="29">
        <f t="shared" ca="1" si="1117"/>
        <v>0</v>
      </c>
      <c r="T247" s="29">
        <f t="shared" ca="1" si="1117"/>
        <v>0</v>
      </c>
      <c r="U247" s="29">
        <f t="shared" ca="1" si="1117"/>
        <v>0</v>
      </c>
      <c r="V247" s="29">
        <f t="shared" ca="1" si="1117"/>
        <v>0</v>
      </c>
      <c r="W247" s="29">
        <f t="shared" ref="W247:AE247" ca="1" si="1118">$AK247</f>
        <v>0</v>
      </c>
      <c r="X247" s="29">
        <f t="shared" ca="1" si="1118"/>
        <v>0</v>
      </c>
      <c r="Y247" s="29">
        <f t="shared" ca="1" si="1118"/>
        <v>0</v>
      </c>
      <c r="Z247" s="29">
        <f t="shared" ca="1" si="1118"/>
        <v>0</v>
      </c>
      <c r="AA247" s="29">
        <f t="shared" ca="1" si="1118"/>
        <v>0</v>
      </c>
      <c r="AB247" s="29">
        <f t="shared" ca="1" si="1118"/>
        <v>0</v>
      </c>
      <c r="AC247" s="29">
        <f t="shared" ca="1" si="1118"/>
        <v>0</v>
      </c>
      <c r="AD247" s="29">
        <f t="shared" ca="1" si="1118"/>
        <v>0</v>
      </c>
      <c r="AE247" s="29">
        <f t="shared" ca="1" si="1118"/>
        <v>0</v>
      </c>
      <c r="AF247" s="33" t="str">
        <f t="shared" ca="1" si="1012"/>
        <v>Same as Residential</v>
      </c>
      <c r="AG247" s="38"/>
      <c r="AH247" s="39"/>
      <c r="AI247" s="28">
        <f t="shared" ca="1" si="1013"/>
        <v>5.0000000000000001E-3</v>
      </c>
      <c r="AJ247">
        <f t="shared" ca="1" si="1014"/>
        <v>15</v>
      </c>
      <c r="AK247" s="28">
        <f t="shared" ca="1" si="1015"/>
        <v>0</v>
      </c>
      <c r="AL247" s="20" t="str">
        <f t="shared" si="1016"/>
        <v>General ServiceSteady State Participation Rate</v>
      </c>
      <c r="AM247" s="20" t="str">
        <f t="shared" si="1017"/>
        <v xml:space="preserve">General ServiceProgram ramp up period </v>
      </c>
      <c r="AN247" s="20" t="str">
        <f t="shared" si="1018"/>
        <v>Market PotentialID</v>
      </c>
      <c r="AO247" s="20" t="str">
        <f t="shared" si="1019"/>
        <v>General ServiceProgram Dropout Rate (Attrition)</v>
      </c>
    </row>
    <row r="248" spans="1:41" x14ac:dyDescent="0.25">
      <c r="A248" s="2" t="str">
        <f t="shared" si="1009"/>
        <v>IDLarge General ServiceAncillary Battery StorageMarket Potential</v>
      </c>
      <c r="B248" t="s">
        <v>152</v>
      </c>
      <c r="C248" t="s">
        <v>233</v>
      </c>
      <c r="D248" t="s">
        <v>364</v>
      </c>
      <c r="E248" t="s">
        <v>284</v>
      </c>
      <c r="F248" t="s">
        <v>74</v>
      </c>
      <c r="G248" s="29" t="e">
        <f t="shared" ref="G248:V248" ca="1" si="1119">$AI248*INDEX($AS$9:$BQ$32, MATCH($AJ248, $AR$9:$AR$32, 0),MATCH(G$1,$AS$8:$BQ$8,0))</f>
        <v>#VALUE!</v>
      </c>
      <c r="H248" s="29" t="e">
        <f t="shared" ca="1" si="1119"/>
        <v>#VALUE!</v>
      </c>
      <c r="I248" s="29" t="e">
        <f t="shared" ca="1" si="1119"/>
        <v>#VALUE!</v>
      </c>
      <c r="J248" s="29" t="e">
        <f t="shared" ca="1" si="1119"/>
        <v>#VALUE!</v>
      </c>
      <c r="K248" s="29" t="e">
        <f t="shared" ca="1" si="1119"/>
        <v>#VALUE!</v>
      </c>
      <c r="L248" s="29" t="e">
        <f t="shared" ca="1" si="1119"/>
        <v>#VALUE!</v>
      </c>
      <c r="M248" s="29" t="e">
        <f t="shared" ca="1" si="1119"/>
        <v>#VALUE!</v>
      </c>
      <c r="N248" s="29" t="e">
        <f t="shared" ca="1" si="1119"/>
        <v>#VALUE!</v>
      </c>
      <c r="O248" s="29" t="e">
        <f t="shared" ca="1" si="1119"/>
        <v>#VALUE!</v>
      </c>
      <c r="P248" s="29" t="e">
        <f t="shared" ca="1" si="1119"/>
        <v>#VALUE!</v>
      </c>
      <c r="Q248" s="29" t="e">
        <f t="shared" ca="1" si="1119"/>
        <v>#VALUE!</v>
      </c>
      <c r="R248" s="29" t="e">
        <f t="shared" ca="1" si="1119"/>
        <v>#VALUE!</v>
      </c>
      <c r="S248" s="29" t="e">
        <f t="shared" ca="1" si="1119"/>
        <v>#VALUE!</v>
      </c>
      <c r="T248" s="29" t="e">
        <f t="shared" ca="1" si="1119"/>
        <v>#VALUE!</v>
      </c>
      <c r="U248" s="29" t="e">
        <f t="shared" ca="1" si="1119"/>
        <v>#VALUE!</v>
      </c>
      <c r="V248" s="29" t="e">
        <f t="shared" ca="1" si="1119"/>
        <v>#VALUE!</v>
      </c>
      <c r="W248" s="29" t="e">
        <f t="shared" ref="W248:AE248" ca="1" si="1120">$AI248*INDEX($AS$9:$BQ$32, MATCH($AJ248, $AR$9:$AR$32, 0),MATCH(W$1,$AS$8:$BQ$8,0))</f>
        <v>#VALUE!</v>
      </c>
      <c r="X248" s="29" t="e">
        <f t="shared" ca="1" si="1120"/>
        <v>#VALUE!</v>
      </c>
      <c r="Y248" s="29" t="e">
        <f t="shared" ca="1" si="1120"/>
        <v>#VALUE!</v>
      </c>
      <c r="Z248" s="29" t="e">
        <f t="shared" ca="1" si="1120"/>
        <v>#VALUE!</v>
      </c>
      <c r="AA248" s="29" t="e">
        <f t="shared" ca="1" si="1120"/>
        <v>#VALUE!</v>
      </c>
      <c r="AB248" s="29" t="e">
        <f t="shared" ca="1" si="1120"/>
        <v>#VALUE!</v>
      </c>
      <c r="AC248" s="29" t="e">
        <f t="shared" ca="1" si="1120"/>
        <v>#VALUE!</v>
      </c>
      <c r="AD248" s="29" t="e">
        <f t="shared" ca="1" si="1120"/>
        <v>#VALUE!</v>
      </c>
      <c r="AE248" s="29" t="e">
        <f t="shared" ca="1" si="1120"/>
        <v>#VALUE!</v>
      </c>
      <c r="AF248" s="33" t="str">
        <f t="shared" ca="1" si="1012"/>
        <v/>
      </c>
      <c r="AG248" s="38"/>
      <c r="AH248" s="39"/>
      <c r="AI248" s="28" t="str">
        <f t="shared" ca="1" si="1013"/>
        <v/>
      </c>
      <c r="AJ248" t="str">
        <f t="shared" ca="1" si="1014"/>
        <v/>
      </c>
      <c r="AK248" s="28" t="str">
        <f t="shared" ca="1" si="1015"/>
        <v/>
      </c>
      <c r="AL248" s="20" t="str">
        <f t="shared" si="1016"/>
        <v>Large General ServiceSteady State Participation Rate</v>
      </c>
      <c r="AM248" s="20" t="str">
        <f t="shared" si="1017"/>
        <v xml:space="preserve">Large General ServiceProgram ramp up period </v>
      </c>
      <c r="AN248" s="20" t="str">
        <f t="shared" si="1018"/>
        <v>Market PotentialID</v>
      </c>
      <c r="AO248" s="20" t="str">
        <f t="shared" si="1019"/>
        <v>Large General ServiceProgram Dropout Rate (Attrition)</v>
      </c>
    </row>
    <row r="249" spans="1:41" x14ac:dyDescent="0.25">
      <c r="A249" s="2" t="str">
        <f t="shared" si="1009"/>
        <v>IDLarge General ServiceAncillary Battery StorageProgram Dropout Rate (Attrition)</v>
      </c>
      <c r="B249" t="s">
        <v>152</v>
      </c>
      <c r="C249" t="s">
        <v>233</v>
      </c>
      <c r="D249" t="s">
        <v>364</v>
      </c>
      <c r="E249" t="s">
        <v>75</v>
      </c>
      <c r="F249" t="s">
        <v>12</v>
      </c>
      <c r="G249" s="29" t="str">
        <f t="shared" ref="G249:V249" ca="1" si="1121">$AK249</f>
        <v/>
      </c>
      <c r="H249" s="29" t="str">
        <f t="shared" ca="1" si="1121"/>
        <v/>
      </c>
      <c r="I249" s="29" t="str">
        <f t="shared" ca="1" si="1121"/>
        <v/>
      </c>
      <c r="J249" s="29" t="str">
        <f t="shared" ca="1" si="1121"/>
        <v/>
      </c>
      <c r="K249" s="29" t="str">
        <f t="shared" ca="1" si="1121"/>
        <v/>
      </c>
      <c r="L249" s="29" t="str">
        <f t="shared" ca="1" si="1121"/>
        <v/>
      </c>
      <c r="M249" s="29" t="str">
        <f t="shared" ca="1" si="1121"/>
        <v/>
      </c>
      <c r="N249" s="29" t="str">
        <f t="shared" ca="1" si="1121"/>
        <v/>
      </c>
      <c r="O249" s="29" t="str">
        <f t="shared" ca="1" si="1121"/>
        <v/>
      </c>
      <c r="P249" s="29" t="str">
        <f t="shared" ca="1" si="1121"/>
        <v/>
      </c>
      <c r="Q249" s="29" t="str">
        <f t="shared" ca="1" si="1121"/>
        <v/>
      </c>
      <c r="R249" s="29" t="str">
        <f t="shared" ca="1" si="1121"/>
        <v/>
      </c>
      <c r="S249" s="29" t="str">
        <f t="shared" ca="1" si="1121"/>
        <v/>
      </c>
      <c r="T249" s="29" t="str">
        <f t="shared" ca="1" si="1121"/>
        <v/>
      </c>
      <c r="U249" s="29" t="str">
        <f t="shared" ca="1" si="1121"/>
        <v/>
      </c>
      <c r="V249" s="29" t="str">
        <f t="shared" ca="1" si="1121"/>
        <v/>
      </c>
      <c r="W249" s="29" t="str">
        <f t="shared" ref="W249:AE249" ca="1" si="1122">$AK249</f>
        <v/>
      </c>
      <c r="X249" s="29" t="str">
        <f t="shared" ca="1" si="1122"/>
        <v/>
      </c>
      <c r="Y249" s="29" t="str">
        <f t="shared" ca="1" si="1122"/>
        <v/>
      </c>
      <c r="Z249" s="29" t="str">
        <f t="shared" ca="1" si="1122"/>
        <v/>
      </c>
      <c r="AA249" s="29" t="str">
        <f t="shared" ca="1" si="1122"/>
        <v/>
      </c>
      <c r="AB249" s="29" t="str">
        <f t="shared" ca="1" si="1122"/>
        <v/>
      </c>
      <c r="AC249" s="29" t="str">
        <f t="shared" ca="1" si="1122"/>
        <v/>
      </c>
      <c r="AD249" s="29" t="str">
        <f t="shared" ca="1" si="1122"/>
        <v/>
      </c>
      <c r="AE249" s="29" t="str">
        <f t="shared" ca="1" si="1122"/>
        <v/>
      </c>
      <c r="AF249" s="33" t="str">
        <f t="shared" ca="1" si="1012"/>
        <v/>
      </c>
      <c r="AG249" s="38"/>
      <c r="AH249" s="39"/>
      <c r="AI249" s="28" t="str">
        <f t="shared" ca="1" si="1013"/>
        <v/>
      </c>
      <c r="AJ249" t="str">
        <f t="shared" ca="1" si="1014"/>
        <v/>
      </c>
      <c r="AK249" s="28" t="str">
        <f t="shared" ca="1" si="1015"/>
        <v/>
      </c>
      <c r="AL249" s="20" t="str">
        <f t="shared" si="1016"/>
        <v>Large General ServiceSteady State Participation Rate</v>
      </c>
      <c r="AM249" s="20" t="str">
        <f t="shared" si="1017"/>
        <v xml:space="preserve">Large General ServiceProgram ramp up period </v>
      </c>
      <c r="AN249" s="20" t="str">
        <f t="shared" si="1018"/>
        <v>Market PotentialID</v>
      </c>
      <c r="AO249" s="20" t="str">
        <f t="shared" si="1019"/>
        <v>Large General ServiceProgram Dropout Rate (Attrition)</v>
      </c>
    </row>
    <row r="250" spans="1:41" x14ac:dyDescent="0.25">
      <c r="A250" s="2" t="str">
        <f t="shared" si="1009"/>
        <v>IDExtra Large General ServiceAncillary Battery StorageMarket Potential</v>
      </c>
      <c r="B250" t="s">
        <v>152</v>
      </c>
      <c r="C250" t="s">
        <v>234</v>
      </c>
      <c r="D250" t="s">
        <v>364</v>
      </c>
      <c r="E250" t="s">
        <v>284</v>
      </c>
      <c r="F250" t="s">
        <v>74</v>
      </c>
      <c r="G250" s="29" t="e">
        <f t="shared" ref="G250:V250" ca="1" si="1123">$AI250*INDEX($AS$9:$BQ$32, MATCH($AJ250, $AR$9:$AR$32, 0),MATCH(G$1,$AS$8:$BQ$8,0))</f>
        <v>#VALUE!</v>
      </c>
      <c r="H250" s="29" t="e">
        <f t="shared" ca="1" si="1123"/>
        <v>#VALUE!</v>
      </c>
      <c r="I250" s="29" t="e">
        <f t="shared" ca="1" si="1123"/>
        <v>#VALUE!</v>
      </c>
      <c r="J250" s="29" t="e">
        <f t="shared" ca="1" si="1123"/>
        <v>#VALUE!</v>
      </c>
      <c r="K250" s="29" t="e">
        <f t="shared" ca="1" si="1123"/>
        <v>#VALUE!</v>
      </c>
      <c r="L250" s="29" t="e">
        <f t="shared" ca="1" si="1123"/>
        <v>#VALUE!</v>
      </c>
      <c r="M250" s="29" t="e">
        <f t="shared" ca="1" si="1123"/>
        <v>#VALUE!</v>
      </c>
      <c r="N250" s="29" t="e">
        <f t="shared" ca="1" si="1123"/>
        <v>#VALUE!</v>
      </c>
      <c r="O250" s="29" t="e">
        <f t="shared" ca="1" si="1123"/>
        <v>#VALUE!</v>
      </c>
      <c r="P250" s="29" t="e">
        <f t="shared" ca="1" si="1123"/>
        <v>#VALUE!</v>
      </c>
      <c r="Q250" s="29" t="e">
        <f t="shared" ca="1" si="1123"/>
        <v>#VALUE!</v>
      </c>
      <c r="R250" s="29" t="e">
        <f t="shared" ca="1" si="1123"/>
        <v>#VALUE!</v>
      </c>
      <c r="S250" s="29" t="e">
        <f t="shared" ca="1" si="1123"/>
        <v>#VALUE!</v>
      </c>
      <c r="T250" s="29" t="e">
        <f t="shared" ca="1" si="1123"/>
        <v>#VALUE!</v>
      </c>
      <c r="U250" s="29" t="e">
        <f t="shared" ca="1" si="1123"/>
        <v>#VALUE!</v>
      </c>
      <c r="V250" s="29" t="e">
        <f t="shared" ca="1" si="1123"/>
        <v>#VALUE!</v>
      </c>
      <c r="W250" s="29" t="e">
        <f t="shared" ref="W250:AE250" ca="1" si="1124">$AI250*INDEX($AS$9:$BQ$32, MATCH($AJ250, $AR$9:$AR$32, 0),MATCH(W$1,$AS$8:$BQ$8,0))</f>
        <v>#VALUE!</v>
      </c>
      <c r="X250" s="29" t="e">
        <f t="shared" ca="1" si="1124"/>
        <v>#VALUE!</v>
      </c>
      <c r="Y250" s="29" t="e">
        <f t="shared" ca="1" si="1124"/>
        <v>#VALUE!</v>
      </c>
      <c r="Z250" s="29" t="e">
        <f t="shared" ca="1" si="1124"/>
        <v>#VALUE!</v>
      </c>
      <c r="AA250" s="29" t="e">
        <f t="shared" ca="1" si="1124"/>
        <v>#VALUE!</v>
      </c>
      <c r="AB250" s="29" t="e">
        <f t="shared" ca="1" si="1124"/>
        <v>#VALUE!</v>
      </c>
      <c r="AC250" s="29" t="e">
        <f t="shared" ca="1" si="1124"/>
        <v>#VALUE!</v>
      </c>
      <c r="AD250" s="29" t="e">
        <f t="shared" ca="1" si="1124"/>
        <v>#VALUE!</v>
      </c>
      <c r="AE250" s="29" t="e">
        <f t="shared" ca="1" si="1124"/>
        <v>#VALUE!</v>
      </c>
      <c r="AF250" s="33" t="str">
        <f t="shared" ca="1" si="1012"/>
        <v/>
      </c>
      <c r="AG250" s="38"/>
      <c r="AH250" s="39"/>
      <c r="AI250" s="28" t="str">
        <f t="shared" ca="1" si="1013"/>
        <v/>
      </c>
      <c r="AJ250" t="str">
        <f t="shared" ca="1" si="1014"/>
        <v/>
      </c>
      <c r="AK250" s="28" t="str">
        <f t="shared" ca="1" si="1015"/>
        <v/>
      </c>
      <c r="AL250" s="20" t="str">
        <f t="shared" si="1016"/>
        <v>Extra Large General ServiceSteady State Participation Rate</v>
      </c>
      <c r="AM250" s="20" t="str">
        <f t="shared" si="1017"/>
        <v xml:space="preserve">Extra Large General ServiceProgram ramp up period </v>
      </c>
      <c r="AN250" s="20" t="str">
        <f t="shared" si="1018"/>
        <v>Market PotentialID</v>
      </c>
      <c r="AO250" s="20" t="str">
        <f t="shared" si="1019"/>
        <v>Extra Large General ServiceProgram Dropout Rate (Attrition)</v>
      </c>
    </row>
    <row r="251" spans="1:41" x14ac:dyDescent="0.25">
      <c r="A251" s="2" t="str">
        <f t="shared" si="1009"/>
        <v>IDExtra Large General ServiceAncillary Battery StorageProgram Dropout Rate (Attrition)</v>
      </c>
      <c r="B251" t="s">
        <v>152</v>
      </c>
      <c r="C251" t="s">
        <v>234</v>
      </c>
      <c r="D251" t="s">
        <v>364</v>
      </c>
      <c r="E251" t="s">
        <v>75</v>
      </c>
      <c r="F251" t="s">
        <v>12</v>
      </c>
      <c r="G251" s="29" t="str">
        <f t="shared" ref="G251:V251" ca="1" si="1125">$AK251</f>
        <v/>
      </c>
      <c r="H251" s="29" t="str">
        <f t="shared" ca="1" si="1125"/>
        <v/>
      </c>
      <c r="I251" s="29" t="str">
        <f t="shared" ca="1" si="1125"/>
        <v/>
      </c>
      <c r="J251" s="29" t="str">
        <f t="shared" ca="1" si="1125"/>
        <v/>
      </c>
      <c r="K251" s="29" t="str">
        <f t="shared" ca="1" si="1125"/>
        <v/>
      </c>
      <c r="L251" s="29" t="str">
        <f t="shared" ca="1" si="1125"/>
        <v/>
      </c>
      <c r="M251" s="29" t="str">
        <f t="shared" ca="1" si="1125"/>
        <v/>
      </c>
      <c r="N251" s="29" t="str">
        <f t="shared" ca="1" si="1125"/>
        <v/>
      </c>
      <c r="O251" s="29" t="str">
        <f t="shared" ca="1" si="1125"/>
        <v/>
      </c>
      <c r="P251" s="29" t="str">
        <f t="shared" ca="1" si="1125"/>
        <v/>
      </c>
      <c r="Q251" s="29" t="str">
        <f t="shared" ca="1" si="1125"/>
        <v/>
      </c>
      <c r="R251" s="29" t="str">
        <f t="shared" ca="1" si="1125"/>
        <v/>
      </c>
      <c r="S251" s="29" t="str">
        <f t="shared" ca="1" si="1125"/>
        <v/>
      </c>
      <c r="T251" s="29" t="str">
        <f t="shared" ca="1" si="1125"/>
        <v/>
      </c>
      <c r="U251" s="29" t="str">
        <f t="shared" ca="1" si="1125"/>
        <v/>
      </c>
      <c r="V251" s="29" t="str">
        <f t="shared" ca="1" si="1125"/>
        <v/>
      </c>
      <c r="W251" s="29" t="str">
        <f t="shared" ref="W251:AE251" ca="1" si="1126">$AK251</f>
        <v/>
      </c>
      <c r="X251" s="29" t="str">
        <f t="shared" ca="1" si="1126"/>
        <v/>
      </c>
      <c r="Y251" s="29" t="str">
        <f t="shared" ca="1" si="1126"/>
        <v/>
      </c>
      <c r="Z251" s="29" t="str">
        <f t="shared" ca="1" si="1126"/>
        <v/>
      </c>
      <c r="AA251" s="29" t="str">
        <f t="shared" ca="1" si="1126"/>
        <v/>
      </c>
      <c r="AB251" s="29" t="str">
        <f t="shared" ca="1" si="1126"/>
        <v/>
      </c>
      <c r="AC251" s="29" t="str">
        <f t="shared" ca="1" si="1126"/>
        <v/>
      </c>
      <c r="AD251" s="29" t="str">
        <f t="shared" ca="1" si="1126"/>
        <v/>
      </c>
      <c r="AE251" s="29" t="str">
        <f t="shared" ca="1" si="1126"/>
        <v/>
      </c>
      <c r="AF251" s="33" t="str">
        <f t="shared" ca="1" si="1012"/>
        <v/>
      </c>
      <c r="AG251" s="38"/>
      <c r="AH251" s="39"/>
      <c r="AI251" s="28" t="str">
        <f t="shared" ca="1" si="1013"/>
        <v/>
      </c>
      <c r="AJ251" t="str">
        <f t="shared" ca="1" si="1014"/>
        <v/>
      </c>
      <c r="AK251" s="28" t="str">
        <f t="shared" ca="1" si="1015"/>
        <v/>
      </c>
      <c r="AL251" s="20" t="str">
        <f t="shared" si="1016"/>
        <v>Extra Large General ServiceSteady State Participation Rate</v>
      </c>
      <c r="AM251" s="20" t="str">
        <f t="shared" si="1017"/>
        <v xml:space="preserve">Extra Large General ServiceProgram ramp up period </v>
      </c>
      <c r="AN251" s="20" t="str">
        <f t="shared" si="1018"/>
        <v>Market PotentialID</v>
      </c>
      <c r="AO251" s="20" t="str">
        <f t="shared" si="1019"/>
        <v>Extra Large General ServiceProgram Dropout Rate (Attrition)</v>
      </c>
    </row>
    <row r="252" spans="1:41" x14ac:dyDescent="0.25">
      <c r="A252" s="2" t="str">
        <f t="shared" si="1009"/>
        <v>IDResidentialBehavioralMarket Potential</v>
      </c>
      <c r="B252" t="s">
        <v>152</v>
      </c>
      <c r="C252" t="s">
        <v>13</v>
      </c>
      <c r="D252" t="s">
        <v>100</v>
      </c>
      <c r="E252" t="s">
        <v>284</v>
      </c>
      <c r="F252" t="s">
        <v>74</v>
      </c>
      <c r="G252" s="29">
        <f t="shared" ref="G252:V252" ca="1" si="1127">$AI252*INDEX($AS$9:$BQ$32, MATCH($AJ252, $AR$9:$AR$32, 0),MATCH(G$1,$AS$8:$BQ$8,0))</f>
        <v>0.1</v>
      </c>
      <c r="H252" s="29">
        <f t="shared" ca="1" si="1127"/>
        <v>0.16000000000000003</v>
      </c>
      <c r="I252" s="29">
        <f t="shared" ca="1" si="1127"/>
        <v>0.2</v>
      </c>
      <c r="J252" s="29">
        <f t="shared" ca="1" si="1127"/>
        <v>0.2</v>
      </c>
      <c r="K252" s="29">
        <f t="shared" ca="1" si="1127"/>
        <v>0.2</v>
      </c>
      <c r="L252" s="29">
        <f t="shared" ca="1" si="1127"/>
        <v>0.2</v>
      </c>
      <c r="M252" s="29">
        <f t="shared" ca="1" si="1127"/>
        <v>0.2</v>
      </c>
      <c r="N252" s="29">
        <f t="shared" ca="1" si="1127"/>
        <v>0.2</v>
      </c>
      <c r="O252" s="29">
        <f t="shared" ca="1" si="1127"/>
        <v>0.2</v>
      </c>
      <c r="P252" s="29">
        <f t="shared" ca="1" si="1127"/>
        <v>0.2</v>
      </c>
      <c r="Q252" s="29">
        <f t="shared" ca="1" si="1127"/>
        <v>0.2</v>
      </c>
      <c r="R252" s="29">
        <f t="shared" ca="1" si="1127"/>
        <v>0.2</v>
      </c>
      <c r="S252" s="29">
        <f t="shared" ca="1" si="1127"/>
        <v>0.2</v>
      </c>
      <c r="T252" s="29">
        <f t="shared" ca="1" si="1127"/>
        <v>0.2</v>
      </c>
      <c r="U252" s="29">
        <f t="shared" ca="1" si="1127"/>
        <v>0.2</v>
      </c>
      <c r="V252" s="29">
        <f t="shared" ca="1" si="1127"/>
        <v>0.2</v>
      </c>
      <c r="W252" s="29">
        <f t="shared" ref="W252:AE252" ca="1" si="1128">$AI252*INDEX($AS$9:$BQ$32, MATCH($AJ252, $AR$9:$AR$32, 0),MATCH(W$1,$AS$8:$BQ$8,0))</f>
        <v>0.2</v>
      </c>
      <c r="X252" s="29">
        <f t="shared" ca="1" si="1128"/>
        <v>0.2</v>
      </c>
      <c r="Y252" s="29">
        <f t="shared" ca="1" si="1128"/>
        <v>0.2</v>
      </c>
      <c r="Z252" s="29">
        <f t="shared" ca="1" si="1128"/>
        <v>0.2</v>
      </c>
      <c r="AA252" s="29">
        <f t="shared" ca="1" si="1128"/>
        <v>0.2</v>
      </c>
      <c r="AB252" s="29">
        <f t="shared" ca="1" si="1128"/>
        <v>0.2</v>
      </c>
      <c r="AC252" s="29">
        <f t="shared" ca="1" si="1128"/>
        <v>0.2</v>
      </c>
      <c r="AD252" s="29">
        <f t="shared" ca="1" si="1128"/>
        <v>0.2</v>
      </c>
      <c r="AE252" s="29">
        <f t="shared" ca="1" si="1128"/>
        <v>0.2</v>
      </c>
      <c r="AF252" s="33" t="str">
        <f t="shared" ca="1" si="1012"/>
        <v>high rate based on PG&amp;E rollout with six waves http://www.calmac.org/publications/DNVGL_PGE_HERs_2015_final_to_calmac.pdf --&gt; PC study has high case at 20%</v>
      </c>
      <c r="AG252" s="38"/>
      <c r="AH252" s="39"/>
      <c r="AI252" s="28">
        <f t="shared" ca="1" si="1013"/>
        <v>0.2</v>
      </c>
      <c r="AJ252">
        <f t="shared" ca="1" si="1014"/>
        <v>3</v>
      </c>
      <c r="AK252" s="28">
        <f t="shared" ca="1" si="1015"/>
        <v>0.02</v>
      </c>
      <c r="AL252" s="20" t="str">
        <f t="shared" si="1016"/>
        <v>ResidentialSteady State Participation Rate</v>
      </c>
      <c r="AM252" s="20" t="str">
        <f t="shared" si="1017"/>
        <v xml:space="preserve">ResidentialProgram ramp up period </v>
      </c>
      <c r="AN252" s="20" t="str">
        <f t="shared" si="1018"/>
        <v>Market PotentialID</v>
      </c>
      <c r="AO252" s="20" t="str">
        <f t="shared" si="1019"/>
        <v>ResidentialProgram Dropout Rate (Attrition)</v>
      </c>
    </row>
    <row r="253" spans="1:41" x14ac:dyDescent="0.25">
      <c r="A253" s="2" t="str">
        <f t="shared" si="1009"/>
        <v>IDResidentialBehavioralProgram Dropout Rate (Attrition)</v>
      </c>
      <c r="B253" t="s">
        <v>152</v>
      </c>
      <c r="C253" t="s">
        <v>13</v>
      </c>
      <c r="D253" t="s">
        <v>100</v>
      </c>
      <c r="E253" t="s">
        <v>75</v>
      </c>
      <c r="F253" t="s">
        <v>12</v>
      </c>
      <c r="G253" s="29">
        <f t="shared" ref="G253:V253" ca="1" si="1129">$AK253</f>
        <v>0.02</v>
      </c>
      <c r="H253" s="29">
        <f t="shared" ca="1" si="1129"/>
        <v>0.02</v>
      </c>
      <c r="I253" s="29">
        <f t="shared" ca="1" si="1129"/>
        <v>0.02</v>
      </c>
      <c r="J253" s="29">
        <f t="shared" ca="1" si="1129"/>
        <v>0.02</v>
      </c>
      <c r="K253" s="29">
        <f t="shared" ca="1" si="1129"/>
        <v>0.02</v>
      </c>
      <c r="L253" s="29">
        <f t="shared" ca="1" si="1129"/>
        <v>0.02</v>
      </c>
      <c r="M253" s="29">
        <f t="shared" ca="1" si="1129"/>
        <v>0.02</v>
      </c>
      <c r="N253" s="29">
        <f t="shared" ca="1" si="1129"/>
        <v>0.02</v>
      </c>
      <c r="O253" s="29">
        <f t="shared" ca="1" si="1129"/>
        <v>0.02</v>
      </c>
      <c r="P253" s="29">
        <f t="shared" ca="1" si="1129"/>
        <v>0.02</v>
      </c>
      <c r="Q253" s="29">
        <f t="shared" ca="1" si="1129"/>
        <v>0.02</v>
      </c>
      <c r="R253" s="29">
        <f t="shared" ca="1" si="1129"/>
        <v>0.02</v>
      </c>
      <c r="S253" s="29">
        <f t="shared" ca="1" si="1129"/>
        <v>0.02</v>
      </c>
      <c r="T253" s="29">
        <f t="shared" ca="1" si="1129"/>
        <v>0.02</v>
      </c>
      <c r="U253" s="29">
        <f t="shared" ca="1" si="1129"/>
        <v>0.02</v>
      </c>
      <c r="V253" s="29">
        <f t="shared" ca="1" si="1129"/>
        <v>0.02</v>
      </c>
      <c r="W253" s="29">
        <f t="shared" ref="W253:AE253" ca="1" si="1130">$AK253</f>
        <v>0.02</v>
      </c>
      <c r="X253" s="29">
        <f t="shared" ca="1" si="1130"/>
        <v>0.02</v>
      </c>
      <c r="Y253" s="29">
        <f t="shared" ca="1" si="1130"/>
        <v>0.02</v>
      </c>
      <c r="Z253" s="29">
        <f t="shared" ca="1" si="1130"/>
        <v>0.02</v>
      </c>
      <c r="AA253" s="29">
        <f t="shared" ca="1" si="1130"/>
        <v>0.02</v>
      </c>
      <c r="AB253" s="29">
        <f t="shared" ca="1" si="1130"/>
        <v>0.02</v>
      </c>
      <c r="AC253" s="29">
        <f t="shared" ca="1" si="1130"/>
        <v>0.02</v>
      </c>
      <c r="AD253" s="29">
        <f t="shared" ca="1" si="1130"/>
        <v>0.02</v>
      </c>
      <c r="AE253" s="29">
        <f t="shared" ca="1" si="1130"/>
        <v>0.02</v>
      </c>
      <c r="AF253" s="33" t="str">
        <f t="shared" ca="1" si="1012"/>
        <v>high rate based on PG&amp;E rollout with six waves http://www.calmac.org/publications/DNVGL_PGE_HERs_2015_final_to_calmac.pdf --&gt; PC study has high case at 20%</v>
      </c>
      <c r="AG253" s="38"/>
      <c r="AH253" s="39"/>
      <c r="AI253" s="28">
        <f t="shared" ca="1" si="1013"/>
        <v>0.2</v>
      </c>
      <c r="AJ253">
        <f t="shared" ca="1" si="1014"/>
        <v>3</v>
      </c>
      <c r="AK253" s="28">
        <f t="shared" ca="1" si="1015"/>
        <v>0.02</v>
      </c>
      <c r="AL253" s="20" t="str">
        <f t="shared" si="1016"/>
        <v>ResidentialSteady State Participation Rate</v>
      </c>
      <c r="AM253" s="20" t="str">
        <f t="shared" si="1017"/>
        <v xml:space="preserve">ResidentialProgram ramp up period </v>
      </c>
      <c r="AN253" s="20" t="str">
        <f t="shared" si="1018"/>
        <v>Market PotentialID</v>
      </c>
      <c r="AO253" s="20" t="str">
        <f t="shared" si="1019"/>
        <v>ResidentialProgram Dropout Rate (Attrition)</v>
      </c>
    </row>
    <row r="254" spans="1:41" x14ac:dyDescent="0.25">
      <c r="A254" s="2" t="str">
        <f t="shared" si="1009"/>
        <v>IDResidentialPilot-Time-of-Use Opt-inMarket Potential</v>
      </c>
      <c r="B254" t="s">
        <v>152</v>
      </c>
      <c r="C254" t="s">
        <v>13</v>
      </c>
      <c r="D254" t="s">
        <v>582</v>
      </c>
      <c r="E254" t="s">
        <v>284</v>
      </c>
      <c r="F254" t="s">
        <v>74</v>
      </c>
      <c r="G254" s="29">
        <f t="shared" ref="G254:V254" ca="1" si="1131">$AI254*INDEX($AS$9:$BQ$32, MATCH($AJ254, $AR$9:$AR$32, 0),MATCH(G$1,$AS$8:$BQ$8,0))</f>
        <v>0</v>
      </c>
      <c r="H254" s="29">
        <f t="shared" ca="1" si="1131"/>
        <v>0</v>
      </c>
      <c r="I254" s="29">
        <f t="shared" ca="1" si="1131"/>
        <v>0</v>
      </c>
      <c r="J254" s="29">
        <f t="shared" ca="1" si="1131"/>
        <v>0</v>
      </c>
      <c r="K254" s="29">
        <f t="shared" ca="1" si="1131"/>
        <v>0</v>
      </c>
      <c r="L254" s="29">
        <f t="shared" ca="1" si="1131"/>
        <v>0</v>
      </c>
      <c r="M254" s="29">
        <f t="shared" ca="1" si="1131"/>
        <v>0</v>
      </c>
      <c r="N254" s="29">
        <f t="shared" ca="1" si="1131"/>
        <v>0</v>
      </c>
      <c r="O254" s="29">
        <f t="shared" ca="1" si="1131"/>
        <v>0</v>
      </c>
      <c r="P254" s="29">
        <f t="shared" ca="1" si="1131"/>
        <v>0</v>
      </c>
      <c r="Q254" s="29">
        <f t="shared" ca="1" si="1131"/>
        <v>0</v>
      </c>
      <c r="R254" s="29">
        <f t="shared" ca="1" si="1131"/>
        <v>0</v>
      </c>
      <c r="S254" s="29">
        <f t="shared" ca="1" si="1131"/>
        <v>0</v>
      </c>
      <c r="T254" s="29">
        <f t="shared" ca="1" si="1131"/>
        <v>0</v>
      </c>
      <c r="U254" s="29">
        <f t="shared" ca="1" si="1131"/>
        <v>0</v>
      </c>
      <c r="V254" s="29">
        <f t="shared" ca="1" si="1131"/>
        <v>0</v>
      </c>
      <c r="W254" s="29">
        <f t="shared" ref="W254:AE254" ca="1" si="1132">$AI254*INDEX($AS$9:$BQ$32, MATCH($AJ254, $AR$9:$AR$32, 0),MATCH(W$1,$AS$8:$BQ$8,0))</f>
        <v>0</v>
      </c>
      <c r="X254" s="29">
        <f t="shared" ca="1" si="1132"/>
        <v>0</v>
      </c>
      <c r="Y254" s="29">
        <f t="shared" ca="1" si="1132"/>
        <v>0</v>
      </c>
      <c r="Z254" s="29">
        <f t="shared" ca="1" si="1132"/>
        <v>0</v>
      </c>
      <c r="AA254" s="29">
        <f t="shared" ca="1" si="1132"/>
        <v>0</v>
      </c>
      <c r="AB254" s="29">
        <f t="shared" ca="1" si="1132"/>
        <v>0</v>
      </c>
      <c r="AC254" s="29">
        <f t="shared" ca="1" si="1132"/>
        <v>0</v>
      </c>
      <c r="AD254" s="29">
        <f t="shared" ca="1" si="1132"/>
        <v>0</v>
      </c>
      <c r="AE254" s="29">
        <f t="shared" ca="1" si="1132"/>
        <v>0</v>
      </c>
      <c r="AF254" s="33" t="str">
        <f t="shared" ca="1" si="1012"/>
        <v>Modified for pilot scope</v>
      </c>
      <c r="AG254" s="38"/>
      <c r="AH254" s="39"/>
      <c r="AI254" s="28">
        <f t="shared" ca="1" si="1013"/>
        <v>0</v>
      </c>
      <c r="AJ254">
        <f t="shared" ca="1" si="1014"/>
        <v>0</v>
      </c>
      <c r="AK254" s="28">
        <f t="shared" ca="1" si="1015"/>
        <v>0</v>
      </c>
      <c r="AL254" s="20" t="str">
        <f t="shared" si="1016"/>
        <v>ResidentialSteady State Participation Rate</v>
      </c>
      <c r="AM254" s="20" t="str">
        <f t="shared" si="1017"/>
        <v xml:space="preserve">ResidentialProgram ramp up period </v>
      </c>
      <c r="AN254" s="20" t="str">
        <f t="shared" si="1018"/>
        <v>Market PotentialID</v>
      </c>
      <c r="AO254" s="20" t="str">
        <f t="shared" si="1019"/>
        <v>ResidentialProgram Dropout Rate (Attrition)</v>
      </c>
    </row>
    <row r="255" spans="1:41" x14ac:dyDescent="0.25">
      <c r="A255" s="2" t="str">
        <f t="shared" si="1009"/>
        <v>IDResidentialPilot-Time-of-Use Opt-inProgram Dropout Rate (Attrition)</v>
      </c>
      <c r="B255" t="s">
        <v>152</v>
      </c>
      <c r="C255" t="s">
        <v>13</v>
      </c>
      <c r="D255" t="s">
        <v>582</v>
      </c>
      <c r="E255" t="s">
        <v>75</v>
      </c>
      <c r="F255" t="s">
        <v>12</v>
      </c>
      <c r="G255" s="29">
        <f t="shared" ref="G255:V255" ca="1" si="1133">$AK255</f>
        <v>0</v>
      </c>
      <c r="H255" s="29">
        <f t="shared" ca="1" si="1133"/>
        <v>0</v>
      </c>
      <c r="I255" s="29">
        <f t="shared" ca="1" si="1133"/>
        <v>0</v>
      </c>
      <c r="J255" s="29">
        <f t="shared" ca="1" si="1133"/>
        <v>0</v>
      </c>
      <c r="K255" s="29">
        <f t="shared" ca="1" si="1133"/>
        <v>0</v>
      </c>
      <c r="L255" s="29">
        <f t="shared" ca="1" si="1133"/>
        <v>0</v>
      </c>
      <c r="M255" s="29">
        <f t="shared" ca="1" si="1133"/>
        <v>0</v>
      </c>
      <c r="N255" s="29">
        <f t="shared" ca="1" si="1133"/>
        <v>0</v>
      </c>
      <c r="O255" s="29">
        <f t="shared" ca="1" si="1133"/>
        <v>0</v>
      </c>
      <c r="P255" s="29">
        <f t="shared" ca="1" si="1133"/>
        <v>0</v>
      </c>
      <c r="Q255" s="29">
        <f t="shared" ca="1" si="1133"/>
        <v>0</v>
      </c>
      <c r="R255" s="29">
        <f t="shared" ca="1" si="1133"/>
        <v>0</v>
      </c>
      <c r="S255" s="29">
        <f t="shared" ca="1" si="1133"/>
        <v>0</v>
      </c>
      <c r="T255" s="29">
        <f t="shared" ca="1" si="1133"/>
        <v>0</v>
      </c>
      <c r="U255" s="29">
        <f t="shared" ca="1" si="1133"/>
        <v>0</v>
      </c>
      <c r="V255" s="29">
        <f t="shared" ca="1" si="1133"/>
        <v>0</v>
      </c>
      <c r="W255" s="29">
        <f t="shared" ref="W255:AE255" ca="1" si="1134">$AK255</f>
        <v>0</v>
      </c>
      <c r="X255" s="29">
        <f t="shared" ca="1" si="1134"/>
        <v>0</v>
      </c>
      <c r="Y255" s="29">
        <f t="shared" ca="1" si="1134"/>
        <v>0</v>
      </c>
      <c r="Z255" s="29">
        <f t="shared" ca="1" si="1134"/>
        <v>0</v>
      </c>
      <c r="AA255" s="29">
        <f t="shared" ca="1" si="1134"/>
        <v>0</v>
      </c>
      <c r="AB255" s="29">
        <f t="shared" ca="1" si="1134"/>
        <v>0</v>
      </c>
      <c r="AC255" s="29">
        <f t="shared" ca="1" si="1134"/>
        <v>0</v>
      </c>
      <c r="AD255" s="29">
        <f t="shared" ca="1" si="1134"/>
        <v>0</v>
      </c>
      <c r="AE255" s="29">
        <f t="shared" ca="1" si="1134"/>
        <v>0</v>
      </c>
      <c r="AF255" s="33" t="str">
        <f t="shared" ca="1" si="1012"/>
        <v>Modified for pilot scope</v>
      </c>
      <c r="AG255" s="38"/>
      <c r="AH255" s="39"/>
      <c r="AI255" s="28">
        <f t="shared" ca="1" si="1013"/>
        <v>0</v>
      </c>
      <c r="AJ255">
        <f t="shared" ca="1" si="1014"/>
        <v>0</v>
      </c>
      <c r="AK255" s="28">
        <f t="shared" ca="1" si="1015"/>
        <v>0</v>
      </c>
      <c r="AL255" s="20" t="str">
        <f t="shared" si="1016"/>
        <v>ResidentialSteady State Participation Rate</v>
      </c>
      <c r="AM255" s="20" t="str">
        <f t="shared" si="1017"/>
        <v xml:space="preserve">ResidentialProgram ramp up period </v>
      </c>
      <c r="AN255" s="20" t="str">
        <f t="shared" si="1018"/>
        <v>Market PotentialID</v>
      </c>
      <c r="AO255" s="20" t="str">
        <f t="shared" si="1019"/>
        <v>ResidentialProgram Dropout Rate (Attrition)</v>
      </c>
    </row>
    <row r="256" spans="1:41" x14ac:dyDescent="0.25">
      <c r="A256" s="2" t="str">
        <f t="shared" si="1009"/>
        <v>IDGeneral ServicePilot-Time-of-Use Opt-inMarket Potential</v>
      </c>
      <c r="B256" t="s">
        <v>152</v>
      </c>
      <c r="C256" t="s">
        <v>232</v>
      </c>
      <c r="D256" t="s">
        <v>582</v>
      </c>
      <c r="E256" t="s">
        <v>284</v>
      </c>
      <c r="F256" t="s">
        <v>74</v>
      </c>
      <c r="G256" s="29">
        <f t="shared" ref="G256:V256" ca="1" si="1135">$AI256*INDEX($AS$9:$BQ$32, MATCH($AJ256, $AR$9:$AR$32, 0),MATCH(G$1,$AS$8:$BQ$8,0))</f>
        <v>0</v>
      </c>
      <c r="H256" s="29">
        <f t="shared" ca="1" si="1135"/>
        <v>0</v>
      </c>
      <c r="I256" s="29">
        <f t="shared" ca="1" si="1135"/>
        <v>0</v>
      </c>
      <c r="J256" s="29">
        <f t="shared" ca="1" si="1135"/>
        <v>0</v>
      </c>
      <c r="K256" s="29">
        <f t="shared" ca="1" si="1135"/>
        <v>0</v>
      </c>
      <c r="L256" s="29">
        <f t="shared" ca="1" si="1135"/>
        <v>0</v>
      </c>
      <c r="M256" s="29">
        <f t="shared" ca="1" si="1135"/>
        <v>0</v>
      </c>
      <c r="N256" s="29">
        <f t="shared" ca="1" si="1135"/>
        <v>0</v>
      </c>
      <c r="O256" s="29">
        <f t="shared" ca="1" si="1135"/>
        <v>0</v>
      </c>
      <c r="P256" s="29">
        <f t="shared" ca="1" si="1135"/>
        <v>0</v>
      </c>
      <c r="Q256" s="29">
        <f t="shared" ca="1" si="1135"/>
        <v>0</v>
      </c>
      <c r="R256" s="29">
        <f t="shared" ca="1" si="1135"/>
        <v>0</v>
      </c>
      <c r="S256" s="29">
        <f t="shared" ca="1" si="1135"/>
        <v>0</v>
      </c>
      <c r="T256" s="29">
        <f t="shared" ca="1" si="1135"/>
        <v>0</v>
      </c>
      <c r="U256" s="29">
        <f t="shared" ca="1" si="1135"/>
        <v>0</v>
      </c>
      <c r="V256" s="29">
        <f t="shared" ca="1" si="1135"/>
        <v>0</v>
      </c>
      <c r="W256" s="29">
        <f t="shared" ref="W256:AE256" ca="1" si="1136">$AI256*INDEX($AS$9:$BQ$32, MATCH($AJ256, $AR$9:$AR$32, 0),MATCH(W$1,$AS$8:$BQ$8,0))</f>
        <v>0</v>
      </c>
      <c r="X256" s="29">
        <f t="shared" ca="1" si="1136"/>
        <v>0</v>
      </c>
      <c r="Y256" s="29">
        <f t="shared" ca="1" si="1136"/>
        <v>0</v>
      </c>
      <c r="Z256" s="29">
        <f t="shared" ca="1" si="1136"/>
        <v>0</v>
      </c>
      <c r="AA256" s="29">
        <f t="shared" ca="1" si="1136"/>
        <v>0</v>
      </c>
      <c r="AB256" s="29">
        <f t="shared" ca="1" si="1136"/>
        <v>0</v>
      </c>
      <c r="AC256" s="29">
        <f t="shared" ca="1" si="1136"/>
        <v>0</v>
      </c>
      <c r="AD256" s="29">
        <f t="shared" ca="1" si="1136"/>
        <v>0</v>
      </c>
      <c r="AE256" s="29">
        <f t="shared" ca="1" si="1136"/>
        <v>0</v>
      </c>
      <c r="AF256" s="33" t="str">
        <f t="shared" ref="AF256:AF257" ca="1" si="1137">IFERROR(INDEX(INDIRECT("'"&amp;D256&amp;"'!A1:T300"),MATCH(AL256,INDIRECT("'"&amp;D256&amp;"'!A1:A300"),0),10),"")</f>
        <v>Modified for pilot scope</v>
      </c>
      <c r="AG256" s="38"/>
      <c r="AH256" s="39"/>
      <c r="AI256" s="28">
        <f t="shared" ref="AI256" ca="1" si="1138">IFERROR(INDEX(INDIRECT("'"&amp;D256&amp;"'!A1:T300"),MATCH(AL256,INDIRECT("'"&amp;D256&amp;"'!A1:A300"),0),MATCH(AN256,INDIRECT("'"&amp;D256&amp;"'!A1:T1"),0)),"")</f>
        <v>0</v>
      </c>
      <c r="AJ256">
        <f t="shared" ref="AJ256" ca="1" si="1139">IFERROR(INDEX(INDIRECT("'"&amp;D256&amp;"'!A1:T300"),MATCH(AM256,INDIRECT("'"&amp;D256&amp;"'!A1:A300"),0),MATCH(AN256,INDIRECT("'"&amp;D256&amp;"'!A1:T1"),0)),"")</f>
        <v>0</v>
      </c>
      <c r="AK256" s="28">
        <f t="shared" ref="AK256" ca="1" si="1140">IFERROR(INDEX(INDIRECT("'"&amp;D256&amp;"'!A1:T300"),MATCH(AO256,INDIRECT("'"&amp;D256&amp;"'!A1:A300"),0),MATCH(AN256,INDIRECT("'"&amp;D256&amp;"'!A1:T1"),0)),"")</f>
        <v>0</v>
      </c>
      <c r="AL256" s="20" t="str">
        <f t="shared" ref="AL256" si="1141">C256&amp;$AI$1</f>
        <v>General ServiceSteady State Participation Rate</v>
      </c>
      <c r="AM256" s="20" t="str">
        <f t="shared" ref="AM256" si="1142">C256&amp;$AJ$1</f>
        <v xml:space="preserve">General ServiceProgram ramp up period </v>
      </c>
      <c r="AN256" s="20" t="str">
        <f t="shared" ref="AN256" si="1143">"Market Potential"&amp;B256</f>
        <v>Market PotentialID</v>
      </c>
      <c r="AO256" s="20" t="str">
        <f t="shared" ref="AO256" si="1144">C256&amp;$AK$1</f>
        <v>General ServiceProgram Dropout Rate (Attrition)</v>
      </c>
    </row>
    <row r="257" spans="1:41" x14ac:dyDescent="0.25">
      <c r="A257" s="2" t="str">
        <f t="shared" si="1009"/>
        <v>IDGeneral ServicePilot-Time-of-Use Opt-inProgram Dropout Rate (Attrition)</v>
      </c>
      <c r="B257" t="s">
        <v>152</v>
      </c>
      <c r="C257" t="s">
        <v>232</v>
      </c>
      <c r="D257" t="s">
        <v>582</v>
      </c>
      <c r="E257" t="s">
        <v>75</v>
      </c>
      <c r="F257" t="s">
        <v>12</v>
      </c>
      <c r="G257" s="29">
        <f t="shared" ref="G257:V257" ca="1" si="1145">$AK257</f>
        <v>0</v>
      </c>
      <c r="H257" s="29">
        <f t="shared" ca="1" si="1145"/>
        <v>0</v>
      </c>
      <c r="I257" s="29">
        <f t="shared" ca="1" si="1145"/>
        <v>0</v>
      </c>
      <c r="J257" s="29">
        <f t="shared" ca="1" si="1145"/>
        <v>0</v>
      </c>
      <c r="K257" s="29">
        <f t="shared" ca="1" si="1145"/>
        <v>0</v>
      </c>
      <c r="L257" s="29">
        <f t="shared" ca="1" si="1145"/>
        <v>0</v>
      </c>
      <c r="M257" s="29">
        <f t="shared" ca="1" si="1145"/>
        <v>0</v>
      </c>
      <c r="N257" s="29">
        <f t="shared" ca="1" si="1145"/>
        <v>0</v>
      </c>
      <c r="O257" s="29">
        <f t="shared" ca="1" si="1145"/>
        <v>0</v>
      </c>
      <c r="P257" s="29">
        <f t="shared" ca="1" si="1145"/>
        <v>0</v>
      </c>
      <c r="Q257" s="29">
        <f t="shared" ca="1" si="1145"/>
        <v>0</v>
      </c>
      <c r="R257" s="29">
        <f t="shared" ca="1" si="1145"/>
        <v>0</v>
      </c>
      <c r="S257" s="29">
        <f t="shared" ca="1" si="1145"/>
        <v>0</v>
      </c>
      <c r="T257" s="29">
        <f t="shared" ca="1" si="1145"/>
        <v>0</v>
      </c>
      <c r="U257" s="29">
        <f t="shared" ca="1" si="1145"/>
        <v>0</v>
      </c>
      <c r="V257" s="29">
        <f t="shared" ca="1" si="1145"/>
        <v>0</v>
      </c>
      <c r="W257" s="29">
        <f t="shared" ref="W257:AE257" ca="1" si="1146">$AK257</f>
        <v>0</v>
      </c>
      <c r="X257" s="29">
        <f t="shared" ca="1" si="1146"/>
        <v>0</v>
      </c>
      <c r="Y257" s="29">
        <f t="shared" ca="1" si="1146"/>
        <v>0</v>
      </c>
      <c r="Z257" s="29">
        <f t="shared" ca="1" si="1146"/>
        <v>0</v>
      </c>
      <c r="AA257" s="29">
        <f t="shared" ca="1" si="1146"/>
        <v>0</v>
      </c>
      <c r="AB257" s="29">
        <f t="shared" ca="1" si="1146"/>
        <v>0</v>
      </c>
      <c r="AC257" s="29">
        <f t="shared" ca="1" si="1146"/>
        <v>0</v>
      </c>
      <c r="AD257" s="29">
        <f t="shared" ca="1" si="1146"/>
        <v>0</v>
      </c>
      <c r="AE257" s="29">
        <f t="shared" ca="1" si="1146"/>
        <v>0</v>
      </c>
      <c r="AF257" s="33" t="str">
        <f t="shared" ca="1" si="1137"/>
        <v>Modified for pilot scope</v>
      </c>
      <c r="AG257" s="38"/>
      <c r="AH257" s="39"/>
      <c r="AI257" s="28">
        <f t="shared" ref="AI257:AI288" ca="1" si="1147">IFERROR(INDEX(INDIRECT("'"&amp;D257&amp;"'!A1:T300"),MATCH(AL257,INDIRECT("'"&amp;D257&amp;"'!A1:A300"),0),MATCH(AN257,INDIRECT("'"&amp;D257&amp;"'!A1:T1"),0)),"")</f>
        <v>0</v>
      </c>
      <c r="AJ257">
        <f t="shared" ref="AJ257:AJ289" ca="1" si="1148">IFERROR(INDEX(INDIRECT("'"&amp;D257&amp;"'!A1:T300"),MATCH(AM257,INDIRECT("'"&amp;D257&amp;"'!A1:A300"),0),MATCH(AN257,INDIRECT("'"&amp;D257&amp;"'!A1:T1"),0)),"")</f>
        <v>0</v>
      </c>
      <c r="AK257" s="28">
        <f t="shared" ref="AK257:AK289" ca="1" si="1149">IFERROR(INDEX(INDIRECT("'"&amp;D257&amp;"'!A1:T300"),MATCH(AO257,INDIRECT("'"&amp;D257&amp;"'!A1:A300"),0),MATCH(AN257,INDIRECT("'"&amp;D257&amp;"'!A1:T1"),0)),"")</f>
        <v>0</v>
      </c>
      <c r="AL257" s="20" t="str">
        <f t="shared" ref="AL257:AL289" si="1150">C257&amp;$AI$1</f>
        <v>General ServiceSteady State Participation Rate</v>
      </c>
      <c r="AM257" s="20" t="str">
        <f t="shared" ref="AM257:AM289" si="1151">C257&amp;$AJ$1</f>
        <v xml:space="preserve">General ServiceProgram ramp up period </v>
      </c>
      <c r="AN257" s="20" t="str">
        <f t="shared" ref="AN257:AN289" si="1152">"Market Potential"&amp;B257</f>
        <v>Market PotentialID</v>
      </c>
      <c r="AO257" s="20" t="str">
        <f t="shared" ref="AO257:AO289" si="1153">C257&amp;$AK$1</f>
        <v>General ServiceProgram Dropout Rate (Attrition)</v>
      </c>
    </row>
    <row r="258" spans="1:41" x14ac:dyDescent="0.25">
      <c r="A258" s="2" t="str">
        <f t="shared" si="1009"/>
        <v>IDResidentialParent-Time-of-Use Opt-inMarket Potential</v>
      </c>
      <c r="B258" t="s">
        <v>152</v>
      </c>
      <c r="C258" t="s">
        <v>13</v>
      </c>
      <c r="D258" t="s">
        <v>581</v>
      </c>
      <c r="E258" t="s">
        <v>284</v>
      </c>
      <c r="F258" t="s">
        <v>74</v>
      </c>
      <c r="G258" s="29">
        <f t="shared" ref="G258:V258" ca="1" si="1154">$AI258*INDEX($AS$9:$BQ$32, MATCH($AJ258, $AR$9:$AR$32, 0),MATCH(G$1,$AS$8:$BQ$8,0))</f>
        <v>1.3000000000000001E-2</v>
      </c>
      <c r="H258" s="29">
        <f t="shared" ca="1" si="1154"/>
        <v>3.9000000000000007E-2</v>
      </c>
      <c r="I258" s="29">
        <f t="shared" ca="1" si="1154"/>
        <v>9.0999999999999998E-2</v>
      </c>
      <c r="J258" s="29">
        <f t="shared" ca="1" si="1154"/>
        <v>0.11700000000000002</v>
      </c>
      <c r="K258" s="29">
        <f t="shared" ca="1" si="1154"/>
        <v>0.13</v>
      </c>
      <c r="L258" s="29">
        <f t="shared" ca="1" si="1154"/>
        <v>0.13</v>
      </c>
      <c r="M258" s="29">
        <f t="shared" ca="1" si="1154"/>
        <v>0.13</v>
      </c>
      <c r="N258" s="29">
        <f t="shared" ca="1" si="1154"/>
        <v>0.13</v>
      </c>
      <c r="O258" s="29">
        <f t="shared" ca="1" si="1154"/>
        <v>0.13</v>
      </c>
      <c r="P258" s="29">
        <f t="shared" ca="1" si="1154"/>
        <v>0.13</v>
      </c>
      <c r="Q258" s="29">
        <f t="shared" ca="1" si="1154"/>
        <v>0.13</v>
      </c>
      <c r="R258" s="29">
        <f t="shared" ca="1" si="1154"/>
        <v>0.13</v>
      </c>
      <c r="S258" s="29">
        <f t="shared" ca="1" si="1154"/>
        <v>0.13</v>
      </c>
      <c r="T258" s="29">
        <f t="shared" ca="1" si="1154"/>
        <v>0.13</v>
      </c>
      <c r="U258" s="29">
        <f t="shared" ca="1" si="1154"/>
        <v>0.13</v>
      </c>
      <c r="V258" s="29">
        <f t="shared" ca="1" si="1154"/>
        <v>0.13</v>
      </c>
      <c r="W258" s="29">
        <f t="shared" ref="W258:AE258" ca="1" si="1155">$AI258*INDEX($AS$9:$BQ$32, MATCH($AJ258, $AR$9:$AR$32, 0),MATCH(W$1,$AS$8:$BQ$8,0))</f>
        <v>0.13</v>
      </c>
      <c r="X258" s="29">
        <f t="shared" ca="1" si="1155"/>
        <v>0.13</v>
      </c>
      <c r="Y258" s="29">
        <f t="shared" ca="1" si="1155"/>
        <v>0.13</v>
      </c>
      <c r="Z258" s="29">
        <f t="shared" ca="1" si="1155"/>
        <v>0.13</v>
      </c>
      <c r="AA258" s="29">
        <f t="shared" ca="1" si="1155"/>
        <v>0.13</v>
      </c>
      <c r="AB258" s="29">
        <f t="shared" ca="1" si="1155"/>
        <v>0.13</v>
      </c>
      <c r="AC258" s="29">
        <f t="shared" ca="1" si="1155"/>
        <v>0.13</v>
      </c>
      <c r="AD258" s="29">
        <f t="shared" ca="1" si="1155"/>
        <v>0.13</v>
      </c>
      <c r="AE258" s="29">
        <f t="shared" ca="1" si="1155"/>
        <v>0.13</v>
      </c>
      <c r="AF258" s="33" t="str">
        <f t="shared" ref="AF258:AF289" ca="1" si="1156">IFERROR(INDEX(INDIRECT("'"&amp;D258&amp;"'!A1:T300"),MATCH(AL258,INDIRECT("'"&amp;D258&amp;"'!A1:A300"),0),10),"")</f>
        <v>Brattle Analysis and Estimate</v>
      </c>
      <c r="AG258" s="38"/>
      <c r="AI258" s="28">
        <f t="shared" ca="1" si="1147"/>
        <v>0.13</v>
      </c>
      <c r="AJ258">
        <f t="shared" ca="1" si="1148"/>
        <v>5</v>
      </c>
      <c r="AK258" s="28">
        <f t="shared" ca="1" si="1149"/>
        <v>0.01</v>
      </c>
      <c r="AL258" s="20" t="str">
        <f t="shared" si="1150"/>
        <v>ResidentialSteady State Participation Rate</v>
      </c>
      <c r="AM258" s="20" t="str">
        <f t="shared" si="1151"/>
        <v xml:space="preserve">ResidentialProgram ramp up period </v>
      </c>
      <c r="AN258" s="20" t="str">
        <f t="shared" si="1152"/>
        <v>Market PotentialID</v>
      </c>
      <c r="AO258" s="20" t="str">
        <f t="shared" si="1153"/>
        <v>ResidentialProgram Dropout Rate (Attrition)</v>
      </c>
    </row>
    <row r="259" spans="1:41" x14ac:dyDescent="0.25">
      <c r="A259" s="2" t="str">
        <f t="shared" si="1009"/>
        <v>IDResidentialParent-Time-of-Use Opt-inProgram Dropout Rate (Attrition)</v>
      </c>
      <c r="B259" t="s">
        <v>152</v>
      </c>
      <c r="C259" t="s">
        <v>13</v>
      </c>
      <c r="D259" t="s">
        <v>581</v>
      </c>
      <c r="E259" t="s">
        <v>75</v>
      </c>
      <c r="F259" t="s">
        <v>12</v>
      </c>
      <c r="G259" s="29">
        <f t="shared" ref="G259:V259" ca="1" si="1157">$AK259</f>
        <v>0.01</v>
      </c>
      <c r="H259" s="29">
        <f t="shared" ca="1" si="1157"/>
        <v>0.01</v>
      </c>
      <c r="I259" s="29">
        <f t="shared" ca="1" si="1157"/>
        <v>0.01</v>
      </c>
      <c r="J259" s="29">
        <f t="shared" ca="1" si="1157"/>
        <v>0.01</v>
      </c>
      <c r="K259" s="29">
        <f t="shared" ca="1" si="1157"/>
        <v>0.01</v>
      </c>
      <c r="L259" s="29">
        <f t="shared" ca="1" si="1157"/>
        <v>0.01</v>
      </c>
      <c r="M259" s="29">
        <f t="shared" ca="1" si="1157"/>
        <v>0.01</v>
      </c>
      <c r="N259" s="29">
        <f t="shared" ca="1" si="1157"/>
        <v>0.01</v>
      </c>
      <c r="O259" s="29">
        <f t="shared" ca="1" si="1157"/>
        <v>0.01</v>
      </c>
      <c r="P259" s="29">
        <f t="shared" ca="1" si="1157"/>
        <v>0.01</v>
      </c>
      <c r="Q259" s="29">
        <f t="shared" ca="1" si="1157"/>
        <v>0.01</v>
      </c>
      <c r="R259" s="29">
        <f t="shared" ca="1" si="1157"/>
        <v>0.01</v>
      </c>
      <c r="S259" s="29">
        <f t="shared" ca="1" si="1157"/>
        <v>0.01</v>
      </c>
      <c r="T259" s="29">
        <f t="shared" ca="1" si="1157"/>
        <v>0.01</v>
      </c>
      <c r="U259" s="29">
        <f t="shared" ca="1" si="1157"/>
        <v>0.01</v>
      </c>
      <c r="V259" s="29">
        <f t="shared" ca="1" si="1157"/>
        <v>0.01</v>
      </c>
      <c r="W259" s="29">
        <f t="shared" ref="W259:AE259" ca="1" si="1158">$AK259</f>
        <v>0.01</v>
      </c>
      <c r="X259" s="29">
        <f t="shared" ca="1" si="1158"/>
        <v>0.01</v>
      </c>
      <c r="Y259" s="29">
        <f t="shared" ca="1" si="1158"/>
        <v>0.01</v>
      </c>
      <c r="Z259" s="29">
        <f t="shared" ca="1" si="1158"/>
        <v>0.01</v>
      </c>
      <c r="AA259" s="29">
        <f t="shared" ca="1" si="1158"/>
        <v>0.01</v>
      </c>
      <c r="AB259" s="29">
        <f t="shared" ca="1" si="1158"/>
        <v>0.01</v>
      </c>
      <c r="AC259" s="29">
        <f t="shared" ca="1" si="1158"/>
        <v>0.01</v>
      </c>
      <c r="AD259" s="29">
        <f t="shared" ca="1" si="1158"/>
        <v>0.01</v>
      </c>
      <c r="AE259" s="29">
        <f t="shared" ca="1" si="1158"/>
        <v>0.01</v>
      </c>
      <c r="AF259" s="33" t="str">
        <f t="shared" ca="1" si="1156"/>
        <v>Brattle Analysis and Estimate</v>
      </c>
      <c r="AG259" s="38"/>
      <c r="AI259" s="28">
        <f t="shared" ca="1" si="1147"/>
        <v>0.13</v>
      </c>
      <c r="AJ259">
        <f t="shared" ca="1" si="1148"/>
        <v>5</v>
      </c>
      <c r="AK259" s="28">
        <f t="shared" ca="1" si="1149"/>
        <v>0.01</v>
      </c>
      <c r="AL259" s="20" t="str">
        <f t="shared" si="1150"/>
        <v>ResidentialSteady State Participation Rate</v>
      </c>
      <c r="AM259" s="20" t="str">
        <f t="shared" si="1151"/>
        <v xml:space="preserve">ResidentialProgram ramp up period </v>
      </c>
      <c r="AN259" s="20" t="str">
        <f t="shared" si="1152"/>
        <v>Market PotentialID</v>
      </c>
      <c r="AO259" s="20" t="str">
        <f t="shared" si="1153"/>
        <v>ResidentialProgram Dropout Rate (Attrition)</v>
      </c>
    </row>
    <row r="260" spans="1:41" x14ac:dyDescent="0.25">
      <c r="A260" s="2" t="str">
        <f t="shared" si="1009"/>
        <v>IDGeneral ServiceParent-Time-of-Use Opt-inMarket Potential</v>
      </c>
      <c r="B260" t="s">
        <v>152</v>
      </c>
      <c r="C260" t="s">
        <v>232</v>
      </c>
      <c r="D260" t="s">
        <v>581</v>
      </c>
      <c r="E260" t="s">
        <v>284</v>
      </c>
      <c r="F260" t="s">
        <v>74</v>
      </c>
      <c r="G260" s="29">
        <f t="shared" ref="G260:V260" ca="1" si="1159">$AI260*INDEX($AS$9:$BQ$32, MATCH($AJ260, $AR$9:$AR$32, 0),MATCH(G$1,$AS$8:$BQ$8,0))</f>
        <v>7.000000000000001E-3</v>
      </c>
      <c r="H260" s="29">
        <f t="shared" ca="1" si="1159"/>
        <v>2.1000000000000005E-2</v>
      </c>
      <c r="I260" s="29">
        <f t="shared" ca="1" si="1159"/>
        <v>4.9000000000000002E-2</v>
      </c>
      <c r="J260" s="29">
        <f t="shared" ca="1" si="1159"/>
        <v>6.3000000000000014E-2</v>
      </c>
      <c r="K260" s="29">
        <f t="shared" ca="1" si="1159"/>
        <v>7.0000000000000007E-2</v>
      </c>
      <c r="L260" s="29">
        <f t="shared" ca="1" si="1159"/>
        <v>7.0000000000000007E-2</v>
      </c>
      <c r="M260" s="29">
        <f t="shared" ca="1" si="1159"/>
        <v>7.0000000000000007E-2</v>
      </c>
      <c r="N260" s="29">
        <f t="shared" ca="1" si="1159"/>
        <v>7.0000000000000007E-2</v>
      </c>
      <c r="O260" s="29">
        <f t="shared" ca="1" si="1159"/>
        <v>7.0000000000000007E-2</v>
      </c>
      <c r="P260" s="29">
        <f t="shared" ca="1" si="1159"/>
        <v>7.0000000000000007E-2</v>
      </c>
      <c r="Q260" s="29">
        <f t="shared" ca="1" si="1159"/>
        <v>7.0000000000000007E-2</v>
      </c>
      <c r="R260" s="29">
        <f t="shared" ca="1" si="1159"/>
        <v>7.0000000000000007E-2</v>
      </c>
      <c r="S260" s="29">
        <f t="shared" ca="1" si="1159"/>
        <v>7.0000000000000007E-2</v>
      </c>
      <c r="T260" s="29">
        <f t="shared" ca="1" si="1159"/>
        <v>7.0000000000000007E-2</v>
      </c>
      <c r="U260" s="29">
        <f t="shared" ca="1" si="1159"/>
        <v>7.0000000000000007E-2</v>
      </c>
      <c r="V260" s="29">
        <f t="shared" ca="1" si="1159"/>
        <v>7.0000000000000007E-2</v>
      </c>
      <c r="W260" s="29">
        <f t="shared" ref="W260:AE260" ca="1" si="1160">$AI260*INDEX($AS$9:$BQ$32, MATCH($AJ260, $AR$9:$AR$32, 0),MATCH(W$1,$AS$8:$BQ$8,0))</f>
        <v>7.0000000000000007E-2</v>
      </c>
      <c r="X260" s="29">
        <f t="shared" ca="1" si="1160"/>
        <v>7.0000000000000007E-2</v>
      </c>
      <c r="Y260" s="29">
        <f t="shared" ca="1" si="1160"/>
        <v>7.0000000000000007E-2</v>
      </c>
      <c r="Z260" s="29">
        <f t="shared" ca="1" si="1160"/>
        <v>7.0000000000000007E-2</v>
      </c>
      <c r="AA260" s="29">
        <f t="shared" ca="1" si="1160"/>
        <v>7.0000000000000007E-2</v>
      </c>
      <c r="AB260" s="29">
        <f t="shared" ca="1" si="1160"/>
        <v>7.0000000000000007E-2</v>
      </c>
      <c r="AC260" s="29">
        <f t="shared" ca="1" si="1160"/>
        <v>7.0000000000000007E-2</v>
      </c>
      <c r="AD260" s="29">
        <f t="shared" ca="1" si="1160"/>
        <v>7.0000000000000007E-2</v>
      </c>
      <c r="AE260" s="29">
        <f t="shared" ca="1" si="1160"/>
        <v>7.0000000000000007E-2</v>
      </c>
      <c r="AF260" s="33" t="str">
        <f t="shared" ca="1" si="1156"/>
        <v>2024 Avista Update</v>
      </c>
      <c r="AG260" s="38"/>
      <c r="AI260" s="28">
        <f t="shared" ca="1" si="1147"/>
        <v>7.0000000000000007E-2</v>
      </c>
      <c r="AJ260">
        <f t="shared" ca="1" si="1148"/>
        <v>5</v>
      </c>
      <c r="AK260" s="28">
        <f t="shared" ca="1" si="1149"/>
        <v>0.01</v>
      </c>
      <c r="AL260" s="20" t="str">
        <f t="shared" si="1150"/>
        <v>General ServiceSteady State Participation Rate</v>
      </c>
      <c r="AM260" s="20" t="str">
        <f t="shared" si="1151"/>
        <v xml:space="preserve">General ServiceProgram ramp up period </v>
      </c>
      <c r="AN260" s="20" t="str">
        <f t="shared" si="1152"/>
        <v>Market PotentialID</v>
      </c>
      <c r="AO260" s="20" t="str">
        <f t="shared" si="1153"/>
        <v>General ServiceProgram Dropout Rate (Attrition)</v>
      </c>
    </row>
    <row r="261" spans="1:41" x14ac:dyDescent="0.25">
      <c r="A261" s="2" t="str">
        <f t="shared" si="1009"/>
        <v>IDGeneral ServiceParent-Time-of-Use Opt-inProgram Dropout Rate (Attrition)</v>
      </c>
      <c r="B261" t="s">
        <v>152</v>
      </c>
      <c r="C261" t="s">
        <v>232</v>
      </c>
      <c r="D261" t="s">
        <v>581</v>
      </c>
      <c r="E261" t="s">
        <v>75</v>
      </c>
      <c r="F261" t="s">
        <v>12</v>
      </c>
      <c r="G261" s="29">
        <f t="shared" ref="G261:V261" ca="1" si="1161">$AK261</f>
        <v>0.01</v>
      </c>
      <c r="H261" s="29">
        <f t="shared" ca="1" si="1161"/>
        <v>0.01</v>
      </c>
      <c r="I261" s="29">
        <f t="shared" ca="1" si="1161"/>
        <v>0.01</v>
      </c>
      <c r="J261" s="29">
        <f t="shared" ca="1" si="1161"/>
        <v>0.01</v>
      </c>
      <c r="K261" s="29">
        <f t="shared" ca="1" si="1161"/>
        <v>0.01</v>
      </c>
      <c r="L261" s="29">
        <f t="shared" ca="1" si="1161"/>
        <v>0.01</v>
      </c>
      <c r="M261" s="29">
        <f t="shared" ca="1" si="1161"/>
        <v>0.01</v>
      </c>
      <c r="N261" s="29">
        <f t="shared" ca="1" si="1161"/>
        <v>0.01</v>
      </c>
      <c r="O261" s="29">
        <f t="shared" ca="1" si="1161"/>
        <v>0.01</v>
      </c>
      <c r="P261" s="29">
        <f t="shared" ca="1" si="1161"/>
        <v>0.01</v>
      </c>
      <c r="Q261" s="29">
        <f t="shared" ca="1" si="1161"/>
        <v>0.01</v>
      </c>
      <c r="R261" s="29">
        <f t="shared" ca="1" si="1161"/>
        <v>0.01</v>
      </c>
      <c r="S261" s="29">
        <f t="shared" ca="1" si="1161"/>
        <v>0.01</v>
      </c>
      <c r="T261" s="29">
        <f t="shared" ca="1" si="1161"/>
        <v>0.01</v>
      </c>
      <c r="U261" s="29">
        <f t="shared" ca="1" si="1161"/>
        <v>0.01</v>
      </c>
      <c r="V261" s="29">
        <f t="shared" ca="1" si="1161"/>
        <v>0.01</v>
      </c>
      <c r="W261" s="29">
        <f t="shared" ref="W261:AE261" ca="1" si="1162">$AK261</f>
        <v>0.01</v>
      </c>
      <c r="X261" s="29">
        <f t="shared" ca="1" si="1162"/>
        <v>0.01</v>
      </c>
      <c r="Y261" s="29">
        <f t="shared" ca="1" si="1162"/>
        <v>0.01</v>
      </c>
      <c r="Z261" s="29">
        <f t="shared" ca="1" si="1162"/>
        <v>0.01</v>
      </c>
      <c r="AA261" s="29">
        <f t="shared" ca="1" si="1162"/>
        <v>0.01</v>
      </c>
      <c r="AB261" s="29">
        <f t="shared" ca="1" si="1162"/>
        <v>0.01</v>
      </c>
      <c r="AC261" s="29">
        <f t="shared" ca="1" si="1162"/>
        <v>0.01</v>
      </c>
      <c r="AD261" s="29">
        <f t="shared" ca="1" si="1162"/>
        <v>0.01</v>
      </c>
      <c r="AE261" s="29">
        <f t="shared" ca="1" si="1162"/>
        <v>0.01</v>
      </c>
      <c r="AF261" s="33" t="str">
        <f t="shared" ca="1" si="1156"/>
        <v>2024 Avista Update</v>
      </c>
      <c r="AG261" s="38"/>
      <c r="AI261" s="28">
        <f t="shared" ca="1" si="1147"/>
        <v>7.0000000000000007E-2</v>
      </c>
      <c r="AJ261">
        <f t="shared" ca="1" si="1148"/>
        <v>5</v>
      </c>
      <c r="AK261" s="28">
        <f t="shared" ca="1" si="1149"/>
        <v>0.01</v>
      </c>
      <c r="AL261" s="20" t="str">
        <f t="shared" si="1150"/>
        <v>General ServiceSteady State Participation Rate</v>
      </c>
      <c r="AM261" s="20" t="str">
        <f t="shared" si="1151"/>
        <v xml:space="preserve">General ServiceProgram ramp up period </v>
      </c>
      <c r="AN261" s="20" t="str">
        <f t="shared" si="1152"/>
        <v>Market PotentialID</v>
      </c>
      <c r="AO261" s="20" t="str">
        <f t="shared" si="1153"/>
        <v>General ServiceProgram Dropout Rate (Attrition)</v>
      </c>
    </row>
    <row r="262" spans="1:41" x14ac:dyDescent="0.25">
      <c r="A262" s="2" t="str">
        <f t="shared" si="1009"/>
        <v>IDLarge General ServiceParent-Time-of-Use Opt-inMarket Potential</v>
      </c>
      <c r="B262" t="s">
        <v>152</v>
      </c>
      <c r="C262" t="s">
        <v>233</v>
      </c>
      <c r="D262" t="s">
        <v>581</v>
      </c>
      <c r="E262" t="s">
        <v>284</v>
      </c>
      <c r="F262" t="s">
        <v>74</v>
      </c>
      <c r="G262" s="29" t="e">
        <f t="shared" ref="G262:V262" ca="1" si="1163">$AI262*INDEX($AS$9:$BQ$32, MATCH($AJ262, $AR$9:$AR$32, 0),MATCH(G$1,$AS$8:$BQ$8,0))</f>
        <v>#VALUE!</v>
      </c>
      <c r="H262" s="29" t="e">
        <f t="shared" ca="1" si="1163"/>
        <v>#VALUE!</v>
      </c>
      <c r="I262" s="29" t="e">
        <f t="shared" ca="1" si="1163"/>
        <v>#VALUE!</v>
      </c>
      <c r="J262" s="29" t="e">
        <f t="shared" ca="1" si="1163"/>
        <v>#VALUE!</v>
      </c>
      <c r="K262" s="29" t="e">
        <f t="shared" ca="1" si="1163"/>
        <v>#VALUE!</v>
      </c>
      <c r="L262" s="29" t="e">
        <f t="shared" ca="1" si="1163"/>
        <v>#VALUE!</v>
      </c>
      <c r="M262" s="29" t="e">
        <f t="shared" ca="1" si="1163"/>
        <v>#VALUE!</v>
      </c>
      <c r="N262" s="29" t="e">
        <f t="shared" ca="1" si="1163"/>
        <v>#VALUE!</v>
      </c>
      <c r="O262" s="29" t="e">
        <f t="shared" ca="1" si="1163"/>
        <v>#VALUE!</v>
      </c>
      <c r="P262" s="29" t="e">
        <f t="shared" ca="1" si="1163"/>
        <v>#VALUE!</v>
      </c>
      <c r="Q262" s="29" t="e">
        <f t="shared" ca="1" si="1163"/>
        <v>#VALUE!</v>
      </c>
      <c r="R262" s="29" t="e">
        <f t="shared" ca="1" si="1163"/>
        <v>#VALUE!</v>
      </c>
      <c r="S262" s="29" t="e">
        <f t="shared" ca="1" si="1163"/>
        <v>#VALUE!</v>
      </c>
      <c r="T262" s="29" t="e">
        <f t="shared" ca="1" si="1163"/>
        <v>#VALUE!</v>
      </c>
      <c r="U262" s="29" t="e">
        <f t="shared" ca="1" si="1163"/>
        <v>#VALUE!</v>
      </c>
      <c r="V262" s="29" t="e">
        <f t="shared" ca="1" si="1163"/>
        <v>#VALUE!</v>
      </c>
      <c r="W262" s="29" t="e">
        <f t="shared" ref="W262:AE262" ca="1" si="1164">$AI262*INDEX($AS$9:$BQ$32, MATCH($AJ262, $AR$9:$AR$32, 0),MATCH(W$1,$AS$8:$BQ$8,0))</f>
        <v>#VALUE!</v>
      </c>
      <c r="X262" s="29" t="e">
        <f t="shared" ca="1" si="1164"/>
        <v>#VALUE!</v>
      </c>
      <c r="Y262" s="29" t="e">
        <f t="shared" ca="1" si="1164"/>
        <v>#VALUE!</v>
      </c>
      <c r="Z262" s="29" t="e">
        <f t="shared" ca="1" si="1164"/>
        <v>#VALUE!</v>
      </c>
      <c r="AA262" s="29" t="e">
        <f t="shared" ca="1" si="1164"/>
        <v>#VALUE!</v>
      </c>
      <c r="AB262" s="29" t="e">
        <f t="shared" ca="1" si="1164"/>
        <v>#VALUE!</v>
      </c>
      <c r="AC262" s="29" t="e">
        <f t="shared" ca="1" si="1164"/>
        <v>#VALUE!</v>
      </c>
      <c r="AD262" s="29" t="e">
        <f t="shared" ca="1" si="1164"/>
        <v>#VALUE!</v>
      </c>
      <c r="AE262" s="29" t="e">
        <f t="shared" ca="1" si="1164"/>
        <v>#VALUE!</v>
      </c>
      <c r="AF262" s="33" t="str">
        <f t="shared" ca="1" si="1156"/>
        <v/>
      </c>
      <c r="AG262" s="38"/>
      <c r="AI262" s="28" t="str">
        <f t="shared" ca="1" si="1147"/>
        <v/>
      </c>
      <c r="AJ262" t="str">
        <f t="shared" ca="1" si="1148"/>
        <v/>
      </c>
      <c r="AK262" s="28" t="str">
        <f t="shared" ca="1" si="1149"/>
        <v/>
      </c>
      <c r="AL262" s="20" t="str">
        <f t="shared" si="1150"/>
        <v>Large General ServiceSteady State Participation Rate</v>
      </c>
      <c r="AM262" s="20" t="str">
        <f t="shared" si="1151"/>
        <v xml:space="preserve">Large General ServiceProgram ramp up period </v>
      </c>
      <c r="AN262" s="20" t="str">
        <f t="shared" si="1152"/>
        <v>Market PotentialID</v>
      </c>
      <c r="AO262" s="20" t="str">
        <f t="shared" si="1153"/>
        <v>Large General ServiceProgram Dropout Rate (Attrition)</v>
      </c>
    </row>
    <row r="263" spans="1:41" x14ac:dyDescent="0.25">
      <c r="A263" s="2" t="str">
        <f t="shared" si="1009"/>
        <v>IDLarge General ServiceParent-Time-of-Use Opt-inProgram Dropout Rate (Attrition)</v>
      </c>
      <c r="B263" t="s">
        <v>152</v>
      </c>
      <c r="C263" t="s">
        <v>233</v>
      </c>
      <c r="D263" t="s">
        <v>581</v>
      </c>
      <c r="E263" t="s">
        <v>75</v>
      </c>
      <c r="F263" t="s">
        <v>12</v>
      </c>
      <c r="G263" s="29" t="str">
        <f t="shared" ref="G263:V263" ca="1" si="1165">$AK263</f>
        <v/>
      </c>
      <c r="H263" s="29" t="str">
        <f t="shared" ca="1" si="1165"/>
        <v/>
      </c>
      <c r="I263" s="29" t="str">
        <f t="shared" ca="1" si="1165"/>
        <v/>
      </c>
      <c r="J263" s="29" t="str">
        <f t="shared" ca="1" si="1165"/>
        <v/>
      </c>
      <c r="K263" s="29" t="str">
        <f t="shared" ca="1" si="1165"/>
        <v/>
      </c>
      <c r="L263" s="29" t="str">
        <f t="shared" ca="1" si="1165"/>
        <v/>
      </c>
      <c r="M263" s="29" t="str">
        <f t="shared" ca="1" si="1165"/>
        <v/>
      </c>
      <c r="N263" s="29" t="str">
        <f t="shared" ca="1" si="1165"/>
        <v/>
      </c>
      <c r="O263" s="29" t="str">
        <f t="shared" ca="1" si="1165"/>
        <v/>
      </c>
      <c r="P263" s="29" t="str">
        <f t="shared" ca="1" si="1165"/>
        <v/>
      </c>
      <c r="Q263" s="29" t="str">
        <f t="shared" ca="1" si="1165"/>
        <v/>
      </c>
      <c r="R263" s="29" t="str">
        <f t="shared" ca="1" si="1165"/>
        <v/>
      </c>
      <c r="S263" s="29" t="str">
        <f t="shared" ca="1" si="1165"/>
        <v/>
      </c>
      <c r="T263" s="29" t="str">
        <f t="shared" ca="1" si="1165"/>
        <v/>
      </c>
      <c r="U263" s="29" t="str">
        <f t="shared" ca="1" si="1165"/>
        <v/>
      </c>
      <c r="V263" s="29" t="str">
        <f t="shared" ca="1" si="1165"/>
        <v/>
      </c>
      <c r="W263" s="29" t="str">
        <f t="shared" ref="W263:AE263" ca="1" si="1166">$AK263</f>
        <v/>
      </c>
      <c r="X263" s="29" t="str">
        <f t="shared" ca="1" si="1166"/>
        <v/>
      </c>
      <c r="Y263" s="29" t="str">
        <f t="shared" ca="1" si="1166"/>
        <v/>
      </c>
      <c r="Z263" s="29" t="str">
        <f t="shared" ca="1" si="1166"/>
        <v/>
      </c>
      <c r="AA263" s="29" t="str">
        <f t="shared" ca="1" si="1166"/>
        <v/>
      </c>
      <c r="AB263" s="29" t="str">
        <f t="shared" ca="1" si="1166"/>
        <v/>
      </c>
      <c r="AC263" s="29" t="str">
        <f t="shared" ca="1" si="1166"/>
        <v/>
      </c>
      <c r="AD263" s="29" t="str">
        <f t="shared" ca="1" si="1166"/>
        <v/>
      </c>
      <c r="AE263" s="29" t="str">
        <f t="shared" ca="1" si="1166"/>
        <v/>
      </c>
      <c r="AF263" s="33" t="str">
        <f t="shared" ca="1" si="1156"/>
        <v/>
      </c>
      <c r="AG263" s="38"/>
      <c r="AI263" s="28" t="str">
        <f t="shared" ca="1" si="1147"/>
        <v/>
      </c>
      <c r="AJ263" t="str">
        <f t="shared" ca="1" si="1148"/>
        <v/>
      </c>
      <c r="AK263" s="28" t="str">
        <f t="shared" ca="1" si="1149"/>
        <v/>
      </c>
      <c r="AL263" s="20" t="str">
        <f t="shared" si="1150"/>
        <v>Large General ServiceSteady State Participation Rate</v>
      </c>
      <c r="AM263" s="20" t="str">
        <f t="shared" si="1151"/>
        <v xml:space="preserve">Large General ServiceProgram ramp up period </v>
      </c>
      <c r="AN263" s="20" t="str">
        <f t="shared" si="1152"/>
        <v>Market PotentialID</v>
      </c>
      <c r="AO263" s="20" t="str">
        <f t="shared" si="1153"/>
        <v>Large General ServiceProgram Dropout Rate (Attrition)</v>
      </c>
    </row>
    <row r="264" spans="1:41" x14ac:dyDescent="0.25">
      <c r="A264" s="2" t="str">
        <f t="shared" si="1009"/>
        <v>IDExtra Large General ServiceParent-Time-of-Use Opt-inMarket Potential</v>
      </c>
      <c r="B264" t="s">
        <v>152</v>
      </c>
      <c r="C264" t="s">
        <v>234</v>
      </c>
      <c r="D264" t="s">
        <v>581</v>
      </c>
      <c r="E264" t="s">
        <v>284</v>
      </c>
      <c r="F264" t="s">
        <v>74</v>
      </c>
      <c r="G264" s="29" t="e">
        <f t="shared" ref="G264:V264" ca="1" si="1167">$AI264*INDEX($AS$9:$BQ$32, MATCH($AJ264, $AR$9:$AR$32, 0),MATCH(G$1,$AS$8:$BQ$8,0))</f>
        <v>#VALUE!</v>
      </c>
      <c r="H264" s="29" t="e">
        <f t="shared" ca="1" si="1167"/>
        <v>#VALUE!</v>
      </c>
      <c r="I264" s="29" t="e">
        <f t="shared" ca="1" si="1167"/>
        <v>#VALUE!</v>
      </c>
      <c r="J264" s="29" t="e">
        <f t="shared" ca="1" si="1167"/>
        <v>#VALUE!</v>
      </c>
      <c r="K264" s="29" t="e">
        <f t="shared" ca="1" si="1167"/>
        <v>#VALUE!</v>
      </c>
      <c r="L264" s="29" t="e">
        <f t="shared" ca="1" si="1167"/>
        <v>#VALUE!</v>
      </c>
      <c r="M264" s="29" t="e">
        <f t="shared" ca="1" si="1167"/>
        <v>#VALUE!</v>
      </c>
      <c r="N264" s="29" t="e">
        <f t="shared" ca="1" si="1167"/>
        <v>#VALUE!</v>
      </c>
      <c r="O264" s="29" t="e">
        <f t="shared" ca="1" si="1167"/>
        <v>#VALUE!</v>
      </c>
      <c r="P264" s="29" t="e">
        <f t="shared" ca="1" si="1167"/>
        <v>#VALUE!</v>
      </c>
      <c r="Q264" s="29" t="e">
        <f t="shared" ca="1" si="1167"/>
        <v>#VALUE!</v>
      </c>
      <c r="R264" s="29" t="e">
        <f t="shared" ca="1" si="1167"/>
        <v>#VALUE!</v>
      </c>
      <c r="S264" s="29" t="e">
        <f t="shared" ca="1" si="1167"/>
        <v>#VALUE!</v>
      </c>
      <c r="T264" s="29" t="e">
        <f t="shared" ca="1" si="1167"/>
        <v>#VALUE!</v>
      </c>
      <c r="U264" s="29" t="e">
        <f t="shared" ca="1" si="1167"/>
        <v>#VALUE!</v>
      </c>
      <c r="V264" s="29" t="e">
        <f t="shared" ca="1" si="1167"/>
        <v>#VALUE!</v>
      </c>
      <c r="W264" s="29" t="e">
        <f t="shared" ref="W264:AE264" ca="1" si="1168">$AI264*INDEX($AS$9:$BQ$32, MATCH($AJ264, $AR$9:$AR$32, 0),MATCH(W$1,$AS$8:$BQ$8,0))</f>
        <v>#VALUE!</v>
      </c>
      <c r="X264" s="29" t="e">
        <f t="shared" ca="1" si="1168"/>
        <v>#VALUE!</v>
      </c>
      <c r="Y264" s="29" t="e">
        <f t="shared" ca="1" si="1168"/>
        <v>#VALUE!</v>
      </c>
      <c r="Z264" s="29" t="e">
        <f t="shared" ca="1" si="1168"/>
        <v>#VALUE!</v>
      </c>
      <c r="AA264" s="29" t="e">
        <f t="shared" ca="1" si="1168"/>
        <v>#VALUE!</v>
      </c>
      <c r="AB264" s="29" t="e">
        <f t="shared" ca="1" si="1168"/>
        <v>#VALUE!</v>
      </c>
      <c r="AC264" s="29" t="e">
        <f t="shared" ca="1" si="1168"/>
        <v>#VALUE!</v>
      </c>
      <c r="AD264" s="29" t="e">
        <f t="shared" ca="1" si="1168"/>
        <v>#VALUE!</v>
      </c>
      <c r="AE264" s="29" t="e">
        <f t="shared" ca="1" si="1168"/>
        <v>#VALUE!</v>
      </c>
      <c r="AF264" s="33" t="str">
        <f t="shared" ca="1" si="1156"/>
        <v/>
      </c>
      <c r="AG264" s="38"/>
      <c r="AI264" s="28" t="str">
        <f t="shared" ca="1" si="1147"/>
        <v/>
      </c>
      <c r="AJ264" t="str">
        <f t="shared" ca="1" si="1148"/>
        <v/>
      </c>
      <c r="AK264" s="28" t="str">
        <f t="shared" ca="1" si="1149"/>
        <v/>
      </c>
      <c r="AL264" s="20" t="str">
        <f t="shared" si="1150"/>
        <v>Extra Large General ServiceSteady State Participation Rate</v>
      </c>
      <c r="AM264" s="20" t="str">
        <f t="shared" si="1151"/>
        <v xml:space="preserve">Extra Large General ServiceProgram ramp up period </v>
      </c>
      <c r="AN264" s="20" t="str">
        <f t="shared" si="1152"/>
        <v>Market PotentialID</v>
      </c>
      <c r="AO264" s="20" t="str">
        <f t="shared" si="1153"/>
        <v>Extra Large General ServiceProgram Dropout Rate (Attrition)</v>
      </c>
    </row>
    <row r="265" spans="1:41" x14ac:dyDescent="0.25">
      <c r="A265" s="2" t="str">
        <f t="shared" si="1009"/>
        <v>IDExtra Large General ServiceParent-Time-of-Use Opt-inProgram Dropout Rate (Attrition)</v>
      </c>
      <c r="B265" t="s">
        <v>152</v>
      </c>
      <c r="C265" t="s">
        <v>234</v>
      </c>
      <c r="D265" t="s">
        <v>581</v>
      </c>
      <c r="E265" t="s">
        <v>75</v>
      </c>
      <c r="F265" t="s">
        <v>12</v>
      </c>
      <c r="G265" s="29" t="str">
        <f t="shared" ref="G265:V265" ca="1" si="1169">$AK265</f>
        <v/>
      </c>
      <c r="H265" s="29" t="str">
        <f t="shared" ca="1" si="1169"/>
        <v/>
      </c>
      <c r="I265" s="29" t="str">
        <f t="shared" ca="1" si="1169"/>
        <v/>
      </c>
      <c r="J265" s="29" t="str">
        <f t="shared" ca="1" si="1169"/>
        <v/>
      </c>
      <c r="K265" s="29" t="str">
        <f t="shared" ca="1" si="1169"/>
        <v/>
      </c>
      <c r="L265" s="29" t="str">
        <f t="shared" ca="1" si="1169"/>
        <v/>
      </c>
      <c r="M265" s="29" t="str">
        <f t="shared" ca="1" si="1169"/>
        <v/>
      </c>
      <c r="N265" s="29" t="str">
        <f t="shared" ca="1" si="1169"/>
        <v/>
      </c>
      <c r="O265" s="29" t="str">
        <f t="shared" ca="1" si="1169"/>
        <v/>
      </c>
      <c r="P265" s="29" t="str">
        <f t="shared" ca="1" si="1169"/>
        <v/>
      </c>
      <c r="Q265" s="29" t="str">
        <f t="shared" ca="1" si="1169"/>
        <v/>
      </c>
      <c r="R265" s="29" t="str">
        <f t="shared" ca="1" si="1169"/>
        <v/>
      </c>
      <c r="S265" s="29" t="str">
        <f t="shared" ca="1" si="1169"/>
        <v/>
      </c>
      <c r="T265" s="29" t="str">
        <f t="shared" ca="1" si="1169"/>
        <v/>
      </c>
      <c r="U265" s="29" t="str">
        <f t="shared" ca="1" si="1169"/>
        <v/>
      </c>
      <c r="V265" s="29" t="str">
        <f t="shared" ca="1" si="1169"/>
        <v/>
      </c>
      <c r="W265" s="29" t="str">
        <f t="shared" ref="W265:AE265" ca="1" si="1170">$AK265</f>
        <v/>
      </c>
      <c r="X265" s="29" t="str">
        <f t="shared" ca="1" si="1170"/>
        <v/>
      </c>
      <c r="Y265" s="29" t="str">
        <f t="shared" ca="1" si="1170"/>
        <v/>
      </c>
      <c r="Z265" s="29" t="str">
        <f t="shared" ca="1" si="1170"/>
        <v/>
      </c>
      <c r="AA265" s="29" t="str">
        <f t="shared" ca="1" si="1170"/>
        <v/>
      </c>
      <c r="AB265" s="29" t="str">
        <f t="shared" ca="1" si="1170"/>
        <v/>
      </c>
      <c r="AC265" s="29" t="str">
        <f t="shared" ca="1" si="1170"/>
        <v/>
      </c>
      <c r="AD265" s="29" t="str">
        <f t="shared" ca="1" si="1170"/>
        <v/>
      </c>
      <c r="AE265" s="29" t="str">
        <f t="shared" ca="1" si="1170"/>
        <v/>
      </c>
      <c r="AF265" s="33" t="str">
        <f t="shared" ca="1" si="1156"/>
        <v/>
      </c>
      <c r="AG265" s="38"/>
      <c r="AI265" s="28" t="str">
        <f t="shared" ca="1" si="1147"/>
        <v/>
      </c>
      <c r="AJ265" t="str">
        <f t="shared" ca="1" si="1148"/>
        <v/>
      </c>
      <c r="AK265" s="28" t="str">
        <f t="shared" ca="1" si="1149"/>
        <v/>
      </c>
      <c r="AL265" s="20" t="str">
        <f t="shared" si="1150"/>
        <v>Extra Large General ServiceSteady State Participation Rate</v>
      </c>
      <c r="AM265" s="20" t="str">
        <f t="shared" si="1151"/>
        <v xml:space="preserve">Extra Large General ServiceProgram ramp up period </v>
      </c>
      <c r="AN265" s="20" t="str">
        <f t="shared" si="1152"/>
        <v>Market PotentialID</v>
      </c>
      <c r="AO265" s="20" t="str">
        <f t="shared" si="1153"/>
        <v>Extra Large General ServiceProgram Dropout Rate (Attrition)</v>
      </c>
    </row>
    <row r="266" spans="1:41" x14ac:dyDescent="0.25">
      <c r="A266" s="2" t="str">
        <f t="shared" si="1009"/>
        <v>IDResidentialTime-of-Use Opt-OutMarket Potential</v>
      </c>
      <c r="B266" t="s">
        <v>152</v>
      </c>
      <c r="C266" t="s">
        <v>13</v>
      </c>
      <c r="D266" t="s">
        <v>317</v>
      </c>
      <c r="E266" t="s">
        <v>284</v>
      </c>
      <c r="F266" t="s">
        <v>74</v>
      </c>
      <c r="G266" s="29">
        <v>1</v>
      </c>
      <c r="H266" s="29">
        <v>0.85399999999999998</v>
      </c>
      <c r="I266" s="29">
        <v>0.78900000000000003</v>
      </c>
      <c r="J266" s="29">
        <v>0.75600000000000001</v>
      </c>
      <c r="K266" s="29">
        <f t="shared" ref="K266:AE266" ca="1" si="1171">$AI266*INDEX($AS$9:$BQ$32, MATCH($AJ266, $AR$9:$AR$32, 0),MATCH(K$1,$AS$8:$BQ$8,0))</f>
        <v>0.2</v>
      </c>
      <c r="L266" s="29">
        <f t="shared" ca="1" si="1171"/>
        <v>0.2</v>
      </c>
      <c r="M266" s="29">
        <f t="shared" ca="1" si="1171"/>
        <v>0.2</v>
      </c>
      <c r="N266" s="29">
        <f t="shared" ca="1" si="1171"/>
        <v>0.2</v>
      </c>
      <c r="O266" s="29">
        <f t="shared" ca="1" si="1171"/>
        <v>0.2</v>
      </c>
      <c r="P266" s="29">
        <f t="shared" ca="1" si="1171"/>
        <v>0.2</v>
      </c>
      <c r="Q266" s="29">
        <f t="shared" ca="1" si="1171"/>
        <v>0.2</v>
      </c>
      <c r="R266" s="29">
        <f t="shared" ca="1" si="1171"/>
        <v>0.2</v>
      </c>
      <c r="S266" s="29">
        <f t="shared" ca="1" si="1171"/>
        <v>0.2</v>
      </c>
      <c r="T266" s="29">
        <f t="shared" ca="1" si="1171"/>
        <v>0.2</v>
      </c>
      <c r="U266" s="29">
        <f t="shared" ca="1" si="1171"/>
        <v>0.2</v>
      </c>
      <c r="V266" s="29">
        <f t="shared" ca="1" si="1171"/>
        <v>0.2</v>
      </c>
      <c r="W266" s="29">
        <f t="shared" ca="1" si="1171"/>
        <v>0.2</v>
      </c>
      <c r="X266" s="29">
        <f t="shared" ca="1" si="1171"/>
        <v>0.2</v>
      </c>
      <c r="Y266" s="29">
        <f t="shared" ca="1" si="1171"/>
        <v>0.2</v>
      </c>
      <c r="Z266" s="29">
        <f t="shared" ca="1" si="1171"/>
        <v>0.2</v>
      </c>
      <c r="AA266" s="29">
        <f t="shared" ca="1" si="1171"/>
        <v>0.2</v>
      </c>
      <c r="AB266" s="29">
        <f t="shared" ca="1" si="1171"/>
        <v>0.2</v>
      </c>
      <c r="AC266" s="29">
        <f t="shared" ca="1" si="1171"/>
        <v>0.2</v>
      </c>
      <c r="AD266" s="29">
        <f t="shared" ca="1" si="1171"/>
        <v>0.2</v>
      </c>
      <c r="AE266" s="29">
        <f t="shared" ca="1" si="1171"/>
        <v>0.2</v>
      </c>
      <c r="AF266" s="33" t="str">
        <f t="shared" ca="1" si="1156"/>
        <v>2024 Avista Update</v>
      </c>
      <c r="AG266" s="38"/>
      <c r="AI266" s="28">
        <f t="shared" ca="1" si="1147"/>
        <v>0.2</v>
      </c>
      <c r="AJ266">
        <f t="shared" ca="1" si="1148"/>
        <v>5</v>
      </c>
      <c r="AK266" s="28">
        <f t="shared" ca="1" si="1149"/>
        <v>0.01</v>
      </c>
      <c r="AL266" s="20" t="str">
        <f t="shared" si="1150"/>
        <v>ResidentialSteady State Participation Rate</v>
      </c>
      <c r="AM266" s="20" t="str">
        <f t="shared" si="1151"/>
        <v xml:space="preserve">ResidentialProgram ramp up period </v>
      </c>
      <c r="AN266" s="20" t="str">
        <f t="shared" si="1152"/>
        <v>Market PotentialID</v>
      </c>
      <c r="AO266" s="20" t="str">
        <f t="shared" si="1153"/>
        <v>ResidentialProgram Dropout Rate (Attrition)</v>
      </c>
    </row>
    <row r="267" spans="1:41" x14ac:dyDescent="0.25">
      <c r="A267" s="2" t="str">
        <f t="shared" si="1009"/>
        <v>IDResidentialTime-of-Use Opt-OutProgram Dropout Rate (Attrition)</v>
      </c>
      <c r="B267" t="s">
        <v>152</v>
      </c>
      <c r="C267" t="s">
        <v>13</v>
      </c>
      <c r="D267" t="s">
        <v>317</v>
      </c>
      <c r="E267" t="s">
        <v>75</v>
      </c>
      <c r="F267" t="s">
        <v>12</v>
      </c>
      <c r="G267" s="29">
        <f t="shared" ref="G267:AE267" ca="1" si="1172">$AK267</f>
        <v>0.01</v>
      </c>
      <c r="H267" s="29">
        <f t="shared" ca="1" si="1172"/>
        <v>0.01</v>
      </c>
      <c r="I267" s="29">
        <f t="shared" ca="1" si="1172"/>
        <v>0.01</v>
      </c>
      <c r="J267" s="29">
        <f t="shared" ca="1" si="1172"/>
        <v>0.01</v>
      </c>
      <c r="K267" s="29">
        <f t="shared" ca="1" si="1172"/>
        <v>0.01</v>
      </c>
      <c r="L267" s="29">
        <f t="shared" ca="1" si="1172"/>
        <v>0.01</v>
      </c>
      <c r="M267" s="29">
        <f t="shared" ca="1" si="1172"/>
        <v>0.01</v>
      </c>
      <c r="N267" s="29">
        <f t="shared" ca="1" si="1172"/>
        <v>0.01</v>
      </c>
      <c r="O267" s="29">
        <f t="shared" ca="1" si="1172"/>
        <v>0.01</v>
      </c>
      <c r="P267" s="29">
        <f t="shared" ca="1" si="1172"/>
        <v>0.01</v>
      </c>
      <c r="Q267" s="29">
        <f t="shared" ca="1" si="1172"/>
        <v>0.01</v>
      </c>
      <c r="R267" s="29">
        <f t="shared" ca="1" si="1172"/>
        <v>0.01</v>
      </c>
      <c r="S267" s="29">
        <f t="shared" ca="1" si="1172"/>
        <v>0.01</v>
      </c>
      <c r="T267" s="29">
        <f t="shared" ca="1" si="1172"/>
        <v>0.01</v>
      </c>
      <c r="U267" s="29">
        <f t="shared" ca="1" si="1172"/>
        <v>0.01</v>
      </c>
      <c r="V267" s="29">
        <f t="shared" ca="1" si="1172"/>
        <v>0.01</v>
      </c>
      <c r="W267" s="29">
        <f t="shared" ca="1" si="1172"/>
        <v>0.01</v>
      </c>
      <c r="X267" s="29">
        <f t="shared" ca="1" si="1172"/>
        <v>0.01</v>
      </c>
      <c r="Y267" s="29">
        <f t="shared" ca="1" si="1172"/>
        <v>0.01</v>
      </c>
      <c r="Z267" s="29">
        <f t="shared" ca="1" si="1172"/>
        <v>0.01</v>
      </c>
      <c r="AA267" s="29">
        <f t="shared" ca="1" si="1172"/>
        <v>0.01</v>
      </c>
      <c r="AB267" s="29">
        <f t="shared" ca="1" si="1172"/>
        <v>0.01</v>
      </c>
      <c r="AC267" s="29">
        <f t="shared" ca="1" si="1172"/>
        <v>0.01</v>
      </c>
      <c r="AD267" s="29">
        <f t="shared" ca="1" si="1172"/>
        <v>0.01</v>
      </c>
      <c r="AE267" s="29">
        <f t="shared" ca="1" si="1172"/>
        <v>0.01</v>
      </c>
      <c r="AF267" s="33" t="str">
        <f t="shared" ca="1" si="1156"/>
        <v>2024 Avista Update</v>
      </c>
      <c r="AG267" s="38"/>
      <c r="AI267" s="28">
        <f t="shared" ca="1" si="1147"/>
        <v>0.2</v>
      </c>
      <c r="AJ267">
        <f t="shared" ca="1" si="1148"/>
        <v>5</v>
      </c>
      <c r="AK267" s="28">
        <f t="shared" ca="1" si="1149"/>
        <v>0.01</v>
      </c>
      <c r="AL267" s="20" t="str">
        <f t="shared" si="1150"/>
        <v>ResidentialSteady State Participation Rate</v>
      </c>
      <c r="AM267" s="20" t="str">
        <f t="shared" si="1151"/>
        <v xml:space="preserve">ResidentialProgram ramp up period </v>
      </c>
      <c r="AN267" s="20" t="str">
        <f t="shared" si="1152"/>
        <v>Market PotentialID</v>
      </c>
      <c r="AO267" s="20" t="str">
        <f t="shared" si="1153"/>
        <v>ResidentialProgram Dropout Rate (Attrition)</v>
      </c>
    </row>
    <row r="268" spans="1:41" x14ac:dyDescent="0.25">
      <c r="A268" s="2" t="str">
        <f t="shared" si="1009"/>
        <v>IDGeneral ServiceTime-of-Use Opt-OutMarket Potential</v>
      </c>
      <c r="B268" t="s">
        <v>152</v>
      </c>
      <c r="C268" t="s">
        <v>232</v>
      </c>
      <c r="D268" t="s">
        <v>317</v>
      </c>
      <c r="E268" t="s">
        <v>284</v>
      </c>
      <c r="F268" t="s">
        <v>74</v>
      </c>
      <c r="G268" s="29">
        <v>1</v>
      </c>
      <c r="H268" s="29">
        <v>0.85399999999999998</v>
      </c>
      <c r="I268" s="29">
        <v>0.78900000000000003</v>
      </c>
      <c r="J268" s="29">
        <v>0.75600000000000001</v>
      </c>
      <c r="K268" s="29">
        <f t="shared" ref="K268:AE268" ca="1" si="1173">$AI268*INDEX($AS$9:$BQ$32, MATCH($AJ268, $AR$9:$AR$32, 0),MATCH(K$1,$AS$8:$BQ$8,0))</f>
        <v>0.2</v>
      </c>
      <c r="L268" s="29">
        <f t="shared" ca="1" si="1173"/>
        <v>0.2</v>
      </c>
      <c r="M268" s="29">
        <f t="shared" ca="1" si="1173"/>
        <v>0.2</v>
      </c>
      <c r="N268" s="29">
        <f t="shared" ca="1" si="1173"/>
        <v>0.2</v>
      </c>
      <c r="O268" s="29">
        <f t="shared" ca="1" si="1173"/>
        <v>0.2</v>
      </c>
      <c r="P268" s="29">
        <f t="shared" ca="1" si="1173"/>
        <v>0.2</v>
      </c>
      <c r="Q268" s="29">
        <f t="shared" ca="1" si="1173"/>
        <v>0.2</v>
      </c>
      <c r="R268" s="29">
        <f t="shared" ca="1" si="1173"/>
        <v>0.2</v>
      </c>
      <c r="S268" s="29">
        <f t="shared" ca="1" si="1173"/>
        <v>0.2</v>
      </c>
      <c r="T268" s="29">
        <f t="shared" ca="1" si="1173"/>
        <v>0.2</v>
      </c>
      <c r="U268" s="29">
        <f t="shared" ca="1" si="1173"/>
        <v>0.2</v>
      </c>
      <c r="V268" s="29">
        <f t="shared" ca="1" si="1173"/>
        <v>0.2</v>
      </c>
      <c r="W268" s="29">
        <f t="shared" ca="1" si="1173"/>
        <v>0.2</v>
      </c>
      <c r="X268" s="29">
        <f t="shared" ca="1" si="1173"/>
        <v>0.2</v>
      </c>
      <c r="Y268" s="29">
        <f t="shared" ca="1" si="1173"/>
        <v>0.2</v>
      </c>
      <c r="Z268" s="29">
        <f t="shared" ca="1" si="1173"/>
        <v>0.2</v>
      </c>
      <c r="AA268" s="29">
        <f t="shared" ca="1" si="1173"/>
        <v>0.2</v>
      </c>
      <c r="AB268" s="29">
        <f t="shared" ca="1" si="1173"/>
        <v>0.2</v>
      </c>
      <c r="AC268" s="29">
        <f t="shared" ca="1" si="1173"/>
        <v>0.2</v>
      </c>
      <c r="AD268" s="29">
        <f t="shared" ca="1" si="1173"/>
        <v>0.2</v>
      </c>
      <c r="AE268" s="29">
        <f t="shared" ca="1" si="1173"/>
        <v>0.2</v>
      </c>
      <c r="AF268" s="33" t="str">
        <f t="shared" ca="1" si="1156"/>
        <v>2024 Avista Update</v>
      </c>
      <c r="AG268" s="38"/>
      <c r="AI268" s="28">
        <f t="shared" ca="1" si="1147"/>
        <v>0.2</v>
      </c>
      <c r="AJ268">
        <f t="shared" ca="1" si="1148"/>
        <v>5</v>
      </c>
      <c r="AK268" s="28">
        <f t="shared" ca="1" si="1149"/>
        <v>0.01</v>
      </c>
      <c r="AL268" s="20" t="str">
        <f t="shared" si="1150"/>
        <v>General ServiceSteady State Participation Rate</v>
      </c>
      <c r="AM268" s="20" t="str">
        <f t="shared" si="1151"/>
        <v xml:space="preserve">General ServiceProgram ramp up period </v>
      </c>
      <c r="AN268" s="20" t="str">
        <f t="shared" si="1152"/>
        <v>Market PotentialID</v>
      </c>
      <c r="AO268" s="20" t="str">
        <f t="shared" si="1153"/>
        <v>General ServiceProgram Dropout Rate (Attrition)</v>
      </c>
    </row>
    <row r="269" spans="1:41" x14ac:dyDescent="0.25">
      <c r="A269" s="2" t="str">
        <f t="shared" si="1009"/>
        <v>IDGeneral ServiceTime-of-Use Opt-OutProgram Dropout Rate (Attrition)</v>
      </c>
      <c r="B269" t="s">
        <v>152</v>
      </c>
      <c r="C269" t="s">
        <v>232</v>
      </c>
      <c r="D269" t="s">
        <v>317</v>
      </c>
      <c r="E269" t="s">
        <v>75</v>
      </c>
      <c r="F269" t="s">
        <v>12</v>
      </c>
      <c r="G269" s="29">
        <f t="shared" ref="G269:AE269" ca="1" si="1174">$AK269</f>
        <v>0.01</v>
      </c>
      <c r="H269" s="29">
        <f t="shared" ca="1" si="1174"/>
        <v>0.01</v>
      </c>
      <c r="I269" s="29">
        <f t="shared" ca="1" si="1174"/>
        <v>0.01</v>
      </c>
      <c r="J269" s="29">
        <f t="shared" ca="1" si="1174"/>
        <v>0.01</v>
      </c>
      <c r="K269" s="29">
        <f t="shared" ca="1" si="1174"/>
        <v>0.01</v>
      </c>
      <c r="L269" s="29">
        <f t="shared" ca="1" si="1174"/>
        <v>0.01</v>
      </c>
      <c r="M269" s="29">
        <f t="shared" ca="1" si="1174"/>
        <v>0.01</v>
      </c>
      <c r="N269" s="29">
        <f t="shared" ca="1" si="1174"/>
        <v>0.01</v>
      </c>
      <c r="O269" s="29">
        <f t="shared" ca="1" si="1174"/>
        <v>0.01</v>
      </c>
      <c r="P269" s="29">
        <f t="shared" ca="1" si="1174"/>
        <v>0.01</v>
      </c>
      <c r="Q269" s="29">
        <f t="shared" ca="1" si="1174"/>
        <v>0.01</v>
      </c>
      <c r="R269" s="29">
        <f t="shared" ca="1" si="1174"/>
        <v>0.01</v>
      </c>
      <c r="S269" s="29">
        <f t="shared" ca="1" si="1174"/>
        <v>0.01</v>
      </c>
      <c r="T269" s="29">
        <f t="shared" ca="1" si="1174"/>
        <v>0.01</v>
      </c>
      <c r="U269" s="29">
        <f t="shared" ca="1" si="1174"/>
        <v>0.01</v>
      </c>
      <c r="V269" s="29">
        <f t="shared" ca="1" si="1174"/>
        <v>0.01</v>
      </c>
      <c r="W269" s="29">
        <f t="shared" ca="1" si="1174"/>
        <v>0.01</v>
      </c>
      <c r="X269" s="29">
        <f t="shared" ca="1" si="1174"/>
        <v>0.01</v>
      </c>
      <c r="Y269" s="29">
        <f t="shared" ca="1" si="1174"/>
        <v>0.01</v>
      </c>
      <c r="Z269" s="29">
        <f t="shared" ca="1" si="1174"/>
        <v>0.01</v>
      </c>
      <c r="AA269" s="29">
        <f t="shared" ca="1" si="1174"/>
        <v>0.01</v>
      </c>
      <c r="AB269" s="29">
        <f t="shared" ca="1" si="1174"/>
        <v>0.01</v>
      </c>
      <c r="AC269" s="29">
        <f t="shared" ca="1" si="1174"/>
        <v>0.01</v>
      </c>
      <c r="AD269" s="29">
        <f t="shared" ca="1" si="1174"/>
        <v>0.01</v>
      </c>
      <c r="AE269" s="29">
        <f t="shared" ca="1" si="1174"/>
        <v>0.01</v>
      </c>
      <c r="AF269" s="33" t="str">
        <f t="shared" ca="1" si="1156"/>
        <v>2024 Avista Update</v>
      </c>
      <c r="AG269" s="38"/>
      <c r="AI269" s="28">
        <f t="shared" ca="1" si="1147"/>
        <v>0.2</v>
      </c>
      <c r="AJ269">
        <f t="shared" ca="1" si="1148"/>
        <v>5</v>
      </c>
      <c r="AK269" s="28">
        <f t="shared" ca="1" si="1149"/>
        <v>0.01</v>
      </c>
      <c r="AL269" s="20" t="str">
        <f t="shared" si="1150"/>
        <v>General ServiceSteady State Participation Rate</v>
      </c>
      <c r="AM269" s="20" t="str">
        <f t="shared" si="1151"/>
        <v xml:space="preserve">General ServiceProgram ramp up period </v>
      </c>
      <c r="AN269" s="20" t="str">
        <f t="shared" si="1152"/>
        <v>Market PotentialID</v>
      </c>
      <c r="AO269" s="20" t="str">
        <f t="shared" si="1153"/>
        <v>General ServiceProgram Dropout Rate (Attrition)</v>
      </c>
    </row>
    <row r="270" spans="1:41" x14ac:dyDescent="0.25">
      <c r="A270" s="2" t="str">
        <f t="shared" ref="A270:A288" si="1175">B270&amp;C270&amp;D270&amp;E270</f>
        <v>IDLarge General ServiceTime-of-Use Opt-OutMarket Potential</v>
      </c>
      <c r="B270" t="s">
        <v>152</v>
      </c>
      <c r="C270" t="s">
        <v>233</v>
      </c>
      <c r="D270" t="s">
        <v>317</v>
      </c>
      <c r="E270" t="s">
        <v>284</v>
      </c>
      <c r="F270" t="s">
        <v>74</v>
      </c>
      <c r="G270" s="29" t="e">
        <f t="shared" ref="G270:J270" ca="1" si="1176">$AI270*INDEX($AS$9:$BQ$32, MATCH($AJ270, $AR$9:$AR$32, 0),MATCH(G$1,$AS$8:$BQ$8,0))</f>
        <v>#VALUE!</v>
      </c>
      <c r="H270" s="29" t="e">
        <f t="shared" ca="1" si="1176"/>
        <v>#VALUE!</v>
      </c>
      <c r="I270" s="29" t="e">
        <f t="shared" ca="1" si="1176"/>
        <v>#VALUE!</v>
      </c>
      <c r="J270" s="29" t="e">
        <f t="shared" ca="1" si="1176"/>
        <v>#VALUE!</v>
      </c>
      <c r="K270" s="29" t="e">
        <f t="shared" ref="K270:AE270" ca="1" si="1177">$AI270*INDEX($AS$9:$BQ$32, MATCH($AJ270, $AR$9:$AR$32, 0),MATCH(K$1,$AS$8:$BQ$8,0))</f>
        <v>#VALUE!</v>
      </c>
      <c r="L270" s="29" t="e">
        <f t="shared" ca="1" si="1177"/>
        <v>#VALUE!</v>
      </c>
      <c r="M270" s="29" t="e">
        <f t="shared" ca="1" si="1177"/>
        <v>#VALUE!</v>
      </c>
      <c r="N270" s="29" t="e">
        <f t="shared" ca="1" si="1177"/>
        <v>#VALUE!</v>
      </c>
      <c r="O270" s="29" t="e">
        <f t="shared" ca="1" si="1177"/>
        <v>#VALUE!</v>
      </c>
      <c r="P270" s="29" t="e">
        <f t="shared" ca="1" si="1177"/>
        <v>#VALUE!</v>
      </c>
      <c r="Q270" s="29" t="e">
        <f t="shared" ca="1" si="1177"/>
        <v>#VALUE!</v>
      </c>
      <c r="R270" s="29" t="e">
        <f t="shared" ca="1" si="1177"/>
        <v>#VALUE!</v>
      </c>
      <c r="S270" s="29" t="e">
        <f t="shared" ca="1" si="1177"/>
        <v>#VALUE!</v>
      </c>
      <c r="T270" s="29" t="e">
        <f t="shared" ca="1" si="1177"/>
        <v>#VALUE!</v>
      </c>
      <c r="U270" s="29" t="e">
        <f t="shared" ca="1" si="1177"/>
        <v>#VALUE!</v>
      </c>
      <c r="V270" s="29" t="e">
        <f t="shared" ca="1" si="1177"/>
        <v>#VALUE!</v>
      </c>
      <c r="W270" s="29" t="e">
        <f t="shared" ca="1" si="1177"/>
        <v>#VALUE!</v>
      </c>
      <c r="X270" s="29" t="e">
        <f t="shared" ca="1" si="1177"/>
        <v>#VALUE!</v>
      </c>
      <c r="Y270" s="29" t="e">
        <f t="shared" ca="1" si="1177"/>
        <v>#VALUE!</v>
      </c>
      <c r="Z270" s="29" t="e">
        <f t="shared" ca="1" si="1177"/>
        <v>#VALUE!</v>
      </c>
      <c r="AA270" s="29" t="e">
        <f t="shared" ca="1" si="1177"/>
        <v>#VALUE!</v>
      </c>
      <c r="AB270" s="29" t="e">
        <f t="shared" ca="1" si="1177"/>
        <v>#VALUE!</v>
      </c>
      <c r="AC270" s="29" t="e">
        <f t="shared" ca="1" si="1177"/>
        <v>#VALUE!</v>
      </c>
      <c r="AD270" s="29" t="e">
        <f t="shared" ca="1" si="1177"/>
        <v>#VALUE!</v>
      </c>
      <c r="AE270" s="29" t="e">
        <f t="shared" ca="1" si="1177"/>
        <v>#VALUE!</v>
      </c>
      <c r="AF270" s="33" t="str">
        <f t="shared" ca="1" si="1156"/>
        <v/>
      </c>
      <c r="AG270" s="38"/>
      <c r="AI270" s="28" t="str">
        <f t="shared" ca="1" si="1147"/>
        <v/>
      </c>
      <c r="AJ270" t="str">
        <f t="shared" ca="1" si="1148"/>
        <v/>
      </c>
      <c r="AK270" s="28" t="str">
        <f t="shared" ca="1" si="1149"/>
        <v/>
      </c>
      <c r="AL270" s="20" t="str">
        <f t="shared" si="1150"/>
        <v>Large General ServiceSteady State Participation Rate</v>
      </c>
      <c r="AM270" s="20" t="str">
        <f t="shared" si="1151"/>
        <v xml:space="preserve">Large General ServiceProgram ramp up period </v>
      </c>
      <c r="AN270" s="20" t="str">
        <f t="shared" si="1152"/>
        <v>Market PotentialID</v>
      </c>
      <c r="AO270" s="20" t="str">
        <f t="shared" si="1153"/>
        <v>Large General ServiceProgram Dropout Rate (Attrition)</v>
      </c>
    </row>
    <row r="271" spans="1:41" x14ac:dyDescent="0.25">
      <c r="A271" s="2" t="str">
        <f t="shared" si="1175"/>
        <v>IDLarge General ServiceTime-of-Use Opt-OutProgram Dropout Rate (Attrition)</v>
      </c>
      <c r="B271" t="s">
        <v>152</v>
      </c>
      <c r="C271" t="s">
        <v>233</v>
      </c>
      <c r="D271" t="s">
        <v>317</v>
      </c>
      <c r="E271" t="s">
        <v>75</v>
      </c>
      <c r="F271" t="s">
        <v>12</v>
      </c>
      <c r="G271" s="29" t="str">
        <f t="shared" ref="G271:AE271" ca="1" si="1178">$AK271</f>
        <v/>
      </c>
      <c r="H271" s="29" t="str">
        <f t="shared" ca="1" si="1178"/>
        <v/>
      </c>
      <c r="I271" s="29" t="str">
        <f t="shared" ca="1" si="1178"/>
        <v/>
      </c>
      <c r="J271" s="29" t="str">
        <f t="shared" ca="1" si="1178"/>
        <v/>
      </c>
      <c r="K271" s="29" t="str">
        <f t="shared" ca="1" si="1178"/>
        <v/>
      </c>
      <c r="L271" s="29" t="str">
        <f t="shared" ca="1" si="1178"/>
        <v/>
      </c>
      <c r="M271" s="29" t="str">
        <f t="shared" ca="1" si="1178"/>
        <v/>
      </c>
      <c r="N271" s="29" t="str">
        <f t="shared" ca="1" si="1178"/>
        <v/>
      </c>
      <c r="O271" s="29" t="str">
        <f t="shared" ca="1" si="1178"/>
        <v/>
      </c>
      <c r="P271" s="29" t="str">
        <f t="shared" ca="1" si="1178"/>
        <v/>
      </c>
      <c r="Q271" s="29" t="str">
        <f t="shared" ca="1" si="1178"/>
        <v/>
      </c>
      <c r="R271" s="29" t="str">
        <f t="shared" ca="1" si="1178"/>
        <v/>
      </c>
      <c r="S271" s="29" t="str">
        <f t="shared" ca="1" si="1178"/>
        <v/>
      </c>
      <c r="T271" s="29" t="str">
        <f t="shared" ca="1" si="1178"/>
        <v/>
      </c>
      <c r="U271" s="29" t="str">
        <f t="shared" ca="1" si="1178"/>
        <v/>
      </c>
      <c r="V271" s="29" t="str">
        <f t="shared" ca="1" si="1178"/>
        <v/>
      </c>
      <c r="W271" s="29" t="str">
        <f t="shared" ca="1" si="1178"/>
        <v/>
      </c>
      <c r="X271" s="29" t="str">
        <f t="shared" ca="1" si="1178"/>
        <v/>
      </c>
      <c r="Y271" s="29" t="str">
        <f t="shared" ca="1" si="1178"/>
        <v/>
      </c>
      <c r="Z271" s="29" t="str">
        <f t="shared" ca="1" si="1178"/>
        <v/>
      </c>
      <c r="AA271" s="29" t="str">
        <f t="shared" ca="1" si="1178"/>
        <v/>
      </c>
      <c r="AB271" s="29" t="str">
        <f t="shared" ca="1" si="1178"/>
        <v/>
      </c>
      <c r="AC271" s="29" t="str">
        <f t="shared" ca="1" si="1178"/>
        <v/>
      </c>
      <c r="AD271" s="29" t="str">
        <f t="shared" ca="1" si="1178"/>
        <v/>
      </c>
      <c r="AE271" s="29" t="str">
        <f t="shared" ca="1" si="1178"/>
        <v/>
      </c>
      <c r="AF271" s="33" t="str">
        <f t="shared" ca="1" si="1156"/>
        <v/>
      </c>
      <c r="AG271" s="38"/>
      <c r="AI271" s="28" t="str">
        <f t="shared" ca="1" si="1147"/>
        <v/>
      </c>
      <c r="AJ271" t="str">
        <f t="shared" ca="1" si="1148"/>
        <v/>
      </c>
      <c r="AK271" s="28" t="str">
        <f t="shared" ca="1" si="1149"/>
        <v/>
      </c>
      <c r="AL271" s="20" t="str">
        <f t="shared" si="1150"/>
        <v>Large General ServiceSteady State Participation Rate</v>
      </c>
      <c r="AM271" s="20" t="str">
        <f t="shared" si="1151"/>
        <v xml:space="preserve">Large General ServiceProgram ramp up period </v>
      </c>
      <c r="AN271" s="20" t="str">
        <f t="shared" si="1152"/>
        <v>Market PotentialID</v>
      </c>
      <c r="AO271" s="20" t="str">
        <f t="shared" si="1153"/>
        <v>Large General ServiceProgram Dropout Rate (Attrition)</v>
      </c>
    </row>
    <row r="272" spans="1:41" x14ac:dyDescent="0.25">
      <c r="A272" s="2" t="str">
        <f t="shared" si="1175"/>
        <v>IDExtra Large General ServiceTime-of-Use Opt-OutMarket Potential</v>
      </c>
      <c r="B272" t="s">
        <v>152</v>
      </c>
      <c r="C272" t="s">
        <v>234</v>
      </c>
      <c r="D272" t="s">
        <v>317</v>
      </c>
      <c r="E272" t="s">
        <v>284</v>
      </c>
      <c r="F272" t="s">
        <v>74</v>
      </c>
      <c r="G272" s="29" t="e">
        <f t="shared" ref="G272:J272" ca="1" si="1179">$AI272*INDEX($AS$9:$BQ$32, MATCH($AJ272, $AR$9:$AR$32, 0),MATCH(G$1,$AS$8:$BQ$8,0))</f>
        <v>#VALUE!</v>
      </c>
      <c r="H272" s="29" t="e">
        <f t="shared" ca="1" si="1179"/>
        <v>#VALUE!</v>
      </c>
      <c r="I272" s="29" t="e">
        <f t="shared" ca="1" si="1179"/>
        <v>#VALUE!</v>
      </c>
      <c r="J272" s="29" t="e">
        <f t="shared" ca="1" si="1179"/>
        <v>#VALUE!</v>
      </c>
      <c r="K272" s="29" t="e">
        <f t="shared" ref="K272:AE272" ca="1" si="1180">$AI272*INDEX($AS$9:$BQ$32, MATCH($AJ272, $AR$9:$AR$32, 0),MATCH(K$1,$AS$8:$BQ$8,0))</f>
        <v>#VALUE!</v>
      </c>
      <c r="L272" s="29" t="e">
        <f t="shared" ca="1" si="1180"/>
        <v>#VALUE!</v>
      </c>
      <c r="M272" s="29" t="e">
        <f t="shared" ca="1" si="1180"/>
        <v>#VALUE!</v>
      </c>
      <c r="N272" s="29" t="e">
        <f t="shared" ca="1" si="1180"/>
        <v>#VALUE!</v>
      </c>
      <c r="O272" s="29" t="e">
        <f t="shared" ca="1" si="1180"/>
        <v>#VALUE!</v>
      </c>
      <c r="P272" s="29" t="e">
        <f t="shared" ca="1" si="1180"/>
        <v>#VALUE!</v>
      </c>
      <c r="Q272" s="29" t="e">
        <f t="shared" ca="1" si="1180"/>
        <v>#VALUE!</v>
      </c>
      <c r="R272" s="29" t="e">
        <f t="shared" ca="1" si="1180"/>
        <v>#VALUE!</v>
      </c>
      <c r="S272" s="29" t="e">
        <f t="shared" ca="1" si="1180"/>
        <v>#VALUE!</v>
      </c>
      <c r="T272" s="29" t="e">
        <f t="shared" ca="1" si="1180"/>
        <v>#VALUE!</v>
      </c>
      <c r="U272" s="29" t="e">
        <f t="shared" ca="1" si="1180"/>
        <v>#VALUE!</v>
      </c>
      <c r="V272" s="29" t="e">
        <f t="shared" ca="1" si="1180"/>
        <v>#VALUE!</v>
      </c>
      <c r="W272" s="29" t="e">
        <f t="shared" ca="1" si="1180"/>
        <v>#VALUE!</v>
      </c>
      <c r="X272" s="29" t="e">
        <f t="shared" ca="1" si="1180"/>
        <v>#VALUE!</v>
      </c>
      <c r="Y272" s="29" t="e">
        <f t="shared" ca="1" si="1180"/>
        <v>#VALUE!</v>
      </c>
      <c r="Z272" s="29" t="e">
        <f t="shared" ca="1" si="1180"/>
        <v>#VALUE!</v>
      </c>
      <c r="AA272" s="29" t="e">
        <f t="shared" ca="1" si="1180"/>
        <v>#VALUE!</v>
      </c>
      <c r="AB272" s="29" t="e">
        <f t="shared" ca="1" si="1180"/>
        <v>#VALUE!</v>
      </c>
      <c r="AC272" s="29" t="e">
        <f t="shared" ca="1" si="1180"/>
        <v>#VALUE!</v>
      </c>
      <c r="AD272" s="29" t="e">
        <f t="shared" ca="1" si="1180"/>
        <v>#VALUE!</v>
      </c>
      <c r="AE272" s="29" t="e">
        <f t="shared" ca="1" si="1180"/>
        <v>#VALUE!</v>
      </c>
      <c r="AF272" s="33" t="str">
        <f t="shared" ca="1" si="1156"/>
        <v/>
      </c>
      <c r="AG272" s="38"/>
      <c r="AI272" s="28" t="str">
        <f t="shared" ca="1" si="1147"/>
        <v/>
      </c>
      <c r="AJ272" t="str">
        <f t="shared" ca="1" si="1148"/>
        <v/>
      </c>
      <c r="AK272" s="28" t="str">
        <f t="shared" ca="1" si="1149"/>
        <v/>
      </c>
      <c r="AL272" s="20" t="str">
        <f t="shared" si="1150"/>
        <v>Extra Large General ServiceSteady State Participation Rate</v>
      </c>
      <c r="AM272" s="20" t="str">
        <f t="shared" si="1151"/>
        <v xml:space="preserve">Extra Large General ServiceProgram ramp up period </v>
      </c>
      <c r="AN272" s="20" t="str">
        <f t="shared" si="1152"/>
        <v>Market PotentialID</v>
      </c>
      <c r="AO272" s="20" t="str">
        <f t="shared" si="1153"/>
        <v>Extra Large General ServiceProgram Dropout Rate (Attrition)</v>
      </c>
    </row>
    <row r="273" spans="1:41" x14ac:dyDescent="0.25">
      <c r="A273" s="2" t="str">
        <f t="shared" si="1175"/>
        <v>IDExtra Large General ServiceTime-of-Use Opt-OutProgram Dropout Rate (Attrition)</v>
      </c>
      <c r="B273" t="s">
        <v>152</v>
      </c>
      <c r="C273" t="s">
        <v>234</v>
      </c>
      <c r="D273" t="s">
        <v>317</v>
      </c>
      <c r="E273" t="s">
        <v>75</v>
      </c>
      <c r="F273" t="s">
        <v>12</v>
      </c>
      <c r="G273" s="29" t="str">
        <f t="shared" ref="G273:AE273" ca="1" si="1181">$AK273</f>
        <v/>
      </c>
      <c r="H273" s="29" t="str">
        <f t="shared" ca="1" si="1181"/>
        <v/>
      </c>
      <c r="I273" s="29" t="str">
        <f t="shared" ca="1" si="1181"/>
        <v/>
      </c>
      <c r="J273" s="29" t="str">
        <f t="shared" ca="1" si="1181"/>
        <v/>
      </c>
      <c r="K273" s="29" t="str">
        <f t="shared" ca="1" si="1181"/>
        <v/>
      </c>
      <c r="L273" s="29" t="str">
        <f t="shared" ca="1" si="1181"/>
        <v/>
      </c>
      <c r="M273" s="29" t="str">
        <f t="shared" ca="1" si="1181"/>
        <v/>
      </c>
      <c r="N273" s="29" t="str">
        <f t="shared" ca="1" si="1181"/>
        <v/>
      </c>
      <c r="O273" s="29" t="str">
        <f t="shared" ca="1" si="1181"/>
        <v/>
      </c>
      <c r="P273" s="29" t="str">
        <f t="shared" ca="1" si="1181"/>
        <v/>
      </c>
      <c r="Q273" s="29" t="str">
        <f t="shared" ca="1" si="1181"/>
        <v/>
      </c>
      <c r="R273" s="29" t="str">
        <f t="shared" ca="1" si="1181"/>
        <v/>
      </c>
      <c r="S273" s="29" t="str">
        <f t="shared" ca="1" si="1181"/>
        <v/>
      </c>
      <c r="T273" s="29" t="str">
        <f t="shared" ca="1" si="1181"/>
        <v/>
      </c>
      <c r="U273" s="29" t="str">
        <f t="shared" ca="1" si="1181"/>
        <v/>
      </c>
      <c r="V273" s="29" t="str">
        <f t="shared" ca="1" si="1181"/>
        <v/>
      </c>
      <c r="W273" s="29" t="str">
        <f t="shared" ca="1" si="1181"/>
        <v/>
      </c>
      <c r="X273" s="29" t="str">
        <f t="shared" ca="1" si="1181"/>
        <v/>
      </c>
      <c r="Y273" s="29" t="str">
        <f t="shared" ca="1" si="1181"/>
        <v/>
      </c>
      <c r="Z273" s="29" t="str">
        <f t="shared" ca="1" si="1181"/>
        <v/>
      </c>
      <c r="AA273" s="29" t="str">
        <f t="shared" ca="1" si="1181"/>
        <v/>
      </c>
      <c r="AB273" s="29" t="str">
        <f t="shared" ca="1" si="1181"/>
        <v/>
      </c>
      <c r="AC273" s="29" t="str">
        <f t="shared" ca="1" si="1181"/>
        <v/>
      </c>
      <c r="AD273" s="29" t="str">
        <f t="shared" ca="1" si="1181"/>
        <v/>
      </c>
      <c r="AE273" s="29" t="str">
        <f t="shared" ca="1" si="1181"/>
        <v/>
      </c>
      <c r="AF273" s="33" t="str">
        <f t="shared" ca="1" si="1156"/>
        <v/>
      </c>
      <c r="AG273" s="38"/>
      <c r="AI273" s="28" t="str">
        <f t="shared" ca="1" si="1147"/>
        <v/>
      </c>
      <c r="AJ273" t="str">
        <f t="shared" ca="1" si="1148"/>
        <v/>
      </c>
      <c r="AK273" s="28" t="str">
        <f t="shared" ca="1" si="1149"/>
        <v/>
      </c>
      <c r="AL273" s="20" t="str">
        <f t="shared" si="1150"/>
        <v>Extra Large General ServiceSteady State Participation Rate</v>
      </c>
      <c r="AM273" s="20" t="str">
        <f t="shared" si="1151"/>
        <v xml:space="preserve">Extra Large General ServiceProgram ramp up period </v>
      </c>
      <c r="AN273" s="20" t="str">
        <f t="shared" si="1152"/>
        <v>Market PotentialID</v>
      </c>
      <c r="AO273" s="20" t="str">
        <f t="shared" si="1153"/>
        <v>Extra Large General ServiceProgram Dropout Rate (Attrition)</v>
      </c>
    </row>
    <row r="274" spans="1:41" x14ac:dyDescent="0.25">
      <c r="A274" s="2" t="str">
        <f t="shared" si="1175"/>
        <v>IDGS-EVElectric Vehicle TOU Opt-inMarket Potential</v>
      </c>
      <c r="B274" t="s">
        <v>152</v>
      </c>
      <c r="C274" t="s">
        <v>602</v>
      </c>
      <c r="D274" t="s">
        <v>427</v>
      </c>
      <c r="E274" t="s">
        <v>284</v>
      </c>
      <c r="F274" t="s">
        <v>74</v>
      </c>
      <c r="G274" s="29">
        <f ca="1">$AI274*INDEX($AS$9:$BQ$32, MATCH($AJ274, $AR$9:$AR$32, 0),MATCH(G$1,$AS$8:$BQ$8,0))</f>
        <v>2.0000000000000004E-2</v>
      </c>
      <c r="H274" s="29">
        <f t="shared" ref="H274:V274" ca="1" si="1182">$AI274*INDEX($AS$9:$BQ$32, MATCH($AJ274, $AR$9:$AR$32, 0),MATCH(H$1,$AS$8:$BQ$8,0))</f>
        <v>6.0000000000000012E-2</v>
      </c>
      <c r="I274" s="29">
        <f t="shared" ca="1" si="1182"/>
        <v>0.13999999999999999</v>
      </c>
      <c r="J274" s="29">
        <f t="shared" ca="1" si="1182"/>
        <v>0.18000000000000005</v>
      </c>
      <c r="K274" s="29">
        <f t="shared" ca="1" si="1182"/>
        <v>0.2</v>
      </c>
      <c r="L274" s="29">
        <f t="shared" ca="1" si="1182"/>
        <v>0.2</v>
      </c>
      <c r="M274" s="29">
        <f t="shared" ca="1" si="1182"/>
        <v>0.2</v>
      </c>
      <c r="N274" s="29">
        <f t="shared" ca="1" si="1182"/>
        <v>0.2</v>
      </c>
      <c r="O274" s="29">
        <f t="shared" ca="1" si="1182"/>
        <v>0.2</v>
      </c>
      <c r="P274" s="29">
        <f t="shared" ca="1" si="1182"/>
        <v>0.2</v>
      </c>
      <c r="Q274" s="29">
        <f t="shared" ca="1" si="1182"/>
        <v>0.2</v>
      </c>
      <c r="R274" s="29">
        <f t="shared" ca="1" si="1182"/>
        <v>0.2</v>
      </c>
      <c r="S274" s="29">
        <f t="shared" ca="1" si="1182"/>
        <v>0.2</v>
      </c>
      <c r="T274" s="29">
        <f t="shared" ca="1" si="1182"/>
        <v>0.2</v>
      </c>
      <c r="U274" s="29">
        <f t="shared" ca="1" si="1182"/>
        <v>0.2</v>
      </c>
      <c r="V274" s="29">
        <f t="shared" ca="1" si="1182"/>
        <v>0.2</v>
      </c>
      <c r="W274" s="29">
        <f t="shared" ref="W274:AE274" ca="1" si="1183">$AI274*INDEX($AS$9:$BQ$32, MATCH($AJ274, $AR$9:$AR$32, 0),MATCH(W$1,$AS$8:$BQ$8,0))</f>
        <v>0.2</v>
      </c>
      <c r="X274" s="29">
        <f t="shared" ca="1" si="1183"/>
        <v>0.2</v>
      </c>
      <c r="Y274" s="29">
        <f t="shared" ca="1" si="1183"/>
        <v>0.2</v>
      </c>
      <c r="Z274" s="29">
        <f t="shared" ca="1" si="1183"/>
        <v>0.2</v>
      </c>
      <c r="AA274" s="29">
        <f t="shared" ca="1" si="1183"/>
        <v>0.2</v>
      </c>
      <c r="AB274" s="29">
        <f t="shared" ca="1" si="1183"/>
        <v>0.2</v>
      </c>
      <c r="AC274" s="29">
        <f t="shared" ca="1" si="1183"/>
        <v>0.2</v>
      </c>
      <c r="AD274" s="29">
        <f t="shared" ca="1" si="1183"/>
        <v>0.2</v>
      </c>
      <c r="AE274" s="29">
        <f t="shared" ca="1" si="1183"/>
        <v>0.2</v>
      </c>
      <c r="AF274" s="33" t="str">
        <f t="shared" ca="1" si="1156"/>
        <v>2024 Avista Update: sch 13</v>
      </c>
      <c r="AG274" s="38"/>
      <c r="AI274" s="28">
        <f t="shared" ca="1" si="1147"/>
        <v>0.2</v>
      </c>
      <c r="AJ274">
        <f t="shared" ca="1" si="1148"/>
        <v>5</v>
      </c>
      <c r="AK274" s="28">
        <f t="shared" ca="1" si="1149"/>
        <v>0.01</v>
      </c>
      <c r="AL274" s="20" t="str">
        <f t="shared" si="1150"/>
        <v>GS-EVSteady State Participation Rate</v>
      </c>
      <c r="AM274" s="20" t="str">
        <f t="shared" si="1151"/>
        <v xml:space="preserve">GS-EVProgram ramp up period </v>
      </c>
      <c r="AN274" s="20" t="str">
        <f t="shared" si="1152"/>
        <v>Market PotentialID</v>
      </c>
      <c r="AO274" s="20" t="str">
        <f t="shared" si="1153"/>
        <v>GS-EVProgram Dropout Rate (Attrition)</v>
      </c>
    </row>
    <row r="275" spans="1:41" x14ac:dyDescent="0.25">
      <c r="A275" s="2" t="str">
        <f t="shared" si="1175"/>
        <v>IDGS-EVElectric Vehicle TOU Opt-inProgram Dropout Rate (Attrition)</v>
      </c>
      <c r="B275" t="s">
        <v>152</v>
      </c>
      <c r="C275" t="s">
        <v>602</v>
      </c>
      <c r="D275" t="s">
        <v>427</v>
      </c>
      <c r="E275" t="s">
        <v>75</v>
      </c>
      <c r="F275" t="s">
        <v>12</v>
      </c>
      <c r="G275" s="29">
        <f t="shared" ref="G275:V275" ca="1" si="1184">$AK275</f>
        <v>0.01</v>
      </c>
      <c r="H275" s="29">
        <f t="shared" ca="1" si="1184"/>
        <v>0.01</v>
      </c>
      <c r="I275" s="29">
        <f t="shared" ca="1" si="1184"/>
        <v>0.01</v>
      </c>
      <c r="J275" s="29">
        <f t="shared" ca="1" si="1184"/>
        <v>0.01</v>
      </c>
      <c r="K275" s="29">
        <f t="shared" ca="1" si="1184"/>
        <v>0.01</v>
      </c>
      <c r="L275" s="29">
        <f t="shared" ca="1" si="1184"/>
        <v>0.01</v>
      </c>
      <c r="M275" s="29">
        <f t="shared" ca="1" si="1184"/>
        <v>0.01</v>
      </c>
      <c r="N275" s="29">
        <f t="shared" ca="1" si="1184"/>
        <v>0.01</v>
      </c>
      <c r="O275" s="29">
        <f t="shared" ca="1" si="1184"/>
        <v>0.01</v>
      </c>
      <c r="P275" s="29">
        <f t="shared" ca="1" si="1184"/>
        <v>0.01</v>
      </c>
      <c r="Q275" s="29">
        <f t="shared" ca="1" si="1184"/>
        <v>0.01</v>
      </c>
      <c r="R275" s="29">
        <f t="shared" ca="1" si="1184"/>
        <v>0.01</v>
      </c>
      <c r="S275" s="29">
        <f t="shared" ca="1" si="1184"/>
        <v>0.01</v>
      </c>
      <c r="T275" s="29">
        <f t="shared" ca="1" si="1184"/>
        <v>0.01</v>
      </c>
      <c r="U275" s="29">
        <f t="shared" ca="1" si="1184"/>
        <v>0.01</v>
      </c>
      <c r="V275" s="29">
        <f t="shared" ca="1" si="1184"/>
        <v>0.01</v>
      </c>
      <c r="W275" s="29">
        <f t="shared" ref="W275:AE275" ca="1" si="1185">$AK275</f>
        <v>0.01</v>
      </c>
      <c r="X275" s="29">
        <f t="shared" ca="1" si="1185"/>
        <v>0.01</v>
      </c>
      <c r="Y275" s="29">
        <f t="shared" ca="1" si="1185"/>
        <v>0.01</v>
      </c>
      <c r="Z275" s="29">
        <f t="shared" ca="1" si="1185"/>
        <v>0.01</v>
      </c>
      <c r="AA275" s="29">
        <f t="shared" ca="1" si="1185"/>
        <v>0.01</v>
      </c>
      <c r="AB275" s="29">
        <f t="shared" ca="1" si="1185"/>
        <v>0.01</v>
      </c>
      <c r="AC275" s="29">
        <f t="shared" ca="1" si="1185"/>
        <v>0.01</v>
      </c>
      <c r="AD275" s="29">
        <f t="shared" ca="1" si="1185"/>
        <v>0.01</v>
      </c>
      <c r="AE275" s="29">
        <f t="shared" ca="1" si="1185"/>
        <v>0.01</v>
      </c>
      <c r="AF275" s="33" t="str">
        <f t="shared" ca="1" si="1156"/>
        <v>2024 Avista Update: sch 13</v>
      </c>
      <c r="AG275" s="38"/>
      <c r="AI275" s="28">
        <f t="shared" ca="1" si="1147"/>
        <v>0.2</v>
      </c>
      <c r="AJ275">
        <f t="shared" ca="1" si="1148"/>
        <v>5</v>
      </c>
      <c r="AK275" s="28">
        <f t="shared" ca="1" si="1149"/>
        <v>0.01</v>
      </c>
      <c r="AL275" s="20" t="str">
        <f t="shared" si="1150"/>
        <v>GS-EVSteady State Participation Rate</v>
      </c>
      <c r="AM275" s="20" t="str">
        <f t="shared" si="1151"/>
        <v xml:space="preserve">GS-EVProgram ramp up period </v>
      </c>
      <c r="AN275" s="20" t="str">
        <f t="shared" si="1152"/>
        <v>Market PotentialID</v>
      </c>
      <c r="AO275" s="20" t="str">
        <f t="shared" si="1153"/>
        <v>GS-EVProgram Dropout Rate (Attrition)</v>
      </c>
    </row>
    <row r="276" spans="1:41" x14ac:dyDescent="0.25">
      <c r="A276" s="2" t="str">
        <f t="shared" ref="A276:A277" si="1186">B276&amp;C276&amp;D276&amp;E276</f>
        <v>IDLGS-EVElectric Vehicle TOU Opt-inMarket Potential</v>
      </c>
      <c r="B276" t="s">
        <v>152</v>
      </c>
      <c r="C276" t="s">
        <v>603</v>
      </c>
      <c r="D276" t="s">
        <v>427</v>
      </c>
      <c r="E276" t="s">
        <v>284</v>
      </c>
      <c r="F276" t="s">
        <v>74</v>
      </c>
      <c r="G276" s="29">
        <f t="shared" ref="G276:V276" ca="1" si="1187">$AI276*INDEX($AS$9:$BQ$32, MATCH($AJ276, $AR$9:$AR$32, 0),MATCH(G$1,$AS$8:$BQ$8,0))</f>
        <v>1.0000000000000002E-2</v>
      </c>
      <c r="H276" s="29">
        <f t="shared" ca="1" si="1187"/>
        <v>3.0000000000000006E-2</v>
      </c>
      <c r="I276" s="29">
        <f t="shared" ca="1" si="1187"/>
        <v>6.9999999999999993E-2</v>
      </c>
      <c r="J276" s="29">
        <f t="shared" ca="1" si="1187"/>
        <v>9.0000000000000024E-2</v>
      </c>
      <c r="K276" s="29">
        <f t="shared" ca="1" si="1187"/>
        <v>0.1</v>
      </c>
      <c r="L276" s="29">
        <f t="shared" ca="1" si="1187"/>
        <v>0.1</v>
      </c>
      <c r="M276" s="29">
        <f t="shared" ca="1" si="1187"/>
        <v>0.1</v>
      </c>
      <c r="N276" s="29">
        <f t="shared" ca="1" si="1187"/>
        <v>0.1</v>
      </c>
      <c r="O276" s="29">
        <f t="shared" ca="1" si="1187"/>
        <v>0.1</v>
      </c>
      <c r="P276" s="29">
        <f t="shared" ca="1" si="1187"/>
        <v>0.1</v>
      </c>
      <c r="Q276" s="29">
        <f t="shared" ca="1" si="1187"/>
        <v>0.1</v>
      </c>
      <c r="R276" s="29">
        <f t="shared" ca="1" si="1187"/>
        <v>0.1</v>
      </c>
      <c r="S276" s="29">
        <f t="shared" ca="1" si="1187"/>
        <v>0.1</v>
      </c>
      <c r="T276" s="29">
        <f t="shared" ca="1" si="1187"/>
        <v>0.1</v>
      </c>
      <c r="U276" s="29">
        <f t="shared" ca="1" si="1187"/>
        <v>0.1</v>
      </c>
      <c r="V276" s="29">
        <f t="shared" ca="1" si="1187"/>
        <v>0.1</v>
      </c>
      <c r="W276" s="29">
        <f t="shared" ref="W276:AE276" ca="1" si="1188">$AI276*INDEX($AS$9:$BQ$32, MATCH($AJ276, $AR$9:$AR$32, 0),MATCH(W$1,$AS$8:$BQ$8,0))</f>
        <v>0.1</v>
      </c>
      <c r="X276" s="29">
        <f t="shared" ca="1" si="1188"/>
        <v>0.1</v>
      </c>
      <c r="Y276" s="29">
        <f t="shared" ca="1" si="1188"/>
        <v>0.1</v>
      </c>
      <c r="Z276" s="29">
        <f t="shared" ca="1" si="1188"/>
        <v>0.1</v>
      </c>
      <c r="AA276" s="29">
        <f t="shared" ca="1" si="1188"/>
        <v>0.1</v>
      </c>
      <c r="AB276" s="29">
        <f t="shared" ca="1" si="1188"/>
        <v>0.1</v>
      </c>
      <c r="AC276" s="29">
        <f t="shared" ca="1" si="1188"/>
        <v>0.1</v>
      </c>
      <c r="AD276" s="29">
        <f t="shared" ca="1" si="1188"/>
        <v>0.1</v>
      </c>
      <c r="AE276" s="29">
        <f t="shared" ca="1" si="1188"/>
        <v>0.1</v>
      </c>
      <c r="AF276" s="33" t="str">
        <f t="shared" ref="AF276:AF277" ca="1" si="1189">IFERROR(INDEX(INDIRECT("'"&amp;D276&amp;"'!A1:T300"),MATCH(AL276,INDIRECT("'"&amp;D276&amp;"'!A1:A300"),0),10),"")</f>
        <v>2024 Avista Update: sch 23</v>
      </c>
      <c r="AG276" s="38"/>
      <c r="AI276" s="28">
        <f t="shared" ref="AI276:AI277" ca="1" si="1190">IFERROR(INDEX(INDIRECT("'"&amp;D276&amp;"'!A1:T300"),MATCH(AL276,INDIRECT("'"&amp;D276&amp;"'!A1:A300"),0),MATCH(AN276,INDIRECT("'"&amp;D276&amp;"'!A1:T1"),0)),"")</f>
        <v>0.1</v>
      </c>
      <c r="AJ276">
        <f t="shared" ref="AJ276:AJ277" ca="1" si="1191">IFERROR(INDEX(INDIRECT("'"&amp;D276&amp;"'!A1:T300"),MATCH(AM276,INDIRECT("'"&amp;D276&amp;"'!A1:A300"),0),MATCH(AN276,INDIRECT("'"&amp;D276&amp;"'!A1:T1"),0)),"")</f>
        <v>5</v>
      </c>
      <c r="AK276" s="28">
        <f t="shared" ref="AK276:AK277" ca="1" si="1192">IFERROR(INDEX(INDIRECT("'"&amp;D276&amp;"'!A1:T300"),MATCH(AO276,INDIRECT("'"&amp;D276&amp;"'!A1:A300"),0),MATCH(AN276,INDIRECT("'"&amp;D276&amp;"'!A1:T1"),0)),"")</f>
        <v>0.01</v>
      </c>
      <c r="AL276" s="20" t="str">
        <f t="shared" ref="AL276:AL277" si="1193">C276&amp;$AI$1</f>
        <v>LGS-EVSteady State Participation Rate</v>
      </c>
      <c r="AM276" s="20" t="str">
        <f t="shared" ref="AM276:AM277" si="1194">C276&amp;$AJ$1</f>
        <v xml:space="preserve">LGS-EVProgram ramp up period </v>
      </c>
      <c r="AN276" s="20" t="str">
        <f t="shared" ref="AN276:AN277" si="1195">"Market Potential"&amp;B276</f>
        <v>Market PotentialID</v>
      </c>
      <c r="AO276" s="20" t="str">
        <f t="shared" ref="AO276:AO277" si="1196">C276&amp;$AK$1</f>
        <v>LGS-EVProgram Dropout Rate (Attrition)</v>
      </c>
    </row>
    <row r="277" spans="1:41" x14ac:dyDescent="0.25">
      <c r="A277" s="2" t="str">
        <f t="shared" si="1186"/>
        <v>IDLGS-EVElectric Vehicle TOU Opt-inProgram Dropout Rate (Attrition)</v>
      </c>
      <c r="B277" t="s">
        <v>152</v>
      </c>
      <c r="C277" t="s">
        <v>603</v>
      </c>
      <c r="D277" t="s">
        <v>427</v>
      </c>
      <c r="E277" t="s">
        <v>75</v>
      </c>
      <c r="F277" t="s">
        <v>12</v>
      </c>
      <c r="G277" s="29">
        <f t="shared" ref="G277:V277" ca="1" si="1197">$AK277</f>
        <v>0.01</v>
      </c>
      <c r="H277" s="29">
        <f t="shared" ca="1" si="1197"/>
        <v>0.01</v>
      </c>
      <c r="I277" s="29">
        <f t="shared" ca="1" si="1197"/>
        <v>0.01</v>
      </c>
      <c r="J277" s="29">
        <f t="shared" ca="1" si="1197"/>
        <v>0.01</v>
      </c>
      <c r="K277" s="29">
        <f t="shared" ca="1" si="1197"/>
        <v>0.01</v>
      </c>
      <c r="L277" s="29">
        <f t="shared" ca="1" si="1197"/>
        <v>0.01</v>
      </c>
      <c r="M277" s="29">
        <f t="shared" ca="1" si="1197"/>
        <v>0.01</v>
      </c>
      <c r="N277" s="29">
        <f t="shared" ca="1" si="1197"/>
        <v>0.01</v>
      </c>
      <c r="O277" s="29">
        <f t="shared" ca="1" si="1197"/>
        <v>0.01</v>
      </c>
      <c r="P277" s="29">
        <f t="shared" ca="1" si="1197"/>
        <v>0.01</v>
      </c>
      <c r="Q277" s="29">
        <f t="shared" ca="1" si="1197"/>
        <v>0.01</v>
      </c>
      <c r="R277" s="29">
        <f t="shared" ca="1" si="1197"/>
        <v>0.01</v>
      </c>
      <c r="S277" s="29">
        <f t="shared" ca="1" si="1197"/>
        <v>0.01</v>
      </c>
      <c r="T277" s="29">
        <f t="shared" ca="1" si="1197"/>
        <v>0.01</v>
      </c>
      <c r="U277" s="29">
        <f t="shared" ca="1" si="1197"/>
        <v>0.01</v>
      </c>
      <c r="V277" s="29">
        <f t="shared" ca="1" si="1197"/>
        <v>0.01</v>
      </c>
      <c r="W277" s="29">
        <f t="shared" ref="W277:AE277" ca="1" si="1198">$AK277</f>
        <v>0.01</v>
      </c>
      <c r="X277" s="29">
        <f t="shared" ca="1" si="1198"/>
        <v>0.01</v>
      </c>
      <c r="Y277" s="29">
        <f t="shared" ca="1" si="1198"/>
        <v>0.01</v>
      </c>
      <c r="Z277" s="29">
        <f t="shared" ca="1" si="1198"/>
        <v>0.01</v>
      </c>
      <c r="AA277" s="29">
        <f t="shared" ca="1" si="1198"/>
        <v>0.01</v>
      </c>
      <c r="AB277" s="29">
        <f t="shared" ca="1" si="1198"/>
        <v>0.01</v>
      </c>
      <c r="AC277" s="29">
        <f t="shared" ca="1" si="1198"/>
        <v>0.01</v>
      </c>
      <c r="AD277" s="29">
        <f t="shared" ca="1" si="1198"/>
        <v>0.01</v>
      </c>
      <c r="AE277" s="29">
        <f t="shared" ca="1" si="1198"/>
        <v>0.01</v>
      </c>
      <c r="AF277" s="33" t="str">
        <f t="shared" ca="1" si="1189"/>
        <v>2024 Avista Update: sch 23</v>
      </c>
      <c r="AG277" s="38"/>
      <c r="AI277" s="28">
        <f t="shared" ca="1" si="1190"/>
        <v>0.1</v>
      </c>
      <c r="AJ277">
        <f t="shared" ca="1" si="1191"/>
        <v>5</v>
      </c>
      <c r="AK277" s="28">
        <f t="shared" ca="1" si="1192"/>
        <v>0.01</v>
      </c>
      <c r="AL277" s="20" t="str">
        <f t="shared" si="1193"/>
        <v>LGS-EVSteady State Participation Rate</v>
      </c>
      <c r="AM277" s="20" t="str">
        <f t="shared" si="1194"/>
        <v xml:space="preserve">LGS-EVProgram ramp up period </v>
      </c>
      <c r="AN277" s="20" t="str">
        <f t="shared" si="1195"/>
        <v>Market PotentialID</v>
      </c>
      <c r="AO277" s="20" t="str">
        <f t="shared" si="1196"/>
        <v>LGS-EVProgram Dropout Rate (Attrition)</v>
      </c>
    </row>
    <row r="278" spans="1:41" x14ac:dyDescent="0.25">
      <c r="A278" s="2" t="str">
        <f t="shared" si="1175"/>
        <v>IDResidentialParent-Peak Time RebateMarket Potential</v>
      </c>
      <c r="B278" t="s">
        <v>152</v>
      </c>
      <c r="C278" t="s">
        <v>13</v>
      </c>
      <c r="D278" t="s">
        <v>584</v>
      </c>
      <c r="E278" t="s">
        <v>284</v>
      </c>
      <c r="F278" t="s">
        <v>74</v>
      </c>
      <c r="G278" s="29">
        <f t="shared" ref="G278:V278" ca="1" si="1199">$AI278*INDEX($AS$9:$BQ$32, MATCH($AJ278, $AR$9:$AR$32, 0),MATCH(G$1,$AS$8:$BQ$8,0))</f>
        <v>1.4999999999999999E-2</v>
      </c>
      <c r="H278" s="29">
        <f t="shared" ca="1" si="1199"/>
        <v>4.5000000000000005E-2</v>
      </c>
      <c r="I278" s="29">
        <f t="shared" ca="1" si="1199"/>
        <v>0.105</v>
      </c>
      <c r="J278" s="29">
        <f t="shared" ca="1" si="1199"/>
        <v>0.13500000000000001</v>
      </c>
      <c r="K278" s="29">
        <f t="shared" ca="1" si="1199"/>
        <v>0.15</v>
      </c>
      <c r="L278" s="29">
        <f t="shared" ca="1" si="1199"/>
        <v>0.15</v>
      </c>
      <c r="M278" s="29">
        <f t="shared" ca="1" si="1199"/>
        <v>0.15</v>
      </c>
      <c r="N278" s="29">
        <f t="shared" ca="1" si="1199"/>
        <v>0.15</v>
      </c>
      <c r="O278" s="29">
        <f t="shared" ca="1" si="1199"/>
        <v>0.15</v>
      </c>
      <c r="P278" s="29">
        <f t="shared" ca="1" si="1199"/>
        <v>0.15</v>
      </c>
      <c r="Q278" s="29">
        <f t="shared" ca="1" si="1199"/>
        <v>0.15</v>
      </c>
      <c r="R278" s="29">
        <f t="shared" ca="1" si="1199"/>
        <v>0.15</v>
      </c>
      <c r="S278" s="29">
        <f t="shared" ca="1" si="1199"/>
        <v>0.15</v>
      </c>
      <c r="T278" s="29">
        <f t="shared" ca="1" si="1199"/>
        <v>0.15</v>
      </c>
      <c r="U278" s="29">
        <f t="shared" ca="1" si="1199"/>
        <v>0.15</v>
      </c>
      <c r="V278" s="29">
        <f t="shared" ca="1" si="1199"/>
        <v>0.15</v>
      </c>
      <c r="W278" s="29">
        <f t="shared" ref="W278:AE278" ca="1" si="1200">$AI278*INDEX($AS$9:$BQ$32, MATCH($AJ278, $AR$9:$AR$32, 0),MATCH(W$1,$AS$8:$BQ$8,0))</f>
        <v>0.15</v>
      </c>
      <c r="X278" s="29">
        <f t="shared" ca="1" si="1200"/>
        <v>0.15</v>
      </c>
      <c r="Y278" s="29">
        <f t="shared" ca="1" si="1200"/>
        <v>0.15</v>
      </c>
      <c r="Z278" s="29">
        <f t="shared" ca="1" si="1200"/>
        <v>0.15</v>
      </c>
      <c r="AA278" s="29">
        <f t="shared" ca="1" si="1200"/>
        <v>0.15</v>
      </c>
      <c r="AB278" s="29">
        <f t="shared" ca="1" si="1200"/>
        <v>0.15</v>
      </c>
      <c r="AC278" s="29">
        <f t="shared" ca="1" si="1200"/>
        <v>0.15</v>
      </c>
      <c r="AD278" s="29">
        <f t="shared" ca="1" si="1200"/>
        <v>0.15</v>
      </c>
      <c r="AE278" s="29">
        <f t="shared" ca="1" si="1200"/>
        <v>0.15</v>
      </c>
      <c r="AF278" s="33" t="str">
        <f t="shared" ca="1" si="1156"/>
        <v>PGE Res Pricing and Behavioral Pilot Flex PTR Evaluation 2021: Goal of 110,000 out of ~800,000 residential customers (see table below)</v>
      </c>
      <c r="AG278" s="38"/>
      <c r="AI278" s="28">
        <f t="shared" ca="1" si="1147"/>
        <v>0.15</v>
      </c>
      <c r="AJ278">
        <f t="shared" ca="1" si="1148"/>
        <v>5</v>
      </c>
      <c r="AK278" s="28">
        <f t="shared" ca="1" si="1149"/>
        <v>0.02</v>
      </c>
      <c r="AL278" s="20" t="str">
        <f t="shared" si="1150"/>
        <v>ResidentialSteady State Participation Rate</v>
      </c>
      <c r="AM278" s="20" t="str">
        <f t="shared" si="1151"/>
        <v xml:space="preserve">ResidentialProgram ramp up period </v>
      </c>
      <c r="AN278" s="20" t="str">
        <f t="shared" si="1152"/>
        <v>Market PotentialID</v>
      </c>
      <c r="AO278" s="20" t="str">
        <f t="shared" si="1153"/>
        <v>ResidentialProgram Dropout Rate (Attrition)</v>
      </c>
    </row>
    <row r="279" spans="1:41" x14ac:dyDescent="0.25">
      <c r="A279" s="2" t="str">
        <f t="shared" si="1175"/>
        <v>IDResidentialParent-Peak Time RebateProgram Dropout Rate (Attrition)</v>
      </c>
      <c r="B279" t="s">
        <v>152</v>
      </c>
      <c r="C279" t="s">
        <v>13</v>
      </c>
      <c r="D279" t="s">
        <v>584</v>
      </c>
      <c r="E279" t="s">
        <v>75</v>
      </c>
      <c r="F279" t="s">
        <v>12</v>
      </c>
      <c r="G279" s="29">
        <f t="shared" ref="G279:V279" ca="1" si="1201">$AK279</f>
        <v>0.02</v>
      </c>
      <c r="H279" s="29">
        <f t="shared" ca="1" si="1201"/>
        <v>0.02</v>
      </c>
      <c r="I279" s="29">
        <f t="shared" ca="1" si="1201"/>
        <v>0.02</v>
      </c>
      <c r="J279" s="29">
        <f t="shared" ca="1" si="1201"/>
        <v>0.02</v>
      </c>
      <c r="K279" s="29">
        <f t="shared" ca="1" si="1201"/>
        <v>0.02</v>
      </c>
      <c r="L279" s="29">
        <f t="shared" ca="1" si="1201"/>
        <v>0.02</v>
      </c>
      <c r="M279" s="29">
        <f t="shared" ca="1" si="1201"/>
        <v>0.02</v>
      </c>
      <c r="N279" s="29">
        <f t="shared" ca="1" si="1201"/>
        <v>0.02</v>
      </c>
      <c r="O279" s="29">
        <f t="shared" ca="1" si="1201"/>
        <v>0.02</v>
      </c>
      <c r="P279" s="29">
        <f t="shared" ca="1" si="1201"/>
        <v>0.02</v>
      </c>
      <c r="Q279" s="29">
        <f t="shared" ca="1" si="1201"/>
        <v>0.02</v>
      </c>
      <c r="R279" s="29">
        <f t="shared" ca="1" si="1201"/>
        <v>0.02</v>
      </c>
      <c r="S279" s="29">
        <f t="shared" ca="1" si="1201"/>
        <v>0.02</v>
      </c>
      <c r="T279" s="29">
        <f t="shared" ca="1" si="1201"/>
        <v>0.02</v>
      </c>
      <c r="U279" s="29">
        <f t="shared" ca="1" si="1201"/>
        <v>0.02</v>
      </c>
      <c r="V279" s="29">
        <f t="shared" ca="1" si="1201"/>
        <v>0.02</v>
      </c>
      <c r="W279" s="29">
        <f t="shared" ref="W279:AE279" ca="1" si="1202">$AK279</f>
        <v>0.02</v>
      </c>
      <c r="X279" s="29">
        <f t="shared" ca="1" si="1202"/>
        <v>0.02</v>
      </c>
      <c r="Y279" s="29">
        <f t="shared" ca="1" si="1202"/>
        <v>0.02</v>
      </c>
      <c r="Z279" s="29">
        <f t="shared" ca="1" si="1202"/>
        <v>0.02</v>
      </c>
      <c r="AA279" s="29">
        <f t="shared" ca="1" si="1202"/>
        <v>0.02</v>
      </c>
      <c r="AB279" s="29">
        <f t="shared" ca="1" si="1202"/>
        <v>0.02</v>
      </c>
      <c r="AC279" s="29">
        <f t="shared" ca="1" si="1202"/>
        <v>0.02</v>
      </c>
      <c r="AD279" s="29">
        <f t="shared" ca="1" si="1202"/>
        <v>0.02</v>
      </c>
      <c r="AE279" s="29">
        <f t="shared" ca="1" si="1202"/>
        <v>0.02</v>
      </c>
      <c r="AF279" s="33" t="str">
        <f t="shared" ca="1" si="1156"/>
        <v>PGE Res Pricing and Behavioral Pilot Flex PTR Evaluation 2021: Goal of 110,000 out of ~800,000 residential customers (see table below)</v>
      </c>
      <c r="AG279" s="38"/>
      <c r="AI279" s="28">
        <f t="shared" ca="1" si="1147"/>
        <v>0.15</v>
      </c>
      <c r="AJ279">
        <f t="shared" ca="1" si="1148"/>
        <v>5</v>
      </c>
      <c r="AK279" s="28">
        <f t="shared" ca="1" si="1149"/>
        <v>0.02</v>
      </c>
      <c r="AL279" s="20" t="str">
        <f t="shared" si="1150"/>
        <v>ResidentialSteady State Participation Rate</v>
      </c>
      <c r="AM279" s="20" t="str">
        <f t="shared" si="1151"/>
        <v xml:space="preserve">ResidentialProgram ramp up period </v>
      </c>
      <c r="AN279" s="20" t="str">
        <f t="shared" si="1152"/>
        <v>Market PotentialID</v>
      </c>
      <c r="AO279" s="20" t="str">
        <f t="shared" si="1153"/>
        <v>ResidentialProgram Dropout Rate (Attrition)</v>
      </c>
    </row>
    <row r="280" spans="1:41" x14ac:dyDescent="0.25">
      <c r="A280" s="2" t="str">
        <f t="shared" si="1175"/>
        <v>IDGeneral ServiceParent-Peak Time RebateMarket Potential</v>
      </c>
      <c r="B280" t="s">
        <v>152</v>
      </c>
      <c r="C280" t="s">
        <v>232</v>
      </c>
      <c r="D280" t="s">
        <v>584</v>
      </c>
      <c r="E280" t="s">
        <v>284</v>
      </c>
      <c r="F280" t="s">
        <v>74</v>
      </c>
      <c r="G280" s="29">
        <f t="shared" ref="G280:V280" ca="1" si="1203">$AI280*INDEX($AS$9:$BQ$32, MATCH($AJ280, $AR$9:$AR$32, 0),MATCH(G$1,$AS$8:$BQ$8,0))</f>
        <v>1.4999999999999999E-2</v>
      </c>
      <c r="H280" s="29">
        <f t="shared" ca="1" si="1203"/>
        <v>4.5000000000000005E-2</v>
      </c>
      <c r="I280" s="29">
        <f t="shared" ca="1" si="1203"/>
        <v>0.105</v>
      </c>
      <c r="J280" s="29">
        <f t="shared" ca="1" si="1203"/>
        <v>0.13500000000000001</v>
      </c>
      <c r="K280" s="29">
        <f t="shared" ca="1" si="1203"/>
        <v>0.15</v>
      </c>
      <c r="L280" s="29">
        <f t="shared" ca="1" si="1203"/>
        <v>0.15</v>
      </c>
      <c r="M280" s="29">
        <f t="shared" ca="1" si="1203"/>
        <v>0.15</v>
      </c>
      <c r="N280" s="29">
        <f t="shared" ca="1" si="1203"/>
        <v>0.15</v>
      </c>
      <c r="O280" s="29">
        <f t="shared" ca="1" si="1203"/>
        <v>0.15</v>
      </c>
      <c r="P280" s="29">
        <f t="shared" ca="1" si="1203"/>
        <v>0.15</v>
      </c>
      <c r="Q280" s="29">
        <f t="shared" ca="1" si="1203"/>
        <v>0.15</v>
      </c>
      <c r="R280" s="29">
        <f t="shared" ca="1" si="1203"/>
        <v>0.15</v>
      </c>
      <c r="S280" s="29">
        <f t="shared" ca="1" si="1203"/>
        <v>0.15</v>
      </c>
      <c r="T280" s="29">
        <f t="shared" ca="1" si="1203"/>
        <v>0.15</v>
      </c>
      <c r="U280" s="29">
        <f t="shared" ca="1" si="1203"/>
        <v>0.15</v>
      </c>
      <c r="V280" s="29">
        <f t="shared" ca="1" si="1203"/>
        <v>0.15</v>
      </c>
      <c r="W280" s="29">
        <f t="shared" ref="W280:AE280" ca="1" si="1204">$AI280*INDEX($AS$9:$BQ$32, MATCH($AJ280, $AR$9:$AR$32, 0),MATCH(W$1,$AS$8:$BQ$8,0))</f>
        <v>0.15</v>
      </c>
      <c r="X280" s="29">
        <f t="shared" ca="1" si="1204"/>
        <v>0.15</v>
      </c>
      <c r="Y280" s="29">
        <f t="shared" ca="1" si="1204"/>
        <v>0.15</v>
      </c>
      <c r="Z280" s="29">
        <f t="shared" ca="1" si="1204"/>
        <v>0.15</v>
      </c>
      <c r="AA280" s="29">
        <f t="shared" ca="1" si="1204"/>
        <v>0.15</v>
      </c>
      <c r="AB280" s="29">
        <f t="shared" ca="1" si="1204"/>
        <v>0.15</v>
      </c>
      <c r="AC280" s="29">
        <f t="shared" ca="1" si="1204"/>
        <v>0.15</v>
      </c>
      <c r="AD280" s="29">
        <f t="shared" ca="1" si="1204"/>
        <v>0.15</v>
      </c>
      <c r="AE280" s="29">
        <f t="shared" ca="1" si="1204"/>
        <v>0.15</v>
      </c>
      <c r="AF280" s="33" t="str">
        <f t="shared" ca="1" si="1156"/>
        <v>PGE Res Pricing and Behavioral Pilot Flex PTR Evaluation 2021: Goal of 110,000 out of ~800,000 residential customers (see table below)</v>
      </c>
      <c r="AG280" s="38"/>
      <c r="AI280" s="28">
        <f t="shared" ca="1" si="1147"/>
        <v>0.15</v>
      </c>
      <c r="AJ280">
        <f t="shared" ca="1" si="1148"/>
        <v>5</v>
      </c>
      <c r="AK280" s="28">
        <f t="shared" ca="1" si="1149"/>
        <v>0.01</v>
      </c>
      <c r="AL280" s="20" t="str">
        <f t="shared" si="1150"/>
        <v>General ServiceSteady State Participation Rate</v>
      </c>
      <c r="AM280" s="20" t="str">
        <f t="shared" si="1151"/>
        <v xml:space="preserve">General ServiceProgram ramp up period </v>
      </c>
      <c r="AN280" s="20" t="str">
        <f t="shared" si="1152"/>
        <v>Market PotentialID</v>
      </c>
      <c r="AO280" s="20" t="str">
        <f t="shared" si="1153"/>
        <v>General ServiceProgram Dropout Rate (Attrition)</v>
      </c>
    </row>
    <row r="281" spans="1:41" x14ac:dyDescent="0.25">
      <c r="A281" s="2" t="str">
        <f t="shared" si="1175"/>
        <v>IDGeneral ServiceParent-Peak Time RebateProgram Dropout Rate (Attrition)</v>
      </c>
      <c r="B281" t="s">
        <v>152</v>
      </c>
      <c r="C281" t="s">
        <v>232</v>
      </c>
      <c r="D281" t="s">
        <v>584</v>
      </c>
      <c r="E281" t="s">
        <v>75</v>
      </c>
      <c r="F281" t="s">
        <v>12</v>
      </c>
      <c r="G281" s="29">
        <f t="shared" ref="G281:V281" ca="1" si="1205">$AK281</f>
        <v>0.01</v>
      </c>
      <c r="H281" s="29">
        <f t="shared" ca="1" si="1205"/>
        <v>0.01</v>
      </c>
      <c r="I281" s="29">
        <f t="shared" ca="1" si="1205"/>
        <v>0.01</v>
      </c>
      <c r="J281" s="29">
        <f t="shared" ca="1" si="1205"/>
        <v>0.01</v>
      </c>
      <c r="K281" s="29">
        <f t="shared" ca="1" si="1205"/>
        <v>0.01</v>
      </c>
      <c r="L281" s="29">
        <f t="shared" ca="1" si="1205"/>
        <v>0.01</v>
      </c>
      <c r="M281" s="29">
        <f t="shared" ca="1" si="1205"/>
        <v>0.01</v>
      </c>
      <c r="N281" s="29">
        <f t="shared" ca="1" si="1205"/>
        <v>0.01</v>
      </c>
      <c r="O281" s="29">
        <f t="shared" ca="1" si="1205"/>
        <v>0.01</v>
      </c>
      <c r="P281" s="29">
        <f t="shared" ca="1" si="1205"/>
        <v>0.01</v>
      </c>
      <c r="Q281" s="29">
        <f t="shared" ca="1" si="1205"/>
        <v>0.01</v>
      </c>
      <c r="R281" s="29">
        <f t="shared" ca="1" si="1205"/>
        <v>0.01</v>
      </c>
      <c r="S281" s="29">
        <f t="shared" ca="1" si="1205"/>
        <v>0.01</v>
      </c>
      <c r="T281" s="29">
        <f t="shared" ca="1" si="1205"/>
        <v>0.01</v>
      </c>
      <c r="U281" s="29">
        <f t="shared" ca="1" si="1205"/>
        <v>0.01</v>
      </c>
      <c r="V281" s="29">
        <f t="shared" ca="1" si="1205"/>
        <v>0.01</v>
      </c>
      <c r="W281" s="29">
        <f t="shared" ref="W281:AE281" ca="1" si="1206">$AK281</f>
        <v>0.01</v>
      </c>
      <c r="X281" s="29">
        <f t="shared" ca="1" si="1206"/>
        <v>0.01</v>
      </c>
      <c r="Y281" s="29">
        <f t="shared" ca="1" si="1206"/>
        <v>0.01</v>
      </c>
      <c r="Z281" s="29">
        <f t="shared" ca="1" si="1206"/>
        <v>0.01</v>
      </c>
      <c r="AA281" s="29">
        <f t="shared" ca="1" si="1206"/>
        <v>0.01</v>
      </c>
      <c r="AB281" s="29">
        <f t="shared" ca="1" si="1206"/>
        <v>0.01</v>
      </c>
      <c r="AC281" s="29">
        <f t="shared" ca="1" si="1206"/>
        <v>0.01</v>
      </c>
      <c r="AD281" s="29">
        <f t="shared" ca="1" si="1206"/>
        <v>0.01</v>
      </c>
      <c r="AE281" s="29">
        <f t="shared" ca="1" si="1206"/>
        <v>0.01</v>
      </c>
      <c r="AF281" s="33" t="str">
        <f t="shared" ca="1" si="1156"/>
        <v>PGE Res Pricing and Behavioral Pilot Flex PTR Evaluation 2021: Goal of 110,000 out of ~800,000 residential customers (see table below)</v>
      </c>
      <c r="AG281" s="38"/>
      <c r="AI281" s="28">
        <f t="shared" ca="1" si="1147"/>
        <v>0.15</v>
      </c>
      <c r="AJ281">
        <f t="shared" ca="1" si="1148"/>
        <v>5</v>
      </c>
      <c r="AK281" s="28">
        <f t="shared" ca="1" si="1149"/>
        <v>0.01</v>
      </c>
      <c r="AL281" s="20" t="str">
        <f t="shared" si="1150"/>
        <v>General ServiceSteady State Participation Rate</v>
      </c>
      <c r="AM281" s="20" t="str">
        <f t="shared" si="1151"/>
        <v xml:space="preserve">General ServiceProgram ramp up period </v>
      </c>
      <c r="AN281" s="20" t="str">
        <f t="shared" si="1152"/>
        <v>Market PotentialID</v>
      </c>
      <c r="AO281" s="20" t="str">
        <f t="shared" si="1153"/>
        <v>General ServiceProgram Dropout Rate (Attrition)</v>
      </c>
    </row>
    <row r="282" spans="1:41" x14ac:dyDescent="0.25">
      <c r="A282" s="2" t="str">
        <f t="shared" si="1175"/>
        <v>IDResidentialPilot-Peak Time RebateMarket Potential</v>
      </c>
      <c r="B282" t="s">
        <v>152</v>
      </c>
      <c r="C282" t="s">
        <v>13</v>
      </c>
      <c r="D282" t="s">
        <v>583</v>
      </c>
      <c r="E282" t="s">
        <v>284</v>
      </c>
      <c r="F282" t="s">
        <v>74</v>
      </c>
      <c r="G282" s="29">
        <f t="shared" ref="G282:V282" ca="1" si="1207">$AI282*INDEX($AS$9:$BQ$32, MATCH($AJ282, $AR$9:$AR$32, 0),MATCH(G$1,$AS$8:$BQ$8,0))</f>
        <v>0</v>
      </c>
      <c r="H282" s="29">
        <f t="shared" ca="1" si="1207"/>
        <v>0</v>
      </c>
      <c r="I282" s="29">
        <f t="shared" ca="1" si="1207"/>
        <v>0</v>
      </c>
      <c r="J282" s="29">
        <f t="shared" ca="1" si="1207"/>
        <v>0</v>
      </c>
      <c r="K282" s="29">
        <f t="shared" ca="1" si="1207"/>
        <v>0</v>
      </c>
      <c r="L282" s="29">
        <f t="shared" ca="1" si="1207"/>
        <v>0</v>
      </c>
      <c r="M282" s="29">
        <f t="shared" ca="1" si="1207"/>
        <v>0</v>
      </c>
      <c r="N282" s="29">
        <f t="shared" ca="1" si="1207"/>
        <v>0</v>
      </c>
      <c r="O282" s="29">
        <f t="shared" ca="1" si="1207"/>
        <v>0</v>
      </c>
      <c r="P282" s="29">
        <f t="shared" ca="1" si="1207"/>
        <v>0</v>
      </c>
      <c r="Q282" s="29">
        <f t="shared" ca="1" si="1207"/>
        <v>0</v>
      </c>
      <c r="R282" s="29">
        <f t="shared" ca="1" si="1207"/>
        <v>0</v>
      </c>
      <c r="S282" s="29">
        <f t="shared" ca="1" si="1207"/>
        <v>0</v>
      </c>
      <c r="T282" s="29">
        <f t="shared" ca="1" si="1207"/>
        <v>0</v>
      </c>
      <c r="U282" s="29">
        <f t="shared" ca="1" si="1207"/>
        <v>0</v>
      </c>
      <c r="V282" s="29">
        <f t="shared" ca="1" si="1207"/>
        <v>0</v>
      </c>
      <c r="W282" s="29">
        <f t="shared" ref="W282:AE282" ca="1" si="1208">$AI282*INDEX($AS$9:$BQ$32, MATCH($AJ282, $AR$9:$AR$32, 0),MATCH(W$1,$AS$8:$BQ$8,0))</f>
        <v>0</v>
      </c>
      <c r="X282" s="29">
        <f t="shared" ca="1" si="1208"/>
        <v>0</v>
      </c>
      <c r="Y282" s="29">
        <f t="shared" ca="1" si="1208"/>
        <v>0</v>
      </c>
      <c r="Z282" s="29">
        <f t="shared" ca="1" si="1208"/>
        <v>0</v>
      </c>
      <c r="AA282" s="29">
        <f t="shared" ca="1" si="1208"/>
        <v>0</v>
      </c>
      <c r="AB282" s="29">
        <f t="shared" ca="1" si="1208"/>
        <v>0</v>
      </c>
      <c r="AC282" s="29">
        <f t="shared" ca="1" si="1208"/>
        <v>0</v>
      </c>
      <c r="AD282" s="29">
        <f t="shared" ca="1" si="1208"/>
        <v>0</v>
      </c>
      <c r="AE282" s="29">
        <f t="shared" ca="1" si="1208"/>
        <v>0</v>
      </c>
      <c r="AF282" s="33" t="str">
        <f t="shared" ca="1" si="1156"/>
        <v>Modified for pilot scope</v>
      </c>
      <c r="AG282" s="38"/>
      <c r="AI282" s="28">
        <f t="shared" ca="1" si="1147"/>
        <v>0</v>
      </c>
      <c r="AJ282">
        <f t="shared" ca="1" si="1148"/>
        <v>0</v>
      </c>
      <c r="AK282" s="28">
        <f t="shared" ca="1" si="1149"/>
        <v>0</v>
      </c>
      <c r="AL282" s="20" t="str">
        <f t="shared" si="1150"/>
        <v>ResidentialSteady State Participation Rate</v>
      </c>
      <c r="AM282" s="20" t="str">
        <f t="shared" si="1151"/>
        <v xml:space="preserve">ResidentialProgram ramp up period </v>
      </c>
      <c r="AN282" s="20" t="str">
        <f t="shared" si="1152"/>
        <v>Market PotentialID</v>
      </c>
      <c r="AO282" s="20" t="str">
        <f t="shared" si="1153"/>
        <v>ResidentialProgram Dropout Rate (Attrition)</v>
      </c>
    </row>
    <row r="283" spans="1:41" x14ac:dyDescent="0.25">
      <c r="A283" s="2" t="str">
        <f t="shared" si="1175"/>
        <v>IDResidentialPilot-Peak Time RebateProgram Dropout Rate (Attrition)</v>
      </c>
      <c r="B283" t="s">
        <v>152</v>
      </c>
      <c r="C283" t="s">
        <v>13</v>
      </c>
      <c r="D283" t="s">
        <v>583</v>
      </c>
      <c r="E283" t="s">
        <v>75</v>
      </c>
      <c r="F283" t="s">
        <v>12</v>
      </c>
      <c r="G283" s="29">
        <f t="shared" ref="G283:V283" ca="1" si="1209">$AK283</f>
        <v>0</v>
      </c>
      <c r="H283" s="29">
        <f t="shared" ca="1" si="1209"/>
        <v>0</v>
      </c>
      <c r="I283" s="29">
        <f t="shared" ca="1" si="1209"/>
        <v>0</v>
      </c>
      <c r="J283" s="29">
        <f t="shared" ca="1" si="1209"/>
        <v>0</v>
      </c>
      <c r="K283" s="29">
        <f t="shared" ca="1" si="1209"/>
        <v>0</v>
      </c>
      <c r="L283" s="29">
        <f t="shared" ca="1" si="1209"/>
        <v>0</v>
      </c>
      <c r="M283" s="29">
        <f t="shared" ca="1" si="1209"/>
        <v>0</v>
      </c>
      <c r="N283" s="29">
        <f t="shared" ca="1" si="1209"/>
        <v>0</v>
      </c>
      <c r="O283" s="29">
        <f t="shared" ca="1" si="1209"/>
        <v>0</v>
      </c>
      <c r="P283" s="29">
        <f t="shared" ca="1" si="1209"/>
        <v>0</v>
      </c>
      <c r="Q283" s="29">
        <f t="shared" ca="1" si="1209"/>
        <v>0</v>
      </c>
      <c r="R283" s="29">
        <f t="shared" ca="1" si="1209"/>
        <v>0</v>
      </c>
      <c r="S283" s="29">
        <f t="shared" ca="1" si="1209"/>
        <v>0</v>
      </c>
      <c r="T283" s="29">
        <f t="shared" ca="1" si="1209"/>
        <v>0</v>
      </c>
      <c r="U283" s="29">
        <f t="shared" ca="1" si="1209"/>
        <v>0</v>
      </c>
      <c r="V283" s="29">
        <f t="shared" ca="1" si="1209"/>
        <v>0</v>
      </c>
      <c r="W283" s="29">
        <f t="shared" ref="W283:AE283" ca="1" si="1210">$AK283</f>
        <v>0</v>
      </c>
      <c r="X283" s="29">
        <f t="shared" ca="1" si="1210"/>
        <v>0</v>
      </c>
      <c r="Y283" s="29">
        <f t="shared" ca="1" si="1210"/>
        <v>0</v>
      </c>
      <c r="Z283" s="29">
        <f t="shared" ca="1" si="1210"/>
        <v>0</v>
      </c>
      <c r="AA283" s="29">
        <f t="shared" ca="1" si="1210"/>
        <v>0</v>
      </c>
      <c r="AB283" s="29">
        <f t="shared" ca="1" si="1210"/>
        <v>0</v>
      </c>
      <c r="AC283" s="29">
        <f t="shared" ca="1" si="1210"/>
        <v>0</v>
      </c>
      <c r="AD283" s="29">
        <f t="shared" ca="1" si="1210"/>
        <v>0</v>
      </c>
      <c r="AE283" s="29">
        <f t="shared" ca="1" si="1210"/>
        <v>0</v>
      </c>
      <c r="AF283" s="33" t="str">
        <f t="shared" ca="1" si="1156"/>
        <v>Modified for pilot scope</v>
      </c>
      <c r="AG283" s="38"/>
      <c r="AI283" s="28">
        <f t="shared" ca="1" si="1147"/>
        <v>0</v>
      </c>
      <c r="AJ283">
        <f t="shared" ca="1" si="1148"/>
        <v>0</v>
      </c>
      <c r="AK283" s="28">
        <f t="shared" ca="1" si="1149"/>
        <v>0</v>
      </c>
      <c r="AL283" s="20" t="str">
        <f t="shared" si="1150"/>
        <v>ResidentialSteady State Participation Rate</v>
      </c>
      <c r="AM283" s="20" t="str">
        <f t="shared" si="1151"/>
        <v xml:space="preserve">ResidentialProgram ramp up period </v>
      </c>
      <c r="AN283" s="20" t="str">
        <f t="shared" si="1152"/>
        <v>Market PotentialID</v>
      </c>
      <c r="AO283" s="20" t="str">
        <f t="shared" si="1153"/>
        <v>ResidentialProgram Dropout Rate (Attrition)</v>
      </c>
    </row>
    <row r="284" spans="1:41" x14ac:dyDescent="0.25">
      <c r="A284" s="2" t="str">
        <f t="shared" si="1175"/>
        <v>IDGeneral ServicePilot-Peak Time RebateMarket Potential</v>
      </c>
      <c r="B284" t="s">
        <v>152</v>
      </c>
      <c r="C284" t="s">
        <v>232</v>
      </c>
      <c r="D284" t="s">
        <v>583</v>
      </c>
      <c r="E284" t="s">
        <v>284</v>
      </c>
      <c r="F284" t="s">
        <v>74</v>
      </c>
      <c r="G284" s="29">
        <f t="shared" ref="G284:V284" ca="1" si="1211">$AI284*INDEX($AS$9:$BQ$32, MATCH($AJ284, $AR$9:$AR$32, 0),MATCH(G$1,$AS$8:$BQ$8,0))</f>
        <v>0</v>
      </c>
      <c r="H284" s="29">
        <f t="shared" ca="1" si="1211"/>
        <v>0</v>
      </c>
      <c r="I284" s="29">
        <f t="shared" ca="1" si="1211"/>
        <v>0</v>
      </c>
      <c r="J284" s="29">
        <f t="shared" ca="1" si="1211"/>
        <v>0</v>
      </c>
      <c r="K284" s="29">
        <f t="shared" ca="1" si="1211"/>
        <v>0</v>
      </c>
      <c r="L284" s="29">
        <f t="shared" ca="1" si="1211"/>
        <v>0</v>
      </c>
      <c r="M284" s="29">
        <f t="shared" ca="1" si="1211"/>
        <v>0</v>
      </c>
      <c r="N284" s="29">
        <f t="shared" ca="1" si="1211"/>
        <v>0</v>
      </c>
      <c r="O284" s="29">
        <f t="shared" ca="1" si="1211"/>
        <v>0</v>
      </c>
      <c r="P284" s="29">
        <f t="shared" ca="1" si="1211"/>
        <v>0</v>
      </c>
      <c r="Q284" s="29">
        <f t="shared" ca="1" si="1211"/>
        <v>0</v>
      </c>
      <c r="R284" s="29">
        <f t="shared" ca="1" si="1211"/>
        <v>0</v>
      </c>
      <c r="S284" s="29">
        <f t="shared" ca="1" si="1211"/>
        <v>0</v>
      </c>
      <c r="T284" s="29">
        <f t="shared" ca="1" si="1211"/>
        <v>0</v>
      </c>
      <c r="U284" s="29">
        <f t="shared" ca="1" si="1211"/>
        <v>0</v>
      </c>
      <c r="V284" s="29">
        <f t="shared" ca="1" si="1211"/>
        <v>0</v>
      </c>
      <c r="W284" s="29">
        <f t="shared" ref="W284:AE284" ca="1" si="1212">$AI284*INDEX($AS$9:$BQ$32, MATCH($AJ284, $AR$9:$AR$32, 0),MATCH(W$1,$AS$8:$BQ$8,0))</f>
        <v>0</v>
      </c>
      <c r="X284" s="29">
        <f t="shared" ca="1" si="1212"/>
        <v>0</v>
      </c>
      <c r="Y284" s="29">
        <f t="shared" ca="1" si="1212"/>
        <v>0</v>
      </c>
      <c r="Z284" s="29">
        <f t="shared" ca="1" si="1212"/>
        <v>0</v>
      </c>
      <c r="AA284" s="29">
        <f t="shared" ca="1" si="1212"/>
        <v>0</v>
      </c>
      <c r="AB284" s="29">
        <f t="shared" ca="1" si="1212"/>
        <v>0</v>
      </c>
      <c r="AC284" s="29">
        <f t="shared" ca="1" si="1212"/>
        <v>0</v>
      </c>
      <c r="AD284" s="29">
        <f t="shared" ca="1" si="1212"/>
        <v>0</v>
      </c>
      <c r="AE284" s="29">
        <f t="shared" ca="1" si="1212"/>
        <v>0</v>
      </c>
      <c r="AF284" s="33" t="str">
        <f t="shared" ca="1" si="1156"/>
        <v>Modified for pilot scope</v>
      </c>
      <c r="AG284" s="38"/>
      <c r="AI284" s="28">
        <f t="shared" ca="1" si="1147"/>
        <v>0</v>
      </c>
      <c r="AJ284">
        <f t="shared" ca="1" si="1148"/>
        <v>0</v>
      </c>
      <c r="AK284" s="28">
        <f t="shared" ca="1" si="1149"/>
        <v>0</v>
      </c>
      <c r="AL284" s="20" t="str">
        <f t="shared" si="1150"/>
        <v>General ServiceSteady State Participation Rate</v>
      </c>
      <c r="AM284" s="20" t="str">
        <f t="shared" si="1151"/>
        <v xml:space="preserve">General ServiceProgram ramp up period </v>
      </c>
      <c r="AN284" s="20" t="str">
        <f t="shared" si="1152"/>
        <v>Market PotentialID</v>
      </c>
      <c r="AO284" s="20" t="str">
        <f t="shared" si="1153"/>
        <v>General ServiceProgram Dropout Rate (Attrition)</v>
      </c>
    </row>
    <row r="285" spans="1:41" x14ac:dyDescent="0.25">
      <c r="A285" s="2" t="str">
        <f t="shared" si="1175"/>
        <v>IDGeneral ServicePilot-Peak Time RebateProgram Dropout Rate (Attrition)</v>
      </c>
      <c r="B285" t="s">
        <v>152</v>
      </c>
      <c r="C285" t="s">
        <v>232</v>
      </c>
      <c r="D285" t="s">
        <v>583</v>
      </c>
      <c r="E285" t="s">
        <v>75</v>
      </c>
      <c r="F285" t="s">
        <v>12</v>
      </c>
      <c r="G285" s="29">
        <f t="shared" ref="G285:V285" ca="1" si="1213">$AK285</f>
        <v>0</v>
      </c>
      <c r="H285" s="29">
        <f t="shared" ca="1" si="1213"/>
        <v>0</v>
      </c>
      <c r="I285" s="29">
        <f t="shared" ca="1" si="1213"/>
        <v>0</v>
      </c>
      <c r="J285" s="29">
        <f t="shared" ca="1" si="1213"/>
        <v>0</v>
      </c>
      <c r="K285" s="29">
        <f t="shared" ca="1" si="1213"/>
        <v>0</v>
      </c>
      <c r="L285" s="29">
        <f t="shared" ca="1" si="1213"/>
        <v>0</v>
      </c>
      <c r="M285" s="29">
        <f t="shared" ca="1" si="1213"/>
        <v>0</v>
      </c>
      <c r="N285" s="29">
        <f t="shared" ca="1" si="1213"/>
        <v>0</v>
      </c>
      <c r="O285" s="29">
        <f t="shared" ca="1" si="1213"/>
        <v>0</v>
      </c>
      <c r="P285" s="29">
        <f t="shared" ca="1" si="1213"/>
        <v>0</v>
      </c>
      <c r="Q285" s="29">
        <f t="shared" ca="1" si="1213"/>
        <v>0</v>
      </c>
      <c r="R285" s="29">
        <f t="shared" ca="1" si="1213"/>
        <v>0</v>
      </c>
      <c r="S285" s="29">
        <f t="shared" ca="1" si="1213"/>
        <v>0</v>
      </c>
      <c r="T285" s="29">
        <f t="shared" ca="1" si="1213"/>
        <v>0</v>
      </c>
      <c r="U285" s="29">
        <f t="shared" ca="1" si="1213"/>
        <v>0</v>
      </c>
      <c r="V285" s="29">
        <f t="shared" ca="1" si="1213"/>
        <v>0</v>
      </c>
      <c r="W285" s="29">
        <f t="shared" ref="W285:AE285" ca="1" si="1214">$AK285</f>
        <v>0</v>
      </c>
      <c r="X285" s="29">
        <f t="shared" ca="1" si="1214"/>
        <v>0</v>
      </c>
      <c r="Y285" s="29">
        <f t="shared" ca="1" si="1214"/>
        <v>0</v>
      </c>
      <c r="Z285" s="29">
        <f t="shared" ca="1" si="1214"/>
        <v>0</v>
      </c>
      <c r="AA285" s="29">
        <f t="shared" ca="1" si="1214"/>
        <v>0</v>
      </c>
      <c r="AB285" s="29">
        <f t="shared" ca="1" si="1214"/>
        <v>0</v>
      </c>
      <c r="AC285" s="29">
        <f t="shared" ca="1" si="1214"/>
        <v>0</v>
      </c>
      <c r="AD285" s="29">
        <f t="shared" ca="1" si="1214"/>
        <v>0</v>
      </c>
      <c r="AE285" s="29">
        <f t="shared" ca="1" si="1214"/>
        <v>0</v>
      </c>
      <c r="AF285" s="33" t="str">
        <f t="shared" ca="1" si="1156"/>
        <v>Modified for pilot scope</v>
      </c>
      <c r="AG285" s="38"/>
      <c r="AI285" s="28">
        <f t="shared" ca="1" si="1147"/>
        <v>0</v>
      </c>
      <c r="AJ285">
        <f t="shared" ca="1" si="1148"/>
        <v>0</v>
      </c>
      <c r="AK285" s="28">
        <f t="shared" ca="1" si="1149"/>
        <v>0</v>
      </c>
      <c r="AL285" s="20" t="str">
        <f t="shared" si="1150"/>
        <v>General ServiceSteady State Participation Rate</v>
      </c>
      <c r="AM285" s="20" t="str">
        <f t="shared" si="1151"/>
        <v xml:space="preserve">General ServiceProgram ramp up period </v>
      </c>
      <c r="AN285" s="20" t="str">
        <f t="shared" si="1152"/>
        <v>Market PotentialID</v>
      </c>
      <c r="AO285" s="20" t="str">
        <f t="shared" si="1153"/>
        <v>General ServiceProgram Dropout Rate (Attrition)</v>
      </c>
    </row>
    <row r="286" spans="1:41" x14ac:dyDescent="0.25">
      <c r="A286" s="2" t="str">
        <f t="shared" si="1175"/>
        <v>IDLarge General ServiceVariable Peak Pricing RatesMarket Potential</v>
      </c>
      <c r="B286" t="s">
        <v>152</v>
      </c>
      <c r="C286" t="s">
        <v>233</v>
      </c>
      <c r="D286" t="s">
        <v>101</v>
      </c>
      <c r="E286" t="s">
        <v>284</v>
      </c>
      <c r="F286" t="s">
        <v>74</v>
      </c>
      <c r="G286" s="29">
        <f t="shared" ref="G286:V286" ca="1" si="1215">$AI286*INDEX($AS$9:$BQ$32, MATCH($AJ286, $AR$9:$AR$32, 0),MATCH(G$1,$AS$8:$BQ$8,0))</f>
        <v>2.5000000000000001E-2</v>
      </c>
      <c r="H286" s="29">
        <f t="shared" ca="1" si="1215"/>
        <v>7.5000000000000011E-2</v>
      </c>
      <c r="I286" s="29">
        <f t="shared" ca="1" si="1215"/>
        <v>0.17499999999999999</v>
      </c>
      <c r="J286" s="29">
        <f t="shared" ca="1" si="1215"/>
        <v>0.22500000000000003</v>
      </c>
      <c r="K286" s="29">
        <f t="shared" ca="1" si="1215"/>
        <v>0.25</v>
      </c>
      <c r="L286" s="29">
        <f t="shared" ca="1" si="1215"/>
        <v>0.25</v>
      </c>
      <c r="M286" s="29">
        <f t="shared" ca="1" si="1215"/>
        <v>0.25</v>
      </c>
      <c r="N286" s="29">
        <f t="shared" ca="1" si="1215"/>
        <v>0.25</v>
      </c>
      <c r="O286" s="29">
        <f t="shared" ca="1" si="1215"/>
        <v>0.25</v>
      </c>
      <c r="P286" s="29">
        <f t="shared" ca="1" si="1215"/>
        <v>0.25</v>
      </c>
      <c r="Q286" s="29">
        <f t="shared" ca="1" si="1215"/>
        <v>0.25</v>
      </c>
      <c r="R286" s="29">
        <f t="shared" ca="1" si="1215"/>
        <v>0.25</v>
      </c>
      <c r="S286" s="29">
        <f t="shared" ca="1" si="1215"/>
        <v>0.25</v>
      </c>
      <c r="T286" s="29">
        <f t="shared" ca="1" si="1215"/>
        <v>0.25</v>
      </c>
      <c r="U286" s="29">
        <f t="shared" ca="1" si="1215"/>
        <v>0.25</v>
      </c>
      <c r="V286" s="29">
        <f t="shared" ca="1" si="1215"/>
        <v>0.25</v>
      </c>
      <c r="W286" s="29">
        <f t="shared" ref="W286:AE286" ca="1" si="1216">$AI286*INDEX($AS$9:$BQ$32, MATCH($AJ286, $AR$9:$AR$32, 0),MATCH(W$1,$AS$8:$BQ$8,0))</f>
        <v>0.25</v>
      </c>
      <c r="X286" s="29">
        <f t="shared" ca="1" si="1216"/>
        <v>0.25</v>
      </c>
      <c r="Y286" s="29">
        <f t="shared" ca="1" si="1216"/>
        <v>0.25</v>
      </c>
      <c r="Z286" s="29">
        <f t="shared" ca="1" si="1216"/>
        <v>0.25</v>
      </c>
      <c r="AA286" s="29">
        <f t="shared" ca="1" si="1216"/>
        <v>0.25</v>
      </c>
      <c r="AB286" s="29">
        <f t="shared" ca="1" si="1216"/>
        <v>0.25</v>
      </c>
      <c r="AC286" s="29">
        <f t="shared" ca="1" si="1216"/>
        <v>0.25</v>
      </c>
      <c r="AD286" s="29">
        <f t="shared" ca="1" si="1216"/>
        <v>0.25</v>
      </c>
      <c r="AE286" s="29">
        <f t="shared" ca="1" si="1216"/>
        <v>0.25</v>
      </c>
      <c r="AF286" s="33" t="str">
        <f t="shared" ca="1" si="1156"/>
        <v>High Case- OG&amp;E's VPP Plus participation rate- should be 103000/400000 around 25%</v>
      </c>
      <c r="AG286" s="38"/>
      <c r="AI286" s="28">
        <f t="shared" ca="1" si="1147"/>
        <v>0.25</v>
      </c>
      <c r="AJ286">
        <f t="shared" ca="1" si="1148"/>
        <v>5</v>
      </c>
      <c r="AK286" s="28">
        <f t="shared" ca="1" si="1149"/>
        <v>0.01</v>
      </c>
      <c r="AL286" s="20" t="str">
        <f t="shared" si="1150"/>
        <v>Large General ServiceSteady State Participation Rate</v>
      </c>
      <c r="AM286" s="20" t="str">
        <f t="shared" si="1151"/>
        <v xml:space="preserve">Large General ServiceProgram ramp up period </v>
      </c>
      <c r="AN286" s="20" t="str">
        <f t="shared" si="1152"/>
        <v>Market PotentialID</v>
      </c>
      <c r="AO286" s="20" t="str">
        <f t="shared" si="1153"/>
        <v>Large General ServiceProgram Dropout Rate (Attrition)</v>
      </c>
    </row>
    <row r="287" spans="1:41" x14ac:dyDescent="0.25">
      <c r="A287" s="2" t="str">
        <f t="shared" si="1175"/>
        <v>IDLarge General ServiceVariable Peak Pricing RatesProgram Dropout Rate (Attrition)</v>
      </c>
      <c r="B287" t="s">
        <v>152</v>
      </c>
      <c r="C287" t="s">
        <v>233</v>
      </c>
      <c r="D287" t="s">
        <v>101</v>
      </c>
      <c r="E287" t="s">
        <v>75</v>
      </c>
      <c r="F287" t="s">
        <v>12</v>
      </c>
      <c r="G287" s="29">
        <f t="shared" ref="G287:V287" ca="1" si="1217">$AK287</f>
        <v>0.01</v>
      </c>
      <c r="H287" s="29">
        <f t="shared" ca="1" si="1217"/>
        <v>0.01</v>
      </c>
      <c r="I287" s="29">
        <f t="shared" ca="1" si="1217"/>
        <v>0.01</v>
      </c>
      <c r="J287" s="29">
        <f t="shared" ca="1" si="1217"/>
        <v>0.01</v>
      </c>
      <c r="K287" s="29">
        <f t="shared" ca="1" si="1217"/>
        <v>0.01</v>
      </c>
      <c r="L287" s="29">
        <f t="shared" ca="1" si="1217"/>
        <v>0.01</v>
      </c>
      <c r="M287" s="29">
        <f t="shared" ca="1" si="1217"/>
        <v>0.01</v>
      </c>
      <c r="N287" s="29">
        <f t="shared" ca="1" si="1217"/>
        <v>0.01</v>
      </c>
      <c r="O287" s="29">
        <f t="shared" ca="1" si="1217"/>
        <v>0.01</v>
      </c>
      <c r="P287" s="29">
        <f t="shared" ca="1" si="1217"/>
        <v>0.01</v>
      </c>
      <c r="Q287" s="29">
        <f t="shared" ca="1" si="1217"/>
        <v>0.01</v>
      </c>
      <c r="R287" s="29">
        <f t="shared" ca="1" si="1217"/>
        <v>0.01</v>
      </c>
      <c r="S287" s="29">
        <f t="shared" ca="1" si="1217"/>
        <v>0.01</v>
      </c>
      <c r="T287" s="29">
        <f t="shared" ca="1" si="1217"/>
        <v>0.01</v>
      </c>
      <c r="U287" s="29">
        <f t="shared" ca="1" si="1217"/>
        <v>0.01</v>
      </c>
      <c r="V287" s="29">
        <f t="shared" ca="1" si="1217"/>
        <v>0.01</v>
      </c>
      <c r="W287" s="29">
        <f t="shared" ref="W287:AE287" ca="1" si="1218">$AK287</f>
        <v>0.01</v>
      </c>
      <c r="X287" s="29">
        <f t="shared" ca="1" si="1218"/>
        <v>0.01</v>
      </c>
      <c r="Y287" s="29">
        <f t="shared" ca="1" si="1218"/>
        <v>0.01</v>
      </c>
      <c r="Z287" s="29">
        <f t="shared" ca="1" si="1218"/>
        <v>0.01</v>
      </c>
      <c r="AA287" s="29">
        <f t="shared" ca="1" si="1218"/>
        <v>0.01</v>
      </c>
      <c r="AB287" s="29">
        <f t="shared" ca="1" si="1218"/>
        <v>0.01</v>
      </c>
      <c r="AC287" s="29">
        <f t="shared" ca="1" si="1218"/>
        <v>0.01</v>
      </c>
      <c r="AD287" s="29">
        <f t="shared" ca="1" si="1218"/>
        <v>0.01</v>
      </c>
      <c r="AE287" s="29">
        <f t="shared" ca="1" si="1218"/>
        <v>0.01</v>
      </c>
      <c r="AF287" s="33" t="str">
        <f t="shared" ca="1" si="1156"/>
        <v>High Case- OG&amp;E's VPP Plus participation rate- should be 103000/400000 around 25%</v>
      </c>
      <c r="AG287" s="38"/>
      <c r="AI287" s="28">
        <f t="shared" ca="1" si="1147"/>
        <v>0.25</v>
      </c>
      <c r="AJ287">
        <f t="shared" ca="1" si="1148"/>
        <v>5</v>
      </c>
      <c r="AK287" s="28">
        <f t="shared" ca="1" si="1149"/>
        <v>0.01</v>
      </c>
      <c r="AL287" s="20" t="str">
        <f t="shared" si="1150"/>
        <v>Large General ServiceSteady State Participation Rate</v>
      </c>
      <c r="AM287" s="20" t="str">
        <f t="shared" si="1151"/>
        <v xml:space="preserve">Large General ServiceProgram ramp up period </v>
      </c>
      <c r="AN287" s="20" t="str">
        <f t="shared" si="1152"/>
        <v>Market PotentialID</v>
      </c>
      <c r="AO287" s="20" t="str">
        <f t="shared" si="1153"/>
        <v>Large General ServiceProgram Dropout Rate (Attrition)</v>
      </c>
    </row>
    <row r="288" spans="1:41" x14ac:dyDescent="0.25">
      <c r="A288" s="2" t="str">
        <f t="shared" si="1175"/>
        <v>IDExtra Large General ServiceVariable Peak Pricing RatesMarket Potential</v>
      </c>
      <c r="B288" t="s">
        <v>152</v>
      </c>
      <c r="C288" t="s">
        <v>234</v>
      </c>
      <c r="D288" t="s">
        <v>101</v>
      </c>
      <c r="E288" t="s">
        <v>284</v>
      </c>
      <c r="F288" t="s">
        <v>74</v>
      </c>
      <c r="G288" s="29">
        <f t="shared" ref="G288:V288" ca="1" si="1219">$AI288*INDEX($AS$9:$BQ$32, MATCH($AJ288, $AR$9:$AR$32, 0),MATCH(G$1,$AS$8:$BQ$8,0))</f>
        <v>2.5000000000000001E-2</v>
      </c>
      <c r="H288" s="29">
        <f t="shared" ca="1" si="1219"/>
        <v>7.5000000000000011E-2</v>
      </c>
      <c r="I288" s="29">
        <f t="shared" ca="1" si="1219"/>
        <v>0.17499999999999999</v>
      </c>
      <c r="J288" s="29">
        <f t="shared" ca="1" si="1219"/>
        <v>0.22500000000000003</v>
      </c>
      <c r="K288" s="29">
        <f t="shared" ca="1" si="1219"/>
        <v>0.25</v>
      </c>
      <c r="L288" s="29">
        <f t="shared" ca="1" si="1219"/>
        <v>0.25</v>
      </c>
      <c r="M288" s="29">
        <f t="shared" ca="1" si="1219"/>
        <v>0.25</v>
      </c>
      <c r="N288" s="29">
        <f t="shared" ca="1" si="1219"/>
        <v>0.25</v>
      </c>
      <c r="O288" s="29">
        <f t="shared" ca="1" si="1219"/>
        <v>0.25</v>
      </c>
      <c r="P288" s="29">
        <f t="shared" ca="1" si="1219"/>
        <v>0.25</v>
      </c>
      <c r="Q288" s="29">
        <f t="shared" ca="1" si="1219"/>
        <v>0.25</v>
      </c>
      <c r="R288" s="29">
        <f t="shared" ca="1" si="1219"/>
        <v>0.25</v>
      </c>
      <c r="S288" s="29">
        <f t="shared" ca="1" si="1219"/>
        <v>0.25</v>
      </c>
      <c r="T288" s="29">
        <f t="shared" ca="1" si="1219"/>
        <v>0.25</v>
      </c>
      <c r="U288" s="29">
        <f t="shared" ca="1" si="1219"/>
        <v>0.25</v>
      </c>
      <c r="V288" s="29">
        <f t="shared" ca="1" si="1219"/>
        <v>0.25</v>
      </c>
      <c r="W288" s="29">
        <f t="shared" ref="W288:AE288" ca="1" si="1220">$AI288*INDEX($AS$9:$BQ$32, MATCH($AJ288, $AR$9:$AR$32, 0),MATCH(W$1,$AS$8:$BQ$8,0))</f>
        <v>0.25</v>
      </c>
      <c r="X288" s="29">
        <f t="shared" ca="1" si="1220"/>
        <v>0.25</v>
      </c>
      <c r="Y288" s="29">
        <f t="shared" ca="1" si="1220"/>
        <v>0.25</v>
      </c>
      <c r="Z288" s="29">
        <f t="shared" ca="1" si="1220"/>
        <v>0.25</v>
      </c>
      <c r="AA288" s="29">
        <f t="shared" ca="1" si="1220"/>
        <v>0.25</v>
      </c>
      <c r="AB288" s="29">
        <f t="shared" ca="1" si="1220"/>
        <v>0.25</v>
      </c>
      <c r="AC288" s="29">
        <f t="shared" ca="1" si="1220"/>
        <v>0.25</v>
      </c>
      <c r="AD288" s="29">
        <f t="shared" ca="1" si="1220"/>
        <v>0.25</v>
      </c>
      <c r="AE288" s="29">
        <f t="shared" ca="1" si="1220"/>
        <v>0.25</v>
      </c>
      <c r="AF288" s="33" t="str">
        <f t="shared" ca="1" si="1156"/>
        <v>High Case- OG&amp;E's VPP Plus participation rate</v>
      </c>
      <c r="AG288" s="38"/>
      <c r="AI288" s="28">
        <f t="shared" ca="1" si="1147"/>
        <v>0.25</v>
      </c>
      <c r="AJ288">
        <f t="shared" ca="1" si="1148"/>
        <v>5</v>
      </c>
      <c r="AK288" s="28">
        <f t="shared" ca="1" si="1149"/>
        <v>0.02</v>
      </c>
      <c r="AL288" s="20" t="str">
        <f t="shared" si="1150"/>
        <v>Extra Large General ServiceSteady State Participation Rate</v>
      </c>
      <c r="AM288" s="20" t="str">
        <f t="shared" si="1151"/>
        <v xml:space="preserve">Extra Large General ServiceProgram ramp up period </v>
      </c>
      <c r="AN288" s="20" t="str">
        <f t="shared" si="1152"/>
        <v>Market PotentialID</v>
      </c>
      <c r="AO288" s="20" t="str">
        <f t="shared" si="1153"/>
        <v>Extra Large General ServiceProgram Dropout Rate (Attrition)</v>
      </c>
    </row>
    <row r="289" spans="1:41" x14ac:dyDescent="0.25">
      <c r="A289" s="2" t="str">
        <f>B289&amp;C289&amp;D289&amp;E289</f>
        <v>IDExtra Large General ServiceVariable Peak Pricing RatesProgram Dropout Rate (Attrition)</v>
      </c>
      <c r="B289" t="s">
        <v>152</v>
      </c>
      <c r="C289" t="s">
        <v>234</v>
      </c>
      <c r="D289" t="s">
        <v>101</v>
      </c>
      <c r="E289" t="s">
        <v>75</v>
      </c>
      <c r="F289" t="s">
        <v>12</v>
      </c>
      <c r="G289" s="29">
        <f t="shared" ref="G289:AE289" ca="1" si="1221">$AK289</f>
        <v>0.02</v>
      </c>
      <c r="H289" s="29">
        <f t="shared" ca="1" si="1221"/>
        <v>0.02</v>
      </c>
      <c r="I289" s="29">
        <f t="shared" ca="1" si="1221"/>
        <v>0.02</v>
      </c>
      <c r="J289" s="29">
        <f t="shared" ca="1" si="1221"/>
        <v>0.02</v>
      </c>
      <c r="K289" s="29">
        <f t="shared" ca="1" si="1221"/>
        <v>0.02</v>
      </c>
      <c r="L289" s="29">
        <f t="shared" ca="1" si="1221"/>
        <v>0.02</v>
      </c>
      <c r="M289" s="29">
        <f t="shared" ca="1" si="1221"/>
        <v>0.02</v>
      </c>
      <c r="N289" s="29">
        <f t="shared" ca="1" si="1221"/>
        <v>0.02</v>
      </c>
      <c r="O289" s="29">
        <f t="shared" ca="1" si="1221"/>
        <v>0.02</v>
      </c>
      <c r="P289" s="29">
        <f t="shared" ca="1" si="1221"/>
        <v>0.02</v>
      </c>
      <c r="Q289" s="29">
        <f t="shared" ca="1" si="1221"/>
        <v>0.02</v>
      </c>
      <c r="R289" s="29">
        <f t="shared" ca="1" si="1221"/>
        <v>0.02</v>
      </c>
      <c r="S289" s="29">
        <f t="shared" ca="1" si="1221"/>
        <v>0.02</v>
      </c>
      <c r="T289" s="29">
        <f t="shared" ca="1" si="1221"/>
        <v>0.02</v>
      </c>
      <c r="U289" s="29">
        <f t="shared" ca="1" si="1221"/>
        <v>0.02</v>
      </c>
      <c r="V289" s="29">
        <f t="shared" ca="1" si="1221"/>
        <v>0.02</v>
      </c>
      <c r="W289" s="29">
        <f t="shared" ca="1" si="1221"/>
        <v>0.02</v>
      </c>
      <c r="X289" s="29">
        <f t="shared" ca="1" si="1221"/>
        <v>0.02</v>
      </c>
      <c r="Y289" s="29">
        <f t="shared" ca="1" si="1221"/>
        <v>0.02</v>
      </c>
      <c r="Z289" s="29">
        <f t="shared" ca="1" si="1221"/>
        <v>0.02</v>
      </c>
      <c r="AA289" s="29">
        <f t="shared" ca="1" si="1221"/>
        <v>0.02</v>
      </c>
      <c r="AB289" s="29">
        <f t="shared" ca="1" si="1221"/>
        <v>0.02</v>
      </c>
      <c r="AC289" s="29">
        <f t="shared" ca="1" si="1221"/>
        <v>0.02</v>
      </c>
      <c r="AD289" s="29">
        <f t="shared" ca="1" si="1221"/>
        <v>0.02</v>
      </c>
      <c r="AE289" s="29">
        <f t="shared" ca="1" si="1221"/>
        <v>0.02</v>
      </c>
      <c r="AF289" s="33" t="str">
        <f t="shared" ca="1" si="1156"/>
        <v>High Case- OG&amp;E's VPP Plus participation rate</v>
      </c>
      <c r="AG289" s="38"/>
      <c r="AI289" s="28">
        <f ca="1">IFERROR(INDEX(INDIRECT("'"&amp;D289&amp;"'!A1:T300"),MATCH(AL289,INDIRECT("'"&amp;D289&amp;"'!A1:A300"),0),MATCH(AN289,INDIRECT("'"&amp;D289&amp;"'!A1:T1"),0)),"")</f>
        <v>0.25</v>
      </c>
      <c r="AJ289">
        <f t="shared" ca="1" si="1148"/>
        <v>5</v>
      </c>
      <c r="AK289" s="28">
        <f t="shared" ca="1" si="1149"/>
        <v>0.02</v>
      </c>
      <c r="AL289" s="20" t="str">
        <f t="shared" si="1150"/>
        <v>Extra Large General ServiceSteady State Participation Rate</v>
      </c>
      <c r="AM289" s="20" t="str">
        <f t="shared" si="1151"/>
        <v xml:space="preserve">Extra Large General ServiceProgram ramp up period </v>
      </c>
      <c r="AN289" s="20" t="str">
        <f t="shared" si="1152"/>
        <v>Market PotentialID</v>
      </c>
      <c r="AO289" s="20" t="str">
        <f t="shared" si="1153"/>
        <v>Extra Large General ServiceProgram Dropout Rate (Attrition)</v>
      </c>
    </row>
  </sheetData>
  <autoFilter ref="A1:AK289" xr:uid="{00000000-0001-0000-0000-000000000000}"/>
  <conditionalFormatting sqref="G115:H115">
    <cfRule type="colorScale" priority="1">
      <colorScale>
        <cfvo type="min"/>
        <cfvo type="percentile" val="50"/>
        <cfvo type="max"/>
        <color rgb="FF63BE7B"/>
        <color rgb="FFFFEB84"/>
        <color rgb="FFF8696B"/>
      </colorScale>
    </cfRule>
    <cfRule type="colorScale" priority="2">
      <colorScale>
        <cfvo type="min"/>
        <cfvo type="percentile" val="50"/>
        <cfvo type="max"/>
        <color rgb="FFF8696B"/>
        <color rgb="FFFFEB84"/>
        <color rgb="FF63BE7B"/>
      </colorScale>
    </cfRule>
    <cfRule type="colorScale" priority="3">
      <colorScale>
        <cfvo type="min"/>
        <cfvo type="percentile" val="50"/>
        <cfvo type="max"/>
        <color rgb="FF63BE7B"/>
        <color rgb="FFFFEB84"/>
        <color rgb="FFF8696B"/>
      </colorScale>
    </cfRule>
    <cfRule type="colorScale" priority="4">
      <colorScale>
        <cfvo type="min"/>
        <cfvo type="percentile" val="50"/>
        <cfvo type="max"/>
        <color rgb="FFF8696B"/>
        <color rgb="FFFFEB84"/>
        <color rgb="FF63BE7B"/>
      </colorScale>
    </cfRule>
  </conditionalFormatting>
  <conditionalFormatting sqref="G148:J153 G162:J163">
    <cfRule type="colorScale" priority="157">
      <colorScale>
        <cfvo type="min"/>
        <cfvo type="percentile" val="50"/>
        <cfvo type="max"/>
        <color rgb="FF63BE7B"/>
        <color rgb="FFFFEB84"/>
        <color rgb="FFF8696B"/>
      </colorScale>
    </cfRule>
    <cfRule type="colorScale" priority="158">
      <colorScale>
        <cfvo type="min"/>
        <cfvo type="percentile" val="50"/>
        <cfvo type="max"/>
        <color rgb="FFF8696B"/>
        <color rgb="FFFFEB84"/>
        <color rgb="FF63BE7B"/>
      </colorScale>
    </cfRule>
  </conditionalFormatting>
  <conditionalFormatting sqref="G154:J155">
    <cfRule type="colorScale" priority="13">
      <colorScale>
        <cfvo type="min"/>
        <cfvo type="percentile" val="50"/>
        <cfvo type="max"/>
        <color rgb="FF63BE7B"/>
        <color rgb="FFFFEB84"/>
        <color rgb="FFF8696B"/>
      </colorScale>
    </cfRule>
    <cfRule type="colorScale" priority="14">
      <colorScale>
        <cfvo type="min"/>
        <cfvo type="percentile" val="50"/>
        <cfvo type="max"/>
        <color rgb="FFF8696B"/>
        <color rgb="FFFFEB84"/>
        <color rgb="FF63BE7B"/>
      </colorScale>
    </cfRule>
  </conditionalFormatting>
  <conditionalFormatting sqref="G156:J161">
    <cfRule type="colorScale" priority="9">
      <colorScale>
        <cfvo type="min"/>
        <cfvo type="percentile" val="50"/>
        <cfvo type="max"/>
        <color rgb="FF63BE7B"/>
        <color rgb="FFFFEB84"/>
        <color rgb="FFF8696B"/>
      </colorScale>
    </cfRule>
    <cfRule type="colorScale" priority="10">
      <colorScale>
        <cfvo type="min"/>
        <cfvo type="percentile" val="50"/>
        <cfvo type="max"/>
        <color rgb="FFF8696B"/>
        <color rgb="FFFFEB84"/>
        <color rgb="FF63BE7B"/>
      </colorScale>
    </cfRule>
    <cfRule type="colorScale" priority="11">
      <colorScale>
        <cfvo type="min"/>
        <cfvo type="percentile" val="50"/>
        <cfvo type="max"/>
        <color rgb="FF63BE7B"/>
        <color rgb="FFFFEB84"/>
        <color rgb="FFF8696B"/>
      </colorScale>
    </cfRule>
    <cfRule type="colorScale" priority="12">
      <colorScale>
        <cfvo type="min"/>
        <cfvo type="percentile" val="50"/>
        <cfvo type="max"/>
        <color rgb="FFF8696B"/>
        <color rgb="FFFFEB84"/>
        <color rgb="FF63BE7B"/>
      </colorScale>
    </cfRule>
  </conditionalFormatting>
  <conditionalFormatting sqref="G164:J171">
    <cfRule type="colorScale" priority="75">
      <colorScale>
        <cfvo type="min"/>
        <cfvo type="percentile" val="50"/>
        <cfvo type="max"/>
        <color rgb="FF63BE7B"/>
        <color rgb="FFFFEB84"/>
        <color rgb="FFF8696B"/>
      </colorScale>
    </cfRule>
    <cfRule type="colorScale" priority="76">
      <colorScale>
        <cfvo type="min"/>
        <cfvo type="percentile" val="50"/>
        <cfvo type="max"/>
        <color rgb="FFF8696B"/>
        <color rgb="FFFFEB84"/>
        <color rgb="FF63BE7B"/>
      </colorScale>
    </cfRule>
    <cfRule type="colorScale" priority="155">
      <colorScale>
        <cfvo type="min"/>
        <cfvo type="percentile" val="50"/>
        <cfvo type="max"/>
        <color rgb="FF63BE7B"/>
        <color rgb="FFFFEB84"/>
        <color rgb="FFF8696B"/>
      </colorScale>
    </cfRule>
    <cfRule type="colorScale" priority="156">
      <colorScale>
        <cfvo type="min"/>
        <cfvo type="percentile" val="50"/>
        <cfvo type="max"/>
        <color rgb="FFF8696B"/>
        <color rgb="FFFFEB84"/>
        <color rgb="FF63BE7B"/>
      </colorScale>
    </cfRule>
  </conditionalFormatting>
  <conditionalFormatting sqref="G172:J179">
    <cfRule type="colorScale" priority="73">
      <colorScale>
        <cfvo type="min"/>
        <cfvo type="percentile" val="50"/>
        <cfvo type="max"/>
        <color rgb="FF63BE7B"/>
        <color rgb="FFFFEB84"/>
        <color rgb="FFF8696B"/>
      </colorScale>
    </cfRule>
    <cfRule type="colorScale" priority="74">
      <colorScale>
        <cfvo type="min"/>
        <cfvo type="percentile" val="50"/>
        <cfvo type="max"/>
        <color rgb="FFF8696B"/>
        <color rgb="FFFFEB84"/>
        <color rgb="FF63BE7B"/>
      </colorScale>
    </cfRule>
  </conditionalFormatting>
  <conditionalFormatting sqref="G4:AE5">
    <cfRule type="colorScale" priority="187">
      <colorScale>
        <cfvo type="min"/>
        <cfvo type="percentile" val="50"/>
        <cfvo type="max"/>
        <color rgb="FF63BE7B"/>
        <color rgb="FFFFEB84"/>
        <color rgb="FFF8696B"/>
      </colorScale>
    </cfRule>
    <cfRule type="colorScale" priority="188">
      <colorScale>
        <cfvo type="min"/>
        <cfvo type="percentile" val="50"/>
        <cfvo type="max"/>
        <color rgb="FFF8696B"/>
        <color rgb="FFFFEB84"/>
        <color rgb="FF63BE7B"/>
      </colorScale>
    </cfRule>
  </conditionalFormatting>
  <conditionalFormatting sqref="G14:AE17">
    <cfRule type="colorScale" priority="117">
      <colorScale>
        <cfvo type="min"/>
        <cfvo type="percentile" val="50"/>
        <cfvo type="max"/>
        <color rgb="FF63BE7B"/>
        <color rgb="FFFFEB84"/>
        <color rgb="FFF8696B"/>
      </colorScale>
    </cfRule>
    <cfRule type="colorScale" priority="118">
      <colorScale>
        <cfvo type="min"/>
        <cfvo type="percentile" val="50"/>
        <cfvo type="max"/>
        <color rgb="FFF8696B"/>
        <color rgb="FFFFEB84"/>
        <color rgb="FF63BE7B"/>
      </colorScale>
    </cfRule>
  </conditionalFormatting>
  <conditionalFormatting sqref="G18:AE21">
    <cfRule type="colorScale" priority="153">
      <colorScale>
        <cfvo type="min"/>
        <cfvo type="percentile" val="50"/>
        <cfvo type="max"/>
        <color rgb="FF63BE7B"/>
        <color rgb="FFFFEB84"/>
        <color rgb="FFF8696B"/>
      </colorScale>
    </cfRule>
    <cfRule type="colorScale" priority="154">
      <colorScale>
        <cfvo type="min"/>
        <cfvo type="percentile" val="50"/>
        <cfvo type="max"/>
        <color rgb="FFF8696B"/>
        <color rgb="FFFFEB84"/>
        <color rgb="FF63BE7B"/>
      </colorScale>
    </cfRule>
  </conditionalFormatting>
  <conditionalFormatting sqref="G26:AE29">
    <cfRule type="colorScale" priority="71">
      <colorScale>
        <cfvo type="min"/>
        <cfvo type="percentile" val="50"/>
        <cfvo type="max"/>
        <color rgb="FF63BE7B"/>
        <color rgb="FFFFEB84"/>
        <color rgb="FFF8696B"/>
      </colorScale>
    </cfRule>
    <cfRule type="colorScale" priority="72">
      <colorScale>
        <cfvo type="min"/>
        <cfvo type="percentile" val="50"/>
        <cfvo type="max"/>
        <color rgb="FFF8696B"/>
        <color rgb="FFFFEB84"/>
        <color rgb="FF63BE7B"/>
      </colorScale>
    </cfRule>
    <cfRule type="colorScale" priority="191">
      <colorScale>
        <cfvo type="min"/>
        <cfvo type="percentile" val="50"/>
        <cfvo type="max"/>
        <color rgb="FF63BE7B"/>
        <color rgb="FFFFEB84"/>
        <color rgb="FFF8696B"/>
      </colorScale>
    </cfRule>
    <cfRule type="colorScale" priority="192">
      <colorScale>
        <cfvo type="min"/>
        <cfvo type="percentile" val="50"/>
        <cfvo type="max"/>
        <color rgb="FFF8696B"/>
        <color rgb="FFFFEB84"/>
        <color rgb="FF63BE7B"/>
      </colorScale>
    </cfRule>
  </conditionalFormatting>
  <conditionalFormatting sqref="G30:AE33 G36:AE37">
    <cfRule type="colorScale" priority="105">
      <colorScale>
        <cfvo type="min"/>
        <cfvo type="percentile" val="50"/>
        <cfvo type="max"/>
        <color rgb="FF63BE7B"/>
        <color rgb="FFFFEB84"/>
        <color rgb="FFF8696B"/>
      </colorScale>
    </cfRule>
    <cfRule type="colorScale" priority="106">
      <colorScale>
        <cfvo type="min"/>
        <cfvo type="percentile" val="50"/>
        <cfvo type="max"/>
        <color rgb="FFF8696B"/>
        <color rgb="FFFFEB84"/>
        <color rgb="FF63BE7B"/>
      </colorScale>
    </cfRule>
  </conditionalFormatting>
  <conditionalFormatting sqref="G34:AE35">
    <cfRule type="colorScale" priority="103">
      <colorScale>
        <cfvo type="min"/>
        <cfvo type="percentile" val="50"/>
        <cfvo type="max"/>
        <color rgb="FF63BE7B"/>
        <color rgb="FFFFEB84"/>
        <color rgb="FFF8696B"/>
      </colorScale>
    </cfRule>
    <cfRule type="colorScale" priority="104">
      <colorScale>
        <cfvo type="min"/>
        <cfvo type="percentile" val="50"/>
        <cfvo type="max"/>
        <color rgb="FFF8696B"/>
        <color rgb="FFFFEB84"/>
        <color rgb="FF63BE7B"/>
      </colorScale>
    </cfRule>
  </conditionalFormatting>
  <conditionalFormatting sqref="G34:AE37">
    <cfRule type="colorScale" priority="89">
      <colorScale>
        <cfvo type="min"/>
        <cfvo type="percentile" val="50"/>
        <cfvo type="max"/>
        <color rgb="FF63BE7B"/>
        <color rgb="FFFFEB84"/>
        <color rgb="FFF8696B"/>
      </colorScale>
    </cfRule>
    <cfRule type="colorScale" priority="90">
      <colorScale>
        <cfvo type="min"/>
        <cfvo type="percentile" val="50"/>
        <cfvo type="max"/>
        <color rgb="FFF8696B"/>
        <color rgb="FFFFEB84"/>
        <color rgb="FF63BE7B"/>
      </colorScale>
    </cfRule>
  </conditionalFormatting>
  <conditionalFormatting sqref="G38:AE41 G2:AE3 G6:AE13 G22:AE25 G44:AE49 G80:AE109 G30:AE33 G52:AE75">
    <cfRule type="colorScale" priority="795">
      <colorScale>
        <cfvo type="min"/>
        <cfvo type="percentile" val="50"/>
        <cfvo type="max"/>
        <color rgb="FF63BE7B"/>
        <color rgb="FFFFEB84"/>
        <color rgb="FFF8696B"/>
      </colorScale>
    </cfRule>
    <cfRule type="colorScale" priority="801">
      <colorScale>
        <cfvo type="min"/>
        <cfvo type="percentile" val="50"/>
        <cfvo type="max"/>
        <color rgb="FFF8696B"/>
        <color rgb="FFFFEB84"/>
        <color rgb="FF63BE7B"/>
      </colorScale>
    </cfRule>
  </conditionalFormatting>
  <conditionalFormatting sqref="G38:AE41 G44:AE45">
    <cfRule type="colorScale" priority="33">
      <colorScale>
        <cfvo type="min"/>
        <cfvo type="percentile" val="50"/>
        <cfvo type="max"/>
        <color rgb="FF63BE7B"/>
        <color rgb="FFFFEB84"/>
        <color rgb="FFF8696B"/>
      </colorScale>
    </cfRule>
    <cfRule type="colorScale" priority="34">
      <colorScale>
        <cfvo type="min"/>
        <cfvo type="percentile" val="50"/>
        <cfvo type="max"/>
        <color rgb="FFF8696B"/>
        <color rgb="FFFFEB84"/>
        <color rgb="FF63BE7B"/>
      </colorScale>
    </cfRule>
  </conditionalFormatting>
  <conditionalFormatting sqref="G42:AE43">
    <cfRule type="colorScale" priority="31">
      <colorScale>
        <cfvo type="min"/>
        <cfvo type="percentile" val="50"/>
        <cfvo type="max"/>
        <color rgb="FF63BE7B"/>
        <color rgb="FFFFEB84"/>
        <color rgb="FFF8696B"/>
      </colorScale>
    </cfRule>
    <cfRule type="colorScale" priority="32">
      <colorScale>
        <cfvo type="min"/>
        <cfvo type="percentile" val="50"/>
        <cfvo type="max"/>
        <color rgb="FFF8696B"/>
        <color rgb="FFFFEB84"/>
        <color rgb="FF63BE7B"/>
      </colorScale>
    </cfRule>
    <cfRule type="colorScale" priority="163">
      <colorScale>
        <cfvo type="min"/>
        <cfvo type="percentile" val="50"/>
        <cfvo type="max"/>
        <color rgb="FF63BE7B"/>
        <color rgb="FFFFEB84"/>
        <color rgb="FFF8696B"/>
      </colorScale>
    </cfRule>
    <cfRule type="colorScale" priority="164">
      <colorScale>
        <cfvo type="min"/>
        <cfvo type="percentile" val="50"/>
        <cfvo type="max"/>
        <color rgb="FFF8696B"/>
        <color rgb="FFFFEB84"/>
        <color rgb="FF63BE7B"/>
      </colorScale>
    </cfRule>
  </conditionalFormatting>
  <conditionalFormatting sqref="G46:AE53">
    <cfRule type="colorScale" priority="107">
      <colorScale>
        <cfvo type="min"/>
        <cfvo type="percentile" val="50"/>
        <cfvo type="max"/>
        <color rgb="FF63BE7B"/>
        <color rgb="FFFFEB84"/>
        <color rgb="FFF8696B"/>
      </colorScale>
    </cfRule>
    <cfRule type="colorScale" priority="108">
      <colorScale>
        <cfvo type="min"/>
        <cfvo type="percentile" val="50"/>
        <cfvo type="max"/>
        <color rgb="FFF8696B"/>
        <color rgb="FFFFEB84"/>
        <color rgb="FF63BE7B"/>
      </colorScale>
    </cfRule>
  </conditionalFormatting>
  <conditionalFormatting sqref="G50:AE51">
    <cfRule type="colorScale" priority="81">
      <colorScale>
        <cfvo type="min"/>
        <cfvo type="percentile" val="50"/>
        <cfvo type="max"/>
        <color rgb="FF63BE7B"/>
        <color rgb="FFFFEB84"/>
        <color rgb="FFF8696B"/>
      </colorScale>
    </cfRule>
    <cfRule type="colorScale" priority="82">
      <colorScale>
        <cfvo type="min"/>
        <cfvo type="percentile" val="50"/>
        <cfvo type="max"/>
        <color rgb="FFF8696B"/>
        <color rgb="FFFFEB84"/>
        <color rgb="FF63BE7B"/>
      </colorScale>
    </cfRule>
  </conditionalFormatting>
  <conditionalFormatting sqref="G54:AE61">
    <cfRule type="colorScale" priority="35">
      <colorScale>
        <cfvo type="min"/>
        <cfvo type="percentile" val="50"/>
        <cfvo type="max"/>
        <color rgb="FF63BE7B"/>
        <color rgb="FFFFEB84"/>
        <color rgb="FFF8696B"/>
      </colorScale>
    </cfRule>
    <cfRule type="colorScale" priority="36">
      <colorScale>
        <cfvo type="min"/>
        <cfvo type="percentile" val="50"/>
        <cfvo type="max"/>
        <color rgb="FFF8696B"/>
        <color rgb="FFFFEB84"/>
        <color rgb="FF63BE7B"/>
      </colorScale>
    </cfRule>
  </conditionalFormatting>
  <conditionalFormatting sqref="G64:AE75">
    <cfRule type="colorScale" priority="161">
      <colorScale>
        <cfvo type="min"/>
        <cfvo type="percentile" val="50"/>
        <cfvo type="max"/>
        <color rgb="FF63BE7B"/>
        <color rgb="FFFFEB84"/>
        <color rgb="FFF8696B"/>
      </colorScale>
    </cfRule>
    <cfRule type="colorScale" priority="162">
      <colorScale>
        <cfvo type="min"/>
        <cfvo type="percentile" val="50"/>
        <cfvo type="max"/>
        <color rgb="FFF8696B"/>
        <color rgb="FFFFEB84"/>
        <color rgb="FF63BE7B"/>
      </colorScale>
    </cfRule>
  </conditionalFormatting>
  <conditionalFormatting sqref="G76:AE79">
    <cfRule type="colorScale" priority="121">
      <colorScale>
        <cfvo type="min"/>
        <cfvo type="percentile" val="50"/>
        <cfvo type="max"/>
        <color rgb="FF63BE7B"/>
        <color rgb="FFFFEB84"/>
        <color rgb="FFF8696B"/>
      </colorScale>
    </cfRule>
    <cfRule type="colorScale" priority="122">
      <colorScale>
        <cfvo type="min"/>
        <cfvo type="percentile" val="50"/>
        <cfvo type="max"/>
        <color rgb="FFF8696B"/>
        <color rgb="FFFFEB84"/>
        <color rgb="FF63BE7B"/>
      </colorScale>
    </cfRule>
  </conditionalFormatting>
  <conditionalFormatting sqref="G76:AE83">
    <cfRule type="colorScale" priority="79">
      <colorScale>
        <cfvo type="min"/>
        <cfvo type="percentile" val="50"/>
        <cfvo type="max"/>
        <color rgb="FF63BE7B"/>
        <color rgb="FFFFEB84"/>
        <color rgb="FFF8696B"/>
      </colorScale>
    </cfRule>
    <cfRule type="colorScale" priority="80">
      <colorScale>
        <cfvo type="min"/>
        <cfvo type="percentile" val="50"/>
        <cfvo type="max"/>
        <color rgb="FFF8696B"/>
        <color rgb="FFFFEB84"/>
        <color rgb="FF63BE7B"/>
      </colorScale>
    </cfRule>
  </conditionalFormatting>
  <conditionalFormatting sqref="G84:AE87">
    <cfRule type="colorScale" priority="43">
      <colorScale>
        <cfvo type="min"/>
        <cfvo type="percentile" val="50"/>
        <cfvo type="max"/>
        <color rgb="FF63BE7B"/>
        <color rgb="FFFFEB84"/>
        <color rgb="FFF8696B"/>
      </colorScale>
    </cfRule>
    <cfRule type="colorScale" priority="44">
      <colorScale>
        <cfvo type="min"/>
        <cfvo type="percentile" val="50"/>
        <cfvo type="max"/>
        <color rgb="FFF8696B"/>
        <color rgb="FFFFEB84"/>
        <color rgb="FF63BE7B"/>
      </colorScale>
    </cfRule>
  </conditionalFormatting>
  <conditionalFormatting sqref="G104:AE105">
    <cfRule type="colorScale" priority="167">
      <colorScale>
        <cfvo type="min"/>
        <cfvo type="percentile" val="50"/>
        <cfvo type="max"/>
        <color rgb="FF63BE7B"/>
        <color rgb="FFFFEB84"/>
        <color rgb="FFF8696B"/>
      </colorScale>
    </cfRule>
    <cfRule type="colorScale" priority="168">
      <colorScale>
        <cfvo type="min"/>
        <cfvo type="percentile" val="50"/>
        <cfvo type="max"/>
        <color rgb="FFF8696B"/>
        <color rgb="FFFFEB84"/>
        <color rgb="FF63BE7B"/>
      </colorScale>
    </cfRule>
  </conditionalFormatting>
  <conditionalFormatting sqref="G110:AE113">
    <cfRule type="colorScale" priority="97">
      <colorScale>
        <cfvo type="min"/>
        <cfvo type="percentile" val="50"/>
        <cfvo type="max"/>
        <color rgb="FF63BE7B"/>
        <color rgb="FFFFEB84"/>
        <color rgb="FFF8696B"/>
      </colorScale>
    </cfRule>
    <cfRule type="colorScale" priority="98">
      <colorScale>
        <cfvo type="min"/>
        <cfvo type="percentile" val="50"/>
        <cfvo type="max"/>
        <color rgb="FFF8696B"/>
        <color rgb="FFFFEB84"/>
        <color rgb="FF63BE7B"/>
      </colorScale>
    </cfRule>
  </conditionalFormatting>
  <conditionalFormatting sqref="G112:AE113">
    <cfRule type="colorScale" priority="85">
      <colorScale>
        <cfvo type="min"/>
        <cfvo type="percentile" val="50"/>
        <cfvo type="max"/>
        <color rgb="FF63BE7B"/>
        <color rgb="FFFFEB84"/>
        <color rgb="FFF8696B"/>
      </colorScale>
    </cfRule>
    <cfRule type="colorScale" priority="86">
      <colorScale>
        <cfvo type="min"/>
        <cfvo type="percentile" val="50"/>
        <cfvo type="max"/>
        <color rgb="FFF8696B"/>
        <color rgb="FFFFEB84"/>
        <color rgb="FF63BE7B"/>
      </colorScale>
    </cfRule>
  </conditionalFormatting>
  <conditionalFormatting sqref="G117:AE117 O114:AE114 I115:AE115 N116:AE116">
    <cfRule type="colorScale" priority="25">
      <colorScale>
        <cfvo type="min"/>
        <cfvo type="percentile" val="50"/>
        <cfvo type="max"/>
        <color rgb="FF63BE7B"/>
        <color rgb="FFFFEB84"/>
        <color rgb="FFF8696B"/>
      </colorScale>
    </cfRule>
    <cfRule type="colorScale" priority="26">
      <colorScale>
        <cfvo type="min"/>
        <cfvo type="percentile" val="50"/>
        <cfvo type="max"/>
        <color rgb="FFF8696B"/>
        <color rgb="FFFFEB84"/>
        <color rgb="FF63BE7B"/>
      </colorScale>
    </cfRule>
  </conditionalFormatting>
  <conditionalFormatting sqref="G118:AE121">
    <cfRule type="colorScale" priority="23">
      <colorScale>
        <cfvo type="min"/>
        <cfvo type="percentile" val="50"/>
        <cfvo type="max"/>
        <color rgb="FF63BE7B"/>
        <color rgb="FFFFEB84"/>
        <color rgb="FFF8696B"/>
      </colorScale>
    </cfRule>
    <cfRule type="colorScale" priority="24">
      <colorScale>
        <cfvo type="min"/>
        <cfvo type="percentile" val="50"/>
        <cfvo type="max"/>
        <color rgb="FFF8696B"/>
        <color rgb="FFFFEB84"/>
        <color rgb="FF63BE7B"/>
      </colorScale>
    </cfRule>
    <cfRule type="colorScale" priority="119">
      <colorScale>
        <cfvo type="min"/>
        <cfvo type="percentile" val="50"/>
        <cfvo type="max"/>
        <color rgb="FF63BE7B"/>
        <color rgb="FFFFEB84"/>
        <color rgb="FFF8696B"/>
      </colorScale>
    </cfRule>
    <cfRule type="colorScale" priority="120">
      <colorScale>
        <cfvo type="min"/>
        <cfvo type="percentile" val="50"/>
        <cfvo type="max"/>
        <color rgb="FFF8696B"/>
        <color rgb="FFFFEB84"/>
        <color rgb="FF63BE7B"/>
      </colorScale>
    </cfRule>
  </conditionalFormatting>
  <conditionalFormatting sqref="G122:AE125">
    <cfRule type="colorScale" priority="151">
      <colorScale>
        <cfvo type="min"/>
        <cfvo type="percentile" val="50"/>
        <cfvo type="max"/>
        <color rgb="FF63BE7B"/>
        <color rgb="FFFFEB84"/>
        <color rgb="FFF8696B"/>
      </colorScale>
    </cfRule>
    <cfRule type="colorScale" priority="152">
      <colorScale>
        <cfvo type="min"/>
        <cfvo type="percentile" val="50"/>
        <cfvo type="max"/>
        <color rgb="FFF8696B"/>
        <color rgb="FFFFEB84"/>
        <color rgb="FF63BE7B"/>
      </colorScale>
    </cfRule>
  </conditionalFormatting>
  <conditionalFormatting sqref="G126:AE129">
    <cfRule type="colorScale" priority="41">
      <colorScale>
        <cfvo type="min"/>
        <cfvo type="percentile" val="50"/>
        <cfvo type="max"/>
        <color rgb="FF63BE7B"/>
        <color rgb="FFFFEB84"/>
        <color rgb="FFF8696B"/>
      </colorScale>
    </cfRule>
    <cfRule type="colorScale" priority="42">
      <colorScale>
        <cfvo type="min"/>
        <cfvo type="percentile" val="50"/>
        <cfvo type="max"/>
        <color rgb="FFF8696B"/>
        <color rgb="FFFFEB84"/>
        <color rgb="FF63BE7B"/>
      </colorScale>
    </cfRule>
    <cfRule type="colorScale" priority="93">
      <colorScale>
        <cfvo type="min"/>
        <cfvo type="percentile" val="50"/>
        <cfvo type="max"/>
        <color rgb="FF63BE7B"/>
        <color rgb="FFFFEB84"/>
        <color rgb="FFF8696B"/>
      </colorScale>
    </cfRule>
    <cfRule type="colorScale" priority="94">
      <colorScale>
        <cfvo type="min"/>
        <cfvo type="percentile" val="50"/>
        <cfvo type="max"/>
        <color rgb="FFF8696B"/>
        <color rgb="FFFFEB84"/>
        <color rgb="FF63BE7B"/>
      </colorScale>
    </cfRule>
  </conditionalFormatting>
  <conditionalFormatting sqref="G130:AE133">
    <cfRule type="colorScale" priority="843">
      <colorScale>
        <cfvo type="min"/>
        <cfvo type="percentile" val="50"/>
        <cfvo type="max"/>
        <color rgb="FF63BE7B"/>
        <color rgb="FFFFEB84"/>
        <color rgb="FFF8696B"/>
      </colorScale>
    </cfRule>
    <cfRule type="colorScale" priority="844">
      <colorScale>
        <cfvo type="min"/>
        <cfvo type="percentile" val="50"/>
        <cfvo type="max"/>
        <color rgb="FFF8696B"/>
        <color rgb="FFFFEB84"/>
        <color rgb="FF63BE7B"/>
      </colorScale>
    </cfRule>
  </conditionalFormatting>
  <conditionalFormatting sqref="G134:AE137">
    <cfRule type="colorScale" priority="21">
      <colorScale>
        <cfvo type="min"/>
        <cfvo type="percentile" val="50"/>
        <cfvo type="max"/>
        <color rgb="FF63BE7B"/>
        <color rgb="FFFFEB84"/>
        <color rgb="FFF8696B"/>
      </colorScale>
    </cfRule>
    <cfRule type="colorScale" priority="22">
      <colorScale>
        <cfvo type="min"/>
        <cfvo type="percentile" val="50"/>
        <cfvo type="max"/>
        <color rgb="FFF8696B"/>
        <color rgb="FFFFEB84"/>
        <color rgb="FF63BE7B"/>
      </colorScale>
    </cfRule>
    <cfRule type="colorScale" priority="169">
      <colorScale>
        <cfvo type="min"/>
        <cfvo type="percentile" val="50"/>
        <cfvo type="max"/>
        <color rgb="FF63BE7B"/>
        <color rgb="FFFFEB84"/>
        <color rgb="FFF8696B"/>
      </colorScale>
    </cfRule>
    <cfRule type="colorScale" priority="170">
      <colorScale>
        <cfvo type="min"/>
        <cfvo type="percentile" val="50"/>
        <cfvo type="max"/>
        <color rgb="FFF8696B"/>
        <color rgb="FFFFEB84"/>
        <color rgb="FF63BE7B"/>
      </colorScale>
    </cfRule>
  </conditionalFormatting>
  <conditionalFormatting sqref="G142:AE143">
    <cfRule type="colorScale" priority="165">
      <colorScale>
        <cfvo type="min"/>
        <cfvo type="percentile" val="50"/>
        <cfvo type="max"/>
        <color rgb="FF63BE7B"/>
        <color rgb="FFFFEB84"/>
        <color rgb="FFF8696B"/>
      </colorScale>
    </cfRule>
    <cfRule type="colorScale" priority="166">
      <colorScale>
        <cfvo type="min"/>
        <cfvo type="percentile" val="50"/>
        <cfvo type="max"/>
        <color rgb="FFF8696B"/>
        <color rgb="FFFFEB84"/>
        <color rgb="FF63BE7B"/>
      </colorScale>
    </cfRule>
  </conditionalFormatting>
  <conditionalFormatting sqref="G142:AE145">
    <cfRule type="colorScale" priority="87">
      <colorScale>
        <cfvo type="min"/>
        <cfvo type="percentile" val="50"/>
        <cfvo type="max"/>
        <color rgb="FF63BE7B"/>
        <color rgb="FFFFEB84"/>
        <color rgb="FFF8696B"/>
      </colorScale>
    </cfRule>
    <cfRule type="colorScale" priority="88">
      <colorScale>
        <cfvo type="min"/>
        <cfvo type="percentile" val="50"/>
        <cfvo type="max"/>
        <color rgb="FFF8696B"/>
        <color rgb="FFFFEB84"/>
        <color rgb="FF63BE7B"/>
      </colorScale>
    </cfRule>
  </conditionalFormatting>
  <conditionalFormatting sqref="G144:AE149 G102:AE103 G106:AE111 G117:AE117 G152:AE153 G172:AE189 K148:AE153 G138:AE141 G122:AE125 G162:AE163 K162:AE171 G130:AE133 O114:AE114 I115:AE115 N116:AE116">
    <cfRule type="colorScale" priority="802">
      <colorScale>
        <cfvo type="min"/>
        <cfvo type="percentile" val="50"/>
        <cfvo type="max"/>
        <color rgb="FF63BE7B"/>
        <color rgb="FFFFEB84"/>
        <color rgb="FFF8696B"/>
      </colorScale>
    </cfRule>
    <cfRule type="colorScale" priority="809">
      <colorScale>
        <cfvo type="min"/>
        <cfvo type="percentile" val="50"/>
        <cfvo type="max"/>
        <color rgb="FFF8696B"/>
        <color rgb="FFFFEB84"/>
        <color rgb="FF63BE7B"/>
      </colorScale>
    </cfRule>
  </conditionalFormatting>
  <conditionalFormatting sqref="G150:AE151">
    <cfRule type="colorScale" priority="83">
      <colorScale>
        <cfvo type="min"/>
        <cfvo type="percentile" val="50"/>
        <cfvo type="max"/>
        <color rgb="FF63BE7B"/>
        <color rgb="FFFFEB84"/>
        <color rgb="FFF8696B"/>
      </colorScale>
    </cfRule>
    <cfRule type="colorScale" priority="84">
      <colorScale>
        <cfvo type="min"/>
        <cfvo type="percentile" val="50"/>
        <cfvo type="max"/>
        <color rgb="FFF8696B"/>
        <color rgb="FFFFEB84"/>
        <color rgb="FF63BE7B"/>
      </colorScale>
    </cfRule>
  </conditionalFormatting>
  <conditionalFormatting sqref="G154:AE155 K156:AE161">
    <cfRule type="colorScale" priority="17">
      <colorScale>
        <cfvo type="min"/>
        <cfvo type="percentile" val="50"/>
        <cfvo type="max"/>
        <color rgb="FF63BE7B"/>
        <color rgb="FFFFEB84"/>
        <color rgb="FFF8696B"/>
      </colorScale>
    </cfRule>
    <cfRule type="colorScale" priority="18">
      <colorScale>
        <cfvo type="min"/>
        <cfvo type="percentile" val="50"/>
        <cfvo type="max"/>
        <color rgb="FFF8696B"/>
        <color rgb="FFFFEB84"/>
        <color rgb="FF63BE7B"/>
      </colorScale>
    </cfRule>
  </conditionalFormatting>
  <conditionalFormatting sqref="G182:AE185">
    <cfRule type="colorScale" priority="149">
      <colorScale>
        <cfvo type="min"/>
        <cfvo type="percentile" val="50"/>
        <cfvo type="max"/>
        <color rgb="FF63BE7B"/>
        <color rgb="FFFFEB84"/>
        <color rgb="FFF8696B"/>
      </colorScale>
    </cfRule>
    <cfRule type="colorScale" priority="150">
      <colorScale>
        <cfvo type="min"/>
        <cfvo type="percentile" val="50"/>
        <cfvo type="max"/>
        <color rgb="FFF8696B"/>
        <color rgb="FFFFEB84"/>
        <color rgb="FF63BE7B"/>
      </colorScale>
    </cfRule>
  </conditionalFormatting>
  <conditionalFormatting sqref="G186:AE189">
    <cfRule type="colorScale" priority="127">
      <colorScale>
        <cfvo type="min"/>
        <cfvo type="percentile" val="50"/>
        <cfvo type="max"/>
        <color rgb="FF63BE7B"/>
        <color rgb="FFFFEB84"/>
        <color rgb="FFF8696B"/>
      </colorScale>
    </cfRule>
    <cfRule type="colorScale" priority="128">
      <colorScale>
        <cfvo type="min"/>
        <cfvo type="percentile" val="50"/>
        <cfvo type="max"/>
        <color rgb="FFF8696B"/>
        <color rgb="FFFFEB84"/>
        <color rgb="FF63BE7B"/>
      </colorScale>
    </cfRule>
  </conditionalFormatting>
  <conditionalFormatting sqref="G190:AE193">
    <cfRule type="colorScale" priority="67">
      <colorScale>
        <cfvo type="min"/>
        <cfvo type="percentile" val="50"/>
        <cfvo type="max"/>
        <color rgb="FF63BE7B"/>
        <color rgb="FFFFEB84"/>
        <color rgb="FFF8696B"/>
      </colorScale>
    </cfRule>
    <cfRule type="colorScale" priority="68">
      <colorScale>
        <cfvo type="min"/>
        <cfvo type="percentile" val="50"/>
        <cfvo type="max"/>
        <color rgb="FFF8696B"/>
        <color rgb="FFFFEB84"/>
        <color rgb="FF63BE7B"/>
      </colorScale>
    </cfRule>
    <cfRule type="colorScale" priority="115">
      <colorScale>
        <cfvo type="min"/>
        <cfvo type="percentile" val="50"/>
        <cfvo type="max"/>
        <color rgb="FF63BE7B"/>
        <color rgb="FFFFEB84"/>
        <color rgb="FFF8696B"/>
      </colorScale>
    </cfRule>
    <cfRule type="colorScale" priority="116">
      <colorScale>
        <cfvo type="min"/>
        <cfvo type="percentile" val="50"/>
        <cfvo type="max"/>
        <color rgb="FFF8696B"/>
        <color rgb="FFFFEB84"/>
        <color rgb="FF63BE7B"/>
      </colorScale>
    </cfRule>
  </conditionalFormatting>
  <conditionalFormatting sqref="G194:AE197">
    <cfRule type="colorScale" priority="49">
      <colorScale>
        <cfvo type="min"/>
        <cfvo type="percentile" val="50"/>
        <cfvo type="max"/>
        <color rgb="FF63BE7B"/>
        <color rgb="FFFFEB84"/>
        <color rgb="FFF8696B"/>
      </colorScale>
    </cfRule>
    <cfRule type="colorScale" priority="50">
      <colorScale>
        <cfvo type="min"/>
        <cfvo type="percentile" val="50"/>
        <cfvo type="max"/>
        <color rgb="FFF8696B"/>
        <color rgb="FFFFEB84"/>
        <color rgb="FF63BE7B"/>
      </colorScale>
    </cfRule>
    <cfRule type="colorScale" priority="125">
      <colorScale>
        <cfvo type="min"/>
        <cfvo type="percentile" val="50"/>
        <cfvo type="max"/>
        <color rgb="FF63BE7B"/>
        <color rgb="FFFFEB84"/>
        <color rgb="FFF8696B"/>
      </colorScale>
    </cfRule>
    <cfRule type="colorScale" priority="126">
      <colorScale>
        <cfvo type="min"/>
        <cfvo type="percentile" val="50"/>
        <cfvo type="max"/>
        <color rgb="FFF8696B"/>
        <color rgb="FFFFEB84"/>
        <color rgb="FF63BE7B"/>
      </colorScale>
    </cfRule>
  </conditionalFormatting>
  <conditionalFormatting sqref="G198:AE199">
    <cfRule type="colorScale" priority="145">
      <colorScale>
        <cfvo type="min"/>
        <cfvo type="percentile" val="50"/>
        <cfvo type="max"/>
        <color rgb="FF63BE7B"/>
        <color rgb="FFFFEB84"/>
        <color rgb="FFF8696B"/>
      </colorScale>
    </cfRule>
    <cfRule type="colorScale" priority="146">
      <colorScale>
        <cfvo type="min"/>
        <cfvo type="percentile" val="50"/>
        <cfvo type="max"/>
        <color rgb="FFF8696B"/>
        <color rgb="FFFFEB84"/>
        <color rgb="FF63BE7B"/>
      </colorScale>
    </cfRule>
  </conditionalFormatting>
  <conditionalFormatting sqref="G198:AE201">
    <cfRule type="colorScale" priority="39">
      <colorScale>
        <cfvo type="min"/>
        <cfvo type="percentile" val="50"/>
        <cfvo type="max"/>
        <color rgb="FF63BE7B"/>
        <color rgb="FFFFEB84"/>
        <color rgb="FFF8696B"/>
      </colorScale>
    </cfRule>
    <cfRule type="colorScale" priority="40">
      <colorScale>
        <cfvo type="min"/>
        <cfvo type="percentile" val="50"/>
        <cfvo type="max"/>
        <color rgb="FFF8696B"/>
        <color rgb="FFFFEB84"/>
        <color rgb="FF63BE7B"/>
      </colorScale>
    </cfRule>
  </conditionalFormatting>
  <conditionalFormatting sqref="G200:AE205">
    <cfRule type="colorScale" priority="143">
      <colorScale>
        <cfvo type="min"/>
        <cfvo type="percentile" val="50"/>
        <cfvo type="max"/>
        <color rgb="FF63BE7B"/>
        <color rgb="FFFFEB84"/>
        <color rgb="FFF8696B"/>
      </colorScale>
    </cfRule>
    <cfRule type="colorScale" priority="144">
      <colorScale>
        <cfvo type="min"/>
        <cfvo type="percentile" val="50"/>
        <cfvo type="max"/>
        <color rgb="FFF8696B"/>
        <color rgb="FFFFEB84"/>
        <color rgb="FF63BE7B"/>
      </colorScale>
    </cfRule>
  </conditionalFormatting>
  <conditionalFormatting sqref="G202:AE205">
    <cfRule type="colorScale" priority="47">
      <colorScale>
        <cfvo type="min"/>
        <cfvo type="percentile" val="50"/>
        <cfvo type="max"/>
        <color rgb="FF63BE7B"/>
        <color rgb="FFFFEB84"/>
        <color rgb="FFF8696B"/>
      </colorScale>
    </cfRule>
    <cfRule type="colorScale" priority="48">
      <colorScale>
        <cfvo type="min"/>
        <cfvo type="percentile" val="50"/>
        <cfvo type="max"/>
        <color rgb="FFF8696B"/>
        <color rgb="FFFFEB84"/>
        <color rgb="FF63BE7B"/>
      </colorScale>
    </cfRule>
  </conditionalFormatting>
  <conditionalFormatting sqref="G206:AE207">
    <cfRule type="colorScale" priority="65">
      <colorScale>
        <cfvo type="min"/>
        <cfvo type="percentile" val="50"/>
        <cfvo type="max"/>
        <color rgb="FF63BE7B"/>
        <color rgb="FFFFEB84"/>
        <color rgb="FFF8696B"/>
      </colorScale>
    </cfRule>
    <cfRule type="colorScale" priority="66">
      <colorScale>
        <cfvo type="min"/>
        <cfvo type="percentile" val="50"/>
        <cfvo type="max"/>
        <color rgb="FFF8696B"/>
        <color rgb="FFFFEB84"/>
        <color rgb="FF63BE7B"/>
      </colorScale>
    </cfRule>
  </conditionalFormatting>
  <conditionalFormatting sqref="G206:AE217">
    <cfRule type="colorScale" priority="141">
      <colorScale>
        <cfvo type="min"/>
        <cfvo type="percentile" val="50"/>
        <cfvo type="max"/>
        <color rgb="FF63BE7B"/>
        <color rgb="FFFFEB84"/>
        <color rgb="FFF8696B"/>
      </colorScale>
    </cfRule>
    <cfRule type="colorScale" priority="142">
      <colorScale>
        <cfvo type="min"/>
        <cfvo type="percentile" val="50"/>
        <cfvo type="max"/>
        <color rgb="FFF8696B"/>
        <color rgb="FFFFEB84"/>
        <color rgb="FF63BE7B"/>
      </colorScale>
    </cfRule>
  </conditionalFormatting>
  <conditionalFormatting sqref="G208:AE217">
    <cfRule type="colorScale" priority="63">
      <colorScale>
        <cfvo type="min"/>
        <cfvo type="percentile" val="50"/>
        <cfvo type="max"/>
        <color rgb="FF63BE7B"/>
        <color rgb="FFFFEB84"/>
        <color rgb="FFF8696B"/>
      </colorScale>
    </cfRule>
    <cfRule type="colorScale" priority="64">
      <colorScale>
        <cfvo type="min"/>
        <cfvo type="percentile" val="50"/>
        <cfvo type="max"/>
        <color rgb="FFF8696B"/>
        <color rgb="FFFFEB84"/>
        <color rgb="FF63BE7B"/>
      </colorScale>
    </cfRule>
  </conditionalFormatting>
  <conditionalFormatting sqref="G218:AE221">
    <cfRule type="colorScale" priority="139">
      <colorScale>
        <cfvo type="min"/>
        <cfvo type="percentile" val="50"/>
        <cfvo type="max"/>
        <color rgb="FF63BE7B"/>
        <color rgb="FFFFEB84"/>
        <color rgb="FFF8696B"/>
      </colorScale>
    </cfRule>
    <cfRule type="colorScale" priority="140">
      <colorScale>
        <cfvo type="min"/>
        <cfvo type="percentile" val="50"/>
        <cfvo type="max"/>
        <color rgb="FFF8696B"/>
        <color rgb="FFFFEB84"/>
        <color rgb="FF63BE7B"/>
      </colorScale>
    </cfRule>
  </conditionalFormatting>
  <conditionalFormatting sqref="G218:AE225">
    <cfRule type="colorScale" priority="61">
      <colorScale>
        <cfvo type="min"/>
        <cfvo type="percentile" val="50"/>
        <cfvo type="max"/>
        <color rgb="FF63BE7B"/>
        <color rgb="FFFFEB84"/>
        <color rgb="FFF8696B"/>
      </colorScale>
    </cfRule>
    <cfRule type="colorScale" priority="62">
      <colorScale>
        <cfvo type="min"/>
        <cfvo type="percentile" val="50"/>
        <cfvo type="max"/>
        <color rgb="FFF8696B"/>
        <color rgb="FFFFEB84"/>
        <color rgb="FF63BE7B"/>
      </colorScale>
    </cfRule>
  </conditionalFormatting>
  <conditionalFormatting sqref="G222:AE225">
    <cfRule type="colorScale" priority="137">
      <colorScale>
        <cfvo type="min"/>
        <cfvo type="percentile" val="50"/>
        <cfvo type="max"/>
        <color rgb="FF63BE7B"/>
        <color rgb="FFFFEB84"/>
        <color rgb="FFF8696B"/>
      </colorScale>
    </cfRule>
    <cfRule type="colorScale" priority="138">
      <colorScale>
        <cfvo type="min"/>
        <cfvo type="percentile" val="50"/>
        <cfvo type="max"/>
        <color rgb="FFF8696B"/>
        <color rgb="FFFFEB84"/>
        <color rgb="FF63BE7B"/>
      </colorScale>
    </cfRule>
  </conditionalFormatting>
  <conditionalFormatting sqref="G226:AE229">
    <cfRule type="colorScale" priority="59">
      <colorScale>
        <cfvo type="min"/>
        <cfvo type="percentile" val="50"/>
        <cfvo type="max"/>
        <color rgb="FF63BE7B"/>
        <color rgb="FFFFEB84"/>
        <color rgb="FFF8696B"/>
      </colorScale>
    </cfRule>
    <cfRule type="colorScale" priority="60">
      <colorScale>
        <cfvo type="min"/>
        <cfvo type="percentile" val="50"/>
        <cfvo type="max"/>
        <color rgb="FFF8696B"/>
        <color rgb="FFFFEB84"/>
        <color rgb="FF63BE7B"/>
      </colorScale>
    </cfRule>
    <cfRule type="colorScale" priority="123">
      <colorScale>
        <cfvo type="min"/>
        <cfvo type="percentile" val="50"/>
        <cfvo type="max"/>
        <color rgb="FF63BE7B"/>
        <color rgb="FFFFEB84"/>
        <color rgb="FFF8696B"/>
      </colorScale>
    </cfRule>
    <cfRule type="colorScale" priority="124">
      <colorScale>
        <cfvo type="min"/>
        <cfvo type="percentile" val="50"/>
        <cfvo type="max"/>
        <color rgb="FFF8696B"/>
        <color rgb="FFFFEB84"/>
        <color rgb="FF63BE7B"/>
      </colorScale>
    </cfRule>
  </conditionalFormatting>
  <conditionalFormatting sqref="G230:AE233">
    <cfRule type="colorScale" priority="27">
      <colorScale>
        <cfvo type="min"/>
        <cfvo type="percentile" val="50"/>
        <cfvo type="max"/>
        <color rgb="FF63BE7B"/>
        <color rgb="FFFFEB84"/>
        <color rgb="FFF8696B"/>
      </colorScale>
    </cfRule>
    <cfRule type="colorScale" priority="28">
      <colorScale>
        <cfvo type="min"/>
        <cfvo type="percentile" val="50"/>
        <cfvo type="max"/>
        <color rgb="FFF8696B"/>
        <color rgb="FFFFEB84"/>
        <color rgb="FF63BE7B"/>
      </colorScale>
    </cfRule>
    <cfRule type="colorScale" priority="113">
      <colorScale>
        <cfvo type="min"/>
        <cfvo type="percentile" val="50"/>
        <cfvo type="max"/>
        <color rgb="FF63BE7B"/>
        <color rgb="FFFFEB84"/>
        <color rgb="FFF8696B"/>
      </colorScale>
    </cfRule>
    <cfRule type="colorScale" priority="114">
      <colorScale>
        <cfvo type="min"/>
        <cfvo type="percentile" val="50"/>
        <cfvo type="max"/>
        <color rgb="FFF8696B"/>
        <color rgb="FFFFEB84"/>
        <color rgb="FF63BE7B"/>
      </colorScale>
    </cfRule>
  </conditionalFormatting>
  <conditionalFormatting sqref="G234:AE237">
    <cfRule type="colorScale" priority="29">
      <colorScale>
        <cfvo type="min"/>
        <cfvo type="percentile" val="50"/>
        <cfvo type="max"/>
        <color rgb="FF63BE7B"/>
        <color rgb="FFFFEB84"/>
        <color rgb="FFF8696B"/>
      </colorScale>
    </cfRule>
    <cfRule type="colorScale" priority="30">
      <colorScale>
        <cfvo type="min"/>
        <cfvo type="percentile" val="50"/>
        <cfvo type="max"/>
        <color rgb="FFF8696B"/>
        <color rgb="FFFFEB84"/>
        <color rgb="FF63BE7B"/>
      </colorScale>
    </cfRule>
    <cfRule type="colorScale" priority="135">
      <colorScale>
        <cfvo type="min"/>
        <cfvo type="percentile" val="50"/>
        <cfvo type="max"/>
        <color rgb="FF63BE7B"/>
        <color rgb="FFFFEB84"/>
        <color rgb="FFF8696B"/>
      </colorScale>
    </cfRule>
    <cfRule type="colorScale" priority="136">
      <colorScale>
        <cfvo type="min"/>
        <cfvo type="percentile" val="50"/>
        <cfvo type="max"/>
        <color rgb="FFF8696B"/>
        <color rgb="FFFFEB84"/>
        <color rgb="FF63BE7B"/>
      </colorScale>
    </cfRule>
  </conditionalFormatting>
  <conditionalFormatting sqref="G238:AE239">
    <cfRule type="colorScale" priority="133">
      <colorScale>
        <cfvo type="min"/>
        <cfvo type="percentile" val="50"/>
        <cfvo type="max"/>
        <color rgb="FF63BE7B"/>
        <color rgb="FFFFEB84"/>
        <color rgb="FFF8696B"/>
      </colorScale>
    </cfRule>
    <cfRule type="colorScale" priority="134">
      <colorScale>
        <cfvo type="min"/>
        <cfvo type="percentile" val="50"/>
        <cfvo type="max"/>
        <color rgb="FFF8696B"/>
        <color rgb="FFFFEB84"/>
        <color rgb="FF63BE7B"/>
      </colorScale>
    </cfRule>
  </conditionalFormatting>
  <conditionalFormatting sqref="G238:AE241">
    <cfRule type="colorScale" priority="37">
      <colorScale>
        <cfvo type="min"/>
        <cfvo type="percentile" val="50"/>
        <cfvo type="max"/>
        <color rgb="FF63BE7B"/>
        <color rgb="FFFFEB84"/>
        <color rgb="FFF8696B"/>
      </colorScale>
    </cfRule>
    <cfRule type="colorScale" priority="38">
      <colorScale>
        <cfvo type="min"/>
        <cfvo type="percentile" val="50"/>
        <cfvo type="max"/>
        <color rgb="FFF8696B"/>
        <color rgb="FFFFEB84"/>
        <color rgb="FF63BE7B"/>
      </colorScale>
    </cfRule>
  </conditionalFormatting>
  <conditionalFormatting sqref="G240:AE241 G246:AE249">
    <cfRule type="colorScale" priority="810">
      <colorScale>
        <cfvo type="min"/>
        <cfvo type="percentile" val="50"/>
        <cfvo type="max"/>
        <color rgb="FF63BE7B"/>
        <color rgb="FFFFEB84"/>
        <color rgb="FFF8696B"/>
      </colorScale>
    </cfRule>
    <cfRule type="colorScale" priority="812">
      <colorScale>
        <cfvo type="min"/>
        <cfvo type="percentile" val="50"/>
        <cfvo type="max"/>
        <color rgb="FFF8696B"/>
        <color rgb="FFFFEB84"/>
        <color rgb="FF63BE7B"/>
      </colorScale>
    </cfRule>
  </conditionalFormatting>
  <conditionalFormatting sqref="G242:AE245">
    <cfRule type="colorScale" priority="55">
      <colorScale>
        <cfvo type="min"/>
        <cfvo type="percentile" val="50"/>
        <cfvo type="max"/>
        <color rgb="FF63BE7B"/>
        <color rgb="FFFFEB84"/>
        <color rgb="FFF8696B"/>
      </colorScale>
    </cfRule>
    <cfRule type="colorScale" priority="56">
      <colorScale>
        <cfvo type="min"/>
        <cfvo type="percentile" val="50"/>
        <cfvo type="max"/>
        <color rgb="FFF8696B"/>
        <color rgb="FFFFEB84"/>
        <color rgb="FF63BE7B"/>
      </colorScale>
    </cfRule>
    <cfRule type="colorScale" priority="91">
      <colorScale>
        <cfvo type="min"/>
        <cfvo type="percentile" val="50"/>
        <cfvo type="max"/>
        <color rgb="FF63BE7B"/>
        <color rgb="FFFFEB84"/>
        <color rgb="FFF8696B"/>
      </colorScale>
    </cfRule>
    <cfRule type="colorScale" priority="92">
      <colorScale>
        <cfvo type="min"/>
        <cfvo type="percentile" val="50"/>
        <cfvo type="max"/>
        <color rgb="FFF8696B"/>
        <color rgb="FFFFEB84"/>
        <color rgb="FF63BE7B"/>
      </colorScale>
    </cfRule>
  </conditionalFormatting>
  <conditionalFormatting sqref="G246:AE247">
    <cfRule type="colorScale" priority="53">
      <colorScale>
        <cfvo type="min"/>
        <cfvo type="percentile" val="50"/>
        <cfvo type="max"/>
        <color rgb="FF63BE7B"/>
        <color rgb="FFFFEB84"/>
        <color rgb="FFF8696B"/>
      </colorScale>
    </cfRule>
    <cfRule type="colorScale" priority="54">
      <colorScale>
        <cfvo type="min"/>
        <cfvo type="percentile" val="50"/>
        <cfvo type="max"/>
        <color rgb="FFF8696B"/>
        <color rgb="FFFFEB84"/>
        <color rgb="FF63BE7B"/>
      </colorScale>
    </cfRule>
  </conditionalFormatting>
  <conditionalFormatting sqref="G250:AE253">
    <cfRule type="colorScale" priority="19">
      <colorScale>
        <cfvo type="min"/>
        <cfvo type="percentile" val="50"/>
        <cfvo type="max"/>
        <color rgb="FF63BE7B"/>
        <color rgb="FFFFEB84"/>
        <color rgb="FFF8696B"/>
      </colorScale>
    </cfRule>
    <cfRule type="colorScale" priority="20">
      <colorScale>
        <cfvo type="min"/>
        <cfvo type="percentile" val="50"/>
        <cfvo type="max"/>
        <color rgb="FFF8696B"/>
        <color rgb="FFFFEB84"/>
        <color rgb="FF63BE7B"/>
      </colorScale>
    </cfRule>
    <cfRule type="colorScale" priority="129">
      <colorScale>
        <cfvo type="min"/>
        <cfvo type="percentile" val="50"/>
        <cfvo type="max"/>
        <color rgb="FF63BE7B"/>
        <color rgb="FFFFEB84"/>
        <color rgb="FFF8696B"/>
      </colorScale>
    </cfRule>
    <cfRule type="colorScale" priority="130">
      <colorScale>
        <cfvo type="min"/>
        <cfvo type="percentile" val="50"/>
        <cfvo type="max"/>
        <color rgb="FFF8696B"/>
        <color rgb="FFFFEB84"/>
        <color rgb="FF63BE7B"/>
      </colorScale>
    </cfRule>
  </conditionalFormatting>
  <conditionalFormatting sqref="G254:AE289">
    <cfRule type="colorScale" priority="816">
      <colorScale>
        <cfvo type="min"/>
        <cfvo type="percentile" val="50"/>
        <cfvo type="max"/>
        <color rgb="FF63BE7B"/>
        <color rgb="FFFFEB84"/>
        <color rgb="FFF8696B"/>
      </colorScale>
    </cfRule>
    <cfRule type="colorScale" priority="818">
      <colorScale>
        <cfvo type="min"/>
        <cfvo type="percentile" val="50"/>
        <cfvo type="max"/>
        <color rgb="FFF8696B"/>
        <color rgb="FFFFEB84"/>
        <color rgb="FF63BE7B"/>
      </colorScale>
    </cfRule>
  </conditionalFormatting>
  <conditionalFormatting sqref="K156:AE161">
    <cfRule type="colorScale" priority="15">
      <colorScale>
        <cfvo type="min"/>
        <cfvo type="percentile" val="50"/>
        <cfvo type="max"/>
        <color rgb="FF63BE7B"/>
        <color rgb="FFFFEB84"/>
        <color rgb="FFF8696B"/>
      </colorScale>
    </cfRule>
    <cfRule type="colorScale" priority="16">
      <colorScale>
        <cfvo type="min"/>
        <cfvo type="percentile" val="50"/>
        <cfvo type="max"/>
        <color rgb="FFF8696B"/>
        <color rgb="FFFFEB84"/>
        <color rgb="FF63BE7B"/>
      </colorScale>
    </cfRule>
  </conditionalFormatting>
  <conditionalFormatting sqref="K164:AE171">
    <cfRule type="colorScale" priority="159">
      <colorScale>
        <cfvo type="min"/>
        <cfvo type="percentile" val="50"/>
        <cfvo type="max"/>
        <color rgb="FF63BE7B"/>
        <color rgb="FFFFEB84"/>
        <color rgb="FFF8696B"/>
      </colorScale>
    </cfRule>
    <cfRule type="colorScale" priority="160">
      <colorScale>
        <cfvo type="min"/>
        <cfvo type="percentile" val="50"/>
        <cfvo type="max"/>
        <color rgb="FFF8696B"/>
        <color rgb="FFFFEB84"/>
        <color rgb="FF63BE7B"/>
      </colorScale>
    </cfRule>
  </conditionalFormatting>
  <conditionalFormatting sqref="K172:AE179">
    <cfRule type="colorScale" priority="77">
      <colorScale>
        <cfvo type="min"/>
        <cfvo type="percentile" val="50"/>
        <cfvo type="max"/>
        <color rgb="FF63BE7B"/>
        <color rgb="FFFFEB84"/>
        <color rgb="FFF8696B"/>
      </colorScale>
    </cfRule>
    <cfRule type="colorScale" priority="78">
      <colorScale>
        <cfvo type="min"/>
        <cfvo type="percentile" val="50"/>
        <cfvo type="max"/>
        <color rgb="FFF8696B"/>
        <color rgb="FFFFEB84"/>
        <color rgb="FF63BE7B"/>
      </colorScale>
    </cfRule>
  </conditionalFormatting>
  <pageMargins left="0.7" right="0.7" top="0.75" bottom="0.75" header="0.3" footer="0.3"/>
  <pageSetup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C00000"/>
  </sheetPr>
  <dimension ref="A1:V99"/>
  <sheetViews>
    <sheetView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2.28515625" style="4" customWidth="1"/>
    <col min="7" max="7" width="2.28515625" style="11" customWidth="1"/>
    <col min="8" max="8" width="10.7109375" style="4" customWidth="1"/>
    <col min="9" max="9" width="2.28515625" style="11" customWidth="1"/>
    <col min="10" max="10" width="40.28515625" style="4" customWidth="1"/>
    <col min="11" max="11" width="9.28515625" style="4"/>
    <col min="12" max="12" width="24.7109375" style="4" customWidth="1"/>
    <col min="13" max="14" width="9.28515625" style="4"/>
    <col min="15" max="15" width="14.5703125" style="4" customWidth="1"/>
    <col min="16" max="19" width="9.28515625" style="4"/>
    <col min="20" max="20" width="25.28515625" style="4" bestFit="1" customWidth="1"/>
    <col min="21" max="16384" width="9.28515625" style="4"/>
  </cols>
  <sheetData>
    <row r="1" spans="1:14" s="5" customFormat="1" ht="15.75" x14ac:dyDescent="0.25">
      <c r="B1" s="12" t="s">
        <v>46</v>
      </c>
      <c r="C1" s="13" t="s">
        <v>100</v>
      </c>
      <c r="D1" s="4"/>
      <c r="E1" s="10"/>
      <c r="F1" s="19" t="str">
        <f>F3&amp;F5</f>
        <v>Market PotentialWA</v>
      </c>
      <c r="G1" s="10"/>
      <c r="H1" s="19" t="str">
        <f>H3&amp;H5</f>
        <v>Market PotentialID</v>
      </c>
      <c r="I1" s="10"/>
      <c r="J1" s="30"/>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15" x14ac:dyDescent="0.25">
      <c r="A7" s="19" t="str">
        <f>D7&amp;B7</f>
        <v>ResidentialSteady State Participation Rate</v>
      </c>
      <c r="B7" s="4" t="s">
        <v>78</v>
      </c>
      <c r="C7" s="4" t="s">
        <v>79</v>
      </c>
      <c r="D7" s="41" t="s">
        <v>13</v>
      </c>
      <c r="F7" s="107">
        <v>0.2</v>
      </c>
      <c r="H7" s="107">
        <v>0.2</v>
      </c>
      <c r="J7" t="s">
        <v>401</v>
      </c>
      <c r="L7" s="335" t="s">
        <v>152</v>
      </c>
      <c r="M7" s="331"/>
      <c r="N7" s="332"/>
    </row>
    <row r="8" spans="1:14" ht="15" x14ac:dyDescent="0.25">
      <c r="A8" s="19" t="str">
        <f t="shared" ref="A8:A30" si="0">D8&amp;B8</f>
        <v xml:space="preserve">ResidentialProgram ramp up period </v>
      </c>
      <c r="B8" s="4" t="s">
        <v>1</v>
      </c>
      <c r="C8" s="4" t="s">
        <v>2</v>
      </c>
      <c r="D8" s="4" t="str">
        <f>$D$7</f>
        <v>Residential</v>
      </c>
      <c r="F8" s="108">
        <v>3</v>
      </c>
      <c r="H8" s="108">
        <v>3</v>
      </c>
      <c r="J8"/>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107">
        <v>0.02</v>
      </c>
      <c r="H9" s="107">
        <v>0.02</v>
      </c>
      <c r="J9" s="125" t="s">
        <v>122</v>
      </c>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F10"/>
      <c r="H10"/>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5.75" thickBot="1" x14ac:dyDescent="0.3">
      <c r="A12" s="19" t="str">
        <f t="shared" si="0"/>
        <v>ResidentialEvent Non-Performance Rate</v>
      </c>
      <c r="B12" s="4" t="s">
        <v>11</v>
      </c>
      <c r="C12" s="4" t="s">
        <v>12</v>
      </c>
      <c r="D12" s="4" t="str">
        <f>$D$7</f>
        <v>Residential</v>
      </c>
      <c r="F12" s="107">
        <v>0</v>
      </c>
      <c r="H12" s="107">
        <v>0</v>
      </c>
    </row>
    <row r="13" spans="1:14" ht="15" x14ac:dyDescent="0.25">
      <c r="A13" s="19" t="str">
        <f t="shared" si="0"/>
        <v>ResidentialPer Customer Summer Peak Reduction (%)</v>
      </c>
      <c r="B13" s="4" t="s">
        <v>18</v>
      </c>
      <c r="C13" s="4" t="s">
        <v>19</v>
      </c>
      <c r="D13" s="4" t="str">
        <f>$D$7</f>
        <v>Residential</v>
      </c>
      <c r="F13" s="107">
        <v>0.02</v>
      </c>
      <c r="G13" s="60"/>
      <c r="H13" s="107">
        <v>0.02</v>
      </c>
      <c r="I13" s="60"/>
      <c r="J13" t="s">
        <v>136</v>
      </c>
      <c r="L13" s="328" t="s">
        <v>489</v>
      </c>
      <c r="M13" s="329" t="s">
        <v>151</v>
      </c>
      <c r="N13" s="330" t="s">
        <v>152</v>
      </c>
    </row>
    <row r="14" spans="1:14" ht="15" x14ac:dyDescent="0.25">
      <c r="A14" s="19" t="str">
        <f>D14&amp;B14</f>
        <v>ResidentialPer Customer Summer Peak Reduction (kW)</v>
      </c>
      <c r="B14" s="4" t="s">
        <v>20</v>
      </c>
      <c r="C14" s="4" t="s">
        <v>91</v>
      </c>
      <c r="D14" s="4" t="str">
        <f>$D$7</f>
        <v>Residential</v>
      </c>
      <c r="F14" s="109"/>
      <c r="G14" s="60"/>
      <c r="H14" s="102"/>
      <c r="I14" s="60"/>
      <c r="J14" t="s">
        <v>137</v>
      </c>
      <c r="L14" s="366" t="s">
        <v>471</v>
      </c>
      <c r="M14" s="358" t="e">
        <f>IF(F14&gt;0,F14/INDEX($M$3:$M$6,MATCH($D14,$L$3:$L$6,0)),F13*INDEX($M$3:$M$6,MATCH($D14,$L$3:$L$6,0)))</f>
        <v>#REF!</v>
      </c>
      <c r="N14" s="359" t="e">
        <f>IF(H14&gt;0,H14/INDEX($M$8:$M$11,MATCH($D14,$L$8:$L$11,0)),H13*INDEX($M$8:$M$11,MATCH($D14,$L$8:$L$11,0)))</f>
        <v>#REF!</v>
      </c>
    </row>
    <row r="15" spans="1:14" ht="15.75" thickBot="1" x14ac:dyDescent="0.3">
      <c r="A15" s="19" t="str">
        <f t="shared" si="0"/>
        <v>ResidentialPer Customer Winter Peak Reduction (%)</v>
      </c>
      <c r="B15" s="4" t="s">
        <v>21</v>
      </c>
      <c r="C15" s="4" t="s">
        <v>19</v>
      </c>
      <c r="D15" s="4" t="str">
        <f>$D$7</f>
        <v>Residential</v>
      </c>
      <c r="F15" s="107">
        <v>0.02</v>
      </c>
      <c r="G15" s="60"/>
      <c r="H15" s="107">
        <v>0.02</v>
      </c>
      <c r="J15"/>
      <c r="L15" s="368" t="s">
        <v>472</v>
      </c>
      <c r="M15" s="371" t="e">
        <f>IF(F16&gt;0,F16/INDEX($N$3:$N$6,MATCH($D16,$L$3:$L$6,0)),F15*INDEX($N$3:$N$6,MATCH($D16,$L$3:$L$6,0)))</f>
        <v>#REF!</v>
      </c>
      <c r="N15" s="372" t="e">
        <f>IF(H16&gt;0,H16/INDEX($N$8:$N$11,MATCH($D16,$L$8:$L$11,0)),H15*INDEX($N$8:$N$11,MATCH($D16,$L$8:$L$11,0)))</f>
        <v>#REF!</v>
      </c>
    </row>
    <row r="16" spans="1:14" ht="15" x14ac:dyDescent="0.25">
      <c r="A16" s="19" t="str">
        <f t="shared" si="0"/>
        <v>ResidentialPer Customer Winter Peak Reduction (kW)</v>
      </c>
      <c r="B16" s="4" t="s">
        <v>22</v>
      </c>
      <c r="C16" s="4" t="s">
        <v>91</v>
      </c>
      <c r="D16" s="4" t="str">
        <f>$D$7</f>
        <v>Residential</v>
      </c>
      <c r="F16" s="109"/>
      <c r="H16" s="109"/>
      <c r="J16"/>
    </row>
    <row r="17" spans="1:22" ht="15" x14ac:dyDescent="0.25">
      <c r="A17" s="19" t="str">
        <f t="shared" si="0"/>
        <v/>
      </c>
      <c r="F17"/>
      <c r="H17"/>
    </row>
    <row r="18" spans="1:22" ht="15" customHeight="1" x14ac:dyDescent="0.2">
      <c r="A18" s="19"/>
      <c r="B18" s="7" t="s">
        <v>48</v>
      </c>
      <c r="C18" s="8"/>
      <c r="D18" s="8"/>
      <c r="F18" s="8"/>
      <c r="H18" s="8"/>
      <c r="J18" s="9"/>
    </row>
    <row r="19" spans="1:22" x14ac:dyDescent="0.2">
      <c r="A19" s="19" t="str">
        <f t="shared" si="0"/>
        <v>ResidentialProgram Development Cost</v>
      </c>
      <c r="B19" s="4" t="s">
        <v>40</v>
      </c>
      <c r="C19" s="4" t="s">
        <v>41</v>
      </c>
      <c r="D19" s="4" t="str">
        <f t="shared" ref="D19:D37" si="1">$D$7</f>
        <v>Residential</v>
      </c>
      <c r="F19" s="87">
        <f>$O$26*INDEX($P$28:$Q$33,MATCH($D19,$O$28:$O$33,0),MATCH(F$5,$P$27:$Q$27,0))</f>
        <v>66832.371963478334</v>
      </c>
      <c r="H19" s="87">
        <f>$O$26*INDEX($P$28:$Q$33,MATCH($D19,$O$28:$O$33,0),MATCH(H$5,$P$27:$Q$27,0))</f>
        <v>33167.628036521666</v>
      </c>
      <c r="O19" s="64" t="s">
        <v>326</v>
      </c>
      <c r="P19" s="64"/>
      <c r="Q19" s="64"/>
      <c r="R19" s="64"/>
    </row>
    <row r="20" spans="1:22" ht="15" x14ac:dyDescent="0.25">
      <c r="A20" s="19" t="str">
        <f>D20&amp;B20</f>
        <v>ResidentialProgram Development Cost (per MW basis)</v>
      </c>
      <c r="B20" s="4" t="s">
        <v>134</v>
      </c>
      <c r="C20" s="4" t="str">
        <f>C22</f>
        <v>$/MW @meter</v>
      </c>
      <c r="D20" s="4" t="str">
        <f>D21</f>
        <v>Residential</v>
      </c>
      <c r="F20" s="94"/>
      <c r="H20" s="94"/>
      <c r="O20" s="64"/>
      <c r="P20" s="64"/>
      <c r="Q20" s="64"/>
      <c r="R20" s="64"/>
    </row>
    <row r="21" spans="1:22" ht="15" x14ac:dyDescent="0.25">
      <c r="A21" s="19" t="str">
        <f t="shared" si="0"/>
        <v>ResidentialAnnual Program Administration Cost</v>
      </c>
      <c r="B21" s="4" t="s">
        <v>4</v>
      </c>
      <c r="C21" s="4" t="s">
        <v>28</v>
      </c>
      <c r="D21" s="4" t="str">
        <f t="shared" si="1"/>
        <v>Residential</v>
      </c>
      <c r="F21" s="87">
        <f>$O$24*INDEX($P$28:$Q$33,MATCH($D21,$O$28:$O$33,0),MATCH(F$5,$P$27:$Q$27,0))</f>
        <v>40099.423178086996</v>
      </c>
      <c r="H21" s="87">
        <f>$O$24*INDEX($P$28:$Q$33,MATCH($D21,$O$28:$O$33,0),MATCH(H$5,$P$27:$Q$27,0))</f>
        <v>19900.576821913</v>
      </c>
      <c r="O21" s="64" t="s">
        <v>551</v>
      </c>
      <c r="P21" s="64"/>
      <c r="Q21" s="64"/>
      <c r="R21" s="64"/>
      <c r="T21" s="137"/>
      <c r="U21" s="137"/>
      <c r="V21" s="137"/>
    </row>
    <row r="22" spans="1:22" ht="15" x14ac:dyDescent="0.25">
      <c r="A22" s="19" t="str">
        <f t="shared" si="0"/>
        <v>ResidentialAnnual Program Administration Cost (per MW basis)</v>
      </c>
      <c r="B22" s="4" t="s">
        <v>89</v>
      </c>
      <c r="C22" s="4" t="s">
        <v>94</v>
      </c>
      <c r="D22" s="4" t="str">
        <f t="shared" si="1"/>
        <v>Residential</v>
      </c>
      <c r="F22" s="94"/>
      <c r="H22" s="94"/>
      <c r="O22" s="64"/>
      <c r="P22" s="64"/>
      <c r="Q22" s="64"/>
      <c r="R22" s="64"/>
      <c r="T22" s="137"/>
      <c r="U22" s="138"/>
      <c r="V22" s="138"/>
    </row>
    <row r="23" spans="1:22" ht="15" x14ac:dyDescent="0.25">
      <c r="A23" s="19" t="str">
        <f t="shared" si="0"/>
        <v>ResidentialPer Customer Annual Marketing/Recruitment Cost</v>
      </c>
      <c r="B23" s="4" t="s">
        <v>35</v>
      </c>
      <c r="C23" s="4" t="s">
        <v>36</v>
      </c>
      <c r="D23" s="4" t="str">
        <f t="shared" si="1"/>
        <v>Residential</v>
      </c>
      <c r="F23" s="94">
        <v>0</v>
      </c>
      <c r="H23" s="94">
        <v>0</v>
      </c>
      <c r="L23" s="58"/>
      <c r="O23" s="65" t="s">
        <v>111</v>
      </c>
      <c r="P23" s="66"/>
      <c r="Q23" s="64"/>
      <c r="R23" s="64"/>
      <c r="T23" s="137"/>
      <c r="U23" s="138"/>
      <c r="V23" s="138"/>
    </row>
    <row r="24" spans="1:22" ht="15" x14ac:dyDescent="0.25">
      <c r="A24" s="19" t="str">
        <f t="shared" si="0"/>
        <v>ResidentialAnnual O&amp;M Cost</v>
      </c>
      <c r="B24" s="4" t="s">
        <v>27</v>
      </c>
      <c r="C24" s="4" t="s">
        <v>5</v>
      </c>
      <c r="D24" s="4" t="str">
        <f t="shared" si="1"/>
        <v>Residential</v>
      </c>
      <c r="F24" s="104">
        <v>3.25</v>
      </c>
      <c r="G24" s="105"/>
      <c r="H24" s="104">
        <f>F24</f>
        <v>3.25</v>
      </c>
      <c r="I24" s="105"/>
      <c r="J24" s="4" t="s">
        <v>328</v>
      </c>
      <c r="L24" s="77"/>
      <c r="O24" s="388">
        <f>INDEX('Admin Costs and Asmptns.'!$D$14:$D$28,MATCH(IF(LEFT($C$1,9)="Ancillary","Ancillary Services",IF(LEFT($C$1,9)="CTA-2045 ", "CTA-2045 ",IF(LEFT($C$1,9)="Time-of-u","Time-of-use Rates",$C$1))),'Admin Costs and Asmptns.'!$B$14:$B$28,0))</f>
        <v>60000</v>
      </c>
      <c r="P24" s="64"/>
      <c r="Q24" s="66"/>
      <c r="R24" s="66"/>
      <c r="T24" s="137"/>
      <c r="U24" s="138"/>
      <c r="V24" s="138"/>
    </row>
    <row r="25" spans="1:22" ht="15" x14ac:dyDescent="0.25">
      <c r="A25" s="19" t="str">
        <f t="shared" si="0"/>
        <v>ResidentialAnnual O&amp;M Cost per MW</v>
      </c>
      <c r="B25" s="4" t="s">
        <v>88</v>
      </c>
      <c r="C25" s="4" t="s">
        <v>94</v>
      </c>
      <c r="D25" s="4" t="str">
        <f t="shared" si="1"/>
        <v>Residential</v>
      </c>
      <c r="F25" s="94">
        <v>0</v>
      </c>
      <c r="H25" s="94">
        <v>0</v>
      </c>
      <c r="O25" s="65" t="s">
        <v>112</v>
      </c>
      <c r="P25" s="64"/>
      <c r="Q25" s="64"/>
      <c r="R25" s="64"/>
      <c r="T25" s="137"/>
      <c r="U25" s="138"/>
      <c r="V25" s="138"/>
    </row>
    <row r="26" spans="1:22" ht="15" x14ac:dyDescent="0.25">
      <c r="A26" s="19" t="str">
        <f t="shared" si="0"/>
        <v>ResidentialCost of Equip + Install</v>
      </c>
      <c r="B26" s="4" t="s">
        <v>29</v>
      </c>
      <c r="C26" s="4" t="s">
        <v>30</v>
      </c>
      <c r="D26" s="4" t="str">
        <f t="shared" si="1"/>
        <v>Residential</v>
      </c>
      <c r="F26" s="94">
        <v>0</v>
      </c>
      <c r="H26" s="94">
        <v>0</v>
      </c>
      <c r="O26" s="388">
        <f>INDEX('Admin Costs and Asmptns.'!$E$14:$E$28,MATCH(IF(LEFT($C$1,9)="Ancillary","Ancillary Services",IF(LEFT($C$1,9)="CTA-2045 ", "CTA-2045 ",IF(LEFT($C$1,9)="Time-of-u","Time-of-use Rates",$C$1))),'Admin Costs and Asmptns.'!$B$14:$B$28,0))</f>
        <v>100000</v>
      </c>
      <c r="P26" s="64"/>
      <c r="Q26" s="64"/>
      <c r="R26" s="64"/>
    </row>
    <row r="27" spans="1:22" ht="15" x14ac:dyDescent="0.25">
      <c r="A27" s="19" t="str">
        <f t="shared" si="0"/>
        <v>ResidentialCost of Equip + Install (per kW basis)</v>
      </c>
      <c r="B27" s="4" t="s">
        <v>90</v>
      </c>
      <c r="C27" s="4" t="s">
        <v>92</v>
      </c>
      <c r="D27" s="4" t="str">
        <f t="shared" si="1"/>
        <v>Residential</v>
      </c>
      <c r="F27" s="94">
        <v>0</v>
      </c>
      <c r="H27" s="94">
        <v>0</v>
      </c>
      <c r="O27" s="64"/>
      <c r="P27" s="64" t="s">
        <v>151</v>
      </c>
      <c r="Q27" s="64" t="s">
        <v>152</v>
      </c>
      <c r="R27" s="64"/>
    </row>
    <row r="28" spans="1:22" ht="12.75" customHeight="1" x14ac:dyDescent="0.25">
      <c r="A28" s="19" t="str">
        <f t="shared" si="0"/>
        <v>ResidentialAMI Cost</v>
      </c>
      <c r="B28" s="72" t="s">
        <v>23</v>
      </c>
      <c r="C28" s="72" t="s">
        <v>87</v>
      </c>
      <c r="D28" s="72" t="str">
        <f t="shared" si="1"/>
        <v>Residential</v>
      </c>
      <c r="E28" s="74"/>
      <c r="F28" s="94">
        <v>0</v>
      </c>
      <c r="G28" s="74"/>
      <c r="H28" s="94">
        <v>0</v>
      </c>
      <c r="I28" s="74"/>
      <c r="J28" s="72" t="s">
        <v>230</v>
      </c>
      <c r="O28" s="64" t="s">
        <v>13</v>
      </c>
      <c r="P28" s="129" cm="1">
        <f t="array" ref="P28">INDEX('Admin Costs and Asmptns.'!$C$39:$K$70,MATCH($C$1,'Admin Costs and Asmptns.'!$B$39:$B$70,0),MATCH(P$27&amp;"_"&amp;$O28,'Admin Costs and Asmptns.'!$C$37:$K$37&amp;"_"&amp;'Admin Costs and Asmptns.'!$C$38:$K$38,0))</f>
        <v>0.66832371963478332</v>
      </c>
      <c r="Q28" s="129" cm="1">
        <f t="array" ref="Q28">INDEX('Admin Costs and Asmptns.'!$C$39:$K$70,MATCH($C$1,'Admin Costs and Asmptns.'!$B$39:$B$70,0),MATCH(Q$27&amp;"_"&amp;$O28,'Admin Costs and Asmptns.'!$C$37:$K$37&amp;"_"&amp;'Admin Costs and Asmptns.'!$C$38:$K$38,0))</f>
        <v>0.33167628036521668</v>
      </c>
      <c r="R28" s="129"/>
    </row>
    <row r="29" spans="1:22" ht="15" x14ac:dyDescent="0.25">
      <c r="A29" s="19" t="str">
        <f t="shared" si="0"/>
        <v>ResidentialSummer DR Event Hours</v>
      </c>
      <c r="B29" s="72" t="s">
        <v>24</v>
      </c>
      <c r="C29" s="72" t="s">
        <v>25</v>
      </c>
      <c r="D29" s="72" t="str">
        <f t="shared" si="1"/>
        <v>Residential</v>
      </c>
      <c r="E29" s="74"/>
      <c r="F29" s="93">
        <f>8*5</f>
        <v>40</v>
      </c>
      <c r="G29" s="74"/>
      <c r="H29" s="93">
        <v>40</v>
      </c>
      <c r="I29" s="74"/>
      <c r="J29" s="106" t="s">
        <v>135</v>
      </c>
      <c r="O29" s="64" t="s">
        <v>232</v>
      </c>
      <c r="P29" s="129" cm="1">
        <f t="array" ref="P29">INDEX('Admin Costs and Asmptns.'!$C$39:$K$70,MATCH($C$1,'Admin Costs and Asmptns.'!$B$39:$B$70,0),MATCH(P$27&amp;"_"&amp;$O29,'Admin Costs and Asmptns.'!$C$37:$K$37&amp;"_"&amp;'Admin Costs and Asmptns.'!$C$38:$K$38,0))</f>
        <v>0</v>
      </c>
      <c r="Q29" s="129" cm="1">
        <f t="array" ref="Q29">INDEX('Admin Costs and Asmptns.'!$C$39:$K$70,MATCH($C$1,'Admin Costs and Asmptns.'!$B$39:$B$70,0),MATCH(Q$27&amp;"_"&amp;$O29,'Admin Costs and Asmptns.'!$C$37:$K$37&amp;"_"&amp;'Admin Costs and Asmptns.'!$C$38:$K$38,0))</f>
        <v>0</v>
      </c>
      <c r="R29" s="129"/>
    </row>
    <row r="30" spans="1:22" ht="15" x14ac:dyDescent="0.25">
      <c r="A30" s="19" t="str">
        <f t="shared" si="0"/>
        <v>ResidentialWinter DR Event Hours</v>
      </c>
      <c r="B30" s="4" t="s">
        <v>26</v>
      </c>
      <c r="C30" s="4" t="s">
        <v>25</v>
      </c>
      <c r="D30" s="4" t="str">
        <f t="shared" si="1"/>
        <v>Residential</v>
      </c>
      <c r="F30" s="93">
        <v>40</v>
      </c>
      <c r="H30" s="93">
        <v>40</v>
      </c>
      <c r="J30" s="106" t="s">
        <v>135</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22" ht="15" x14ac:dyDescent="0.25">
      <c r="A31" s="19" t="str">
        <f t="shared" ref="A31:A37" si="2">D31&amp;B31</f>
        <v>ResidentialPer kW Annual Incentive</v>
      </c>
      <c r="B31" s="4" t="s">
        <v>37</v>
      </c>
      <c r="C31" s="4" t="s">
        <v>93</v>
      </c>
      <c r="D31" s="4" t="str">
        <f t="shared" si="1"/>
        <v>Residential</v>
      </c>
      <c r="F31" s="94">
        <v>0</v>
      </c>
      <c r="H31" s="94">
        <v>0</v>
      </c>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22" ht="15" x14ac:dyDescent="0.25">
      <c r="A32" s="19" t="str">
        <f t="shared" si="2"/>
        <v>ResidentialPer kWh Annual Incentive</v>
      </c>
      <c r="B32" s="4" t="s">
        <v>38</v>
      </c>
      <c r="C32" s="4" t="s">
        <v>95</v>
      </c>
      <c r="D32" s="4" t="str">
        <f t="shared" si="1"/>
        <v>Residential</v>
      </c>
      <c r="F32" s="94">
        <v>0</v>
      </c>
      <c r="H32" s="94">
        <v>0</v>
      </c>
      <c r="O32" s="64"/>
      <c r="P32" s="67"/>
      <c r="Q32" s="67"/>
      <c r="R32" s="67"/>
    </row>
    <row r="33" spans="1:21" ht="12.75" customHeight="1" x14ac:dyDescent="0.25">
      <c r="A33" s="19" t="str">
        <f t="shared" si="2"/>
        <v>ResidentialPer Participant Annual Incentive</v>
      </c>
      <c r="B33" s="4" t="s">
        <v>39</v>
      </c>
      <c r="C33" s="4" t="s">
        <v>5</v>
      </c>
      <c r="D33" s="4" t="str">
        <f t="shared" si="1"/>
        <v>Residential</v>
      </c>
      <c r="F33" s="94">
        <v>0</v>
      </c>
      <c r="H33" s="94">
        <v>0</v>
      </c>
      <c r="J33" s="4" t="s">
        <v>115</v>
      </c>
      <c r="O33" s="64" t="s">
        <v>123</v>
      </c>
      <c r="P33" s="181">
        <f>SUM(P28:P31)</f>
        <v>0.66832371963478332</v>
      </c>
      <c r="Q33" s="181">
        <f>SUM(Q28:Q31)</f>
        <v>0.33167628036521668</v>
      </c>
      <c r="R33" s="181">
        <f>SUM(P33:Q33)</f>
        <v>1</v>
      </c>
      <c r="T33" s="17"/>
      <c r="U33" s="17"/>
    </row>
    <row r="34" spans="1:21" ht="15" x14ac:dyDescent="0.25">
      <c r="A34" s="19" t="str">
        <f t="shared" si="2"/>
        <v>ResidentialProgram Life</v>
      </c>
      <c r="B34" s="4" t="s">
        <v>42</v>
      </c>
      <c r="C34" s="4" t="s">
        <v>43</v>
      </c>
      <c r="D34" s="4" t="str">
        <f t="shared" si="1"/>
        <v>Residential</v>
      </c>
      <c r="F34" s="93">
        <v>1</v>
      </c>
      <c r="H34" s="93">
        <v>1</v>
      </c>
      <c r="J34" s="4" t="s">
        <v>108</v>
      </c>
    </row>
    <row r="35" spans="1:21" ht="15" x14ac:dyDescent="0.25">
      <c r="A35" s="19" t="str">
        <f t="shared" si="2"/>
        <v>ResidentialProgram Start Year</v>
      </c>
      <c r="B35" s="4" t="s">
        <v>44</v>
      </c>
      <c r="C35" s="4" t="s">
        <v>45</v>
      </c>
      <c r="D35" s="4" t="str">
        <f t="shared" si="1"/>
        <v>Residential</v>
      </c>
      <c r="F35" s="93">
        <v>2026</v>
      </c>
      <c r="H35" s="93">
        <f>F35</f>
        <v>2026</v>
      </c>
    </row>
    <row r="36" spans="1:21" ht="15" x14ac:dyDescent="0.25">
      <c r="A36" s="19" t="str">
        <f t="shared" si="2"/>
        <v>ResidentialDe-rate</v>
      </c>
      <c r="B36" s="4" t="s">
        <v>31</v>
      </c>
      <c r="C36" s="4" t="s">
        <v>32</v>
      </c>
      <c r="D36" s="4" t="str">
        <f t="shared" si="1"/>
        <v>Residential</v>
      </c>
      <c r="F36" s="102">
        <v>1</v>
      </c>
      <c r="H36" s="102">
        <v>1</v>
      </c>
      <c r="J36" s="193" t="s">
        <v>144</v>
      </c>
    </row>
    <row r="37" spans="1:21" ht="15" x14ac:dyDescent="0.25">
      <c r="A37" s="19" t="str">
        <f t="shared" si="2"/>
        <v>ResidentialNet to Gross Ratio (free ridership)</v>
      </c>
      <c r="B37" s="4" t="s">
        <v>33</v>
      </c>
      <c r="C37" s="4" t="s">
        <v>34</v>
      </c>
      <c r="D37" s="4" t="str">
        <f t="shared" si="1"/>
        <v>Residential</v>
      </c>
      <c r="F37" s="102">
        <v>1</v>
      </c>
      <c r="H37" s="102">
        <v>1</v>
      </c>
    </row>
    <row r="59" spans="6:8" x14ac:dyDescent="0.2">
      <c r="F59" s="18"/>
      <c r="H59" s="18"/>
    </row>
    <row r="60" spans="6:8" x14ac:dyDescent="0.2">
      <c r="F60" s="18"/>
      <c r="H60" s="18"/>
    </row>
    <row r="61" spans="6:8" x14ac:dyDescent="0.2">
      <c r="F61" s="31"/>
      <c r="H61" s="31"/>
    </row>
    <row r="97" spans="2:8" x14ac:dyDescent="0.2">
      <c r="F97" s="18" t="e">
        <f>$O$26*INDEX($P$28:$S$32,MATCH($D97,$O$28:$O$32,0),MATCH(F$5,$P$27:$S$27,0))</f>
        <v>#N/A</v>
      </c>
      <c r="H97" s="18" t="e">
        <f>$O$26*INDEX($P$28:$S$32,MATCH($D97,$O$28:$O$32,0),MATCH(H$5,$P$27:$S$27,0))</f>
        <v>#N/A</v>
      </c>
    </row>
    <row r="98" spans="2:8" x14ac:dyDescent="0.2">
      <c r="B98" s="4" t="s">
        <v>40</v>
      </c>
      <c r="C98" s="4">
        <f>C100</f>
        <v>0</v>
      </c>
      <c r="D98" s="4">
        <f>D99</f>
        <v>0</v>
      </c>
      <c r="F98" s="18"/>
      <c r="H98" s="18"/>
    </row>
    <row r="99" spans="2:8" x14ac:dyDescent="0.2">
      <c r="F99" s="31" t="e">
        <f>$O$24*INDEX($P$28:$S$32,MATCH($D99,$O$28:$O$32,0),MATCH(F$5,$P$27:$S$27,0))</f>
        <v>#N/A</v>
      </c>
      <c r="H99" s="31" t="e">
        <f>$O$24*INDEX($P$28:$S$32,MATCH($D99,$O$28:$O$32,0),MATCH(H$5,$P$27:$S$27,0))</f>
        <v>#N/A</v>
      </c>
    </row>
  </sheetData>
  <mergeCells count="4">
    <mergeCell ref="B3:B5"/>
    <mergeCell ref="C3:C5"/>
    <mergeCell ref="D3:D5"/>
    <mergeCell ref="J3:J5"/>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0" tint="-0.499984740745262"/>
  </sheetPr>
  <dimension ref="A1:R76"/>
  <sheetViews>
    <sheetView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2.85546875" style="4" customWidth="1"/>
    <col min="13" max="13" width="11" style="4" customWidth="1"/>
    <col min="14" max="14" width="9.28515625" style="4"/>
    <col min="15" max="15" width="13.7109375" style="4" customWidth="1"/>
    <col min="16" max="16" width="11.28515625" style="4" customWidth="1"/>
    <col min="17" max="17" width="8.28515625" style="4" customWidth="1"/>
    <col min="18" max="16384" width="9.28515625" style="4"/>
  </cols>
  <sheetData>
    <row r="1" spans="1:14" s="5" customFormat="1" ht="15.75" x14ac:dyDescent="0.25">
      <c r="B1" s="12" t="s">
        <v>46</v>
      </c>
      <c r="C1" s="13" t="s">
        <v>318</v>
      </c>
      <c r="D1" s="4"/>
      <c r="E1" s="10"/>
      <c r="F1" s="19" t="str">
        <f>F3&amp;F5</f>
        <v>Market PotentialWA</v>
      </c>
      <c r="G1" s="10"/>
      <c r="H1" s="19" t="str">
        <f>H3&amp;H5</f>
        <v>Market PotentialID</v>
      </c>
      <c r="I1" s="10"/>
      <c r="J1" s="30"/>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15" x14ac:dyDescent="0.25">
      <c r="A7" s="19" t="str">
        <f>D7&amp;B7</f>
        <v>ResidentialSteady State Participation Rate</v>
      </c>
      <c r="B7" s="4" t="s">
        <v>78</v>
      </c>
      <c r="C7" s="4" t="s">
        <v>79</v>
      </c>
      <c r="D7" s="41" t="s">
        <v>13</v>
      </c>
      <c r="F7" s="83">
        <v>4.1000000000000003E-3</v>
      </c>
      <c r="H7" s="83"/>
      <c r="J7" s="72" t="s">
        <v>587</v>
      </c>
      <c r="K7" s="4" t="s">
        <v>132</v>
      </c>
      <c r="L7" s="335" t="s">
        <v>152</v>
      </c>
      <c r="M7" s="331"/>
      <c r="N7" s="332"/>
    </row>
    <row r="8" spans="1:14" ht="15" x14ac:dyDescent="0.25">
      <c r="A8" s="19" t="str">
        <f t="shared" ref="A8:A37" si="0">D8&amp;B8</f>
        <v xml:space="preserve">ResidentialProgram ramp up period </v>
      </c>
      <c r="B8" s="4" t="s">
        <v>1</v>
      </c>
      <c r="C8" s="4" t="s">
        <v>2</v>
      </c>
      <c r="D8" s="4" t="str">
        <f>$D$7</f>
        <v>Residential</v>
      </c>
      <c r="F8" s="428">
        <v>3.5</v>
      </c>
      <c r="G8" s="429"/>
      <c r="H8" s="428"/>
      <c r="K8" s="84" t="s">
        <v>473</v>
      </c>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83">
        <v>0.01</v>
      </c>
      <c r="H9" s="83"/>
      <c r="K9" s="4" t="s">
        <v>474</v>
      </c>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3.5" thickBot="1" x14ac:dyDescent="0.25">
      <c r="A12" s="19" t="str">
        <f t="shared" si="0"/>
        <v>ResidentialEvent Non-Performance Rate</v>
      </c>
      <c r="B12" s="4" t="s">
        <v>11</v>
      </c>
      <c r="C12" s="4" t="s">
        <v>12</v>
      </c>
      <c r="D12" s="4" t="str">
        <f>$D$7</f>
        <v>Residential</v>
      </c>
      <c r="F12" s="83">
        <v>0</v>
      </c>
      <c r="H12" s="83"/>
      <c r="J12" s="91" t="s">
        <v>126</v>
      </c>
    </row>
    <row r="13" spans="1:14" ht="15" x14ac:dyDescent="0.25">
      <c r="A13" s="19" t="str">
        <f t="shared" si="0"/>
        <v>ResidentialPer Customer Summer Peak Reduction (%)</v>
      </c>
      <c r="B13" s="4" t="s">
        <v>18</v>
      </c>
      <c r="C13" s="4" t="s">
        <v>19</v>
      </c>
      <c r="D13" s="4" t="str">
        <f>$D$7</f>
        <v>Residential</v>
      </c>
      <c r="F13" s="83">
        <v>5.7000000000000002E-2</v>
      </c>
      <c r="H13" s="83"/>
      <c r="J13" s="72" t="s">
        <v>319</v>
      </c>
      <c r="K13" s="72"/>
      <c r="L13" s="328" t="s">
        <v>489</v>
      </c>
      <c r="M13" s="329" t="s">
        <v>151</v>
      </c>
      <c r="N13" s="330" t="s">
        <v>152</v>
      </c>
    </row>
    <row r="14" spans="1:14" ht="15" x14ac:dyDescent="0.25">
      <c r="A14" s="19" t="str">
        <f>D14&amp;B14</f>
        <v>ResidentialPer Customer Summer Peak Reduction (kW)</v>
      </c>
      <c r="B14" s="4" t="s">
        <v>20</v>
      </c>
      <c r="C14" s="4" t="s">
        <v>91</v>
      </c>
      <c r="D14" s="4" t="str">
        <f>$D$7</f>
        <v>Residential</v>
      </c>
      <c r="F14" s="86"/>
      <c r="H14" s="86"/>
      <c r="J14" s="72"/>
      <c r="K14" s="72"/>
      <c r="L14" s="366" t="s">
        <v>471</v>
      </c>
      <c r="M14" s="358" t="e">
        <f>IF(F14&gt;0,F14/INDEX($M$3:$M$6,MATCH($D14,$L$3:$L$6,0)),F13*INDEX($M$3:$M$6,MATCH($D14,$L$3:$L$6,0)))</f>
        <v>#REF!</v>
      </c>
      <c r="N14" s="359" t="e">
        <f>IF(H14&gt;0,H14/INDEX($M$8:$M$11,MATCH($D14,$L$8:$L$11,0)),H13*INDEX($M$8:$M$11,MATCH($D14,$L$8:$L$11,0)))</f>
        <v>#REF!</v>
      </c>
    </row>
    <row r="15" spans="1:14" ht="15.75" thickBot="1" x14ac:dyDescent="0.3">
      <c r="A15" s="19" t="str">
        <f t="shared" si="0"/>
        <v>ResidentialPer Customer Winter Peak Reduction (%)</v>
      </c>
      <c r="B15" s="4" t="s">
        <v>21</v>
      </c>
      <c r="C15" s="4" t="s">
        <v>19</v>
      </c>
      <c r="D15" s="4" t="str">
        <f>$D$7</f>
        <v>Residential</v>
      </c>
      <c r="F15" s="83">
        <f>0.5*F13</f>
        <v>2.8500000000000001E-2</v>
      </c>
      <c r="H15" s="83"/>
      <c r="J15" s="72" t="s">
        <v>225</v>
      </c>
      <c r="K15" s="72"/>
      <c r="L15" s="368" t="s">
        <v>472</v>
      </c>
      <c r="M15" s="371" t="e">
        <f>IF(F16&gt;0,F16/INDEX($N$3:$N$6,MATCH($D16,$L$3:$L$6,0)),F15*INDEX($N$3:$N$6,MATCH($D16,$L$3:$L$6,0)))</f>
        <v>#REF!</v>
      </c>
      <c r="N15" s="372" t="e">
        <f>IF(H16&gt;0,H16/INDEX($N$8:$N$11,MATCH($D16,$L$8:$L$11,0)),H15*INDEX($N$8:$N$11,MATCH($D16,$L$8:$L$11,0)))</f>
        <v>#REF!</v>
      </c>
    </row>
    <row r="16" spans="1:14" x14ac:dyDescent="0.2">
      <c r="A16" s="19" t="str">
        <f t="shared" si="0"/>
        <v>ResidentialPer Customer Winter Peak Reduction (kW)</v>
      </c>
      <c r="B16" s="4" t="s">
        <v>22</v>
      </c>
      <c r="C16" s="4" t="s">
        <v>91</v>
      </c>
      <c r="D16" s="4" t="str">
        <f>$D$7</f>
        <v>Residential</v>
      </c>
      <c r="F16" s="86">
        <v>0</v>
      </c>
      <c r="H16" s="86"/>
      <c r="J16" s="192"/>
      <c r="K16" s="72"/>
    </row>
    <row r="17" spans="1:18" x14ac:dyDescent="0.2">
      <c r="A17" s="19" t="str">
        <f t="shared" si="0"/>
        <v/>
      </c>
    </row>
    <row r="18" spans="1:18" ht="15" customHeight="1" x14ac:dyDescent="0.2">
      <c r="A18" s="19"/>
      <c r="B18" s="7" t="s">
        <v>48</v>
      </c>
      <c r="C18" s="8"/>
      <c r="D18" s="8"/>
      <c r="F18" s="8"/>
      <c r="H18" s="8"/>
      <c r="J18" s="9"/>
    </row>
    <row r="19" spans="1:18" x14ac:dyDescent="0.2">
      <c r="A19" s="19" t="str">
        <f t="shared" si="0"/>
        <v>ResidentialProgram Development Cost</v>
      </c>
      <c r="B19" s="4" t="s">
        <v>40</v>
      </c>
      <c r="C19" s="4" t="s">
        <v>41</v>
      </c>
      <c r="D19" s="4" t="str">
        <f>D20</f>
        <v>Residential</v>
      </c>
      <c r="F19" s="87">
        <f>$O$26*INDEX($P$28:$Q$33,MATCH($D19,$O$28:$O$33,0),MATCH(F$5,$P$27:$Q$27,0))</f>
        <v>537510.00486647594</v>
      </c>
      <c r="H19" s="87"/>
      <c r="J19" s="91"/>
      <c r="O19" s="64" t="s">
        <v>326</v>
      </c>
      <c r="P19" s="64"/>
      <c r="Q19" s="64"/>
      <c r="R19" s="64"/>
    </row>
    <row r="20" spans="1:18" x14ac:dyDescent="0.2">
      <c r="A20" s="19" t="str">
        <f>D20&amp;B20</f>
        <v>ResidentialProgram Development Cost (per MW basis)</v>
      </c>
      <c r="B20" s="4" t="s">
        <v>134</v>
      </c>
      <c r="C20" s="4" t="str">
        <f>C22</f>
        <v>$/MW @meter</v>
      </c>
      <c r="D20" s="4" t="str">
        <f>D21</f>
        <v>Residential</v>
      </c>
      <c r="F20" s="115" t="str">
        <f>IFERROR(F19/INDEX(#REF!,MATCH($D20,$O$28:$O$32,0),MATCH(F$5,#REF!,0)),"-")</f>
        <v>-</v>
      </c>
      <c r="G20" s="116"/>
      <c r="H20" s="115"/>
      <c r="I20" s="116"/>
      <c r="J20" s="91"/>
      <c r="O20" s="64"/>
      <c r="P20" s="64"/>
      <c r="Q20" s="64"/>
      <c r="R20" s="64"/>
    </row>
    <row r="21" spans="1:18" x14ac:dyDescent="0.2">
      <c r="A21" s="19" t="str">
        <f t="shared" si="0"/>
        <v>ResidentialAnnual Program Administration Cost</v>
      </c>
      <c r="B21" s="4" t="s">
        <v>4</v>
      </c>
      <c r="C21" s="4" t="s">
        <v>28</v>
      </c>
      <c r="D21" s="4" t="str">
        <f t="shared" ref="D21:D37" si="1">$D$7</f>
        <v>Residential</v>
      </c>
      <c r="F21" s="87">
        <f>$O$24*INDEX($P$28:$Q$33,MATCH($D21,$O$28:$O$33,0),MATCH(F$5,$P$27:$Q$27,0))</f>
        <v>53751.000486647594</v>
      </c>
      <c r="H21" s="87"/>
      <c r="J21" s="91"/>
      <c r="O21" s="64" t="s">
        <v>551</v>
      </c>
      <c r="P21" s="64"/>
      <c r="Q21" s="64"/>
      <c r="R21" s="64"/>
    </row>
    <row r="22" spans="1:18" x14ac:dyDescent="0.2">
      <c r="A22" s="19" t="str">
        <f t="shared" si="0"/>
        <v>ResidentialAnnual Program Administration Cost (per MW basis)</v>
      </c>
      <c r="B22" s="4" t="s">
        <v>89</v>
      </c>
      <c r="C22" s="4" t="s">
        <v>94</v>
      </c>
      <c r="D22" s="4" t="str">
        <f t="shared" si="1"/>
        <v>Residential</v>
      </c>
      <c r="F22" s="115" t="str">
        <f>IFERROR(F21/INDEX(#REF!,MATCH($D22,$O$28:$O$32,0),MATCH(F$5,#REF!,0)),"-")</f>
        <v>-</v>
      </c>
      <c r="G22" s="116"/>
      <c r="H22" s="115"/>
      <c r="I22" s="116"/>
      <c r="J22" s="91"/>
      <c r="O22" s="64"/>
      <c r="P22" s="64"/>
      <c r="Q22" s="64"/>
      <c r="R22" s="64"/>
    </row>
    <row r="23" spans="1:18" ht="15" x14ac:dyDescent="0.25">
      <c r="A23" s="19" t="str">
        <f t="shared" si="0"/>
        <v>ResidentialPer Customer Annual Marketing/Recruitment Cost</v>
      </c>
      <c r="B23" s="4" t="s">
        <v>35</v>
      </c>
      <c r="C23" s="4" t="s">
        <v>36</v>
      </c>
      <c r="D23" s="4" t="str">
        <f t="shared" si="1"/>
        <v>Residential</v>
      </c>
      <c r="F23" s="87">
        <v>50</v>
      </c>
      <c r="G23" s="116"/>
      <c r="H23" s="87"/>
      <c r="I23" s="116"/>
      <c r="J23" s="91" t="s">
        <v>226</v>
      </c>
      <c r="O23" s="65" t="s">
        <v>111</v>
      </c>
      <c r="P23" s="66"/>
      <c r="Q23" s="64"/>
      <c r="R23" s="64"/>
    </row>
    <row r="24" spans="1:18" ht="15" x14ac:dyDescent="0.25">
      <c r="A24" s="19" t="str">
        <f t="shared" si="0"/>
        <v>ResidentialAnnual O&amp;M Cost</v>
      </c>
      <c r="B24" s="4" t="s">
        <v>27</v>
      </c>
      <c r="C24" s="4" t="s">
        <v>5</v>
      </c>
      <c r="D24" s="4" t="str">
        <f t="shared" si="1"/>
        <v>Residential</v>
      </c>
      <c r="F24" s="87">
        <v>0</v>
      </c>
      <c r="G24" s="116"/>
      <c r="H24" s="87"/>
      <c r="I24" s="116"/>
      <c r="J24" s="91"/>
      <c r="K24" s="61"/>
      <c r="O24" s="388">
        <f>INDEX('Admin Costs and Asmptns.'!$D$14:$D$28,MATCH(IF(LEFT($C$1,9)="Ancillary","Ancillary Services",IF(LEFT($C$1,9)="CTA-2045 ", "CTA-2045 ",IF(LEFT($C$1,9)="Time-of-u","Time-of-use Rates",$C$1))),'Admin Costs and Asmptns.'!$B$14:$B$28,0))</f>
        <v>100000</v>
      </c>
      <c r="P24" s="64"/>
      <c r="Q24" s="66"/>
      <c r="R24" s="66"/>
    </row>
    <row r="25" spans="1:18" x14ac:dyDescent="0.2">
      <c r="A25" s="19" t="str">
        <f t="shared" si="0"/>
        <v>ResidentialAnnual O&amp;M Cost per MW</v>
      </c>
      <c r="B25" s="4" t="s">
        <v>88</v>
      </c>
      <c r="C25" s="4" t="s">
        <v>94</v>
      </c>
      <c r="D25" s="4" t="str">
        <f t="shared" si="1"/>
        <v>Residential</v>
      </c>
      <c r="F25" s="87">
        <v>0</v>
      </c>
      <c r="G25" s="116"/>
      <c r="H25" s="87"/>
      <c r="I25" s="116"/>
      <c r="J25" s="91"/>
      <c r="O25" s="65" t="s">
        <v>112</v>
      </c>
      <c r="P25" s="64"/>
      <c r="Q25" s="64"/>
      <c r="R25" s="64"/>
    </row>
    <row r="26" spans="1:18" x14ac:dyDescent="0.2">
      <c r="A26" s="19" t="str">
        <f t="shared" si="0"/>
        <v>ResidentialCost of Equip + Install</v>
      </c>
      <c r="B26" s="4" t="s">
        <v>29</v>
      </c>
      <c r="C26" s="4" t="s">
        <v>30</v>
      </c>
      <c r="D26" s="4" t="str">
        <f t="shared" si="1"/>
        <v>Residential</v>
      </c>
      <c r="F26" s="87">
        <v>0</v>
      </c>
      <c r="H26" s="87"/>
      <c r="I26" s="116"/>
      <c r="J26" s="91"/>
      <c r="O26" s="388">
        <f>INDEX('Admin Costs and Asmptns.'!$E$14:$E$28,MATCH(IF(LEFT($C$1,9)="Ancillary","Ancillary Services",IF(LEFT($C$1,9)="CTA-2045 ", "CTA-2045 ",IF(LEFT($C$1,9)="Time-of-u","Time-of-use Rates",$C$1))),'Admin Costs and Asmptns.'!$B$14:$B$28,0))</f>
        <v>1000000</v>
      </c>
      <c r="P26" s="64"/>
      <c r="Q26" s="64"/>
      <c r="R26" s="64"/>
    </row>
    <row r="27" spans="1:18" x14ac:dyDescent="0.2">
      <c r="A27" s="19" t="str">
        <f t="shared" si="0"/>
        <v>ResidentialCost of Equip + Install (per kW basis)</v>
      </c>
      <c r="B27" s="4" t="s">
        <v>90</v>
      </c>
      <c r="C27" s="4" t="s">
        <v>92</v>
      </c>
      <c r="D27" s="4" t="str">
        <f t="shared" si="1"/>
        <v>Residential</v>
      </c>
      <c r="F27" s="87">
        <v>0</v>
      </c>
      <c r="H27" s="87"/>
      <c r="J27" s="91"/>
      <c r="O27" s="64"/>
      <c r="P27" s="64" t="s">
        <v>151</v>
      </c>
      <c r="Q27" s="64" t="s">
        <v>152</v>
      </c>
      <c r="R27" s="64"/>
    </row>
    <row r="28" spans="1:18" ht="12.75" customHeight="1" x14ac:dyDescent="0.25">
      <c r="A28" s="19" t="str">
        <f t="shared" si="0"/>
        <v>ResidentialAMI Cost</v>
      </c>
      <c r="B28" s="4" t="s">
        <v>23</v>
      </c>
      <c r="C28" s="4" t="s">
        <v>87</v>
      </c>
      <c r="D28" s="4" t="str">
        <f t="shared" si="1"/>
        <v>Residential</v>
      </c>
      <c r="F28" s="87">
        <v>0</v>
      </c>
      <c r="H28" s="87"/>
      <c r="J28" s="72" t="s">
        <v>161</v>
      </c>
      <c r="O28" s="64" t="s">
        <v>13</v>
      </c>
      <c r="P28" s="129" cm="1">
        <f t="array" ref="P28">INDEX('Admin Costs and Asmptns.'!$C$39:$K$70,MATCH($C$1,'Admin Costs and Asmptns.'!$B$39:$B$70,0),MATCH(P$27&amp;"_"&amp;$O28,'Admin Costs and Asmptns.'!$C$37:$K$37&amp;"_"&amp;'Admin Costs and Asmptns.'!$C$38:$K$38,0))</f>
        <v>0.53751000486647593</v>
      </c>
      <c r="Q28" s="129" cm="1">
        <f t="array" ref="Q28">INDEX('Admin Costs and Asmptns.'!$C$39:$K$70,MATCH($C$1,'Admin Costs and Asmptns.'!$B$39:$B$70,0),MATCH(Q$27&amp;"_"&amp;$O28,'Admin Costs and Asmptns.'!$C$37:$K$37&amp;"_"&amp;'Admin Costs and Asmptns.'!$C$38:$K$38,0))</f>
        <v>0.26675593553768523</v>
      </c>
      <c r="R28" s="129"/>
    </row>
    <row r="29" spans="1:18" ht="15" x14ac:dyDescent="0.25">
      <c r="A29" s="19" t="str">
        <f t="shared" si="0"/>
        <v>ResidentialSummer DR Event Hours</v>
      </c>
      <c r="B29" s="4" t="s">
        <v>24</v>
      </c>
      <c r="C29" s="4" t="s">
        <v>25</v>
      </c>
      <c r="D29" s="4" t="str">
        <f t="shared" si="1"/>
        <v>Residential</v>
      </c>
      <c r="F29" s="88">
        <v>528</v>
      </c>
      <c r="H29" s="88"/>
      <c r="J29" s="72" t="s">
        <v>190</v>
      </c>
      <c r="O29" s="64" t="s">
        <v>232</v>
      </c>
      <c r="P29" s="129" cm="1">
        <f t="array" ref="P29">INDEX('Admin Costs and Asmptns.'!$C$39:$K$70,MATCH($C$1,'Admin Costs and Asmptns.'!$B$39:$B$70,0),MATCH(P$27&amp;"_"&amp;$O29,'Admin Costs and Asmptns.'!$C$37:$K$37&amp;"_"&amp;'Admin Costs and Asmptns.'!$C$38:$K$38,0))</f>
        <v>0.13357849401478189</v>
      </c>
      <c r="Q29" s="129" cm="1">
        <f t="array" ref="Q29">INDEX('Admin Costs and Asmptns.'!$C$39:$K$70,MATCH($C$1,'Admin Costs and Asmptns.'!$B$39:$B$70,0),MATCH(Q$27&amp;"_"&amp;$O29,'Admin Costs and Asmptns.'!$C$37:$K$37&amp;"_"&amp;'Admin Costs and Asmptns.'!$C$38:$K$38,0))</f>
        <v>6.215556558105706E-2</v>
      </c>
      <c r="R29" s="129"/>
    </row>
    <row r="30" spans="1:18" ht="15" x14ac:dyDescent="0.25">
      <c r="A30" s="19" t="str">
        <f t="shared" si="0"/>
        <v>ResidentialWinter DR Event Hours</v>
      </c>
      <c r="B30" s="4" t="s">
        <v>26</v>
      </c>
      <c r="C30" s="4" t="s">
        <v>25</v>
      </c>
      <c r="D30" s="4" t="str">
        <f t="shared" si="1"/>
        <v>Residential</v>
      </c>
      <c r="F30" s="88">
        <v>528</v>
      </c>
      <c r="H30" s="88"/>
      <c r="J30" s="72" t="s">
        <v>191</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18" x14ac:dyDescent="0.2">
      <c r="A31" s="19" t="str">
        <f t="shared" si="0"/>
        <v>ResidentialPer kW Annual Incentive</v>
      </c>
      <c r="B31" s="4" t="s">
        <v>37</v>
      </c>
      <c r="C31" s="4" t="s">
        <v>93</v>
      </c>
      <c r="D31" s="4" t="str">
        <f t="shared" si="1"/>
        <v>Residential</v>
      </c>
      <c r="F31" s="87">
        <v>0</v>
      </c>
      <c r="H31" s="87"/>
      <c r="J31" s="91"/>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18" x14ac:dyDescent="0.2">
      <c r="A32" s="19" t="str">
        <f t="shared" si="0"/>
        <v>ResidentialPer kWh Annual Incentive</v>
      </c>
      <c r="B32" s="4" t="s">
        <v>38</v>
      </c>
      <c r="C32" s="4" t="s">
        <v>95</v>
      </c>
      <c r="D32" s="4" t="str">
        <f t="shared" si="1"/>
        <v>Residential</v>
      </c>
      <c r="F32" s="87">
        <v>0</v>
      </c>
      <c r="H32" s="87"/>
      <c r="J32" s="91"/>
      <c r="O32" s="64"/>
      <c r="P32" s="67"/>
      <c r="Q32" s="67"/>
      <c r="R32" s="67"/>
    </row>
    <row r="33" spans="1:18" ht="12.75" customHeight="1" x14ac:dyDescent="0.2">
      <c r="A33" s="19" t="str">
        <f t="shared" si="0"/>
        <v>ResidentialPer Participant Annual Incentive</v>
      </c>
      <c r="B33" s="4" t="s">
        <v>39</v>
      </c>
      <c r="C33" s="4" t="s">
        <v>5</v>
      </c>
      <c r="D33" s="4" t="str">
        <f t="shared" si="1"/>
        <v>Residential</v>
      </c>
      <c r="F33" s="87">
        <v>0</v>
      </c>
      <c r="H33" s="87"/>
      <c r="J33" s="72" t="s">
        <v>163</v>
      </c>
      <c r="K33" s="61"/>
      <c r="O33" s="64" t="s">
        <v>123</v>
      </c>
      <c r="P33" s="181">
        <f>SUM(P28:P31)</f>
        <v>0.67108849888125777</v>
      </c>
      <c r="Q33" s="181">
        <f>SUM(Q28:Q31)</f>
        <v>0.32891150111874229</v>
      </c>
      <c r="R33" s="181">
        <f>SUM(P33:Q33)</f>
        <v>1</v>
      </c>
    </row>
    <row r="34" spans="1:18" x14ac:dyDescent="0.2">
      <c r="A34" s="19" t="str">
        <f t="shared" si="0"/>
        <v>ResidentialProgram Life</v>
      </c>
      <c r="B34" s="4" t="s">
        <v>42</v>
      </c>
      <c r="C34" s="4" t="s">
        <v>43</v>
      </c>
      <c r="D34" s="4" t="str">
        <f t="shared" si="1"/>
        <v>Residential</v>
      </c>
      <c r="F34" s="88">
        <v>10</v>
      </c>
      <c r="H34" s="88"/>
      <c r="J34" s="72"/>
    </row>
    <row r="35" spans="1:18" x14ac:dyDescent="0.2">
      <c r="A35" s="19" t="str">
        <f t="shared" si="0"/>
        <v>ResidentialProgram Start Year</v>
      </c>
      <c r="B35" s="4" t="s">
        <v>44</v>
      </c>
      <c r="C35" s="4" t="s">
        <v>45</v>
      </c>
      <c r="D35" s="4" t="str">
        <f t="shared" si="1"/>
        <v>Residential</v>
      </c>
      <c r="F35" s="88">
        <v>2024</v>
      </c>
      <c r="H35" s="88"/>
      <c r="J35" s="72" t="s">
        <v>572</v>
      </c>
      <c r="O35" s="99"/>
      <c r="P35" s="99"/>
      <c r="Q35" s="100"/>
      <c r="R35" s="76"/>
    </row>
    <row r="36" spans="1:18" x14ac:dyDescent="0.2">
      <c r="A36" s="19" t="str">
        <f t="shared" si="0"/>
        <v>ResidentialDe-rate</v>
      </c>
      <c r="B36" s="4" t="s">
        <v>31</v>
      </c>
      <c r="C36" s="4" t="s">
        <v>32</v>
      </c>
      <c r="D36" s="4" t="str">
        <f t="shared" si="1"/>
        <v>Residential</v>
      </c>
      <c r="F36" s="90">
        <v>1</v>
      </c>
      <c r="H36" s="90"/>
      <c r="J36" s="91"/>
      <c r="O36" s="99"/>
      <c r="P36" s="99"/>
      <c r="Q36" s="100"/>
      <c r="R36" s="76"/>
    </row>
    <row r="37" spans="1:18" x14ac:dyDescent="0.2">
      <c r="A37" s="19" t="str">
        <f t="shared" si="0"/>
        <v>ResidentialNet to Gross Ratio (free ridership)</v>
      </c>
      <c r="B37" s="4" t="s">
        <v>33</v>
      </c>
      <c r="C37" s="4" t="s">
        <v>34</v>
      </c>
      <c r="D37" s="4" t="str">
        <f t="shared" si="1"/>
        <v>Residential</v>
      </c>
      <c r="F37" s="90">
        <v>1</v>
      </c>
      <c r="H37" s="90"/>
      <c r="J37" s="91"/>
    </row>
    <row r="41" spans="1:18" ht="25.5" x14ac:dyDescent="0.2">
      <c r="B41" s="556" t="s">
        <v>10</v>
      </c>
      <c r="C41" s="556" t="s">
        <v>0</v>
      </c>
      <c r="D41" s="556" t="s">
        <v>8</v>
      </c>
      <c r="E41" s="14"/>
      <c r="F41" s="15" t="str">
        <f>$F$2</f>
        <v>Market Potential</v>
      </c>
      <c r="G41" s="14"/>
      <c r="H41" s="15" t="str">
        <f>$F$2</f>
        <v>Market Potential</v>
      </c>
      <c r="I41" s="14"/>
      <c r="J41" s="556"/>
    </row>
    <row r="42" spans="1:18" x14ac:dyDescent="0.2">
      <c r="B42" s="557"/>
      <c r="C42" s="557"/>
      <c r="D42" s="557"/>
      <c r="E42" s="14"/>
      <c r="F42" s="42" t="s">
        <v>7</v>
      </c>
      <c r="G42" s="14"/>
      <c r="H42" s="42" t="s">
        <v>7</v>
      </c>
      <c r="I42" s="14"/>
      <c r="J42" s="557"/>
    </row>
    <row r="43" spans="1:18" x14ac:dyDescent="0.2">
      <c r="B43" s="557"/>
      <c r="C43" s="557"/>
      <c r="D43" s="557"/>
      <c r="E43" s="14"/>
      <c r="F43" s="15" t="str">
        <f>F$5</f>
        <v>WA</v>
      </c>
      <c r="G43" s="14"/>
      <c r="H43" s="15" t="str">
        <f>H$5</f>
        <v>ID</v>
      </c>
      <c r="I43" s="14"/>
      <c r="J43" s="557"/>
    </row>
    <row r="44" spans="1:18" ht="15" x14ac:dyDescent="0.2">
      <c r="B44" s="7" t="s">
        <v>76</v>
      </c>
      <c r="C44" s="8"/>
      <c r="D44" s="8"/>
      <c r="F44" s="8"/>
      <c r="H44" s="8"/>
      <c r="J44" s="9"/>
    </row>
    <row r="45" spans="1:18" x14ac:dyDescent="0.2">
      <c r="A45" s="19" t="str">
        <f>D45&amp;B45</f>
        <v>General ServiceSteady State Participation Rate</v>
      </c>
      <c r="B45" s="4" t="s">
        <v>78</v>
      </c>
      <c r="C45" s="4" t="s">
        <v>79</v>
      </c>
      <c r="D45" s="41" t="s">
        <v>232</v>
      </c>
      <c r="F45" s="83">
        <v>4.1000000000000003E-3</v>
      </c>
      <c r="H45" s="83"/>
      <c r="J45" s="72" t="s">
        <v>587</v>
      </c>
    </row>
    <row r="46" spans="1:18" x14ac:dyDescent="0.2">
      <c r="A46" s="19" t="str">
        <f>D46&amp;B46</f>
        <v xml:space="preserve">General ServiceProgram ramp up period </v>
      </c>
      <c r="B46" s="4" t="s">
        <v>1</v>
      </c>
      <c r="C46" s="4" t="s">
        <v>2</v>
      </c>
      <c r="D46" s="4" t="str">
        <f>$D$45</f>
        <v>General Service</v>
      </c>
      <c r="F46" s="428">
        <f>$F$8</f>
        <v>3.5</v>
      </c>
      <c r="G46" s="190"/>
      <c r="H46" s="428"/>
    </row>
    <row r="47" spans="1:18" x14ac:dyDescent="0.2">
      <c r="A47" s="19" t="str">
        <f>D47&amp;B47</f>
        <v>General ServiceProgram Dropout Rate (Attrition)</v>
      </c>
      <c r="B47" s="4" t="s">
        <v>75</v>
      </c>
      <c r="C47" s="4" t="s">
        <v>80</v>
      </c>
      <c r="D47" s="4" t="str">
        <f>$D$45</f>
        <v>General Service</v>
      </c>
      <c r="F47" s="83">
        <v>0.01</v>
      </c>
      <c r="H47" s="83"/>
      <c r="J47" s="91" t="s">
        <v>129</v>
      </c>
    </row>
    <row r="48" spans="1:18" x14ac:dyDescent="0.2">
      <c r="A48" s="19" t="str">
        <f>D48&amp;B48</f>
        <v/>
      </c>
    </row>
    <row r="49" spans="1:14" ht="15" x14ac:dyDescent="0.2">
      <c r="A49" s="19"/>
      <c r="B49" s="7" t="s">
        <v>47</v>
      </c>
      <c r="C49" s="8"/>
      <c r="D49" s="8"/>
      <c r="F49" s="8"/>
      <c r="H49" s="8"/>
      <c r="J49" s="9"/>
    </row>
    <row r="50" spans="1:14" ht="13.5" thickBot="1" x14ac:dyDescent="0.25">
      <c r="A50" s="19" t="str">
        <f t="shared" ref="A50:A55" si="2">D50&amp;B50</f>
        <v>General ServiceEvent Non-Performance Rate</v>
      </c>
      <c r="B50" s="4" t="s">
        <v>11</v>
      </c>
      <c r="C50" s="4" t="s">
        <v>12</v>
      </c>
      <c r="D50" s="4" t="str">
        <f>$D$45</f>
        <v>General Service</v>
      </c>
      <c r="F50" s="91">
        <v>0</v>
      </c>
      <c r="H50" s="91"/>
      <c r="J50" s="91"/>
    </row>
    <row r="51" spans="1:14" ht="15" x14ac:dyDescent="0.25">
      <c r="A51" s="19" t="str">
        <f t="shared" si="2"/>
        <v>General ServicePer Customer Summer Peak Reduction (%)</v>
      </c>
      <c r="B51" s="4" t="s">
        <v>18</v>
      </c>
      <c r="C51" s="4" t="s">
        <v>19</v>
      </c>
      <c r="D51" s="4" t="str">
        <f>$D$45</f>
        <v>General Service</v>
      </c>
      <c r="F51" s="83">
        <v>2E-3</v>
      </c>
      <c r="H51" s="83"/>
      <c r="J51" s="4" t="s">
        <v>319</v>
      </c>
      <c r="L51" s="328" t="s">
        <v>489</v>
      </c>
      <c r="M51" s="329" t="s">
        <v>151</v>
      </c>
      <c r="N51" s="330" t="s">
        <v>152</v>
      </c>
    </row>
    <row r="52" spans="1:14" ht="15" x14ac:dyDescent="0.25">
      <c r="A52" s="19" t="str">
        <f t="shared" si="2"/>
        <v>General ServicePer Customer Summer Peak Reduction (kW)</v>
      </c>
      <c r="B52" s="4" t="s">
        <v>20</v>
      </c>
      <c r="C52" s="4" t="s">
        <v>91</v>
      </c>
      <c r="D52" s="4" t="str">
        <f>$D$45</f>
        <v>General Service</v>
      </c>
      <c r="F52" s="86">
        <v>0</v>
      </c>
      <c r="H52" s="86"/>
      <c r="L52" s="366" t="s">
        <v>471</v>
      </c>
      <c r="M52" s="358" t="e">
        <f>IF(F52&gt;0,F52/INDEX($M$3:$M$6,MATCH($D52,$L$3:$L$6,0)),F51*INDEX($M$3:$M$6,MATCH($D52,$L$3:$L$6,0)))</f>
        <v>#REF!</v>
      </c>
      <c r="N52" s="359" t="e">
        <f>IF(H52&gt;0,H52/INDEX($M$8:$M$11,MATCH($D52,$L$8:$L$11,0)),H51*INDEX($M$8:$M$11,MATCH($D52,$L$8:$L$11,0)))</f>
        <v>#REF!</v>
      </c>
    </row>
    <row r="53" spans="1:14" ht="15.75" thickBot="1" x14ac:dyDescent="0.3">
      <c r="A53" s="19" t="str">
        <f t="shared" si="2"/>
        <v>General ServicePer Customer Winter Peak Reduction (%)</v>
      </c>
      <c r="B53" s="4" t="s">
        <v>21</v>
      </c>
      <c r="C53" s="4" t="s">
        <v>19</v>
      </c>
      <c r="D53" s="4" t="str">
        <f>$D$45</f>
        <v>General Service</v>
      </c>
      <c r="F53" s="83">
        <f>F51/2</f>
        <v>1E-3</v>
      </c>
      <c r="H53" s="83"/>
      <c r="J53" s="4" t="s">
        <v>159</v>
      </c>
      <c r="L53" s="368" t="s">
        <v>472</v>
      </c>
      <c r="M53" s="371" t="e">
        <f>IF(F54&gt;0,F54/INDEX($N$3:$N$6,MATCH($D54,$L$3:$L$6,0)),F53*INDEX($N$3:$N$6,MATCH($D54,$L$3:$L$6,0)))</f>
        <v>#REF!</v>
      </c>
      <c r="N53" s="372" t="e">
        <f>IF(H54&gt;0,H54/INDEX($N$8:$N$11,MATCH($D54,$L$8:$L$11,0)),H53*INDEX($N$8:$N$11,MATCH($D54,$L$8:$L$11,0)))</f>
        <v>#REF!</v>
      </c>
    </row>
    <row r="54" spans="1:14" x14ac:dyDescent="0.2">
      <c r="A54" s="19" t="str">
        <f t="shared" si="2"/>
        <v>General ServicePer Customer Winter Peak Reduction (kW)</v>
      </c>
      <c r="B54" s="4" t="s">
        <v>22</v>
      </c>
      <c r="C54" s="4" t="s">
        <v>91</v>
      </c>
      <c r="D54" s="4" t="str">
        <f>$D$45</f>
        <v>General Service</v>
      </c>
      <c r="F54" s="86">
        <v>0</v>
      </c>
      <c r="H54" s="86"/>
      <c r="J54" s="192"/>
    </row>
    <row r="55" spans="1:14" x14ac:dyDescent="0.2">
      <c r="A55" s="19" t="str">
        <f t="shared" si="2"/>
        <v/>
      </c>
    </row>
    <row r="56" spans="1:14" ht="15" x14ac:dyDescent="0.2">
      <c r="A56" s="19"/>
      <c r="B56" s="7" t="s">
        <v>48</v>
      </c>
      <c r="C56" s="8"/>
      <c r="D56" s="8"/>
      <c r="F56" s="8"/>
      <c r="H56" s="8"/>
      <c r="J56" s="9"/>
    </row>
    <row r="57" spans="1:14" x14ac:dyDescent="0.2">
      <c r="A57" s="19" t="str">
        <f t="shared" ref="A57:A75" si="3">D57&amp;B57</f>
        <v>General ServiceProgram Development Cost</v>
      </c>
      <c r="B57" s="4" t="s">
        <v>40</v>
      </c>
      <c r="C57" s="4" t="s">
        <v>41</v>
      </c>
      <c r="D57" s="4" t="str">
        <f t="shared" ref="D57:D75" si="4">$D$45</f>
        <v>General Service</v>
      </c>
      <c r="F57" s="87">
        <f>$O$26*INDEX($P$28:$Q$33,MATCH($D57,$O$28:$O$33,0),MATCH(F$5,$P$27:$Q$27,0))</f>
        <v>133578.4940147819</v>
      </c>
      <c r="H57" s="87"/>
      <c r="J57" s="191"/>
    </row>
    <row r="58" spans="1:14" x14ac:dyDescent="0.2">
      <c r="A58" s="19" t="str">
        <f>D58&amp;B58</f>
        <v>General ServiceProgram Development Cost (per MW basis)</v>
      </c>
      <c r="B58" s="4" t="s">
        <v>134</v>
      </c>
      <c r="C58" s="4" t="str">
        <f>C60</f>
        <v>$/MW @meter</v>
      </c>
      <c r="D58" s="4" t="str">
        <f t="shared" si="4"/>
        <v>General Service</v>
      </c>
      <c r="F58" s="115" t="str">
        <f>IFERROR(F57/INDEX(#REF!,MATCH($D58,$O$28:$O$32,0),MATCH(F$5,#REF!,0)),"-")</f>
        <v>-</v>
      </c>
      <c r="G58" s="116"/>
      <c r="H58" s="115"/>
      <c r="I58" s="116"/>
      <c r="J58" s="191"/>
    </row>
    <row r="59" spans="1:14" x14ac:dyDescent="0.2">
      <c r="A59" s="19" t="str">
        <f t="shared" si="3"/>
        <v>General ServiceAnnual Program Administration Cost</v>
      </c>
      <c r="B59" s="4" t="s">
        <v>4</v>
      </c>
      <c r="C59" s="4" t="s">
        <v>28</v>
      </c>
      <c r="D59" s="4" t="str">
        <f t="shared" si="4"/>
        <v>General Service</v>
      </c>
      <c r="F59" s="87">
        <f>$O$24*INDEX($P$28:$Q$33,MATCH($D59,$O$28:$O$33,0),MATCH(F$5,$P$27:$Q$27,0))</f>
        <v>13357.849401478188</v>
      </c>
      <c r="H59" s="87"/>
      <c r="J59" s="191"/>
    </row>
    <row r="60" spans="1:14" x14ac:dyDescent="0.2">
      <c r="A60" s="19" t="str">
        <f t="shared" si="3"/>
        <v>General ServiceAnnual Program Administration Cost (per MW basis)</v>
      </c>
      <c r="B60" s="4" t="s">
        <v>89</v>
      </c>
      <c r="C60" s="4" t="s">
        <v>94</v>
      </c>
      <c r="D60" s="4" t="str">
        <f t="shared" si="4"/>
        <v>General Service</v>
      </c>
      <c r="F60" s="115" t="str">
        <f>IFERROR(F59/INDEX(#REF!,MATCH($D60,$O$28:$O$32,0),MATCH(F$5,#REF!,0)),"-")</f>
        <v>-</v>
      </c>
      <c r="G60" s="116"/>
      <c r="H60" s="115"/>
      <c r="I60" s="116"/>
      <c r="J60" s="191"/>
    </row>
    <row r="61" spans="1:14" x14ac:dyDescent="0.2">
      <c r="A61" s="19" t="str">
        <f t="shared" si="3"/>
        <v>General ServicePer Customer Annual Marketing/Recruitment Cost</v>
      </c>
      <c r="B61" s="4" t="s">
        <v>35</v>
      </c>
      <c r="C61" s="4" t="s">
        <v>36</v>
      </c>
      <c r="D61" s="4" t="str">
        <f t="shared" si="4"/>
        <v>General Service</v>
      </c>
      <c r="F61" s="87">
        <v>60</v>
      </c>
      <c r="G61" s="116"/>
      <c r="H61" s="87"/>
      <c r="I61" s="116"/>
      <c r="J61" s="91" t="s">
        <v>226</v>
      </c>
    </row>
    <row r="62" spans="1:14" x14ac:dyDescent="0.2">
      <c r="A62" s="19" t="str">
        <f t="shared" si="3"/>
        <v>General ServiceAnnual O&amp;M Cost</v>
      </c>
      <c r="B62" s="4" t="s">
        <v>27</v>
      </c>
      <c r="C62" s="4" t="s">
        <v>5</v>
      </c>
      <c r="D62" s="4" t="str">
        <f t="shared" si="4"/>
        <v>General Service</v>
      </c>
      <c r="F62" s="87">
        <v>0</v>
      </c>
      <c r="G62" s="116"/>
      <c r="H62" s="87"/>
      <c r="I62" s="116"/>
      <c r="J62" s="91"/>
    </row>
    <row r="63" spans="1:14" x14ac:dyDescent="0.2">
      <c r="A63" s="19" t="str">
        <f t="shared" si="3"/>
        <v>General ServiceAnnual O&amp;M Cost per MW</v>
      </c>
      <c r="B63" s="4" t="s">
        <v>88</v>
      </c>
      <c r="C63" s="4" t="s">
        <v>94</v>
      </c>
      <c r="D63" s="4" t="str">
        <f t="shared" si="4"/>
        <v>General Service</v>
      </c>
      <c r="F63" s="87">
        <v>0</v>
      </c>
      <c r="G63" s="116"/>
      <c r="H63" s="87"/>
      <c r="I63" s="116"/>
      <c r="J63" s="91"/>
    </row>
    <row r="64" spans="1:14" x14ac:dyDescent="0.2">
      <c r="A64" s="19" t="str">
        <f t="shared" si="3"/>
        <v>General ServiceCost of Equip + Install</v>
      </c>
      <c r="B64" s="4" t="s">
        <v>29</v>
      </c>
      <c r="C64" s="4" t="s">
        <v>30</v>
      </c>
      <c r="D64" s="4" t="str">
        <f t="shared" si="4"/>
        <v>General Service</v>
      </c>
      <c r="F64" s="87">
        <v>0</v>
      </c>
      <c r="H64" s="87"/>
      <c r="J64" s="91"/>
    </row>
    <row r="65" spans="1:10" x14ac:dyDescent="0.2">
      <c r="A65" s="19" t="str">
        <f t="shared" si="3"/>
        <v>General ServiceCost of Equip + Install (per kW basis)</v>
      </c>
      <c r="B65" s="4" t="s">
        <v>90</v>
      </c>
      <c r="C65" s="4" t="s">
        <v>92</v>
      </c>
      <c r="D65" s="4" t="str">
        <f t="shared" si="4"/>
        <v>General Service</v>
      </c>
      <c r="F65" s="87">
        <v>0</v>
      </c>
      <c r="H65" s="87"/>
      <c r="J65" s="91"/>
    </row>
    <row r="66" spans="1:10" x14ac:dyDescent="0.2">
      <c r="A66" s="19" t="str">
        <f t="shared" si="3"/>
        <v>General ServiceAMI Cost</v>
      </c>
      <c r="B66" s="4" t="s">
        <v>23</v>
      </c>
      <c r="C66" s="4" t="s">
        <v>87</v>
      </c>
      <c r="D66" s="4" t="str">
        <f t="shared" si="4"/>
        <v>General Service</v>
      </c>
      <c r="F66" s="87">
        <v>0</v>
      </c>
      <c r="H66" s="87"/>
      <c r="J66" s="72" t="s">
        <v>164</v>
      </c>
    </row>
    <row r="67" spans="1:10" x14ac:dyDescent="0.2">
      <c r="A67" s="19" t="str">
        <f t="shared" si="3"/>
        <v>General ServiceSummer DR Event Hours</v>
      </c>
      <c r="B67" s="4" t="s">
        <v>24</v>
      </c>
      <c r="C67" s="4" t="s">
        <v>25</v>
      </c>
      <c r="D67" s="4" t="str">
        <f t="shared" si="4"/>
        <v>General Service</v>
      </c>
      <c r="F67" s="88">
        <v>528</v>
      </c>
      <c r="H67" s="88"/>
      <c r="J67" s="72" t="s">
        <v>190</v>
      </c>
    </row>
    <row r="68" spans="1:10" x14ac:dyDescent="0.2">
      <c r="A68" s="19" t="str">
        <f t="shared" si="3"/>
        <v>General ServiceWinter DR Event Hours</v>
      </c>
      <c r="B68" s="4" t="s">
        <v>26</v>
      </c>
      <c r="C68" s="4" t="s">
        <v>25</v>
      </c>
      <c r="D68" s="4" t="str">
        <f t="shared" si="4"/>
        <v>General Service</v>
      </c>
      <c r="F68" s="88">
        <v>528</v>
      </c>
      <c r="H68" s="88"/>
      <c r="J68" s="72" t="s">
        <v>191</v>
      </c>
    </row>
    <row r="69" spans="1:10" x14ac:dyDescent="0.2">
      <c r="A69" s="19" t="str">
        <f t="shared" si="3"/>
        <v>General ServicePer kW Annual Incentive</v>
      </c>
      <c r="B69" s="4" t="s">
        <v>37</v>
      </c>
      <c r="C69" s="4" t="s">
        <v>93</v>
      </c>
      <c r="D69" s="4" t="str">
        <f t="shared" si="4"/>
        <v>General Service</v>
      </c>
      <c r="F69" s="87">
        <v>0</v>
      </c>
      <c r="H69" s="87"/>
      <c r="J69" s="72"/>
    </row>
    <row r="70" spans="1:10" x14ac:dyDescent="0.2">
      <c r="A70" s="19" t="str">
        <f t="shared" si="3"/>
        <v>General ServicePer kWh Annual Incentive</v>
      </c>
      <c r="B70" s="4" t="s">
        <v>38</v>
      </c>
      <c r="C70" s="4" t="s">
        <v>95</v>
      </c>
      <c r="D70" s="4" t="str">
        <f t="shared" si="4"/>
        <v>General Service</v>
      </c>
      <c r="F70" s="89">
        <v>0</v>
      </c>
      <c r="H70" s="89"/>
      <c r="J70" s="72"/>
    </row>
    <row r="71" spans="1:10" x14ac:dyDescent="0.2">
      <c r="A71" s="19" t="str">
        <f t="shared" si="3"/>
        <v>General ServicePer Participant Annual Incentive</v>
      </c>
      <c r="B71" s="4" t="s">
        <v>39</v>
      </c>
      <c r="C71" s="4" t="s">
        <v>5</v>
      </c>
      <c r="D71" s="4" t="str">
        <f t="shared" si="4"/>
        <v>General Service</v>
      </c>
      <c r="F71" s="87">
        <v>0</v>
      </c>
      <c r="H71" s="87"/>
      <c r="J71" s="72" t="s">
        <v>163</v>
      </c>
    </row>
    <row r="72" spans="1:10" x14ac:dyDescent="0.2">
      <c r="A72" s="19" t="str">
        <f t="shared" si="3"/>
        <v>General ServiceProgram Life</v>
      </c>
      <c r="B72" s="4" t="s">
        <v>42</v>
      </c>
      <c r="C72" s="4" t="s">
        <v>43</v>
      </c>
      <c r="D72" s="4" t="str">
        <f t="shared" si="4"/>
        <v>General Service</v>
      </c>
      <c r="F72" s="88">
        <v>10</v>
      </c>
      <c r="H72" s="88"/>
      <c r="J72" s="72"/>
    </row>
    <row r="73" spans="1:10" x14ac:dyDescent="0.2">
      <c r="A73" s="19" t="str">
        <f t="shared" si="3"/>
        <v>General ServiceProgram Start Year</v>
      </c>
      <c r="B73" s="4" t="s">
        <v>44</v>
      </c>
      <c r="C73" s="4" t="s">
        <v>45</v>
      </c>
      <c r="D73" s="4" t="str">
        <f t="shared" si="4"/>
        <v>General Service</v>
      </c>
      <c r="F73" s="88">
        <v>2024</v>
      </c>
      <c r="H73" s="88"/>
      <c r="J73" s="72" t="s">
        <v>572</v>
      </c>
    </row>
    <row r="74" spans="1:10" x14ac:dyDescent="0.2">
      <c r="A74" s="19" t="str">
        <f t="shared" si="3"/>
        <v>General ServiceDe-rate</v>
      </c>
      <c r="B74" s="4" t="s">
        <v>31</v>
      </c>
      <c r="C74" s="4" t="s">
        <v>32</v>
      </c>
      <c r="D74" s="4" t="str">
        <f t="shared" si="4"/>
        <v>General Service</v>
      </c>
      <c r="F74" s="90">
        <v>1</v>
      </c>
      <c r="H74" s="90"/>
      <c r="J74" s="72"/>
    </row>
    <row r="75" spans="1:10" x14ac:dyDescent="0.2">
      <c r="A75" s="19" t="str">
        <f t="shared" si="3"/>
        <v>General ServiceNet to Gross Ratio (free ridership)</v>
      </c>
      <c r="B75" s="4" t="s">
        <v>33</v>
      </c>
      <c r="C75" s="4" t="s">
        <v>34</v>
      </c>
      <c r="D75" s="4" t="str">
        <f t="shared" si="4"/>
        <v>General Service</v>
      </c>
      <c r="F75" s="90">
        <v>1</v>
      </c>
      <c r="H75" s="90"/>
      <c r="J75" s="72"/>
    </row>
    <row r="76" spans="1:10" x14ac:dyDescent="0.2">
      <c r="J76" s="72"/>
    </row>
  </sheetData>
  <mergeCells count="8">
    <mergeCell ref="B3:B5"/>
    <mergeCell ref="C3:C5"/>
    <mergeCell ref="D3:D5"/>
    <mergeCell ref="J3:J5"/>
    <mergeCell ref="B41:B43"/>
    <mergeCell ref="C41:C43"/>
    <mergeCell ref="D41:D43"/>
    <mergeCell ref="J41:J43"/>
  </mergeCells>
  <pageMargins left="0.7" right="0.7" top="0.75" bottom="0.75" header="0.3" footer="0.3"/>
  <pageSetup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6EEEA-D787-492F-8F15-86E1D6390226}">
  <sheetPr codeName="Sheet33">
    <tabColor rgb="FFC00000"/>
  </sheetPr>
  <dimension ref="A1:S77"/>
  <sheetViews>
    <sheetView tabSelected="1" topLeftCell="B42" workbookViewId="0">
      <selection activeCell="J59" sqref="J59"/>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2.85546875" style="4" customWidth="1"/>
    <col min="13" max="13" width="11" style="4" customWidth="1"/>
    <col min="14" max="14" width="9.28515625" style="4"/>
    <col min="15" max="15" width="13.7109375" style="4" customWidth="1"/>
    <col min="16" max="16" width="11.28515625" style="4" customWidth="1"/>
    <col min="17" max="17" width="8.28515625" style="4" customWidth="1"/>
    <col min="18" max="18" width="9.28515625" style="4"/>
    <col min="19" max="19" width="20" style="4" bestFit="1" customWidth="1"/>
    <col min="20" max="16384" width="9.28515625" style="4"/>
  </cols>
  <sheetData>
    <row r="1" spans="1:14" s="5" customFormat="1" ht="15.75" x14ac:dyDescent="0.25">
      <c r="B1" s="12" t="s">
        <v>46</v>
      </c>
      <c r="C1" s="13" t="s">
        <v>318</v>
      </c>
      <c r="D1" s="4"/>
      <c r="E1" s="10"/>
      <c r="F1" s="19" t="str">
        <f>F3&amp;F5</f>
        <v>Market PotentialWA</v>
      </c>
      <c r="G1" s="10"/>
      <c r="H1" s="19" t="str">
        <f>H3&amp;H5</f>
        <v>Market PotentialID</v>
      </c>
      <c r="I1" s="10"/>
      <c r="J1" s="30"/>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15" x14ac:dyDescent="0.25">
      <c r="A7" s="19" t="str">
        <f>D7&amp;B7</f>
        <v>ResidentialSteady State Participation Rate</v>
      </c>
      <c r="B7" s="4" t="s">
        <v>78</v>
      </c>
      <c r="C7" s="4" t="s">
        <v>79</v>
      </c>
      <c r="D7" s="41" t="s">
        <v>13</v>
      </c>
      <c r="F7" s="83">
        <v>0.13</v>
      </c>
      <c r="H7" s="83">
        <v>0.13</v>
      </c>
      <c r="J7" s="72" t="s">
        <v>224</v>
      </c>
      <c r="K7" s="4" t="s">
        <v>132</v>
      </c>
      <c r="L7" s="335" t="s">
        <v>152</v>
      </c>
      <c r="M7" s="331"/>
      <c r="N7" s="332"/>
    </row>
    <row r="8" spans="1:14" ht="15" x14ac:dyDescent="0.25">
      <c r="A8" s="19" t="str">
        <f t="shared" ref="A8:A10" si="0">D8&amp;B8</f>
        <v xml:space="preserve">ResidentialProgram ramp up period </v>
      </c>
      <c r="B8" s="4" t="s">
        <v>1</v>
      </c>
      <c r="C8" s="4" t="s">
        <v>2</v>
      </c>
      <c r="D8" s="4" t="str">
        <f>$D$7</f>
        <v>Residential</v>
      </c>
      <c r="F8" s="189">
        <v>5</v>
      </c>
      <c r="G8" s="190"/>
      <c r="H8" s="189">
        <v>5</v>
      </c>
      <c r="J8" s="4" t="s">
        <v>741</v>
      </c>
      <c r="K8" s="84" t="s">
        <v>473</v>
      </c>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83">
        <v>0.01</v>
      </c>
      <c r="H9" s="83">
        <v>0.01</v>
      </c>
      <c r="K9" s="4" t="s">
        <v>474</v>
      </c>
      <c r="L9" s="334" t="s">
        <v>232</v>
      </c>
      <c r="M9" s="358" t="e" cm="1">
        <f t="array" ref="M9">INDEX(#REF!,MATCH(LEFT($L9,3),LEFT(#REF!,3),0))*10^3/INDEX(#REF!,MATCH($L9,#REF!,0))</f>
        <v>#REF!</v>
      </c>
      <c r="N9" s="359" t="e" cm="1">
        <f t="array" ref="N9">INDEX(#REF!,MATCH(LEFT($L9,3),LEFT(#REF!,3),0))*10^3/INDEX(#REF!,MATCH($L9,#REF!,0))</f>
        <v>#REF!</v>
      </c>
    </row>
    <row r="10" spans="1:14" ht="15.75" customHeight="1"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3.5" thickBot="1" x14ac:dyDescent="0.25">
      <c r="A12" s="19" t="str">
        <f t="shared" ref="A12:A37" si="1">D12&amp;B12</f>
        <v>ResidentialEvent Non-Performance Rate</v>
      </c>
      <c r="B12" s="4" t="s">
        <v>11</v>
      </c>
      <c r="C12" s="4" t="s">
        <v>12</v>
      </c>
      <c r="D12" s="4" t="str">
        <f>$D$7</f>
        <v>Residential</v>
      </c>
      <c r="F12" s="83">
        <v>0</v>
      </c>
      <c r="H12" s="83">
        <v>0</v>
      </c>
      <c r="J12" s="91" t="s">
        <v>126</v>
      </c>
    </row>
    <row r="13" spans="1:14" ht="15" x14ac:dyDescent="0.25">
      <c r="A13" s="19" t="str">
        <f t="shared" si="1"/>
        <v>ResidentialPer Customer Summer Peak Reduction (%)</v>
      </c>
      <c r="B13" s="4" t="s">
        <v>18</v>
      </c>
      <c r="C13" s="4" t="s">
        <v>19</v>
      </c>
      <c r="D13" s="4" t="str">
        <f>$D$7</f>
        <v>Residential</v>
      </c>
      <c r="F13" s="83">
        <v>0.04</v>
      </c>
      <c r="H13" s="83">
        <f>F13</f>
        <v>0.04</v>
      </c>
      <c r="J13" s="72" t="s">
        <v>741</v>
      </c>
      <c r="K13" s="72"/>
      <c r="L13" s="328" t="s">
        <v>489</v>
      </c>
      <c r="M13" s="329" t="s">
        <v>151</v>
      </c>
      <c r="N13" s="330" t="s">
        <v>152</v>
      </c>
    </row>
    <row r="14" spans="1:14" ht="15" x14ac:dyDescent="0.25">
      <c r="A14" s="19" t="str">
        <f>D14&amp;B14</f>
        <v>ResidentialPer Customer Summer Peak Reduction (kW)</v>
      </c>
      <c r="B14" s="4" t="s">
        <v>20</v>
      </c>
      <c r="C14" s="4" t="s">
        <v>91</v>
      </c>
      <c r="D14" s="4" t="str">
        <f>$D$7</f>
        <v>Residential</v>
      </c>
      <c r="F14" s="86"/>
      <c r="H14" s="86"/>
      <c r="J14" s="72"/>
      <c r="K14" s="72"/>
      <c r="L14" s="366" t="s">
        <v>471</v>
      </c>
      <c r="M14" s="358" t="e">
        <f>IF(F14&gt;0,F14/INDEX($M$3:$M$6,MATCH($D14,$L$3:$L$6,0)),F13*INDEX($M$3:$M$6,MATCH($D14,$L$3:$L$6,0)))</f>
        <v>#REF!</v>
      </c>
      <c r="N14" s="359" t="e">
        <f>IF(H14&gt;0,H14/INDEX($M$8:$M$11,MATCH($D14,$L$8:$L$11,0)),H13*INDEX($M$8:$M$11,MATCH($D14,$L$8:$L$11,0)))</f>
        <v>#REF!</v>
      </c>
    </row>
    <row r="15" spans="1:14" ht="15.75" thickBot="1" x14ac:dyDescent="0.3">
      <c r="A15" s="19" t="str">
        <f t="shared" si="1"/>
        <v>ResidentialPer Customer Winter Peak Reduction (%)</v>
      </c>
      <c r="B15" s="4" t="s">
        <v>21</v>
      </c>
      <c r="C15" s="4" t="s">
        <v>19</v>
      </c>
      <c r="D15" s="4" t="str">
        <f>$D$7</f>
        <v>Residential</v>
      </c>
      <c r="F15" s="83">
        <v>1.4999999999999999E-2</v>
      </c>
      <c r="H15" s="83">
        <f>F15</f>
        <v>1.4999999999999999E-2</v>
      </c>
      <c r="J15" s="72" t="s">
        <v>741</v>
      </c>
      <c r="K15" s="72"/>
      <c r="L15" s="368" t="s">
        <v>472</v>
      </c>
      <c r="M15" s="371" t="e">
        <f>IF(F16&gt;0,F16/INDEX($N$3:$N$6,MATCH($D16,$L$3:$L$6,0)),F15*INDEX($N$3:$N$6,MATCH($D16,$L$3:$L$6,0)))</f>
        <v>#REF!</v>
      </c>
      <c r="N15" s="372" t="e">
        <f>IF(H16&gt;0,H16/INDEX($N$8:$N$11,MATCH($D16,$L$8:$L$11,0)),H15*INDEX($N$8:$N$11,MATCH($D16,$L$8:$L$11,0)))</f>
        <v>#REF!</v>
      </c>
    </row>
    <row r="16" spans="1:14" x14ac:dyDescent="0.2">
      <c r="A16" s="19" t="str">
        <f t="shared" si="1"/>
        <v>ResidentialPer Customer Winter Peak Reduction (kW)</v>
      </c>
      <c r="B16" s="4" t="s">
        <v>22</v>
      </c>
      <c r="C16" s="4" t="s">
        <v>91</v>
      </c>
      <c r="D16" s="4" t="str">
        <f>$D$7</f>
        <v>Residential</v>
      </c>
      <c r="F16" s="86">
        <v>0</v>
      </c>
      <c r="H16" s="86">
        <v>0</v>
      </c>
      <c r="J16" s="192"/>
      <c r="K16" s="72"/>
    </row>
    <row r="17" spans="1:19" x14ac:dyDescent="0.2">
      <c r="A17" s="19" t="str">
        <f t="shared" si="1"/>
        <v/>
      </c>
    </row>
    <row r="18" spans="1:19" ht="15" customHeight="1" x14ac:dyDescent="0.2">
      <c r="A18" s="19"/>
      <c r="B18" s="7" t="s">
        <v>48</v>
      </c>
      <c r="C18" s="8"/>
      <c r="D18" s="8"/>
      <c r="F18" s="8"/>
      <c r="H18" s="8"/>
      <c r="J18" s="9"/>
    </row>
    <row r="19" spans="1:19" x14ac:dyDescent="0.2">
      <c r="A19" s="19" t="str">
        <f t="shared" si="1"/>
        <v>ResidentialProgram Development Cost</v>
      </c>
      <c r="B19" s="4" t="s">
        <v>40</v>
      </c>
      <c r="C19" s="4" t="s">
        <v>41</v>
      </c>
      <c r="D19" s="4" t="str">
        <f>D20</f>
        <v>Residential</v>
      </c>
      <c r="F19" s="87">
        <v>0</v>
      </c>
      <c r="H19" s="87">
        <f>O26*S28</f>
        <v>811026.47560318082</v>
      </c>
      <c r="J19" s="4" t="s">
        <v>877</v>
      </c>
      <c r="O19" s="64" t="s">
        <v>326</v>
      </c>
      <c r="P19" s="64"/>
      <c r="Q19" s="64"/>
      <c r="R19" s="64"/>
    </row>
    <row r="20" spans="1:19" x14ac:dyDescent="0.2">
      <c r="A20" s="19" t="str">
        <f>D20&amp;B20</f>
        <v>ResidentialProgram Development Cost (per MW basis)</v>
      </c>
      <c r="B20" s="4" t="s">
        <v>134</v>
      </c>
      <c r="C20" s="4" t="str">
        <f>C22</f>
        <v>$/MW @meter</v>
      </c>
      <c r="D20" s="4" t="str">
        <f>D21</f>
        <v>Residential</v>
      </c>
      <c r="F20" s="115" t="str">
        <f>IFERROR(F19/INDEX(#REF!,MATCH($D20,$O$28:$O$32,0),MATCH(F$5,#REF!,0)),"-")</f>
        <v>-</v>
      </c>
      <c r="G20" s="116"/>
      <c r="H20" s="115" t="str">
        <f>IFERROR(H19/INDEX(#REF!,MATCH($D20,$O$28:$O$32,0),MATCH(H$5,#REF!,0)),"-")</f>
        <v>-</v>
      </c>
      <c r="I20" s="116"/>
      <c r="J20" s="91"/>
      <c r="O20" s="64"/>
      <c r="P20" s="64"/>
      <c r="Q20" s="64"/>
      <c r="R20" s="64"/>
    </row>
    <row r="21" spans="1:19" x14ac:dyDescent="0.2">
      <c r="A21" s="19" t="str">
        <f t="shared" si="1"/>
        <v>ResidentialAnnual Program Administration Cost</v>
      </c>
      <c r="B21" s="4" t="s">
        <v>4</v>
      </c>
      <c r="C21" s="4" t="s">
        <v>28</v>
      </c>
      <c r="D21" s="4" t="str">
        <f t="shared" ref="D21:D37" si="2">$D$7</f>
        <v>Residential</v>
      </c>
      <c r="F21" s="87">
        <f>$O$24*INDEX($P$28:$Q$33,MATCH($D21,$O$28:$O$33,0),MATCH(F$5,$P$27:$Q$27,0))</f>
        <v>134382.87631666765</v>
      </c>
      <c r="H21" s="87">
        <f>$O$24*INDEX($P$28:$Q$33,MATCH($D21,$O$28:$O$33,0),MATCH(H$5,$P$27:$Q$27,0))</f>
        <v>66691.651443776689</v>
      </c>
      <c r="J21" s="4" t="s">
        <v>741</v>
      </c>
      <c r="O21" s="64" t="s">
        <v>551</v>
      </c>
      <c r="P21" s="64"/>
      <c r="Q21" s="64"/>
      <c r="R21" s="64"/>
    </row>
    <row r="22" spans="1:19" x14ac:dyDescent="0.2">
      <c r="A22" s="19" t="str">
        <f t="shared" si="1"/>
        <v>ResidentialAnnual Program Administration Cost (per MW basis)</v>
      </c>
      <c r="B22" s="4" t="s">
        <v>89</v>
      </c>
      <c r="C22" s="4" t="s">
        <v>94</v>
      </c>
      <c r="D22" s="4" t="str">
        <f t="shared" si="2"/>
        <v>Residential</v>
      </c>
      <c r="F22" s="115" t="str">
        <f>IFERROR(F21/INDEX(#REF!,MATCH($D22,$O$28:$O$32,0),MATCH(F$5,#REF!,0)),"-")</f>
        <v>-</v>
      </c>
      <c r="G22" s="116"/>
      <c r="H22" s="115" t="str">
        <f>IFERROR(H21/INDEX(#REF!,MATCH($D22,$O$28:$O$32,0),MATCH(H$5,#REF!,0)),"-")</f>
        <v>-</v>
      </c>
      <c r="I22" s="116"/>
      <c r="J22" s="91"/>
      <c r="O22" s="64"/>
      <c r="P22" s="64"/>
      <c r="Q22" s="64"/>
      <c r="R22" s="64"/>
    </row>
    <row r="23" spans="1:19" ht="15" x14ac:dyDescent="0.25">
      <c r="A23" s="19" t="str">
        <f t="shared" si="1"/>
        <v>ResidentialPer Customer Annual Marketing/Recruitment Cost</v>
      </c>
      <c r="B23" s="4" t="s">
        <v>35</v>
      </c>
      <c r="C23" s="4" t="s">
        <v>36</v>
      </c>
      <c r="D23" s="4" t="str">
        <f t="shared" si="2"/>
        <v>Residential</v>
      </c>
      <c r="F23" s="87">
        <v>60</v>
      </c>
      <c r="G23" s="116"/>
      <c r="H23" s="87">
        <f>F23</f>
        <v>60</v>
      </c>
      <c r="I23" s="116"/>
      <c r="J23" s="4" t="s">
        <v>741</v>
      </c>
      <c r="K23" s="91" t="s">
        <v>226</v>
      </c>
      <c r="O23" s="65" t="s">
        <v>111</v>
      </c>
      <c r="P23" s="66"/>
      <c r="Q23" s="64"/>
      <c r="R23" s="64"/>
    </row>
    <row r="24" spans="1:19" ht="15" x14ac:dyDescent="0.25">
      <c r="A24" s="19" t="str">
        <f t="shared" si="1"/>
        <v>ResidentialAnnual O&amp;M Cost</v>
      </c>
      <c r="B24" s="4" t="s">
        <v>27</v>
      </c>
      <c r="C24" s="4" t="s">
        <v>5</v>
      </c>
      <c r="D24" s="4" t="str">
        <f t="shared" si="2"/>
        <v>Residential</v>
      </c>
      <c r="F24" s="87">
        <v>0</v>
      </c>
      <c r="G24" s="116"/>
      <c r="H24" s="87">
        <v>0</v>
      </c>
      <c r="I24" s="116"/>
      <c r="J24" s="91"/>
      <c r="K24" s="61"/>
      <c r="O24" s="388">
        <f>INDEX('Admin Costs and Asmptns.'!$D$14:$D$28,MATCH(IF(LEFT($C$1,9)="Ancillary","Ancillary Services",IF(LEFT($C$1,9)="CTA-2045 ", "CTA-2045 ",IF(LEFT($C$1,9)="Time-of-u","Time-of-use Rates",$C$1))),'Admin Costs and Asmptns.'!$B$14:$B$28,0)) + 10 + 150000</f>
        <v>250010</v>
      </c>
      <c r="P24" s="64" t="s">
        <v>783</v>
      </c>
      <c r="Q24" s="66"/>
      <c r="R24" s="66"/>
    </row>
    <row r="25" spans="1:19" x14ac:dyDescent="0.2">
      <c r="A25" s="19" t="str">
        <f t="shared" si="1"/>
        <v>ResidentialAnnual O&amp;M Cost per MW</v>
      </c>
      <c r="B25" s="4" t="s">
        <v>88</v>
      </c>
      <c r="C25" s="4" t="s">
        <v>94</v>
      </c>
      <c r="D25" s="4" t="str">
        <f t="shared" si="2"/>
        <v>Residential</v>
      </c>
      <c r="F25" s="87">
        <v>0</v>
      </c>
      <c r="G25" s="116"/>
      <c r="H25" s="87">
        <v>0</v>
      </c>
      <c r="I25" s="116"/>
      <c r="J25" s="91"/>
      <c r="O25" s="65" t="s">
        <v>112</v>
      </c>
      <c r="P25" s="64"/>
      <c r="Q25" s="64"/>
      <c r="R25" s="64"/>
    </row>
    <row r="26" spans="1:19" x14ac:dyDescent="0.2">
      <c r="A26" s="19" t="str">
        <f t="shared" si="1"/>
        <v>ResidentialCost of Equip + Install</v>
      </c>
      <c r="B26" s="4" t="s">
        <v>29</v>
      </c>
      <c r="C26" s="4" t="s">
        <v>30</v>
      </c>
      <c r="D26" s="4" t="str">
        <f t="shared" si="2"/>
        <v>Residential</v>
      </c>
      <c r="F26" s="87">
        <v>0</v>
      </c>
      <c r="H26" s="87">
        <v>0</v>
      </c>
      <c r="I26" s="116"/>
      <c r="J26" s="91"/>
      <c r="O26" s="427">
        <f>INDEX('Admin Costs and Asmptns.'!$E$14:$E$28,MATCH(IF(LEFT($C$1,9)="Ancillary","Ancillary Services",IF(LEFT($C$1,9)="CTA-2045 ", "CTA-2045 ",IF(LEFT($C$1,9)="Time-of-u","Time-of-use Rates",$C$1))),'Admin Costs and Asmptns.'!$B$14:$B$28,0))</f>
        <v>1000000</v>
      </c>
      <c r="P26" s="64"/>
      <c r="Q26" s="64"/>
      <c r="R26" s="64"/>
    </row>
    <row r="27" spans="1:19" x14ac:dyDescent="0.2">
      <c r="A27" s="19" t="str">
        <f t="shared" si="1"/>
        <v>ResidentialCost of Equip + Install (per kW basis)</v>
      </c>
      <c r="B27" s="4" t="s">
        <v>90</v>
      </c>
      <c r="C27" s="4" t="s">
        <v>92</v>
      </c>
      <c r="D27" s="4" t="str">
        <f t="shared" si="2"/>
        <v>Residential</v>
      </c>
      <c r="F27" s="87">
        <v>0</v>
      </c>
      <c r="H27" s="87">
        <v>0</v>
      </c>
      <c r="J27" s="91"/>
      <c r="O27" s="64"/>
      <c r="P27" s="64" t="s">
        <v>151</v>
      </c>
      <c r="Q27" s="64" t="s">
        <v>152</v>
      </c>
      <c r="R27" s="64"/>
    </row>
    <row r="28" spans="1:19" ht="12.75" customHeight="1" x14ac:dyDescent="0.25">
      <c r="A28" s="19" t="str">
        <f t="shared" si="1"/>
        <v>ResidentialAMI Cost</v>
      </c>
      <c r="B28" s="4" t="s">
        <v>23</v>
      </c>
      <c r="C28" s="4" t="s">
        <v>87</v>
      </c>
      <c r="D28" s="4" t="str">
        <f t="shared" si="2"/>
        <v>Residential</v>
      </c>
      <c r="F28" s="87">
        <v>0</v>
      </c>
      <c r="H28" s="87">
        <v>0</v>
      </c>
      <c r="J28" s="72" t="s">
        <v>161</v>
      </c>
      <c r="O28" s="64" t="s">
        <v>13</v>
      </c>
      <c r="P28" s="129" cm="1">
        <f t="array" ref="P28">INDEX('Admin Costs and Asmptns.'!$C$39:$K$70,MATCH($C$1,'Admin Costs and Asmptns.'!$B$39:$B$70,0),MATCH(P$27&amp;"_"&amp;$O28,'Admin Costs and Asmptns.'!$C$37:$K$37&amp;"_"&amp;'Admin Costs and Asmptns.'!$C$38:$K$38,0))</f>
        <v>0.53751000486647593</v>
      </c>
      <c r="Q28" s="129" cm="1">
        <f t="array" ref="Q28">INDEX('Admin Costs and Asmptns.'!$C$39:$K$70,MATCH($C$1,'Admin Costs and Asmptns.'!$B$39:$B$70,0),MATCH(Q$27&amp;"_"&amp;$O28,'Admin Costs and Asmptns.'!$C$37:$K$37&amp;"_"&amp;'Admin Costs and Asmptns.'!$C$38:$K$38,0))</f>
        <v>0.26675593553768523</v>
      </c>
      <c r="R28" s="129"/>
      <c r="S28" s="16">
        <f>Q28/SUM(Q28:Q29)</f>
        <v>0.81102647560318086</v>
      </c>
    </row>
    <row r="29" spans="1:19" ht="15" x14ac:dyDescent="0.25">
      <c r="A29" s="19" t="str">
        <f t="shared" si="1"/>
        <v>ResidentialSummer DR Event Hours</v>
      </c>
      <c r="B29" s="4" t="s">
        <v>24</v>
      </c>
      <c r="C29" s="4" t="s">
        <v>25</v>
      </c>
      <c r="D29" s="4" t="str">
        <f t="shared" si="2"/>
        <v>Residential</v>
      </c>
      <c r="F29" s="88">
        <v>528</v>
      </c>
      <c r="H29" s="88">
        <v>528</v>
      </c>
      <c r="J29" s="72" t="s">
        <v>190</v>
      </c>
      <c r="O29" s="64" t="s">
        <v>232</v>
      </c>
      <c r="P29" s="129" cm="1">
        <f t="array" ref="P29">INDEX('Admin Costs and Asmptns.'!$C$39:$K$70,MATCH($C$1,'Admin Costs and Asmptns.'!$B$39:$B$70,0),MATCH(P$27&amp;"_"&amp;$O29,'Admin Costs and Asmptns.'!$C$37:$K$37&amp;"_"&amp;'Admin Costs and Asmptns.'!$C$38:$K$38,0))</f>
        <v>0.13357849401478189</v>
      </c>
      <c r="Q29" s="129" cm="1">
        <f t="array" ref="Q29">INDEX('Admin Costs and Asmptns.'!$C$39:$K$70,MATCH($C$1,'Admin Costs and Asmptns.'!$B$39:$B$70,0),MATCH(Q$27&amp;"_"&amp;$O29,'Admin Costs and Asmptns.'!$C$37:$K$37&amp;"_"&amp;'Admin Costs and Asmptns.'!$C$38:$K$38,0))</f>
        <v>6.215556558105706E-2</v>
      </c>
      <c r="R29" s="129"/>
      <c r="S29" s="16">
        <f>Q29/SUM(Q28:Q29)</f>
        <v>0.18897352439681916</v>
      </c>
    </row>
    <row r="30" spans="1:19" ht="15" x14ac:dyDescent="0.25">
      <c r="A30" s="19" t="str">
        <f t="shared" si="1"/>
        <v>ResidentialWinter DR Event Hours</v>
      </c>
      <c r="B30" s="4" t="s">
        <v>26</v>
      </c>
      <c r="C30" s="4" t="s">
        <v>25</v>
      </c>
      <c r="D30" s="4" t="str">
        <f t="shared" si="2"/>
        <v>Residential</v>
      </c>
      <c r="F30" s="88">
        <v>528</v>
      </c>
      <c r="H30" s="88">
        <v>528</v>
      </c>
      <c r="J30" s="72" t="s">
        <v>191</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19" x14ac:dyDescent="0.2">
      <c r="A31" s="19" t="str">
        <f t="shared" si="1"/>
        <v>ResidentialPer kW Annual Incentive</v>
      </c>
      <c r="B31" s="4" t="s">
        <v>37</v>
      </c>
      <c r="C31" s="4" t="s">
        <v>93</v>
      </c>
      <c r="D31" s="4" t="str">
        <f t="shared" si="2"/>
        <v>Residential</v>
      </c>
      <c r="F31" s="87">
        <v>0</v>
      </c>
      <c r="H31" s="87">
        <v>0</v>
      </c>
      <c r="J31" s="91"/>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19" x14ac:dyDescent="0.2">
      <c r="A32" s="19" t="str">
        <f t="shared" si="1"/>
        <v>ResidentialPer kWh Annual Incentive</v>
      </c>
      <c r="B32" s="4" t="s">
        <v>38</v>
      </c>
      <c r="C32" s="4" t="s">
        <v>95</v>
      </c>
      <c r="D32" s="4" t="str">
        <f t="shared" si="2"/>
        <v>Residential</v>
      </c>
      <c r="F32" s="87">
        <v>0</v>
      </c>
      <c r="H32" s="87">
        <v>0</v>
      </c>
      <c r="J32" s="91"/>
      <c r="O32" s="64"/>
      <c r="P32" s="67"/>
      <c r="Q32" s="67"/>
      <c r="R32" s="67"/>
    </row>
    <row r="33" spans="1:18" ht="12.75" customHeight="1" x14ac:dyDescent="0.2">
      <c r="A33" s="19" t="str">
        <f t="shared" si="1"/>
        <v>ResidentialPer Participant Annual Incentive</v>
      </c>
      <c r="B33" s="4" t="s">
        <v>39</v>
      </c>
      <c r="C33" s="4" t="s">
        <v>5</v>
      </c>
      <c r="D33" s="4" t="str">
        <f t="shared" si="2"/>
        <v>Residential</v>
      </c>
      <c r="F33" s="87">
        <v>0</v>
      </c>
      <c r="H33" s="87">
        <v>0</v>
      </c>
      <c r="J33" s="72" t="s">
        <v>163</v>
      </c>
      <c r="K33" s="61"/>
      <c r="O33" s="64" t="s">
        <v>123</v>
      </c>
      <c r="P33" s="181">
        <f>SUM(P28:P31)</f>
        <v>0.67108849888125777</v>
      </c>
      <c r="Q33" s="181">
        <f>SUM(Q28:Q31)</f>
        <v>0.32891150111874229</v>
      </c>
      <c r="R33" s="181">
        <f>SUM(P33:Q33)</f>
        <v>1</v>
      </c>
    </row>
    <row r="34" spans="1:18" x14ac:dyDescent="0.2">
      <c r="A34" s="19" t="str">
        <f t="shared" si="1"/>
        <v>ResidentialProgram Life</v>
      </c>
      <c r="B34" s="4" t="s">
        <v>42</v>
      </c>
      <c r="C34" s="4" t="s">
        <v>43</v>
      </c>
      <c r="D34" s="4" t="str">
        <f t="shared" si="2"/>
        <v>Residential</v>
      </c>
      <c r="F34" s="88">
        <v>10</v>
      </c>
      <c r="H34" s="88">
        <v>10</v>
      </c>
      <c r="J34" s="72"/>
    </row>
    <row r="35" spans="1:18" x14ac:dyDescent="0.2">
      <c r="A35" s="19" t="str">
        <f t="shared" si="1"/>
        <v>ResidentialProgram Start Year</v>
      </c>
      <c r="B35" s="4" t="s">
        <v>44</v>
      </c>
      <c r="C35" s="4" t="s">
        <v>45</v>
      </c>
      <c r="D35" s="4" t="str">
        <f t="shared" si="2"/>
        <v>Residential</v>
      </c>
      <c r="F35" s="88">
        <v>2025</v>
      </c>
      <c r="H35" s="88">
        <v>2028</v>
      </c>
      <c r="J35" s="72" t="s">
        <v>756</v>
      </c>
      <c r="O35" s="99"/>
      <c r="P35" s="99"/>
      <c r="Q35" s="100"/>
      <c r="R35" s="76"/>
    </row>
    <row r="36" spans="1:18" x14ac:dyDescent="0.2">
      <c r="A36" s="19" t="str">
        <f t="shared" si="1"/>
        <v>ResidentialDe-rate</v>
      </c>
      <c r="B36" s="4" t="s">
        <v>31</v>
      </c>
      <c r="C36" s="4" t="s">
        <v>32</v>
      </c>
      <c r="D36" s="4" t="str">
        <f t="shared" si="2"/>
        <v>Residential</v>
      </c>
      <c r="F36" s="90">
        <v>1</v>
      </c>
      <c r="H36" s="90">
        <v>1</v>
      </c>
      <c r="J36" s="91"/>
      <c r="O36" s="99"/>
      <c r="P36" s="99"/>
      <c r="Q36" s="100"/>
      <c r="R36" s="76"/>
    </row>
    <row r="37" spans="1:18" x14ac:dyDescent="0.2">
      <c r="A37" s="19" t="str">
        <f t="shared" si="1"/>
        <v>ResidentialNet to Gross Ratio (free ridership)</v>
      </c>
      <c r="B37" s="4" t="s">
        <v>33</v>
      </c>
      <c r="C37" s="4" t="s">
        <v>34</v>
      </c>
      <c r="D37" s="4" t="str">
        <f t="shared" si="2"/>
        <v>Residential</v>
      </c>
      <c r="F37" s="90">
        <v>1</v>
      </c>
      <c r="H37" s="90">
        <v>1</v>
      </c>
      <c r="J37" s="91"/>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ht="15" x14ac:dyDescent="0.2">
      <c r="B46" s="7" t="s">
        <v>76</v>
      </c>
      <c r="C46" s="8"/>
      <c r="D46" s="8"/>
      <c r="F46" s="8"/>
      <c r="H46" s="8"/>
      <c r="J46" s="9"/>
    </row>
    <row r="47" spans="1:18" x14ac:dyDescent="0.2">
      <c r="A47" s="19" t="str">
        <f>D47&amp;B47</f>
        <v>General ServiceSteady State Participation Rate</v>
      </c>
      <c r="B47" s="4" t="s">
        <v>78</v>
      </c>
      <c r="C47" s="4" t="s">
        <v>79</v>
      </c>
      <c r="D47" s="41" t="s">
        <v>232</v>
      </c>
      <c r="F47" s="83">
        <v>7.0000000000000007E-2</v>
      </c>
      <c r="H47" s="83">
        <f>F47</f>
        <v>7.0000000000000007E-2</v>
      </c>
      <c r="J47" s="91" t="s">
        <v>741</v>
      </c>
    </row>
    <row r="48" spans="1:18" x14ac:dyDescent="0.2">
      <c r="A48" s="19" t="str">
        <f>D48&amp;B48</f>
        <v xml:space="preserve">General ServiceProgram ramp up period </v>
      </c>
      <c r="B48" s="4" t="s">
        <v>1</v>
      </c>
      <c r="C48" s="4" t="s">
        <v>2</v>
      </c>
      <c r="D48" s="4" t="str">
        <f>$D$47</f>
        <v>General Service</v>
      </c>
      <c r="F48" s="189">
        <v>5</v>
      </c>
      <c r="G48" s="190"/>
      <c r="H48" s="189">
        <v>5</v>
      </c>
      <c r="J48" s="85" t="s">
        <v>125</v>
      </c>
    </row>
    <row r="49" spans="1:14" x14ac:dyDescent="0.2">
      <c r="A49" s="19" t="str">
        <f>D49&amp;B49</f>
        <v>General ServiceProgram Dropout Rate (Attrition)</v>
      </c>
      <c r="B49" s="4" t="s">
        <v>75</v>
      </c>
      <c r="C49" s="4" t="s">
        <v>80</v>
      </c>
      <c r="D49" s="4" t="str">
        <f>$D$47</f>
        <v>General Service</v>
      </c>
      <c r="F49" s="83">
        <v>0.01</v>
      </c>
      <c r="H49" s="83">
        <v>0.01</v>
      </c>
      <c r="J49" s="91" t="s">
        <v>129</v>
      </c>
    </row>
    <row r="50" spans="1:14" x14ac:dyDescent="0.2">
      <c r="A50" s="19" t="str">
        <f>D50&amp;B50</f>
        <v/>
      </c>
    </row>
    <row r="51" spans="1:14" ht="15" x14ac:dyDescent="0.2">
      <c r="A51" s="19"/>
      <c r="B51" s="7" t="s">
        <v>47</v>
      </c>
      <c r="C51" s="8"/>
      <c r="D51" s="8"/>
      <c r="F51" s="8"/>
      <c r="H51" s="8"/>
      <c r="J51" s="9"/>
    </row>
    <row r="52" spans="1:14" ht="13.5" thickBot="1" x14ac:dyDescent="0.25">
      <c r="A52" s="19" t="str">
        <f t="shared" ref="A52:A57" si="3">D52&amp;B52</f>
        <v>General ServiceEvent Non-Performance Rate</v>
      </c>
      <c r="B52" s="4" t="s">
        <v>11</v>
      </c>
      <c r="C52" s="4" t="s">
        <v>12</v>
      </c>
      <c r="D52" s="4" t="str">
        <f>$D$47</f>
        <v>General Service</v>
      </c>
      <c r="F52" s="83">
        <v>0</v>
      </c>
      <c r="H52" s="83">
        <v>0</v>
      </c>
      <c r="J52" s="91"/>
    </row>
    <row r="53" spans="1:14" ht="15" x14ac:dyDescent="0.25">
      <c r="A53" s="19" t="str">
        <f t="shared" si="3"/>
        <v>General ServicePer Customer Summer Peak Reduction (%)</v>
      </c>
      <c r="B53" s="4" t="s">
        <v>18</v>
      </c>
      <c r="C53" s="4" t="s">
        <v>19</v>
      </c>
      <c r="D53" s="4" t="str">
        <f>$D$47</f>
        <v>General Service</v>
      </c>
      <c r="F53" s="83">
        <v>2E-3</v>
      </c>
      <c r="H53" s="83">
        <v>2E-3</v>
      </c>
      <c r="J53" s="4" t="s">
        <v>319</v>
      </c>
      <c r="L53" s="328" t="s">
        <v>489</v>
      </c>
      <c r="M53" s="329" t="s">
        <v>151</v>
      </c>
      <c r="N53" s="330" t="s">
        <v>152</v>
      </c>
    </row>
    <row r="54" spans="1:14" ht="15" x14ac:dyDescent="0.25">
      <c r="A54" s="19" t="str">
        <f t="shared" si="3"/>
        <v>General ServicePer Customer Summer Peak Reduction (kW)</v>
      </c>
      <c r="B54" s="4" t="s">
        <v>20</v>
      </c>
      <c r="C54" s="4" t="s">
        <v>91</v>
      </c>
      <c r="D54" s="4" t="str">
        <f>$D$47</f>
        <v>General Service</v>
      </c>
      <c r="F54" s="86">
        <v>0</v>
      </c>
      <c r="H54" s="86">
        <v>0</v>
      </c>
      <c r="L54" s="366" t="s">
        <v>471</v>
      </c>
      <c r="M54" s="358" t="e">
        <f>IF(F54&gt;0,F54/INDEX($M$3:$M$6,MATCH($D54,$L$3:$L$6,0)),F53*INDEX($M$3:$M$6,MATCH($D54,$L$3:$L$6,0)))</f>
        <v>#REF!</v>
      </c>
      <c r="N54" s="359" t="e">
        <f>IF(H54&gt;0,H54/INDEX($M$8:$M$11,MATCH($D54,$L$8:$L$11,0)),H53*INDEX($M$8:$M$11,MATCH($D54,$L$8:$L$11,0)))</f>
        <v>#REF!</v>
      </c>
    </row>
    <row r="55" spans="1:14" ht="15.75" thickBot="1" x14ac:dyDescent="0.3">
      <c r="A55" s="19" t="str">
        <f t="shared" si="3"/>
        <v>General ServicePer Customer Winter Peak Reduction (%)</v>
      </c>
      <c r="B55" s="4" t="s">
        <v>21</v>
      </c>
      <c r="C55" s="4" t="s">
        <v>19</v>
      </c>
      <c r="D55" s="4" t="str">
        <f>$D$47</f>
        <v>General Service</v>
      </c>
      <c r="F55" s="83">
        <f>F53/2</f>
        <v>1E-3</v>
      </c>
      <c r="H55" s="83">
        <f>H53/2</f>
        <v>1E-3</v>
      </c>
      <c r="J55" s="4" t="s">
        <v>159</v>
      </c>
      <c r="L55" s="368" t="s">
        <v>472</v>
      </c>
      <c r="M55" s="371" t="e">
        <f>IF(F56&gt;0,F56/INDEX($N$3:$N$6,MATCH($D56,$L$3:$L$6,0)),F55*INDEX($N$3:$N$6,MATCH($D56,$L$3:$L$6,0)))</f>
        <v>#REF!</v>
      </c>
      <c r="N55" s="372" t="e">
        <f>IF(H56&gt;0,H56/INDEX($N$8:$N$11,MATCH($D56,$L$8:$L$11,0)),H55*INDEX($N$8:$N$11,MATCH($D56,$L$8:$L$11,0)))</f>
        <v>#REF!</v>
      </c>
    </row>
    <row r="56" spans="1:14" x14ac:dyDescent="0.2">
      <c r="A56" s="19" t="str">
        <f t="shared" si="3"/>
        <v>General ServicePer Customer Winter Peak Reduction (kW)</v>
      </c>
      <c r="B56" s="4" t="s">
        <v>22</v>
      </c>
      <c r="C56" s="4" t="s">
        <v>91</v>
      </c>
      <c r="D56" s="4" t="str">
        <f>$D$47</f>
        <v>General Service</v>
      </c>
      <c r="F56" s="86">
        <v>0</v>
      </c>
      <c r="H56" s="86">
        <v>0</v>
      </c>
      <c r="J56" s="192"/>
    </row>
    <row r="57" spans="1:14" x14ac:dyDescent="0.2">
      <c r="A57" s="19" t="str">
        <f t="shared" si="3"/>
        <v/>
      </c>
    </row>
    <row r="58" spans="1:14" ht="15" x14ac:dyDescent="0.2">
      <c r="A58" s="19"/>
      <c r="B58" s="7" t="s">
        <v>48</v>
      </c>
      <c r="C58" s="8"/>
      <c r="D58" s="8"/>
      <c r="F58" s="8"/>
      <c r="H58" s="8"/>
      <c r="J58" s="9"/>
    </row>
    <row r="59" spans="1:14" x14ac:dyDescent="0.2">
      <c r="A59" s="19" t="str">
        <f t="shared" ref="A59:A77" si="4">D59&amp;B59</f>
        <v>General ServiceProgram Development Cost</v>
      </c>
      <c r="B59" s="4" t="s">
        <v>40</v>
      </c>
      <c r="C59" s="4" t="s">
        <v>41</v>
      </c>
      <c r="D59" s="4" t="str">
        <f t="shared" ref="D59:D77" si="5">$D$47</f>
        <v>General Service</v>
      </c>
      <c r="F59" s="87">
        <f>$O$26*INDEX($P$28:$Q$33,MATCH($D59,$O$28:$O$33,0),MATCH(F$5,$P$27:$Q$27,0))</f>
        <v>133578.4940147819</v>
      </c>
      <c r="H59" s="87">
        <f>S29*O26</f>
        <v>188973.52439681918</v>
      </c>
      <c r="J59" s="4" t="s">
        <v>877</v>
      </c>
    </row>
    <row r="60" spans="1:14" x14ac:dyDescent="0.2">
      <c r="A60" s="19" t="str">
        <f>D60&amp;B60</f>
        <v>General ServiceProgram Development Cost (per MW basis)</v>
      </c>
      <c r="B60" s="4" t="s">
        <v>134</v>
      </c>
      <c r="C60" s="4" t="str">
        <f>C62</f>
        <v>$/MW @meter</v>
      </c>
      <c r="D60" s="4" t="str">
        <f t="shared" si="5"/>
        <v>General Service</v>
      </c>
      <c r="F60" s="115" t="str">
        <f>IFERROR(F59/INDEX(#REF!,MATCH($D60,$O$28:$O$32,0),MATCH(F$5,#REF!,0)),"-")</f>
        <v>-</v>
      </c>
      <c r="G60" s="116"/>
      <c r="H60" s="115" t="str">
        <f>IFERROR(H59/INDEX(#REF!,MATCH($D60,$O$28:$O$32,0),MATCH(H$5,#REF!,0)),"-")</f>
        <v>-</v>
      </c>
      <c r="I60" s="116"/>
      <c r="J60" s="191"/>
    </row>
    <row r="61" spans="1:14" x14ac:dyDescent="0.2">
      <c r="A61" s="19" t="str">
        <f t="shared" si="4"/>
        <v>General ServiceAnnual Program Administration Cost</v>
      </c>
      <c r="B61" s="4" t="s">
        <v>4</v>
      </c>
      <c r="C61" s="4" t="s">
        <v>28</v>
      </c>
      <c r="D61" s="4" t="str">
        <f t="shared" si="5"/>
        <v>General Service</v>
      </c>
      <c r="F61" s="87">
        <f>$O$24*INDEX($P$28:$Q$33,MATCH($D61,$O$28:$O$33,0),MATCH(F$5,$P$27:$Q$27,0))</f>
        <v>33395.959288635619</v>
      </c>
      <c r="H61" s="87">
        <f>$O$24*INDEX($P$28:$Q$33,MATCH($D61,$O$28:$O$33,0),MATCH(H$5,$P$27:$Q$27,0))</f>
        <v>15539.512950920076</v>
      </c>
      <c r="J61" s="4" t="s">
        <v>741</v>
      </c>
    </row>
    <row r="62" spans="1:14" x14ac:dyDescent="0.2">
      <c r="A62" s="19" t="str">
        <f t="shared" si="4"/>
        <v>General ServiceAnnual Program Administration Cost (per MW basis)</v>
      </c>
      <c r="B62" s="4" t="s">
        <v>89</v>
      </c>
      <c r="C62" s="4" t="s">
        <v>94</v>
      </c>
      <c r="D62" s="4" t="str">
        <f t="shared" si="5"/>
        <v>General Service</v>
      </c>
      <c r="F62" s="115" t="str">
        <f>IFERROR(F61/INDEX(#REF!,MATCH($D62,$O$28:$O$32,0),MATCH(F$5,#REF!,0)),"-")</f>
        <v>-</v>
      </c>
      <c r="G62" s="116"/>
      <c r="H62" s="115" t="str">
        <f>IFERROR(H61/INDEX(#REF!,MATCH($D62,$O$28:$O$32,0),MATCH(H$5,#REF!,0)),"-")</f>
        <v>-</v>
      </c>
      <c r="I62" s="116"/>
      <c r="J62" s="191"/>
    </row>
    <row r="63" spans="1:14" x14ac:dyDescent="0.2">
      <c r="A63" s="19" t="str">
        <f t="shared" si="4"/>
        <v>General ServicePer Customer Annual Marketing/Recruitment Cost</v>
      </c>
      <c r="B63" s="4" t="s">
        <v>35</v>
      </c>
      <c r="C63" s="4" t="s">
        <v>36</v>
      </c>
      <c r="D63" s="4" t="str">
        <f t="shared" si="5"/>
        <v>General Service</v>
      </c>
      <c r="F63" s="87">
        <v>60</v>
      </c>
      <c r="G63" s="116"/>
      <c r="H63" s="87">
        <f>F63</f>
        <v>60</v>
      </c>
      <c r="I63" s="116"/>
      <c r="J63" s="91" t="s">
        <v>741</v>
      </c>
      <c r="K63" s="91" t="s">
        <v>226</v>
      </c>
    </row>
    <row r="64" spans="1:14" x14ac:dyDescent="0.2">
      <c r="A64" s="19" t="str">
        <f t="shared" si="4"/>
        <v>General ServiceAnnual O&amp;M Cost</v>
      </c>
      <c r="B64" s="4" t="s">
        <v>27</v>
      </c>
      <c r="C64" s="4" t="s">
        <v>5</v>
      </c>
      <c r="D64" s="4" t="str">
        <f t="shared" si="5"/>
        <v>General Service</v>
      </c>
      <c r="F64" s="87">
        <v>0</v>
      </c>
      <c r="G64" s="116"/>
      <c r="H64" s="87">
        <v>0</v>
      </c>
      <c r="I64" s="116"/>
      <c r="J64" s="91"/>
    </row>
    <row r="65" spans="1:10" x14ac:dyDescent="0.2">
      <c r="A65" s="19" t="str">
        <f t="shared" si="4"/>
        <v>General ServiceAnnual O&amp;M Cost per MW</v>
      </c>
      <c r="B65" s="4" t="s">
        <v>88</v>
      </c>
      <c r="C65" s="4" t="s">
        <v>94</v>
      </c>
      <c r="D65" s="4" t="str">
        <f t="shared" si="5"/>
        <v>General Service</v>
      </c>
      <c r="F65" s="87">
        <v>0</v>
      </c>
      <c r="G65" s="116"/>
      <c r="H65" s="87">
        <v>0</v>
      </c>
      <c r="I65" s="116"/>
      <c r="J65" s="91"/>
    </row>
    <row r="66" spans="1:10" x14ac:dyDescent="0.2">
      <c r="A66" s="19" t="str">
        <f t="shared" si="4"/>
        <v>General ServiceCost of Equip + Install</v>
      </c>
      <c r="B66" s="4" t="s">
        <v>29</v>
      </c>
      <c r="C66" s="4" t="s">
        <v>30</v>
      </c>
      <c r="D66" s="4" t="str">
        <f t="shared" si="5"/>
        <v>General Service</v>
      </c>
      <c r="F66" s="87">
        <v>0</v>
      </c>
      <c r="H66" s="87">
        <v>0</v>
      </c>
      <c r="J66" s="91"/>
    </row>
    <row r="67" spans="1:10" x14ac:dyDescent="0.2">
      <c r="A67" s="19" t="str">
        <f t="shared" si="4"/>
        <v>General ServiceCost of Equip + Install (per kW basis)</v>
      </c>
      <c r="B67" s="4" t="s">
        <v>90</v>
      </c>
      <c r="C67" s="4" t="s">
        <v>92</v>
      </c>
      <c r="D67" s="4" t="str">
        <f t="shared" si="5"/>
        <v>General Service</v>
      </c>
      <c r="F67" s="87">
        <v>0</v>
      </c>
      <c r="H67" s="87">
        <v>0</v>
      </c>
      <c r="J67" s="91"/>
    </row>
    <row r="68" spans="1:10" x14ac:dyDescent="0.2">
      <c r="A68" s="19" t="str">
        <f t="shared" si="4"/>
        <v>General ServiceAMI Cost</v>
      </c>
      <c r="B68" s="4" t="s">
        <v>23</v>
      </c>
      <c r="C68" s="4" t="s">
        <v>87</v>
      </c>
      <c r="D68" s="4" t="str">
        <f t="shared" si="5"/>
        <v>General Service</v>
      </c>
      <c r="F68" s="87">
        <v>0</v>
      </c>
      <c r="H68" s="87">
        <v>0</v>
      </c>
      <c r="J68" s="72" t="s">
        <v>164</v>
      </c>
    </row>
    <row r="69" spans="1:10" x14ac:dyDescent="0.2">
      <c r="A69" s="19" t="str">
        <f t="shared" si="4"/>
        <v>General ServiceSummer DR Event Hours</v>
      </c>
      <c r="B69" s="4" t="s">
        <v>24</v>
      </c>
      <c r="C69" s="4" t="s">
        <v>25</v>
      </c>
      <c r="D69" s="4" t="str">
        <f t="shared" si="5"/>
        <v>General Service</v>
      </c>
      <c r="F69" s="88">
        <v>528</v>
      </c>
      <c r="H69" s="88">
        <v>528</v>
      </c>
      <c r="J69" s="72" t="s">
        <v>190</v>
      </c>
    </row>
    <row r="70" spans="1:10" x14ac:dyDescent="0.2">
      <c r="A70" s="19" t="str">
        <f t="shared" si="4"/>
        <v>General ServiceWinter DR Event Hours</v>
      </c>
      <c r="B70" s="4" t="s">
        <v>26</v>
      </c>
      <c r="C70" s="4" t="s">
        <v>25</v>
      </c>
      <c r="D70" s="4" t="str">
        <f t="shared" si="5"/>
        <v>General Service</v>
      </c>
      <c r="F70" s="88">
        <v>528</v>
      </c>
      <c r="H70" s="88">
        <v>528</v>
      </c>
      <c r="J70" s="72" t="s">
        <v>191</v>
      </c>
    </row>
    <row r="71" spans="1:10" x14ac:dyDescent="0.2">
      <c r="A71" s="19" t="str">
        <f t="shared" si="4"/>
        <v>General ServicePer kW Annual Incentive</v>
      </c>
      <c r="B71" s="4" t="s">
        <v>37</v>
      </c>
      <c r="C71" s="4" t="s">
        <v>93</v>
      </c>
      <c r="D71" s="4" t="str">
        <f t="shared" si="5"/>
        <v>General Service</v>
      </c>
      <c r="F71" s="87">
        <v>0</v>
      </c>
      <c r="H71" s="87">
        <v>0</v>
      </c>
      <c r="J71" s="72"/>
    </row>
    <row r="72" spans="1:10" x14ac:dyDescent="0.2">
      <c r="A72" s="19" t="str">
        <f t="shared" si="4"/>
        <v>General ServicePer kWh Annual Incentive</v>
      </c>
      <c r="B72" s="4" t="s">
        <v>38</v>
      </c>
      <c r="C72" s="4" t="s">
        <v>95</v>
      </c>
      <c r="D72" s="4" t="str">
        <f t="shared" si="5"/>
        <v>General Service</v>
      </c>
      <c r="F72" s="89">
        <v>0</v>
      </c>
      <c r="H72" s="89">
        <v>0</v>
      </c>
      <c r="J72" s="72"/>
    </row>
    <row r="73" spans="1:10" x14ac:dyDescent="0.2">
      <c r="A73" s="19" t="str">
        <f t="shared" si="4"/>
        <v>General ServicePer Participant Annual Incentive</v>
      </c>
      <c r="B73" s="4" t="s">
        <v>39</v>
      </c>
      <c r="C73" s="4" t="s">
        <v>5</v>
      </c>
      <c r="D73" s="4" t="str">
        <f t="shared" si="5"/>
        <v>General Service</v>
      </c>
      <c r="F73" s="87">
        <v>0</v>
      </c>
      <c r="H73" s="87">
        <v>0</v>
      </c>
      <c r="J73" s="72" t="s">
        <v>163</v>
      </c>
    </row>
    <row r="74" spans="1:10" x14ac:dyDescent="0.2">
      <c r="A74" s="19" t="str">
        <f t="shared" si="4"/>
        <v>General ServiceProgram Life</v>
      </c>
      <c r="B74" s="4" t="s">
        <v>42</v>
      </c>
      <c r="C74" s="4" t="s">
        <v>43</v>
      </c>
      <c r="D74" s="4" t="str">
        <f t="shared" si="5"/>
        <v>General Service</v>
      </c>
      <c r="F74" s="88">
        <v>10</v>
      </c>
      <c r="H74" s="88">
        <v>10</v>
      </c>
      <c r="J74" s="72"/>
    </row>
    <row r="75" spans="1:10" x14ac:dyDescent="0.2">
      <c r="A75" s="19" t="str">
        <f t="shared" si="4"/>
        <v>General ServiceProgram Start Year</v>
      </c>
      <c r="B75" s="4" t="s">
        <v>44</v>
      </c>
      <c r="C75" s="4" t="s">
        <v>45</v>
      </c>
      <c r="D75" s="4" t="str">
        <f t="shared" si="5"/>
        <v>General Service</v>
      </c>
      <c r="F75" s="88">
        <f>F35</f>
        <v>2025</v>
      </c>
      <c r="H75" s="88">
        <v>2028</v>
      </c>
      <c r="J75" s="72" t="s">
        <v>756</v>
      </c>
    </row>
    <row r="76" spans="1:10" x14ac:dyDescent="0.2">
      <c r="A76" s="19" t="str">
        <f t="shared" si="4"/>
        <v>General ServiceDe-rate</v>
      </c>
      <c r="B76" s="4" t="s">
        <v>31</v>
      </c>
      <c r="C76" s="4" t="s">
        <v>32</v>
      </c>
      <c r="D76" s="4" t="str">
        <f t="shared" si="5"/>
        <v>General Service</v>
      </c>
      <c r="F76" s="90">
        <v>1</v>
      </c>
      <c r="H76" s="90">
        <v>1</v>
      </c>
      <c r="J76" s="72"/>
    </row>
    <row r="77" spans="1:10" x14ac:dyDescent="0.2">
      <c r="A77" s="19" t="str">
        <f t="shared" si="4"/>
        <v>General ServiceNet to Gross Ratio (free ridership)</v>
      </c>
      <c r="B77" s="4" t="s">
        <v>33</v>
      </c>
      <c r="C77" s="4" t="s">
        <v>34</v>
      </c>
      <c r="D77" s="4" t="str">
        <f t="shared" si="5"/>
        <v>General Service</v>
      </c>
      <c r="F77" s="90">
        <v>1</v>
      </c>
      <c r="H77" s="90">
        <v>1</v>
      </c>
      <c r="J77" s="188"/>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9841C-C3B7-4028-B829-F1C73C4D7816}">
  <sheetPr codeName="Sheet23">
    <tabColor rgb="FFC00000"/>
  </sheetPr>
  <dimension ref="A1:R77"/>
  <sheetViews>
    <sheetView topLeftCell="B7" workbookViewId="0">
      <selection activeCell="P24" sqref="P24"/>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4" style="4" customWidth="1"/>
    <col min="13" max="13" width="11" style="4" customWidth="1"/>
    <col min="14" max="14" width="9.28515625" style="4"/>
    <col min="15" max="15" width="13.7109375" style="4" customWidth="1"/>
    <col min="16" max="16" width="11.28515625" style="4" customWidth="1"/>
    <col min="17" max="17" width="8.28515625" style="4" customWidth="1"/>
    <col min="18" max="16384" width="9.28515625" style="4"/>
  </cols>
  <sheetData>
    <row r="1" spans="1:14" s="5" customFormat="1" ht="15.75" x14ac:dyDescent="0.25">
      <c r="B1" s="12" t="s">
        <v>46</v>
      </c>
      <c r="C1" s="13" t="s">
        <v>317</v>
      </c>
      <c r="D1" s="4"/>
      <c r="E1" s="10"/>
      <c r="F1" s="19" t="str">
        <f>F3&amp;F5</f>
        <v>Market PotentialWA</v>
      </c>
      <c r="G1" s="10"/>
      <c r="H1" s="19" t="str">
        <f>H3&amp;H5</f>
        <v>Market PotentialID</v>
      </c>
      <c r="I1" s="10"/>
      <c r="J1" s="30"/>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15" x14ac:dyDescent="0.25">
      <c r="A7" s="19" t="str">
        <f>D7&amp;B7</f>
        <v>ResidentialSteady State Participation Rate</v>
      </c>
      <c r="B7" s="4" t="s">
        <v>78</v>
      </c>
      <c r="C7" s="4" t="s">
        <v>79</v>
      </c>
      <c r="D7" s="41" t="s">
        <v>13</v>
      </c>
      <c r="F7" s="83">
        <v>0.2</v>
      </c>
      <c r="H7" s="83">
        <f>F7</f>
        <v>0.2</v>
      </c>
      <c r="J7" s="72" t="s">
        <v>741</v>
      </c>
      <c r="K7" s="4" t="s">
        <v>132</v>
      </c>
      <c r="L7" s="335" t="s">
        <v>152</v>
      </c>
      <c r="M7" s="331"/>
      <c r="N7" s="332"/>
    </row>
    <row r="8" spans="1:14" ht="15" x14ac:dyDescent="0.25">
      <c r="A8" s="19" t="str">
        <f t="shared" ref="A8:A37" si="0">D8&amp;B8</f>
        <v xml:space="preserve">ResidentialProgram ramp up period </v>
      </c>
      <c r="B8" s="4" t="s">
        <v>1</v>
      </c>
      <c r="C8" s="4" t="s">
        <v>2</v>
      </c>
      <c r="D8" s="4" t="str">
        <f>$D$7</f>
        <v>Residential</v>
      </c>
      <c r="F8" s="92">
        <v>5</v>
      </c>
      <c r="H8" s="92">
        <v>5</v>
      </c>
      <c r="J8" s="72"/>
      <c r="K8" s="4" t="s">
        <v>473</v>
      </c>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83">
        <v>0.01</v>
      </c>
      <c r="H9" s="83">
        <v>0.01</v>
      </c>
      <c r="J9" s="187"/>
      <c r="K9" s="4" t="s">
        <v>474</v>
      </c>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3.5" thickBot="1" x14ac:dyDescent="0.25">
      <c r="A12" s="19" t="str">
        <f t="shared" si="0"/>
        <v>ResidentialEvent Non-Performance Rate</v>
      </c>
      <c r="B12" s="4" t="s">
        <v>11</v>
      </c>
      <c r="C12" s="4" t="s">
        <v>12</v>
      </c>
      <c r="D12" s="4" t="str">
        <f>$D$7</f>
        <v>Residential</v>
      </c>
      <c r="F12" s="83">
        <v>0</v>
      </c>
      <c r="H12" s="83">
        <v>0</v>
      </c>
      <c r="J12" s="91" t="s">
        <v>126</v>
      </c>
    </row>
    <row r="13" spans="1:14" ht="15" x14ac:dyDescent="0.25">
      <c r="A13" s="19" t="str">
        <f t="shared" si="0"/>
        <v>ResidentialPer Customer Summer Peak Reduction (%)</v>
      </c>
      <c r="B13" s="4" t="s">
        <v>18</v>
      </c>
      <c r="C13" s="4" t="s">
        <v>19</v>
      </c>
      <c r="D13" s="4" t="str">
        <f>$D$7</f>
        <v>Residential</v>
      </c>
      <c r="F13" s="83">
        <v>1.4999999999999999E-2</v>
      </c>
      <c r="H13" s="83">
        <f>F13</f>
        <v>1.4999999999999999E-2</v>
      </c>
      <c r="J13" s="72" t="s">
        <v>741</v>
      </c>
      <c r="K13"/>
      <c r="L13" s="328" t="s">
        <v>489</v>
      </c>
      <c r="M13" s="329" t="s">
        <v>151</v>
      </c>
      <c r="N13" s="330" t="s">
        <v>152</v>
      </c>
    </row>
    <row r="14" spans="1:14" ht="15" x14ac:dyDescent="0.25">
      <c r="A14" s="19" t="str">
        <f>D14&amp;B14</f>
        <v>ResidentialPer Customer Summer Peak Reduction (kW)</v>
      </c>
      <c r="B14" s="4" t="s">
        <v>20</v>
      </c>
      <c r="C14" s="4" t="s">
        <v>91</v>
      </c>
      <c r="D14" s="4" t="str">
        <f>$D$7</f>
        <v>Residential</v>
      </c>
      <c r="F14" s="86"/>
      <c r="H14" s="86"/>
      <c r="J14" s="72"/>
      <c r="L14" s="366" t="s">
        <v>471</v>
      </c>
      <c r="M14" s="358" t="e">
        <f>IF(F14&gt;0,F14/INDEX($M$3:$M$6,MATCH($D14,$L$3:$L$6,0)),F13*INDEX($M$3:$M$6,MATCH($D14,$L$3:$L$6,0)))</f>
        <v>#REF!</v>
      </c>
      <c r="N14" s="359" t="e">
        <f>IF(H14&gt;0,H14/INDEX($M$8:$M$11,MATCH($D14,$L$8:$L$11,0)),H13*INDEX($M$8:$M$11,MATCH($D14,$L$8:$L$11,0)))</f>
        <v>#REF!</v>
      </c>
    </row>
    <row r="15" spans="1:14" ht="15.75" thickBot="1" x14ac:dyDescent="0.3">
      <c r="A15" s="19" t="str">
        <f t="shared" si="0"/>
        <v>ResidentialPer Customer Winter Peak Reduction (%)</v>
      </c>
      <c r="B15" s="4" t="s">
        <v>21</v>
      </c>
      <c r="C15" s="4" t="s">
        <v>19</v>
      </c>
      <c r="D15" s="4" t="str">
        <f>$D$7</f>
        <v>Residential</v>
      </c>
      <c r="F15" s="83">
        <v>2E-3</v>
      </c>
      <c r="H15" s="83">
        <f>F15</f>
        <v>2E-3</v>
      </c>
      <c r="J15" s="72" t="s">
        <v>741</v>
      </c>
      <c r="K15" s="148"/>
      <c r="L15" s="368" t="s">
        <v>472</v>
      </c>
      <c r="M15" s="371" t="e">
        <f>IF(F16&gt;0,F16/INDEX($N$3:$N$6,MATCH($D16,$L$3:$L$6,0)),F15*INDEX($N$3:$N$6,MATCH($D16,$L$3:$L$6,0)))</f>
        <v>#REF!</v>
      </c>
      <c r="N15" s="372" t="e">
        <f>IF(H16&gt;0,H16/INDEX($N$8:$N$11,MATCH($D16,$L$8:$L$11,0)),H15*INDEX($N$8:$N$11,MATCH($D16,$L$8:$L$11,0)))</f>
        <v>#REF!</v>
      </c>
    </row>
    <row r="16" spans="1:14" x14ac:dyDescent="0.2">
      <c r="A16" s="19" t="str">
        <f t="shared" si="0"/>
        <v>ResidentialPer Customer Winter Peak Reduction (kW)</v>
      </c>
      <c r="B16" s="4" t="s">
        <v>22</v>
      </c>
      <c r="C16" s="4" t="s">
        <v>91</v>
      </c>
      <c r="D16" s="4" t="str">
        <f>$D$7</f>
        <v>Residential</v>
      </c>
      <c r="F16" s="86">
        <v>0</v>
      </c>
      <c r="H16" s="86">
        <v>0</v>
      </c>
      <c r="J16" s="192"/>
    </row>
    <row r="17" spans="1:18" x14ac:dyDescent="0.2">
      <c r="A17" s="19" t="str">
        <f t="shared" si="0"/>
        <v/>
      </c>
    </row>
    <row r="18" spans="1:18" ht="15" customHeight="1" x14ac:dyDescent="0.2">
      <c r="A18" s="19"/>
      <c r="B18" s="7" t="s">
        <v>48</v>
      </c>
      <c r="C18" s="8"/>
      <c r="D18" s="8"/>
      <c r="F18" s="8"/>
      <c r="H18" s="8"/>
      <c r="J18" s="9"/>
    </row>
    <row r="19" spans="1:18" x14ac:dyDescent="0.2">
      <c r="A19" s="19" t="str">
        <f t="shared" si="0"/>
        <v>ResidentialProgram Development Cost</v>
      </c>
      <c r="B19" s="4" t="s">
        <v>40</v>
      </c>
      <c r="C19" s="4" t="s">
        <v>41</v>
      </c>
      <c r="D19" s="4" t="str">
        <f>D20</f>
        <v>Residential</v>
      </c>
      <c r="F19" s="87">
        <f>$O$26*INDEX($P$28:$Q$33,MATCH($D19,$O$28:$O$33,0),MATCH(F$5,$P$27:$Q$27,0))</f>
        <v>711991.41050457186</v>
      </c>
      <c r="H19" s="87">
        <f>$O$26*INDEX($P$28:$Q$33,MATCH($D19,$O$28:$O$33,0),MATCH(H$5,$P$27:$Q$27,0))</f>
        <v>353347.72019941016</v>
      </c>
      <c r="J19" s="72" t="s">
        <v>741</v>
      </c>
      <c r="O19" s="64" t="s">
        <v>326</v>
      </c>
      <c r="P19" s="64"/>
      <c r="Q19" s="64"/>
      <c r="R19" s="64"/>
    </row>
    <row r="20" spans="1:18" x14ac:dyDescent="0.2">
      <c r="A20" s="19" t="str">
        <f>D20&amp;B20</f>
        <v>ResidentialProgram Development Cost (per MW basis)</v>
      </c>
      <c r="B20" s="4" t="s">
        <v>134</v>
      </c>
      <c r="C20" s="4" t="str">
        <f>C22</f>
        <v>$/MW @meter</v>
      </c>
      <c r="D20" s="4" t="str">
        <f>D21</f>
        <v>Residential</v>
      </c>
      <c r="F20" s="115" t="str">
        <f>IFERROR(F19/INDEX(#REF!,MATCH($D20,$O$28:$O$32,0),MATCH(F$5,#REF!,0)),"-")</f>
        <v>-</v>
      </c>
      <c r="G20" s="116"/>
      <c r="H20" s="115" t="str">
        <f>IFERROR(H19/INDEX(#REF!,MATCH($D20,$O$28:$O$32,0),MATCH(H$5,#REF!,0)),"-")</f>
        <v>-</v>
      </c>
      <c r="I20" s="116"/>
      <c r="J20" s="91"/>
      <c r="O20" s="64"/>
      <c r="P20" s="64"/>
      <c r="Q20" s="64"/>
      <c r="R20" s="64"/>
    </row>
    <row r="21" spans="1:18" x14ac:dyDescent="0.2">
      <c r="A21" s="19" t="str">
        <f t="shared" si="0"/>
        <v>ResidentialAnnual Program Administration Cost</v>
      </c>
      <c r="B21" s="4" t="s">
        <v>4</v>
      </c>
      <c r="C21" s="4" t="s">
        <v>28</v>
      </c>
      <c r="D21" s="4" t="str">
        <f t="shared" ref="D21:D37" si="1">$D$7</f>
        <v>Residential</v>
      </c>
      <c r="F21" s="87">
        <f>$O$24*INDEX($P$28:$Q$33,MATCH($D21,$O$28:$O$33,0),MATCH(F$5,$P$27:$Q$27,0))</f>
        <v>118669.98169349867</v>
      </c>
      <c r="H21" s="87">
        <f>$O$24*INDEX($P$28:$Q$33,MATCH($D21,$O$28:$O$33,0),MATCH(H$5,$P$27:$Q$27,0))</f>
        <v>58893.642351369686</v>
      </c>
      <c r="J21" s="72" t="s">
        <v>741</v>
      </c>
      <c r="O21" s="64" t="s">
        <v>551</v>
      </c>
      <c r="P21" s="64"/>
      <c r="Q21" s="64"/>
      <c r="R21" s="64"/>
    </row>
    <row r="22" spans="1:18" x14ac:dyDescent="0.2">
      <c r="A22" s="19" t="str">
        <f t="shared" si="0"/>
        <v>ResidentialAnnual Program Administration Cost (per MW basis)</v>
      </c>
      <c r="B22" s="4" t="s">
        <v>89</v>
      </c>
      <c r="C22" s="4" t="s">
        <v>94</v>
      </c>
      <c r="D22" s="4" t="str">
        <f t="shared" si="1"/>
        <v>Residential</v>
      </c>
      <c r="F22" s="115" t="str">
        <f>IFERROR(F21/INDEX(#REF!,MATCH($D22,$O$28:$O$32,0),MATCH(F$5,#REF!,0)),"-")</f>
        <v>-</v>
      </c>
      <c r="G22" s="116"/>
      <c r="H22" s="115" t="str">
        <f>IFERROR(H21/INDEX(#REF!,MATCH($D22,$O$28:$O$32,0),MATCH(H$5,#REF!,0)),"-")</f>
        <v>-</v>
      </c>
      <c r="I22" s="116"/>
      <c r="J22" s="91"/>
      <c r="O22" s="64"/>
      <c r="P22" s="64"/>
      <c r="Q22" s="64"/>
      <c r="R22" s="64"/>
    </row>
    <row r="23" spans="1:18" ht="15" x14ac:dyDescent="0.25">
      <c r="A23" s="19" t="str">
        <f t="shared" si="0"/>
        <v>ResidentialPer Customer Annual Marketing/Recruitment Cost</v>
      </c>
      <c r="B23" s="4" t="s">
        <v>35</v>
      </c>
      <c r="C23" s="4" t="s">
        <v>36</v>
      </c>
      <c r="D23" s="4" t="str">
        <f t="shared" si="1"/>
        <v>Residential</v>
      </c>
      <c r="F23" s="87">
        <v>60</v>
      </c>
      <c r="G23" s="116"/>
      <c r="H23" s="87">
        <v>60</v>
      </c>
      <c r="I23" s="116"/>
      <c r="J23" s="72" t="s">
        <v>741</v>
      </c>
      <c r="K23" s="91" t="s">
        <v>226</v>
      </c>
      <c r="O23" s="65" t="s">
        <v>111</v>
      </c>
      <c r="P23" s="66"/>
      <c r="Q23" s="64"/>
      <c r="R23" s="64"/>
    </row>
    <row r="24" spans="1:18" ht="15" x14ac:dyDescent="0.25">
      <c r="A24" s="19" t="str">
        <f t="shared" si="0"/>
        <v>ResidentialAnnual O&amp;M Cost</v>
      </c>
      <c r="B24" s="4" t="s">
        <v>27</v>
      </c>
      <c r="C24" s="4" t="s">
        <v>5</v>
      </c>
      <c r="D24" s="4" t="str">
        <f t="shared" si="1"/>
        <v>Residential</v>
      </c>
      <c r="F24" s="87">
        <v>0</v>
      </c>
      <c r="G24" s="116"/>
      <c r="H24" s="87">
        <v>0</v>
      </c>
      <c r="I24" s="116"/>
      <c r="J24" s="91"/>
      <c r="K24" s="61"/>
      <c r="O24" s="388">
        <f>INDEX('Admin Costs and Asmptns.'!$D$14:$D$28,MATCH(IF(LEFT($C$1,9)="Ancillary","Ancillary Services",IF(LEFT($C$1,9)="CTA-2045 ", "CTA-2045 ",IF(LEFT($C$1,9)="Time-of-u","Time-of-use Rates",$C$1))),'Admin Costs and Asmptns.'!$B$14:$B$28,0)) + 10 + 150000</f>
        <v>250010</v>
      </c>
      <c r="P24" s="64" t="s">
        <v>783</v>
      </c>
      <c r="Q24" s="66"/>
      <c r="R24" s="66"/>
    </row>
    <row r="25" spans="1:18" x14ac:dyDescent="0.2">
      <c r="A25" s="19" t="str">
        <f t="shared" si="0"/>
        <v>ResidentialAnnual O&amp;M Cost per MW</v>
      </c>
      <c r="B25" s="4" t="s">
        <v>88</v>
      </c>
      <c r="C25" s="4" t="s">
        <v>94</v>
      </c>
      <c r="D25" s="4" t="str">
        <f t="shared" si="1"/>
        <v>Residential</v>
      </c>
      <c r="F25" s="87">
        <v>0</v>
      </c>
      <c r="G25" s="116"/>
      <c r="H25" s="87">
        <v>0</v>
      </c>
      <c r="I25" s="116"/>
      <c r="J25" s="91"/>
      <c r="O25" s="65" t="s">
        <v>112</v>
      </c>
      <c r="P25" s="64"/>
      <c r="Q25" s="64"/>
      <c r="R25" s="64"/>
    </row>
    <row r="26" spans="1:18" x14ac:dyDescent="0.2">
      <c r="A26" s="19" t="str">
        <f t="shared" si="0"/>
        <v>ResidentialCost of Equip + Install</v>
      </c>
      <c r="B26" s="4" t="s">
        <v>29</v>
      </c>
      <c r="C26" s="4" t="s">
        <v>30</v>
      </c>
      <c r="D26" s="4" t="str">
        <f t="shared" si="1"/>
        <v>Residential</v>
      </c>
      <c r="F26" s="87">
        <v>0</v>
      </c>
      <c r="H26" s="87">
        <v>0</v>
      </c>
      <c r="I26" s="116"/>
      <c r="J26" s="91"/>
      <c r="O26" s="388">
        <f>INDEX('Admin Costs and Asmptns.'!$E$14:$E$28,MATCH(IF(LEFT($C$1,9)="Ancillary","Ancillary Services",IF(LEFT($C$1,9)="CTA-2045 ", "CTA-2045 ",IF(LEFT($C$1,9)="Time-of-u","Time-of-use Rates",$C$1))),'Admin Costs and Asmptns.'!$B$14:$B$28,0)) + 500000</f>
        <v>1500000</v>
      </c>
      <c r="P26" s="64" t="s">
        <v>781</v>
      </c>
      <c r="Q26" s="64"/>
      <c r="R26" s="64"/>
    </row>
    <row r="27" spans="1:18" x14ac:dyDescent="0.2">
      <c r="A27" s="19" t="str">
        <f t="shared" si="0"/>
        <v>ResidentialCost of Equip + Install (per kW basis)</v>
      </c>
      <c r="B27" s="4" t="s">
        <v>90</v>
      </c>
      <c r="C27" s="4" t="s">
        <v>92</v>
      </c>
      <c r="D27" s="4" t="str">
        <f t="shared" si="1"/>
        <v>Residential</v>
      </c>
      <c r="F27" s="87">
        <v>0</v>
      </c>
      <c r="H27" s="87">
        <v>0</v>
      </c>
      <c r="J27" s="91"/>
      <c r="O27" s="64"/>
      <c r="P27" s="64" t="s">
        <v>151</v>
      </c>
      <c r="Q27" s="64" t="s">
        <v>152</v>
      </c>
      <c r="R27" s="64"/>
    </row>
    <row r="28" spans="1:18" ht="12.75" customHeight="1" x14ac:dyDescent="0.25">
      <c r="A28" s="19" t="str">
        <f t="shared" si="0"/>
        <v>ResidentialAMI Cost</v>
      </c>
      <c r="B28" s="4" t="s">
        <v>23</v>
      </c>
      <c r="C28" s="4" t="s">
        <v>87</v>
      </c>
      <c r="D28" s="4" t="str">
        <f t="shared" si="1"/>
        <v>Residential</v>
      </c>
      <c r="F28" s="87">
        <v>0</v>
      </c>
      <c r="H28" s="87">
        <v>0</v>
      </c>
      <c r="J28" s="72" t="s">
        <v>161</v>
      </c>
      <c r="O28" s="64" t="s">
        <v>13</v>
      </c>
      <c r="P28" s="129" cm="1">
        <f t="array" ref="P28">INDEX('Admin Costs and Asmptns.'!$C$39:$K$70,MATCH($C$1,'Admin Costs and Asmptns.'!$B$39:$B$70,0),MATCH(P$27&amp;"_"&amp;$O28,'Admin Costs and Asmptns.'!$C$37:$K$37&amp;"_"&amp;'Admin Costs and Asmptns.'!$C$38:$K$38,0))</f>
        <v>0.47466094033638123</v>
      </c>
      <c r="Q28" s="129" cm="1">
        <f t="array" ref="Q28">INDEX('Admin Costs and Asmptns.'!$C$39:$K$70,MATCH($C$1,'Admin Costs and Asmptns.'!$B$39:$B$70,0),MATCH(Q$27&amp;"_"&amp;$O28,'Admin Costs and Asmptns.'!$C$37:$K$37&amp;"_"&amp;'Admin Costs and Asmptns.'!$C$38:$K$38,0))</f>
        <v>0.23556514679960677</v>
      </c>
      <c r="R28" s="129"/>
    </row>
    <row r="29" spans="1:18" ht="15" x14ac:dyDescent="0.25">
      <c r="A29" s="19" t="str">
        <f t="shared" si="0"/>
        <v>ResidentialSummer DR Event Hours</v>
      </c>
      <c r="B29" s="4" t="s">
        <v>24</v>
      </c>
      <c r="C29" s="4" t="s">
        <v>25</v>
      </c>
      <c r="D29" s="4" t="str">
        <f t="shared" si="1"/>
        <v>Residential</v>
      </c>
      <c r="F29" s="88">
        <v>528</v>
      </c>
      <c r="H29" s="88">
        <v>528</v>
      </c>
      <c r="J29" s="72" t="s">
        <v>190</v>
      </c>
      <c r="O29" s="64" t="s">
        <v>232</v>
      </c>
      <c r="P29" s="129" cm="1">
        <f t="array" ref="P29">INDEX('Admin Costs and Asmptns.'!$C$39:$K$70,MATCH($C$1,'Admin Costs and Asmptns.'!$B$39:$B$70,0),MATCH(P$27&amp;"_"&amp;$O29,'Admin Costs and Asmptns.'!$C$37:$K$37&amp;"_"&amp;'Admin Costs and Asmptns.'!$C$38:$K$38,0))</f>
        <v>0.19775588860247717</v>
      </c>
      <c r="Q29" s="129" cm="1">
        <f t="array" ref="Q29">INDEX('Admin Costs and Asmptns.'!$C$39:$K$70,MATCH($C$1,'Admin Costs and Asmptns.'!$B$39:$B$70,0),MATCH(Q$27&amp;"_"&amp;$O29,'Admin Costs and Asmptns.'!$C$37:$K$37&amp;"_"&amp;'Admin Costs and Asmptns.'!$C$38:$K$38,0))</f>
        <v>9.2018024261534825E-2</v>
      </c>
      <c r="R29" s="129"/>
    </row>
    <row r="30" spans="1:18" ht="15" x14ac:dyDescent="0.25">
      <c r="A30" s="19" t="str">
        <f t="shared" si="0"/>
        <v>ResidentialWinter DR Event Hours</v>
      </c>
      <c r="B30" s="4" t="s">
        <v>26</v>
      </c>
      <c r="C30" s="4" t="s">
        <v>25</v>
      </c>
      <c r="D30" s="4" t="str">
        <f t="shared" si="1"/>
        <v>Residential</v>
      </c>
      <c r="F30" s="88">
        <v>528</v>
      </c>
      <c r="H30" s="88">
        <v>528</v>
      </c>
      <c r="J30" s="72" t="s">
        <v>191</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18" x14ac:dyDescent="0.2">
      <c r="A31" s="19" t="str">
        <f t="shared" si="0"/>
        <v>ResidentialPer kW Annual Incentive</v>
      </c>
      <c r="B31" s="4" t="s">
        <v>37</v>
      </c>
      <c r="C31" s="4" t="s">
        <v>93</v>
      </c>
      <c r="D31" s="4" t="str">
        <f t="shared" si="1"/>
        <v>Residential</v>
      </c>
      <c r="F31" s="87">
        <v>0</v>
      </c>
      <c r="H31" s="87">
        <v>0</v>
      </c>
      <c r="J31" s="453"/>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18" x14ac:dyDescent="0.2">
      <c r="A32" s="19" t="str">
        <f t="shared" si="0"/>
        <v>ResidentialPer kWh Annual Incentive</v>
      </c>
      <c r="B32" s="4" t="s">
        <v>38</v>
      </c>
      <c r="C32" s="4" t="s">
        <v>95</v>
      </c>
      <c r="D32" s="4" t="str">
        <f t="shared" si="1"/>
        <v>Residential</v>
      </c>
      <c r="F32" s="87">
        <v>0</v>
      </c>
      <c r="H32" s="87">
        <v>0</v>
      </c>
      <c r="J32" s="91"/>
      <c r="O32" s="64"/>
      <c r="P32" s="67"/>
      <c r="Q32" s="67"/>
      <c r="R32" s="67"/>
    </row>
    <row r="33" spans="1:18" ht="12.75" customHeight="1" x14ac:dyDescent="0.2">
      <c r="A33" s="19" t="str">
        <f t="shared" si="0"/>
        <v>ResidentialPer Participant Annual Incentive</v>
      </c>
      <c r="B33" s="4" t="s">
        <v>39</v>
      </c>
      <c r="C33" s="4" t="s">
        <v>5</v>
      </c>
      <c r="D33" s="4" t="str">
        <f t="shared" si="1"/>
        <v>Residential</v>
      </c>
      <c r="F33" s="87">
        <v>0</v>
      </c>
      <c r="H33" s="87">
        <v>0</v>
      </c>
      <c r="J33" s="72" t="s">
        <v>163</v>
      </c>
      <c r="K33" s="61"/>
      <c r="O33" s="64" t="s">
        <v>123</v>
      </c>
      <c r="P33" s="181">
        <f>SUM(P28:P31)</f>
        <v>0.67241682893885835</v>
      </c>
      <c r="Q33" s="181">
        <f>SUM(Q28:Q31)</f>
        <v>0.3275831710611416</v>
      </c>
      <c r="R33" s="181">
        <f>SUM(P33:Q33)</f>
        <v>1</v>
      </c>
    </row>
    <row r="34" spans="1:18" ht="15" x14ac:dyDescent="0.25">
      <c r="A34" s="19" t="str">
        <f t="shared" si="0"/>
        <v>ResidentialProgram Life</v>
      </c>
      <c r="B34" s="4" t="s">
        <v>42</v>
      </c>
      <c r="C34" s="4" t="s">
        <v>43</v>
      </c>
      <c r="D34" s="4" t="str">
        <f t="shared" si="1"/>
        <v>Residential</v>
      </c>
      <c r="F34" s="93">
        <v>10</v>
      </c>
      <c r="H34" s="93">
        <v>10</v>
      </c>
      <c r="J34" s="72"/>
    </row>
    <row r="35" spans="1:18" ht="15" x14ac:dyDescent="0.25">
      <c r="A35" s="19" t="str">
        <f t="shared" si="0"/>
        <v>ResidentialProgram Start Year</v>
      </c>
      <c r="B35" s="4" t="s">
        <v>44</v>
      </c>
      <c r="C35" s="4" t="s">
        <v>45</v>
      </c>
      <c r="D35" s="4" t="str">
        <f t="shared" si="1"/>
        <v>Residential</v>
      </c>
      <c r="F35" s="93">
        <v>2025</v>
      </c>
      <c r="H35" s="93">
        <v>2028</v>
      </c>
      <c r="J35" s="72" t="s">
        <v>741</v>
      </c>
      <c r="O35" s="99"/>
      <c r="P35" s="99"/>
      <c r="Q35" s="100"/>
      <c r="R35" s="76"/>
    </row>
    <row r="36" spans="1:18" x14ac:dyDescent="0.2">
      <c r="A36" s="19" t="str">
        <f t="shared" si="0"/>
        <v>ResidentialDe-rate</v>
      </c>
      <c r="B36" s="4" t="s">
        <v>31</v>
      </c>
      <c r="C36" s="4" t="s">
        <v>32</v>
      </c>
      <c r="D36" s="4" t="str">
        <f t="shared" si="1"/>
        <v>Residential</v>
      </c>
      <c r="F36" s="90">
        <v>1</v>
      </c>
      <c r="H36" s="90">
        <v>1</v>
      </c>
      <c r="J36" s="91"/>
      <c r="O36" s="99"/>
      <c r="P36" s="99"/>
      <c r="Q36" s="100"/>
      <c r="R36" s="76"/>
    </row>
    <row r="37" spans="1:18" x14ac:dyDescent="0.2">
      <c r="A37" s="19" t="str">
        <f t="shared" si="0"/>
        <v>ResidentialNet to Gross Ratio (free ridership)</v>
      </c>
      <c r="B37" s="4" t="s">
        <v>33</v>
      </c>
      <c r="C37" s="4" t="s">
        <v>34</v>
      </c>
      <c r="D37" s="4" t="str">
        <f t="shared" si="1"/>
        <v>Residential</v>
      </c>
      <c r="F37" s="90">
        <v>1</v>
      </c>
      <c r="H37" s="90">
        <v>1</v>
      </c>
      <c r="J37" s="91"/>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ht="15" x14ac:dyDescent="0.2">
      <c r="B46" s="7" t="s">
        <v>76</v>
      </c>
      <c r="C46" s="8"/>
      <c r="D46" s="8"/>
      <c r="F46" s="8"/>
      <c r="H46" s="8"/>
      <c r="J46" s="9"/>
    </row>
    <row r="47" spans="1:18" ht="15" x14ac:dyDescent="0.25">
      <c r="A47" s="19" t="str">
        <f>D47&amp;B47</f>
        <v>General ServiceSteady State Participation Rate</v>
      </c>
      <c r="B47" s="4" t="s">
        <v>78</v>
      </c>
      <c r="C47" s="4" t="s">
        <v>79</v>
      </c>
      <c r="D47" s="41" t="s">
        <v>232</v>
      </c>
      <c r="F47" s="107">
        <v>0.2</v>
      </c>
      <c r="G47" s="135"/>
      <c r="H47" s="107">
        <f>F47</f>
        <v>0.2</v>
      </c>
      <c r="I47" s="135"/>
      <c r="J47" s="72" t="s">
        <v>741</v>
      </c>
    </row>
    <row r="48" spans="1:18" ht="15" x14ac:dyDescent="0.25">
      <c r="A48" s="19" t="str">
        <f>D48&amp;B48</f>
        <v xml:space="preserve">General ServiceProgram ramp up period </v>
      </c>
      <c r="B48" s="4" t="s">
        <v>1</v>
      </c>
      <c r="C48" s="4" t="s">
        <v>2</v>
      </c>
      <c r="D48" s="4" t="str">
        <f>$D$47</f>
        <v>General Service</v>
      </c>
      <c r="F48" s="92">
        <v>5</v>
      </c>
      <c r="H48" s="92">
        <v>5</v>
      </c>
      <c r="I48" s="135"/>
      <c r="J48" s="85" t="s">
        <v>125</v>
      </c>
    </row>
    <row r="49" spans="1:14" ht="15" x14ac:dyDescent="0.25">
      <c r="A49" s="19" t="str">
        <f>D49&amp;B49</f>
        <v>General ServiceProgram Dropout Rate (Attrition)</v>
      </c>
      <c r="B49" s="4" t="s">
        <v>75</v>
      </c>
      <c r="C49" s="4" t="s">
        <v>80</v>
      </c>
      <c r="D49" s="4" t="str">
        <f>$D$47</f>
        <v>General Service</v>
      </c>
      <c r="F49" s="107">
        <v>0.01</v>
      </c>
      <c r="G49" s="135"/>
      <c r="H49" s="107">
        <v>0.01</v>
      </c>
      <c r="I49" s="135"/>
      <c r="J49" s="91" t="s">
        <v>129</v>
      </c>
    </row>
    <row r="50" spans="1:14" x14ac:dyDescent="0.2">
      <c r="A50" s="19" t="str">
        <f>D50&amp;B50</f>
        <v/>
      </c>
    </row>
    <row r="51" spans="1:14" ht="15" x14ac:dyDescent="0.2">
      <c r="A51" s="19"/>
      <c r="B51" s="7"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v>0</v>
      </c>
      <c r="H52" s="83">
        <v>0</v>
      </c>
      <c r="J52" s="91"/>
    </row>
    <row r="53" spans="1:14" ht="15" x14ac:dyDescent="0.25">
      <c r="A53" s="19" t="str">
        <f t="shared" si="2"/>
        <v>General ServicePer Customer Summer Peak Reduction (%)</v>
      </c>
      <c r="B53" s="4" t="s">
        <v>18</v>
      </c>
      <c r="C53" s="4" t="s">
        <v>19</v>
      </c>
      <c r="D53" s="4" t="str">
        <f>$D$47</f>
        <v>General Service</v>
      </c>
      <c r="F53" s="83">
        <v>2E-3</v>
      </c>
      <c r="H53" s="83">
        <v>2E-3</v>
      </c>
      <c r="J53" s="4" t="s">
        <v>319</v>
      </c>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v>0</v>
      </c>
      <c r="H54" s="86">
        <v>0</v>
      </c>
      <c r="L54" s="366" t="s">
        <v>471</v>
      </c>
      <c r="M54" s="358" t="e">
        <f>IF(F54&gt;0,F54/INDEX($M$3:$M$6,MATCH($D54,$L$3:$L$6,0)),F53*INDEX($M$3:$M$6,MATCH($D54,$L$3:$L$6,0)))</f>
        <v>#REF!</v>
      </c>
      <c r="N54" s="359"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f>F53/2</f>
        <v>1E-3</v>
      </c>
      <c r="H55" s="83">
        <f>H53/2</f>
        <v>1E-3</v>
      </c>
      <c r="J55" s="4" t="s">
        <v>159</v>
      </c>
      <c r="L55" s="368" t="s">
        <v>472</v>
      </c>
      <c r="M55" s="371" t="e">
        <f>IF(F56&gt;0,F56/INDEX($N$3:$N$6,MATCH($D56,$L$3:$L$6,0)),F55*INDEX($N$3:$N$6,MATCH($D56,$L$3:$L$6,0)))</f>
        <v>#REF!</v>
      </c>
      <c r="N55" s="372" t="e">
        <f>IF(H56&gt;0,H56/INDEX($N$8:$N$11,MATCH($D56,$L$8:$L$11,0)),H55*INDEX($N$8:$N$11,MATCH($D56,$L$8:$L$11,0)))</f>
        <v>#REF!</v>
      </c>
    </row>
    <row r="56" spans="1:14" x14ac:dyDescent="0.2">
      <c r="A56" s="19" t="str">
        <f t="shared" si="2"/>
        <v>General ServicePer Customer Winter Peak Reduction (kW)</v>
      </c>
      <c r="B56" s="4" t="s">
        <v>22</v>
      </c>
      <c r="C56" s="4" t="s">
        <v>91</v>
      </c>
      <c r="D56" s="4" t="str">
        <f>$D$47</f>
        <v>General Service</v>
      </c>
      <c r="F56" s="86">
        <v>0</v>
      </c>
      <c r="H56" s="86">
        <v>0</v>
      </c>
      <c r="J56" s="192"/>
    </row>
    <row r="57" spans="1:14" x14ac:dyDescent="0.2">
      <c r="A57" s="19" t="str">
        <f t="shared" si="2"/>
        <v/>
      </c>
    </row>
    <row r="58" spans="1:14" ht="15" x14ac:dyDescent="0.2">
      <c r="A58" s="19"/>
      <c r="B58" s="7"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f>$O$26*INDEX($P$28:$Q$33,MATCH($D59,$O$28:$O$33,0),MATCH(F$5,$P$27:$Q$27,0))</f>
        <v>296633.83290371578</v>
      </c>
      <c r="H59" s="87">
        <f>$O$26*INDEX($P$28:$Q$33,MATCH($D59,$O$28:$O$33,0),MATCH(H$5,$P$27:$Q$27,0))</f>
        <v>138027.03639230225</v>
      </c>
      <c r="J59" s="72" t="s">
        <v>741</v>
      </c>
    </row>
    <row r="60" spans="1:14" x14ac:dyDescent="0.2">
      <c r="A60" s="19" t="str">
        <f>D60&amp;B60</f>
        <v>General ServiceProgram Development Cost (per MW basis)</v>
      </c>
      <c r="B60" s="4" t="s">
        <v>134</v>
      </c>
      <c r="C60" s="4" t="str">
        <f>C62</f>
        <v>$/MW @meter</v>
      </c>
      <c r="D60" s="4" t="str">
        <f t="shared" si="4"/>
        <v>General Service</v>
      </c>
      <c r="F60" s="115" t="str">
        <f>IFERROR(F59/INDEX(#REF!,MATCH($D60,$O$28:$O$32,0),MATCH(F$5,#REF!,0)),"-")</f>
        <v>-</v>
      </c>
      <c r="G60" s="116"/>
      <c r="H60" s="115" t="str">
        <f>IFERROR(H59/INDEX(#REF!,MATCH($D60,$O$28:$O$32,0),MATCH(H$5,#REF!,0)),"-")</f>
        <v>-</v>
      </c>
      <c r="I60" s="116"/>
      <c r="J60" s="191"/>
    </row>
    <row r="61" spans="1:14" x14ac:dyDescent="0.2">
      <c r="A61" s="19" t="str">
        <f t="shared" si="3"/>
        <v>General ServiceAnnual Program Administration Cost</v>
      </c>
      <c r="B61" s="4" t="s">
        <v>4</v>
      </c>
      <c r="C61" s="4" t="s">
        <v>28</v>
      </c>
      <c r="D61" s="4" t="str">
        <f t="shared" si="4"/>
        <v>General Service</v>
      </c>
      <c r="F61" s="87">
        <f>$O$24*INDEX($P$28:$Q$33,MATCH($D61,$O$28:$O$33,0),MATCH(F$5,$P$27:$Q$27,0))</f>
        <v>49440.949709505316</v>
      </c>
      <c r="H61" s="87">
        <f>$O$24*INDEX($P$28:$Q$33,MATCH($D61,$O$28:$O$33,0),MATCH(H$5,$P$27:$Q$27,0))</f>
        <v>23005.42624562632</v>
      </c>
      <c r="J61" s="72" t="s">
        <v>741</v>
      </c>
    </row>
    <row r="62" spans="1:14" x14ac:dyDescent="0.2">
      <c r="A62" s="19" t="str">
        <f t="shared" si="3"/>
        <v>General ServiceAnnual Program Administration Cost (per MW basis)</v>
      </c>
      <c r="B62" s="4" t="s">
        <v>89</v>
      </c>
      <c r="C62" s="4" t="s">
        <v>94</v>
      </c>
      <c r="D62" s="4" t="str">
        <f t="shared" si="4"/>
        <v>General Service</v>
      </c>
      <c r="F62" s="115" t="str">
        <f>IFERROR(F61/INDEX(#REF!,MATCH($D62,$O$28:$O$32,0),MATCH(F$5,#REF!,0)),"-")</f>
        <v>-</v>
      </c>
      <c r="G62" s="116"/>
      <c r="H62" s="115" t="str">
        <f>IFERROR(H61/INDEX(#REF!,MATCH($D62,$O$28:$O$32,0),MATCH(H$5,#REF!,0)),"-")</f>
        <v>-</v>
      </c>
      <c r="I62" s="116"/>
      <c r="J62" s="191"/>
    </row>
    <row r="63" spans="1:14" ht="15" x14ac:dyDescent="0.25">
      <c r="A63" s="19" t="str">
        <f t="shared" si="3"/>
        <v>General ServicePer Customer Annual Marketing/Recruitment Cost</v>
      </c>
      <c r="B63" s="4" t="s">
        <v>35</v>
      </c>
      <c r="C63" s="4" t="s">
        <v>36</v>
      </c>
      <c r="D63" s="4" t="str">
        <f t="shared" si="4"/>
        <v>General Service</v>
      </c>
      <c r="F63" s="94">
        <v>60</v>
      </c>
      <c r="G63" s="136"/>
      <c r="H63" s="94">
        <f>F63</f>
        <v>60</v>
      </c>
      <c r="I63" s="116"/>
      <c r="J63" s="72" t="s">
        <v>741</v>
      </c>
      <c r="K63" s="91" t="s">
        <v>226</v>
      </c>
    </row>
    <row r="64" spans="1:14" x14ac:dyDescent="0.2">
      <c r="A64" s="19" t="str">
        <f t="shared" si="3"/>
        <v>General ServiceAnnual O&amp;M Cost</v>
      </c>
      <c r="B64" s="4" t="s">
        <v>27</v>
      </c>
      <c r="C64" s="4" t="s">
        <v>5</v>
      </c>
      <c r="D64" s="4" t="str">
        <f t="shared" si="4"/>
        <v>General Service</v>
      </c>
      <c r="F64" s="87">
        <v>0</v>
      </c>
      <c r="G64" s="116"/>
      <c r="H64" s="87">
        <v>0</v>
      </c>
      <c r="I64" s="116"/>
      <c r="J64" s="91"/>
    </row>
    <row r="65" spans="1:10" x14ac:dyDescent="0.2">
      <c r="A65" s="19" t="str">
        <f t="shared" si="3"/>
        <v>General ServiceAnnual O&amp;M Cost per MW</v>
      </c>
      <c r="B65" s="4" t="s">
        <v>88</v>
      </c>
      <c r="C65" s="4" t="s">
        <v>94</v>
      </c>
      <c r="D65" s="4" t="str">
        <f t="shared" si="4"/>
        <v>General Service</v>
      </c>
      <c r="F65" s="87">
        <v>0</v>
      </c>
      <c r="G65" s="116"/>
      <c r="H65" s="87">
        <v>0</v>
      </c>
      <c r="I65" s="116"/>
      <c r="J65" s="91"/>
    </row>
    <row r="66" spans="1:10" x14ac:dyDescent="0.2">
      <c r="A66" s="19" t="str">
        <f t="shared" si="3"/>
        <v>General ServiceCost of Equip + Install</v>
      </c>
      <c r="B66" s="4" t="s">
        <v>29</v>
      </c>
      <c r="C66" s="4" t="s">
        <v>30</v>
      </c>
      <c r="D66" s="4" t="str">
        <f t="shared" si="4"/>
        <v>General Service</v>
      </c>
      <c r="F66" s="87">
        <v>0</v>
      </c>
      <c r="H66" s="87">
        <v>0</v>
      </c>
      <c r="J66" s="91"/>
    </row>
    <row r="67" spans="1:10" x14ac:dyDescent="0.2">
      <c r="A67" s="19" t="str">
        <f t="shared" si="3"/>
        <v>General ServiceCost of Equip + Install (per kW basis)</v>
      </c>
      <c r="B67" s="4" t="s">
        <v>90</v>
      </c>
      <c r="C67" s="4" t="s">
        <v>92</v>
      </c>
      <c r="D67" s="4" t="str">
        <f t="shared" si="4"/>
        <v>General Service</v>
      </c>
      <c r="F67" s="87">
        <v>0</v>
      </c>
      <c r="H67" s="87">
        <v>0</v>
      </c>
      <c r="J67" s="91"/>
    </row>
    <row r="68" spans="1:10" x14ac:dyDescent="0.2">
      <c r="A68" s="19" t="str">
        <f t="shared" si="3"/>
        <v>General ServiceAMI Cost</v>
      </c>
      <c r="B68" s="4" t="s">
        <v>23</v>
      </c>
      <c r="C68" s="4" t="s">
        <v>87</v>
      </c>
      <c r="D68" s="4" t="str">
        <f t="shared" si="4"/>
        <v>General Service</v>
      </c>
      <c r="F68" s="87">
        <v>0</v>
      </c>
      <c r="H68" s="87">
        <v>0</v>
      </c>
      <c r="J68" s="72" t="s">
        <v>164</v>
      </c>
    </row>
    <row r="69" spans="1:10" x14ac:dyDescent="0.2">
      <c r="A69" s="19" t="str">
        <f t="shared" si="3"/>
        <v>General ServiceSummer DR Event Hours</v>
      </c>
      <c r="B69" s="4" t="s">
        <v>24</v>
      </c>
      <c r="C69" s="4" t="s">
        <v>25</v>
      </c>
      <c r="D69" s="4" t="str">
        <f t="shared" si="4"/>
        <v>General Service</v>
      </c>
      <c r="F69" s="88">
        <v>528</v>
      </c>
      <c r="H69" s="88">
        <v>528</v>
      </c>
      <c r="J69" s="72" t="s">
        <v>190</v>
      </c>
    </row>
    <row r="70" spans="1:10" x14ac:dyDescent="0.2">
      <c r="A70" s="19" t="str">
        <f t="shared" si="3"/>
        <v>General ServiceWinter DR Event Hours</v>
      </c>
      <c r="B70" s="4" t="s">
        <v>26</v>
      </c>
      <c r="C70" s="4" t="s">
        <v>25</v>
      </c>
      <c r="D70" s="4" t="str">
        <f t="shared" si="4"/>
        <v>General Service</v>
      </c>
      <c r="F70" s="88">
        <v>528</v>
      </c>
      <c r="H70" s="88">
        <v>528</v>
      </c>
      <c r="J70" s="72" t="s">
        <v>191</v>
      </c>
    </row>
    <row r="71" spans="1:10" x14ac:dyDescent="0.2">
      <c r="A71" s="19" t="str">
        <f t="shared" si="3"/>
        <v>General ServicePer kW Annual Incentive</v>
      </c>
      <c r="B71" s="4" t="s">
        <v>37</v>
      </c>
      <c r="C71" s="4" t="s">
        <v>93</v>
      </c>
      <c r="D71" s="4" t="str">
        <f t="shared" si="4"/>
        <v>General Service</v>
      </c>
      <c r="F71" s="87">
        <v>0</v>
      </c>
      <c r="H71" s="87">
        <v>0</v>
      </c>
      <c r="J71" s="72"/>
    </row>
    <row r="72" spans="1:10" x14ac:dyDescent="0.2">
      <c r="A72" s="19" t="str">
        <f t="shared" si="3"/>
        <v>General ServicePer kWh Annual Incentive</v>
      </c>
      <c r="B72" s="4" t="s">
        <v>38</v>
      </c>
      <c r="C72" s="4" t="s">
        <v>95</v>
      </c>
      <c r="D72" s="4" t="str">
        <f t="shared" si="4"/>
        <v>General Service</v>
      </c>
      <c r="F72" s="89">
        <v>0</v>
      </c>
      <c r="H72" s="89">
        <v>0</v>
      </c>
      <c r="J72" s="72"/>
    </row>
    <row r="73" spans="1:10" x14ac:dyDescent="0.2">
      <c r="A73" s="19" t="str">
        <f t="shared" si="3"/>
        <v>General ServicePer Participant Annual Incentive</v>
      </c>
      <c r="B73" s="4" t="s">
        <v>39</v>
      </c>
      <c r="C73" s="4" t="s">
        <v>5</v>
      </c>
      <c r="D73" s="4" t="str">
        <f t="shared" si="4"/>
        <v>General Service</v>
      </c>
      <c r="F73" s="87">
        <v>0</v>
      </c>
      <c r="H73" s="87">
        <v>0</v>
      </c>
      <c r="J73" s="72" t="s">
        <v>163</v>
      </c>
    </row>
    <row r="74" spans="1:10" ht="15" x14ac:dyDescent="0.25">
      <c r="A74" s="19" t="str">
        <f t="shared" si="3"/>
        <v>General ServiceProgram Life</v>
      </c>
      <c r="B74" s="4" t="s">
        <v>42</v>
      </c>
      <c r="C74" s="4" t="s">
        <v>43</v>
      </c>
      <c r="D74" s="4" t="str">
        <f t="shared" si="4"/>
        <v>General Service</v>
      </c>
      <c r="F74" s="93">
        <v>10</v>
      </c>
      <c r="H74" s="93">
        <v>10</v>
      </c>
      <c r="J74" s="72"/>
    </row>
    <row r="75" spans="1:10" ht="15" x14ac:dyDescent="0.25">
      <c r="A75" s="19" t="str">
        <f t="shared" si="3"/>
        <v>General ServiceProgram Start Year</v>
      </c>
      <c r="B75" s="4" t="s">
        <v>44</v>
      </c>
      <c r="C75" s="4" t="s">
        <v>45</v>
      </c>
      <c r="D75" s="4" t="str">
        <f t="shared" si="4"/>
        <v>General Service</v>
      </c>
      <c r="F75" s="93">
        <f>F35</f>
        <v>2025</v>
      </c>
      <c r="H75" s="93">
        <v>2028</v>
      </c>
      <c r="J75" s="72"/>
    </row>
    <row r="76" spans="1:10" x14ac:dyDescent="0.2">
      <c r="A76" s="19" t="str">
        <f t="shared" si="3"/>
        <v>General ServiceDe-rate</v>
      </c>
      <c r="B76" s="4" t="s">
        <v>31</v>
      </c>
      <c r="C76" s="4" t="s">
        <v>32</v>
      </c>
      <c r="D76" s="4" t="str">
        <f t="shared" si="4"/>
        <v>General Service</v>
      </c>
      <c r="F76" s="90">
        <v>1</v>
      </c>
      <c r="H76" s="90">
        <v>1</v>
      </c>
      <c r="J76" s="72"/>
    </row>
    <row r="77" spans="1:10" x14ac:dyDescent="0.2">
      <c r="A77" s="19" t="str">
        <f t="shared" si="3"/>
        <v>General ServiceNet to Gross Ratio (free ridership)</v>
      </c>
      <c r="B77" s="4" t="s">
        <v>33</v>
      </c>
      <c r="C77" s="4" t="s">
        <v>34</v>
      </c>
      <c r="D77" s="4" t="str">
        <f t="shared" si="4"/>
        <v>General Service</v>
      </c>
      <c r="F77" s="90">
        <v>1</v>
      </c>
      <c r="H77" s="90">
        <v>1</v>
      </c>
      <c r="J77" s="188"/>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BFCDC-44A5-49D1-9E7A-7789D2141386}">
  <sheetPr codeName="Sheet34">
    <tabColor rgb="FFC00000"/>
  </sheetPr>
  <dimension ref="A1:AF76"/>
  <sheetViews>
    <sheetView workbookViewId="0">
      <selection activeCell="M76" sqref="M76"/>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4.5703125" style="4" customWidth="1"/>
    <col min="13" max="13" width="11" style="4" customWidth="1"/>
    <col min="14" max="14" width="9.28515625" style="4"/>
    <col min="15" max="15" width="13.7109375" style="4" customWidth="1"/>
    <col min="16" max="16" width="11.28515625" style="4" customWidth="1"/>
    <col min="17" max="17" width="8.28515625" style="4" customWidth="1"/>
    <col min="18" max="16384" width="9.28515625" style="4"/>
  </cols>
  <sheetData>
    <row r="1" spans="1:15" s="5" customFormat="1" ht="15.75" x14ac:dyDescent="0.25">
      <c r="B1" s="12" t="s">
        <v>46</v>
      </c>
      <c r="C1" s="13" t="s">
        <v>427</v>
      </c>
      <c r="D1" s="4"/>
      <c r="E1" s="10"/>
      <c r="F1" s="19" t="str">
        <f>F3&amp;F5</f>
        <v>Market PotentialWA</v>
      </c>
      <c r="G1" s="10"/>
      <c r="H1" s="19" t="str">
        <f>H3&amp;H5</f>
        <v>Market PotentialID</v>
      </c>
      <c r="I1" s="10"/>
      <c r="J1" s="30"/>
      <c r="L1" s="328" t="s">
        <v>488</v>
      </c>
      <c r="M1" s="329"/>
      <c r="N1" s="330"/>
    </row>
    <row r="2" spans="1:15" ht="15.75" customHeight="1" x14ac:dyDescent="0.25">
      <c r="F2" s="42" t="s">
        <v>284</v>
      </c>
      <c r="H2" s="42" t="s">
        <v>284</v>
      </c>
      <c r="J2" s="30"/>
      <c r="L2" s="333" t="s">
        <v>151</v>
      </c>
      <c r="M2" s="331" t="s">
        <v>471</v>
      </c>
      <c r="N2" s="332" t="s">
        <v>472</v>
      </c>
    </row>
    <row r="3" spans="1:15" ht="26.25" x14ac:dyDescent="0.25">
      <c r="B3" s="556" t="s">
        <v>10</v>
      </c>
      <c r="C3" s="556" t="s">
        <v>0</v>
      </c>
      <c r="D3" s="562" t="s">
        <v>8</v>
      </c>
      <c r="E3" s="14"/>
      <c r="F3" s="15" t="str">
        <f>$F$2</f>
        <v>Market Potential</v>
      </c>
      <c r="G3" s="14"/>
      <c r="H3" s="15" t="str">
        <f>$F$2</f>
        <v>Market Potential</v>
      </c>
      <c r="I3" s="14"/>
      <c r="J3" s="570" t="s">
        <v>652</v>
      </c>
      <c r="L3" s="334" t="s">
        <v>601</v>
      </c>
      <c r="M3" s="447">
        <v>0.72263561933333298</v>
      </c>
      <c r="N3" s="448">
        <f>M3</f>
        <v>0.72263561933333298</v>
      </c>
      <c r="O3" s="56">
        <f>0.75*N3</f>
        <v>0.54197671449999973</v>
      </c>
    </row>
    <row r="4" spans="1:15" ht="15" x14ac:dyDescent="0.25">
      <c r="B4" s="557"/>
      <c r="C4" s="557"/>
      <c r="D4" s="563"/>
      <c r="E4" s="14"/>
      <c r="F4" s="42" t="s">
        <v>7</v>
      </c>
      <c r="G4" s="14"/>
      <c r="H4" s="42" t="s">
        <v>7</v>
      </c>
      <c r="I4" s="14"/>
      <c r="J4" s="571"/>
      <c r="L4" s="334" t="s">
        <v>602</v>
      </c>
      <c r="M4" s="447">
        <v>0.72263561933333298</v>
      </c>
      <c r="N4" s="448">
        <f>M4</f>
        <v>0.72263561933333298</v>
      </c>
    </row>
    <row r="5" spans="1:15" ht="15" x14ac:dyDescent="0.25">
      <c r="B5" s="561"/>
      <c r="C5" s="561"/>
      <c r="D5" s="564"/>
      <c r="E5" s="14"/>
      <c r="F5" s="15" t="s">
        <v>151</v>
      </c>
      <c r="G5" s="14"/>
      <c r="H5" s="15" t="s">
        <v>152</v>
      </c>
      <c r="I5" s="14"/>
      <c r="J5" s="572"/>
      <c r="L5" s="334" t="s">
        <v>603</v>
      </c>
      <c r="M5" s="447">
        <v>6.6666666666666687</v>
      </c>
      <c r="N5" s="448">
        <f t="shared" ref="N5:N6" si="0">M5</f>
        <v>6.6666666666666687</v>
      </c>
    </row>
    <row r="6" spans="1:15" ht="15" x14ac:dyDescent="0.25">
      <c r="B6" s="7" t="s">
        <v>76</v>
      </c>
      <c r="C6" s="8"/>
      <c r="D6" s="8"/>
      <c r="F6" s="8"/>
      <c r="H6" s="8"/>
      <c r="J6" s="9"/>
      <c r="L6" s="334" t="s">
        <v>604</v>
      </c>
      <c r="M6" s="447">
        <v>6.6666666666666687</v>
      </c>
      <c r="N6" s="448">
        <f t="shared" si="0"/>
        <v>6.6666666666666687</v>
      </c>
    </row>
    <row r="7" spans="1:15" ht="15" x14ac:dyDescent="0.25">
      <c r="A7" s="19" t="str">
        <f>D7&amp;B7</f>
        <v>GS-EVSteady State Participation Rate</v>
      </c>
      <c r="B7" s="4" t="s">
        <v>78</v>
      </c>
      <c r="C7" s="4" t="s">
        <v>79</v>
      </c>
      <c r="D7" s="41" t="s">
        <v>602</v>
      </c>
      <c r="F7" s="83">
        <v>0.2</v>
      </c>
      <c r="H7" s="83">
        <f>F7</f>
        <v>0.2</v>
      </c>
      <c r="J7" s="85" t="s">
        <v>764</v>
      </c>
      <c r="K7" s="4" t="s">
        <v>132</v>
      </c>
      <c r="L7" s="335" t="s">
        <v>152</v>
      </c>
      <c r="M7" s="449"/>
      <c r="N7" s="450"/>
    </row>
    <row r="8" spans="1:15" ht="15" x14ac:dyDescent="0.25">
      <c r="A8" s="19" t="str">
        <f>D8&amp;B8</f>
        <v xml:space="preserve">GS-EVProgram ramp up period </v>
      </c>
      <c r="B8" s="4" t="s">
        <v>1</v>
      </c>
      <c r="C8" s="4" t="s">
        <v>2</v>
      </c>
      <c r="D8" s="4" t="str">
        <f>$D$7</f>
        <v>GS-EV</v>
      </c>
      <c r="F8" s="92">
        <v>5</v>
      </c>
      <c r="H8" s="92">
        <f>F8</f>
        <v>5</v>
      </c>
      <c r="J8" s="85" t="s">
        <v>741</v>
      </c>
      <c r="L8" s="334" t="s">
        <v>601</v>
      </c>
      <c r="M8" s="447">
        <v>0.72263561933333298</v>
      </c>
      <c r="N8" s="448">
        <f>M8</f>
        <v>0.72263561933333298</v>
      </c>
    </row>
    <row r="9" spans="1:15" ht="15" x14ac:dyDescent="0.25">
      <c r="A9" s="19" t="str">
        <f>D9&amp;B9</f>
        <v>GS-EVProgram Dropout Rate (Attrition)</v>
      </c>
      <c r="B9" s="4" t="s">
        <v>75</v>
      </c>
      <c r="C9" s="4" t="s">
        <v>80</v>
      </c>
      <c r="D9" s="4" t="str">
        <f>$D$7</f>
        <v>GS-EV</v>
      </c>
      <c r="F9" s="83">
        <v>0.01</v>
      </c>
      <c r="H9" s="83">
        <v>0.01</v>
      </c>
      <c r="J9" s="162"/>
      <c r="L9" s="334" t="s">
        <v>602</v>
      </c>
      <c r="M9" s="447">
        <v>0.72263561933333298</v>
      </c>
      <c r="N9" s="448">
        <f>M9</f>
        <v>0.72263561933333298</v>
      </c>
    </row>
    <row r="10" spans="1:15" ht="15" x14ac:dyDescent="0.25">
      <c r="A10" s="19" t="str">
        <f>D10&amp;B10</f>
        <v/>
      </c>
      <c r="L10" s="334" t="s">
        <v>603</v>
      </c>
      <c r="M10" s="447">
        <v>6.6666666666666687</v>
      </c>
      <c r="N10" s="448">
        <f t="shared" ref="N10:N11" si="1">M10</f>
        <v>6.6666666666666687</v>
      </c>
    </row>
    <row r="11" spans="1:15" ht="15.75" thickBot="1" x14ac:dyDescent="0.3">
      <c r="A11" s="19"/>
      <c r="B11" s="7" t="s">
        <v>47</v>
      </c>
      <c r="C11" s="8"/>
      <c r="D11" s="8"/>
      <c r="F11" s="8"/>
      <c r="H11" s="8"/>
      <c r="J11" s="9"/>
      <c r="L11" s="336" t="s">
        <v>604</v>
      </c>
      <c r="M11" s="451">
        <v>6.6666666666666687</v>
      </c>
      <c r="N11" s="452">
        <f t="shared" si="1"/>
        <v>6.6666666666666687</v>
      </c>
    </row>
    <row r="12" spans="1:15" ht="13.5" thickBot="1" x14ac:dyDescent="0.25">
      <c r="A12" s="19" t="str">
        <f t="shared" ref="A12:A17" si="2">D12&amp;B12</f>
        <v>GS-EVEvent Non-Performance Rate</v>
      </c>
      <c r="B12" s="4" t="s">
        <v>11</v>
      </c>
      <c r="C12" s="4" t="s">
        <v>12</v>
      </c>
      <c r="D12" s="4" t="str">
        <f t="shared" ref="D12:D16" si="3">$D$7</f>
        <v>GS-EV</v>
      </c>
      <c r="F12" s="83">
        <v>0</v>
      </c>
      <c r="H12" s="83">
        <v>0</v>
      </c>
      <c r="J12" s="91"/>
    </row>
    <row r="13" spans="1:15" ht="15" x14ac:dyDescent="0.25">
      <c r="A13" s="19" t="str">
        <f t="shared" si="2"/>
        <v>GS-EVPer Customer Summer Peak Reduction (%)</v>
      </c>
      <c r="B13" s="4" t="s">
        <v>18</v>
      </c>
      <c r="C13" s="4" t="s">
        <v>19</v>
      </c>
      <c r="D13" s="4" t="str">
        <f t="shared" si="3"/>
        <v>GS-EV</v>
      </c>
      <c r="F13" s="83">
        <v>1</v>
      </c>
      <c r="H13" s="83">
        <f>F13</f>
        <v>1</v>
      </c>
      <c r="J13" s="4" t="s">
        <v>749</v>
      </c>
      <c r="K13" s="4" t="s">
        <v>639</v>
      </c>
      <c r="L13" s="328" t="s">
        <v>489</v>
      </c>
      <c r="M13" s="329" t="s">
        <v>151</v>
      </c>
      <c r="N13" s="330" t="s">
        <v>152</v>
      </c>
    </row>
    <row r="14" spans="1:15" ht="15" x14ac:dyDescent="0.25">
      <c r="A14" s="19" t="str">
        <f t="shared" si="2"/>
        <v>GS-EVPer Customer Summer Peak Reduction (kW)</v>
      </c>
      <c r="B14" s="4" t="s">
        <v>20</v>
      </c>
      <c r="C14" s="4" t="s">
        <v>91</v>
      </c>
      <c r="D14" s="4" t="str">
        <f t="shared" si="3"/>
        <v>GS-EV</v>
      </c>
      <c r="F14" s="86">
        <v>0</v>
      </c>
      <c r="H14" s="86">
        <f>F14</f>
        <v>0</v>
      </c>
      <c r="L14" s="366" t="s">
        <v>471</v>
      </c>
      <c r="M14" s="358">
        <f>IF(F14&gt;0,F14/INDEX($M$3:$M$6,MATCH($D14,$L$3:$L$6,0)),F13*INDEX($M$3:$M$6,MATCH($D14,$L$3:$L$6,0)))</f>
        <v>0.72263561933333298</v>
      </c>
      <c r="N14" s="359">
        <f>IF(H14&gt;0,H14/INDEX($M$8:$M$11,MATCH($D14,$L$8:$L$11,0)),H13*INDEX($M$8:$M$11,MATCH($D14,$L$8:$L$11,0)))</f>
        <v>0.72263561933333298</v>
      </c>
    </row>
    <row r="15" spans="1:15" ht="15.75" thickBot="1" x14ac:dyDescent="0.3">
      <c r="A15" s="19" t="str">
        <f t="shared" si="2"/>
        <v>GS-EVPer Customer Winter Peak Reduction (%)</v>
      </c>
      <c r="B15" s="4" t="s">
        <v>21</v>
      </c>
      <c r="C15" s="4" t="s">
        <v>19</v>
      </c>
      <c r="D15" s="4" t="str">
        <f t="shared" si="3"/>
        <v>GS-EV</v>
      </c>
      <c r="F15" s="83">
        <f>F13</f>
        <v>1</v>
      </c>
      <c r="H15" s="83">
        <f t="shared" ref="H15" si="4">F15</f>
        <v>1</v>
      </c>
      <c r="J15" s="4" t="s">
        <v>749</v>
      </c>
      <c r="K15" s="192" t="s">
        <v>639</v>
      </c>
      <c r="L15" s="368" t="s">
        <v>472</v>
      </c>
      <c r="M15" s="371">
        <f>IF(F16&gt;0,F16/INDEX($N$3:$N$6,MATCH($D16,$L$3:$L$6,0)),F15*INDEX($N$3:$N$6,MATCH($D16,$L$3:$L$6,0)))</f>
        <v>0.72263561933333298</v>
      </c>
      <c r="N15" s="372">
        <f>IF(H16&gt;0,H16/INDEX($N$8:$N$11,MATCH($D16,$L$8:$L$11,0)),H15*INDEX($N$8:$N$11,MATCH($D16,$L$8:$L$11,0)))</f>
        <v>0.72263561933333298</v>
      </c>
    </row>
    <row r="16" spans="1:15" x14ac:dyDescent="0.2">
      <c r="A16" s="19" t="str">
        <f t="shared" si="2"/>
        <v>GS-EVPer Customer Winter Peak Reduction (kW)</v>
      </c>
      <c r="B16" s="4" t="s">
        <v>22</v>
      </c>
      <c r="C16" s="4" t="s">
        <v>91</v>
      </c>
      <c r="D16" s="4" t="str">
        <f t="shared" si="3"/>
        <v>GS-EV</v>
      </c>
      <c r="F16" s="86">
        <v>0</v>
      </c>
      <c r="H16" s="86">
        <v>0</v>
      </c>
      <c r="J16" s="192"/>
    </row>
    <row r="17" spans="1:18" x14ac:dyDescent="0.2">
      <c r="A17" s="19" t="str">
        <f t="shared" si="2"/>
        <v/>
      </c>
    </row>
    <row r="18" spans="1:18" ht="15" x14ac:dyDescent="0.2">
      <c r="A18" s="19"/>
      <c r="B18" s="7" t="s">
        <v>48</v>
      </c>
      <c r="C18" s="8"/>
      <c r="D18" s="8"/>
      <c r="F18" s="8"/>
      <c r="H18" s="8"/>
      <c r="J18" s="9"/>
    </row>
    <row r="19" spans="1:18" x14ac:dyDescent="0.2">
      <c r="A19" s="19" t="str">
        <f t="shared" ref="A19" si="5">D19&amp;B19</f>
        <v>GS-EVProgram Development Cost</v>
      </c>
      <c r="B19" s="4" t="s">
        <v>40</v>
      </c>
      <c r="C19" s="4" t="s">
        <v>41</v>
      </c>
      <c r="D19" s="4" t="str">
        <f>$D$7</f>
        <v>GS-EV</v>
      </c>
      <c r="F19" s="87">
        <f>$O$26*INDEX($P$28:$Q$33,MATCH($D19,$O$28:$O$33,0),MATCH(F$5,$P$27:$Q$27,0))</f>
        <v>0</v>
      </c>
      <c r="H19" s="87">
        <f>$O$26*INDEX($P$28:$Q$33,MATCH($D19,$O$28:$O$33,0),MATCH(H$5,$P$27:$Q$27,0))</f>
        <v>0</v>
      </c>
      <c r="J19" s="191"/>
      <c r="O19" s="64" t="s">
        <v>326</v>
      </c>
      <c r="P19" s="64"/>
      <c r="Q19" s="64"/>
      <c r="R19" s="64"/>
    </row>
    <row r="20" spans="1:18" x14ac:dyDescent="0.2">
      <c r="A20" s="19" t="str">
        <f>D20&amp;B20</f>
        <v>GS-EVProgram Development Cost (per MW basis)</v>
      </c>
      <c r="B20" s="4" t="s">
        <v>134</v>
      </c>
      <c r="C20" s="4" t="str">
        <f>C22</f>
        <v>$/MW @meter</v>
      </c>
      <c r="D20" s="4" t="str">
        <f t="shared" ref="D20:D37" si="6">$D$7</f>
        <v>GS-EV</v>
      </c>
      <c r="F20" s="115" t="str">
        <f>IFERROR(F19/INDEX(#REF!,MATCH($D20,$O$28:$O$32,0),MATCH(F$5,#REF!,0)),"-")</f>
        <v>-</v>
      </c>
      <c r="G20" s="116"/>
      <c r="H20" s="115" t="str">
        <f>IFERROR(H19/INDEX(#REF!,MATCH($D20,$O$28:$O$32,0),MATCH(H$5,#REF!,0)),"-")</f>
        <v>-</v>
      </c>
      <c r="I20" s="116"/>
      <c r="J20" s="191"/>
      <c r="O20" s="64"/>
      <c r="P20" s="64"/>
      <c r="Q20" s="64"/>
      <c r="R20" s="64"/>
    </row>
    <row r="21" spans="1:18" x14ac:dyDescent="0.2">
      <c r="A21" s="19" t="str">
        <f t="shared" ref="A21:A37" si="7">D21&amp;B21</f>
        <v>GS-EVAnnual Program Administration Cost</v>
      </c>
      <c r="B21" s="4" t="s">
        <v>4</v>
      </c>
      <c r="C21" s="4" t="s">
        <v>28</v>
      </c>
      <c r="D21" s="4" t="str">
        <f t="shared" si="6"/>
        <v>GS-EV</v>
      </c>
      <c r="F21" s="87">
        <f>$O$24*INDEX($P$28:$Q$33,MATCH($D21,$O$28:$O$33,0),MATCH(F$5,$P$27:$Q$27,0))</f>
        <v>32916.248011093099</v>
      </c>
      <c r="H21" s="87">
        <f>$O$24*INDEX($P$28:$Q$33,MATCH($D21,$O$28:$O$33,0),MATCH(H$5,$P$27:$Q$27,0))</f>
        <v>23738.423976931193</v>
      </c>
      <c r="J21" s="191"/>
      <c r="O21" s="64" t="s">
        <v>551</v>
      </c>
      <c r="P21" s="64"/>
      <c r="Q21" s="64"/>
      <c r="R21" s="64"/>
    </row>
    <row r="22" spans="1:18" x14ac:dyDescent="0.2">
      <c r="A22" s="19" t="str">
        <f t="shared" si="7"/>
        <v>GS-EVAnnual Program Administration Cost (per MW basis)</v>
      </c>
      <c r="B22" s="4" t="s">
        <v>89</v>
      </c>
      <c r="C22" s="4" t="s">
        <v>94</v>
      </c>
      <c r="D22" s="4" t="str">
        <f t="shared" si="6"/>
        <v>GS-EV</v>
      </c>
      <c r="F22" s="115" t="str">
        <f>IFERROR(F21/INDEX(#REF!,MATCH($D22,$O$28:$O$32,0),MATCH(F$5,#REF!,0)),"-")</f>
        <v>-</v>
      </c>
      <c r="G22" s="116"/>
      <c r="H22" s="115" t="str">
        <f>IFERROR(H21/INDEX(#REF!,MATCH($D22,$O$28:$O$32,0),MATCH(H$5,#REF!,0)),"-")</f>
        <v>-</v>
      </c>
      <c r="I22" s="116"/>
      <c r="J22" s="191"/>
      <c r="O22" s="64"/>
      <c r="P22" s="64"/>
      <c r="Q22" s="64"/>
      <c r="R22" s="64"/>
    </row>
    <row r="23" spans="1:18" ht="15" x14ac:dyDescent="0.25">
      <c r="A23" s="19" t="str">
        <f t="shared" si="7"/>
        <v>GS-EVPer Customer Annual Marketing/Recruitment Cost</v>
      </c>
      <c r="B23" s="4" t="s">
        <v>35</v>
      </c>
      <c r="C23" s="4" t="s">
        <v>36</v>
      </c>
      <c r="D23" s="4" t="str">
        <f t="shared" si="6"/>
        <v>GS-EV</v>
      </c>
      <c r="F23" s="87">
        <v>50</v>
      </c>
      <c r="G23" s="116"/>
      <c r="H23" s="87">
        <f>F23</f>
        <v>50</v>
      </c>
      <c r="I23" s="116"/>
      <c r="J23" s="72" t="s">
        <v>741</v>
      </c>
      <c r="K23" s="91" t="s">
        <v>226</v>
      </c>
      <c r="O23" s="65" t="s">
        <v>111</v>
      </c>
      <c r="P23" s="66"/>
      <c r="Q23" s="64"/>
      <c r="R23" s="64"/>
    </row>
    <row r="24" spans="1:18" ht="15" x14ac:dyDescent="0.25">
      <c r="A24" s="19" t="str">
        <f t="shared" si="7"/>
        <v>GS-EVAnnual O&amp;M Cost</v>
      </c>
      <c r="B24" s="4" t="s">
        <v>27</v>
      </c>
      <c r="C24" s="4" t="s">
        <v>5</v>
      </c>
      <c r="D24" s="4" t="str">
        <f t="shared" si="6"/>
        <v>GS-EV</v>
      </c>
      <c r="F24" s="87">
        <v>0</v>
      </c>
      <c r="G24" s="116"/>
      <c r="H24" s="87">
        <v>0</v>
      </c>
      <c r="I24" s="116"/>
      <c r="J24" s="91"/>
      <c r="O24" s="388">
        <f>INDEX('Admin Costs and Asmptns.'!$D$14:$D$28,MATCH(IF(LEFT($C$1,9)="Ancillary","Ancillary Services",IF(LEFT($C$1,9)="CTA-2045 ", "CTA-2045 ",IF(LEFT($C$1,9)="Time-of-u","Time-of-use Rates",$C$1))),'Admin Costs and Asmptns.'!$B$14:$B$28,0))</f>
        <v>75000</v>
      </c>
      <c r="P24" s="64"/>
      <c r="Q24" s="66"/>
      <c r="R24" s="66"/>
    </row>
    <row r="25" spans="1:18" x14ac:dyDescent="0.2">
      <c r="A25" s="19" t="str">
        <f t="shared" si="7"/>
        <v>GS-EVAnnual O&amp;M Cost per MW</v>
      </c>
      <c r="B25" s="4" t="s">
        <v>88</v>
      </c>
      <c r="C25" s="4" t="s">
        <v>94</v>
      </c>
      <c r="D25" s="4" t="str">
        <f t="shared" si="6"/>
        <v>GS-EV</v>
      </c>
      <c r="F25" s="87">
        <v>0</v>
      </c>
      <c r="G25" s="116"/>
      <c r="H25" s="87">
        <v>0</v>
      </c>
      <c r="I25" s="116"/>
      <c r="J25" s="91"/>
      <c r="O25" s="65" t="s">
        <v>112</v>
      </c>
      <c r="P25" s="64"/>
      <c r="Q25" s="64"/>
      <c r="R25" s="64"/>
    </row>
    <row r="26" spans="1:18" x14ac:dyDescent="0.2">
      <c r="A26" s="19" t="str">
        <f t="shared" si="7"/>
        <v>GS-EVCost of Equip + Install</v>
      </c>
      <c r="B26" s="4" t="s">
        <v>29</v>
      </c>
      <c r="C26" s="4" t="s">
        <v>30</v>
      </c>
      <c r="D26" s="4" t="str">
        <f t="shared" si="6"/>
        <v>GS-EV</v>
      </c>
      <c r="F26" s="87">
        <v>0</v>
      </c>
      <c r="H26" s="87">
        <v>0</v>
      </c>
      <c r="J26" s="91"/>
      <c r="O26" s="388">
        <f>INDEX('Admin Costs and Asmptns.'!$E$14:$E$28,MATCH(IF(LEFT($C$1,9)="Ancillary","Ancillary Services",IF(LEFT($C$1,9)="CTA-2045 ", "CTA-2045 ",IF(LEFT($C$1,9)="Time-of-u","Time-of-use Rates",$C$1))),'Admin Costs and Asmptns.'!$B$14:$B$28,0))</f>
        <v>0</v>
      </c>
      <c r="P26" s="64"/>
      <c r="Q26" s="64"/>
      <c r="R26" s="64"/>
    </row>
    <row r="27" spans="1:18" x14ac:dyDescent="0.2">
      <c r="A27" s="19" t="str">
        <f t="shared" si="7"/>
        <v>GS-EVCost of Equip + Install (per kW basis)</v>
      </c>
      <c r="B27" s="4" t="s">
        <v>90</v>
      </c>
      <c r="C27" s="4" t="s">
        <v>92</v>
      </c>
      <c r="D27" s="4" t="str">
        <f t="shared" si="6"/>
        <v>GS-EV</v>
      </c>
      <c r="F27" s="87">
        <v>0</v>
      </c>
      <c r="H27" s="87">
        <v>0</v>
      </c>
      <c r="J27" s="91"/>
      <c r="O27" s="64"/>
      <c r="P27" s="64" t="s">
        <v>151</v>
      </c>
      <c r="Q27" s="64" t="s">
        <v>152</v>
      </c>
      <c r="R27" s="64"/>
    </row>
    <row r="28" spans="1:18" ht="15" x14ac:dyDescent="0.25">
      <c r="A28" s="19" t="str">
        <f t="shared" si="7"/>
        <v>GS-EVAMI Cost</v>
      </c>
      <c r="B28" s="4" t="s">
        <v>23</v>
      </c>
      <c r="C28" s="4" t="s">
        <v>87</v>
      </c>
      <c r="D28" s="4" t="str">
        <f t="shared" si="6"/>
        <v>GS-EV</v>
      </c>
      <c r="F28" s="87">
        <v>0</v>
      </c>
      <c r="H28" s="87">
        <v>0</v>
      </c>
      <c r="J28" s="72"/>
      <c r="O28" s="64" t="s">
        <v>601</v>
      </c>
      <c r="P28" s="438">
        <v>0</v>
      </c>
      <c r="Q28" s="438">
        <v>0</v>
      </c>
      <c r="R28" s="129"/>
    </row>
    <row r="29" spans="1:18" ht="15" x14ac:dyDescent="0.25">
      <c r="A29" s="19" t="str">
        <f t="shared" si="7"/>
        <v>GS-EVSummer DR Event Hours</v>
      </c>
      <c r="B29" s="4" t="s">
        <v>24</v>
      </c>
      <c r="C29" s="4" t="s">
        <v>25</v>
      </c>
      <c r="D29" s="4" t="str">
        <f t="shared" si="6"/>
        <v>GS-EV</v>
      </c>
      <c r="F29" s="88">
        <v>528</v>
      </c>
      <c r="H29" s="88">
        <v>528</v>
      </c>
      <c r="J29" s="72" t="s">
        <v>190</v>
      </c>
      <c r="O29" s="64" t="s">
        <v>602</v>
      </c>
      <c r="P29" s="438">
        <v>0.43888330681457466</v>
      </c>
      <c r="Q29" s="438">
        <v>0.31651231969241589</v>
      </c>
      <c r="R29" s="129"/>
    </row>
    <row r="30" spans="1:18" ht="15" x14ac:dyDescent="0.25">
      <c r="A30" s="19" t="str">
        <f t="shared" si="7"/>
        <v>GS-EVWinter DR Event Hours</v>
      </c>
      <c r="B30" s="4" t="s">
        <v>26</v>
      </c>
      <c r="C30" s="4" t="s">
        <v>25</v>
      </c>
      <c r="D30" s="4" t="str">
        <f t="shared" si="6"/>
        <v>GS-EV</v>
      </c>
      <c r="F30" s="88">
        <v>528</v>
      </c>
      <c r="H30" s="88">
        <v>528</v>
      </c>
      <c r="J30" s="72" t="s">
        <v>191</v>
      </c>
      <c r="O30" s="64" t="s">
        <v>603</v>
      </c>
      <c r="P30" s="438">
        <v>0.16479010016940512</v>
      </c>
      <c r="Q30" s="438">
        <v>7.9814273323604384E-2</v>
      </c>
      <c r="R30" s="129"/>
    </row>
    <row r="31" spans="1:18" x14ac:dyDescent="0.2">
      <c r="A31" s="19" t="str">
        <f t="shared" si="7"/>
        <v>GS-EVPer kW Annual Incentive</v>
      </c>
      <c r="B31" s="4" t="s">
        <v>37</v>
      </c>
      <c r="C31" s="4" t="s">
        <v>93</v>
      </c>
      <c r="D31" s="4" t="str">
        <f t="shared" si="6"/>
        <v>GS-EV</v>
      </c>
      <c r="F31" s="87">
        <v>0</v>
      </c>
      <c r="H31" s="87">
        <v>0</v>
      </c>
      <c r="J31" s="72"/>
      <c r="O31" s="64" t="s">
        <v>604</v>
      </c>
      <c r="P31" s="439">
        <v>0</v>
      </c>
      <c r="Q31" s="439">
        <v>0</v>
      </c>
      <c r="R31" s="95"/>
    </row>
    <row r="32" spans="1:18" x14ac:dyDescent="0.2">
      <c r="A32" s="19" t="str">
        <f t="shared" si="7"/>
        <v>GS-EVPer kWh Annual Incentive</v>
      </c>
      <c r="B32" s="4" t="s">
        <v>38</v>
      </c>
      <c r="C32" s="4" t="s">
        <v>95</v>
      </c>
      <c r="D32" s="4" t="str">
        <f t="shared" si="6"/>
        <v>GS-EV</v>
      </c>
      <c r="F32" s="89">
        <v>0</v>
      </c>
      <c r="H32" s="89">
        <v>0</v>
      </c>
      <c r="J32" s="72"/>
      <c r="O32" s="64"/>
      <c r="P32" s="67"/>
      <c r="Q32" s="67"/>
      <c r="R32" s="67"/>
    </row>
    <row r="33" spans="1:32" x14ac:dyDescent="0.2">
      <c r="A33" s="19" t="str">
        <f t="shared" si="7"/>
        <v>GS-EVPer Participant Annual Incentive</v>
      </c>
      <c r="B33" s="4" t="s">
        <v>39</v>
      </c>
      <c r="C33" s="4" t="s">
        <v>5</v>
      </c>
      <c r="D33" s="4" t="str">
        <f t="shared" si="6"/>
        <v>GS-EV</v>
      </c>
      <c r="F33" s="87">
        <v>0</v>
      </c>
      <c r="H33" s="87">
        <v>0</v>
      </c>
      <c r="J33" s="72" t="s">
        <v>163</v>
      </c>
      <c r="O33" s="64" t="s">
        <v>123</v>
      </c>
      <c r="P33" s="181">
        <f>SUM(P28:P31)</f>
        <v>0.60367340698397975</v>
      </c>
      <c r="Q33" s="181">
        <f>SUM(Q28:Q31)</f>
        <v>0.39632659301602025</v>
      </c>
      <c r="R33" s="181">
        <f>SUM(P33:Q33)</f>
        <v>1</v>
      </c>
    </row>
    <row r="34" spans="1:32" x14ac:dyDescent="0.2">
      <c r="A34" s="19" t="str">
        <f t="shared" si="7"/>
        <v>GS-EVProgram Life</v>
      </c>
      <c r="B34" s="4" t="s">
        <v>42</v>
      </c>
      <c r="C34" s="4" t="s">
        <v>43</v>
      </c>
      <c r="D34" s="4" t="str">
        <f t="shared" si="6"/>
        <v>GS-EV</v>
      </c>
      <c r="F34" s="88">
        <v>10</v>
      </c>
      <c r="H34" s="88">
        <v>10</v>
      </c>
      <c r="J34" s="72"/>
    </row>
    <row r="35" spans="1:32" x14ac:dyDescent="0.2">
      <c r="A35" s="19" t="str">
        <f t="shared" si="7"/>
        <v>GS-EVProgram Start Year</v>
      </c>
      <c r="B35" s="4" t="s">
        <v>44</v>
      </c>
      <c r="C35" s="4" t="s">
        <v>45</v>
      </c>
      <c r="D35" s="4" t="str">
        <f t="shared" si="6"/>
        <v>GS-EV</v>
      </c>
      <c r="F35" s="88">
        <v>2025</v>
      </c>
      <c r="H35" s="88">
        <f>F35</f>
        <v>2025</v>
      </c>
      <c r="J35" s="4" t="s">
        <v>741</v>
      </c>
      <c r="K35" s="72" t="s">
        <v>168</v>
      </c>
      <c r="O35" s="440" t="s">
        <v>7</v>
      </c>
      <c r="P35" s="440" t="s">
        <v>605</v>
      </c>
      <c r="Q35" s="440" t="s">
        <v>606</v>
      </c>
    </row>
    <row r="36" spans="1:32" ht="15" x14ac:dyDescent="0.25">
      <c r="A36" s="19" t="str">
        <f t="shared" si="7"/>
        <v>GS-EVDe-rate</v>
      </c>
      <c r="B36" s="4" t="s">
        <v>31</v>
      </c>
      <c r="C36" s="4" t="s">
        <v>32</v>
      </c>
      <c r="D36" s="4" t="str">
        <f t="shared" si="6"/>
        <v>GS-EV</v>
      </c>
      <c r="F36" s="90">
        <v>1</v>
      </c>
      <c r="H36" s="90">
        <v>1</v>
      </c>
      <c r="J36" s="72"/>
      <c r="O36" s="43" t="s">
        <v>151</v>
      </c>
      <c r="P36" s="43" t="s">
        <v>601</v>
      </c>
      <c r="Q36" s="441">
        <v>1.2109339676684792</v>
      </c>
    </row>
    <row r="37" spans="1:32" ht="15" x14ac:dyDescent="0.25">
      <c r="A37" s="19" t="str">
        <f t="shared" si="7"/>
        <v>GS-EVNet to Gross Ratio (free ridership)</v>
      </c>
      <c r="B37" s="4" t="s">
        <v>33</v>
      </c>
      <c r="C37" s="4" t="s">
        <v>34</v>
      </c>
      <c r="D37" s="4" t="str">
        <f t="shared" si="6"/>
        <v>GS-EV</v>
      </c>
      <c r="F37" s="90">
        <v>1</v>
      </c>
      <c r="H37" s="90">
        <v>1</v>
      </c>
      <c r="J37" s="72"/>
      <c r="O37" s="43" t="s">
        <v>152</v>
      </c>
      <c r="P37" s="43" t="s">
        <v>601</v>
      </c>
      <c r="Q37" s="441">
        <v>0.62047761418895298</v>
      </c>
    </row>
    <row r="38" spans="1:32" ht="15" x14ac:dyDescent="0.25">
      <c r="J38" s="72"/>
      <c r="O38" s="43" t="s">
        <v>151</v>
      </c>
      <c r="P38" s="43" t="s">
        <v>602</v>
      </c>
      <c r="Q38" s="441">
        <v>0.57294804316450854</v>
      </c>
    </row>
    <row r="39" spans="1:32" ht="15" x14ac:dyDescent="0.25">
      <c r="O39" s="43" t="s">
        <v>152</v>
      </c>
      <c r="P39" s="43" t="s">
        <v>602</v>
      </c>
      <c r="Q39" s="441">
        <v>0.41319665475872414</v>
      </c>
    </row>
    <row r="40" spans="1:32" ht="15" x14ac:dyDescent="0.25">
      <c r="O40" s="43" t="s">
        <v>151</v>
      </c>
      <c r="P40" s="43" t="s">
        <v>603</v>
      </c>
      <c r="Q40" s="441">
        <v>0.28093045613513729</v>
      </c>
    </row>
    <row r="41" spans="1:32" ht="26.25" x14ac:dyDescent="0.25">
      <c r="B41" s="556" t="s">
        <v>10</v>
      </c>
      <c r="C41" s="556" t="s">
        <v>0</v>
      </c>
      <c r="D41" s="556" t="s">
        <v>8</v>
      </c>
      <c r="E41" s="14"/>
      <c r="F41" s="15" t="str">
        <f>$F$2</f>
        <v>Market Potential</v>
      </c>
      <c r="G41" s="14"/>
      <c r="H41" s="15" t="str">
        <f>$F$2</f>
        <v>Market Potential</v>
      </c>
      <c r="I41" s="14"/>
      <c r="J41" s="556"/>
      <c r="O41" s="43" t="s">
        <v>152</v>
      </c>
      <c r="P41" s="43" t="s">
        <v>603</v>
      </c>
      <c r="Q41" s="441">
        <v>0.13606557789481583</v>
      </c>
    </row>
    <row r="42" spans="1:32" ht="15" x14ac:dyDescent="0.25">
      <c r="B42" s="557"/>
      <c r="C42" s="557"/>
      <c r="D42" s="557"/>
      <c r="E42" s="14"/>
      <c r="F42" s="42" t="s">
        <v>7</v>
      </c>
      <c r="G42" s="14"/>
      <c r="H42" s="42" t="s">
        <v>7</v>
      </c>
      <c r="I42" s="14"/>
      <c r="J42" s="557"/>
      <c r="O42" s="43" t="s">
        <v>151</v>
      </c>
      <c r="P42" s="43" t="s">
        <v>604</v>
      </c>
      <c r="Q42" s="441">
        <v>0.2772971107906993</v>
      </c>
    </row>
    <row r="43" spans="1:32" ht="15" x14ac:dyDescent="0.25">
      <c r="B43" s="557"/>
      <c r="C43" s="557"/>
      <c r="D43" s="557"/>
      <c r="E43" s="14"/>
      <c r="F43" s="15" t="str">
        <f>F$5</f>
        <v>WA</v>
      </c>
      <c r="G43" s="14"/>
      <c r="H43" s="15" t="str">
        <f>H$5</f>
        <v>ID</v>
      </c>
      <c r="I43" s="14"/>
      <c r="J43" s="557"/>
      <c r="O43" s="43" t="s">
        <v>152</v>
      </c>
      <c r="P43" s="43" t="s">
        <v>604</v>
      </c>
      <c r="Q43" s="441">
        <v>0.13969892323925381</v>
      </c>
    </row>
    <row r="44" spans="1:32" ht="15" x14ac:dyDescent="0.25">
      <c r="B44" s="7" t="s">
        <v>76</v>
      </c>
      <c r="C44" s="8"/>
      <c r="D44" s="8"/>
      <c r="F44" s="8"/>
      <c r="H44" s="8"/>
      <c r="J44" s="9"/>
      <c r="X44" s="331" t="s">
        <v>471</v>
      </c>
      <c r="Y44" s="331"/>
      <c r="Z44" s="331"/>
      <c r="AA44" s="331"/>
      <c r="AB44"/>
      <c r="AC44" s="331" t="s">
        <v>472</v>
      </c>
      <c r="AD44" s="331"/>
      <c r="AE44" s="331"/>
      <c r="AF44" s="331"/>
    </row>
    <row r="45" spans="1:32" ht="15" x14ac:dyDescent="0.25">
      <c r="A45" s="19" t="str">
        <f>D45&amp;B45</f>
        <v>LGS-EVSteady State Participation Rate</v>
      </c>
      <c r="B45" s="4" t="s">
        <v>78</v>
      </c>
      <c r="C45" s="4" t="s">
        <v>79</v>
      </c>
      <c r="D45" s="41" t="s">
        <v>603</v>
      </c>
      <c r="F45" s="83">
        <v>0.1</v>
      </c>
      <c r="H45" s="83">
        <f>F45</f>
        <v>0.1</v>
      </c>
      <c r="J45" s="91" t="s">
        <v>765</v>
      </c>
      <c r="P45" s="4" t="s">
        <v>631</v>
      </c>
      <c r="X45"/>
      <c r="Y45" t="s">
        <v>634</v>
      </c>
      <c r="Z45" t="s">
        <v>633</v>
      </c>
      <c r="AA45" t="s">
        <v>635</v>
      </c>
      <c r="AB45" t="s">
        <v>636</v>
      </c>
      <c r="AC45"/>
      <c r="AD45" t="s">
        <v>634</v>
      </c>
      <c r="AE45" t="s">
        <v>633</v>
      </c>
      <c r="AF45" t="s">
        <v>635</v>
      </c>
    </row>
    <row r="46" spans="1:32" ht="15" x14ac:dyDescent="0.25">
      <c r="A46" s="19" t="str">
        <f>D46&amp;B46</f>
        <v xml:space="preserve">LGS-EVProgram ramp up period </v>
      </c>
      <c r="B46" s="4" t="s">
        <v>1</v>
      </c>
      <c r="C46" s="4" t="s">
        <v>2</v>
      </c>
      <c r="D46" s="4" t="str">
        <f>$D$45</f>
        <v>LGS-EV</v>
      </c>
      <c r="F46" s="92">
        <v>5</v>
      </c>
      <c r="H46" s="92">
        <f>F46</f>
        <v>5</v>
      </c>
      <c r="J46" s="85" t="s">
        <v>741</v>
      </c>
      <c r="O46" s="78" t="s">
        <v>632</v>
      </c>
      <c r="P46" s="4">
        <v>0.18</v>
      </c>
      <c r="X46" s="3" t="s">
        <v>368</v>
      </c>
      <c r="Y46" s="444">
        <v>0.34699999999999998</v>
      </c>
      <c r="Z46" s="444">
        <v>7.4999999999999997E-2</v>
      </c>
      <c r="AA46">
        <v>4.6500000000000004</v>
      </c>
      <c r="AB46" s="139">
        <v>0.09</v>
      </c>
      <c r="AC46" s="3" t="s">
        <v>368</v>
      </c>
      <c r="AD46" s="444">
        <v>0.36199999999999999</v>
      </c>
      <c r="AE46" s="444">
        <v>7.5999999999999998E-2</v>
      </c>
      <c r="AF46">
        <v>4.76</v>
      </c>
    </row>
    <row r="47" spans="1:32" ht="15" x14ac:dyDescent="0.25">
      <c r="A47" s="19" t="str">
        <f>D47&amp;B47</f>
        <v>LGS-EVProgram Dropout Rate (Attrition)</v>
      </c>
      <c r="B47" s="4" t="s">
        <v>75</v>
      </c>
      <c r="C47" s="4" t="s">
        <v>80</v>
      </c>
      <c r="D47" s="4" t="str">
        <f>$D$45</f>
        <v>LGS-EV</v>
      </c>
      <c r="F47" s="83">
        <v>0.01</v>
      </c>
      <c r="H47" s="83">
        <v>0.01</v>
      </c>
      <c r="J47" s="162"/>
      <c r="O47" s="78" t="s">
        <v>633</v>
      </c>
      <c r="P47" s="4">
        <v>7.0000000000000007E-2</v>
      </c>
      <c r="Q47" s="443">
        <f>P46/P47</f>
        <v>2.5714285714285712</v>
      </c>
      <c r="X47" s="3" t="s">
        <v>637</v>
      </c>
      <c r="Y47" s="444">
        <v>0.39900000000000002</v>
      </c>
      <c r="Z47" s="444">
        <v>9.0999999999999998E-2</v>
      </c>
      <c r="AA47">
        <v>4.38</v>
      </c>
      <c r="AB47" s="445">
        <v>8.5000000000000006E-2</v>
      </c>
      <c r="AC47" s="3" t="s">
        <v>637</v>
      </c>
      <c r="AD47" s="444">
        <v>0.41899999999999998</v>
      </c>
      <c r="AE47" s="444">
        <v>9.9000000000000005E-2</v>
      </c>
      <c r="AF47">
        <v>4.22</v>
      </c>
    </row>
    <row r="48" spans="1:32" ht="15" x14ac:dyDescent="0.25">
      <c r="A48" s="19" t="str">
        <f>D48&amp;B48</f>
        <v/>
      </c>
      <c r="P48" s="78" t="s">
        <v>636</v>
      </c>
      <c r="Q48" s="446">
        <v>7.0000000000000007E-2</v>
      </c>
      <c r="X48" s="3" t="s">
        <v>638</v>
      </c>
      <c r="Y48" s="444">
        <v>0.50700000000000001</v>
      </c>
      <c r="Z48" s="444">
        <v>8.6999999999999994E-2</v>
      </c>
      <c r="AA48">
        <v>5.82</v>
      </c>
      <c r="AB48" s="139">
        <v>0.11</v>
      </c>
      <c r="AC48" s="3" t="s">
        <v>638</v>
      </c>
      <c r="AD48" s="444">
        <v>0.51400000000000001</v>
      </c>
      <c r="AE48" s="444">
        <v>8.8999999999999996E-2</v>
      </c>
      <c r="AF48">
        <v>5.77</v>
      </c>
    </row>
    <row r="49" spans="1:14" ht="15" x14ac:dyDescent="0.2">
      <c r="A49" s="19"/>
      <c r="B49" s="7" t="s">
        <v>47</v>
      </c>
      <c r="C49" s="8"/>
      <c r="D49" s="8"/>
      <c r="F49" s="8"/>
      <c r="H49" s="8"/>
      <c r="J49" s="9"/>
    </row>
    <row r="50" spans="1:14" ht="13.5" thickBot="1" x14ac:dyDescent="0.25">
      <c r="A50" s="19" t="str">
        <f t="shared" ref="A50:A55" si="8">D50&amp;B50</f>
        <v>LGS-EVEvent Non-Performance Rate</v>
      </c>
      <c r="B50" s="4" t="s">
        <v>11</v>
      </c>
      <c r="C50" s="4" t="s">
        <v>12</v>
      </c>
      <c r="D50" s="4" t="str">
        <f>$D$45</f>
        <v>LGS-EV</v>
      </c>
      <c r="F50" s="83">
        <v>0</v>
      </c>
      <c r="H50" s="83">
        <v>0</v>
      </c>
      <c r="J50" s="91"/>
    </row>
    <row r="51" spans="1:14" ht="15" x14ac:dyDescent="0.25">
      <c r="A51" s="19" t="str">
        <f t="shared" si="8"/>
        <v>LGS-EVPer Customer Summer Peak Reduction (%)</v>
      </c>
      <c r="B51" s="4" t="s">
        <v>18</v>
      </c>
      <c r="C51" s="4" t="s">
        <v>19</v>
      </c>
      <c r="D51" s="4" t="str">
        <f>$D$45</f>
        <v>LGS-EV</v>
      </c>
      <c r="F51" s="83">
        <v>1</v>
      </c>
      <c r="H51" s="83">
        <f>F51</f>
        <v>1</v>
      </c>
      <c r="J51" s="4" t="s">
        <v>749</v>
      </c>
      <c r="K51" s="4" t="s">
        <v>639</v>
      </c>
      <c r="L51" s="328" t="s">
        <v>489</v>
      </c>
      <c r="M51" s="329" t="s">
        <v>151</v>
      </c>
      <c r="N51" s="330" t="s">
        <v>152</v>
      </c>
    </row>
    <row r="52" spans="1:14" ht="15" x14ac:dyDescent="0.25">
      <c r="A52" s="19" t="str">
        <f t="shared" si="8"/>
        <v>LGS-EVPer Customer Summer Peak Reduction (kW)</v>
      </c>
      <c r="B52" s="4" t="s">
        <v>20</v>
      </c>
      <c r="C52" s="4" t="s">
        <v>91</v>
      </c>
      <c r="D52" s="4" t="str">
        <f>$D$45</f>
        <v>LGS-EV</v>
      </c>
      <c r="F52" s="86">
        <v>0</v>
      </c>
      <c r="H52" s="86">
        <f>F52</f>
        <v>0</v>
      </c>
      <c r="L52" s="366" t="s">
        <v>471</v>
      </c>
      <c r="M52" s="358">
        <f>IF(F52&gt;0,F52/INDEX($M$3:$M$6,MATCH($D52,$L$3:$L$6,0)),F51*INDEX($M$3:$M$6,MATCH($D52,$L$3:$L$6,0)))</f>
        <v>6.6666666666666687</v>
      </c>
      <c r="N52" s="359">
        <f>IF(H52&gt;0,H52/INDEX($M$8:$M$11,MATCH($D52,$L$8:$L$11,0)),H51*INDEX($M$8:$M$11,MATCH($D52,$L$8:$L$11,0)))</f>
        <v>6.6666666666666687</v>
      </c>
    </row>
    <row r="53" spans="1:14" ht="15.75" thickBot="1" x14ac:dyDescent="0.3">
      <c r="A53" s="19" t="str">
        <f t="shared" si="8"/>
        <v>LGS-EVPer Customer Winter Peak Reduction (%)</v>
      </c>
      <c r="B53" s="4" t="s">
        <v>21</v>
      </c>
      <c r="C53" s="4" t="s">
        <v>19</v>
      </c>
      <c r="D53" s="4" t="str">
        <f>$D$45</f>
        <v>LGS-EV</v>
      </c>
      <c r="F53" s="83">
        <f>F51</f>
        <v>1</v>
      </c>
      <c r="H53" s="83">
        <f t="shared" ref="H53" si="9">F53</f>
        <v>1</v>
      </c>
      <c r="J53" s="4" t="s">
        <v>749</v>
      </c>
      <c r="K53" s="192" t="s">
        <v>639</v>
      </c>
      <c r="L53" s="368" t="s">
        <v>472</v>
      </c>
      <c r="M53" s="371">
        <f>IF(F54&gt;0,F54/INDEX($N$3:$N$6,MATCH($D54,$L$3:$L$6,0)),F53*INDEX($N$3:$N$6,MATCH($D54,$L$3:$L$6,0)))</f>
        <v>6.6666666666666687</v>
      </c>
      <c r="N53" s="372">
        <f>IF(H54&gt;0,H54/INDEX($N$8:$N$11,MATCH($D54,$L$8:$L$11,0)),H53*INDEX($N$8:$N$11,MATCH($D54,$L$8:$L$11,0)))</f>
        <v>6.6666666666666687</v>
      </c>
    </row>
    <row r="54" spans="1:14" x14ac:dyDescent="0.2">
      <c r="A54" s="19" t="str">
        <f t="shared" si="8"/>
        <v>LGS-EVPer Customer Winter Peak Reduction (kW)</v>
      </c>
      <c r="B54" s="4" t="s">
        <v>22</v>
      </c>
      <c r="C54" s="4" t="s">
        <v>91</v>
      </c>
      <c r="D54" s="4" t="str">
        <f>$D$45</f>
        <v>LGS-EV</v>
      </c>
      <c r="F54" s="86">
        <v>0</v>
      </c>
      <c r="H54" s="86">
        <v>0</v>
      </c>
      <c r="J54" s="192"/>
    </row>
    <row r="55" spans="1:14" x14ac:dyDescent="0.2">
      <c r="A55" s="19" t="str">
        <f t="shared" si="8"/>
        <v/>
      </c>
    </row>
    <row r="56" spans="1:14" ht="15" x14ac:dyDescent="0.2">
      <c r="A56" s="19"/>
      <c r="B56" s="7" t="s">
        <v>48</v>
      </c>
      <c r="C56" s="8"/>
      <c r="D56" s="8"/>
      <c r="F56" s="8"/>
      <c r="H56" s="8"/>
      <c r="J56" s="9"/>
    </row>
    <row r="57" spans="1:14" x14ac:dyDescent="0.2">
      <c r="A57" s="19" t="str">
        <f t="shared" ref="A57:A75" si="10">D57&amp;B57</f>
        <v>LGS-EVProgram Development Cost</v>
      </c>
      <c r="B57" s="4" t="s">
        <v>40</v>
      </c>
      <c r="C57" s="4" t="s">
        <v>41</v>
      </c>
      <c r="D57" s="4" t="str">
        <f t="shared" ref="D57:D75" si="11">$D$45</f>
        <v>LGS-EV</v>
      </c>
      <c r="F57" s="87">
        <f>$O$26*INDEX($P$28:$Q$33,MATCH($D57,$O$28:$O$33,0),MATCH(F$5,$P$27:$Q$27,0))</f>
        <v>0</v>
      </c>
      <c r="H57" s="87">
        <f>$O$26*INDEX($P$28:$Q$33,MATCH($D57,$O$28:$O$33,0),MATCH(H$5,$P$27:$Q$27,0))</f>
        <v>0</v>
      </c>
      <c r="J57" s="191"/>
    </row>
    <row r="58" spans="1:14" x14ac:dyDescent="0.2">
      <c r="A58" s="19" t="str">
        <f>D58&amp;B58</f>
        <v>LGS-EVProgram Development Cost (per MW basis)</v>
      </c>
      <c r="B58" s="4" t="s">
        <v>134</v>
      </c>
      <c r="C58" s="4" t="str">
        <f>C60</f>
        <v>$/MW @meter</v>
      </c>
      <c r="D58" s="4" t="str">
        <f t="shared" si="11"/>
        <v>LGS-EV</v>
      </c>
      <c r="F58" s="115" t="str">
        <f>IFERROR(F57/INDEX(#REF!,MATCH($D58,$O$28:$O$32,0),MATCH(F$5,#REF!,0)),"-")</f>
        <v>-</v>
      </c>
      <c r="G58" s="116"/>
      <c r="H58" s="115" t="str">
        <f>IFERROR(H57/INDEX(#REF!,MATCH($D58,$O$28:$O$32,0),MATCH(H$5,#REF!,0)),"-")</f>
        <v>-</v>
      </c>
      <c r="I58" s="116"/>
      <c r="J58" s="191"/>
    </row>
    <row r="59" spans="1:14" x14ac:dyDescent="0.2">
      <c r="A59" s="19" t="str">
        <f t="shared" si="10"/>
        <v>LGS-EVAnnual Program Administration Cost</v>
      </c>
      <c r="B59" s="4" t="s">
        <v>4</v>
      </c>
      <c r="C59" s="4" t="s">
        <v>28</v>
      </c>
      <c r="D59" s="4" t="str">
        <f t="shared" si="11"/>
        <v>LGS-EV</v>
      </c>
      <c r="F59" s="87">
        <f>$O$24*INDEX($P$28:$Q$33,MATCH($D59,$O$28:$O$33,0),MATCH(F$5,$P$27:$Q$27,0))</f>
        <v>12359.257512705384</v>
      </c>
      <c r="H59" s="87">
        <f>$O$24*INDEX($P$28:$Q$33,MATCH($D59,$O$28:$O$33,0),MATCH(H$5,$P$27:$Q$27,0))</f>
        <v>5986.0704992703286</v>
      </c>
      <c r="J59" s="191"/>
    </row>
    <row r="60" spans="1:14" x14ac:dyDescent="0.2">
      <c r="A60" s="19" t="str">
        <f t="shared" si="10"/>
        <v>LGS-EVAnnual Program Administration Cost (per MW basis)</v>
      </c>
      <c r="B60" s="4" t="s">
        <v>89</v>
      </c>
      <c r="C60" s="4" t="s">
        <v>94</v>
      </c>
      <c r="D60" s="4" t="str">
        <f t="shared" si="11"/>
        <v>LGS-EV</v>
      </c>
      <c r="F60" s="115" t="str">
        <f>IFERROR(F59/INDEX(#REF!,MATCH($D60,$O$28:$O$32,0),MATCH(F$5,#REF!,0)),"-")</f>
        <v>-</v>
      </c>
      <c r="G60" s="116"/>
      <c r="H60" s="115" t="str">
        <f>IFERROR(H59/INDEX(#REF!,MATCH($D60,$O$28:$O$32,0),MATCH(H$5,#REF!,0)),"-")</f>
        <v>-</v>
      </c>
      <c r="I60" s="116"/>
      <c r="J60" s="191"/>
    </row>
    <row r="61" spans="1:14" x14ac:dyDescent="0.2">
      <c r="A61" s="19" t="str">
        <f t="shared" si="10"/>
        <v>LGS-EVPer Customer Annual Marketing/Recruitment Cost</v>
      </c>
      <c r="B61" s="4" t="s">
        <v>35</v>
      </c>
      <c r="C61" s="4" t="s">
        <v>36</v>
      </c>
      <c r="D61" s="4" t="str">
        <f t="shared" si="11"/>
        <v>LGS-EV</v>
      </c>
      <c r="F61" s="87">
        <v>50</v>
      </c>
      <c r="G61" s="116"/>
      <c r="H61" s="87">
        <f>F61</f>
        <v>50</v>
      </c>
      <c r="I61" s="116"/>
      <c r="J61" s="72" t="s">
        <v>741</v>
      </c>
      <c r="K61" s="91" t="s">
        <v>226</v>
      </c>
    </row>
    <row r="62" spans="1:14" x14ac:dyDescent="0.2">
      <c r="A62" s="19" t="str">
        <f t="shared" si="10"/>
        <v>LGS-EVAnnual O&amp;M Cost</v>
      </c>
      <c r="B62" s="4" t="s">
        <v>27</v>
      </c>
      <c r="C62" s="4" t="s">
        <v>5</v>
      </c>
      <c r="D62" s="4" t="str">
        <f t="shared" si="11"/>
        <v>LGS-EV</v>
      </c>
      <c r="F62" s="87">
        <v>0</v>
      </c>
      <c r="G62" s="116"/>
      <c r="H62" s="87">
        <v>0</v>
      </c>
      <c r="I62" s="116"/>
      <c r="J62" s="91"/>
    </row>
    <row r="63" spans="1:14" x14ac:dyDescent="0.2">
      <c r="A63" s="19" t="str">
        <f t="shared" si="10"/>
        <v>LGS-EVAnnual O&amp;M Cost per MW</v>
      </c>
      <c r="B63" s="4" t="s">
        <v>88</v>
      </c>
      <c r="C63" s="4" t="s">
        <v>94</v>
      </c>
      <c r="D63" s="4" t="str">
        <f t="shared" si="11"/>
        <v>LGS-EV</v>
      </c>
      <c r="F63" s="87">
        <v>0</v>
      </c>
      <c r="G63" s="116"/>
      <c r="H63" s="87">
        <v>0</v>
      </c>
      <c r="I63" s="116"/>
      <c r="J63" s="91"/>
    </row>
    <row r="64" spans="1:14" x14ac:dyDescent="0.2">
      <c r="A64" s="19" t="str">
        <f t="shared" si="10"/>
        <v>LGS-EVCost of Equip + Install</v>
      </c>
      <c r="B64" s="4" t="s">
        <v>29</v>
      </c>
      <c r="C64" s="4" t="s">
        <v>30</v>
      </c>
      <c r="D64" s="4" t="str">
        <f t="shared" si="11"/>
        <v>LGS-EV</v>
      </c>
      <c r="F64" s="87">
        <v>0</v>
      </c>
      <c r="H64" s="87">
        <v>0</v>
      </c>
      <c r="J64" s="91"/>
    </row>
    <row r="65" spans="1:11" x14ac:dyDescent="0.2">
      <c r="A65" s="19" t="str">
        <f t="shared" si="10"/>
        <v>LGS-EVCost of Equip + Install (per kW basis)</v>
      </c>
      <c r="B65" s="4" t="s">
        <v>90</v>
      </c>
      <c r="C65" s="4" t="s">
        <v>92</v>
      </c>
      <c r="D65" s="4" t="str">
        <f t="shared" si="11"/>
        <v>LGS-EV</v>
      </c>
      <c r="F65" s="87">
        <v>0</v>
      </c>
      <c r="H65" s="87">
        <v>0</v>
      </c>
      <c r="J65" s="91"/>
    </row>
    <row r="66" spans="1:11" x14ac:dyDescent="0.2">
      <c r="A66" s="19" t="str">
        <f t="shared" si="10"/>
        <v>LGS-EVAMI Cost</v>
      </c>
      <c r="B66" s="4" t="s">
        <v>23</v>
      </c>
      <c r="C66" s="4" t="s">
        <v>87</v>
      </c>
      <c r="D66" s="4" t="str">
        <f t="shared" si="11"/>
        <v>LGS-EV</v>
      </c>
      <c r="F66" s="87">
        <v>0</v>
      </c>
      <c r="H66" s="87">
        <v>0</v>
      </c>
      <c r="J66" s="72" t="s">
        <v>167</v>
      </c>
    </row>
    <row r="67" spans="1:11" x14ac:dyDescent="0.2">
      <c r="A67" s="19" t="str">
        <f t="shared" si="10"/>
        <v>LGS-EVSummer DR Event Hours</v>
      </c>
      <c r="B67" s="4" t="s">
        <v>24</v>
      </c>
      <c r="C67" s="4" t="s">
        <v>25</v>
      </c>
      <c r="D67" s="4" t="str">
        <f t="shared" si="11"/>
        <v>LGS-EV</v>
      </c>
      <c r="F67" s="88">
        <v>528</v>
      </c>
      <c r="H67" s="88">
        <v>528</v>
      </c>
      <c r="J67" s="72" t="s">
        <v>190</v>
      </c>
    </row>
    <row r="68" spans="1:11" x14ac:dyDescent="0.2">
      <c r="A68" s="19" t="str">
        <f t="shared" si="10"/>
        <v>LGS-EVWinter DR Event Hours</v>
      </c>
      <c r="B68" s="4" t="s">
        <v>26</v>
      </c>
      <c r="C68" s="4" t="s">
        <v>25</v>
      </c>
      <c r="D68" s="4" t="str">
        <f t="shared" si="11"/>
        <v>LGS-EV</v>
      </c>
      <c r="F68" s="88">
        <v>528</v>
      </c>
      <c r="H68" s="88">
        <v>528</v>
      </c>
      <c r="J68" s="72" t="s">
        <v>191</v>
      </c>
    </row>
    <row r="69" spans="1:11" x14ac:dyDescent="0.2">
      <c r="A69" s="19" t="str">
        <f t="shared" si="10"/>
        <v>LGS-EVPer kW Annual Incentive</v>
      </c>
      <c r="B69" s="4" t="s">
        <v>37</v>
      </c>
      <c r="C69" s="4" t="s">
        <v>93</v>
      </c>
      <c r="D69" s="4" t="str">
        <f t="shared" si="11"/>
        <v>LGS-EV</v>
      </c>
      <c r="F69" s="87">
        <v>0</v>
      </c>
      <c r="H69" s="87">
        <v>0</v>
      </c>
      <c r="J69" s="72"/>
    </row>
    <row r="70" spans="1:11" x14ac:dyDescent="0.2">
      <c r="A70" s="19" t="str">
        <f t="shared" si="10"/>
        <v>LGS-EVPer kWh Annual Incentive</v>
      </c>
      <c r="B70" s="4" t="s">
        <v>38</v>
      </c>
      <c r="C70" s="4" t="s">
        <v>95</v>
      </c>
      <c r="D70" s="4" t="str">
        <f t="shared" si="11"/>
        <v>LGS-EV</v>
      </c>
      <c r="F70" s="89">
        <v>0</v>
      </c>
      <c r="H70" s="89">
        <v>0</v>
      </c>
      <c r="J70" s="72"/>
    </row>
    <row r="71" spans="1:11" x14ac:dyDescent="0.2">
      <c r="A71" s="19" t="str">
        <f t="shared" si="10"/>
        <v>LGS-EVPer Participant Annual Incentive</v>
      </c>
      <c r="B71" s="4" t="s">
        <v>39</v>
      </c>
      <c r="C71" s="4" t="s">
        <v>5</v>
      </c>
      <c r="D71" s="4" t="str">
        <f t="shared" si="11"/>
        <v>LGS-EV</v>
      </c>
      <c r="F71" s="87">
        <v>0</v>
      </c>
      <c r="H71" s="87">
        <v>0</v>
      </c>
      <c r="J71" s="72" t="s">
        <v>163</v>
      </c>
    </row>
    <row r="72" spans="1:11" x14ac:dyDescent="0.2">
      <c r="A72" s="19" t="str">
        <f t="shared" si="10"/>
        <v>LGS-EVProgram Life</v>
      </c>
      <c r="B72" s="4" t="s">
        <v>42</v>
      </c>
      <c r="C72" s="4" t="s">
        <v>43</v>
      </c>
      <c r="D72" s="4" t="str">
        <f t="shared" si="11"/>
        <v>LGS-EV</v>
      </c>
      <c r="F72" s="88">
        <v>10</v>
      </c>
      <c r="H72" s="88">
        <v>10</v>
      </c>
      <c r="J72" s="72"/>
    </row>
    <row r="73" spans="1:11" x14ac:dyDescent="0.2">
      <c r="A73" s="19" t="str">
        <f t="shared" si="10"/>
        <v>LGS-EVProgram Start Year</v>
      </c>
      <c r="B73" s="4" t="s">
        <v>44</v>
      </c>
      <c r="C73" s="4" t="s">
        <v>45</v>
      </c>
      <c r="D73" s="4" t="str">
        <f t="shared" si="11"/>
        <v>LGS-EV</v>
      </c>
      <c r="F73" s="88">
        <v>2025</v>
      </c>
      <c r="H73" s="88">
        <f>F73</f>
        <v>2025</v>
      </c>
      <c r="J73" s="4" t="s">
        <v>741</v>
      </c>
      <c r="K73" s="72" t="s">
        <v>168</v>
      </c>
    </row>
    <row r="74" spans="1:11" x14ac:dyDescent="0.2">
      <c r="A74" s="19" t="str">
        <f t="shared" si="10"/>
        <v>LGS-EVDe-rate</v>
      </c>
      <c r="B74" s="4" t="s">
        <v>31</v>
      </c>
      <c r="C74" s="4" t="s">
        <v>32</v>
      </c>
      <c r="D74" s="4" t="str">
        <f t="shared" si="11"/>
        <v>LGS-EV</v>
      </c>
      <c r="F74" s="90">
        <v>1</v>
      </c>
      <c r="H74" s="90">
        <v>1</v>
      </c>
      <c r="J74" s="72"/>
    </row>
    <row r="75" spans="1:11" x14ac:dyDescent="0.2">
      <c r="A75" s="19" t="str">
        <f t="shared" si="10"/>
        <v>LGS-EVNet to Gross Ratio (free ridership)</v>
      </c>
      <c r="B75" s="4" t="s">
        <v>33</v>
      </c>
      <c r="C75" s="4" t="s">
        <v>34</v>
      </c>
      <c r="D75" s="4" t="str">
        <f t="shared" si="11"/>
        <v>LGS-EV</v>
      </c>
      <c r="F75" s="90">
        <v>1</v>
      </c>
      <c r="H75" s="90">
        <v>1</v>
      </c>
      <c r="J75" s="72"/>
    </row>
    <row r="76" spans="1:11" x14ac:dyDescent="0.2">
      <c r="J76" s="72"/>
    </row>
  </sheetData>
  <mergeCells count="8">
    <mergeCell ref="B3:B5"/>
    <mergeCell ref="C3:C5"/>
    <mergeCell ref="D3:D5"/>
    <mergeCell ref="J3:J5"/>
    <mergeCell ref="B41:B43"/>
    <mergeCell ref="C41:C43"/>
    <mergeCell ref="D41:D43"/>
    <mergeCell ref="J41:J43"/>
  </mergeCell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C00000"/>
  </sheetPr>
  <dimension ref="A1:V77"/>
  <sheetViews>
    <sheetView workbookViewId="0">
      <selection activeCell="M89" sqref="M89"/>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2.85546875" style="4" customWidth="1"/>
    <col min="13" max="13" width="9.28515625" style="4"/>
    <col min="14" max="14" width="11.42578125" style="4" customWidth="1"/>
    <col min="15" max="15" width="10.7109375" style="4" customWidth="1"/>
    <col min="16" max="16" width="10.28515625" style="4" customWidth="1"/>
    <col min="17" max="16384" width="9.28515625" style="4"/>
  </cols>
  <sheetData>
    <row r="1" spans="1:14" s="5" customFormat="1" ht="15.75" x14ac:dyDescent="0.25">
      <c r="B1" s="12" t="s">
        <v>46</v>
      </c>
      <c r="C1" s="13" t="s">
        <v>101</v>
      </c>
      <c r="D1" s="4"/>
      <c r="E1" s="10"/>
      <c r="F1" s="19" t="str">
        <f>F3&amp;F5</f>
        <v>Market PotentialWA</v>
      </c>
      <c r="G1" s="10"/>
      <c r="H1" s="19" t="str">
        <f>H3&amp;H5</f>
        <v>Market PotentialID</v>
      </c>
      <c r="I1" s="10"/>
      <c r="J1" s="30"/>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15" x14ac:dyDescent="0.25">
      <c r="A7" s="19" t="str">
        <f>D7&amp;B7</f>
        <v>Large General ServiceSteady State Participation Rate</v>
      </c>
      <c r="B7" s="4" t="s">
        <v>78</v>
      </c>
      <c r="C7" s="4" t="s">
        <v>79</v>
      </c>
      <c r="D7" s="41" t="s">
        <v>233</v>
      </c>
      <c r="F7" s="83">
        <v>0.25</v>
      </c>
      <c r="H7" s="83">
        <v>0.25</v>
      </c>
      <c r="J7" s="72" t="s">
        <v>227</v>
      </c>
      <c r="L7" s="335" t="s">
        <v>152</v>
      </c>
      <c r="M7" s="331"/>
      <c r="N7" s="332"/>
    </row>
    <row r="8" spans="1:14" ht="15" x14ac:dyDescent="0.25">
      <c r="A8" s="19" t="str">
        <f t="shared" ref="A8:A37" si="0">D8&amp;B8</f>
        <v xml:space="preserve">Large General ServiceProgram ramp up period </v>
      </c>
      <c r="B8" s="4" t="s">
        <v>1</v>
      </c>
      <c r="C8" s="4" t="s">
        <v>2</v>
      </c>
      <c r="D8" s="4" t="str">
        <f>$D$7</f>
        <v>Large General Service</v>
      </c>
      <c r="F8" s="92">
        <v>5</v>
      </c>
      <c r="H8" s="92">
        <v>5</v>
      </c>
      <c r="J8" s="72" t="s">
        <v>125</v>
      </c>
      <c r="L8" s="334" t="s">
        <v>13</v>
      </c>
      <c r="M8" s="358" t="e" cm="1">
        <f t="array" ref="M8">INDEX(#REF!,MATCH(LEFT($L8,3),LEFT(#REF!,3),0))*10^3/#REF!</f>
        <v>#REF!</v>
      </c>
      <c r="N8" s="359" t="e" cm="1">
        <f t="array" ref="N8">INDEX(#REF!,MATCH(LEFT($L8,3),LEFT(#REF!,3),0))*10^3/#REF!</f>
        <v>#REF!</v>
      </c>
    </row>
    <row r="9" spans="1:14" ht="15" x14ac:dyDescent="0.25">
      <c r="A9" s="19" t="str">
        <f t="shared" si="0"/>
        <v>Large General ServiceProgram Dropout Rate (Attrition)</v>
      </c>
      <c r="B9" s="4" t="s">
        <v>75</v>
      </c>
      <c r="C9" s="4" t="s">
        <v>80</v>
      </c>
      <c r="D9" s="4" t="str">
        <f>$D$7</f>
        <v>Large General Service</v>
      </c>
      <c r="F9" s="83">
        <v>0.01</v>
      </c>
      <c r="H9" s="83">
        <v>0.01</v>
      </c>
      <c r="J9" s="72"/>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3.5" thickBot="1" x14ac:dyDescent="0.25">
      <c r="A12" s="19" t="str">
        <f t="shared" si="0"/>
        <v>Large General ServiceEvent Non-Performance Rate</v>
      </c>
      <c r="B12" s="4" t="s">
        <v>11</v>
      </c>
      <c r="C12" s="4" t="s">
        <v>12</v>
      </c>
      <c r="D12" s="4" t="str">
        <f>$D$7</f>
        <v>Large General Service</v>
      </c>
      <c r="F12" s="83">
        <v>0</v>
      </c>
      <c r="H12" s="83">
        <v>0</v>
      </c>
      <c r="J12" s="91"/>
    </row>
    <row r="13" spans="1:14" ht="15" x14ac:dyDescent="0.25">
      <c r="A13" s="19" t="str">
        <f t="shared" si="0"/>
        <v>Large General ServicePer Customer Summer Peak Reduction (%)</v>
      </c>
      <c r="B13" s="4" t="s">
        <v>18</v>
      </c>
      <c r="C13" s="4" t="s">
        <v>19</v>
      </c>
      <c r="D13" s="4" t="str">
        <f>$D$7</f>
        <v>Large General Service</v>
      </c>
      <c r="F13" s="83">
        <v>0.04</v>
      </c>
      <c r="H13" s="83">
        <v>0.04</v>
      </c>
      <c r="J13" s="72" t="s">
        <v>285</v>
      </c>
      <c r="L13" s="328" t="s">
        <v>489</v>
      </c>
      <c r="M13" s="329" t="s">
        <v>151</v>
      </c>
      <c r="N13" s="330" t="s">
        <v>152</v>
      </c>
    </row>
    <row r="14" spans="1:14" ht="15" x14ac:dyDescent="0.25">
      <c r="A14" s="19" t="str">
        <f>D14&amp;B14</f>
        <v>Large General ServicePer Customer Summer Peak Reduction (kW)</v>
      </c>
      <c r="B14" s="4" t="s">
        <v>20</v>
      </c>
      <c r="C14" s="4" t="s">
        <v>91</v>
      </c>
      <c r="D14" s="4" t="str">
        <f>$D$7</f>
        <v>Large General Service</v>
      </c>
      <c r="F14" s="86">
        <v>0</v>
      </c>
      <c r="H14" s="86">
        <v>0</v>
      </c>
      <c r="J14" s="72"/>
      <c r="L14" s="366" t="s">
        <v>471</v>
      </c>
      <c r="M14" s="358" t="e">
        <f>IF(F14&gt;0,F14/INDEX($M$3:$M$6,MATCH($D14,$L$3:$L$6,0)),F13*INDEX($M$3:$M$6,MATCH($D14,$L$3:$L$6,0)))</f>
        <v>#REF!</v>
      </c>
      <c r="N14" s="359" t="e">
        <f>IF(H14&gt;0,H14/INDEX($M$8:$M$11,MATCH($D14,$L$8:$L$11,0)),H13*INDEX($M$8:$M$11,MATCH($D14,$L$8:$L$11,0)))</f>
        <v>#REF!</v>
      </c>
    </row>
    <row r="15" spans="1:14" ht="15.75" thickBot="1" x14ac:dyDescent="0.3">
      <c r="A15" s="19" t="str">
        <f t="shared" si="0"/>
        <v>Large General ServicePer Customer Winter Peak Reduction (%)</v>
      </c>
      <c r="B15" s="4" t="s">
        <v>21</v>
      </c>
      <c r="C15" s="4" t="s">
        <v>19</v>
      </c>
      <c r="D15" s="4" t="str">
        <f>$D$7</f>
        <v>Large General Service</v>
      </c>
      <c r="F15" s="83">
        <f>0.75*F13</f>
        <v>0.03</v>
      </c>
      <c r="H15" s="83">
        <f>0.75*H13</f>
        <v>0.03</v>
      </c>
      <c r="J15" s="72"/>
      <c r="L15" s="368" t="s">
        <v>472</v>
      </c>
      <c r="M15" s="371" t="e">
        <f>IF(F16&gt;0,F16/INDEX($N$3:$N$6,MATCH($D16,$L$3:$L$6,0)),F15*INDEX($N$3:$N$6,MATCH($D16,$L$3:$L$6,0)))</f>
        <v>#REF!</v>
      </c>
      <c r="N15" s="372" t="e">
        <f>IF(H16&gt;0,H16/INDEX($N$8:$N$11,MATCH($D16,$L$8:$L$11,0)),H15*INDEX($N$8:$N$11,MATCH($D16,$L$8:$L$11,0)))</f>
        <v>#REF!</v>
      </c>
    </row>
    <row r="16" spans="1:14" x14ac:dyDescent="0.2">
      <c r="A16" s="19" t="str">
        <f t="shared" si="0"/>
        <v>Large General ServicePer Customer Winter Peak Reduction (kW)</v>
      </c>
      <c r="B16" s="4" t="s">
        <v>22</v>
      </c>
      <c r="C16" s="4" t="s">
        <v>91</v>
      </c>
      <c r="D16" s="4" t="str">
        <f>$D$7</f>
        <v>Large General Service</v>
      </c>
      <c r="F16" s="86">
        <v>0</v>
      </c>
      <c r="H16" s="86">
        <v>0</v>
      </c>
      <c r="J16" s="192"/>
    </row>
    <row r="17" spans="1:22" x14ac:dyDescent="0.2">
      <c r="A17" s="19" t="str">
        <f t="shared" si="0"/>
        <v/>
      </c>
    </row>
    <row r="18" spans="1:22" ht="15" customHeight="1" x14ac:dyDescent="0.2">
      <c r="A18" s="19"/>
      <c r="B18" s="7" t="s">
        <v>48</v>
      </c>
      <c r="C18" s="8"/>
      <c r="D18" s="8"/>
      <c r="F18" s="8"/>
      <c r="H18" s="8"/>
      <c r="J18" s="9"/>
    </row>
    <row r="19" spans="1:22" ht="13.5" customHeight="1" x14ac:dyDescent="0.2">
      <c r="A19" s="19" t="str">
        <f t="shared" si="0"/>
        <v>Large General ServiceProgram Development Cost</v>
      </c>
      <c r="B19" s="4" t="s">
        <v>40</v>
      </c>
      <c r="C19" s="4" t="s">
        <v>41</v>
      </c>
      <c r="D19" s="4" t="str">
        <f>D20</f>
        <v>Large General Service</v>
      </c>
      <c r="F19" s="87">
        <f>$O$26*INDEX($P$28:$Q$33,MATCH($D19,$O$28:$O$33,0),MATCH(F$5,$P$27:$Q$27,0))</f>
        <v>39233.274560281687</v>
      </c>
      <c r="H19" s="87">
        <f>$O$26*INDEX($P$28:$Q$33,MATCH($D19,$O$28:$O$33,0),MATCH(H$5,$P$27:$Q$27,0))</f>
        <v>15569.543379886934</v>
      </c>
      <c r="J19" s="91"/>
      <c r="O19" s="64" t="s">
        <v>326</v>
      </c>
      <c r="P19" s="64"/>
      <c r="Q19" s="64"/>
      <c r="R19" s="64"/>
    </row>
    <row r="20" spans="1:22" ht="13.5" customHeight="1" x14ac:dyDescent="0.2">
      <c r="A20" s="19" t="str">
        <f>D20&amp;B20</f>
        <v>Large General ServiceProgram Development Cost (per MW basis)</v>
      </c>
      <c r="B20" s="4" t="s">
        <v>134</v>
      </c>
      <c r="C20" s="4" t="str">
        <f>C22</f>
        <v>$/MW @meter</v>
      </c>
      <c r="D20" s="4" t="str">
        <f>D21</f>
        <v>Large General Service</v>
      </c>
      <c r="F20" s="115" t="str">
        <f>IFERROR(F19/INDEX(#REF!,MATCH($D20,$O$28:$O$32,0),MATCH(F$5,#REF!,0)),"-")</f>
        <v>-</v>
      </c>
      <c r="G20" s="116"/>
      <c r="H20" s="115" t="str">
        <f>IFERROR(H19/INDEX(#REF!,MATCH($D20,$O$28:$O$32,0),MATCH(H$5,#REF!,0)),"-")</f>
        <v>-</v>
      </c>
      <c r="J20" s="91"/>
      <c r="O20" s="64"/>
      <c r="P20" s="64"/>
      <c r="Q20" s="64"/>
      <c r="R20" s="64"/>
    </row>
    <row r="21" spans="1:22" ht="13.5" customHeight="1" x14ac:dyDescent="0.2">
      <c r="A21" s="19" t="str">
        <f t="shared" si="0"/>
        <v>Large General ServiceAnnual Program Administration Cost</v>
      </c>
      <c r="B21" s="4" t="s">
        <v>4</v>
      </c>
      <c r="C21" s="4" t="s">
        <v>28</v>
      </c>
      <c r="D21" s="4" t="str">
        <f t="shared" ref="D21:D37" si="1">$D$7</f>
        <v>Large General Service</v>
      </c>
      <c r="F21" s="87">
        <f>$O$24*INDEX($P$28:$Q$33,MATCH($D21,$O$28:$O$33,0),MATCH(F$5,$P$27:$Q$27,0))</f>
        <v>39233.274560281687</v>
      </c>
      <c r="H21" s="87">
        <f>$O$24*INDEX($P$28:$Q$33,MATCH($D21,$O$28:$O$33,0),MATCH(H$5,$P$27:$Q$27,0))</f>
        <v>15569.543379886934</v>
      </c>
      <c r="J21" s="91"/>
      <c r="O21" s="64" t="s">
        <v>551</v>
      </c>
      <c r="P21" s="64"/>
      <c r="Q21" s="64"/>
      <c r="R21" s="64"/>
    </row>
    <row r="22" spans="1:22" ht="13.5" customHeight="1" x14ac:dyDescent="0.2">
      <c r="A22" s="19" t="str">
        <f t="shared" si="0"/>
        <v>Large General ServiceAnnual Program Administration Cost (per MW basis)</v>
      </c>
      <c r="B22" s="4" t="s">
        <v>89</v>
      </c>
      <c r="C22" s="4" t="s">
        <v>94</v>
      </c>
      <c r="D22" s="4" t="str">
        <f t="shared" si="1"/>
        <v>Large General Service</v>
      </c>
      <c r="F22" s="115" t="str">
        <f>IFERROR(F21/INDEX(#REF!,MATCH($D22,$O$28:$O$32,0),MATCH(F$5,#REF!,0)),"-")</f>
        <v>-</v>
      </c>
      <c r="H22" s="115" t="str">
        <f>IFERROR(H21/INDEX(#REF!,MATCH($D22,$O$28:$O$32,0),MATCH(H$5,#REF!,0)),"-")</f>
        <v>-</v>
      </c>
      <c r="J22" s="91"/>
      <c r="O22" s="64"/>
      <c r="P22" s="64"/>
      <c r="Q22" s="64"/>
      <c r="R22" s="64"/>
      <c r="V22" s="59"/>
    </row>
    <row r="23" spans="1:22" ht="13.5" customHeight="1" x14ac:dyDescent="0.25">
      <c r="A23" s="19" t="str">
        <f t="shared" si="0"/>
        <v>Large General ServicePer Customer Annual Marketing/Recruitment Cost</v>
      </c>
      <c r="B23" s="4" t="s">
        <v>35</v>
      </c>
      <c r="C23" s="4" t="s">
        <v>36</v>
      </c>
      <c r="D23" s="4" t="str">
        <f t="shared" si="1"/>
        <v>Large General Service</v>
      </c>
      <c r="F23" s="87">
        <f>50*4</f>
        <v>200</v>
      </c>
      <c r="H23" s="87">
        <f>F23</f>
        <v>200</v>
      </c>
      <c r="J23" s="91" t="s">
        <v>555</v>
      </c>
      <c r="O23" s="65" t="s">
        <v>111</v>
      </c>
      <c r="P23" s="66"/>
      <c r="Q23" s="64"/>
      <c r="R23" s="64"/>
      <c r="V23" s="59"/>
    </row>
    <row r="24" spans="1:22" ht="13.5" customHeight="1" x14ac:dyDescent="0.25">
      <c r="A24" s="19" t="str">
        <f t="shared" si="0"/>
        <v>Large General ServiceAnnual O&amp;M Cost</v>
      </c>
      <c r="B24" s="4" t="s">
        <v>27</v>
      </c>
      <c r="C24" s="4" t="s">
        <v>5</v>
      </c>
      <c r="D24" s="4" t="str">
        <f t="shared" si="1"/>
        <v>Large General Service</v>
      </c>
      <c r="F24" s="87">
        <v>0</v>
      </c>
      <c r="H24" s="87">
        <v>0</v>
      </c>
      <c r="J24" s="91"/>
      <c r="O24" s="388">
        <f>INDEX('Admin Costs and Asmptns.'!$D$14:$D$28,MATCH(IF(LEFT($C$1,9)="Ancillary","Ancillary Services",IF(LEFT($C$1,9)="CTA-2045 ", "CTA-2045 ",IF(LEFT($C$1,9)="Time-of-u","Time-of-use Rates",$C$1))),'Admin Costs and Asmptns.'!$B$14:$B$28,0))</f>
        <v>75000</v>
      </c>
      <c r="P24" s="64"/>
      <c r="Q24" s="66"/>
      <c r="R24" s="66"/>
      <c r="V24" s="59"/>
    </row>
    <row r="25" spans="1:22" x14ac:dyDescent="0.2">
      <c r="A25" s="19" t="str">
        <f t="shared" si="0"/>
        <v>Large General ServiceAnnual O&amp;M Cost per MW</v>
      </c>
      <c r="B25" s="4" t="s">
        <v>88</v>
      </c>
      <c r="C25" s="4" t="s">
        <v>94</v>
      </c>
      <c r="D25" s="4" t="str">
        <f t="shared" si="1"/>
        <v>Large General Service</v>
      </c>
      <c r="F25" s="87">
        <v>0</v>
      </c>
      <c r="H25" s="87">
        <v>0</v>
      </c>
      <c r="J25" s="91"/>
      <c r="O25" s="65" t="s">
        <v>112</v>
      </c>
      <c r="P25" s="64"/>
      <c r="Q25" s="64"/>
      <c r="R25" s="64"/>
    </row>
    <row r="26" spans="1:22" x14ac:dyDescent="0.2">
      <c r="A26" s="19" t="str">
        <f t="shared" si="0"/>
        <v>Large General ServiceCost of Equip + Install</v>
      </c>
      <c r="B26" s="4" t="s">
        <v>29</v>
      </c>
      <c r="C26" s="4" t="s">
        <v>30</v>
      </c>
      <c r="D26" s="4" t="str">
        <f t="shared" si="1"/>
        <v>Large General Service</v>
      </c>
      <c r="F26" s="87">
        <f>'DLC Smart Thermostats - Cooling'!$F$26*N17</f>
        <v>0</v>
      </c>
      <c r="H26" s="87">
        <f>'DLC Smart Thermostats - Cooling'!$F$26*N17</f>
        <v>0</v>
      </c>
      <c r="J26" s="91" t="s">
        <v>147</v>
      </c>
      <c r="K26" s="61"/>
      <c r="O26" s="388">
        <f>INDEX('Admin Costs and Asmptns.'!$E$14:$E$28,MATCH(IF(LEFT($C$1,9)="Ancillary","Ancillary Services",IF(LEFT($C$1,9)="CTA-2045 ", "CTA-2045 ",IF(LEFT($C$1,9)="Time-of-u","Time-of-use Rates",$C$1))),'Admin Costs and Asmptns.'!$B$14:$B$28,0))</f>
        <v>75000</v>
      </c>
      <c r="P26" s="64"/>
      <c r="Q26" s="64"/>
      <c r="R26" s="64"/>
      <c r="V26" s="17"/>
    </row>
    <row r="27" spans="1:22" ht="15" x14ac:dyDescent="0.25">
      <c r="A27" s="19" t="str">
        <f t="shared" si="0"/>
        <v>Large General ServiceCost of Equip + Install (per kW basis)</v>
      </c>
      <c r="B27" s="4" t="s">
        <v>90</v>
      </c>
      <c r="C27" s="4" t="s">
        <v>92</v>
      </c>
      <c r="D27" s="4" t="str">
        <f t="shared" si="1"/>
        <v>Large General Service</v>
      </c>
      <c r="F27" s="87">
        <v>0</v>
      </c>
      <c r="H27" s="87">
        <v>0</v>
      </c>
      <c r="J27" s="91" t="s">
        <v>166</v>
      </c>
      <c r="O27" s="64"/>
      <c r="P27" s="64" t="s">
        <v>151</v>
      </c>
      <c r="Q27" s="64" t="s">
        <v>152</v>
      </c>
      <c r="R27" s="64"/>
      <c r="S27" s="137"/>
      <c r="T27" s="137"/>
      <c r="U27" s="137"/>
    </row>
    <row r="28" spans="1:22" ht="12.75" customHeight="1" x14ac:dyDescent="0.25">
      <c r="A28" s="19" t="str">
        <f t="shared" si="0"/>
        <v>Large General ServiceAMI Cost</v>
      </c>
      <c r="B28" s="4" t="s">
        <v>23</v>
      </c>
      <c r="C28" s="4" t="s">
        <v>87</v>
      </c>
      <c r="D28" s="4" t="str">
        <f t="shared" si="1"/>
        <v>Large General Service</v>
      </c>
      <c r="F28" s="87">
        <v>0</v>
      </c>
      <c r="H28" s="87">
        <v>0</v>
      </c>
      <c r="J28" s="72" t="s">
        <v>167</v>
      </c>
      <c r="O28" s="64" t="s">
        <v>13</v>
      </c>
      <c r="P28" s="129" cm="1">
        <f t="array" ref="P28">INDEX('Admin Costs and Asmptns.'!$C$39:$K$70,MATCH($C$1,'Admin Costs and Asmptns.'!$B$39:$B$70,0),MATCH(P$27&amp;"_"&amp;$O28,'Admin Costs and Asmptns.'!$C$37:$K$37&amp;"_"&amp;'Admin Costs and Asmptns.'!$C$38:$K$38,0))</f>
        <v>0</v>
      </c>
      <c r="Q28" s="129" cm="1">
        <f t="array" ref="Q28">INDEX('Admin Costs and Asmptns.'!$C$39:$K$70,MATCH($C$1,'Admin Costs and Asmptns.'!$B$39:$B$70,0),MATCH(Q$27&amp;"_"&amp;$O28,'Admin Costs and Asmptns.'!$C$37:$K$37&amp;"_"&amp;'Admin Costs and Asmptns.'!$C$38:$K$38,0))</f>
        <v>0</v>
      </c>
      <c r="R28" s="129"/>
      <c r="S28" s="137"/>
      <c r="T28" s="138"/>
      <c r="U28" s="138"/>
      <c r="V28" s="59"/>
    </row>
    <row r="29" spans="1:22" ht="15" x14ac:dyDescent="0.25">
      <c r="A29" s="19" t="str">
        <f t="shared" si="0"/>
        <v>Large General ServiceSummer DR Event Hours</v>
      </c>
      <c r="B29" s="4" t="s">
        <v>24</v>
      </c>
      <c r="C29" s="4" t="s">
        <v>25</v>
      </c>
      <c r="D29" s="4" t="str">
        <f t="shared" si="1"/>
        <v>Large General Service</v>
      </c>
      <c r="F29" s="88">
        <v>40</v>
      </c>
      <c r="H29" s="88">
        <v>40</v>
      </c>
      <c r="J29" s="72" t="s">
        <v>165</v>
      </c>
      <c r="O29" s="64" t="s">
        <v>232</v>
      </c>
      <c r="P29" s="129" cm="1">
        <f t="array" ref="P29">INDEX('Admin Costs and Asmptns.'!$C$39:$K$70,MATCH($C$1,'Admin Costs and Asmptns.'!$B$39:$B$70,0),MATCH(P$27&amp;"_"&amp;$O29,'Admin Costs and Asmptns.'!$C$37:$K$37&amp;"_"&amp;'Admin Costs and Asmptns.'!$C$38:$K$38,0))</f>
        <v>0</v>
      </c>
      <c r="Q29" s="129" cm="1">
        <f t="array" ref="Q29">INDEX('Admin Costs and Asmptns.'!$C$39:$K$70,MATCH($C$1,'Admin Costs and Asmptns.'!$B$39:$B$70,0),MATCH(Q$27&amp;"_"&amp;$O29,'Admin Costs and Asmptns.'!$C$37:$K$37&amp;"_"&amp;'Admin Costs and Asmptns.'!$C$38:$K$38,0))</f>
        <v>0</v>
      </c>
      <c r="R29" s="129"/>
      <c r="S29" s="137"/>
      <c r="T29" s="138"/>
      <c r="U29" s="138"/>
      <c r="V29" s="59"/>
    </row>
    <row r="30" spans="1:22" ht="15" x14ac:dyDescent="0.25">
      <c r="A30" s="19" t="str">
        <f t="shared" si="0"/>
        <v>Large General ServiceWinter DR Event Hours</v>
      </c>
      <c r="B30" s="4" t="s">
        <v>26</v>
      </c>
      <c r="C30" s="4" t="s">
        <v>25</v>
      </c>
      <c r="D30" s="4" t="str">
        <f t="shared" si="1"/>
        <v>Large General Service</v>
      </c>
      <c r="F30" s="88">
        <v>40</v>
      </c>
      <c r="H30" s="88">
        <v>40</v>
      </c>
      <c r="J30" s="72" t="s">
        <v>162</v>
      </c>
      <c r="O30" s="64" t="s">
        <v>233</v>
      </c>
      <c r="P30" s="129" cm="1">
        <f t="array" ref="P30">INDEX('Admin Costs and Asmptns.'!$C$39:$K$70,MATCH($C$1,'Admin Costs and Asmptns.'!$B$39:$B$70,0),MATCH(P$27&amp;"_"&amp;$O30,'Admin Costs and Asmptns.'!$C$37:$K$37&amp;"_"&amp;'Admin Costs and Asmptns.'!$C$38:$K$38,0))</f>
        <v>0.52311032747042252</v>
      </c>
      <c r="Q30" s="129" cm="1">
        <f t="array" ref="Q30">INDEX('Admin Costs and Asmptns.'!$C$39:$K$70,MATCH($C$1,'Admin Costs and Asmptns.'!$B$39:$B$70,0),MATCH(Q$27&amp;"_"&amp;$O30,'Admin Costs and Asmptns.'!$C$37:$K$37&amp;"_"&amp;'Admin Costs and Asmptns.'!$C$38:$K$38,0))</f>
        <v>0.20759391173182579</v>
      </c>
      <c r="R30" s="129"/>
      <c r="S30" s="137"/>
      <c r="T30" s="138"/>
      <c r="U30" s="138"/>
      <c r="V30" s="59"/>
    </row>
    <row r="31" spans="1:22" ht="15" x14ac:dyDescent="0.25">
      <c r="A31" s="19" t="str">
        <f t="shared" si="0"/>
        <v>Large General ServicePer kW Annual Incentive</v>
      </c>
      <c r="B31" s="4" t="s">
        <v>37</v>
      </c>
      <c r="C31" s="4" t="s">
        <v>93</v>
      </c>
      <c r="D31" s="4" t="str">
        <f t="shared" si="1"/>
        <v>Large General Service</v>
      </c>
      <c r="F31" s="87">
        <v>0</v>
      </c>
      <c r="H31" s="87">
        <v>0</v>
      </c>
      <c r="J31" s="91"/>
      <c r="O31" s="64" t="s">
        <v>234</v>
      </c>
      <c r="P31" s="95" cm="1">
        <f t="array" ref="P31">INDEX('Admin Costs and Asmptns.'!$C$39:$K$70,MATCH($C$1,'Admin Costs and Asmptns.'!$B$39:$B$70,0),MATCH(P$27&amp;"_"&amp;$O31,'Admin Costs and Asmptns.'!$C$37:$K$37&amp;"_"&amp;'Admin Costs and Asmptns.'!$C$38:$K$38,0))</f>
        <v>0.16352989953103059</v>
      </c>
      <c r="Q31" s="95" cm="1">
        <f t="array" ref="Q31">INDEX('Admin Costs and Asmptns.'!$C$39:$K$70,MATCH($C$1,'Admin Costs and Asmptns.'!$B$39:$B$70,0),MATCH(Q$27&amp;"_"&amp;$O31,'Admin Costs and Asmptns.'!$C$37:$K$37&amp;"_"&amp;'Admin Costs and Asmptns.'!$C$38:$K$38,0))</f>
        <v>0.10576586126672112</v>
      </c>
      <c r="R31" s="95"/>
      <c r="S31" s="137"/>
      <c r="T31" s="138"/>
      <c r="U31" s="138"/>
    </row>
    <row r="32" spans="1:22" x14ac:dyDescent="0.2">
      <c r="A32" s="19" t="str">
        <f t="shared" si="0"/>
        <v>Large General ServicePer kWh Annual Incentive</v>
      </c>
      <c r="B32" s="4" t="s">
        <v>38</v>
      </c>
      <c r="C32" s="4" t="s">
        <v>95</v>
      </c>
      <c r="D32" s="4" t="str">
        <f t="shared" si="1"/>
        <v>Large General Service</v>
      </c>
      <c r="F32" s="87">
        <v>0</v>
      </c>
      <c r="G32" s="69"/>
      <c r="H32" s="87">
        <v>0</v>
      </c>
      <c r="I32" s="69"/>
      <c r="J32" s="91"/>
      <c r="O32" s="64"/>
      <c r="P32" s="67"/>
      <c r="Q32" s="67"/>
      <c r="R32" s="67"/>
      <c r="T32" s="17"/>
      <c r="U32" s="17"/>
      <c r="V32" s="17"/>
    </row>
    <row r="33" spans="1:18" ht="12.75" customHeight="1" x14ac:dyDescent="0.2">
      <c r="A33" s="19" t="str">
        <f t="shared" si="0"/>
        <v>Large General ServicePer Participant Annual Incentive</v>
      </c>
      <c r="B33" s="4" t="s">
        <v>39</v>
      </c>
      <c r="C33" s="4" t="s">
        <v>5</v>
      </c>
      <c r="D33" s="4" t="str">
        <f t="shared" si="1"/>
        <v>Large General Service</v>
      </c>
      <c r="F33" s="87">
        <v>0</v>
      </c>
      <c r="H33" s="87">
        <v>0</v>
      </c>
      <c r="J33" s="72" t="s">
        <v>163</v>
      </c>
      <c r="K33" s="61"/>
      <c r="O33" s="64" t="s">
        <v>123</v>
      </c>
      <c r="P33" s="181">
        <f>SUM(P28:P31)</f>
        <v>0.68664022700145311</v>
      </c>
      <c r="Q33" s="181">
        <f>SUM(Q28:Q31)</f>
        <v>0.31335977299854689</v>
      </c>
      <c r="R33" s="181">
        <f>SUM(P33:Q33)</f>
        <v>1</v>
      </c>
    </row>
    <row r="34" spans="1:18" ht="15" x14ac:dyDescent="0.25">
      <c r="A34" s="19" t="str">
        <f t="shared" si="0"/>
        <v>Large General ServiceProgram Life</v>
      </c>
      <c r="B34" s="4" t="s">
        <v>42</v>
      </c>
      <c r="C34" s="4" t="s">
        <v>43</v>
      </c>
      <c r="D34" s="4" t="str">
        <f t="shared" si="1"/>
        <v>Large General Service</v>
      </c>
      <c r="F34" s="93">
        <v>10</v>
      </c>
      <c r="H34" s="93">
        <v>10</v>
      </c>
      <c r="J34" s="72"/>
    </row>
    <row r="35" spans="1:18" ht="15" x14ac:dyDescent="0.25">
      <c r="A35" s="19" t="str">
        <f t="shared" si="0"/>
        <v>Large General ServiceProgram Start Year</v>
      </c>
      <c r="B35" s="4" t="s">
        <v>44</v>
      </c>
      <c r="C35" s="4" t="s">
        <v>45</v>
      </c>
      <c r="D35" s="4" t="str">
        <f t="shared" si="1"/>
        <v>Large General Service</v>
      </c>
      <c r="F35" s="93">
        <v>2026</v>
      </c>
      <c r="H35" s="93">
        <f>F35</f>
        <v>2026</v>
      </c>
      <c r="J35" s="72" t="s">
        <v>168</v>
      </c>
      <c r="O35" s="99"/>
      <c r="P35" s="99"/>
      <c r="Q35" s="100"/>
    </row>
    <row r="36" spans="1:18" x14ac:dyDescent="0.2">
      <c r="A36" s="19" t="str">
        <f t="shared" si="0"/>
        <v>Large General ServiceDe-rate</v>
      </c>
      <c r="B36" s="4" t="s">
        <v>31</v>
      </c>
      <c r="C36" s="4" t="s">
        <v>32</v>
      </c>
      <c r="D36" s="4" t="str">
        <f t="shared" si="1"/>
        <v>Large General Service</v>
      </c>
      <c r="F36" s="90">
        <v>1</v>
      </c>
      <c r="H36" s="90">
        <v>1</v>
      </c>
      <c r="J36" s="91"/>
      <c r="O36" s="99"/>
      <c r="P36" s="99"/>
      <c r="Q36" s="100"/>
    </row>
    <row r="37" spans="1:18" x14ac:dyDescent="0.2">
      <c r="A37" s="19" t="str">
        <f t="shared" si="0"/>
        <v>Large General ServiceNet to Gross Ratio (free ridership)</v>
      </c>
      <c r="B37" s="4" t="s">
        <v>33</v>
      </c>
      <c r="C37" s="4" t="s">
        <v>34</v>
      </c>
      <c r="D37" s="4" t="str">
        <f t="shared" si="1"/>
        <v>Large General Service</v>
      </c>
      <c r="F37" s="90">
        <v>1</v>
      </c>
      <c r="H37" s="90">
        <v>1</v>
      </c>
      <c r="J37" s="91"/>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ht="15" x14ac:dyDescent="0.2">
      <c r="B46" s="7" t="s">
        <v>76</v>
      </c>
      <c r="C46" s="8"/>
      <c r="D46" s="8"/>
      <c r="F46" s="8"/>
      <c r="H46" s="8"/>
      <c r="J46" s="9"/>
    </row>
    <row r="47" spans="1:18" ht="15.75" x14ac:dyDescent="0.25">
      <c r="A47" s="19" t="str">
        <f>D47&amp;B47</f>
        <v>Extra Large General ServiceSteady State Participation Rate</v>
      </c>
      <c r="B47" s="4" t="s">
        <v>78</v>
      </c>
      <c r="C47" s="4" t="s">
        <v>79</v>
      </c>
      <c r="D47" s="41" t="s">
        <v>234</v>
      </c>
      <c r="F47" s="83">
        <f>$F$7</f>
        <v>0.25</v>
      </c>
      <c r="H47" s="83">
        <f>$H$7</f>
        <v>0.25</v>
      </c>
      <c r="J47" s="91" t="s">
        <v>228</v>
      </c>
      <c r="L47" s="5"/>
    </row>
    <row r="48" spans="1:18" x14ac:dyDescent="0.2">
      <c r="A48" s="19" t="str">
        <f>D48&amp;B48</f>
        <v xml:space="preserve">Extra Large General ServiceProgram ramp up period </v>
      </c>
      <c r="B48" s="4" t="s">
        <v>1</v>
      </c>
      <c r="C48" s="4" t="s">
        <v>2</v>
      </c>
      <c r="D48" s="4" t="str">
        <f>$D$47</f>
        <v>Extra Large General Service</v>
      </c>
      <c r="F48" s="92">
        <v>5</v>
      </c>
      <c r="H48" s="92">
        <v>5</v>
      </c>
      <c r="J48" s="85" t="s">
        <v>125</v>
      </c>
    </row>
    <row r="49" spans="1:14" x14ac:dyDescent="0.2">
      <c r="A49" s="19" t="str">
        <f>D49&amp;B49</f>
        <v>Extra Large General ServiceProgram Dropout Rate (Attrition)</v>
      </c>
      <c r="B49" s="4" t="s">
        <v>75</v>
      </c>
      <c r="C49" s="4" t="s">
        <v>80</v>
      </c>
      <c r="D49" s="4" t="str">
        <f>$D$47</f>
        <v>Extra Large General Service</v>
      </c>
      <c r="F49" s="83">
        <v>0.02</v>
      </c>
      <c r="H49" s="83">
        <v>0.02</v>
      </c>
      <c r="J49" s="91" t="s">
        <v>129</v>
      </c>
      <c r="L49" s="118"/>
    </row>
    <row r="50" spans="1:14" x14ac:dyDescent="0.2">
      <c r="A50" s="19" t="str">
        <f>D50&amp;B50</f>
        <v/>
      </c>
      <c r="L50" s="118"/>
    </row>
    <row r="51" spans="1:14" ht="15" x14ac:dyDescent="0.2">
      <c r="A51" s="19"/>
      <c r="B51" s="7" t="s">
        <v>47</v>
      </c>
      <c r="C51" s="8"/>
      <c r="D51" s="8"/>
      <c r="F51" s="8"/>
      <c r="H51" s="8"/>
      <c r="J51" s="9"/>
    </row>
    <row r="52" spans="1:14" ht="13.5" thickBot="1" x14ac:dyDescent="0.25">
      <c r="A52" s="19" t="str">
        <f t="shared" ref="A52:A57" si="2">D52&amp;B52</f>
        <v>Extra Large General ServiceEvent Non-Performance Rate</v>
      </c>
      <c r="B52" s="4" t="s">
        <v>11</v>
      </c>
      <c r="C52" s="4" t="s">
        <v>12</v>
      </c>
      <c r="D52" s="4" t="str">
        <f>$D$47</f>
        <v>Extra Large General Service</v>
      </c>
      <c r="F52" s="83">
        <v>0</v>
      </c>
      <c r="H52" s="83">
        <v>0</v>
      </c>
      <c r="J52" s="91"/>
    </row>
    <row r="53" spans="1:14" ht="15" x14ac:dyDescent="0.25">
      <c r="A53" s="19" t="str">
        <f t="shared" si="2"/>
        <v>Extra Large General ServicePer Customer Summer Peak Reduction (%)</v>
      </c>
      <c r="B53" s="4" t="s">
        <v>18</v>
      </c>
      <c r="C53" s="4" t="s">
        <v>19</v>
      </c>
      <c r="D53" s="4" t="str">
        <f>$D$47</f>
        <v>Extra Large General Service</v>
      </c>
      <c r="F53" s="83">
        <v>0.04</v>
      </c>
      <c r="H53" s="83">
        <v>0.04</v>
      </c>
      <c r="J53" s="4" t="s">
        <v>285</v>
      </c>
      <c r="L53" s="328" t="s">
        <v>489</v>
      </c>
      <c r="M53" s="329" t="s">
        <v>151</v>
      </c>
      <c r="N53" s="330" t="s">
        <v>152</v>
      </c>
    </row>
    <row r="54" spans="1:14" ht="15" x14ac:dyDescent="0.25">
      <c r="A54" s="19" t="str">
        <f t="shared" si="2"/>
        <v>Extra Large General ServicePer Customer Summer Peak Reduction (kW)</v>
      </c>
      <c r="B54" s="4" t="s">
        <v>20</v>
      </c>
      <c r="C54" s="4" t="s">
        <v>91</v>
      </c>
      <c r="D54" s="4" t="str">
        <f>$D$47</f>
        <v>Extra Large General Service</v>
      </c>
      <c r="F54" s="86">
        <v>0</v>
      </c>
      <c r="H54" s="86">
        <v>0</v>
      </c>
      <c r="L54" s="366" t="s">
        <v>471</v>
      </c>
      <c r="M54" s="358" t="e">
        <f>IF(F54&gt;0,F54/INDEX($M$3:$M$6,MATCH($D54,$L$3:$L$6,0)),F53*INDEX($M$3:$M$6,MATCH($D54,$L$3:$L$6,0)))</f>
        <v>#REF!</v>
      </c>
      <c r="N54" s="359" t="e">
        <f>IF(H54&gt;0,H54/INDEX($M$8:$M$11,MATCH($D54,$L$8:$L$11,0)),H53*INDEX($M$8:$M$11,MATCH($D54,$L$8:$L$11,0)))</f>
        <v>#REF!</v>
      </c>
    </row>
    <row r="55" spans="1:14" ht="15.75" thickBot="1" x14ac:dyDescent="0.3">
      <c r="A55" s="19" t="str">
        <f t="shared" si="2"/>
        <v>Extra Large General ServicePer Customer Winter Peak Reduction (%)</v>
      </c>
      <c r="B55" s="4" t="s">
        <v>21</v>
      </c>
      <c r="C55" s="4" t="s">
        <v>19</v>
      </c>
      <c r="D55" s="4" t="str">
        <f>$D$47</f>
        <v>Extra Large General Service</v>
      </c>
      <c r="F55" s="83">
        <f>0.75*F53</f>
        <v>0.03</v>
      </c>
      <c r="H55" s="83">
        <f>0.75*H53</f>
        <v>0.03</v>
      </c>
      <c r="L55" s="368" t="s">
        <v>472</v>
      </c>
      <c r="M55" s="371" t="e">
        <f>IF(F56&gt;0,F56/INDEX($N$3:$N$6,MATCH($D56,$L$3:$L$6,0)),F55*INDEX($N$3:$N$6,MATCH($D56,$L$3:$L$6,0)))</f>
        <v>#REF!</v>
      </c>
      <c r="N55" s="372" t="e">
        <f>IF(H56&gt;0,H56/INDEX($N$8:$N$11,MATCH($D56,$L$8:$L$11,0)),H55*INDEX($N$8:$N$11,MATCH($D56,$L$8:$L$11,0)))</f>
        <v>#REF!</v>
      </c>
    </row>
    <row r="56" spans="1:14" x14ac:dyDescent="0.2">
      <c r="A56" s="19" t="str">
        <f t="shared" si="2"/>
        <v>Extra Large General ServicePer Customer Winter Peak Reduction (kW)</v>
      </c>
      <c r="B56" s="4" t="s">
        <v>22</v>
      </c>
      <c r="C56" s="4" t="s">
        <v>91</v>
      </c>
      <c r="D56" s="4" t="str">
        <f>$D$47</f>
        <v>Extra Large General Service</v>
      </c>
      <c r="F56" s="86">
        <v>0</v>
      </c>
      <c r="H56" s="86">
        <v>0</v>
      </c>
      <c r="J56" s="192"/>
      <c r="L56" s="118"/>
    </row>
    <row r="57" spans="1:14" x14ac:dyDescent="0.2">
      <c r="A57" s="19" t="str">
        <f t="shared" si="2"/>
        <v/>
      </c>
      <c r="M57" s="63"/>
      <c r="N57" s="63"/>
    </row>
    <row r="58" spans="1:14" ht="15" x14ac:dyDescent="0.2">
      <c r="A58" s="19"/>
      <c r="B58" s="7" t="s">
        <v>48</v>
      </c>
      <c r="C58" s="8"/>
      <c r="D58" s="8"/>
      <c r="F58" s="8"/>
      <c r="H58" s="8"/>
      <c r="J58" s="9"/>
    </row>
    <row r="59" spans="1:14" x14ac:dyDescent="0.2">
      <c r="A59" s="19" t="str">
        <f t="shared" ref="A59:A77" si="3">D59&amp;B59</f>
        <v>Extra Large General ServiceProgram Development Cost</v>
      </c>
      <c r="B59" s="4" t="s">
        <v>40</v>
      </c>
      <c r="C59" s="4" t="s">
        <v>41</v>
      </c>
      <c r="D59" s="4" t="str">
        <f t="shared" ref="D59:D77" si="4">$D$47</f>
        <v>Extra Large General Service</v>
      </c>
      <c r="F59" s="87">
        <f>$O$26*INDEX($P$28:$Q$33,MATCH($D59,$O$28:$O$33,0),MATCH(F$5,$P$27:$Q$27,0))</f>
        <v>12264.742464827294</v>
      </c>
      <c r="H59" s="87">
        <f>$O$26*INDEX($P$28:$Q$33,MATCH($D59,$O$28:$O$33,0),MATCH(H$5,$P$27:$Q$27,0))</f>
        <v>7932.4395950040844</v>
      </c>
      <c r="J59" s="191"/>
    </row>
    <row r="60" spans="1:14" x14ac:dyDescent="0.2">
      <c r="A60" s="19" t="str">
        <f>D60&amp;B60</f>
        <v>Extra Large General ServiceProgram Development Cost (per MW basis)</v>
      </c>
      <c r="B60" s="4" t="s">
        <v>134</v>
      </c>
      <c r="C60" s="4" t="str">
        <f>C62</f>
        <v>$/MW @meter</v>
      </c>
      <c r="D60" s="4" t="str">
        <f t="shared" si="4"/>
        <v>Extra Large General Service</v>
      </c>
      <c r="F60" s="115" t="str">
        <f>IFERROR(F59/INDEX(#REF!,MATCH($D60,$O$28:$O$32,0),MATCH(F$5,#REF!,0)),"-")</f>
        <v>-</v>
      </c>
      <c r="G60" s="116"/>
      <c r="H60" s="115" t="str">
        <f>IFERROR(H59/INDEX(#REF!,MATCH($D60,$O$28:$O$32,0),MATCH(H$5,#REF!,0)),"-")</f>
        <v>-</v>
      </c>
      <c r="I60" s="116"/>
      <c r="J60" s="191"/>
    </row>
    <row r="61" spans="1:14" x14ac:dyDescent="0.2">
      <c r="A61" s="19" t="str">
        <f t="shared" si="3"/>
        <v>Extra Large General ServiceAnnual Program Administration Cost</v>
      </c>
      <c r="B61" s="4" t="s">
        <v>4</v>
      </c>
      <c r="C61" s="4" t="s">
        <v>28</v>
      </c>
      <c r="D61" s="4" t="str">
        <f t="shared" si="4"/>
        <v>Extra Large General Service</v>
      </c>
      <c r="F61" s="87">
        <f>$O$24*INDEX($P$28:$Q$33,MATCH($D61,$O$28:$O$33,0),MATCH(F$5,$P$27:$Q$27,0))</f>
        <v>12264.742464827294</v>
      </c>
      <c r="H61" s="87">
        <f>$O$24*INDEX($P$28:$Q$33,MATCH($D61,$O$28:$O$33,0),MATCH(H$5,$P$27:$Q$27,0))</f>
        <v>7932.4395950040844</v>
      </c>
      <c r="J61" s="191"/>
    </row>
    <row r="62" spans="1:14" x14ac:dyDescent="0.2">
      <c r="A62" s="19" t="str">
        <f t="shared" si="3"/>
        <v>Extra Large General ServiceAnnual Program Administration Cost (per MW basis)</v>
      </c>
      <c r="B62" s="4" t="s">
        <v>89</v>
      </c>
      <c r="C62" s="4" t="s">
        <v>94</v>
      </c>
      <c r="D62" s="4" t="str">
        <f t="shared" si="4"/>
        <v>Extra Large General Service</v>
      </c>
      <c r="F62" s="115" t="str">
        <f>IFERROR(F61/INDEX(#REF!,MATCH($D62,$O$28:$O$32,0),MATCH(F$5,#REF!,0)),"-")</f>
        <v>-</v>
      </c>
      <c r="G62" s="116"/>
      <c r="H62" s="115" t="str">
        <f>IFERROR(H61/INDEX(#REF!,MATCH($D62,$O$28:$O$32,0),MATCH(H$5,#REF!,0)),"-")</f>
        <v>-</v>
      </c>
      <c r="I62" s="116"/>
      <c r="J62" s="191"/>
    </row>
    <row r="63" spans="1:14" x14ac:dyDescent="0.2">
      <c r="A63" s="19" t="str">
        <f t="shared" si="3"/>
        <v>Extra Large General ServicePer Customer Annual Marketing/Recruitment Cost</v>
      </c>
      <c r="B63" s="4" t="s">
        <v>35</v>
      </c>
      <c r="C63" s="4" t="s">
        <v>36</v>
      </c>
      <c r="D63" s="4" t="str">
        <f t="shared" si="4"/>
        <v>Extra Large General Service</v>
      </c>
      <c r="F63" s="87">
        <f>F23*2</f>
        <v>400</v>
      </c>
      <c r="H63" s="87">
        <f>H23*2</f>
        <v>400</v>
      </c>
      <c r="J63" s="91" t="s">
        <v>169</v>
      </c>
    </row>
    <row r="64" spans="1:14" x14ac:dyDescent="0.2">
      <c r="A64" s="19" t="str">
        <f t="shared" si="3"/>
        <v>Extra Large General ServiceAnnual O&amp;M Cost</v>
      </c>
      <c r="B64" s="4" t="s">
        <v>27</v>
      </c>
      <c r="C64" s="4" t="s">
        <v>5</v>
      </c>
      <c r="D64" s="4" t="str">
        <f t="shared" si="4"/>
        <v>Extra Large General Service</v>
      </c>
      <c r="F64" s="87">
        <v>0</v>
      </c>
      <c r="H64" s="87">
        <v>0</v>
      </c>
      <c r="J64" s="91"/>
    </row>
    <row r="65" spans="1:10" x14ac:dyDescent="0.2">
      <c r="A65" s="19" t="str">
        <f t="shared" si="3"/>
        <v>Extra Large General ServiceAnnual O&amp;M Cost per MW</v>
      </c>
      <c r="B65" s="4" t="s">
        <v>88</v>
      </c>
      <c r="C65" s="4" t="s">
        <v>94</v>
      </c>
      <c r="D65" s="4" t="str">
        <f t="shared" si="4"/>
        <v>Extra Large General Service</v>
      </c>
      <c r="F65" s="87">
        <v>0</v>
      </c>
      <c r="H65" s="87">
        <v>0</v>
      </c>
      <c r="J65" s="91"/>
    </row>
    <row r="66" spans="1:10" x14ac:dyDescent="0.2">
      <c r="A66" s="19" t="str">
        <f t="shared" si="3"/>
        <v>Extra Large General ServiceCost of Equip + Install</v>
      </c>
      <c r="B66" s="4" t="s">
        <v>29</v>
      </c>
      <c r="C66" s="4" t="s">
        <v>30</v>
      </c>
      <c r="D66" s="4" t="str">
        <f t="shared" si="4"/>
        <v>Extra Large General Service</v>
      </c>
      <c r="F66" s="87">
        <f>$F$26</f>
        <v>0</v>
      </c>
      <c r="H66" s="87">
        <f>$F$26</f>
        <v>0</v>
      </c>
      <c r="J66" s="91"/>
    </row>
    <row r="67" spans="1:10" x14ac:dyDescent="0.2">
      <c r="A67" s="19" t="str">
        <f t="shared" si="3"/>
        <v>Extra Large General ServiceCost of Equip + Install (per kW basis)</v>
      </c>
      <c r="B67" s="4" t="s">
        <v>90</v>
      </c>
      <c r="C67" s="4" t="s">
        <v>92</v>
      </c>
      <c r="D67" s="4" t="str">
        <f t="shared" si="4"/>
        <v>Extra Large General Service</v>
      </c>
      <c r="F67" s="87">
        <v>0</v>
      </c>
      <c r="H67" s="87">
        <v>0</v>
      </c>
      <c r="J67" s="91" t="s">
        <v>166</v>
      </c>
    </row>
    <row r="68" spans="1:10" x14ac:dyDescent="0.2">
      <c r="A68" s="19" t="str">
        <f t="shared" si="3"/>
        <v>Extra Large General ServiceAMI Cost</v>
      </c>
      <c r="B68" s="4" t="s">
        <v>23</v>
      </c>
      <c r="C68" s="4" t="s">
        <v>87</v>
      </c>
      <c r="D68" s="4" t="str">
        <f t="shared" si="4"/>
        <v>Extra Large General Service</v>
      </c>
      <c r="F68" s="87">
        <v>0</v>
      </c>
      <c r="H68" s="87">
        <v>0</v>
      </c>
      <c r="J68" s="72" t="s">
        <v>167</v>
      </c>
    </row>
    <row r="69" spans="1:10" x14ac:dyDescent="0.2">
      <c r="A69" s="19" t="str">
        <f t="shared" si="3"/>
        <v>Extra Large General ServiceSummer DR Event Hours</v>
      </c>
      <c r="B69" s="4" t="s">
        <v>24</v>
      </c>
      <c r="C69" s="4" t="s">
        <v>25</v>
      </c>
      <c r="D69" s="4" t="str">
        <f t="shared" si="4"/>
        <v>Extra Large General Service</v>
      </c>
      <c r="F69" s="88">
        <v>40</v>
      </c>
      <c r="H69" s="88">
        <v>40</v>
      </c>
      <c r="J69" s="72" t="s">
        <v>165</v>
      </c>
    </row>
    <row r="70" spans="1:10" x14ac:dyDescent="0.2">
      <c r="A70" s="19" t="str">
        <f t="shared" si="3"/>
        <v>Extra Large General ServiceWinter DR Event Hours</v>
      </c>
      <c r="B70" s="4" t="s">
        <v>26</v>
      </c>
      <c r="C70" s="4" t="s">
        <v>25</v>
      </c>
      <c r="D70" s="4" t="str">
        <f t="shared" si="4"/>
        <v>Extra Large General Service</v>
      </c>
      <c r="F70" s="88">
        <v>40</v>
      </c>
      <c r="H70" s="88">
        <v>40</v>
      </c>
      <c r="J70" s="72" t="s">
        <v>162</v>
      </c>
    </row>
    <row r="71" spans="1:10" x14ac:dyDescent="0.2">
      <c r="A71" s="19" t="str">
        <f t="shared" si="3"/>
        <v>Extra Large General ServicePer kW Annual Incentive</v>
      </c>
      <c r="B71" s="4" t="s">
        <v>37</v>
      </c>
      <c r="C71" s="4" t="s">
        <v>93</v>
      </c>
      <c r="D71" s="4" t="str">
        <f t="shared" si="4"/>
        <v>Extra Large General Service</v>
      </c>
      <c r="F71" s="87">
        <v>0</v>
      </c>
      <c r="H71" s="87">
        <v>0</v>
      </c>
      <c r="J71" s="72"/>
    </row>
    <row r="72" spans="1:10" x14ac:dyDescent="0.2">
      <c r="A72" s="19" t="str">
        <f t="shared" si="3"/>
        <v>Extra Large General ServicePer kWh Annual Incentive</v>
      </c>
      <c r="B72" s="4" t="s">
        <v>38</v>
      </c>
      <c r="C72" s="4" t="s">
        <v>95</v>
      </c>
      <c r="D72" s="4" t="str">
        <f t="shared" si="4"/>
        <v>Extra Large General Service</v>
      </c>
      <c r="F72" s="117">
        <v>0</v>
      </c>
      <c r="G72" s="68"/>
      <c r="H72" s="117">
        <v>0</v>
      </c>
      <c r="I72" s="68"/>
      <c r="J72" s="91"/>
    </row>
    <row r="73" spans="1:10" x14ac:dyDescent="0.2">
      <c r="A73" s="19" t="str">
        <f t="shared" si="3"/>
        <v>Extra Large General ServicePer Participant Annual Incentive</v>
      </c>
      <c r="B73" s="4" t="s">
        <v>39</v>
      </c>
      <c r="C73" s="4" t="s">
        <v>5</v>
      </c>
      <c r="D73" s="4" t="str">
        <f t="shared" si="4"/>
        <v>Extra Large General Service</v>
      </c>
      <c r="F73" s="87">
        <v>0</v>
      </c>
      <c r="H73" s="87">
        <v>0</v>
      </c>
      <c r="J73" s="4" t="s">
        <v>163</v>
      </c>
    </row>
    <row r="74" spans="1:10" ht="15" x14ac:dyDescent="0.25">
      <c r="A74" s="19" t="str">
        <f t="shared" si="3"/>
        <v>Extra Large General ServiceProgram Life</v>
      </c>
      <c r="B74" s="4" t="s">
        <v>42</v>
      </c>
      <c r="C74" s="4" t="s">
        <v>43</v>
      </c>
      <c r="D74" s="4" t="str">
        <f t="shared" si="4"/>
        <v>Extra Large General Service</v>
      </c>
      <c r="F74" s="93">
        <v>10</v>
      </c>
      <c r="H74" s="93">
        <v>10</v>
      </c>
    </row>
    <row r="75" spans="1:10" ht="15" x14ac:dyDescent="0.25">
      <c r="A75" s="19" t="str">
        <f t="shared" si="3"/>
        <v>Extra Large General ServiceProgram Start Year</v>
      </c>
      <c r="B75" s="4" t="s">
        <v>44</v>
      </c>
      <c r="C75" s="4" t="s">
        <v>45</v>
      </c>
      <c r="D75" s="4" t="str">
        <f t="shared" si="4"/>
        <v>Extra Large General Service</v>
      </c>
      <c r="F75" s="93">
        <f>F35</f>
        <v>2026</v>
      </c>
      <c r="H75" s="93">
        <f>F75</f>
        <v>2026</v>
      </c>
      <c r="J75" s="4" t="s">
        <v>168</v>
      </c>
    </row>
    <row r="76" spans="1:10" x14ac:dyDescent="0.2">
      <c r="A76" s="19" t="str">
        <f t="shared" si="3"/>
        <v>Extra Large General ServiceDe-rate</v>
      </c>
      <c r="B76" s="4" t="s">
        <v>31</v>
      </c>
      <c r="C76" s="4" t="s">
        <v>32</v>
      </c>
      <c r="D76" s="4" t="str">
        <f t="shared" si="4"/>
        <v>Extra Large General Service</v>
      </c>
      <c r="F76" s="90">
        <v>1</v>
      </c>
      <c r="H76" s="90">
        <v>1</v>
      </c>
      <c r="J76" s="72"/>
    </row>
    <row r="77" spans="1:10" x14ac:dyDescent="0.2">
      <c r="A77" s="19" t="str">
        <f t="shared" si="3"/>
        <v>Extra Large General ServiceNet to Gross Ratio (free ridership)</v>
      </c>
      <c r="B77" s="4" t="s">
        <v>33</v>
      </c>
      <c r="C77" s="4" t="s">
        <v>34</v>
      </c>
      <c r="D77" s="4" t="str">
        <f t="shared" si="4"/>
        <v>Extra Large General Service</v>
      </c>
      <c r="F77" s="90">
        <v>1</v>
      </c>
      <c r="H77" s="90">
        <v>1</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88587-7C3C-4AFC-82DF-E6811E49B093}">
  <sheetPr codeName="Sheet35">
    <tabColor theme="0" tint="-0.499984740745262"/>
  </sheetPr>
  <dimension ref="A1:V79"/>
  <sheetViews>
    <sheetView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33.5703125" style="4" customWidth="1"/>
    <col min="11" max="11" width="9.28515625" style="4"/>
    <col min="12" max="12" width="22.85546875" style="4" customWidth="1"/>
    <col min="13" max="13" width="9.28515625" style="4"/>
    <col min="14" max="14" width="11.42578125" style="4" customWidth="1"/>
    <col min="15" max="15" width="10.7109375" style="4" customWidth="1"/>
    <col min="16" max="16" width="10.28515625" style="4" customWidth="1"/>
    <col min="17" max="16384" width="9.28515625" style="4"/>
  </cols>
  <sheetData>
    <row r="1" spans="1:14" s="5" customFormat="1" ht="15.75" x14ac:dyDescent="0.25">
      <c r="B1" s="12" t="s">
        <v>46</v>
      </c>
      <c r="C1" s="13" t="s">
        <v>145</v>
      </c>
      <c r="D1" s="4"/>
      <c r="E1" s="10"/>
      <c r="F1" s="19" t="str">
        <f>F3&amp;F5</f>
        <v>Market PotentialWA</v>
      </c>
      <c r="G1" s="10"/>
      <c r="H1" s="19" t="str">
        <f>H3&amp;H5</f>
        <v>Market PotentialID</v>
      </c>
      <c r="I1" s="10"/>
      <c r="J1" s="30"/>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15" x14ac:dyDescent="0.25">
      <c r="A7" s="19" t="str">
        <f>D7&amp;B7</f>
        <v>ResidentialSteady State Participation Rate</v>
      </c>
      <c r="B7" s="4" t="s">
        <v>78</v>
      </c>
      <c r="C7" s="4" t="s">
        <v>79</v>
      </c>
      <c r="D7" s="41" t="s">
        <v>13</v>
      </c>
      <c r="F7" s="434">
        <v>1.9E-3</v>
      </c>
      <c r="G7" s="435"/>
      <c r="H7" s="434"/>
      <c r="J7" s="72" t="s">
        <v>587</v>
      </c>
      <c r="L7" s="335" t="s">
        <v>152</v>
      </c>
      <c r="M7" s="331"/>
      <c r="N7" s="332"/>
    </row>
    <row r="8" spans="1:14" ht="15" x14ac:dyDescent="0.25">
      <c r="A8" s="19" t="str">
        <f t="shared" ref="A8:A10" si="0">D8&amp;B8</f>
        <v xml:space="preserve">ResidentialProgram ramp up period </v>
      </c>
      <c r="B8" s="4" t="s">
        <v>1</v>
      </c>
      <c r="C8" s="4" t="s">
        <v>2</v>
      </c>
      <c r="D8" s="4" t="str">
        <f>$D$7</f>
        <v>Residential</v>
      </c>
      <c r="F8" s="428">
        <v>3.5</v>
      </c>
      <c r="H8" s="428"/>
      <c r="J8" s="72"/>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83">
        <v>0.02</v>
      </c>
      <c r="H9" s="83"/>
      <c r="J9" s="72" t="s">
        <v>562</v>
      </c>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J10" s="433"/>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3.5" thickBot="1" x14ac:dyDescent="0.25">
      <c r="A12" s="19" t="str">
        <f t="shared" ref="A12:A37" si="1">D12&amp;B12</f>
        <v>ResidentialEvent Non-Performance Rate</v>
      </c>
      <c r="B12" s="4" t="s">
        <v>11</v>
      </c>
      <c r="C12" s="4" t="s">
        <v>12</v>
      </c>
      <c r="D12" s="4" t="str">
        <f>$D$7</f>
        <v>Residential</v>
      </c>
      <c r="F12" s="83">
        <v>0</v>
      </c>
      <c r="H12" s="83"/>
      <c r="J12" s="91"/>
    </row>
    <row r="13" spans="1:14" ht="15" x14ac:dyDescent="0.25">
      <c r="A13" s="19" t="str">
        <f t="shared" si="1"/>
        <v>ResidentialPer Customer Summer Peak Reduction (%)</v>
      </c>
      <c r="B13" s="4" t="s">
        <v>18</v>
      </c>
      <c r="C13" s="4" t="s">
        <v>19</v>
      </c>
      <c r="D13" s="4" t="str">
        <f>$D$7</f>
        <v>Residential</v>
      </c>
      <c r="F13" s="83">
        <v>8.2000000000000003E-2</v>
      </c>
      <c r="H13" s="83"/>
      <c r="J13" s="72" t="s">
        <v>561</v>
      </c>
      <c r="L13" s="328" t="s">
        <v>489</v>
      </c>
      <c r="M13" s="329" t="s">
        <v>151</v>
      </c>
      <c r="N13" s="330" t="s">
        <v>152</v>
      </c>
    </row>
    <row r="14" spans="1:14" ht="15" x14ac:dyDescent="0.25">
      <c r="A14" s="19" t="str">
        <f>D14&amp;B14</f>
        <v>ResidentialPer Customer Summer Peak Reduction (kW)</v>
      </c>
      <c r="B14" s="4" t="s">
        <v>20</v>
      </c>
      <c r="C14" s="4" t="s">
        <v>91</v>
      </c>
      <c r="D14" s="4" t="str">
        <f>$D$7</f>
        <v>Residential</v>
      </c>
      <c r="F14" s="86">
        <v>0</v>
      </c>
      <c r="H14" s="86"/>
      <c r="J14" s="72"/>
      <c r="L14" s="366" t="s">
        <v>471</v>
      </c>
      <c r="M14" s="423" t="e">
        <f>IF(F14&gt;0,F14/INDEX($M$3:$M$6,MATCH($D14,$L$3:$L$6,0)),F13*INDEX($M$3:$M$6,MATCH($D14,$L$3:$L$6,0)))</f>
        <v>#REF!</v>
      </c>
      <c r="N14" s="424" t="e">
        <f>IF(H14&gt;0,H14/INDEX($M$8:$M$11,MATCH($D14,$L$8:$L$11,0)),H13*INDEX($M$8:$M$11,MATCH($D14,$L$8:$L$11,0)))</f>
        <v>#REF!</v>
      </c>
    </row>
    <row r="15" spans="1:14" ht="15.75" thickBot="1" x14ac:dyDescent="0.3">
      <c r="A15" s="19" t="str">
        <f t="shared" si="1"/>
        <v>ResidentialPer Customer Winter Peak Reduction (%)</v>
      </c>
      <c r="B15" s="4" t="s">
        <v>21</v>
      </c>
      <c r="C15" s="4" t="s">
        <v>19</v>
      </c>
      <c r="D15" s="4" t="str">
        <f>$D$7</f>
        <v>Residential</v>
      </c>
      <c r="F15" s="83">
        <v>7.0999999999999994E-2</v>
      </c>
      <c r="H15" s="83"/>
      <c r="J15" s="72" t="s">
        <v>561</v>
      </c>
      <c r="L15" s="368" t="s">
        <v>472</v>
      </c>
      <c r="M15" s="425" t="e">
        <f>IF(F16&gt;0,F16/INDEX($N$3:$N$6,MATCH($D16,$L$3:$L$6,0)),F15*INDEX($N$3:$N$6,MATCH($D16,$L$3:$L$6,0)))</f>
        <v>#REF!</v>
      </c>
      <c r="N15" s="426" t="e">
        <f>IF(H16&gt;0,H16/INDEX($N$8:$N$11,MATCH($D16,$L$8:$L$11,0)),H15*INDEX($N$8:$N$11,MATCH($D16,$L$8:$L$11,0)))</f>
        <v>#REF!</v>
      </c>
    </row>
    <row r="16" spans="1:14" x14ac:dyDescent="0.2">
      <c r="A16" s="19" t="str">
        <f t="shared" si="1"/>
        <v>ResidentialPer Customer Winter Peak Reduction (kW)</v>
      </c>
      <c r="B16" s="4" t="s">
        <v>22</v>
      </c>
      <c r="C16" s="4" t="s">
        <v>91</v>
      </c>
      <c r="D16" s="4" t="str">
        <f>$D$7</f>
        <v>Residential</v>
      </c>
      <c r="F16" s="86">
        <v>0</v>
      </c>
      <c r="H16" s="86"/>
      <c r="J16" s="192"/>
    </row>
    <row r="17" spans="1:22" x14ac:dyDescent="0.2">
      <c r="A17" s="19" t="str">
        <f t="shared" si="1"/>
        <v/>
      </c>
    </row>
    <row r="18" spans="1:22" ht="15" customHeight="1" x14ac:dyDescent="0.2">
      <c r="A18" s="19"/>
      <c r="B18" s="7" t="s">
        <v>48</v>
      </c>
      <c r="C18" s="8"/>
      <c r="D18" s="8"/>
      <c r="F18" s="8"/>
      <c r="H18" s="8"/>
      <c r="J18" s="9"/>
      <c r="L18" s="76" t="s">
        <v>567</v>
      </c>
    </row>
    <row r="19" spans="1:22" ht="13.5" customHeight="1" x14ac:dyDescent="0.2">
      <c r="A19" s="19" t="str">
        <f t="shared" si="1"/>
        <v>ResidentialProgram Development Cost</v>
      </c>
      <c r="B19" s="4" t="s">
        <v>40</v>
      </c>
      <c r="C19" s="4" t="s">
        <v>41</v>
      </c>
      <c r="D19" s="4" t="str">
        <f>D20</f>
        <v>Residential</v>
      </c>
      <c r="F19" s="87">
        <f>$O$26*INDEX($P$28:$Q$33,MATCH($D19,$O$28:$O$33,0),MATCH(F$5,$P$27:$Q$27,0))</f>
        <v>898030.78053560923</v>
      </c>
      <c r="H19" s="87"/>
      <c r="J19" s="91"/>
      <c r="L19" s="141" t="s">
        <v>565</v>
      </c>
      <c r="M19" s="422">
        <f>110000/791119</f>
        <v>0.13904355729036971</v>
      </c>
      <c r="O19" s="64" t="s">
        <v>326</v>
      </c>
      <c r="P19" s="64"/>
      <c r="Q19" s="64"/>
      <c r="R19" s="64"/>
    </row>
    <row r="20" spans="1:22" ht="13.5" customHeight="1" x14ac:dyDescent="0.2">
      <c r="A20" s="19" t="str">
        <f>D20&amp;B20</f>
        <v>ResidentialProgram Development Cost (per MW basis)</v>
      </c>
      <c r="B20" s="4" t="s">
        <v>134</v>
      </c>
      <c r="C20" s="4" t="str">
        <f>C22</f>
        <v>$/MW @meter</v>
      </c>
      <c r="D20" s="4" t="str">
        <f>D21</f>
        <v>Residential</v>
      </c>
      <c r="F20" s="115" t="str">
        <f>IFERROR(F19/INDEX(#REF!,MATCH($D20,$O$28:$O$32,0),MATCH(F$5,#REF!,0)),"-")</f>
        <v>-</v>
      </c>
      <c r="G20" s="116"/>
      <c r="H20" s="115"/>
      <c r="J20" s="91"/>
      <c r="L20" s="141" t="s">
        <v>564</v>
      </c>
      <c r="M20" s="422">
        <f>92455/791119</f>
        <v>0.11686610990255575</v>
      </c>
      <c r="O20" s="64"/>
      <c r="P20" s="64"/>
      <c r="Q20" s="64"/>
      <c r="R20" s="64"/>
    </row>
    <row r="21" spans="1:22" ht="13.5" customHeight="1" x14ac:dyDescent="0.2">
      <c r="A21" s="19" t="str">
        <f t="shared" si="1"/>
        <v>ResidentialAnnual Program Administration Cost</v>
      </c>
      <c r="B21" s="4" t="s">
        <v>4</v>
      </c>
      <c r="C21" s="4" t="s">
        <v>28</v>
      </c>
      <c r="D21" s="4" t="str">
        <f t="shared" ref="D21:D37" si="2">$D$7</f>
        <v>Residential</v>
      </c>
      <c r="F21" s="87">
        <f>$O$24*INDEX($P$28:$Q$33,MATCH($D21,$O$28:$O$33,0),MATCH(F$5,$P$27:$Q$27,0))</f>
        <v>29934.359351186973</v>
      </c>
      <c r="H21" s="87"/>
      <c r="J21" s="91"/>
      <c r="L21" s="141" t="s">
        <v>563</v>
      </c>
      <c r="M21" s="422">
        <f>72000/791119</f>
        <v>9.1010328408241997E-2</v>
      </c>
      <c r="O21" s="64" t="s">
        <v>551</v>
      </c>
      <c r="P21" s="64"/>
      <c r="Q21" s="64"/>
      <c r="R21" s="64"/>
    </row>
    <row r="22" spans="1:22" ht="13.5" customHeight="1" x14ac:dyDescent="0.2">
      <c r="A22" s="19" t="str">
        <f t="shared" si="1"/>
        <v>ResidentialAnnual Program Administration Cost (per MW basis)</v>
      </c>
      <c r="B22" s="4" t="s">
        <v>89</v>
      </c>
      <c r="C22" s="4" t="s">
        <v>94</v>
      </c>
      <c r="D22" s="4" t="str">
        <f t="shared" si="2"/>
        <v>Residential</v>
      </c>
      <c r="F22" s="115" t="str">
        <f>IFERROR(F21/INDEX(#REF!,MATCH($D22,$O$28:$O$32,0),MATCH(F$5,#REF!,0)),"-")</f>
        <v>-</v>
      </c>
      <c r="H22" s="115"/>
      <c r="J22" s="91"/>
      <c r="O22" s="64"/>
      <c r="P22" s="64"/>
      <c r="Q22" s="64"/>
      <c r="R22" s="64"/>
      <c r="V22" s="59"/>
    </row>
    <row r="23" spans="1:22" ht="13.5" customHeight="1" x14ac:dyDescent="0.25">
      <c r="A23" s="19" t="str">
        <f t="shared" si="1"/>
        <v>ResidentialPer Customer Annual Marketing/Recruitment Cost</v>
      </c>
      <c r="B23" s="4" t="s">
        <v>35</v>
      </c>
      <c r="C23" s="4" t="s">
        <v>36</v>
      </c>
      <c r="D23" s="4" t="str">
        <f t="shared" si="2"/>
        <v>Residential</v>
      </c>
      <c r="F23" s="87">
        <v>50</v>
      </c>
      <c r="H23" s="87"/>
      <c r="J23" s="91"/>
      <c r="O23" s="65" t="s">
        <v>111</v>
      </c>
      <c r="P23" s="66"/>
      <c r="Q23" s="64"/>
      <c r="R23" s="64"/>
      <c r="V23" s="59"/>
    </row>
    <row r="24" spans="1:22" ht="13.5" customHeight="1" x14ac:dyDescent="0.25">
      <c r="A24" s="19" t="str">
        <f t="shared" si="1"/>
        <v>ResidentialAnnual O&amp;M Cost</v>
      </c>
      <c r="B24" s="4" t="s">
        <v>27</v>
      </c>
      <c r="C24" s="4" t="s">
        <v>5</v>
      </c>
      <c r="D24" s="4" t="str">
        <f t="shared" si="2"/>
        <v>Residential</v>
      </c>
      <c r="F24" s="87">
        <v>0</v>
      </c>
      <c r="H24" s="87"/>
      <c r="J24" s="91"/>
      <c r="O24" s="388">
        <f>INDEX('Admin Costs and Asmptns.'!$D$14:$D$28,MATCH(IF(LEFT($C$1,9)="Ancillary","Ancillary Services",IF(LEFT($C$1,9)="CTA-2045 ", "CTA-2045 ",IF(LEFT($C$1,9)="Time-of-u","Time-of-use Rates",$C$1))),'Admin Costs and Asmptns.'!$B$14:$B$28,0))</f>
        <v>50000</v>
      </c>
      <c r="P24" s="64"/>
      <c r="Q24" s="66"/>
      <c r="R24" s="66"/>
      <c r="V24" s="59"/>
    </row>
    <row r="25" spans="1:22" x14ac:dyDescent="0.2">
      <c r="A25" s="19" t="str">
        <f t="shared" si="1"/>
        <v>ResidentialAnnual O&amp;M Cost per MW</v>
      </c>
      <c r="B25" s="4" t="s">
        <v>88</v>
      </c>
      <c r="C25" s="4" t="s">
        <v>94</v>
      </c>
      <c r="D25" s="4" t="str">
        <f t="shared" si="2"/>
        <v>Residential</v>
      </c>
      <c r="F25" s="87">
        <v>0</v>
      </c>
      <c r="H25" s="87"/>
      <c r="J25" s="91"/>
      <c r="O25" s="65" t="s">
        <v>112</v>
      </c>
      <c r="P25" s="64"/>
      <c r="Q25" s="64"/>
      <c r="R25" s="64"/>
    </row>
    <row r="26" spans="1:22" x14ac:dyDescent="0.2">
      <c r="A26" s="19" t="str">
        <f t="shared" si="1"/>
        <v>ResidentialCost of Equip + Install</v>
      </c>
      <c r="B26" s="4" t="s">
        <v>29</v>
      </c>
      <c r="C26" s="4" t="s">
        <v>30</v>
      </c>
      <c r="D26" s="4" t="str">
        <f t="shared" si="2"/>
        <v>Residential</v>
      </c>
      <c r="F26" s="87">
        <f>'DLC Smart Thermostats - Cooling'!$F$26*N17</f>
        <v>0</v>
      </c>
      <c r="H26" s="87"/>
      <c r="J26" s="91" t="s">
        <v>160</v>
      </c>
      <c r="K26" s="61"/>
      <c r="O26" s="388">
        <f>INDEX('Admin Costs and Asmptns.'!$E$14:$E$28,MATCH(IF(LEFT($C$1,9)="Ancillary","Ancillary Services",IF(LEFT($C$1,9)="CTA-2045 ", "CTA-2045 ",IF(LEFT($C$1,9)="Time-of-u","Time-of-use Rates",$C$1))),'Admin Costs and Asmptns.'!$B$14:$B$28,0))</f>
        <v>1500000</v>
      </c>
      <c r="P26" s="64"/>
      <c r="Q26" s="64"/>
      <c r="R26" s="64"/>
      <c r="V26" s="17"/>
    </row>
    <row r="27" spans="1:22" ht="15" x14ac:dyDescent="0.25">
      <c r="A27" s="19" t="str">
        <f t="shared" si="1"/>
        <v>ResidentialCost of Equip + Install (per kW basis)</v>
      </c>
      <c r="B27" s="4" t="s">
        <v>90</v>
      </c>
      <c r="C27" s="4" t="s">
        <v>92</v>
      </c>
      <c r="D27" s="4" t="str">
        <f t="shared" si="2"/>
        <v>Residential</v>
      </c>
      <c r="F27" s="87">
        <v>0</v>
      </c>
      <c r="H27" s="87"/>
      <c r="J27" s="91"/>
      <c r="O27" s="64"/>
      <c r="P27" s="64" t="s">
        <v>151</v>
      </c>
      <c r="Q27" s="64" t="s">
        <v>152</v>
      </c>
      <c r="R27" s="64"/>
      <c r="S27" s="137"/>
      <c r="T27" s="137"/>
      <c r="U27" s="137"/>
    </row>
    <row r="28" spans="1:22" ht="12.75" customHeight="1" x14ac:dyDescent="0.25">
      <c r="A28" s="19" t="str">
        <f t="shared" si="1"/>
        <v>ResidentialAMI Cost</v>
      </c>
      <c r="B28" s="4" t="s">
        <v>23</v>
      </c>
      <c r="C28" s="4" t="s">
        <v>87</v>
      </c>
      <c r="D28" s="4" t="str">
        <f t="shared" si="2"/>
        <v>Residential</v>
      </c>
      <c r="F28" s="87">
        <v>0</v>
      </c>
      <c r="H28" s="87"/>
      <c r="J28" s="72" t="s">
        <v>161</v>
      </c>
      <c r="O28" s="64" t="s">
        <v>13</v>
      </c>
      <c r="P28" s="129" cm="1">
        <f t="array" ref="P28">INDEX('Admin Costs and Asmptns.'!$C$39:$K$70,MATCH($C$1,'Admin Costs and Asmptns.'!$B$39:$B$70,0),MATCH(P$27&amp;"_"&amp;$O28,'Admin Costs and Asmptns.'!$C$37:$K$37&amp;"_"&amp;'Admin Costs and Asmptns.'!$C$38:$K$38,0))</f>
        <v>0.59868718702373946</v>
      </c>
      <c r="Q28" s="129" cm="1">
        <f t="array" ref="Q28">INDEX('Admin Costs and Asmptns.'!$C$39:$K$70,MATCH($C$1,'Admin Costs and Asmptns.'!$B$39:$B$70,0),MATCH(Q$27&amp;"_"&amp;$O28,'Admin Costs and Asmptns.'!$C$37:$K$37&amp;"_"&amp;'Admin Costs and Asmptns.'!$C$38:$K$38,0))</f>
        <v>0.29711700102887395</v>
      </c>
      <c r="R28" s="129"/>
      <c r="S28" s="137"/>
      <c r="T28" s="138"/>
      <c r="U28" s="138"/>
      <c r="V28" s="59"/>
    </row>
    <row r="29" spans="1:22" ht="15" x14ac:dyDescent="0.25">
      <c r="A29" s="19" t="str">
        <f t="shared" si="1"/>
        <v>ResidentialSummer DR Event Hours</v>
      </c>
      <c r="B29" s="4" t="s">
        <v>24</v>
      </c>
      <c r="C29" s="4" t="s">
        <v>25</v>
      </c>
      <c r="D29" s="4" t="str">
        <f t="shared" si="2"/>
        <v>Residential</v>
      </c>
      <c r="F29" s="88">
        <f>4*20/2</f>
        <v>40</v>
      </c>
      <c r="H29" s="88"/>
      <c r="J29" s="72" t="s">
        <v>569</v>
      </c>
      <c r="O29" s="64" t="s">
        <v>232</v>
      </c>
      <c r="P29" s="129" cm="1">
        <f t="array" ref="P29">INDEX('Admin Costs and Asmptns.'!$C$39:$K$70,MATCH($C$1,'Admin Costs and Asmptns.'!$B$39:$B$70,0),MATCH(P$27&amp;"_"&amp;$O29,'Admin Costs and Asmptns.'!$C$37:$K$37&amp;"_"&amp;'Admin Costs and Asmptns.'!$C$38:$K$38,0))</f>
        <v>7.0962852012203689E-2</v>
      </c>
      <c r="Q29" s="129" cm="1">
        <f t="array" ref="Q29">INDEX('Admin Costs and Asmptns.'!$C$39:$K$70,MATCH($C$1,'Admin Costs and Asmptns.'!$B$39:$B$70,0),MATCH(Q$27&amp;"_"&amp;$O29,'Admin Costs and Asmptns.'!$C$37:$K$37&amp;"_"&amp;'Admin Costs and Asmptns.'!$C$38:$K$38,0))</f>
        <v>3.3232959935182993E-2</v>
      </c>
      <c r="R29" s="129"/>
      <c r="S29" s="137"/>
      <c r="T29" s="138"/>
      <c r="U29" s="138"/>
      <c r="V29" s="59"/>
    </row>
    <row r="30" spans="1:22" ht="15" x14ac:dyDescent="0.25">
      <c r="A30" s="19" t="str">
        <f t="shared" si="1"/>
        <v>ResidentialWinter DR Event Hours</v>
      </c>
      <c r="B30" s="4" t="s">
        <v>26</v>
      </c>
      <c r="C30" s="4" t="s">
        <v>25</v>
      </c>
      <c r="D30" s="4" t="str">
        <f t="shared" si="2"/>
        <v>Residential</v>
      </c>
      <c r="F30" s="88">
        <f>4*20/2</f>
        <v>40</v>
      </c>
      <c r="H30" s="88"/>
      <c r="J30" s="72" t="s">
        <v>569</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c r="S30" s="137"/>
      <c r="T30" s="138"/>
      <c r="U30" s="138"/>
      <c r="V30" s="59"/>
    </row>
    <row r="31" spans="1:22" ht="15" x14ac:dyDescent="0.25">
      <c r="A31" s="19" t="str">
        <f t="shared" si="1"/>
        <v>ResidentialPer kW Annual Incentive</v>
      </c>
      <c r="B31" s="4" t="s">
        <v>37</v>
      </c>
      <c r="C31" s="4" t="s">
        <v>93</v>
      </c>
      <c r="D31" s="4" t="str">
        <f t="shared" si="2"/>
        <v>Residential</v>
      </c>
      <c r="F31" s="87">
        <v>0</v>
      </c>
      <c r="H31" s="87"/>
      <c r="J31" s="91"/>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c r="S31" s="137"/>
      <c r="T31" s="138"/>
      <c r="U31" s="138"/>
    </row>
    <row r="32" spans="1:22" x14ac:dyDescent="0.2">
      <c r="A32" s="19" t="str">
        <f t="shared" si="1"/>
        <v>ResidentialPer kWh Annual Incentive</v>
      </c>
      <c r="B32" s="4" t="s">
        <v>38</v>
      </c>
      <c r="C32" s="4" t="s">
        <v>95</v>
      </c>
      <c r="D32" s="4" t="str">
        <f t="shared" si="2"/>
        <v>Residential</v>
      </c>
      <c r="F32" s="87">
        <v>0</v>
      </c>
      <c r="G32" s="69"/>
      <c r="H32" s="87"/>
      <c r="I32" s="69"/>
      <c r="J32" s="91"/>
      <c r="O32" s="64"/>
      <c r="P32" s="67"/>
      <c r="Q32" s="67"/>
      <c r="R32" s="67"/>
      <c r="T32" s="17"/>
      <c r="U32" s="17"/>
      <c r="V32" s="17"/>
    </row>
    <row r="33" spans="1:18" ht="12.75" customHeight="1" x14ac:dyDescent="0.2">
      <c r="A33" s="19" t="str">
        <f t="shared" si="1"/>
        <v>ResidentialPer Participant Annual Incentive</v>
      </c>
      <c r="B33" s="4" t="s">
        <v>39</v>
      </c>
      <c r="C33" s="4" t="s">
        <v>5</v>
      </c>
      <c r="D33" s="4" t="str">
        <f t="shared" si="2"/>
        <v>Residential</v>
      </c>
      <c r="F33" s="87">
        <v>0</v>
      </c>
      <c r="H33" s="87"/>
      <c r="J33" s="72" t="s">
        <v>163</v>
      </c>
      <c r="K33" s="61"/>
      <c r="O33" s="64" t="s">
        <v>123</v>
      </c>
      <c r="P33" s="181">
        <f>SUM(P28:P31)</f>
        <v>0.66965003903594311</v>
      </c>
      <c r="Q33" s="181">
        <f>SUM(Q28:Q31)</f>
        <v>0.33034996096405694</v>
      </c>
      <c r="R33" s="181">
        <f>SUM(P33:Q33)</f>
        <v>1</v>
      </c>
    </row>
    <row r="34" spans="1:18" ht="15" x14ac:dyDescent="0.25">
      <c r="A34" s="19" t="str">
        <f t="shared" si="1"/>
        <v>ResidentialProgram Life</v>
      </c>
      <c r="B34" s="4" t="s">
        <v>42</v>
      </c>
      <c r="C34" s="4" t="s">
        <v>43</v>
      </c>
      <c r="D34" s="4" t="str">
        <f t="shared" si="2"/>
        <v>Residential</v>
      </c>
      <c r="F34" s="93">
        <v>10</v>
      </c>
      <c r="H34" s="93"/>
      <c r="J34" s="72"/>
    </row>
    <row r="35" spans="1:18" ht="15" x14ac:dyDescent="0.25">
      <c r="A35" s="19" t="str">
        <f t="shared" si="1"/>
        <v>ResidentialProgram Start Year</v>
      </c>
      <c r="B35" s="4" t="s">
        <v>44</v>
      </c>
      <c r="C35" s="4" t="s">
        <v>45</v>
      </c>
      <c r="D35" s="4" t="str">
        <f t="shared" si="2"/>
        <v>Residential</v>
      </c>
      <c r="F35" s="93">
        <v>2024</v>
      </c>
      <c r="H35" s="93"/>
      <c r="J35" s="72"/>
      <c r="O35" s="99"/>
      <c r="P35" s="99"/>
      <c r="Q35" s="100"/>
    </row>
    <row r="36" spans="1:18" x14ac:dyDescent="0.2">
      <c r="A36" s="19" t="str">
        <f t="shared" si="1"/>
        <v>ResidentialDe-rate</v>
      </c>
      <c r="B36" s="4" t="s">
        <v>31</v>
      </c>
      <c r="C36" s="4" t="s">
        <v>32</v>
      </c>
      <c r="D36" s="4" t="str">
        <f t="shared" si="2"/>
        <v>Residential</v>
      </c>
      <c r="F36" s="90">
        <v>1</v>
      </c>
      <c r="H36" s="90"/>
      <c r="J36" s="91"/>
      <c r="O36" s="99"/>
      <c r="P36" s="99"/>
      <c r="Q36" s="100"/>
    </row>
    <row r="37" spans="1:18" x14ac:dyDescent="0.2">
      <c r="A37" s="19" t="str">
        <f t="shared" si="1"/>
        <v>ResidentialNet to Gross Ratio (free ridership)</v>
      </c>
      <c r="B37" s="4" t="s">
        <v>33</v>
      </c>
      <c r="C37" s="4" t="s">
        <v>34</v>
      </c>
      <c r="D37" s="4" t="str">
        <f t="shared" si="2"/>
        <v>Residential</v>
      </c>
      <c r="F37" s="90">
        <v>1</v>
      </c>
      <c r="H37" s="90"/>
      <c r="J37" s="91"/>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ht="15" x14ac:dyDescent="0.2">
      <c r="B46" s="7" t="s">
        <v>76</v>
      </c>
      <c r="C46" s="8"/>
      <c r="D46" s="8"/>
      <c r="F46" s="8"/>
      <c r="H46" s="8"/>
      <c r="J46" s="9"/>
    </row>
    <row r="47" spans="1:18" ht="15.75" x14ac:dyDescent="0.25">
      <c r="A47" s="19" t="str">
        <f>D47&amp;B47</f>
        <v>General ServiceSteady State Participation Rate</v>
      </c>
      <c r="B47" s="4" t="s">
        <v>78</v>
      </c>
      <c r="C47" s="4" t="s">
        <v>79</v>
      </c>
      <c r="D47" s="41" t="s">
        <v>232</v>
      </c>
      <c r="F47" s="434">
        <v>1.9E-3</v>
      </c>
      <c r="G47" s="435"/>
      <c r="H47" s="434"/>
      <c r="J47" s="91" t="str">
        <f>J7</f>
        <v>Modified for pilot scope</v>
      </c>
      <c r="L47" s="5"/>
    </row>
    <row r="48" spans="1:18" x14ac:dyDescent="0.2">
      <c r="A48" s="19" t="str">
        <f>D48&amp;B48</f>
        <v xml:space="preserve">General ServiceProgram ramp up period </v>
      </c>
      <c r="B48" s="4" t="s">
        <v>1</v>
      </c>
      <c r="C48" s="4" t="s">
        <v>2</v>
      </c>
      <c r="D48" s="4" t="str">
        <f>$D$47</f>
        <v>General Service</v>
      </c>
      <c r="F48" s="428">
        <f>$F8</f>
        <v>3.5</v>
      </c>
      <c r="H48" s="428"/>
      <c r="J48" s="85" t="s">
        <v>125</v>
      </c>
    </row>
    <row r="49" spans="1:14" x14ac:dyDescent="0.2">
      <c r="A49" s="19" t="str">
        <f>D49&amp;B49</f>
        <v>General ServiceProgram Dropout Rate (Attrition)</v>
      </c>
      <c r="B49" s="4" t="s">
        <v>75</v>
      </c>
      <c r="C49" s="4" t="s">
        <v>80</v>
      </c>
      <c r="D49" s="4" t="str">
        <f>$D$47</f>
        <v>General Service</v>
      </c>
      <c r="F49" s="83">
        <v>0.01</v>
      </c>
      <c r="H49" s="83"/>
      <c r="J49" s="91" t="s">
        <v>129</v>
      </c>
      <c r="L49" s="118"/>
    </row>
    <row r="50" spans="1:14" x14ac:dyDescent="0.2">
      <c r="A50" s="19" t="str">
        <f>D50&amp;B50</f>
        <v/>
      </c>
      <c r="L50" s="118"/>
    </row>
    <row r="51" spans="1:14" ht="15" x14ac:dyDescent="0.2">
      <c r="A51" s="19"/>
      <c r="B51" s="7" t="s">
        <v>47</v>
      </c>
      <c r="C51" s="8"/>
      <c r="D51" s="8"/>
      <c r="F51" s="8"/>
      <c r="H51" s="8"/>
      <c r="J51" s="9"/>
    </row>
    <row r="52" spans="1:14" ht="13.5" thickBot="1" x14ac:dyDescent="0.25">
      <c r="A52" s="19" t="str">
        <f t="shared" ref="A52:A57" si="3">D52&amp;B52</f>
        <v>General ServiceEvent Non-Performance Rate</v>
      </c>
      <c r="B52" s="4" t="s">
        <v>11</v>
      </c>
      <c r="C52" s="4" t="s">
        <v>12</v>
      </c>
      <c r="D52" s="4" t="str">
        <f>$D$47</f>
        <v>General Service</v>
      </c>
      <c r="F52" s="83">
        <v>0</v>
      </c>
      <c r="H52" s="83"/>
      <c r="J52" s="91"/>
    </row>
    <row r="53" spans="1:14" ht="15" x14ac:dyDescent="0.25">
      <c r="A53" s="19" t="str">
        <f t="shared" si="3"/>
        <v>General ServicePer Customer Summer Peak Reduction (%)</v>
      </c>
      <c r="B53" s="4" t="s">
        <v>18</v>
      </c>
      <c r="C53" s="4" t="s">
        <v>19</v>
      </c>
      <c r="D53" s="4" t="str">
        <f>$D$47</f>
        <v>General Service</v>
      </c>
      <c r="F53" s="83">
        <f>F13/2</f>
        <v>4.1000000000000002E-2</v>
      </c>
      <c r="H53" s="83"/>
      <c r="J53" s="4" t="s">
        <v>568</v>
      </c>
      <c r="L53" s="328" t="s">
        <v>489</v>
      </c>
      <c r="M53" s="329" t="s">
        <v>151</v>
      </c>
      <c r="N53" s="330" t="s">
        <v>152</v>
      </c>
    </row>
    <row r="54" spans="1:14" ht="15" x14ac:dyDescent="0.25">
      <c r="A54" s="19" t="str">
        <f t="shared" si="3"/>
        <v>General ServicePer Customer Summer Peak Reduction (kW)</v>
      </c>
      <c r="B54" s="4" t="s">
        <v>20</v>
      </c>
      <c r="C54" s="4" t="s">
        <v>91</v>
      </c>
      <c r="D54" s="4" t="str">
        <f>$D$47</f>
        <v>General Service</v>
      </c>
      <c r="F54" s="86">
        <v>0</v>
      </c>
      <c r="H54" s="86"/>
      <c r="L54" s="366" t="s">
        <v>471</v>
      </c>
      <c r="M54" s="358" t="e">
        <f>IF(F54&gt;0,F54/INDEX($M$3:$M$6,MATCH($D54,$L$3:$L$6,0)),F53*INDEX($M$3:$M$6,MATCH($D54,$L$3:$L$6,0)))</f>
        <v>#REF!</v>
      </c>
      <c r="N54" s="359" t="e">
        <f>IF(H54&gt;0,H54/INDEX($M$8:$M$11,MATCH($D54,$L$8:$L$11,0)),H53*INDEX($M$8:$M$11,MATCH($D54,$L$8:$L$11,0)))</f>
        <v>#REF!</v>
      </c>
    </row>
    <row r="55" spans="1:14" ht="15.75" thickBot="1" x14ac:dyDescent="0.3">
      <c r="A55" s="19" t="str">
        <f t="shared" si="3"/>
        <v>General ServicePer Customer Winter Peak Reduction (%)</v>
      </c>
      <c r="B55" s="4" t="s">
        <v>21</v>
      </c>
      <c r="C55" s="4" t="s">
        <v>19</v>
      </c>
      <c r="D55" s="4" t="str">
        <f>$D$47</f>
        <v>General Service</v>
      </c>
      <c r="F55" s="83">
        <f>F15/2</f>
        <v>3.5499999999999997E-2</v>
      </c>
      <c r="H55" s="83"/>
      <c r="J55" s="4" t="s">
        <v>568</v>
      </c>
      <c r="L55" s="368" t="s">
        <v>472</v>
      </c>
      <c r="M55" s="371" t="e">
        <f>IF(F56&gt;0,F56/INDEX($N$3:$N$6,MATCH($D56,$L$3:$L$6,0)),F55*INDEX($N$3:$N$6,MATCH($D56,$L$3:$L$6,0)))</f>
        <v>#REF!</v>
      </c>
      <c r="N55" s="372" t="e">
        <f>IF(H56&gt;0,H56/INDEX($N$8:$N$11,MATCH($D56,$L$8:$L$11,0)),H55*INDEX($N$8:$N$11,MATCH($D56,$L$8:$L$11,0)))</f>
        <v>#REF!</v>
      </c>
    </row>
    <row r="56" spans="1:14" x14ac:dyDescent="0.2">
      <c r="A56" s="19" t="str">
        <f t="shared" si="3"/>
        <v>General ServicePer Customer Winter Peak Reduction (kW)</v>
      </c>
      <c r="B56" s="4" t="s">
        <v>22</v>
      </c>
      <c r="C56" s="4" t="s">
        <v>91</v>
      </c>
      <c r="D56" s="4" t="str">
        <f>$D$47</f>
        <v>General Service</v>
      </c>
      <c r="F56" s="86">
        <v>0</v>
      </c>
      <c r="H56" s="86"/>
      <c r="J56" s="192"/>
      <c r="L56" s="118"/>
    </row>
    <row r="57" spans="1:14" x14ac:dyDescent="0.2">
      <c r="A57" s="19" t="str">
        <f t="shared" si="3"/>
        <v/>
      </c>
      <c r="M57" s="63"/>
      <c r="N57" s="63"/>
    </row>
    <row r="58" spans="1:14" ht="15" x14ac:dyDescent="0.2">
      <c r="A58" s="19"/>
      <c r="B58" s="7" t="s">
        <v>48</v>
      </c>
      <c r="C58" s="8"/>
      <c r="D58" s="8"/>
      <c r="F58" s="8"/>
      <c r="H58" s="8"/>
      <c r="J58" s="9"/>
    </row>
    <row r="59" spans="1:14" x14ac:dyDescent="0.2">
      <c r="A59" s="19" t="str">
        <f t="shared" ref="A59:A77" si="4">D59&amp;B59</f>
        <v>General ServiceProgram Development Cost</v>
      </c>
      <c r="B59" s="4" t="s">
        <v>40</v>
      </c>
      <c r="C59" s="4" t="s">
        <v>41</v>
      </c>
      <c r="D59" s="4" t="str">
        <f t="shared" ref="D59:D77" si="5">$D$47</f>
        <v>General Service</v>
      </c>
      <c r="F59" s="87">
        <f>$O$26*INDEX($P$28:$Q$33,MATCH($D59,$O$28:$O$33,0),MATCH(F$5,$P$27:$Q$27,0))</f>
        <v>106444.27801830553</v>
      </c>
      <c r="H59" s="87"/>
      <c r="J59" s="191"/>
    </row>
    <row r="60" spans="1:14" x14ac:dyDescent="0.2">
      <c r="A60" s="19" t="str">
        <f>D60&amp;B60</f>
        <v>General ServiceProgram Development Cost (per MW basis)</v>
      </c>
      <c r="B60" s="4" t="s">
        <v>134</v>
      </c>
      <c r="C60" s="4" t="str">
        <f>C62</f>
        <v>$/MW @meter</v>
      </c>
      <c r="D60" s="4" t="str">
        <f t="shared" si="5"/>
        <v>General Service</v>
      </c>
      <c r="F60" s="115" t="str">
        <f>IFERROR(F59/INDEX(#REF!,MATCH($D60,$O$28:$O$32,0),MATCH(F$5,#REF!,0)),"-")</f>
        <v>-</v>
      </c>
      <c r="G60" s="116"/>
      <c r="H60" s="115"/>
      <c r="I60" s="116"/>
      <c r="J60" s="191"/>
    </row>
    <row r="61" spans="1:14" x14ac:dyDescent="0.2">
      <c r="A61" s="19" t="str">
        <f t="shared" si="4"/>
        <v>General ServiceAnnual Program Administration Cost</v>
      </c>
      <c r="B61" s="4" t="s">
        <v>4</v>
      </c>
      <c r="C61" s="4" t="s">
        <v>28</v>
      </c>
      <c r="D61" s="4" t="str">
        <f t="shared" si="5"/>
        <v>General Service</v>
      </c>
      <c r="F61" s="87">
        <f>$O$24*INDEX($P$28:$Q$33,MATCH($D61,$O$28:$O$33,0),MATCH(F$5,$P$27:$Q$27,0))</f>
        <v>3548.1426006101847</v>
      </c>
      <c r="H61" s="87"/>
      <c r="J61" s="191"/>
    </row>
    <row r="62" spans="1:14" x14ac:dyDescent="0.2">
      <c r="A62" s="19" t="str">
        <f t="shared" si="4"/>
        <v>General ServiceAnnual Program Administration Cost (per MW basis)</v>
      </c>
      <c r="B62" s="4" t="s">
        <v>89</v>
      </c>
      <c r="C62" s="4" t="s">
        <v>94</v>
      </c>
      <c r="D62" s="4" t="str">
        <f t="shared" si="5"/>
        <v>General Service</v>
      </c>
      <c r="F62" s="115" t="str">
        <f>IFERROR(F61/INDEX(#REF!,MATCH($D62,$O$28:$O$32,0),MATCH(F$5,#REF!,0)),"-")</f>
        <v>-</v>
      </c>
      <c r="G62" s="116"/>
      <c r="H62" s="115"/>
      <c r="I62" s="116"/>
      <c r="J62" s="191"/>
    </row>
    <row r="63" spans="1:14" x14ac:dyDescent="0.2">
      <c r="A63" s="19" t="str">
        <f t="shared" si="4"/>
        <v>General ServicePer Customer Annual Marketing/Recruitment Cost</v>
      </c>
      <c r="B63" s="4" t="s">
        <v>35</v>
      </c>
      <c r="C63" s="4" t="s">
        <v>36</v>
      </c>
      <c r="D63" s="4" t="str">
        <f t="shared" si="5"/>
        <v>General Service</v>
      </c>
      <c r="F63" s="87">
        <v>50</v>
      </c>
      <c r="H63" s="87"/>
      <c r="J63" s="91"/>
    </row>
    <row r="64" spans="1:14" x14ac:dyDescent="0.2">
      <c r="A64" s="19" t="str">
        <f t="shared" si="4"/>
        <v>General ServiceAnnual O&amp;M Cost</v>
      </c>
      <c r="B64" s="4" t="s">
        <v>27</v>
      </c>
      <c r="C64" s="4" t="s">
        <v>5</v>
      </c>
      <c r="D64" s="4" t="str">
        <f t="shared" si="5"/>
        <v>General Service</v>
      </c>
      <c r="F64" s="87">
        <v>0</v>
      </c>
      <c r="H64" s="87"/>
      <c r="J64" s="91"/>
    </row>
    <row r="65" spans="1:10" x14ac:dyDescent="0.2">
      <c r="A65" s="19" t="str">
        <f t="shared" si="4"/>
        <v>General ServiceAnnual O&amp;M Cost per MW</v>
      </c>
      <c r="B65" s="4" t="s">
        <v>88</v>
      </c>
      <c r="C65" s="4" t="s">
        <v>94</v>
      </c>
      <c r="D65" s="4" t="str">
        <f t="shared" si="5"/>
        <v>General Service</v>
      </c>
      <c r="F65" s="87">
        <v>0</v>
      </c>
      <c r="H65" s="87"/>
      <c r="J65" s="91"/>
    </row>
    <row r="66" spans="1:10" x14ac:dyDescent="0.2">
      <c r="A66" s="19" t="str">
        <f t="shared" si="4"/>
        <v>General ServiceCost of Equip + Install</v>
      </c>
      <c r="B66" s="4" t="s">
        <v>29</v>
      </c>
      <c r="C66" s="4" t="s">
        <v>30</v>
      </c>
      <c r="D66" s="4" t="str">
        <f t="shared" si="5"/>
        <v>General Service</v>
      </c>
      <c r="F66" s="87">
        <f>$F$26</f>
        <v>0</v>
      </c>
      <c r="H66" s="87"/>
      <c r="J66" s="91" t="s">
        <v>160</v>
      </c>
    </row>
    <row r="67" spans="1:10" x14ac:dyDescent="0.2">
      <c r="A67" s="19" t="str">
        <f t="shared" si="4"/>
        <v>General ServiceCost of Equip + Install (per kW basis)</v>
      </c>
      <c r="B67" s="4" t="s">
        <v>90</v>
      </c>
      <c r="C67" s="4" t="s">
        <v>92</v>
      </c>
      <c r="D67" s="4" t="str">
        <f t="shared" si="5"/>
        <v>General Service</v>
      </c>
      <c r="F67" s="87">
        <v>0</v>
      </c>
      <c r="H67" s="87"/>
      <c r="J67" s="91"/>
    </row>
    <row r="68" spans="1:10" x14ac:dyDescent="0.2">
      <c r="A68" s="19" t="str">
        <f t="shared" si="4"/>
        <v>General ServiceAMI Cost</v>
      </c>
      <c r="B68" s="4" t="s">
        <v>23</v>
      </c>
      <c r="C68" s="4" t="s">
        <v>87</v>
      </c>
      <c r="D68" s="4" t="str">
        <f t="shared" si="5"/>
        <v>General Service</v>
      </c>
      <c r="F68" s="87">
        <v>0</v>
      </c>
      <c r="H68" s="87"/>
      <c r="J68" s="72" t="s">
        <v>164</v>
      </c>
    </row>
    <row r="69" spans="1:10" x14ac:dyDescent="0.2">
      <c r="A69" s="19" t="str">
        <f t="shared" si="4"/>
        <v>General ServiceSummer DR Event Hours</v>
      </c>
      <c r="B69" s="4" t="s">
        <v>24</v>
      </c>
      <c r="C69" s="4" t="s">
        <v>25</v>
      </c>
      <c r="D69" s="4" t="str">
        <f t="shared" si="5"/>
        <v>General Service</v>
      </c>
      <c r="F69" s="88">
        <f t="shared" ref="F69:F70" si="6">4*20/2</f>
        <v>40</v>
      </c>
      <c r="H69" s="88"/>
      <c r="J69" s="72" t="s">
        <v>556</v>
      </c>
    </row>
    <row r="70" spans="1:10" x14ac:dyDescent="0.2">
      <c r="A70" s="19" t="str">
        <f t="shared" si="4"/>
        <v>General ServiceWinter DR Event Hours</v>
      </c>
      <c r="B70" s="4" t="s">
        <v>26</v>
      </c>
      <c r="C70" s="4" t="s">
        <v>25</v>
      </c>
      <c r="D70" s="4" t="str">
        <f t="shared" si="5"/>
        <v>General Service</v>
      </c>
      <c r="F70" s="88">
        <f t="shared" si="6"/>
        <v>40</v>
      </c>
      <c r="H70" s="88"/>
      <c r="J70" s="72" t="s">
        <v>556</v>
      </c>
    </row>
    <row r="71" spans="1:10" x14ac:dyDescent="0.2">
      <c r="A71" s="19" t="str">
        <f t="shared" si="4"/>
        <v>General ServicePer kW Annual Incentive</v>
      </c>
      <c r="B71" s="4" t="s">
        <v>37</v>
      </c>
      <c r="C71" s="4" t="s">
        <v>93</v>
      </c>
      <c r="D71" s="4" t="str">
        <f t="shared" si="5"/>
        <v>General Service</v>
      </c>
      <c r="F71" s="87">
        <v>0</v>
      </c>
      <c r="H71" s="87"/>
      <c r="J71" s="72"/>
    </row>
    <row r="72" spans="1:10" x14ac:dyDescent="0.2">
      <c r="A72" s="19" t="str">
        <f t="shared" si="4"/>
        <v>General ServicePer kWh Annual Incentive</v>
      </c>
      <c r="B72" s="4" t="s">
        <v>38</v>
      </c>
      <c r="C72" s="4" t="s">
        <v>95</v>
      </c>
      <c r="D72" s="4" t="str">
        <f t="shared" si="5"/>
        <v>General Service</v>
      </c>
      <c r="F72" s="117">
        <v>0</v>
      </c>
      <c r="G72" s="68"/>
      <c r="H72" s="117"/>
      <c r="I72" s="68"/>
      <c r="J72" s="72"/>
    </row>
    <row r="73" spans="1:10" x14ac:dyDescent="0.2">
      <c r="A73" s="19" t="str">
        <f t="shared" si="4"/>
        <v>General ServicePer Participant Annual Incentive</v>
      </c>
      <c r="B73" s="4" t="s">
        <v>39</v>
      </c>
      <c r="C73" s="4" t="s">
        <v>5</v>
      </c>
      <c r="D73" s="4" t="str">
        <f t="shared" si="5"/>
        <v>General Service</v>
      </c>
      <c r="F73" s="87">
        <v>0</v>
      </c>
      <c r="H73" s="87"/>
      <c r="J73" s="72" t="s">
        <v>163</v>
      </c>
    </row>
    <row r="74" spans="1:10" ht="15" x14ac:dyDescent="0.25">
      <c r="A74" s="19" t="str">
        <f t="shared" si="4"/>
        <v>General ServiceProgram Life</v>
      </c>
      <c r="B74" s="4" t="s">
        <v>42</v>
      </c>
      <c r="C74" s="4" t="s">
        <v>43</v>
      </c>
      <c r="D74" s="4" t="str">
        <f t="shared" si="5"/>
        <v>General Service</v>
      </c>
      <c r="F74" s="93">
        <v>10</v>
      </c>
      <c r="H74" s="93"/>
      <c r="J74" s="72"/>
    </row>
    <row r="75" spans="1:10" ht="15" x14ac:dyDescent="0.25">
      <c r="A75" s="19" t="str">
        <f t="shared" si="4"/>
        <v>General ServiceProgram Start Year</v>
      </c>
      <c r="B75" s="4" t="s">
        <v>44</v>
      </c>
      <c r="C75" s="4" t="s">
        <v>45</v>
      </c>
      <c r="D75" s="4" t="str">
        <f t="shared" si="5"/>
        <v>General Service</v>
      </c>
      <c r="F75" s="93">
        <v>2024</v>
      </c>
      <c r="H75" s="93"/>
      <c r="J75" s="72"/>
    </row>
    <row r="76" spans="1:10" x14ac:dyDescent="0.2">
      <c r="A76" s="19" t="str">
        <f t="shared" si="4"/>
        <v>General ServiceDe-rate</v>
      </c>
      <c r="B76" s="4" t="s">
        <v>31</v>
      </c>
      <c r="C76" s="4" t="s">
        <v>32</v>
      </c>
      <c r="D76" s="4" t="str">
        <f t="shared" si="5"/>
        <v>General Service</v>
      </c>
      <c r="F76" s="90">
        <v>1</v>
      </c>
      <c r="H76" s="90"/>
      <c r="J76" s="72"/>
    </row>
    <row r="77" spans="1:10" x14ac:dyDescent="0.2">
      <c r="A77" s="19" t="str">
        <f t="shared" si="4"/>
        <v>General ServiceNet to Gross Ratio (free ridership)</v>
      </c>
      <c r="B77" s="4" t="s">
        <v>33</v>
      </c>
      <c r="C77" s="4" t="s">
        <v>34</v>
      </c>
      <c r="D77" s="4" t="str">
        <f t="shared" si="5"/>
        <v>General Service</v>
      </c>
      <c r="F77" s="90">
        <v>1</v>
      </c>
      <c r="H77" s="90"/>
      <c r="J77" s="72"/>
    </row>
    <row r="78" spans="1:10" x14ac:dyDescent="0.2">
      <c r="J78" s="72"/>
    </row>
    <row r="79" spans="1:10" x14ac:dyDescent="0.2">
      <c r="J79" s="72"/>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AC28E-9E2B-4BCE-865D-56B841B82770}">
  <sheetPr codeName="Sheet36">
    <tabColor rgb="FFC00000"/>
  </sheetPr>
  <dimension ref="A1:V79"/>
  <sheetViews>
    <sheetView workbookViewId="0">
      <selection activeCell="M79" sqref="M79"/>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34" style="4" customWidth="1"/>
    <col min="11" max="11" width="9.28515625" style="4"/>
    <col min="12" max="12" width="22.85546875" style="4" customWidth="1"/>
    <col min="13" max="13" width="9.28515625" style="4"/>
    <col min="14" max="14" width="11.42578125" style="4" customWidth="1"/>
    <col min="15" max="15" width="10.7109375" style="4" customWidth="1"/>
    <col min="16" max="16" width="10.28515625" style="4" customWidth="1"/>
    <col min="17" max="16384" width="9.28515625" style="4"/>
  </cols>
  <sheetData>
    <row r="1" spans="1:14" s="5" customFormat="1" ht="15.75" x14ac:dyDescent="0.25">
      <c r="B1" s="12" t="s">
        <v>46</v>
      </c>
      <c r="C1" s="13" t="s">
        <v>145</v>
      </c>
      <c r="D1" s="4"/>
      <c r="E1" s="10"/>
      <c r="F1" s="19" t="str">
        <f>F3&amp;F5</f>
        <v>Market PotentialWA</v>
      </c>
      <c r="G1" s="10"/>
      <c r="H1" s="19" t="str">
        <f>H3&amp;H5</f>
        <v>Market PotentialID</v>
      </c>
      <c r="I1" s="10"/>
      <c r="J1" s="30"/>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15" x14ac:dyDescent="0.25">
      <c r="A7" s="19" t="str">
        <f>D7&amp;B7</f>
        <v>ResidentialSteady State Participation Rate</v>
      </c>
      <c r="B7" s="4" t="s">
        <v>78</v>
      </c>
      <c r="C7" s="4" t="s">
        <v>79</v>
      </c>
      <c r="D7" s="41" t="s">
        <v>13</v>
      </c>
      <c r="F7" s="83">
        <v>0.15</v>
      </c>
      <c r="H7" s="83">
        <f>F7</f>
        <v>0.15</v>
      </c>
      <c r="J7" s="72" t="s">
        <v>566</v>
      </c>
      <c r="L7" s="335" t="s">
        <v>152</v>
      </c>
      <c r="M7" s="331"/>
      <c r="N7" s="332"/>
    </row>
    <row r="8" spans="1:14" ht="15" x14ac:dyDescent="0.25">
      <c r="A8" s="19" t="str">
        <f t="shared" ref="A8:A10" si="0">D8&amp;B8</f>
        <v xml:space="preserve">ResidentialProgram ramp up period </v>
      </c>
      <c r="B8" s="4" t="s">
        <v>1</v>
      </c>
      <c r="C8" s="4" t="s">
        <v>2</v>
      </c>
      <c r="D8" s="4" t="str">
        <f>$D$7</f>
        <v>Residential</v>
      </c>
      <c r="F8" s="92">
        <v>5</v>
      </c>
      <c r="H8" s="92">
        <v>5</v>
      </c>
      <c r="J8" s="72" t="s">
        <v>125</v>
      </c>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83">
        <v>0.02</v>
      </c>
      <c r="H9" s="83">
        <f>F9</f>
        <v>0.02</v>
      </c>
      <c r="J9" s="72" t="s">
        <v>562</v>
      </c>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3.5" thickBot="1" x14ac:dyDescent="0.25">
      <c r="A12" s="19" t="str">
        <f t="shared" ref="A12:A37" si="1">D12&amp;B12</f>
        <v>ResidentialEvent Non-Performance Rate</v>
      </c>
      <c r="B12" s="4" t="s">
        <v>11</v>
      </c>
      <c r="C12" s="4" t="s">
        <v>12</v>
      </c>
      <c r="D12" s="4" t="str">
        <f>$D$7</f>
        <v>Residential</v>
      </c>
      <c r="F12" s="83">
        <v>0</v>
      </c>
      <c r="H12" s="83">
        <v>0</v>
      </c>
      <c r="J12" s="91"/>
    </row>
    <row r="13" spans="1:14" ht="15" x14ac:dyDescent="0.25">
      <c r="A13" s="19" t="str">
        <f t="shared" si="1"/>
        <v>ResidentialPer Customer Summer Peak Reduction (%)</v>
      </c>
      <c r="B13" s="4" t="s">
        <v>18</v>
      </c>
      <c r="C13" s="4" t="s">
        <v>19</v>
      </c>
      <c r="D13" s="4" t="str">
        <f>$D$7</f>
        <v>Residential</v>
      </c>
      <c r="F13" s="83">
        <v>8.2000000000000003E-2</v>
      </c>
      <c r="H13" s="83">
        <f>F13</f>
        <v>8.2000000000000003E-2</v>
      </c>
      <c r="J13" s="72" t="s">
        <v>561</v>
      </c>
      <c r="L13" s="328" t="s">
        <v>489</v>
      </c>
      <c r="M13" s="329" t="s">
        <v>151</v>
      </c>
      <c r="N13" s="330" t="s">
        <v>152</v>
      </c>
    </row>
    <row r="14" spans="1:14" ht="15" x14ac:dyDescent="0.25">
      <c r="A14" s="19" t="str">
        <f>D14&amp;B14</f>
        <v>ResidentialPer Customer Summer Peak Reduction (kW)</v>
      </c>
      <c r="B14" s="4" t="s">
        <v>20</v>
      </c>
      <c r="C14" s="4" t="s">
        <v>91</v>
      </c>
      <c r="D14" s="4" t="str">
        <f>$D$7</f>
        <v>Residential</v>
      </c>
      <c r="F14" s="86">
        <v>0</v>
      </c>
      <c r="H14" s="86">
        <v>0</v>
      </c>
      <c r="J14" s="72"/>
      <c r="L14" s="366" t="s">
        <v>471</v>
      </c>
      <c r="M14" s="423" t="e">
        <f>IF(F14&gt;0,F14/INDEX($M$3:$M$6,MATCH($D14,$L$3:$L$6,0)),F13*INDEX($M$3:$M$6,MATCH($D14,$L$3:$L$6,0)))</f>
        <v>#REF!</v>
      </c>
      <c r="N14" s="424" t="e">
        <f>IF(H14&gt;0,H14/INDEX($M$8:$M$11,MATCH($D14,$L$8:$L$11,0)),H13*INDEX($M$8:$M$11,MATCH($D14,$L$8:$L$11,0)))</f>
        <v>#REF!</v>
      </c>
    </row>
    <row r="15" spans="1:14" ht="15.75" thickBot="1" x14ac:dyDescent="0.3">
      <c r="A15" s="19" t="str">
        <f t="shared" si="1"/>
        <v>ResidentialPer Customer Winter Peak Reduction (%)</v>
      </c>
      <c r="B15" s="4" t="s">
        <v>21</v>
      </c>
      <c r="C15" s="4" t="s">
        <v>19</v>
      </c>
      <c r="D15" s="4" t="str">
        <f>$D$7</f>
        <v>Residential</v>
      </c>
      <c r="F15" s="83">
        <v>7.0999999999999994E-2</v>
      </c>
      <c r="H15" s="83">
        <f>F15</f>
        <v>7.0999999999999994E-2</v>
      </c>
      <c r="J15" s="72" t="s">
        <v>561</v>
      </c>
      <c r="L15" s="368" t="s">
        <v>472</v>
      </c>
      <c r="M15" s="425" t="e">
        <f>IF(F16&gt;0,F16/INDEX($N$3:$N$6,MATCH($D16,$L$3:$L$6,0)),F15*INDEX($N$3:$N$6,MATCH($D16,$L$3:$L$6,0)))</f>
        <v>#REF!</v>
      </c>
      <c r="N15" s="426" t="e">
        <f>IF(H16&gt;0,H16/INDEX($N$8:$N$11,MATCH($D16,$L$8:$L$11,0)),H15*INDEX($N$8:$N$11,MATCH($D16,$L$8:$L$11,0)))</f>
        <v>#REF!</v>
      </c>
    </row>
    <row r="16" spans="1:14" x14ac:dyDescent="0.2">
      <c r="A16" s="19" t="str">
        <f t="shared" si="1"/>
        <v>ResidentialPer Customer Winter Peak Reduction (kW)</v>
      </c>
      <c r="B16" s="4" t="s">
        <v>22</v>
      </c>
      <c r="C16" s="4" t="s">
        <v>91</v>
      </c>
      <c r="D16" s="4" t="str">
        <f>$D$7</f>
        <v>Residential</v>
      </c>
      <c r="F16" s="86">
        <v>0</v>
      </c>
      <c r="H16" s="86">
        <v>0</v>
      </c>
      <c r="J16" s="192"/>
    </row>
    <row r="17" spans="1:22" x14ac:dyDescent="0.2">
      <c r="A17" s="19" t="str">
        <f t="shared" si="1"/>
        <v/>
      </c>
    </row>
    <row r="18" spans="1:22" ht="15" customHeight="1" x14ac:dyDescent="0.2">
      <c r="A18" s="19"/>
      <c r="B18" s="7" t="s">
        <v>48</v>
      </c>
      <c r="C18" s="8"/>
      <c r="D18" s="8"/>
      <c r="F18" s="8"/>
      <c r="H18" s="8"/>
      <c r="J18" s="9"/>
      <c r="L18" s="76" t="s">
        <v>567</v>
      </c>
    </row>
    <row r="19" spans="1:22" ht="13.5" customHeight="1" x14ac:dyDescent="0.2">
      <c r="A19" s="19" t="str">
        <f t="shared" si="1"/>
        <v>ResidentialProgram Development Cost</v>
      </c>
      <c r="B19" s="4" t="s">
        <v>40</v>
      </c>
      <c r="C19" s="4" t="s">
        <v>41</v>
      </c>
      <c r="D19" s="4" t="str">
        <f>D20</f>
        <v>Residential</v>
      </c>
      <c r="F19" s="87">
        <f>$O$26*INDEX($P$28:$Q$33,MATCH($D19,$O$28:$O$33,0),MATCH(F$5,$P$27:$Q$27,0))</f>
        <v>898030.78053560923</v>
      </c>
      <c r="H19" s="87">
        <f>$O$26*INDEX($P$28:$Q$33,MATCH($D19,$O$28:$O$33,0),MATCH(H$5,$P$27:$Q$27,0))</f>
        <v>445675.50154331094</v>
      </c>
      <c r="J19" s="91"/>
      <c r="L19" s="141" t="s">
        <v>565</v>
      </c>
      <c r="M19" s="422">
        <f>110000/791119</f>
        <v>0.13904355729036971</v>
      </c>
      <c r="O19" s="64" t="s">
        <v>326</v>
      </c>
      <c r="P19" s="64"/>
      <c r="Q19" s="64"/>
      <c r="R19" s="64"/>
    </row>
    <row r="20" spans="1:22" ht="13.5" customHeight="1" x14ac:dyDescent="0.2">
      <c r="A20" s="19" t="str">
        <f>D20&amp;B20</f>
        <v>ResidentialProgram Development Cost (per MW basis)</v>
      </c>
      <c r="B20" s="4" t="s">
        <v>134</v>
      </c>
      <c r="C20" s="4" t="str">
        <f>C22</f>
        <v>$/MW @meter</v>
      </c>
      <c r="D20" s="4" t="str">
        <f>D21</f>
        <v>Residential</v>
      </c>
      <c r="F20" s="115" t="str">
        <f>IFERROR(F19/INDEX(#REF!,MATCH($D20,$O$28:$O$32,0),MATCH(F$5,#REF!,0)),"-")</f>
        <v>-</v>
      </c>
      <c r="G20" s="116"/>
      <c r="H20" s="115" t="str">
        <f>IFERROR(H19/INDEX(#REF!,MATCH($D20,$O$28:$O$32,0),MATCH(H$5,#REF!,0)),"-")</f>
        <v>-</v>
      </c>
      <c r="J20" s="91"/>
      <c r="L20" s="141" t="s">
        <v>564</v>
      </c>
      <c r="M20" s="422">
        <f>92455/791119</f>
        <v>0.11686610990255575</v>
      </c>
      <c r="O20" s="64"/>
      <c r="P20" s="64"/>
      <c r="Q20" s="64"/>
      <c r="R20" s="64"/>
    </row>
    <row r="21" spans="1:22" ht="13.5" customHeight="1" x14ac:dyDescent="0.2">
      <c r="A21" s="19" t="str">
        <f t="shared" si="1"/>
        <v>ResidentialAnnual Program Administration Cost</v>
      </c>
      <c r="B21" s="4" t="s">
        <v>4</v>
      </c>
      <c r="C21" s="4" t="s">
        <v>28</v>
      </c>
      <c r="D21" s="4" t="str">
        <f t="shared" ref="D21:D37" si="2">$D$7</f>
        <v>Residential</v>
      </c>
      <c r="F21" s="87">
        <f>$O$24*INDEX($P$28:$Q$33,MATCH($D21,$O$28:$O$33,0),MATCH(F$5,$P$27:$Q$27,0))</f>
        <v>29940.346223057211</v>
      </c>
      <c r="H21" s="87">
        <f>$O$24*INDEX($P$28:$Q$33,MATCH($D21,$O$28:$O$33,0),MATCH(H$5,$P$27:$Q$27,0))</f>
        <v>14858.821221453987</v>
      </c>
      <c r="J21" s="91"/>
      <c r="L21" s="141" t="s">
        <v>563</v>
      </c>
      <c r="M21" s="422">
        <f>72000/791119</f>
        <v>9.1010328408241997E-2</v>
      </c>
      <c r="O21" s="64" t="s">
        <v>551</v>
      </c>
      <c r="P21" s="64"/>
      <c r="Q21" s="64"/>
      <c r="R21" s="64"/>
    </row>
    <row r="22" spans="1:22" ht="13.5" customHeight="1" x14ac:dyDescent="0.2">
      <c r="A22" s="19" t="str">
        <f t="shared" si="1"/>
        <v>ResidentialAnnual Program Administration Cost (per MW basis)</v>
      </c>
      <c r="B22" s="4" t="s">
        <v>89</v>
      </c>
      <c r="C22" s="4" t="s">
        <v>94</v>
      </c>
      <c r="D22" s="4" t="str">
        <f t="shared" si="2"/>
        <v>Residential</v>
      </c>
      <c r="F22" s="115" t="str">
        <f>IFERROR(F21/INDEX(#REF!,MATCH($D22,$O$28:$O$32,0),MATCH(F$5,#REF!,0)),"-")</f>
        <v>-</v>
      </c>
      <c r="H22" s="115" t="str">
        <f>IFERROR(H21/INDEX(#REF!,MATCH($D22,$O$28:$O$32,0),MATCH(H$5,#REF!,0)),"-")</f>
        <v>-</v>
      </c>
      <c r="J22" s="91"/>
      <c r="O22" s="64"/>
      <c r="P22" s="64"/>
      <c r="Q22" s="64"/>
      <c r="R22" s="64"/>
      <c r="V22" s="59"/>
    </row>
    <row r="23" spans="1:22" ht="13.5" customHeight="1" x14ac:dyDescent="0.25">
      <c r="A23" s="19" t="str">
        <f t="shared" si="1"/>
        <v>ResidentialPer Customer Annual Marketing/Recruitment Cost</v>
      </c>
      <c r="B23" s="4" t="s">
        <v>35</v>
      </c>
      <c r="C23" s="4" t="s">
        <v>36</v>
      </c>
      <c r="D23" s="4" t="str">
        <f t="shared" si="2"/>
        <v>Residential</v>
      </c>
      <c r="F23" s="87">
        <v>60</v>
      </c>
      <c r="H23" s="87">
        <f>F23</f>
        <v>60</v>
      </c>
      <c r="J23" s="91" t="s">
        <v>741</v>
      </c>
      <c r="O23" s="65" t="s">
        <v>111</v>
      </c>
      <c r="P23" s="66"/>
      <c r="Q23" s="64"/>
      <c r="R23" s="64"/>
      <c r="V23" s="59"/>
    </row>
    <row r="24" spans="1:22" ht="13.5" customHeight="1" x14ac:dyDescent="0.25">
      <c r="A24" s="19" t="str">
        <f t="shared" si="1"/>
        <v>ResidentialAnnual O&amp;M Cost</v>
      </c>
      <c r="B24" s="4" t="s">
        <v>27</v>
      </c>
      <c r="C24" s="4" t="s">
        <v>5</v>
      </c>
      <c r="D24" s="4" t="str">
        <f t="shared" si="2"/>
        <v>Residential</v>
      </c>
      <c r="F24" s="87">
        <v>0</v>
      </c>
      <c r="H24" s="87">
        <v>0</v>
      </c>
      <c r="J24" s="91"/>
      <c r="O24" s="388">
        <f>INDEX('Admin Costs and Asmptns.'!$D$14:$D$28,MATCH(IF(LEFT($C$1,9)="Ancillary","Ancillary Services",IF(LEFT($C$1,9)="CTA-2045 ", "CTA-2045 ",IF(LEFT($C$1,9)="Time-of-u","Time-of-use Rates",$C$1))),'Admin Costs and Asmptns.'!$B$14:$B$28,0)) + 10</f>
        <v>50010</v>
      </c>
      <c r="P24" s="64" t="s">
        <v>777</v>
      </c>
      <c r="Q24" s="66"/>
      <c r="R24" s="66"/>
      <c r="V24" s="59"/>
    </row>
    <row r="25" spans="1:22" x14ac:dyDescent="0.2">
      <c r="A25" s="19" t="str">
        <f t="shared" si="1"/>
        <v>ResidentialAnnual O&amp;M Cost per MW</v>
      </c>
      <c r="B25" s="4" t="s">
        <v>88</v>
      </c>
      <c r="C25" s="4" t="s">
        <v>94</v>
      </c>
      <c r="D25" s="4" t="str">
        <f t="shared" si="2"/>
        <v>Residential</v>
      </c>
      <c r="F25" s="87">
        <v>0</v>
      </c>
      <c r="H25" s="87">
        <v>0</v>
      </c>
      <c r="J25" s="91"/>
      <c r="O25" s="65" t="s">
        <v>112</v>
      </c>
      <c r="P25" s="64"/>
      <c r="Q25" s="64"/>
      <c r="R25" s="64"/>
    </row>
    <row r="26" spans="1:22" x14ac:dyDescent="0.2">
      <c r="A26" s="19" t="str">
        <f t="shared" si="1"/>
        <v>ResidentialCost of Equip + Install</v>
      </c>
      <c r="B26" s="4" t="s">
        <v>29</v>
      </c>
      <c r="C26" s="4" t="s">
        <v>30</v>
      </c>
      <c r="D26" s="4" t="str">
        <f t="shared" si="2"/>
        <v>Residential</v>
      </c>
      <c r="F26" s="87">
        <f>'DLC Smart Thermostats - Cooling'!$F$26*N17</f>
        <v>0</v>
      </c>
      <c r="H26" s="87">
        <f>'DLC Smart Thermostats - Cooling'!$F$26*N17</f>
        <v>0</v>
      </c>
      <c r="J26" s="91" t="s">
        <v>160</v>
      </c>
      <c r="K26" s="61"/>
      <c r="O26" s="427">
        <f>INDEX('Admin Costs and Asmptns.'!$E$14:$E$28,MATCH(IF(LEFT($C$1,9)="Ancillary","Ancillary Services",IF(LEFT($C$1,9)="CTA-2045 ", "CTA-2045 ",IF(LEFT($C$1,9)="Time-of-u","Time-of-use Rates",$C$1))),'Admin Costs and Asmptns.'!$B$14:$B$28,0))</f>
        <v>1500000</v>
      </c>
      <c r="P26" s="64"/>
      <c r="Q26" s="64"/>
      <c r="R26" s="64"/>
      <c r="V26" s="17"/>
    </row>
    <row r="27" spans="1:22" ht="15" x14ac:dyDescent="0.25">
      <c r="A27" s="19" t="str">
        <f t="shared" si="1"/>
        <v>ResidentialCost of Equip + Install (per kW basis)</v>
      </c>
      <c r="B27" s="4" t="s">
        <v>90</v>
      </c>
      <c r="C27" s="4" t="s">
        <v>92</v>
      </c>
      <c r="D27" s="4" t="str">
        <f t="shared" si="2"/>
        <v>Residential</v>
      </c>
      <c r="F27" s="87">
        <v>0</v>
      </c>
      <c r="H27" s="87">
        <v>0</v>
      </c>
      <c r="J27" s="91"/>
      <c r="O27" s="64"/>
      <c r="P27" s="64" t="s">
        <v>151</v>
      </c>
      <c r="Q27" s="64" t="s">
        <v>152</v>
      </c>
      <c r="R27" s="64"/>
      <c r="S27" s="137"/>
      <c r="T27" s="137"/>
      <c r="U27" s="137"/>
    </row>
    <row r="28" spans="1:22" ht="12.75" customHeight="1" x14ac:dyDescent="0.25">
      <c r="A28" s="19" t="str">
        <f t="shared" si="1"/>
        <v>ResidentialAMI Cost</v>
      </c>
      <c r="B28" s="4" t="s">
        <v>23</v>
      </c>
      <c r="C28" s="4" t="s">
        <v>87</v>
      </c>
      <c r="D28" s="4" t="str">
        <f t="shared" si="2"/>
        <v>Residential</v>
      </c>
      <c r="F28" s="87">
        <v>0</v>
      </c>
      <c r="H28" s="87">
        <v>0</v>
      </c>
      <c r="J28" s="72" t="s">
        <v>161</v>
      </c>
      <c r="O28" s="64" t="s">
        <v>13</v>
      </c>
      <c r="P28" s="129" cm="1">
        <f t="array" ref="P28">INDEX('Admin Costs and Asmptns.'!$C$39:$K$70,MATCH($C$1,'Admin Costs and Asmptns.'!$B$39:$B$70,0),MATCH(P$27&amp;"_"&amp;$O28,'Admin Costs and Asmptns.'!$C$37:$K$37&amp;"_"&amp;'Admin Costs and Asmptns.'!$C$38:$K$38,0))</f>
        <v>0.59868718702373946</v>
      </c>
      <c r="Q28" s="129" cm="1">
        <f t="array" ref="Q28">INDEX('Admin Costs and Asmptns.'!$C$39:$K$70,MATCH($C$1,'Admin Costs and Asmptns.'!$B$39:$B$70,0),MATCH(Q$27&amp;"_"&amp;$O28,'Admin Costs and Asmptns.'!$C$37:$K$37&amp;"_"&amp;'Admin Costs and Asmptns.'!$C$38:$K$38,0))</f>
        <v>0.29711700102887395</v>
      </c>
      <c r="R28" s="129"/>
      <c r="S28" s="137"/>
      <c r="T28" s="138"/>
      <c r="U28" s="138"/>
      <c r="V28" s="59"/>
    </row>
    <row r="29" spans="1:22" ht="15" x14ac:dyDescent="0.25">
      <c r="A29" s="19" t="str">
        <f t="shared" si="1"/>
        <v>ResidentialSummer DR Event Hours</v>
      </c>
      <c r="B29" s="4" t="s">
        <v>24</v>
      </c>
      <c r="C29" s="4" t="s">
        <v>25</v>
      </c>
      <c r="D29" s="4" t="str">
        <f t="shared" si="2"/>
        <v>Residential</v>
      </c>
      <c r="F29" s="88">
        <f>4*20/2</f>
        <v>40</v>
      </c>
      <c r="H29" s="88">
        <f t="shared" ref="H29:H30" si="3">4*20/2</f>
        <v>40</v>
      </c>
      <c r="J29" s="72" t="s">
        <v>569</v>
      </c>
      <c r="O29" s="64" t="s">
        <v>232</v>
      </c>
      <c r="P29" s="129" cm="1">
        <f t="array" ref="P29">INDEX('Admin Costs and Asmptns.'!$C$39:$K$70,MATCH($C$1,'Admin Costs and Asmptns.'!$B$39:$B$70,0),MATCH(P$27&amp;"_"&amp;$O29,'Admin Costs and Asmptns.'!$C$37:$K$37&amp;"_"&amp;'Admin Costs and Asmptns.'!$C$38:$K$38,0))</f>
        <v>7.0962852012203689E-2</v>
      </c>
      <c r="Q29" s="129" cm="1">
        <f t="array" ref="Q29">INDEX('Admin Costs and Asmptns.'!$C$39:$K$70,MATCH($C$1,'Admin Costs and Asmptns.'!$B$39:$B$70,0),MATCH(Q$27&amp;"_"&amp;$O29,'Admin Costs and Asmptns.'!$C$37:$K$37&amp;"_"&amp;'Admin Costs and Asmptns.'!$C$38:$K$38,0))</f>
        <v>3.3232959935182993E-2</v>
      </c>
      <c r="R29" s="129"/>
      <c r="S29" s="137"/>
      <c r="T29" s="138"/>
      <c r="U29" s="138"/>
      <c r="V29" s="59"/>
    </row>
    <row r="30" spans="1:22" ht="15" x14ac:dyDescent="0.25">
      <c r="A30" s="19" t="str">
        <f t="shared" si="1"/>
        <v>ResidentialWinter DR Event Hours</v>
      </c>
      <c r="B30" s="4" t="s">
        <v>26</v>
      </c>
      <c r="C30" s="4" t="s">
        <v>25</v>
      </c>
      <c r="D30" s="4" t="str">
        <f t="shared" si="2"/>
        <v>Residential</v>
      </c>
      <c r="F30" s="88">
        <f>4*20/2</f>
        <v>40</v>
      </c>
      <c r="H30" s="88">
        <f t="shared" si="3"/>
        <v>40</v>
      </c>
      <c r="J30" s="72" t="s">
        <v>569</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c r="S30" s="137"/>
      <c r="T30" s="138"/>
      <c r="U30" s="138"/>
      <c r="V30" s="59"/>
    </row>
    <row r="31" spans="1:22" ht="15" x14ac:dyDescent="0.25">
      <c r="A31" s="19" t="str">
        <f t="shared" si="1"/>
        <v>ResidentialPer kW Annual Incentive</v>
      </c>
      <c r="B31" s="4" t="s">
        <v>37</v>
      </c>
      <c r="C31" s="4" t="s">
        <v>93</v>
      </c>
      <c r="D31" s="4" t="str">
        <f t="shared" si="2"/>
        <v>Residential</v>
      </c>
      <c r="F31" s="87">
        <v>0</v>
      </c>
      <c r="H31" s="87">
        <v>0</v>
      </c>
      <c r="J31" s="91"/>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c r="S31" s="137"/>
      <c r="T31" s="138"/>
      <c r="U31" s="138"/>
    </row>
    <row r="32" spans="1:22" x14ac:dyDescent="0.2">
      <c r="A32" s="19" t="str">
        <f t="shared" si="1"/>
        <v>ResidentialPer kWh Annual Incentive</v>
      </c>
      <c r="B32" s="4" t="s">
        <v>38</v>
      </c>
      <c r="C32" s="4" t="s">
        <v>95</v>
      </c>
      <c r="D32" s="4" t="str">
        <f t="shared" si="2"/>
        <v>Residential</v>
      </c>
      <c r="F32" s="117">
        <v>0.4</v>
      </c>
      <c r="H32" s="117">
        <f>F32</f>
        <v>0.4</v>
      </c>
      <c r="J32" s="91" t="s">
        <v>787</v>
      </c>
      <c r="O32" s="64"/>
      <c r="P32" s="67"/>
      <c r="Q32" s="67"/>
      <c r="R32" s="67"/>
      <c r="T32" s="17"/>
      <c r="U32" s="17"/>
      <c r="V32" s="17"/>
    </row>
    <row r="33" spans="1:18" ht="12.75" customHeight="1" x14ac:dyDescent="0.2">
      <c r="A33" s="19" t="str">
        <f t="shared" si="1"/>
        <v>ResidentialPer Participant Annual Incentive</v>
      </c>
      <c r="B33" s="4" t="s">
        <v>39</v>
      </c>
      <c r="C33" s="4" t="s">
        <v>5</v>
      </c>
      <c r="D33" s="4" t="str">
        <f t="shared" si="2"/>
        <v>Residential</v>
      </c>
      <c r="F33" s="87">
        <v>0</v>
      </c>
      <c r="H33" s="87">
        <v>0</v>
      </c>
      <c r="J33" s="72" t="s">
        <v>163</v>
      </c>
      <c r="K33" s="61"/>
      <c r="O33" s="64" t="s">
        <v>123</v>
      </c>
      <c r="P33" s="181">
        <f>SUM(P28:P31)</f>
        <v>0.66965003903594311</v>
      </c>
      <c r="Q33" s="181">
        <f>SUM(Q28:Q31)</f>
        <v>0.33034996096405694</v>
      </c>
      <c r="R33" s="181">
        <f>SUM(P33:Q33)</f>
        <v>1</v>
      </c>
    </row>
    <row r="34" spans="1:18" ht="15" x14ac:dyDescent="0.25">
      <c r="A34" s="19" t="str">
        <f t="shared" si="1"/>
        <v>ResidentialProgram Life</v>
      </c>
      <c r="B34" s="4" t="s">
        <v>42</v>
      </c>
      <c r="C34" s="4" t="s">
        <v>43</v>
      </c>
      <c r="D34" s="4" t="str">
        <f t="shared" si="2"/>
        <v>Residential</v>
      </c>
      <c r="F34" s="93">
        <v>10</v>
      </c>
      <c r="H34" s="93">
        <v>10</v>
      </c>
      <c r="J34" s="72"/>
    </row>
    <row r="35" spans="1:18" ht="15" x14ac:dyDescent="0.25">
      <c r="A35" s="19" t="str">
        <f t="shared" si="1"/>
        <v>ResidentialProgram Start Year</v>
      </c>
      <c r="B35" s="4" t="s">
        <v>44</v>
      </c>
      <c r="C35" s="4" t="s">
        <v>45</v>
      </c>
      <c r="D35" s="4" t="str">
        <f t="shared" si="2"/>
        <v>Residential</v>
      </c>
      <c r="F35" s="93">
        <v>2025</v>
      </c>
      <c r="H35" s="93">
        <v>2028</v>
      </c>
      <c r="J35" s="72" t="s">
        <v>786</v>
      </c>
      <c r="O35" s="99"/>
      <c r="P35" s="99"/>
      <c r="Q35" s="100"/>
    </row>
    <row r="36" spans="1:18" x14ac:dyDescent="0.2">
      <c r="A36" s="19" t="str">
        <f t="shared" si="1"/>
        <v>ResidentialDe-rate</v>
      </c>
      <c r="B36" s="4" t="s">
        <v>31</v>
      </c>
      <c r="C36" s="4" t="s">
        <v>32</v>
      </c>
      <c r="D36" s="4" t="str">
        <f t="shared" si="2"/>
        <v>Residential</v>
      </c>
      <c r="F36" s="90">
        <v>1</v>
      </c>
      <c r="H36" s="90">
        <v>1</v>
      </c>
      <c r="J36" s="91"/>
      <c r="O36" s="99"/>
      <c r="P36" s="99"/>
      <c r="Q36" s="100"/>
    </row>
    <row r="37" spans="1:18" x14ac:dyDescent="0.2">
      <c r="A37" s="19" t="str">
        <f t="shared" si="1"/>
        <v>ResidentialNet to Gross Ratio (free ridership)</v>
      </c>
      <c r="B37" s="4" t="s">
        <v>33</v>
      </c>
      <c r="C37" s="4" t="s">
        <v>34</v>
      </c>
      <c r="D37" s="4" t="str">
        <f t="shared" si="2"/>
        <v>Residential</v>
      </c>
      <c r="F37" s="90">
        <v>1</v>
      </c>
      <c r="H37" s="90">
        <v>1</v>
      </c>
      <c r="J37" s="91"/>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ht="15" x14ac:dyDescent="0.2">
      <c r="B46" s="7" t="s">
        <v>76</v>
      </c>
      <c r="C46" s="8"/>
      <c r="D46" s="8"/>
      <c r="F46" s="8"/>
      <c r="H46" s="8"/>
      <c r="J46" s="9"/>
    </row>
    <row r="47" spans="1:18" ht="15.75" x14ac:dyDescent="0.25">
      <c r="A47" s="19" t="str">
        <f>D47&amp;B47</f>
        <v>General ServiceSteady State Participation Rate</v>
      </c>
      <c r="B47" s="4" t="s">
        <v>78</v>
      </c>
      <c r="C47" s="4" t="s">
        <v>79</v>
      </c>
      <c r="D47" s="41" t="s">
        <v>232</v>
      </c>
      <c r="F47" s="83">
        <f>$F$7</f>
        <v>0.15</v>
      </c>
      <c r="H47" s="83">
        <f>$H$7</f>
        <v>0.15</v>
      </c>
      <c r="J47" s="91" t="str">
        <f>J7</f>
        <v>PGE Res Pricing and Behavioral Pilot Flex PTR Evaluation 2021: Goal of 110,000 out of ~800,000 residential customers (see table below)</v>
      </c>
      <c r="L47" s="5"/>
    </row>
    <row r="48" spans="1:18" x14ac:dyDescent="0.2">
      <c r="A48" s="19" t="str">
        <f>D48&amp;B48</f>
        <v xml:space="preserve">General ServiceProgram ramp up period </v>
      </c>
      <c r="B48" s="4" t="s">
        <v>1</v>
      </c>
      <c r="C48" s="4" t="s">
        <v>2</v>
      </c>
      <c r="D48" s="4" t="str">
        <f>$D$47</f>
        <v>General Service</v>
      </c>
      <c r="F48" s="92">
        <v>5</v>
      </c>
      <c r="H48" s="92">
        <v>5</v>
      </c>
      <c r="J48" s="85" t="s">
        <v>125</v>
      </c>
    </row>
    <row r="49" spans="1:14" x14ac:dyDescent="0.2">
      <c r="A49" s="19" t="str">
        <f>D49&amp;B49</f>
        <v>General ServiceProgram Dropout Rate (Attrition)</v>
      </c>
      <c r="B49" s="4" t="s">
        <v>75</v>
      </c>
      <c r="C49" s="4" t="s">
        <v>80</v>
      </c>
      <c r="D49" s="4" t="str">
        <f>$D$47</f>
        <v>General Service</v>
      </c>
      <c r="F49" s="83">
        <v>0.01</v>
      </c>
      <c r="H49" s="83">
        <v>0.01</v>
      </c>
      <c r="J49" s="91" t="s">
        <v>129</v>
      </c>
      <c r="L49" s="118"/>
    </row>
    <row r="50" spans="1:14" x14ac:dyDescent="0.2">
      <c r="A50" s="19" t="str">
        <f>D50&amp;B50</f>
        <v/>
      </c>
      <c r="L50" s="118"/>
    </row>
    <row r="51" spans="1:14" ht="15" x14ac:dyDescent="0.2">
      <c r="A51" s="19"/>
      <c r="B51" s="7" t="s">
        <v>47</v>
      </c>
      <c r="C51" s="8"/>
      <c r="D51" s="8"/>
      <c r="F51" s="8"/>
      <c r="H51" s="8"/>
      <c r="J51" s="9"/>
    </row>
    <row r="52" spans="1:14" ht="13.5" thickBot="1" x14ac:dyDescent="0.25">
      <c r="A52" s="19" t="str">
        <f t="shared" ref="A52:A57" si="4">D52&amp;B52</f>
        <v>General ServiceEvent Non-Performance Rate</v>
      </c>
      <c r="B52" s="4" t="s">
        <v>11</v>
      </c>
      <c r="C52" s="4" t="s">
        <v>12</v>
      </c>
      <c r="D52" s="4" t="str">
        <f>$D$47</f>
        <v>General Service</v>
      </c>
      <c r="F52" s="83">
        <v>0</v>
      </c>
      <c r="H52" s="83">
        <v>0</v>
      </c>
      <c r="J52" s="91"/>
    </row>
    <row r="53" spans="1:14" ht="15" x14ac:dyDescent="0.25">
      <c r="A53" s="19" t="str">
        <f t="shared" si="4"/>
        <v>General ServicePer Customer Summer Peak Reduction (%)</v>
      </c>
      <c r="B53" s="4" t="s">
        <v>18</v>
      </c>
      <c r="C53" s="4" t="s">
        <v>19</v>
      </c>
      <c r="D53" s="4" t="str">
        <f>$D$47</f>
        <v>General Service</v>
      </c>
      <c r="F53" s="83">
        <f>F13/2</f>
        <v>4.1000000000000002E-2</v>
      </c>
      <c r="H53" s="83">
        <f>F53</f>
        <v>4.1000000000000002E-2</v>
      </c>
      <c r="J53" s="4" t="s">
        <v>568</v>
      </c>
      <c r="L53" s="328" t="s">
        <v>489</v>
      </c>
      <c r="M53" s="329" t="s">
        <v>151</v>
      </c>
      <c r="N53" s="330" t="s">
        <v>152</v>
      </c>
    </row>
    <row r="54" spans="1:14" ht="15" x14ac:dyDescent="0.25">
      <c r="A54" s="19" t="str">
        <f t="shared" si="4"/>
        <v>General ServicePer Customer Summer Peak Reduction (kW)</v>
      </c>
      <c r="B54" s="4" t="s">
        <v>20</v>
      </c>
      <c r="C54" s="4" t="s">
        <v>91</v>
      </c>
      <c r="D54" s="4" t="str">
        <f>$D$47</f>
        <v>General Service</v>
      </c>
      <c r="F54" s="86">
        <v>0</v>
      </c>
      <c r="H54" s="86">
        <v>0</v>
      </c>
      <c r="L54" s="366" t="s">
        <v>471</v>
      </c>
      <c r="M54" s="358" t="e">
        <f>IF(F54&gt;0,F54/INDEX($M$3:$M$6,MATCH($D54,$L$3:$L$6,0)),F53*INDEX($M$3:$M$6,MATCH($D54,$L$3:$L$6,0)))</f>
        <v>#REF!</v>
      </c>
      <c r="N54" s="359" t="e">
        <f>IF(H54&gt;0,H54/INDEX($M$8:$M$11,MATCH($D54,$L$8:$L$11,0)),H53*INDEX($M$8:$M$11,MATCH($D54,$L$8:$L$11,0)))</f>
        <v>#REF!</v>
      </c>
    </row>
    <row r="55" spans="1:14" ht="15.75" thickBot="1" x14ac:dyDescent="0.3">
      <c r="A55" s="19" t="str">
        <f t="shared" si="4"/>
        <v>General ServicePer Customer Winter Peak Reduction (%)</v>
      </c>
      <c r="B55" s="4" t="s">
        <v>21</v>
      </c>
      <c r="C55" s="4" t="s">
        <v>19</v>
      </c>
      <c r="D55" s="4" t="str">
        <f>$D$47</f>
        <v>General Service</v>
      </c>
      <c r="F55" s="83">
        <f>F15/2</f>
        <v>3.5499999999999997E-2</v>
      </c>
      <c r="H55" s="83">
        <f>F55</f>
        <v>3.5499999999999997E-2</v>
      </c>
      <c r="J55" s="4" t="s">
        <v>568</v>
      </c>
      <c r="L55" s="368" t="s">
        <v>472</v>
      </c>
      <c r="M55" s="371" t="e">
        <f>IF(F56&gt;0,F56/INDEX($N$3:$N$6,MATCH($D56,$L$3:$L$6,0)),F55*INDEX($N$3:$N$6,MATCH($D56,$L$3:$L$6,0)))</f>
        <v>#REF!</v>
      </c>
      <c r="N55" s="372" t="e">
        <f>IF(H56&gt;0,H56/INDEX($N$8:$N$11,MATCH($D56,$L$8:$L$11,0)),H55*INDEX($N$8:$N$11,MATCH($D56,$L$8:$L$11,0)))</f>
        <v>#REF!</v>
      </c>
    </row>
    <row r="56" spans="1:14" x14ac:dyDescent="0.2">
      <c r="A56" s="19" t="str">
        <f t="shared" si="4"/>
        <v>General ServicePer Customer Winter Peak Reduction (kW)</v>
      </c>
      <c r="B56" s="4" t="s">
        <v>22</v>
      </c>
      <c r="C56" s="4" t="s">
        <v>91</v>
      </c>
      <c r="D56" s="4" t="str">
        <f>$D$47</f>
        <v>General Service</v>
      </c>
      <c r="F56" s="86">
        <v>0</v>
      </c>
      <c r="H56" s="86">
        <v>0</v>
      </c>
      <c r="J56" s="192"/>
      <c r="L56" s="118"/>
    </row>
    <row r="57" spans="1:14" x14ac:dyDescent="0.2">
      <c r="A57" s="19" t="str">
        <f t="shared" si="4"/>
        <v/>
      </c>
      <c r="M57" s="63"/>
      <c r="N57" s="63"/>
    </row>
    <row r="58" spans="1:14" ht="15" x14ac:dyDescent="0.2">
      <c r="A58" s="19"/>
      <c r="B58" s="7" t="s">
        <v>48</v>
      </c>
      <c r="C58" s="8"/>
      <c r="D58" s="8"/>
      <c r="F58" s="8"/>
      <c r="H58" s="8"/>
      <c r="J58" s="9"/>
    </row>
    <row r="59" spans="1:14" x14ac:dyDescent="0.2">
      <c r="A59" s="19" t="str">
        <f t="shared" ref="A59:A77" si="5">D59&amp;B59</f>
        <v>General ServiceProgram Development Cost</v>
      </c>
      <c r="B59" s="4" t="s">
        <v>40</v>
      </c>
      <c r="C59" s="4" t="s">
        <v>41</v>
      </c>
      <c r="D59" s="4" t="str">
        <f t="shared" ref="D59:D77" si="6">$D$47</f>
        <v>General Service</v>
      </c>
      <c r="F59" s="87">
        <f>$O$26*INDEX($P$28:$Q$33,MATCH($D59,$O$28:$O$33,0),MATCH(F$5,$P$27:$Q$27,0))</f>
        <v>106444.27801830553</v>
      </c>
      <c r="H59" s="87">
        <f>$O$26*INDEX($P$28:$Q$33,MATCH($D59,$O$28:$O$33,0),MATCH(H$5,$P$27:$Q$27,0))</f>
        <v>49849.439902774488</v>
      </c>
      <c r="J59" s="191"/>
    </row>
    <row r="60" spans="1:14" x14ac:dyDescent="0.2">
      <c r="A60" s="19" t="str">
        <f>D60&amp;B60</f>
        <v>General ServiceProgram Development Cost (per MW basis)</v>
      </c>
      <c r="B60" s="4" t="s">
        <v>134</v>
      </c>
      <c r="C60" s="4" t="str">
        <f>C62</f>
        <v>$/MW @meter</v>
      </c>
      <c r="D60" s="4" t="str">
        <f t="shared" si="6"/>
        <v>General Service</v>
      </c>
      <c r="F60" s="115" t="str">
        <f>IFERROR(F59/INDEX(#REF!,MATCH($D60,$O$28:$O$32,0),MATCH(F$5,#REF!,0)),"-")</f>
        <v>-</v>
      </c>
      <c r="G60" s="116"/>
      <c r="H60" s="115" t="str">
        <f>IFERROR(H59/INDEX(#REF!,MATCH($D60,$O$28:$O$32,0),MATCH(H$5,#REF!,0)),"-")</f>
        <v>-</v>
      </c>
      <c r="I60" s="116"/>
      <c r="J60" s="191"/>
    </row>
    <row r="61" spans="1:14" x14ac:dyDescent="0.2">
      <c r="A61" s="19" t="str">
        <f t="shared" si="5"/>
        <v>General ServiceAnnual Program Administration Cost</v>
      </c>
      <c r="B61" s="4" t="s">
        <v>4</v>
      </c>
      <c r="C61" s="4" t="s">
        <v>28</v>
      </c>
      <c r="D61" s="4" t="str">
        <f t="shared" si="6"/>
        <v>General Service</v>
      </c>
      <c r="F61" s="87">
        <f>$O$24*INDEX($P$28:$Q$33,MATCH($D61,$O$28:$O$33,0),MATCH(F$5,$P$27:$Q$27,0))</f>
        <v>3548.8522291303066</v>
      </c>
      <c r="H61" s="87">
        <f>$O$24*INDEX($P$28:$Q$33,MATCH($D61,$O$28:$O$33,0),MATCH(H$5,$P$27:$Q$27,0))</f>
        <v>1661.9803263585015</v>
      </c>
      <c r="J61" s="191"/>
    </row>
    <row r="62" spans="1:14" x14ac:dyDescent="0.2">
      <c r="A62" s="19" t="str">
        <f t="shared" si="5"/>
        <v>General ServiceAnnual Program Administration Cost (per MW basis)</v>
      </c>
      <c r="B62" s="4" t="s">
        <v>89</v>
      </c>
      <c r="C62" s="4" t="s">
        <v>94</v>
      </c>
      <c r="D62" s="4" t="str">
        <f t="shared" si="6"/>
        <v>General Service</v>
      </c>
      <c r="F62" s="115" t="str">
        <f>IFERROR(F61/INDEX(#REF!,MATCH($D62,$O$28:$O$32,0),MATCH(F$5,#REF!,0)),"-")</f>
        <v>-</v>
      </c>
      <c r="G62" s="116"/>
      <c r="H62" s="115" t="str">
        <f>IFERROR(H61/INDEX(#REF!,MATCH($D62,$O$28:$O$32,0),MATCH(H$5,#REF!,0)),"-")</f>
        <v>-</v>
      </c>
      <c r="I62" s="116"/>
      <c r="J62" s="191"/>
    </row>
    <row r="63" spans="1:14" x14ac:dyDescent="0.2">
      <c r="A63" s="19" t="str">
        <f t="shared" si="5"/>
        <v>General ServicePer Customer Annual Marketing/Recruitment Cost</v>
      </c>
      <c r="B63" s="4" t="s">
        <v>35</v>
      </c>
      <c r="C63" s="4" t="s">
        <v>36</v>
      </c>
      <c r="D63" s="4" t="str">
        <f t="shared" si="6"/>
        <v>General Service</v>
      </c>
      <c r="F63" s="87">
        <v>60</v>
      </c>
      <c r="H63" s="87">
        <f>F63</f>
        <v>60</v>
      </c>
      <c r="J63" s="91" t="s">
        <v>741</v>
      </c>
    </row>
    <row r="64" spans="1:14" x14ac:dyDescent="0.2">
      <c r="A64" s="19" t="str">
        <f t="shared" si="5"/>
        <v>General ServiceAnnual O&amp;M Cost</v>
      </c>
      <c r="B64" s="4" t="s">
        <v>27</v>
      </c>
      <c r="C64" s="4" t="s">
        <v>5</v>
      </c>
      <c r="D64" s="4" t="str">
        <f t="shared" si="6"/>
        <v>General Service</v>
      </c>
      <c r="F64" s="87">
        <v>0</v>
      </c>
      <c r="H64" s="87">
        <v>0</v>
      </c>
      <c r="J64" s="91"/>
    </row>
    <row r="65" spans="1:10" x14ac:dyDescent="0.2">
      <c r="A65" s="19" t="str">
        <f t="shared" si="5"/>
        <v>General ServiceAnnual O&amp;M Cost per MW</v>
      </c>
      <c r="B65" s="4" t="s">
        <v>88</v>
      </c>
      <c r="C65" s="4" t="s">
        <v>94</v>
      </c>
      <c r="D65" s="4" t="str">
        <f t="shared" si="6"/>
        <v>General Service</v>
      </c>
      <c r="F65" s="87">
        <v>0</v>
      </c>
      <c r="H65" s="87">
        <v>0</v>
      </c>
      <c r="J65" s="91"/>
    </row>
    <row r="66" spans="1:10" x14ac:dyDescent="0.2">
      <c r="A66" s="19" t="str">
        <f t="shared" si="5"/>
        <v>General ServiceCost of Equip + Install</v>
      </c>
      <c r="B66" s="4" t="s">
        <v>29</v>
      </c>
      <c r="C66" s="4" t="s">
        <v>30</v>
      </c>
      <c r="D66" s="4" t="str">
        <f t="shared" si="6"/>
        <v>General Service</v>
      </c>
      <c r="F66" s="87">
        <f>$F$26</f>
        <v>0</v>
      </c>
      <c r="H66" s="87">
        <f>$F$26</f>
        <v>0</v>
      </c>
      <c r="J66" s="91" t="s">
        <v>160</v>
      </c>
    </row>
    <row r="67" spans="1:10" x14ac:dyDescent="0.2">
      <c r="A67" s="19" t="str">
        <f t="shared" si="5"/>
        <v>General ServiceCost of Equip + Install (per kW basis)</v>
      </c>
      <c r="B67" s="4" t="s">
        <v>90</v>
      </c>
      <c r="C67" s="4" t="s">
        <v>92</v>
      </c>
      <c r="D67" s="4" t="str">
        <f t="shared" si="6"/>
        <v>General Service</v>
      </c>
      <c r="F67" s="87">
        <v>0</v>
      </c>
      <c r="H67" s="87">
        <v>0</v>
      </c>
      <c r="J67" s="91"/>
    </row>
    <row r="68" spans="1:10" x14ac:dyDescent="0.2">
      <c r="A68" s="19" t="str">
        <f t="shared" si="5"/>
        <v>General ServiceAMI Cost</v>
      </c>
      <c r="B68" s="4" t="s">
        <v>23</v>
      </c>
      <c r="C68" s="4" t="s">
        <v>87</v>
      </c>
      <c r="D68" s="4" t="str">
        <f t="shared" si="6"/>
        <v>General Service</v>
      </c>
      <c r="F68" s="87">
        <v>0</v>
      </c>
      <c r="H68" s="87">
        <v>0</v>
      </c>
      <c r="J68" s="72" t="s">
        <v>164</v>
      </c>
    </row>
    <row r="69" spans="1:10" x14ac:dyDescent="0.2">
      <c r="A69" s="19" t="str">
        <f t="shared" si="5"/>
        <v>General ServiceSummer DR Event Hours</v>
      </c>
      <c r="B69" s="4" t="s">
        <v>24</v>
      </c>
      <c r="C69" s="4" t="s">
        <v>25</v>
      </c>
      <c r="D69" s="4" t="str">
        <f t="shared" si="6"/>
        <v>General Service</v>
      </c>
      <c r="F69" s="88">
        <f t="shared" ref="F69:F70" si="7">4*20/2</f>
        <v>40</v>
      </c>
      <c r="H69" s="88">
        <f>4*20/2</f>
        <v>40</v>
      </c>
      <c r="J69" s="72" t="s">
        <v>556</v>
      </c>
    </row>
    <row r="70" spans="1:10" x14ac:dyDescent="0.2">
      <c r="A70" s="19" t="str">
        <f t="shared" si="5"/>
        <v>General ServiceWinter DR Event Hours</v>
      </c>
      <c r="B70" s="4" t="s">
        <v>26</v>
      </c>
      <c r="C70" s="4" t="s">
        <v>25</v>
      </c>
      <c r="D70" s="4" t="str">
        <f t="shared" si="6"/>
        <v>General Service</v>
      </c>
      <c r="F70" s="88">
        <f t="shared" si="7"/>
        <v>40</v>
      </c>
      <c r="H70" s="88">
        <f t="shared" ref="H70" si="8">4*20/2</f>
        <v>40</v>
      </c>
      <c r="J70" s="72" t="s">
        <v>556</v>
      </c>
    </row>
    <row r="71" spans="1:10" x14ac:dyDescent="0.2">
      <c r="A71" s="19" t="str">
        <f t="shared" si="5"/>
        <v>General ServicePer kW Annual Incentive</v>
      </c>
      <c r="B71" s="4" t="s">
        <v>37</v>
      </c>
      <c r="C71" s="4" t="s">
        <v>93</v>
      </c>
      <c r="D71" s="4" t="str">
        <f t="shared" si="6"/>
        <v>General Service</v>
      </c>
      <c r="F71" s="87">
        <v>0</v>
      </c>
      <c r="H71" s="87">
        <v>0</v>
      </c>
      <c r="J71" s="72"/>
    </row>
    <row r="72" spans="1:10" x14ac:dyDescent="0.2">
      <c r="A72" s="19" t="str">
        <f t="shared" si="5"/>
        <v>General ServicePer kWh Annual Incentive</v>
      </c>
      <c r="B72" s="4" t="s">
        <v>38</v>
      </c>
      <c r="C72" s="4" t="s">
        <v>95</v>
      </c>
      <c r="D72" s="4" t="str">
        <f t="shared" si="6"/>
        <v>General Service</v>
      </c>
      <c r="F72" s="117">
        <v>0.4</v>
      </c>
      <c r="H72" s="117">
        <f>F72</f>
        <v>0.4</v>
      </c>
      <c r="J72" s="91" t="s">
        <v>787</v>
      </c>
    </row>
    <row r="73" spans="1:10" x14ac:dyDescent="0.2">
      <c r="A73" s="19" t="str">
        <f t="shared" si="5"/>
        <v>General ServicePer Participant Annual Incentive</v>
      </c>
      <c r="B73" s="4" t="s">
        <v>39</v>
      </c>
      <c r="C73" s="4" t="s">
        <v>5</v>
      </c>
      <c r="D73" s="4" t="str">
        <f t="shared" si="6"/>
        <v>General Service</v>
      </c>
      <c r="F73" s="87">
        <v>0</v>
      </c>
      <c r="H73" s="87">
        <v>0</v>
      </c>
      <c r="J73" s="72" t="s">
        <v>163</v>
      </c>
    </row>
    <row r="74" spans="1:10" ht="15" x14ac:dyDescent="0.25">
      <c r="A74" s="19" t="str">
        <f t="shared" si="5"/>
        <v>General ServiceProgram Life</v>
      </c>
      <c r="B74" s="4" t="s">
        <v>42</v>
      </c>
      <c r="C74" s="4" t="s">
        <v>43</v>
      </c>
      <c r="D74" s="4" t="str">
        <f t="shared" si="6"/>
        <v>General Service</v>
      </c>
      <c r="F74" s="93">
        <v>10</v>
      </c>
      <c r="H74" s="93">
        <v>10</v>
      </c>
      <c r="J74" s="72"/>
    </row>
    <row r="75" spans="1:10" ht="15" x14ac:dyDescent="0.25">
      <c r="A75" s="19" t="str">
        <f t="shared" si="5"/>
        <v>General ServiceProgram Start Year</v>
      </c>
      <c r="B75" s="4" t="s">
        <v>44</v>
      </c>
      <c r="C75" s="4" t="s">
        <v>45</v>
      </c>
      <c r="D75" s="4" t="str">
        <f t="shared" si="6"/>
        <v>General Service</v>
      </c>
      <c r="F75" s="93">
        <f>F35</f>
        <v>2025</v>
      </c>
      <c r="H75" s="93">
        <f>H35</f>
        <v>2028</v>
      </c>
      <c r="J75" s="72" t="s">
        <v>786</v>
      </c>
    </row>
    <row r="76" spans="1:10" x14ac:dyDescent="0.2">
      <c r="A76" s="19" t="str">
        <f t="shared" si="5"/>
        <v>General ServiceDe-rate</v>
      </c>
      <c r="B76" s="4" t="s">
        <v>31</v>
      </c>
      <c r="C76" s="4" t="s">
        <v>32</v>
      </c>
      <c r="D76" s="4" t="str">
        <f t="shared" si="6"/>
        <v>General Service</v>
      </c>
      <c r="F76" s="90">
        <v>1</v>
      </c>
      <c r="H76" s="90">
        <v>1</v>
      </c>
      <c r="J76" s="72"/>
    </row>
    <row r="77" spans="1:10" x14ac:dyDescent="0.2">
      <c r="A77" s="19" t="str">
        <f t="shared" si="5"/>
        <v>General ServiceNet to Gross Ratio (free ridership)</v>
      </c>
      <c r="B77" s="4" t="s">
        <v>33</v>
      </c>
      <c r="C77" s="4" t="s">
        <v>34</v>
      </c>
      <c r="D77" s="4" t="str">
        <f t="shared" si="6"/>
        <v>General Service</v>
      </c>
      <c r="F77" s="90">
        <v>1</v>
      </c>
      <c r="H77" s="90">
        <v>1</v>
      </c>
      <c r="J77" s="72"/>
    </row>
    <row r="78" spans="1:10" x14ac:dyDescent="0.2">
      <c r="J78" s="72"/>
    </row>
    <row r="79" spans="1:10" x14ac:dyDescent="0.2">
      <c r="J79" s="72"/>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tabColor rgb="FF7030A0"/>
  </sheetPr>
  <dimension ref="A1:X68"/>
  <sheetViews>
    <sheetView workbookViewId="0"/>
  </sheetViews>
  <sheetFormatPr defaultRowHeight="15" x14ac:dyDescent="0.25"/>
  <cols>
    <col min="2" max="2" width="28.7109375" customWidth="1"/>
    <col min="3" max="3" width="14.42578125" customWidth="1"/>
    <col min="4" max="4" width="15.5703125" customWidth="1"/>
    <col min="5" max="5" width="18" customWidth="1"/>
    <col min="6" max="6" width="19.28515625" customWidth="1"/>
  </cols>
  <sheetData>
    <row r="1" spans="2:7" x14ac:dyDescent="0.25">
      <c r="G1" s="1"/>
    </row>
    <row r="2" spans="2:7" x14ac:dyDescent="0.25">
      <c r="C2" t="s">
        <v>146</v>
      </c>
    </row>
    <row r="3" spans="2:7" x14ac:dyDescent="0.25">
      <c r="B3" t="s">
        <v>217</v>
      </c>
      <c r="C3">
        <f>SUM(F14:F28)</f>
        <v>8</v>
      </c>
      <c r="G3" s="356"/>
    </row>
    <row r="4" spans="2:7" x14ac:dyDescent="0.25">
      <c r="B4" t="s">
        <v>138</v>
      </c>
      <c r="C4">
        <v>16</v>
      </c>
    </row>
    <row r="6" spans="2:7" x14ac:dyDescent="0.25">
      <c r="B6" t="s">
        <v>139</v>
      </c>
      <c r="C6" s="79">
        <v>150000</v>
      </c>
      <c r="G6" s="1"/>
    </row>
    <row r="7" spans="2:7" x14ac:dyDescent="0.25">
      <c r="B7" t="s">
        <v>218</v>
      </c>
      <c r="C7" s="79">
        <f>C6*C3</f>
        <v>1200000</v>
      </c>
    </row>
    <row r="8" spans="2:7" x14ac:dyDescent="0.25">
      <c r="B8" t="s">
        <v>140</v>
      </c>
      <c r="C8" s="79">
        <f>C7/C4</f>
        <v>75000</v>
      </c>
    </row>
    <row r="9" spans="2:7" x14ac:dyDescent="0.25">
      <c r="C9" s="79"/>
      <c r="G9" s="1"/>
    </row>
    <row r="10" spans="2:7" x14ac:dyDescent="0.25">
      <c r="B10" t="s">
        <v>219</v>
      </c>
      <c r="C10" s="79">
        <v>75000</v>
      </c>
    </row>
    <row r="11" spans="2:7" x14ac:dyDescent="0.25">
      <c r="B11" t="s">
        <v>220</v>
      </c>
      <c r="C11" s="79">
        <f>C10*C4</f>
        <v>1200000</v>
      </c>
    </row>
    <row r="12" spans="2:7" x14ac:dyDescent="0.25">
      <c r="C12" s="79"/>
      <c r="G12" s="1"/>
    </row>
    <row r="13" spans="2:7" x14ac:dyDescent="0.25">
      <c r="C13" t="s">
        <v>221</v>
      </c>
      <c r="D13" s="1" t="s">
        <v>141</v>
      </c>
      <c r="E13" s="1" t="s">
        <v>142</v>
      </c>
      <c r="F13" s="1" t="s">
        <v>216</v>
      </c>
    </row>
    <row r="14" spans="2:7" x14ac:dyDescent="0.25">
      <c r="B14" s="353" t="s">
        <v>15</v>
      </c>
      <c r="C14" s="341">
        <f>D14/$C$7</f>
        <v>7.4999999999999997E-2</v>
      </c>
      <c r="D14" s="342">
        <f>$C$6*$F$14/5</f>
        <v>90000</v>
      </c>
      <c r="E14" s="343">
        <f>$C$10</f>
        <v>75000</v>
      </c>
      <c r="F14" s="573">
        <v>3</v>
      </c>
    </row>
    <row r="15" spans="2:7" x14ac:dyDescent="0.25">
      <c r="B15" s="354" t="s">
        <v>17</v>
      </c>
      <c r="C15" s="344">
        <f>D15/$C$7</f>
        <v>7.4999999999999997E-2</v>
      </c>
      <c r="D15" s="79">
        <f>$C$6*$F$14/5</f>
        <v>90000</v>
      </c>
      <c r="E15" s="345">
        <f>$C$10</f>
        <v>75000</v>
      </c>
      <c r="F15" s="574"/>
      <c r="G15" s="1"/>
    </row>
    <row r="16" spans="2:7" x14ac:dyDescent="0.25">
      <c r="B16" s="419" t="s">
        <v>511</v>
      </c>
      <c r="C16" s="344">
        <f>D16/$C$7</f>
        <v>7.4999999999999997E-2</v>
      </c>
      <c r="D16" s="79">
        <f>$C$6*$F$14/5</f>
        <v>90000</v>
      </c>
      <c r="E16" s="345">
        <f>$C$10</f>
        <v>75000</v>
      </c>
      <c r="F16" s="574"/>
    </row>
    <row r="17" spans="1:7" x14ac:dyDescent="0.25">
      <c r="A17" t="s">
        <v>741</v>
      </c>
      <c r="B17" s="419" t="s">
        <v>229</v>
      </c>
      <c r="C17" s="344">
        <f t="shared" ref="C17:C27" si="0">D17/$C$7</f>
        <v>7.4999999999999997E-2</v>
      </c>
      <c r="D17" s="79">
        <f>$C$6*$F$14/5</f>
        <v>90000</v>
      </c>
      <c r="E17" s="345">
        <v>250000</v>
      </c>
      <c r="F17" s="574"/>
    </row>
    <row r="18" spans="1:7" x14ac:dyDescent="0.25">
      <c r="B18" s="355" t="s">
        <v>16</v>
      </c>
      <c r="C18" s="346">
        <f t="shared" si="0"/>
        <v>7.4999999999999997E-2</v>
      </c>
      <c r="D18" s="347">
        <f t="shared" ref="D18" si="1">$C$6*$F$14/5</f>
        <v>90000</v>
      </c>
      <c r="E18" s="348">
        <f t="shared" ref="E18:E28" si="2">$C$10</f>
        <v>75000</v>
      </c>
      <c r="F18" s="575"/>
      <c r="G18" s="1"/>
    </row>
    <row r="19" spans="1:7" x14ac:dyDescent="0.25">
      <c r="A19" t="s">
        <v>741</v>
      </c>
      <c r="B19" s="421" t="s">
        <v>97</v>
      </c>
      <c r="C19" s="341">
        <f>D19/$C$7</f>
        <v>8.3333333333333329E-2</v>
      </c>
      <c r="D19" s="342">
        <v>100000</v>
      </c>
      <c r="E19" s="343">
        <f>1000000</f>
        <v>1000000</v>
      </c>
      <c r="F19" s="573">
        <v>2</v>
      </c>
      <c r="G19" s="356"/>
    </row>
    <row r="20" spans="1:7" x14ac:dyDescent="0.25">
      <c r="B20" s="354" t="s">
        <v>427</v>
      </c>
      <c r="C20" s="344">
        <f>D20/$C$7</f>
        <v>6.25E-2</v>
      </c>
      <c r="D20" s="79">
        <f t="shared" ref="D20:D21" si="3">$C$6*$F$19/4</f>
        <v>75000</v>
      </c>
      <c r="E20" s="345">
        <v>0</v>
      </c>
      <c r="F20" s="574"/>
    </row>
    <row r="21" spans="1:7" x14ac:dyDescent="0.25">
      <c r="B21" s="354" t="s">
        <v>101</v>
      </c>
      <c r="C21" s="344">
        <f t="shared" si="0"/>
        <v>6.25E-2</v>
      </c>
      <c r="D21" s="79">
        <f t="shared" si="3"/>
        <v>75000</v>
      </c>
      <c r="E21" s="345">
        <f t="shared" si="2"/>
        <v>75000</v>
      </c>
      <c r="F21" s="574"/>
    </row>
    <row r="22" spans="1:7" x14ac:dyDescent="0.25">
      <c r="A22" t="s">
        <v>741</v>
      </c>
      <c r="B22" s="355" t="s">
        <v>145</v>
      </c>
      <c r="C22" s="346">
        <f t="shared" si="0"/>
        <v>4.1666666666666664E-2</v>
      </c>
      <c r="D22" s="347">
        <f>50000</f>
        <v>50000</v>
      </c>
      <c r="E22" s="348">
        <f>1500000</f>
        <v>1500000</v>
      </c>
      <c r="F22" s="575"/>
    </row>
    <row r="23" spans="1:7" x14ac:dyDescent="0.25">
      <c r="B23" s="353" t="s">
        <v>98</v>
      </c>
      <c r="C23" s="341">
        <f t="shared" si="0"/>
        <v>0.05</v>
      </c>
      <c r="D23" s="342">
        <f>$C$6*$F$23/5</f>
        <v>60000</v>
      </c>
      <c r="E23" s="343">
        <f t="shared" si="2"/>
        <v>75000</v>
      </c>
      <c r="F23" s="573">
        <v>2</v>
      </c>
    </row>
    <row r="24" spans="1:7" x14ac:dyDescent="0.25">
      <c r="B24" s="354" t="s">
        <v>99</v>
      </c>
      <c r="C24" s="344">
        <f t="shared" si="0"/>
        <v>0.05</v>
      </c>
      <c r="D24" s="79">
        <f>$C$6*$F$23/5</f>
        <v>60000</v>
      </c>
      <c r="E24" s="345">
        <f t="shared" si="2"/>
        <v>75000</v>
      </c>
      <c r="F24" s="574"/>
    </row>
    <row r="25" spans="1:7" x14ac:dyDescent="0.25">
      <c r="B25" s="354" t="s">
        <v>149</v>
      </c>
      <c r="C25" s="344">
        <f t="shared" si="0"/>
        <v>0.05</v>
      </c>
      <c r="D25" s="79">
        <f>$C$6*$F$23/5</f>
        <v>60000</v>
      </c>
      <c r="E25" s="345">
        <v>200000</v>
      </c>
      <c r="F25" s="574"/>
    </row>
    <row r="26" spans="1:7" x14ac:dyDescent="0.25">
      <c r="B26" s="354" t="s">
        <v>100</v>
      </c>
      <c r="C26" s="344">
        <f t="shared" si="0"/>
        <v>0.05</v>
      </c>
      <c r="D26" s="79">
        <f>$C$6*$F$23/5</f>
        <v>60000</v>
      </c>
      <c r="E26" s="345">
        <v>100000</v>
      </c>
      <c r="F26" s="574"/>
    </row>
    <row r="27" spans="1:7" x14ac:dyDescent="0.25">
      <c r="B27" s="420" t="s">
        <v>102</v>
      </c>
      <c r="C27" s="346">
        <f t="shared" si="0"/>
        <v>0.05</v>
      </c>
      <c r="D27" s="347">
        <f>$C$6*$F$23/5</f>
        <v>60000</v>
      </c>
      <c r="E27" s="348">
        <f t="shared" si="2"/>
        <v>75000</v>
      </c>
      <c r="F27" s="575"/>
    </row>
    <row r="28" spans="1:7" x14ac:dyDescent="0.25">
      <c r="B28" s="43" t="s">
        <v>150</v>
      </c>
      <c r="C28" s="349">
        <f>D28/$C$7</f>
        <v>0.125</v>
      </c>
      <c r="D28" s="350">
        <f>$C$6*$F$28/1</f>
        <v>150000</v>
      </c>
      <c r="E28" s="351">
        <f t="shared" si="2"/>
        <v>75000</v>
      </c>
      <c r="F28" s="352">
        <v>1</v>
      </c>
    </row>
    <row r="29" spans="1:7" x14ac:dyDescent="0.25">
      <c r="B29" s="3" t="s">
        <v>123</v>
      </c>
      <c r="C29" s="387">
        <f>SUM(C14:C28)</f>
        <v>1</v>
      </c>
      <c r="D29" s="79">
        <f>SUM(D14:D28)</f>
        <v>1200000</v>
      </c>
      <c r="E29" s="79">
        <f>SUM(E14:E28)</f>
        <v>3725000</v>
      </c>
    </row>
    <row r="30" spans="1:7" x14ac:dyDescent="0.25">
      <c r="B30" s="3"/>
      <c r="C30" s="387"/>
      <c r="D30" s="79"/>
      <c r="E30" s="79"/>
    </row>
    <row r="31" spans="1:7" x14ac:dyDescent="0.25">
      <c r="B31" s="3"/>
      <c r="C31" s="387"/>
      <c r="D31" s="79"/>
      <c r="E31" s="79"/>
    </row>
    <row r="32" spans="1:7" x14ac:dyDescent="0.25">
      <c r="A32" t="s">
        <v>594</v>
      </c>
      <c r="B32" s="421" t="s">
        <v>97</v>
      </c>
      <c r="C32" s="341">
        <f>D32/$C$7</f>
        <v>6.25E-2</v>
      </c>
      <c r="D32" s="342">
        <f>$C$6*$F$19/4</f>
        <v>75000</v>
      </c>
      <c r="E32" s="343">
        <f>$C$10</f>
        <v>75000</v>
      </c>
      <c r="G32" s="356"/>
    </row>
    <row r="33" spans="1:24" x14ac:dyDescent="0.25">
      <c r="A33" t="s">
        <v>594</v>
      </c>
      <c r="B33" s="355" t="s">
        <v>145</v>
      </c>
      <c r="C33" s="346">
        <f t="shared" ref="C33:C34" si="4">D33/$C$7</f>
        <v>6.25E-2</v>
      </c>
      <c r="D33" s="347">
        <f t="shared" ref="D33" si="5">$C$6*$F$19/4</f>
        <v>75000</v>
      </c>
      <c r="E33" s="348">
        <f t="shared" ref="E33:E34" si="6">$C$10</f>
        <v>75000</v>
      </c>
      <c r="G33" s="356"/>
    </row>
    <row r="34" spans="1:24" x14ac:dyDescent="0.25">
      <c r="A34" t="s">
        <v>594</v>
      </c>
      <c r="B34" s="419" t="s">
        <v>229</v>
      </c>
      <c r="C34" s="344">
        <f t="shared" si="4"/>
        <v>7.4999999999999997E-2</v>
      </c>
      <c r="D34" s="79">
        <f>$C$6*$F$14/5</f>
        <v>90000</v>
      </c>
      <c r="E34" s="345">
        <f t="shared" si="6"/>
        <v>75000</v>
      </c>
      <c r="G34" s="356"/>
    </row>
    <row r="36" spans="1:24" x14ac:dyDescent="0.25">
      <c r="B36" s="1" t="s">
        <v>550</v>
      </c>
    </row>
    <row r="37" spans="1:24" x14ac:dyDescent="0.25">
      <c r="B37" s="401"/>
      <c r="C37" s="415" t="s">
        <v>151</v>
      </c>
      <c r="D37" s="405" t="s">
        <v>151</v>
      </c>
      <c r="E37" s="405" t="s">
        <v>151</v>
      </c>
      <c r="F37" s="406" t="s">
        <v>151</v>
      </c>
      <c r="G37" s="401"/>
      <c r="H37" s="416" t="s">
        <v>152</v>
      </c>
      <c r="I37" s="407" t="s">
        <v>152</v>
      </c>
      <c r="J37" s="407" t="s">
        <v>152</v>
      </c>
      <c r="K37" s="408" t="s">
        <v>152</v>
      </c>
    </row>
    <row r="38" spans="1:24" ht="16.5" x14ac:dyDescent="0.3">
      <c r="B38" s="403" t="s">
        <v>9</v>
      </c>
      <c r="C38" s="409" t="s">
        <v>234</v>
      </c>
      <c r="D38" s="409" t="s">
        <v>232</v>
      </c>
      <c r="E38" s="409" t="s">
        <v>233</v>
      </c>
      <c r="F38" s="409" t="s">
        <v>13</v>
      </c>
      <c r="G38" s="401"/>
      <c r="H38" s="412" t="s">
        <v>234</v>
      </c>
      <c r="I38" s="412" t="s">
        <v>232</v>
      </c>
      <c r="J38" s="412" t="s">
        <v>233</v>
      </c>
      <c r="K38" s="412" t="s">
        <v>13</v>
      </c>
      <c r="L38" s="402" t="s">
        <v>77</v>
      </c>
    </row>
    <row r="39" spans="1:24" ht="16.5" x14ac:dyDescent="0.3">
      <c r="B39" s="402" t="s">
        <v>364</v>
      </c>
      <c r="C39" s="410">
        <v>3.1211500051667775E-4</v>
      </c>
      <c r="D39" s="410">
        <v>5.6266376647643036E-2</v>
      </c>
      <c r="E39" s="410">
        <v>2.5773637051914725E-2</v>
      </c>
      <c r="F39" s="410">
        <v>0.55867159901402685</v>
      </c>
      <c r="G39" s="401"/>
      <c r="H39" s="413">
        <v>1.6348880979445024E-4</v>
      </c>
      <c r="I39" s="413">
        <v>4.2084062115599466E-2</v>
      </c>
      <c r="J39" s="413">
        <v>1.217501086544936E-2</v>
      </c>
      <c r="K39" s="413">
        <v>0.30455371049505536</v>
      </c>
      <c r="L39" t="s">
        <v>548</v>
      </c>
      <c r="P39" s="364"/>
      <c r="Q39" s="364"/>
      <c r="R39" s="364"/>
      <c r="S39" s="364"/>
      <c r="U39" s="364"/>
      <c r="V39" s="364"/>
      <c r="W39" s="364"/>
      <c r="X39" s="364"/>
    </row>
    <row r="40" spans="1:24" ht="16.5" x14ac:dyDescent="0.3">
      <c r="B40" s="402" t="s">
        <v>355</v>
      </c>
      <c r="C40" s="410">
        <v>0</v>
      </c>
      <c r="D40" s="410">
        <v>5.5211809129224944E-2</v>
      </c>
      <c r="E40" s="410">
        <v>0</v>
      </c>
      <c r="F40" s="410">
        <v>0.57726024814843535</v>
      </c>
      <c r="G40" s="401"/>
      <c r="H40" s="413">
        <v>0</v>
      </c>
      <c r="I40" s="413">
        <v>3.4869652087103235E-2</v>
      </c>
      <c r="J40" s="413">
        <v>0</v>
      </c>
      <c r="K40" s="413">
        <v>0.33265829063523644</v>
      </c>
      <c r="L40" t="s">
        <v>548</v>
      </c>
      <c r="P40" s="364"/>
      <c r="Q40" s="364"/>
      <c r="R40" s="364"/>
      <c r="S40" s="364"/>
      <c r="U40" s="364"/>
      <c r="V40" s="364"/>
      <c r="W40" s="364"/>
      <c r="X40" s="364"/>
    </row>
    <row r="41" spans="1:24" ht="16.5" x14ac:dyDescent="0.3">
      <c r="B41" s="402" t="s">
        <v>379</v>
      </c>
      <c r="C41" s="410">
        <v>0</v>
      </c>
      <c r="D41" s="410">
        <v>0</v>
      </c>
      <c r="E41" s="410">
        <v>0</v>
      </c>
      <c r="F41" s="410">
        <v>0</v>
      </c>
      <c r="G41" s="401"/>
      <c r="H41" s="413">
        <v>0</v>
      </c>
      <c r="I41" s="413">
        <v>9.7066585413634873E-2</v>
      </c>
      <c r="J41" s="413">
        <v>0</v>
      </c>
      <c r="K41" s="413">
        <v>0.90293341458636522</v>
      </c>
      <c r="L41" t="s">
        <v>548</v>
      </c>
      <c r="P41" s="364"/>
      <c r="Q41" s="364"/>
      <c r="R41" s="364"/>
      <c r="S41" s="364"/>
      <c r="U41" s="364"/>
      <c r="V41" s="364"/>
      <c r="W41" s="364"/>
      <c r="X41" s="364"/>
    </row>
    <row r="42" spans="1:24" ht="16.5" x14ac:dyDescent="0.3">
      <c r="B42" s="402" t="s">
        <v>575</v>
      </c>
      <c r="C42" s="410">
        <v>0</v>
      </c>
      <c r="D42" s="410">
        <v>0.78934149304338475</v>
      </c>
      <c r="E42" s="410">
        <v>0</v>
      </c>
      <c r="F42" s="410">
        <v>0.2106585069566152</v>
      </c>
      <c r="G42" s="401"/>
      <c r="H42" s="413">
        <v>0</v>
      </c>
      <c r="I42" s="413">
        <v>0</v>
      </c>
      <c r="J42" s="413">
        <v>0</v>
      </c>
      <c r="K42" s="413">
        <v>0</v>
      </c>
      <c r="L42" t="s">
        <v>548</v>
      </c>
      <c r="P42" s="364"/>
      <c r="Q42" s="364"/>
      <c r="R42" s="364"/>
      <c r="S42" s="364"/>
      <c r="U42" s="364"/>
      <c r="V42" s="364"/>
      <c r="W42" s="364"/>
      <c r="X42" s="364"/>
    </row>
    <row r="43" spans="1:24" ht="16.5" x14ac:dyDescent="0.3">
      <c r="B43" s="402" t="s">
        <v>576</v>
      </c>
      <c r="C43" s="410">
        <v>0</v>
      </c>
      <c r="D43" s="410">
        <v>9.1443401072064986E-2</v>
      </c>
      <c r="E43" s="410">
        <v>0</v>
      </c>
      <c r="F43" s="410">
        <v>0.90855659892793506</v>
      </c>
      <c r="G43" s="404"/>
      <c r="H43" s="413">
        <v>0</v>
      </c>
      <c r="I43" s="413">
        <v>0</v>
      </c>
      <c r="J43" s="413">
        <v>0</v>
      </c>
      <c r="K43" s="413">
        <v>0</v>
      </c>
      <c r="L43" t="s">
        <v>548</v>
      </c>
      <c r="P43" s="364"/>
      <c r="Q43" s="364"/>
      <c r="R43" s="364"/>
      <c r="S43" s="364"/>
      <c r="U43" s="364"/>
      <c r="V43" s="364"/>
      <c r="W43" s="364"/>
      <c r="X43" s="364"/>
    </row>
    <row r="44" spans="1:24" ht="16.5" x14ac:dyDescent="0.3">
      <c r="B44" s="402" t="s">
        <v>363</v>
      </c>
      <c r="C44" s="410">
        <v>0</v>
      </c>
      <c r="D44" s="410">
        <v>0</v>
      </c>
      <c r="E44" s="410">
        <v>0</v>
      </c>
      <c r="F44" s="410">
        <v>0.53385463994679316</v>
      </c>
      <c r="G44" s="401"/>
      <c r="H44" s="413">
        <v>0</v>
      </c>
      <c r="I44" s="413">
        <v>0</v>
      </c>
      <c r="J44" s="413">
        <v>0</v>
      </c>
      <c r="K44" s="413">
        <v>0.46614536005320678</v>
      </c>
      <c r="L44" t="s">
        <v>548</v>
      </c>
      <c r="P44" s="364"/>
      <c r="Q44" s="364"/>
      <c r="R44" s="364"/>
      <c r="S44" s="364"/>
      <c r="U44" s="364"/>
      <c r="V44" s="364"/>
      <c r="W44" s="364"/>
      <c r="X44" s="364"/>
    </row>
    <row r="45" spans="1:24" ht="16.5" x14ac:dyDescent="0.3">
      <c r="B45" s="402" t="s">
        <v>362</v>
      </c>
      <c r="C45" s="411">
        <v>0</v>
      </c>
      <c r="D45" s="411">
        <v>2.3157540317706959E-2</v>
      </c>
      <c r="E45" s="411">
        <v>0</v>
      </c>
      <c r="F45" s="411">
        <v>0.61413066065422706</v>
      </c>
      <c r="G45" s="401"/>
      <c r="H45" s="414">
        <v>0</v>
      </c>
      <c r="I45" s="414">
        <v>1.648336341304614E-2</v>
      </c>
      <c r="J45" s="414">
        <v>0</v>
      </c>
      <c r="K45" s="414">
        <v>0.34622843561501998</v>
      </c>
      <c r="L45" t="s">
        <v>549</v>
      </c>
      <c r="P45" s="364"/>
      <c r="Q45" s="364"/>
      <c r="R45" s="364"/>
      <c r="S45" s="364"/>
      <c r="U45" s="364"/>
      <c r="V45" s="364"/>
      <c r="W45" s="364"/>
      <c r="X45" s="364"/>
    </row>
    <row r="46" spans="1:24" ht="16.5" x14ac:dyDescent="0.3">
      <c r="B46" s="402" t="s">
        <v>361</v>
      </c>
      <c r="C46" s="410">
        <v>0.14689729597240234</v>
      </c>
      <c r="D46" s="410">
        <v>9.6502183872877095E-2</v>
      </c>
      <c r="E46" s="410">
        <v>0.49186599006213888</v>
      </c>
      <c r="F46" s="410">
        <v>0</v>
      </c>
      <c r="G46" s="401"/>
      <c r="H46" s="413">
        <v>7.4991856102892537E-2</v>
      </c>
      <c r="I46" s="413">
        <v>3.5671967612921227E-2</v>
      </c>
      <c r="J46" s="413">
        <v>0.15407070637676781</v>
      </c>
      <c r="K46" s="413">
        <v>0</v>
      </c>
      <c r="L46" t="s">
        <v>548</v>
      </c>
      <c r="P46" s="364"/>
      <c r="Q46" s="364"/>
      <c r="R46" s="364"/>
      <c r="S46" s="364"/>
      <c r="U46" s="364"/>
      <c r="V46" s="364"/>
      <c r="W46" s="364"/>
      <c r="X46" s="364"/>
    </row>
    <row r="47" spans="1:24" ht="16.5" x14ac:dyDescent="0.3">
      <c r="B47" s="402" t="s">
        <v>99</v>
      </c>
      <c r="C47" s="410">
        <v>3.1211500051667775E-4</v>
      </c>
      <c r="D47" s="410">
        <v>5.6266376647643036E-2</v>
      </c>
      <c r="E47" s="410">
        <v>2.5773637051914725E-2</v>
      </c>
      <c r="F47" s="410">
        <v>0.55867159901402685</v>
      </c>
      <c r="G47" s="401"/>
      <c r="H47" s="413">
        <v>1.6348880979445024E-4</v>
      </c>
      <c r="I47" s="413">
        <v>4.2084062115599466E-2</v>
      </c>
      <c r="J47" s="413">
        <v>1.217501086544936E-2</v>
      </c>
      <c r="K47" s="413">
        <v>0.30455371049505536</v>
      </c>
      <c r="L47" t="s">
        <v>548</v>
      </c>
      <c r="P47" s="364"/>
      <c r="Q47" s="364"/>
      <c r="R47" s="364"/>
      <c r="S47" s="364"/>
      <c r="U47" s="364"/>
      <c r="V47" s="364"/>
      <c r="W47" s="364"/>
      <c r="X47" s="364"/>
    </row>
    <row r="48" spans="1:24" ht="16.5" x14ac:dyDescent="0.3">
      <c r="B48" s="402" t="s">
        <v>100</v>
      </c>
      <c r="C48" s="410">
        <v>0</v>
      </c>
      <c r="D48" s="410">
        <v>0</v>
      </c>
      <c r="E48" s="410">
        <v>0</v>
      </c>
      <c r="F48" s="410">
        <v>0.66832371963478332</v>
      </c>
      <c r="G48" s="401"/>
      <c r="H48" s="413">
        <v>0</v>
      </c>
      <c r="I48" s="413">
        <v>0</v>
      </c>
      <c r="J48" s="413">
        <v>0</v>
      </c>
      <c r="K48" s="413">
        <v>0.33167628036521668</v>
      </c>
      <c r="L48" t="s">
        <v>548</v>
      </c>
      <c r="P48" s="364"/>
      <c r="Q48" s="364"/>
      <c r="R48" s="364"/>
      <c r="S48" s="364"/>
      <c r="U48" s="364"/>
      <c r="V48" s="364"/>
      <c r="W48" s="364"/>
      <c r="X48" s="364"/>
    </row>
    <row r="49" spans="1:24" ht="16.5" x14ac:dyDescent="0.3">
      <c r="B49" s="402" t="s">
        <v>15</v>
      </c>
      <c r="C49" s="410">
        <v>0</v>
      </c>
      <c r="D49" s="410">
        <v>5.5211809129224944E-2</v>
      </c>
      <c r="E49" s="410">
        <v>0</v>
      </c>
      <c r="F49" s="410">
        <v>0.57726024814843535</v>
      </c>
      <c r="G49" s="401"/>
      <c r="H49" s="413">
        <v>0</v>
      </c>
      <c r="I49" s="413">
        <v>3.4869652087103235E-2</v>
      </c>
      <c r="J49" s="413">
        <v>0</v>
      </c>
      <c r="K49" s="413">
        <v>0.33265829063523644</v>
      </c>
      <c r="L49" t="s">
        <v>548</v>
      </c>
      <c r="P49" s="364"/>
      <c r="Q49" s="364"/>
      <c r="R49" s="364"/>
      <c r="S49" s="364"/>
      <c r="U49" s="364"/>
      <c r="V49" s="364"/>
      <c r="W49" s="364"/>
      <c r="X49" s="364"/>
    </row>
    <row r="50" spans="1:24" ht="16.5" x14ac:dyDescent="0.3">
      <c r="B50" s="402" t="s">
        <v>149</v>
      </c>
      <c r="C50" s="410">
        <v>0</v>
      </c>
      <c r="D50" s="410">
        <v>0</v>
      </c>
      <c r="E50" s="410">
        <v>0</v>
      </c>
      <c r="F50" s="410">
        <v>0.53385463994679316</v>
      </c>
      <c r="G50" s="401"/>
      <c r="H50" s="413">
        <v>0</v>
      </c>
      <c r="I50" s="413">
        <v>0</v>
      </c>
      <c r="J50" s="413">
        <v>0</v>
      </c>
      <c r="K50" s="413">
        <v>0.46614536005320678</v>
      </c>
      <c r="L50" t="s">
        <v>548</v>
      </c>
      <c r="P50" s="364"/>
      <c r="Q50" s="364"/>
      <c r="R50" s="364"/>
      <c r="S50" s="364"/>
      <c r="U50" s="364"/>
      <c r="V50" s="364"/>
      <c r="W50" s="364"/>
      <c r="X50" s="364"/>
    </row>
    <row r="51" spans="1:24" ht="16.5" x14ac:dyDescent="0.3">
      <c r="B51" s="402" t="s">
        <v>16</v>
      </c>
      <c r="C51" s="410">
        <v>0</v>
      </c>
      <c r="D51" s="410">
        <v>5.8514762616192789E-2</v>
      </c>
      <c r="E51" s="410">
        <v>0</v>
      </c>
      <c r="F51" s="410">
        <v>0.58099593299622954</v>
      </c>
      <c r="G51" s="404"/>
      <c r="H51" s="413">
        <v>0</v>
      </c>
      <c r="I51" s="413">
        <v>4.3765727443950651E-2</v>
      </c>
      <c r="J51" s="413">
        <v>0</v>
      </c>
      <c r="K51" s="413">
        <v>0.31672357694362702</v>
      </c>
      <c r="L51" t="s">
        <v>548</v>
      </c>
      <c r="P51" s="364"/>
      <c r="Q51" s="364"/>
      <c r="R51" s="364"/>
      <c r="S51" s="364"/>
      <c r="U51" s="364"/>
      <c r="V51" s="364"/>
      <c r="W51" s="364"/>
      <c r="X51" s="364"/>
    </row>
    <row r="52" spans="1:24" ht="16.5" x14ac:dyDescent="0.3">
      <c r="B52" s="402" t="s">
        <v>229</v>
      </c>
      <c r="C52" s="410">
        <v>0</v>
      </c>
      <c r="D52" s="410">
        <v>5.5211809129224944E-2</v>
      </c>
      <c r="E52" s="410">
        <v>0</v>
      </c>
      <c r="F52" s="410">
        <v>0.57726024814843535</v>
      </c>
      <c r="G52" s="401"/>
      <c r="H52" s="413">
        <v>0</v>
      </c>
      <c r="I52" s="413">
        <v>3.4869652087103235E-2</v>
      </c>
      <c r="J52" s="413">
        <v>0</v>
      </c>
      <c r="K52" s="413">
        <v>0.33265829063523644</v>
      </c>
      <c r="L52" t="s">
        <v>548</v>
      </c>
      <c r="P52" s="364"/>
      <c r="Q52" s="364"/>
      <c r="R52" s="364"/>
      <c r="S52" s="364"/>
      <c r="U52" s="364"/>
      <c r="V52" s="364"/>
      <c r="W52" s="364"/>
      <c r="X52" s="364"/>
    </row>
    <row r="53" spans="1:24" ht="16.5" x14ac:dyDescent="0.3">
      <c r="B53" s="402" t="s">
        <v>192</v>
      </c>
      <c r="C53" s="411">
        <v>0</v>
      </c>
      <c r="D53" s="411">
        <v>2.3157540317706959E-2</v>
      </c>
      <c r="E53" s="411">
        <v>0</v>
      </c>
      <c r="F53" s="411">
        <v>0.61413066065422706</v>
      </c>
      <c r="G53" s="401"/>
      <c r="H53" s="414">
        <v>0</v>
      </c>
      <c r="I53" s="414">
        <v>1.648336341304614E-2</v>
      </c>
      <c r="J53" s="414">
        <v>0</v>
      </c>
      <c r="K53" s="414">
        <v>0.34622843561501998</v>
      </c>
      <c r="L53" t="s">
        <v>549</v>
      </c>
      <c r="P53" s="364"/>
      <c r="Q53" s="364"/>
      <c r="R53" s="364"/>
      <c r="S53" s="364"/>
      <c r="U53" s="364"/>
      <c r="V53" s="364"/>
      <c r="W53" s="364"/>
      <c r="X53" s="364"/>
    </row>
    <row r="54" spans="1:24" ht="16.5" x14ac:dyDescent="0.3">
      <c r="B54" s="402" t="s">
        <v>17</v>
      </c>
      <c r="C54" s="410">
        <v>0</v>
      </c>
      <c r="D54" s="410">
        <v>0</v>
      </c>
      <c r="E54" s="410">
        <v>0</v>
      </c>
      <c r="F54" s="410">
        <v>0</v>
      </c>
      <c r="G54" s="401"/>
      <c r="H54" s="413">
        <v>0</v>
      </c>
      <c r="I54" s="413">
        <v>9.7066585413634859E-2</v>
      </c>
      <c r="J54" s="413">
        <v>0</v>
      </c>
      <c r="K54" s="413">
        <v>0.90293341458636511</v>
      </c>
      <c r="L54" t="s">
        <v>548</v>
      </c>
      <c r="P54" s="364"/>
      <c r="Q54" s="364"/>
      <c r="R54" s="364"/>
      <c r="S54" s="364"/>
      <c r="U54" s="364"/>
      <c r="V54" s="364"/>
      <c r="W54" s="364"/>
      <c r="X54" s="364"/>
    </row>
    <row r="55" spans="1:24" ht="16.5" x14ac:dyDescent="0.3">
      <c r="B55" s="402" t="s">
        <v>505</v>
      </c>
      <c r="C55" s="410">
        <v>0</v>
      </c>
      <c r="D55" s="410">
        <v>0.78934149304338475</v>
      </c>
      <c r="E55" s="410">
        <v>0</v>
      </c>
      <c r="F55" s="410">
        <v>0.2106585069566152</v>
      </c>
      <c r="G55" s="401"/>
      <c r="H55" s="413">
        <v>0</v>
      </c>
      <c r="I55" s="413">
        <v>0</v>
      </c>
      <c r="J55" s="413">
        <v>0</v>
      </c>
      <c r="K55" s="413">
        <v>0</v>
      </c>
      <c r="L55" t="s">
        <v>548</v>
      </c>
      <c r="P55" s="364"/>
      <c r="Q55" s="364"/>
      <c r="R55" s="364"/>
      <c r="S55" s="364"/>
      <c r="U55" s="364"/>
      <c r="V55" s="364"/>
      <c r="W55" s="364"/>
      <c r="X55" s="364"/>
    </row>
    <row r="56" spans="1:24" ht="16.5" x14ac:dyDescent="0.3">
      <c r="B56" s="402" t="s">
        <v>504</v>
      </c>
      <c r="C56" s="410">
        <v>0</v>
      </c>
      <c r="D56" s="410">
        <v>9.1443401072064986E-2</v>
      </c>
      <c r="E56" s="410">
        <v>0</v>
      </c>
      <c r="F56" s="410">
        <v>0.90855659892793506</v>
      </c>
      <c r="G56" s="401"/>
      <c r="H56" s="413">
        <v>0</v>
      </c>
      <c r="I56" s="413">
        <v>0</v>
      </c>
      <c r="J56" s="413">
        <v>0</v>
      </c>
      <c r="K56" s="413">
        <v>0</v>
      </c>
      <c r="L56" t="s">
        <v>548</v>
      </c>
      <c r="P56" s="364"/>
      <c r="Q56" s="364"/>
      <c r="R56" s="364"/>
      <c r="S56" s="364"/>
      <c r="U56" s="364"/>
      <c r="V56" s="364"/>
      <c r="W56" s="364"/>
      <c r="X56" s="364"/>
    </row>
    <row r="57" spans="1:24" ht="16.5" x14ac:dyDescent="0.3">
      <c r="B57" s="402" t="s">
        <v>427</v>
      </c>
      <c r="C57" s="410">
        <v>0</v>
      </c>
      <c r="D57" s="410">
        <v>6.4709227350247436E-2</v>
      </c>
      <c r="E57" s="410">
        <v>0.93529077264975258</v>
      </c>
      <c r="F57" s="410">
        <v>0</v>
      </c>
      <c r="G57" s="401"/>
      <c r="H57" s="413">
        <v>0</v>
      </c>
      <c r="I57" s="413">
        <v>0</v>
      </c>
      <c r="J57" s="413">
        <v>0</v>
      </c>
      <c r="K57" s="413">
        <v>0</v>
      </c>
      <c r="L57" t="s">
        <v>548</v>
      </c>
      <c r="P57" s="364"/>
      <c r="Q57" s="364"/>
      <c r="R57" s="364"/>
      <c r="S57" s="364"/>
      <c r="U57" s="364"/>
      <c r="V57" s="364"/>
      <c r="W57" s="364"/>
      <c r="X57" s="364"/>
    </row>
    <row r="58" spans="1:24" ht="16.5" x14ac:dyDescent="0.3">
      <c r="B58" s="402" t="s">
        <v>98</v>
      </c>
      <c r="C58" s="410">
        <v>3.5629781386152079E-3</v>
      </c>
      <c r="D58" s="410">
        <v>0.32115705685848478</v>
      </c>
      <c r="E58" s="410">
        <v>0.29422137742997745</v>
      </c>
      <c r="F58" s="410">
        <v>0</v>
      </c>
      <c r="G58" s="401"/>
      <c r="H58" s="413">
        <v>1.866321882131775E-3</v>
      </c>
      <c r="I58" s="413">
        <v>0.24020728426026605</v>
      </c>
      <c r="J58" s="413">
        <v>0.13898498143052476</v>
      </c>
      <c r="K58" s="413">
        <v>0</v>
      </c>
      <c r="L58" t="s">
        <v>548</v>
      </c>
      <c r="P58" s="364"/>
      <c r="Q58" s="364"/>
      <c r="R58" s="364"/>
      <c r="S58" s="364"/>
      <c r="U58" s="364"/>
      <c r="V58" s="364"/>
      <c r="W58" s="364"/>
      <c r="X58" s="364"/>
    </row>
    <row r="59" spans="1:24" ht="16.5" x14ac:dyDescent="0.3">
      <c r="B59" s="402" t="s">
        <v>150</v>
      </c>
      <c r="C59" s="410">
        <v>0.13720230014047161</v>
      </c>
      <c r="D59" s="410">
        <v>9.0133188009294096E-2</v>
      </c>
      <c r="E59" s="410">
        <v>0.45940359045189127</v>
      </c>
      <c r="F59" s="410">
        <v>0</v>
      </c>
      <c r="G59" s="401"/>
      <c r="H59" s="413">
        <v>8.8738019675591862E-2</v>
      </c>
      <c r="I59" s="413">
        <v>4.2210713648150162E-2</v>
      </c>
      <c r="J59" s="413">
        <v>0.18231218807460095</v>
      </c>
      <c r="K59" s="413">
        <v>0</v>
      </c>
      <c r="L59" t="s">
        <v>548</v>
      </c>
      <c r="P59" s="364"/>
      <c r="Q59" s="364"/>
      <c r="R59" s="364"/>
      <c r="S59" s="364"/>
      <c r="U59" s="364"/>
      <c r="V59" s="364"/>
      <c r="W59" s="364"/>
      <c r="X59" s="364"/>
    </row>
    <row r="60" spans="1:24" ht="16.5" x14ac:dyDescent="0.25">
      <c r="A60" t="s">
        <v>741</v>
      </c>
      <c r="B60" s="505" t="s">
        <v>317</v>
      </c>
      <c r="C60" s="410">
        <v>0</v>
      </c>
      <c r="D60" s="410">
        <f>SUM(C67:E67)</f>
        <v>0.19775588860247717</v>
      </c>
      <c r="E60" s="410">
        <v>0</v>
      </c>
      <c r="F60" s="410">
        <v>0.47466094033638123</v>
      </c>
      <c r="G60" s="401"/>
      <c r="H60" s="413">
        <v>0</v>
      </c>
      <c r="I60" s="413">
        <f>SUM(H67:J67)</f>
        <v>9.2018024261534825E-2</v>
      </c>
      <c r="J60" s="413">
        <v>0</v>
      </c>
      <c r="K60" s="413">
        <v>0.23556514679960677</v>
      </c>
      <c r="L60" t="s">
        <v>548</v>
      </c>
      <c r="P60" s="364"/>
      <c r="Q60" s="364"/>
      <c r="R60" s="364"/>
      <c r="S60" s="364"/>
      <c r="U60" s="364"/>
      <c r="V60" s="364"/>
      <c r="W60" s="364"/>
      <c r="X60" s="364"/>
    </row>
    <row r="61" spans="1:24" ht="16.5" x14ac:dyDescent="0.3">
      <c r="B61" s="402" t="s">
        <v>101</v>
      </c>
      <c r="C61" s="410">
        <v>0.16352989953103059</v>
      </c>
      <c r="D61" s="410">
        <v>0</v>
      </c>
      <c r="E61" s="410">
        <v>0.52311032747042252</v>
      </c>
      <c r="F61" s="410">
        <v>0</v>
      </c>
      <c r="G61" s="401"/>
      <c r="H61" s="413">
        <v>0.10576586126672112</v>
      </c>
      <c r="I61" s="413">
        <v>0</v>
      </c>
      <c r="J61" s="413">
        <v>0.20759391173182579</v>
      </c>
      <c r="K61" s="413">
        <v>0</v>
      </c>
      <c r="L61" t="s">
        <v>548</v>
      </c>
      <c r="P61" s="364"/>
      <c r="Q61" s="364"/>
      <c r="R61" s="364"/>
      <c r="S61" s="364"/>
      <c r="U61" s="364"/>
      <c r="V61" s="364"/>
      <c r="W61" s="364"/>
      <c r="X61" s="364"/>
    </row>
    <row r="62" spans="1:24" ht="16.5" x14ac:dyDescent="0.3">
      <c r="A62" t="s">
        <v>741</v>
      </c>
      <c r="B62" s="506" t="s">
        <v>318</v>
      </c>
      <c r="C62" s="410">
        <v>0</v>
      </c>
      <c r="D62" s="410">
        <f>SUM(C68:E68)</f>
        <v>0.13357849401478189</v>
      </c>
      <c r="E62" s="410">
        <v>0</v>
      </c>
      <c r="F62" s="410">
        <v>0.53751000486647593</v>
      </c>
      <c r="G62" s="401"/>
      <c r="H62" s="413">
        <v>0</v>
      </c>
      <c r="I62" s="413">
        <f>SUM(H68:J68)</f>
        <v>6.215556558105706E-2</v>
      </c>
      <c r="J62" s="413">
        <v>0</v>
      </c>
      <c r="K62" s="413">
        <v>0.26675593553768523</v>
      </c>
      <c r="L62" t="s">
        <v>548</v>
      </c>
      <c r="P62" s="364"/>
      <c r="Q62" s="364"/>
      <c r="R62" s="364"/>
      <c r="S62" s="364"/>
      <c r="U62" s="364"/>
      <c r="V62" s="364"/>
      <c r="W62" s="364"/>
      <c r="X62" s="364"/>
    </row>
    <row r="63" spans="1:24" ht="16.5" x14ac:dyDescent="0.3">
      <c r="B63" s="402" t="s">
        <v>145</v>
      </c>
      <c r="C63" s="410">
        <v>0</v>
      </c>
      <c r="D63" s="410">
        <v>7.0962852012203689E-2</v>
      </c>
      <c r="E63" s="410">
        <v>0</v>
      </c>
      <c r="F63" s="410">
        <v>0.59868718702373946</v>
      </c>
      <c r="G63" s="401"/>
      <c r="H63" s="413">
        <v>0</v>
      </c>
      <c r="I63" s="413">
        <v>3.3232959935182993E-2</v>
      </c>
      <c r="J63" s="413">
        <v>0</v>
      </c>
      <c r="K63" s="413">
        <v>0.29711700102887395</v>
      </c>
      <c r="L63" t="s">
        <v>548</v>
      </c>
      <c r="P63" s="364"/>
      <c r="Q63" s="364"/>
      <c r="R63" s="364"/>
      <c r="S63" s="364"/>
      <c r="U63" s="364"/>
      <c r="V63" s="364"/>
      <c r="W63" s="364"/>
      <c r="X63" s="364"/>
    </row>
    <row r="67" spans="1:12" ht="16.5" x14ac:dyDescent="0.25">
      <c r="A67" t="s">
        <v>594</v>
      </c>
      <c r="B67" s="505" t="s">
        <v>317</v>
      </c>
      <c r="C67" s="410">
        <v>5.2301177425510853E-2</v>
      </c>
      <c r="D67" s="410">
        <v>6.5521909966796618E-3</v>
      </c>
      <c r="E67" s="410">
        <v>0.13890252018028665</v>
      </c>
      <c r="F67" s="410">
        <v>0.47466094033638123</v>
      </c>
      <c r="G67" s="401"/>
      <c r="H67" s="413">
        <v>3.3826713595106722E-2</v>
      </c>
      <c r="I67" s="413">
        <v>3.0684885782616949E-3</v>
      </c>
      <c r="J67" s="413">
        <v>5.5122822088166407E-2</v>
      </c>
      <c r="K67" s="413">
        <v>0.23556514679960677</v>
      </c>
      <c r="L67" t="s">
        <v>548</v>
      </c>
    </row>
    <row r="68" spans="1:12" ht="16.5" x14ac:dyDescent="0.3">
      <c r="A68" t="s">
        <v>594</v>
      </c>
      <c r="B68" s="506" t="s">
        <v>318</v>
      </c>
      <c r="C68" s="410">
        <v>3.532796198925494E-2</v>
      </c>
      <c r="D68" s="410">
        <v>4.4258191855568261E-3</v>
      </c>
      <c r="E68" s="410">
        <v>9.3824712839970112E-2</v>
      </c>
      <c r="F68" s="410">
        <v>0.53751000486647593</v>
      </c>
      <c r="G68" s="401"/>
      <c r="H68" s="413">
        <v>2.2848985643035377E-2</v>
      </c>
      <c r="I68" s="413">
        <v>2.0726770063959656E-3</v>
      </c>
      <c r="J68" s="413">
        <v>3.7233902931625713E-2</v>
      </c>
      <c r="K68" s="413">
        <v>0.26675593553768523</v>
      </c>
      <c r="L68" t="s">
        <v>548</v>
      </c>
    </row>
  </sheetData>
  <mergeCells count="3">
    <mergeCell ref="F19:F22"/>
    <mergeCell ref="F23:F27"/>
    <mergeCell ref="F14:F18"/>
  </mergeCells>
  <pageMargins left="0.7" right="0.7" top="0.75" bottom="0.75" header="0.3" footer="0.3"/>
  <drawing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64DE4-2624-4E22-8980-C98B24BE2703}">
  <sheetPr codeName="Sheet37">
    <tabColor theme="7"/>
  </sheetPr>
  <dimension ref="A1:S44"/>
  <sheetViews>
    <sheetView workbookViewId="0"/>
  </sheetViews>
  <sheetFormatPr defaultColWidth="8.85546875" defaultRowHeight="12.75" x14ac:dyDescent="0.2"/>
  <cols>
    <col min="1" max="1" width="8.85546875" style="131"/>
    <col min="2" max="2" width="17" style="131" customWidth="1"/>
    <col min="3" max="6" width="15.7109375" style="131" customWidth="1"/>
    <col min="7" max="7" width="16" style="131" bestFit="1" customWidth="1"/>
    <col min="8" max="9" width="14.140625" style="131" customWidth="1"/>
    <col min="10" max="10" width="23.5703125" style="131" customWidth="1"/>
    <col min="11" max="11" width="4.85546875" style="131" customWidth="1"/>
    <col min="12" max="16" width="12.140625" style="131" customWidth="1"/>
    <col min="17" max="17" width="8.85546875" style="131"/>
    <col min="18" max="19" width="14.140625" style="131" customWidth="1"/>
    <col min="20" max="24" width="8.85546875" style="131"/>
    <col min="25" max="25" width="14.28515625" style="131" customWidth="1"/>
    <col min="26" max="26" width="15.85546875" style="131" customWidth="1"/>
    <col min="27" max="28" width="12.42578125" style="131" customWidth="1"/>
    <col min="29" max="16384" width="8.85546875" style="131"/>
  </cols>
  <sheetData>
    <row r="1" spans="1:19" s="199" customFormat="1" ht="15" x14ac:dyDescent="0.25">
      <c r="A1" s="198" t="s">
        <v>209</v>
      </c>
    </row>
    <row r="2" spans="1:19" x14ac:dyDescent="0.2">
      <c r="H2" s="200"/>
    </row>
    <row r="3" spans="1:19" x14ac:dyDescent="0.2">
      <c r="B3" s="201" t="s">
        <v>231</v>
      </c>
      <c r="C3" s="201"/>
      <c r="D3" s="201"/>
      <c r="E3" s="201"/>
      <c r="F3" s="201"/>
      <c r="G3" s="201"/>
      <c r="H3" s="202"/>
      <c r="I3" s="201"/>
      <c r="L3" s="131" t="s">
        <v>430</v>
      </c>
    </row>
    <row r="4" spans="1:19" ht="45" x14ac:dyDescent="0.25">
      <c r="B4" s="203" t="s">
        <v>110</v>
      </c>
      <c r="C4" s="204" t="s">
        <v>202</v>
      </c>
      <c r="D4" s="205" t="s">
        <v>208</v>
      </c>
      <c r="E4" s="204" t="s">
        <v>207</v>
      </c>
      <c r="F4" s="204" t="s">
        <v>206</v>
      </c>
      <c r="H4" s="206" t="s">
        <v>198</v>
      </c>
      <c r="I4" s="206" t="s">
        <v>205</v>
      </c>
      <c r="L4" s="203" t="s">
        <v>110</v>
      </c>
      <c r="M4" s="204" t="s">
        <v>202</v>
      </c>
      <c r="N4" s="204" t="s">
        <v>208</v>
      </c>
      <c r="O4" s="204" t="s">
        <v>207</v>
      </c>
      <c r="P4" s="204" t="s">
        <v>206</v>
      </c>
      <c r="R4" s="207" t="s">
        <v>198</v>
      </c>
      <c r="S4" s="207" t="s">
        <v>205</v>
      </c>
    </row>
    <row r="5" spans="1:19" ht="15" x14ac:dyDescent="0.25">
      <c r="B5" s="208" t="s">
        <v>13</v>
      </c>
      <c r="C5" s="150">
        <v>2696.3538066923179</v>
      </c>
      <c r="D5" s="151">
        <f>(M5*1000)/(P5*8760)</f>
        <v>0.61309857220647757</v>
      </c>
      <c r="E5" s="209">
        <f>C5*1000/D5/8760</f>
        <v>502.0447933220463</v>
      </c>
      <c r="F5" s="210">
        <f>E5</f>
        <v>502.0447933220463</v>
      </c>
      <c r="H5" s="211">
        <f>C5/SUM(C$5:C$8)</f>
        <v>0.51039993568942699</v>
      </c>
      <c r="I5" s="211">
        <f>F5/SUM(F$5:F$8)</f>
        <v>0.50447558611321386</v>
      </c>
      <c r="L5" s="208" t="s">
        <v>13</v>
      </c>
      <c r="M5" s="150">
        <v>2539.1735827512894</v>
      </c>
      <c r="N5" s="151">
        <v>0.63</v>
      </c>
      <c r="O5" s="209">
        <v>460.09523496979222</v>
      </c>
      <c r="P5" s="210">
        <v>472.77878496404469</v>
      </c>
      <c r="R5" s="211">
        <v>0.44891048554746077</v>
      </c>
      <c r="S5" s="211">
        <v>0.4458862736666509</v>
      </c>
    </row>
    <row r="6" spans="1:19" ht="15" x14ac:dyDescent="0.25">
      <c r="B6" s="208" t="s">
        <v>109</v>
      </c>
      <c r="C6" s="152">
        <v>2041.7892882503986</v>
      </c>
      <c r="D6" s="151">
        <f>(M6*1000)/(P6*8760)</f>
        <v>0.58390340210140734</v>
      </c>
      <c r="E6" s="209">
        <f>C6*1000/D6/8760</f>
        <v>399.17727511009861</v>
      </c>
      <c r="F6" s="210">
        <f>E6</f>
        <v>399.17727511009861</v>
      </c>
      <c r="H6" s="211">
        <f t="shared" ref="H6:H7" si="0">C6/SUM(C$5:C$8)</f>
        <v>0.38649568866957013</v>
      </c>
      <c r="I6" s="211">
        <f t="shared" ref="I6:I7" si="1">F6/SUM(F$5:F$8)</f>
        <v>0.40111000552706982</v>
      </c>
      <c r="L6" s="208" t="s">
        <v>109</v>
      </c>
      <c r="M6" s="152">
        <v>2165.9974637241298</v>
      </c>
      <c r="N6" s="151">
        <v>0.6</v>
      </c>
      <c r="O6" s="209">
        <v>412.09997407232305</v>
      </c>
      <c r="P6" s="210">
        <v>423.46042779256123</v>
      </c>
      <c r="R6" s="211">
        <v>0.38293521157439031</v>
      </c>
      <c r="S6" s="211">
        <v>0.39937323373778416</v>
      </c>
    </row>
    <row r="7" spans="1:19" ht="15" x14ac:dyDescent="0.25">
      <c r="B7" s="208" t="s">
        <v>120</v>
      </c>
      <c r="C7" s="152">
        <v>544.68242706718593</v>
      </c>
      <c r="D7" s="151">
        <f>(M7*1000)/(P7*8760)</f>
        <v>0.66175718904826142</v>
      </c>
      <c r="E7" s="209">
        <f>C7*1000/D7/8760</f>
        <v>93.959476803976756</v>
      </c>
      <c r="F7" s="210">
        <f>E7</f>
        <v>93.959476803976756</v>
      </c>
      <c r="H7" s="211">
        <f t="shared" si="0"/>
        <v>0.10310437564100285</v>
      </c>
      <c r="I7" s="211">
        <f t="shared" si="1"/>
        <v>9.4414408359716401E-2</v>
      </c>
      <c r="L7" s="208" t="s">
        <v>120</v>
      </c>
      <c r="M7" s="152">
        <v>951.13163412399979</v>
      </c>
      <c r="N7" s="151">
        <v>0.68</v>
      </c>
      <c r="O7" s="209">
        <v>159.67157435603005</v>
      </c>
      <c r="P7" s="210">
        <v>164.07327696470557</v>
      </c>
      <c r="R7" s="211">
        <v>0.16815430287814881</v>
      </c>
      <c r="S7" s="211">
        <v>0.15474049259556488</v>
      </c>
    </row>
    <row r="8" spans="1:19" ht="15" x14ac:dyDescent="0.25">
      <c r="B8" s="208"/>
      <c r="C8" s="152"/>
      <c r="D8" s="151"/>
      <c r="E8" s="209"/>
      <c r="F8" s="210"/>
      <c r="H8" s="211"/>
      <c r="I8" s="211"/>
      <c r="L8" s="208"/>
      <c r="M8" s="152"/>
      <c r="N8" s="151"/>
      <c r="O8" s="209"/>
      <c r="P8" s="210"/>
      <c r="R8" s="211"/>
      <c r="S8" s="211"/>
    </row>
    <row r="9" spans="1:19" ht="15" x14ac:dyDescent="0.25">
      <c r="B9" s="212" t="s">
        <v>203</v>
      </c>
      <c r="C9" s="153">
        <f>SUM(C5:C8)</f>
        <v>5282.8255220099027</v>
      </c>
      <c r="D9" s="153"/>
      <c r="E9" s="153">
        <f>SUM(E5:E8)</f>
        <v>995.18154523612156</v>
      </c>
      <c r="F9" s="154">
        <f>SUM(F5:F8)</f>
        <v>995.18154523612156</v>
      </c>
      <c r="L9" s="212" t="s">
        <v>203</v>
      </c>
      <c r="M9" s="153">
        <v>5656.3026805994195</v>
      </c>
      <c r="N9" s="153"/>
      <c r="O9" s="153">
        <v>1031.8667833981453</v>
      </c>
      <c r="P9" s="154">
        <v>1060.3124897213115</v>
      </c>
    </row>
    <row r="10" spans="1:19" ht="15" x14ac:dyDescent="0.25">
      <c r="B10" s="213"/>
      <c r="C10" s="214"/>
      <c r="D10" s="214"/>
      <c r="E10" s="214"/>
      <c r="L10" s="213"/>
      <c r="M10" s="214"/>
      <c r="N10" s="214"/>
      <c r="O10" s="214"/>
    </row>
    <row r="11" spans="1:19" x14ac:dyDescent="0.2">
      <c r="B11" s="201" t="s">
        <v>267</v>
      </c>
      <c r="C11" s="201"/>
      <c r="D11" s="201"/>
      <c r="E11" s="201"/>
      <c r="F11" s="201"/>
      <c r="G11" s="201"/>
      <c r="H11" s="202"/>
      <c r="I11" s="201"/>
    </row>
    <row r="12" spans="1:19" ht="45" x14ac:dyDescent="0.25">
      <c r="B12" s="203" t="s">
        <v>110</v>
      </c>
      <c r="C12" s="204" t="s">
        <v>202</v>
      </c>
      <c r="D12" s="204" t="s">
        <v>208</v>
      </c>
      <c r="E12" s="204" t="s">
        <v>207</v>
      </c>
      <c r="F12" s="204" t="s">
        <v>206</v>
      </c>
      <c r="H12" s="206" t="s">
        <v>198</v>
      </c>
      <c r="I12" s="206" t="s">
        <v>205</v>
      </c>
      <c r="L12" s="203" t="s">
        <v>110</v>
      </c>
      <c r="M12" s="204" t="s">
        <v>202</v>
      </c>
      <c r="N12" s="204" t="s">
        <v>208</v>
      </c>
      <c r="O12" s="204" t="s">
        <v>207</v>
      </c>
      <c r="P12" s="204" t="s">
        <v>206</v>
      </c>
      <c r="R12" s="207" t="s">
        <v>198</v>
      </c>
      <c r="S12" s="207" t="s">
        <v>205</v>
      </c>
    </row>
    <row r="13" spans="1:19" ht="15" x14ac:dyDescent="0.25">
      <c r="B13" s="208" t="s">
        <v>13</v>
      </c>
      <c r="C13" s="152">
        <v>1325.0616968825193</v>
      </c>
      <c r="D13" s="151">
        <f t="shared" ref="D13:D15" si="2">(M13*1000)/(P13*8760)</f>
        <v>0.6325620189431912</v>
      </c>
      <c r="E13" s="209">
        <f t="shared" ref="E13" si="3">C13*1000/D13/8760</f>
        <v>239.1271468343727</v>
      </c>
      <c r="F13" s="210">
        <f>E13</f>
        <v>239.1271468343727</v>
      </c>
      <c r="H13" s="211">
        <f>C13/SUM(C$13:C$16)</f>
        <v>0.48694490890725228</v>
      </c>
      <c r="I13" s="211">
        <f>F13/SUM(F$13:F$16)</f>
        <v>0.48347127954391994</v>
      </c>
      <c r="L13" s="208" t="s">
        <v>13</v>
      </c>
      <c r="M13" s="152">
        <v>1235.7518520240701</v>
      </c>
      <c r="N13" s="151">
        <v>0.65</v>
      </c>
      <c r="O13" s="209">
        <v>217.02702002530208</v>
      </c>
      <c r="P13" s="210">
        <v>223.00985325063482</v>
      </c>
      <c r="R13" s="211">
        <v>0.47736970786925204</v>
      </c>
      <c r="S13" s="211">
        <v>0.47488561909559229</v>
      </c>
    </row>
    <row r="14" spans="1:19" ht="15" x14ac:dyDescent="0.25">
      <c r="B14" s="208" t="s">
        <v>109</v>
      </c>
      <c r="C14" s="152">
        <v>982.80768310042174</v>
      </c>
      <c r="D14" s="151">
        <f t="shared" si="2"/>
        <v>0.64229374231154801</v>
      </c>
      <c r="E14" s="209">
        <f>C14*1000/D14/8760</f>
        <v>174.67499758662814</v>
      </c>
      <c r="F14" s="210">
        <f>E14</f>
        <v>174.67499758662814</v>
      </c>
      <c r="H14" s="211">
        <f t="shared" ref="H14:H15" si="4">C14/SUM(C$13:C$16)</f>
        <v>0.36117050160503816</v>
      </c>
      <c r="I14" s="211">
        <f t="shared" ref="I14:I15" si="5">F14/SUM(F$13:F$16)</f>
        <v>0.35316084227790046</v>
      </c>
      <c r="L14" s="208" t="s">
        <v>109</v>
      </c>
      <c r="M14" s="152">
        <v>1007.2810707203568</v>
      </c>
      <c r="N14" s="151">
        <v>0.66</v>
      </c>
      <c r="O14" s="209">
        <v>174.22185393668823</v>
      </c>
      <c r="P14" s="210">
        <v>179.02466741212538</v>
      </c>
      <c r="R14" s="211">
        <v>0.38911167293370008</v>
      </c>
      <c r="S14" s="211">
        <v>0.38122190019040186</v>
      </c>
    </row>
    <row r="15" spans="1:19" ht="15" x14ac:dyDescent="0.25">
      <c r="B15" s="208" t="s">
        <v>120</v>
      </c>
      <c r="C15" s="152">
        <v>413.30435578128686</v>
      </c>
      <c r="D15" s="151">
        <f t="shared" si="2"/>
        <v>0.58390340210140723</v>
      </c>
      <c r="E15" s="209">
        <f>C15*1000/D15/8760</f>
        <v>80.802513501910383</v>
      </c>
      <c r="F15" s="210">
        <f t="shared" ref="F15" si="6">E15</f>
        <v>80.802513501910383</v>
      </c>
      <c r="H15" s="211">
        <f t="shared" si="4"/>
        <v>0.15188458948770958</v>
      </c>
      <c r="I15" s="211">
        <f t="shared" si="5"/>
        <v>0.16336787817817966</v>
      </c>
      <c r="L15" s="208" t="s">
        <v>120</v>
      </c>
      <c r="M15" s="152">
        <v>345.63542309567663</v>
      </c>
      <c r="N15" s="151">
        <v>0.6</v>
      </c>
      <c r="O15" s="209">
        <v>65.760164211506208</v>
      </c>
      <c r="P15" s="210">
        <v>67.57298961592852</v>
      </c>
      <c r="R15" s="211">
        <v>0.13351861919704788</v>
      </c>
      <c r="S15" s="211">
        <v>0.14389248071400584</v>
      </c>
    </row>
    <row r="16" spans="1:19" ht="15" x14ac:dyDescent="0.25">
      <c r="B16" s="208"/>
      <c r="C16" s="152"/>
      <c r="D16" s="151"/>
      <c r="E16" s="209"/>
      <c r="F16" s="210"/>
      <c r="H16" s="211"/>
      <c r="I16" s="211"/>
      <c r="L16" s="208"/>
      <c r="M16" s="152"/>
      <c r="N16" s="151"/>
      <c r="O16" s="209"/>
      <c r="P16" s="210"/>
      <c r="R16" s="211"/>
      <c r="S16" s="211"/>
    </row>
    <row r="17" spans="1:19" ht="15" x14ac:dyDescent="0.25">
      <c r="B17" s="212" t="s">
        <v>196</v>
      </c>
      <c r="C17" s="153">
        <f>SUM(C13:C16)</f>
        <v>2721.1737357642278</v>
      </c>
      <c r="D17" s="153"/>
      <c r="E17" s="153">
        <f>SUM(E13:E16)</f>
        <v>494.6046579229112</v>
      </c>
      <c r="F17" s="154">
        <f>SUM(F13:F16)</f>
        <v>494.6046579229112</v>
      </c>
      <c r="L17" s="212" t="s">
        <v>196</v>
      </c>
      <c r="M17" s="153">
        <v>2588.6683458401035</v>
      </c>
      <c r="N17" s="153"/>
      <c r="O17" s="153">
        <v>457.00903817349649</v>
      </c>
      <c r="P17" s="154">
        <v>469.60751027868872</v>
      </c>
    </row>
    <row r="19" spans="1:19" ht="15" x14ac:dyDescent="0.25">
      <c r="B19" s="212" t="s">
        <v>195</v>
      </c>
      <c r="C19" s="153">
        <f>SUM(C9,C17)</f>
        <v>8003.9992577741305</v>
      </c>
      <c r="D19" s="153"/>
      <c r="E19" s="153">
        <f>SUM(E9,E17)</f>
        <v>1489.7862031590328</v>
      </c>
      <c r="F19" s="154">
        <f>SUM(F9,F17)</f>
        <v>1489.7862031590328</v>
      </c>
      <c r="L19" s="212" t="s">
        <v>195</v>
      </c>
      <c r="M19" s="153">
        <v>8244.9710264395235</v>
      </c>
      <c r="N19" s="153"/>
      <c r="O19" s="153">
        <v>1488.8758215716418</v>
      </c>
      <c r="P19" s="154">
        <v>1529.9200000000003</v>
      </c>
    </row>
    <row r="21" spans="1:19" ht="15" x14ac:dyDescent="0.25">
      <c r="E21" s="213" t="s">
        <v>194</v>
      </c>
      <c r="F21" s="215">
        <v>1050.5416536652083</v>
      </c>
      <c r="G21" s="216">
        <v>44228</v>
      </c>
      <c r="H21" s="217" t="s">
        <v>431</v>
      </c>
      <c r="O21" s="213" t="s">
        <v>194</v>
      </c>
      <c r="P21" s="155">
        <v>1529.92</v>
      </c>
      <c r="Q21" s="218">
        <v>43497</v>
      </c>
      <c r="R21" s="131" t="s">
        <v>338</v>
      </c>
    </row>
    <row r="22" spans="1:19" x14ac:dyDescent="0.2">
      <c r="F22" s="217" t="s">
        <v>432</v>
      </c>
      <c r="G22" s="217"/>
      <c r="H22" s="217"/>
      <c r="Q22" s="219" t="s">
        <v>339</v>
      </c>
    </row>
    <row r="23" spans="1:19" s="199" customFormat="1" ht="15" x14ac:dyDescent="0.25">
      <c r="A23" s="198" t="s">
        <v>204</v>
      </c>
    </row>
    <row r="25" spans="1:19" x14ac:dyDescent="0.2">
      <c r="B25" s="220" t="s">
        <v>231</v>
      </c>
      <c r="C25" s="220"/>
      <c r="D25" s="220"/>
      <c r="E25" s="220"/>
      <c r="F25" s="220"/>
      <c r="G25" s="220"/>
      <c r="H25" s="220"/>
      <c r="I25" s="220"/>
      <c r="L25" s="131" t="s">
        <v>430</v>
      </c>
    </row>
    <row r="26" spans="1:19" ht="30" x14ac:dyDescent="0.25">
      <c r="B26" s="221" t="s">
        <v>110</v>
      </c>
      <c r="C26" s="222" t="s">
        <v>202</v>
      </c>
      <c r="D26" s="223" t="s">
        <v>201</v>
      </c>
      <c r="E26" s="222" t="s">
        <v>200</v>
      </c>
      <c r="F26" s="222" t="s">
        <v>199</v>
      </c>
      <c r="H26" s="224" t="s">
        <v>198</v>
      </c>
      <c r="I26" s="224" t="s">
        <v>197</v>
      </c>
      <c r="L26" s="221" t="s">
        <v>110</v>
      </c>
      <c r="M26" s="222" t="s">
        <v>202</v>
      </c>
      <c r="N26" s="222" t="s">
        <v>201</v>
      </c>
      <c r="O26" s="222" t="s">
        <v>200</v>
      </c>
      <c r="P26" s="222" t="s">
        <v>199</v>
      </c>
      <c r="R26" s="224" t="s">
        <v>198</v>
      </c>
      <c r="S26" s="224" t="s">
        <v>197</v>
      </c>
    </row>
    <row r="27" spans="1:19" ht="15" x14ac:dyDescent="0.25">
      <c r="B27" s="208" t="s">
        <v>13</v>
      </c>
      <c r="C27" s="150">
        <f>C5</f>
        <v>2696.3538066923179</v>
      </c>
      <c r="D27" s="151">
        <f t="shared" ref="D27:D29" si="7">(M27*1000)/(P27*8760)</f>
        <v>0.5694420186434207</v>
      </c>
      <c r="E27" s="209">
        <f t="shared" ref="E27:E29" si="8">C27*1000/D27/8760</f>
        <v>540.53430532351717</v>
      </c>
      <c r="F27" s="210">
        <f t="shared" ref="F27:F28" si="9">E27</f>
        <v>540.53430532351717</v>
      </c>
      <c r="H27" s="211">
        <f>C27/SUM(C$27:C$30)</f>
        <v>0.51039993568942699</v>
      </c>
      <c r="I27" s="211">
        <f>F27/SUM(F$27:F$30)</f>
        <v>0.52693062640636545</v>
      </c>
      <c r="L27" s="208" t="s">
        <v>13</v>
      </c>
      <c r="M27" s="150">
        <v>2539.1735827512894</v>
      </c>
      <c r="N27" s="151">
        <v>0.5</v>
      </c>
      <c r="O27" s="209">
        <v>579.71999606193822</v>
      </c>
      <c r="P27" s="210">
        <v>509.02460398251145</v>
      </c>
      <c r="R27" s="211">
        <v>0.44891048554746077</v>
      </c>
      <c r="S27" s="211">
        <v>0.47071068492571183</v>
      </c>
    </row>
    <row r="28" spans="1:19" ht="15" x14ac:dyDescent="0.25">
      <c r="B28" s="208" t="s">
        <v>109</v>
      </c>
      <c r="C28" s="152">
        <f>C6</f>
        <v>2041.7892882503986</v>
      </c>
      <c r="D28" s="151">
        <f t="shared" si="7"/>
        <v>0.58083085901628917</v>
      </c>
      <c r="E28" s="209">
        <f t="shared" si="8"/>
        <v>401.28888704899083</v>
      </c>
      <c r="F28" s="210">
        <f t="shared" si="9"/>
        <v>401.28888704899083</v>
      </c>
      <c r="H28" s="211">
        <f t="shared" ref="H28:H29" si="10">C28/SUM(C$27:C$30)</f>
        <v>0.38649568866957013</v>
      </c>
      <c r="I28" s="211">
        <f t="shared" ref="I28:I29" si="11">F28/SUM(F$27:F$30)</f>
        <v>0.39118961098330551</v>
      </c>
      <c r="L28" s="208" t="s">
        <v>109</v>
      </c>
      <c r="M28" s="152">
        <v>2165.9974637241298</v>
      </c>
      <c r="N28" s="151">
        <v>0.51</v>
      </c>
      <c r="O28" s="209">
        <v>484.82349890861531</v>
      </c>
      <c r="P28" s="210">
        <v>425.70049542849705</v>
      </c>
      <c r="R28" s="211">
        <v>0.38293521157439031</v>
      </c>
      <c r="S28" s="211">
        <v>0.39365832262058437</v>
      </c>
    </row>
    <row r="29" spans="1:19" ht="15" x14ac:dyDescent="0.25">
      <c r="B29" s="208" t="s">
        <v>120</v>
      </c>
      <c r="C29" s="152">
        <f>C7</f>
        <v>544.68242706718593</v>
      </c>
      <c r="D29" s="151">
        <f t="shared" si="7"/>
        <v>0.74027462423644697</v>
      </c>
      <c r="E29" s="209">
        <f t="shared" si="8"/>
        <v>83.993638601861534</v>
      </c>
      <c r="F29" s="210">
        <f>E29</f>
        <v>83.993638601861534</v>
      </c>
      <c r="H29" s="211">
        <f t="shared" si="10"/>
        <v>0.10310437564100285</v>
      </c>
      <c r="I29" s="211">
        <f t="shared" si="11"/>
        <v>8.1879762610329171E-2</v>
      </c>
      <c r="L29" s="208" t="s">
        <v>120</v>
      </c>
      <c r="M29" s="152">
        <v>951.13163412399979</v>
      </c>
      <c r="N29" s="151">
        <v>0.65</v>
      </c>
      <c r="O29" s="209">
        <v>167.04103163400066</v>
      </c>
      <c r="P29" s="210">
        <v>146.67079892694062</v>
      </c>
      <c r="R29" s="211">
        <v>0.16815430287814881</v>
      </c>
      <c r="S29" s="211">
        <v>0.1356309924537038</v>
      </c>
    </row>
    <row r="30" spans="1:19" ht="15" x14ac:dyDescent="0.25">
      <c r="B30" s="208"/>
      <c r="C30" s="152"/>
      <c r="D30" s="151"/>
      <c r="E30" s="209"/>
      <c r="F30" s="210"/>
      <c r="H30" s="211"/>
      <c r="I30" s="211"/>
      <c r="L30" s="208"/>
      <c r="M30" s="152"/>
      <c r="N30" s="151"/>
      <c r="O30" s="209"/>
      <c r="P30" s="210"/>
      <c r="R30" s="211"/>
      <c r="S30" s="211"/>
    </row>
    <row r="31" spans="1:19" ht="15" x14ac:dyDescent="0.25">
      <c r="B31" s="225" t="s">
        <v>203</v>
      </c>
      <c r="C31" s="156">
        <f>SUM(C27:C30)</f>
        <v>5282.8255220099027</v>
      </c>
      <c r="D31" s="156"/>
      <c r="E31" s="156">
        <f>SUM(E27:E30)</f>
        <v>1025.8168309743694</v>
      </c>
      <c r="F31" s="157">
        <f>SUM(F27:F30)</f>
        <v>1025.8168309743694</v>
      </c>
      <c r="L31" s="225" t="s">
        <v>203</v>
      </c>
      <c r="M31" s="156">
        <v>5656.3026805994195</v>
      </c>
      <c r="N31" s="156"/>
      <c r="O31" s="156">
        <v>1231.5845266045544</v>
      </c>
      <c r="P31" s="157">
        <v>1081.3958983379491</v>
      </c>
    </row>
    <row r="32" spans="1:19" ht="15" x14ac:dyDescent="0.25">
      <c r="B32" s="213"/>
      <c r="C32" s="214"/>
      <c r="D32" s="214"/>
      <c r="L32" s="213"/>
      <c r="M32" s="214"/>
      <c r="N32" s="214"/>
      <c r="O32" s="214"/>
    </row>
    <row r="33" spans="2:19" ht="30" x14ac:dyDescent="0.25">
      <c r="B33" s="220" t="s">
        <v>267</v>
      </c>
      <c r="C33" s="220"/>
      <c r="D33" s="220"/>
      <c r="E33" s="220"/>
      <c r="F33" s="220"/>
      <c r="G33" s="220"/>
      <c r="H33" s="220"/>
      <c r="I33" s="220"/>
      <c r="L33" s="221" t="s">
        <v>110</v>
      </c>
      <c r="M33" s="222" t="s">
        <v>202</v>
      </c>
      <c r="N33" s="222" t="s">
        <v>201</v>
      </c>
      <c r="O33" s="222" t="s">
        <v>200</v>
      </c>
      <c r="P33" s="222" t="s">
        <v>199</v>
      </c>
      <c r="R33" s="224" t="s">
        <v>198</v>
      </c>
      <c r="S33" s="224" t="s">
        <v>197</v>
      </c>
    </row>
    <row r="34" spans="2:19" ht="30" x14ac:dyDescent="0.25">
      <c r="B34" s="221" t="s">
        <v>110</v>
      </c>
      <c r="C34" s="222" t="s">
        <v>202</v>
      </c>
      <c r="D34" s="222" t="s">
        <v>201</v>
      </c>
      <c r="E34" s="222" t="s">
        <v>200</v>
      </c>
      <c r="F34" s="222" t="s">
        <v>199</v>
      </c>
      <c r="H34" s="224" t="s">
        <v>198</v>
      </c>
      <c r="I34" s="224" t="s">
        <v>197</v>
      </c>
      <c r="L34" s="208" t="s">
        <v>13</v>
      </c>
      <c r="M34" s="152">
        <v>1235.7518520240701</v>
      </c>
      <c r="N34" s="151">
        <v>0.53</v>
      </c>
      <c r="O34" s="209">
        <v>266.16521323857796</v>
      </c>
      <c r="P34" s="210">
        <v>233.70703647112504</v>
      </c>
      <c r="R34" s="211">
        <v>0.47736970786925204</v>
      </c>
      <c r="S34" s="211">
        <v>0.49077073392572484</v>
      </c>
    </row>
    <row r="35" spans="2:19" ht="15" x14ac:dyDescent="0.25">
      <c r="B35" s="208" t="s">
        <v>13</v>
      </c>
      <c r="C35" s="152">
        <f>C13</f>
        <v>1325.0616968825193</v>
      </c>
      <c r="D35" s="151">
        <f>(M34*1000)/(P34*8760)</f>
        <v>0.603608539762026</v>
      </c>
      <c r="E35" s="209">
        <f t="shared" ref="E35:E37" si="12">C35*1000/D35/8760</f>
        <v>250.59743330555168</v>
      </c>
      <c r="F35" s="210">
        <f>E35</f>
        <v>250.59743330555168</v>
      </c>
      <c r="H35" s="211">
        <f>C35/SUM(C$35:C$38)</f>
        <v>0.48694490890725228</v>
      </c>
      <c r="I35" s="211">
        <f>F35/SUM(F$35:F$38)</f>
        <v>0.49960761291872968</v>
      </c>
      <c r="L35" s="208" t="s">
        <v>109</v>
      </c>
      <c r="M35" s="152">
        <v>1007.2810707203568</v>
      </c>
      <c r="N35" s="151">
        <v>0.56999999999999995</v>
      </c>
      <c r="O35" s="209">
        <v>201.73056771616535</v>
      </c>
      <c r="P35" s="210">
        <v>177.13003353418424</v>
      </c>
      <c r="R35" s="211">
        <v>0.38911167293370008</v>
      </c>
      <c r="S35" s="211">
        <v>0.37196242727847972</v>
      </c>
    </row>
    <row r="36" spans="2:19" ht="15" x14ac:dyDescent="0.25">
      <c r="B36" s="208" t="s">
        <v>109</v>
      </c>
      <c r="C36" s="152">
        <f>C14</f>
        <v>982.80768310042174</v>
      </c>
      <c r="D36" s="151">
        <f>(M35*1000)/(P35*8760)</f>
        <v>0.64916390125349954</v>
      </c>
      <c r="E36" s="209">
        <f t="shared" si="12"/>
        <v>172.82639664888666</v>
      </c>
      <c r="F36" s="210">
        <f t="shared" ref="F36:F37" si="13">E36</f>
        <v>172.82639664888666</v>
      </c>
      <c r="H36" s="211">
        <f t="shared" ref="H36:H37" si="14">C36/SUM(C$35:C$38)</f>
        <v>0.36117050160503816</v>
      </c>
      <c r="I36" s="211">
        <f t="shared" ref="I36:I37" si="15">F36/SUM(F$35:F$38)</f>
        <v>0.34455813190159651</v>
      </c>
      <c r="L36" s="208" t="s">
        <v>120</v>
      </c>
      <c r="M36" s="152">
        <v>345.63542309567663</v>
      </c>
      <c r="N36" s="151">
        <v>0.53</v>
      </c>
      <c r="O36" s="209">
        <v>74.445468918686274</v>
      </c>
      <c r="P36" s="210">
        <v>65.367031656741275</v>
      </c>
      <c r="R36" s="211">
        <v>0.13351861919704788</v>
      </c>
      <c r="S36" s="211">
        <v>0.13726683879579543</v>
      </c>
    </row>
    <row r="37" spans="2:19" ht="15" x14ac:dyDescent="0.25">
      <c r="B37" s="208" t="s">
        <v>120</v>
      </c>
      <c r="C37" s="152">
        <f>C15</f>
        <v>413.30435578128686</v>
      </c>
      <c r="D37" s="151">
        <f>(M36*1000)/(P36*8760)</f>
        <v>0.603608539762026</v>
      </c>
      <c r="E37" s="209">
        <f t="shared" si="12"/>
        <v>78.164670351932941</v>
      </c>
      <c r="F37" s="210">
        <f t="shared" si="13"/>
        <v>78.164670351932941</v>
      </c>
      <c r="H37" s="211">
        <f t="shared" si="14"/>
        <v>0.15188458948770958</v>
      </c>
      <c r="I37" s="211">
        <f t="shared" si="15"/>
        <v>0.15583425517967375</v>
      </c>
      <c r="L37" s="208"/>
      <c r="M37" s="152"/>
      <c r="N37" s="151"/>
      <c r="O37" s="209"/>
      <c r="P37" s="210"/>
      <c r="R37" s="211"/>
      <c r="S37" s="211"/>
    </row>
    <row r="38" spans="2:19" ht="15" x14ac:dyDescent="0.25">
      <c r="B38" s="208"/>
      <c r="C38" s="152"/>
      <c r="D38" s="151"/>
      <c r="E38" s="209"/>
      <c r="F38" s="210"/>
      <c r="H38" s="211"/>
      <c r="I38" s="211"/>
      <c r="L38" s="225" t="s">
        <v>196</v>
      </c>
      <c r="M38" s="156">
        <v>2588.6683458401035</v>
      </c>
      <c r="N38" s="156"/>
      <c r="O38" s="156">
        <v>542.34124987342955</v>
      </c>
      <c r="P38" s="157">
        <v>476.20410166205056</v>
      </c>
    </row>
    <row r="39" spans="2:19" ht="15" x14ac:dyDescent="0.25">
      <c r="B39" s="225" t="s">
        <v>196</v>
      </c>
      <c r="C39" s="156">
        <f>SUM(C35:C38)</f>
        <v>2721.1737357642278</v>
      </c>
      <c r="D39" s="156"/>
      <c r="E39" s="156">
        <f>SUM(E35:E38)</f>
        <v>501.58850030637132</v>
      </c>
      <c r="F39" s="157">
        <f>SUM(F35:F38)</f>
        <v>501.58850030637132</v>
      </c>
    </row>
    <row r="40" spans="2:19" ht="15" x14ac:dyDescent="0.25">
      <c r="L40" s="225" t="s">
        <v>195</v>
      </c>
      <c r="M40" s="156">
        <v>8244.9710264395235</v>
      </c>
      <c r="N40" s="156"/>
      <c r="O40" s="156">
        <v>1773.9257764779841</v>
      </c>
      <c r="P40" s="157">
        <v>1557.5999999999997</v>
      </c>
    </row>
    <row r="41" spans="2:19" ht="15" x14ac:dyDescent="0.25">
      <c r="B41" s="225" t="s">
        <v>195</v>
      </c>
      <c r="C41" s="156">
        <f>SUM(C31,C39)</f>
        <v>8003.9992577741305</v>
      </c>
      <c r="D41" s="156"/>
      <c r="E41" s="156">
        <f>SUM(E31,E39)</f>
        <v>1527.4053312807407</v>
      </c>
      <c r="F41" s="157">
        <f>SUM(F31,F39)</f>
        <v>1527.4053312807407</v>
      </c>
    </row>
    <row r="42" spans="2:19" ht="15" x14ac:dyDescent="0.25">
      <c r="O42" s="213" t="s">
        <v>194</v>
      </c>
      <c r="P42" s="155">
        <v>1557.6</v>
      </c>
      <c r="Q42" s="218">
        <v>43678</v>
      </c>
      <c r="R42" s="131" t="s">
        <v>338</v>
      </c>
    </row>
    <row r="43" spans="2:19" ht="15" x14ac:dyDescent="0.25">
      <c r="E43" s="213" t="s">
        <v>194</v>
      </c>
      <c r="F43" s="215">
        <v>997.3313382075537</v>
      </c>
      <c r="G43" s="216">
        <v>44378</v>
      </c>
      <c r="H43" s="217" t="s">
        <v>431</v>
      </c>
      <c r="Q43" s="219" t="s">
        <v>339</v>
      </c>
    </row>
    <row r="44" spans="2:19" x14ac:dyDescent="0.2">
      <c r="F44" s="217" t="s">
        <v>432</v>
      </c>
      <c r="G44" s="217"/>
      <c r="H44" s="217"/>
    </row>
  </sheetData>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rgb="FF002060"/>
  </sheetPr>
  <dimension ref="A1:L721"/>
  <sheetViews>
    <sheetView topLeftCell="A699" workbookViewId="0">
      <selection activeCell="E720" sqref="E720"/>
    </sheetView>
  </sheetViews>
  <sheetFormatPr defaultColWidth="8.7109375" defaultRowHeight="15" x14ac:dyDescent="0.25"/>
  <cols>
    <col min="1" max="1" width="4.7109375" style="2" customWidth="1"/>
    <col min="2" max="2" width="13.7109375" customWidth="1"/>
    <col min="3" max="3" width="28.7109375" customWidth="1"/>
    <col min="4" max="4" width="28.7109375" bestFit="1" customWidth="1"/>
    <col min="5" max="5" width="41.5703125" customWidth="1"/>
    <col min="6" max="6" width="12.28515625" customWidth="1"/>
    <col min="7" max="7" width="23.42578125" style="3" bestFit="1" customWidth="1"/>
    <col min="8" max="8" width="40.140625" customWidth="1"/>
    <col min="9" max="9" width="21.42578125" customWidth="1"/>
    <col min="10" max="10" width="17.28515625" style="22" customWidth="1"/>
    <col min="11" max="11" width="24.42578125" style="21" customWidth="1"/>
    <col min="12" max="12" width="25.28515625" style="21" bestFit="1" customWidth="1"/>
  </cols>
  <sheetData>
    <row r="1" spans="1:12" s="1" customFormat="1" x14ac:dyDescent="0.25">
      <c r="A1" s="37" t="s">
        <v>6</v>
      </c>
      <c r="B1" s="36" t="s">
        <v>7</v>
      </c>
      <c r="C1" s="36" t="s">
        <v>8</v>
      </c>
      <c r="D1" s="36" t="s">
        <v>9</v>
      </c>
      <c r="E1" s="36" t="s">
        <v>10</v>
      </c>
      <c r="F1" s="36" t="s">
        <v>0</v>
      </c>
      <c r="G1" s="36" t="s">
        <v>284</v>
      </c>
      <c r="H1" s="36" t="s">
        <v>96</v>
      </c>
      <c r="I1" s="40" t="s">
        <v>83</v>
      </c>
      <c r="J1" s="24"/>
      <c r="K1" s="23" t="s">
        <v>81</v>
      </c>
      <c r="L1" s="23" t="s">
        <v>82</v>
      </c>
    </row>
    <row r="2" spans="1:12" x14ac:dyDescent="0.25">
      <c r="A2" s="2" t="str">
        <f>B2&amp;C2&amp;D2&amp;E2</f>
        <v>WAResidentialDLC Central ACEvent Non-Performance Rate</v>
      </c>
      <c r="B2" t="s">
        <v>151</v>
      </c>
      <c r="C2" t="s">
        <v>13</v>
      </c>
      <c r="D2" t="s">
        <v>15</v>
      </c>
      <c r="E2" t="s">
        <v>11</v>
      </c>
      <c r="F2" t="s">
        <v>12</v>
      </c>
      <c r="G2" s="396">
        <f ca="1">IFERROR(INDEX(INDIRECT("'"&amp;D2&amp;"'!A1:T300"),MATCH(K2,INDIRECT("'"&amp;D2&amp;"'!A1:A300"),0),MATCH(L2,INDIRECT("'"&amp;D2&amp;"'!A1:T1"),0)),"")</f>
        <v>0</v>
      </c>
      <c r="H2" s="33">
        <f t="shared" ref="H2:H6" ca="1" si="0">IFERROR(INDEX(INDIRECT("'"&amp;D2&amp;"'!A1:T300"),MATCH(K2,INDIRECT("'"&amp;D2&amp;"'!A1:A300"),0),10),"")</f>
        <v>0</v>
      </c>
      <c r="I2" s="38"/>
      <c r="J2" s="39">
        <v>1</v>
      </c>
      <c r="K2" s="20" t="str">
        <f>C2&amp;E2</f>
        <v>ResidentialEvent Non-Performance Rate</v>
      </c>
      <c r="L2" s="20" t="str">
        <f t="shared" ref="L2" si="1">$G$1&amp;B2</f>
        <v>Market PotentialWA</v>
      </c>
    </row>
    <row r="3" spans="1:12" x14ac:dyDescent="0.25">
      <c r="A3" s="2" t="str">
        <f t="shared" ref="A3:A66" si="2">B3&amp;C3&amp;D3&amp;E3</f>
        <v>WAResidentialDLC Central ACPer Customer Summer Peak Reduction (kW)</v>
      </c>
      <c r="B3" t="s">
        <v>151</v>
      </c>
      <c r="C3" t="s">
        <v>13</v>
      </c>
      <c r="D3" t="s">
        <v>15</v>
      </c>
      <c r="E3" t="s">
        <v>20</v>
      </c>
      <c r="F3" t="s">
        <v>91</v>
      </c>
      <c r="G3" s="57">
        <f ca="1">IFERROR(INDEX(INDIRECT("'"&amp;D3&amp;"'!A1:T300"),MATCH(K3,INDIRECT("'"&amp;D3&amp;"'!A1:A300"),0),MATCH(L3,INDIRECT("'"&amp;D3&amp;"'!A1:T1"),0)),"")</f>
        <v>0.5</v>
      </c>
      <c r="H3" s="33" t="str">
        <f t="shared" ca="1" si="0"/>
        <v>NWPC DLC Switch cooling assumption (east)</v>
      </c>
      <c r="I3" s="38"/>
      <c r="J3" s="39">
        <v>1</v>
      </c>
      <c r="K3" s="20" t="str">
        <f t="shared" ref="K3:K66" si="3">C3&amp;E3</f>
        <v>ResidentialPer Customer Summer Peak Reduction (kW)</v>
      </c>
      <c r="L3" s="20" t="str">
        <f t="shared" ref="L3:L66" si="4">$G$1&amp;B3</f>
        <v>Market PotentialWA</v>
      </c>
    </row>
    <row r="4" spans="1:12" x14ac:dyDescent="0.25">
      <c r="A4" s="2" t="str">
        <f t="shared" si="2"/>
        <v>WAResidentialDLC Central ACPer Customer Summer Peak Reduction (%)</v>
      </c>
      <c r="B4" t="s">
        <v>151</v>
      </c>
      <c r="C4" t="s">
        <v>13</v>
      </c>
      <c r="D4" t="s">
        <v>15</v>
      </c>
      <c r="E4" t="s">
        <v>18</v>
      </c>
      <c r="F4" t="s">
        <v>19</v>
      </c>
      <c r="G4" s="396">
        <f t="shared" ref="G4:G6" ca="1" si="5">IFERROR(INDEX(INDIRECT("'"&amp;D4&amp;"'!A1:T300"),MATCH(K4,INDIRECT("'"&amp;D4&amp;"'!A1:A300"),0),MATCH(L4,INDIRECT("'"&amp;D4&amp;"'!A1:T1"),0)),"")</f>
        <v>0</v>
      </c>
      <c r="H4" s="33">
        <f t="shared" ca="1" si="0"/>
        <v>0</v>
      </c>
      <c r="I4" s="38"/>
      <c r="J4" s="39">
        <v>1</v>
      </c>
      <c r="K4" s="20" t="str">
        <f t="shared" si="3"/>
        <v>ResidentialPer Customer Summer Peak Reduction (%)</v>
      </c>
      <c r="L4" s="20" t="str">
        <f t="shared" si="4"/>
        <v>Market PotentialWA</v>
      </c>
    </row>
    <row r="5" spans="1:12" x14ac:dyDescent="0.25">
      <c r="A5" s="2" t="str">
        <f t="shared" si="2"/>
        <v>WAResidentialDLC Central ACPer Customer Winter Peak Reduction (kW)</v>
      </c>
      <c r="B5" t="s">
        <v>151</v>
      </c>
      <c r="C5" t="s">
        <v>13</v>
      </c>
      <c r="D5" t="s">
        <v>15</v>
      </c>
      <c r="E5" t="s">
        <v>22</v>
      </c>
      <c r="F5" t="s">
        <v>91</v>
      </c>
      <c r="G5" s="57">
        <f t="shared" ca="1" si="5"/>
        <v>0</v>
      </c>
      <c r="H5" s="33">
        <f t="shared" ca="1" si="0"/>
        <v>0</v>
      </c>
      <c r="I5" s="38"/>
      <c r="J5" s="39">
        <v>1</v>
      </c>
      <c r="K5" s="20" t="str">
        <f t="shared" si="3"/>
        <v>ResidentialPer Customer Winter Peak Reduction (kW)</v>
      </c>
      <c r="L5" s="20" t="str">
        <f t="shared" si="4"/>
        <v>Market PotentialWA</v>
      </c>
    </row>
    <row r="6" spans="1:12" x14ac:dyDescent="0.25">
      <c r="A6" s="2" t="str">
        <f t="shared" si="2"/>
        <v>WAResidentialDLC Central ACPer Customer Winter Peak Reduction (%)</v>
      </c>
      <c r="B6" t="s">
        <v>151</v>
      </c>
      <c r="C6" t="s">
        <v>13</v>
      </c>
      <c r="D6" t="s">
        <v>15</v>
      </c>
      <c r="E6" t="s">
        <v>21</v>
      </c>
      <c r="F6" t="s">
        <v>19</v>
      </c>
      <c r="G6" s="396">
        <f t="shared" ca="1" si="5"/>
        <v>0</v>
      </c>
      <c r="H6" s="33">
        <f t="shared" ca="1" si="0"/>
        <v>0</v>
      </c>
      <c r="I6" s="38"/>
      <c r="J6" s="39">
        <v>1</v>
      </c>
      <c r="K6" s="20" t="str">
        <f t="shared" si="3"/>
        <v>ResidentialPer Customer Winter Peak Reduction (%)</v>
      </c>
      <c r="L6" s="20" t="str">
        <f t="shared" si="4"/>
        <v>Market PotentialWA</v>
      </c>
    </row>
    <row r="7" spans="1:12" x14ac:dyDescent="0.25">
      <c r="A7" s="2" t="str">
        <f t="shared" si="2"/>
        <v>WAGeneral ServiceDLC Central ACEvent Non-Performance Rate</v>
      </c>
      <c r="B7" t="s">
        <v>151</v>
      </c>
      <c r="C7" t="s">
        <v>232</v>
      </c>
      <c r="D7" t="s">
        <v>15</v>
      </c>
      <c r="E7" t="s">
        <v>11</v>
      </c>
      <c r="F7" t="s">
        <v>12</v>
      </c>
      <c r="G7" s="396">
        <f ca="1">IFERROR(INDEX(INDIRECT("'"&amp;D7&amp;"'!A1:T300"),MATCH(K7,INDIRECT("'"&amp;D7&amp;"'!A1:A300"),0),MATCH(L7,INDIRECT("'"&amp;D7&amp;"'!A1:T1"),0)),"")</f>
        <v>0</v>
      </c>
      <c r="H7" s="33">
        <f t="shared" ref="H7:H11" ca="1" si="6">IFERROR(INDEX(INDIRECT("'"&amp;D7&amp;"'!A1:T300"),MATCH(K7,INDIRECT("'"&amp;D7&amp;"'!A1:A300"),0),10),"")</f>
        <v>0</v>
      </c>
      <c r="I7" s="38"/>
      <c r="J7" s="39">
        <v>1</v>
      </c>
      <c r="K7" s="20" t="str">
        <f t="shared" si="3"/>
        <v>General ServiceEvent Non-Performance Rate</v>
      </c>
      <c r="L7" s="20" t="str">
        <f t="shared" si="4"/>
        <v>Market PotentialWA</v>
      </c>
    </row>
    <row r="8" spans="1:12" x14ac:dyDescent="0.25">
      <c r="A8" s="2" t="str">
        <f t="shared" si="2"/>
        <v>WAGeneral ServiceDLC Central ACPer Customer Summer Peak Reduction (kW)</v>
      </c>
      <c r="B8" t="s">
        <v>151</v>
      </c>
      <c r="C8" t="s">
        <v>232</v>
      </c>
      <c r="D8" t="s">
        <v>15</v>
      </c>
      <c r="E8" t="s">
        <v>20</v>
      </c>
      <c r="F8" t="s">
        <v>91</v>
      </c>
      <c r="G8" s="57">
        <f ca="1">IFERROR(INDEX(INDIRECT("'"&amp;D8&amp;"'!A1:T300"),MATCH(K8,INDIRECT("'"&amp;D8&amp;"'!A1:A300"),0),MATCH(L8,INDIRECT("'"&amp;D8&amp;"'!A1:T1"),0)),"")</f>
        <v>1.25</v>
      </c>
      <c r="H8" s="33" t="str">
        <f t="shared" ca="1" si="6"/>
        <v>NWPC DLC Switch cooling assumption (East)</v>
      </c>
      <c r="I8" s="38"/>
      <c r="J8" s="39">
        <v>1</v>
      </c>
      <c r="K8" s="20" t="str">
        <f t="shared" si="3"/>
        <v>General ServicePer Customer Summer Peak Reduction (kW)</v>
      </c>
      <c r="L8" s="20" t="str">
        <f t="shared" si="4"/>
        <v>Market PotentialWA</v>
      </c>
    </row>
    <row r="9" spans="1:12" x14ac:dyDescent="0.25">
      <c r="A9" s="2" t="str">
        <f t="shared" si="2"/>
        <v>WAGeneral ServiceDLC Central ACPer Customer Summer Peak Reduction (%)</v>
      </c>
      <c r="B9" t="s">
        <v>151</v>
      </c>
      <c r="C9" t="s">
        <v>232</v>
      </c>
      <c r="D9" t="s">
        <v>15</v>
      </c>
      <c r="E9" t="s">
        <v>18</v>
      </c>
      <c r="F9" t="s">
        <v>19</v>
      </c>
      <c r="G9" s="396">
        <f t="shared" ref="G9:G11" ca="1" si="7">IFERROR(INDEX(INDIRECT("'"&amp;D9&amp;"'!A1:T300"),MATCH(K9,INDIRECT("'"&amp;D9&amp;"'!A1:A300"),0),MATCH(L9,INDIRECT("'"&amp;D9&amp;"'!A1:T1"),0)),"")</f>
        <v>0</v>
      </c>
      <c r="H9" s="33">
        <f t="shared" ca="1" si="6"/>
        <v>0</v>
      </c>
      <c r="I9" s="38"/>
      <c r="J9" s="39">
        <v>1</v>
      </c>
      <c r="K9" s="20" t="str">
        <f t="shared" si="3"/>
        <v>General ServicePer Customer Summer Peak Reduction (%)</v>
      </c>
      <c r="L9" s="20" t="str">
        <f t="shared" si="4"/>
        <v>Market PotentialWA</v>
      </c>
    </row>
    <row r="10" spans="1:12" x14ac:dyDescent="0.25">
      <c r="A10" s="2" t="str">
        <f t="shared" si="2"/>
        <v>WAGeneral ServiceDLC Central ACPer Customer Winter Peak Reduction (kW)</v>
      </c>
      <c r="B10" t="s">
        <v>151</v>
      </c>
      <c r="C10" t="s">
        <v>232</v>
      </c>
      <c r="D10" t="s">
        <v>15</v>
      </c>
      <c r="E10" t="s">
        <v>22</v>
      </c>
      <c r="F10" t="s">
        <v>91</v>
      </c>
      <c r="G10" s="57">
        <f t="shared" ca="1" si="7"/>
        <v>0</v>
      </c>
      <c r="H10" s="33">
        <f t="shared" ca="1" si="6"/>
        <v>0</v>
      </c>
      <c r="I10" s="38"/>
      <c r="J10" s="39">
        <v>1</v>
      </c>
      <c r="K10" s="20" t="str">
        <f t="shared" si="3"/>
        <v>General ServicePer Customer Winter Peak Reduction (kW)</v>
      </c>
      <c r="L10" s="20" t="str">
        <f t="shared" si="4"/>
        <v>Market PotentialWA</v>
      </c>
    </row>
    <row r="11" spans="1:12" x14ac:dyDescent="0.25">
      <c r="A11" s="2" t="str">
        <f t="shared" si="2"/>
        <v>WAGeneral ServiceDLC Central ACPer Customer Winter Peak Reduction (%)</v>
      </c>
      <c r="B11" t="s">
        <v>151</v>
      </c>
      <c r="C11" t="s">
        <v>232</v>
      </c>
      <c r="D11" t="s">
        <v>15</v>
      </c>
      <c r="E11" t="s">
        <v>21</v>
      </c>
      <c r="F11" t="s">
        <v>19</v>
      </c>
      <c r="G11" s="396">
        <f t="shared" ca="1" si="7"/>
        <v>0</v>
      </c>
      <c r="H11" s="33">
        <f t="shared" ca="1" si="6"/>
        <v>0</v>
      </c>
      <c r="I11" s="38"/>
      <c r="J11" s="39">
        <v>1</v>
      </c>
      <c r="K11" s="20" t="str">
        <f t="shared" si="3"/>
        <v>General ServicePer Customer Winter Peak Reduction (%)</v>
      </c>
      <c r="L11" s="20" t="str">
        <f t="shared" si="4"/>
        <v>Market PotentialWA</v>
      </c>
    </row>
    <row r="12" spans="1:12" x14ac:dyDescent="0.25">
      <c r="A12" s="2" t="str">
        <f t="shared" si="2"/>
        <v>WAResidentialDLC Smart Thermostats - CoolingEvent Non-Performance Rate</v>
      </c>
      <c r="B12" t="s">
        <v>151</v>
      </c>
      <c r="C12" t="s">
        <v>13</v>
      </c>
      <c r="D12" t="s">
        <v>229</v>
      </c>
      <c r="E12" t="s">
        <v>11</v>
      </c>
      <c r="F12" t="s">
        <v>12</v>
      </c>
      <c r="G12" s="396">
        <f ca="1">IFERROR(INDEX(INDIRECT("'"&amp;D12&amp;"'!A1:T300"),MATCH(K12,INDIRECT("'"&amp;D12&amp;"'!A1:A300"),0),MATCH(L12,INDIRECT("'"&amp;D12&amp;"'!A1:T1"),0)),"")</f>
        <v>0</v>
      </c>
      <c r="H12" s="33">
        <f t="shared" ref="H12:H16" ca="1" si="8">IFERROR(INDEX(INDIRECT("'"&amp;D12&amp;"'!A1:T300"),MATCH(K12,INDIRECT("'"&amp;D12&amp;"'!A1:A300"),0),10),"")</f>
        <v>0</v>
      </c>
      <c r="I12" s="38"/>
      <c r="J12" s="39">
        <v>1</v>
      </c>
      <c r="K12" s="20" t="str">
        <f t="shared" si="3"/>
        <v>ResidentialEvent Non-Performance Rate</v>
      </c>
      <c r="L12" s="20" t="str">
        <f t="shared" si="4"/>
        <v>Market PotentialWA</v>
      </c>
    </row>
    <row r="13" spans="1:12" x14ac:dyDescent="0.25">
      <c r="A13" s="2" t="str">
        <f t="shared" si="2"/>
        <v>WAResidentialDLC Smart Thermostats - CoolingPer Customer Summer Peak Reduction (kW)</v>
      </c>
      <c r="B13" t="s">
        <v>151</v>
      </c>
      <c r="C13" t="s">
        <v>13</v>
      </c>
      <c r="D13" t="s">
        <v>229</v>
      </c>
      <c r="E13" t="s">
        <v>20</v>
      </c>
      <c r="F13" t="s">
        <v>91</v>
      </c>
      <c r="G13" s="57">
        <f ca="1">IFERROR(INDEX(INDIRECT("'"&amp;D13&amp;"'!A1:T300"),MATCH(K13,INDIRECT("'"&amp;D13&amp;"'!A1:A300"),0),MATCH(L13,INDIRECT("'"&amp;D13&amp;"'!A1:T1"),0)),"")</f>
        <v>0.5</v>
      </c>
      <c r="H13" s="33" t="str">
        <f t="shared" ca="1" si="8"/>
        <v>NWPC DLC Switch cooling assumption (east)- Thermostat impact was 1.27 kW but didn't seem right so we defaulted to DLC Central AC</v>
      </c>
      <c r="I13" s="38"/>
      <c r="J13" s="39">
        <v>1</v>
      </c>
      <c r="K13" s="20" t="str">
        <f t="shared" si="3"/>
        <v>ResidentialPer Customer Summer Peak Reduction (kW)</v>
      </c>
      <c r="L13" s="20" t="str">
        <f t="shared" si="4"/>
        <v>Market PotentialWA</v>
      </c>
    </row>
    <row r="14" spans="1:12" x14ac:dyDescent="0.25">
      <c r="A14" s="2" t="str">
        <f t="shared" si="2"/>
        <v>WAResidentialDLC Smart Thermostats - CoolingPer Customer Summer Peak Reduction (%)</v>
      </c>
      <c r="B14" t="s">
        <v>151</v>
      </c>
      <c r="C14" t="s">
        <v>13</v>
      </c>
      <c r="D14" t="s">
        <v>229</v>
      </c>
      <c r="E14" t="s">
        <v>18</v>
      </c>
      <c r="F14" t="s">
        <v>19</v>
      </c>
      <c r="G14" s="396">
        <f t="shared" ref="G14:G16" ca="1" si="9">IFERROR(INDEX(INDIRECT("'"&amp;D14&amp;"'!A1:T300"),MATCH(K14,INDIRECT("'"&amp;D14&amp;"'!A1:A300"),0),MATCH(L14,INDIRECT("'"&amp;D14&amp;"'!A1:T1"),0)),"")</f>
        <v>0</v>
      </c>
      <c r="H14" s="33">
        <f t="shared" ca="1" si="8"/>
        <v>0</v>
      </c>
      <c r="I14" s="38"/>
      <c r="J14" s="39">
        <v>1</v>
      </c>
      <c r="K14" s="20" t="str">
        <f t="shared" si="3"/>
        <v>ResidentialPer Customer Summer Peak Reduction (%)</v>
      </c>
      <c r="L14" s="20" t="str">
        <f t="shared" si="4"/>
        <v>Market PotentialWA</v>
      </c>
    </row>
    <row r="15" spans="1:12" x14ac:dyDescent="0.25">
      <c r="A15" s="2" t="str">
        <f t="shared" si="2"/>
        <v>WAResidentialDLC Smart Thermostats - CoolingPer Customer Winter Peak Reduction (kW)</v>
      </c>
      <c r="B15" t="s">
        <v>151</v>
      </c>
      <c r="C15" t="s">
        <v>13</v>
      </c>
      <c r="D15" t="s">
        <v>229</v>
      </c>
      <c r="E15" t="s">
        <v>22</v>
      </c>
      <c r="F15" t="s">
        <v>91</v>
      </c>
      <c r="G15" s="57">
        <f t="shared" ca="1" si="9"/>
        <v>0</v>
      </c>
      <c r="H15" s="33">
        <f t="shared" ca="1" si="8"/>
        <v>0</v>
      </c>
      <c r="I15" s="38"/>
      <c r="J15" s="39">
        <v>1</v>
      </c>
      <c r="K15" s="20" t="str">
        <f t="shared" si="3"/>
        <v>ResidentialPer Customer Winter Peak Reduction (kW)</v>
      </c>
      <c r="L15" s="20" t="str">
        <f t="shared" si="4"/>
        <v>Market PotentialWA</v>
      </c>
    </row>
    <row r="16" spans="1:12" x14ac:dyDescent="0.25">
      <c r="A16" s="2" t="str">
        <f t="shared" si="2"/>
        <v>WAResidentialDLC Smart Thermostats - CoolingPer Customer Winter Peak Reduction (%)</v>
      </c>
      <c r="B16" t="s">
        <v>151</v>
      </c>
      <c r="C16" t="s">
        <v>13</v>
      </c>
      <c r="D16" t="s">
        <v>229</v>
      </c>
      <c r="E16" t="s">
        <v>21</v>
      </c>
      <c r="F16" t="s">
        <v>19</v>
      </c>
      <c r="G16" s="396">
        <f t="shared" ca="1" si="9"/>
        <v>0</v>
      </c>
      <c r="H16" s="33">
        <f t="shared" ca="1" si="8"/>
        <v>0</v>
      </c>
      <c r="I16" s="38"/>
      <c r="J16" s="39">
        <v>1</v>
      </c>
      <c r="K16" s="20" t="str">
        <f t="shared" si="3"/>
        <v>ResidentialPer Customer Winter Peak Reduction (%)</v>
      </c>
      <c r="L16" s="20" t="str">
        <f t="shared" si="4"/>
        <v>Market PotentialWA</v>
      </c>
    </row>
    <row r="17" spans="1:12" x14ac:dyDescent="0.25">
      <c r="A17" s="2" t="str">
        <f t="shared" si="2"/>
        <v>WAGeneral ServiceDLC Smart Thermostats - CoolingEvent Non-Performance Rate</v>
      </c>
      <c r="B17" t="s">
        <v>151</v>
      </c>
      <c r="C17" t="s">
        <v>232</v>
      </c>
      <c r="D17" t="s">
        <v>229</v>
      </c>
      <c r="E17" t="s">
        <v>11</v>
      </c>
      <c r="F17" t="s">
        <v>12</v>
      </c>
      <c r="G17" s="396">
        <f ca="1">IFERROR(INDEX(INDIRECT("'"&amp;D17&amp;"'!A1:T300"),MATCH(K17,INDIRECT("'"&amp;D17&amp;"'!A1:A300"),0),MATCH(L17,INDIRECT("'"&amp;D17&amp;"'!A1:T1"),0)),"")</f>
        <v>0</v>
      </c>
      <c r="H17" s="33">
        <f t="shared" ref="H17:H21" ca="1" si="10">IFERROR(INDEX(INDIRECT("'"&amp;D17&amp;"'!A1:T300"),MATCH(K17,INDIRECT("'"&amp;D17&amp;"'!A1:A300"),0),10),"")</f>
        <v>0</v>
      </c>
      <c r="I17" s="38"/>
      <c r="J17" s="39">
        <v>1</v>
      </c>
      <c r="K17" s="20" t="str">
        <f t="shared" si="3"/>
        <v>General ServiceEvent Non-Performance Rate</v>
      </c>
      <c r="L17" s="20" t="str">
        <f t="shared" si="4"/>
        <v>Market PotentialWA</v>
      </c>
    </row>
    <row r="18" spans="1:12" x14ac:dyDescent="0.25">
      <c r="A18" s="2" t="str">
        <f t="shared" si="2"/>
        <v>WAGeneral ServiceDLC Smart Thermostats - CoolingPer Customer Summer Peak Reduction (kW)</v>
      </c>
      <c r="B18" t="s">
        <v>151</v>
      </c>
      <c r="C18" t="s">
        <v>232</v>
      </c>
      <c r="D18" t="s">
        <v>229</v>
      </c>
      <c r="E18" t="s">
        <v>20</v>
      </c>
      <c r="F18" t="s">
        <v>91</v>
      </c>
      <c r="G18" s="57">
        <f ca="1">IFERROR(INDEX(INDIRECT("'"&amp;D18&amp;"'!A1:T300"),MATCH(K18,INDIRECT("'"&amp;D18&amp;"'!A1:A300"),0),MATCH(L18,INDIRECT("'"&amp;D18&amp;"'!A1:T1"),0)),"")</f>
        <v>1.25</v>
      </c>
      <c r="H18" s="33" t="str">
        <f t="shared" ca="1" si="10"/>
        <v>NWPC DLC Switch cooling assumption (East)</v>
      </c>
      <c r="I18" s="38"/>
      <c r="J18" s="39">
        <v>1</v>
      </c>
      <c r="K18" s="20" t="str">
        <f t="shared" si="3"/>
        <v>General ServicePer Customer Summer Peak Reduction (kW)</v>
      </c>
      <c r="L18" s="20" t="str">
        <f t="shared" si="4"/>
        <v>Market PotentialWA</v>
      </c>
    </row>
    <row r="19" spans="1:12" x14ac:dyDescent="0.25">
      <c r="A19" s="2" t="str">
        <f t="shared" si="2"/>
        <v>WAGeneral ServiceDLC Smart Thermostats - CoolingPer Customer Summer Peak Reduction (%)</v>
      </c>
      <c r="B19" t="s">
        <v>151</v>
      </c>
      <c r="C19" t="s">
        <v>232</v>
      </c>
      <c r="D19" t="s">
        <v>229</v>
      </c>
      <c r="E19" t="s">
        <v>18</v>
      </c>
      <c r="F19" t="s">
        <v>19</v>
      </c>
      <c r="G19" s="396">
        <f t="shared" ref="G19:G21" ca="1" si="11">IFERROR(INDEX(INDIRECT("'"&amp;D19&amp;"'!A1:T300"),MATCH(K19,INDIRECT("'"&amp;D19&amp;"'!A1:A300"),0),MATCH(L19,INDIRECT("'"&amp;D19&amp;"'!A1:T1"),0)),"")</f>
        <v>0</v>
      </c>
      <c r="H19" s="33">
        <f t="shared" ca="1" si="10"/>
        <v>0</v>
      </c>
      <c r="I19" s="38"/>
      <c r="J19" s="39">
        <v>1</v>
      </c>
      <c r="K19" s="20" t="str">
        <f t="shared" si="3"/>
        <v>General ServicePer Customer Summer Peak Reduction (%)</v>
      </c>
      <c r="L19" s="20" t="str">
        <f t="shared" si="4"/>
        <v>Market PotentialWA</v>
      </c>
    </row>
    <row r="20" spans="1:12" x14ac:dyDescent="0.25">
      <c r="A20" s="2" t="str">
        <f t="shared" si="2"/>
        <v>WAGeneral ServiceDLC Smart Thermostats - CoolingPer Customer Winter Peak Reduction (kW)</v>
      </c>
      <c r="B20" t="s">
        <v>151</v>
      </c>
      <c r="C20" t="s">
        <v>232</v>
      </c>
      <c r="D20" t="s">
        <v>229</v>
      </c>
      <c r="E20" t="s">
        <v>22</v>
      </c>
      <c r="F20" t="s">
        <v>91</v>
      </c>
      <c r="G20" s="57">
        <f t="shared" ca="1" si="11"/>
        <v>0</v>
      </c>
      <c r="H20" s="33">
        <f t="shared" ca="1" si="10"/>
        <v>0</v>
      </c>
      <c r="I20" s="38"/>
      <c r="J20" s="39">
        <v>1</v>
      </c>
      <c r="K20" s="20" t="str">
        <f t="shared" si="3"/>
        <v>General ServicePer Customer Winter Peak Reduction (kW)</v>
      </c>
      <c r="L20" s="20" t="str">
        <f t="shared" si="4"/>
        <v>Market PotentialWA</v>
      </c>
    </row>
    <row r="21" spans="1:12" x14ac:dyDescent="0.25">
      <c r="A21" s="2" t="str">
        <f t="shared" si="2"/>
        <v>WAGeneral ServiceDLC Smart Thermostats - CoolingPer Customer Winter Peak Reduction (%)</v>
      </c>
      <c r="B21" t="s">
        <v>151</v>
      </c>
      <c r="C21" t="s">
        <v>232</v>
      </c>
      <c r="D21" t="s">
        <v>229</v>
      </c>
      <c r="E21" t="s">
        <v>21</v>
      </c>
      <c r="F21" t="s">
        <v>19</v>
      </c>
      <c r="G21" s="396">
        <f t="shared" ca="1" si="11"/>
        <v>0</v>
      </c>
      <c r="H21" s="33">
        <f t="shared" ca="1" si="10"/>
        <v>0</v>
      </c>
      <c r="I21" s="38"/>
      <c r="J21" s="39">
        <v>1</v>
      </c>
      <c r="K21" s="20" t="str">
        <f t="shared" si="3"/>
        <v>General ServicePer Customer Winter Peak Reduction (%)</v>
      </c>
      <c r="L21" s="20" t="str">
        <f t="shared" si="4"/>
        <v>Market PotentialWA</v>
      </c>
    </row>
    <row r="22" spans="1:12" x14ac:dyDescent="0.25">
      <c r="A22" s="2" t="str">
        <f t="shared" si="2"/>
        <v>WAResidentialAncillary CoolingEvent Non-Performance Rate</v>
      </c>
      <c r="B22" t="s">
        <v>151</v>
      </c>
      <c r="C22" t="s">
        <v>13</v>
      </c>
      <c r="D22" t="s">
        <v>355</v>
      </c>
      <c r="E22" t="s">
        <v>11</v>
      </c>
      <c r="F22" t="s">
        <v>12</v>
      </c>
      <c r="G22" s="396">
        <f ca="1">IFERROR(INDEX(INDIRECT("'"&amp;D22&amp;"'!A1:T300"),MATCH(K22,INDIRECT("'"&amp;D22&amp;"'!A1:A300"),0),MATCH(L22,INDIRECT("'"&amp;D22&amp;"'!A1:T1"),0)),"")</f>
        <v>0</v>
      </c>
      <c r="H22" s="33">
        <f t="shared" ref="H22:H26" ca="1" si="12">IFERROR(INDEX(INDIRECT("'"&amp;D22&amp;"'!A1:T300"),MATCH(K22,INDIRECT("'"&amp;D22&amp;"'!A1:A300"),0),10),"")</f>
        <v>0</v>
      </c>
      <c r="I22" s="38"/>
      <c r="J22" s="39">
        <v>1</v>
      </c>
      <c r="K22" s="20" t="str">
        <f t="shared" si="3"/>
        <v>ResidentialEvent Non-Performance Rate</v>
      </c>
      <c r="L22" s="20" t="str">
        <f t="shared" si="4"/>
        <v>Market PotentialWA</v>
      </c>
    </row>
    <row r="23" spans="1:12" x14ac:dyDescent="0.25">
      <c r="A23" s="2" t="str">
        <f t="shared" si="2"/>
        <v>WAResidentialAncillary CoolingPer Customer Summer Peak Reduction (kW)</v>
      </c>
      <c r="B23" t="s">
        <v>151</v>
      </c>
      <c r="C23" t="s">
        <v>13</v>
      </c>
      <c r="D23" t="s">
        <v>355</v>
      </c>
      <c r="E23" t="s">
        <v>20</v>
      </c>
      <c r="F23" t="s">
        <v>91</v>
      </c>
      <c r="G23" s="57">
        <f ca="1">IFERROR(INDEX(INDIRECT("'"&amp;D23&amp;"'!A1:T300"),MATCH(K23,INDIRECT("'"&amp;D23&amp;"'!A1:A300"),0),MATCH(L23,INDIRECT("'"&amp;D23&amp;"'!A1:T1"),0)),"")</f>
        <v>0.25</v>
      </c>
      <c r="H23" s="33" t="str">
        <f t="shared" ca="1" si="12"/>
        <v>Half of parent thermostat impact for ancillary</v>
      </c>
      <c r="I23" s="38"/>
      <c r="J23" s="39">
        <v>1</v>
      </c>
      <c r="K23" s="20" t="str">
        <f t="shared" si="3"/>
        <v>ResidentialPer Customer Summer Peak Reduction (kW)</v>
      </c>
      <c r="L23" s="20" t="str">
        <f t="shared" si="4"/>
        <v>Market PotentialWA</v>
      </c>
    </row>
    <row r="24" spans="1:12" x14ac:dyDescent="0.25">
      <c r="A24" s="2" t="str">
        <f t="shared" si="2"/>
        <v>WAResidentialAncillary CoolingPer Customer Summer Peak Reduction (%)</v>
      </c>
      <c r="B24" t="s">
        <v>151</v>
      </c>
      <c r="C24" t="s">
        <v>13</v>
      </c>
      <c r="D24" t="s">
        <v>355</v>
      </c>
      <c r="E24" t="s">
        <v>18</v>
      </c>
      <c r="F24" t="s">
        <v>19</v>
      </c>
      <c r="G24" s="396">
        <f t="shared" ref="G24:G26" ca="1" si="13">IFERROR(INDEX(INDIRECT("'"&amp;D24&amp;"'!A1:T300"),MATCH(K24,INDIRECT("'"&amp;D24&amp;"'!A1:A300"),0),MATCH(L24,INDIRECT("'"&amp;D24&amp;"'!A1:T1"),0)),"")</f>
        <v>0</v>
      </c>
      <c r="H24" s="33">
        <f t="shared" ca="1" si="12"/>
        <v>0</v>
      </c>
      <c r="I24" s="38"/>
      <c r="J24" s="39">
        <v>1</v>
      </c>
      <c r="K24" s="20" t="str">
        <f t="shared" si="3"/>
        <v>ResidentialPer Customer Summer Peak Reduction (%)</v>
      </c>
      <c r="L24" s="20" t="str">
        <f t="shared" si="4"/>
        <v>Market PotentialWA</v>
      </c>
    </row>
    <row r="25" spans="1:12" x14ac:dyDescent="0.25">
      <c r="A25" s="2" t="str">
        <f t="shared" si="2"/>
        <v>WAResidentialAncillary CoolingPer Customer Winter Peak Reduction (kW)</v>
      </c>
      <c r="B25" t="s">
        <v>151</v>
      </c>
      <c r="C25" t="s">
        <v>13</v>
      </c>
      <c r="D25" t="s">
        <v>355</v>
      </c>
      <c r="E25" t="s">
        <v>22</v>
      </c>
      <c r="F25" t="s">
        <v>91</v>
      </c>
      <c r="G25" s="57">
        <f t="shared" ca="1" si="13"/>
        <v>0</v>
      </c>
      <c r="H25" s="33">
        <f t="shared" ca="1" si="12"/>
        <v>0</v>
      </c>
      <c r="I25" s="38"/>
      <c r="J25" s="39">
        <v>1</v>
      </c>
      <c r="K25" s="20" t="str">
        <f t="shared" si="3"/>
        <v>ResidentialPer Customer Winter Peak Reduction (kW)</v>
      </c>
      <c r="L25" s="20" t="str">
        <f t="shared" si="4"/>
        <v>Market PotentialWA</v>
      </c>
    </row>
    <row r="26" spans="1:12" x14ac:dyDescent="0.25">
      <c r="A26" s="2" t="str">
        <f t="shared" si="2"/>
        <v>WAResidentialAncillary CoolingPer Customer Winter Peak Reduction (%)</v>
      </c>
      <c r="B26" t="s">
        <v>151</v>
      </c>
      <c r="C26" t="s">
        <v>13</v>
      </c>
      <c r="D26" t="s">
        <v>355</v>
      </c>
      <c r="E26" t="s">
        <v>21</v>
      </c>
      <c r="F26" t="s">
        <v>19</v>
      </c>
      <c r="G26" s="396">
        <f t="shared" ca="1" si="13"/>
        <v>0</v>
      </c>
      <c r="H26" s="33">
        <f t="shared" ca="1" si="12"/>
        <v>0</v>
      </c>
      <c r="I26" s="38"/>
      <c r="J26" s="39">
        <v>1</v>
      </c>
      <c r="K26" s="20" t="str">
        <f t="shared" si="3"/>
        <v>ResidentialPer Customer Winter Peak Reduction (%)</v>
      </c>
      <c r="L26" s="20" t="str">
        <f t="shared" si="4"/>
        <v>Market PotentialWA</v>
      </c>
    </row>
    <row r="27" spans="1:12" x14ac:dyDescent="0.25">
      <c r="A27" s="2" t="str">
        <f t="shared" si="2"/>
        <v>WAGeneral ServiceAncillary CoolingEvent Non-Performance Rate</v>
      </c>
      <c r="B27" t="s">
        <v>151</v>
      </c>
      <c r="C27" t="s">
        <v>232</v>
      </c>
      <c r="D27" t="s">
        <v>355</v>
      </c>
      <c r="E27" t="s">
        <v>11</v>
      </c>
      <c r="F27" t="s">
        <v>12</v>
      </c>
      <c r="G27" s="396">
        <f ca="1">IFERROR(INDEX(INDIRECT("'"&amp;D27&amp;"'!A1:T300"),MATCH(K27,INDIRECT("'"&amp;D27&amp;"'!A1:A300"),0),MATCH(L27,INDIRECT("'"&amp;D27&amp;"'!A1:T1"),0)),"")</f>
        <v>0</v>
      </c>
      <c r="H27" s="33">
        <f t="shared" ref="H27:H31" ca="1" si="14">IFERROR(INDEX(INDIRECT("'"&amp;D27&amp;"'!A1:T300"),MATCH(K27,INDIRECT("'"&amp;D27&amp;"'!A1:A300"),0),10),"")</f>
        <v>0</v>
      </c>
      <c r="I27" s="38"/>
      <c r="J27" s="39">
        <v>1</v>
      </c>
      <c r="K27" s="20" t="str">
        <f t="shared" si="3"/>
        <v>General ServiceEvent Non-Performance Rate</v>
      </c>
      <c r="L27" s="20" t="str">
        <f t="shared" si="4"/>
        <v>Market PotentialWA</v>
      </c>
    </row>
    <row r="28" spans="1:12" x14ac:dyDescent="0.25">
      <c r="A28" s="2" t="str">
        <f t="shared" si="2"/>
        <v>WAGeneral ServiceAncillary CoolingPer Customer Summer Peak Reduction (kW)</v>
      </c>
      <c r="B28" t="s">
        <v>151</v>
      </c>
      <c r="C28" t="s">
        <v>232</v>
      </c>
      <c r="D28" t="s">
        <v>355</v>
      </c>
      <c r="E28" t="s">
        <v>20</v>
      </c>
      <c r="F28" t="s">
        <v>91</v>
      </c>
      <c r="G28" s="57">
        <f ca="1">IFERROR(INDEX(INDIRECT("'"&amp;D28&amp;"'!A1:T300"),MATCH(K28,INDIRECT("'"&amp;D28&amp;"'!A1:A300"),0),MATCH(L28,INDIRECT("'"&amp;D28&amp;"'!A1:T1"),0)),"")</f>
        <v>0.625</v>
      </c>
      <c r="H28" s="33" t="str">
        <f t="shared" ca="1" si="14"/>
        <v>NWPC DLC Switch cooling assumption (East)- Half impact for ancillary</v>
      </c>
      <c r="I28" s="38"/>
      <c r="J28" s="39">
        <v>1</v>
      </c>
      <c r="K28" s="20" t="str">
        <f t="shared" si="3"/>
        <v>General ServicePer Customer Summer Peak Reduction (kW)</v>
      </c>
      <c r="L28" s="20" t="str">
        <f t="shared" si="4"/>
        <v>Market PotentialWA</v>
      </c>
    </row>
    <row r="29" spans="1:12" x14ac:dyDescent="0.25">
      <c r="A29" s="2" t="str">
        <f t="shared" si="2"/>
        <v>WAGeneral ServiceAncillary CoolingPer Customer Summer Peak Reduction (%)</v>
      </c>
      <c r="B29" t="s">
        <v>151</v>
      </c>
      <c r="C29" t="s">
        <v>232</v>
      </c>
      <c r="D29" t="s">
        <v>355</v>
      </c>
      <c r="E29" t="s">
        <v>18</v>
      </c>
      <c r="F29" t="s">
        <v>19</v>
      </c>
      <c r="G29" s="396">
        <f t="shared" ref="G29:G31" ca="1" si="15">IFERROR(INDEX(INDIRECT("'"&amp;D29&amp;"'!A1:T300"),MATCH(K29,INDIRECT("'"&amp;D29&amp;"'!A1:A300"),0),MATCH(L29,INDIRECT("'"&amp;D29&amp;"'!A1:T1"),0)),"")</f>
        <v>0</v>
      </c>
      <c r="H29" s="33">
        <f t="shared" ca="1" si="14"/>
        <v>0</v>
      </c>
      <c r="I29" s="38"/>
      <c r="J29" s="39">
        <v>1</v>
      </c>
      <c r="K29" s="20" t="str">
        <f t="shared" si="3"/>
        <v>General ServicePer Customer Summer Peak Reduction (%)</v>
      </c>
      <c r="L29" s="20" t="str">
        <f t="shared" si="4"/>
        <v>Market PotentialWA</v>
      </c>
    </row>
    <row r="30" spans="1:12" x14ac:dyDescent="0.25">
      <c r="A30" s="2" t="str">
        <f t="shared" si="2"/>
        <v>WAGeneral ServiceAncillary CoolingPer Customer Winter Peak Reduction (kW)</v>
      </c>
      <c r="B30" t="s">
        <v>151</v>
      </c>
      <c r="C30" t="s">
        <v>232</v>
      </c>
      <c r="D30" t="s">
        <v>355</v>
      </c>
      <c r="E30" t="s">
        <v>22</v>
      </c>
      <c r="F30" t="s">
        <v>91</v>
      </c>
      <c r="G30" s="57">
        <f t="shared" ca="1" si="15"/>
        <v>0</v>
      </c>
      <c r="H30" s="33">
        <f t="shared" ca="1" si="14"/>
        <v>0</v>
      </c>
      <c r="I30" s="38"/>
      <c r="J30" s="39">
        <v>1</v>
      </c>
      <c r="K30" s="20" t="str">
        <f t="shared" si="3"/>
        <v>General ServicePer Customer Winter Peak Reduction (kW)</v>
      </c>
      <c r="L30" s="20" t="str">
        <f t="shared" si="4"/>
        <v>Market PotentialWA</v>
      </c>
    </row>
    <row r="31" spans="1:12" x14ac:dyDescent="0.25">
      <c r="A31" s="2" t="str">
        <f t="shared" si="2"/>
        <v>WAGeneral ServiceAncillary CoolingPer Customer Winter Peak Reduction (%)</v>
      </c>
      <c r="B31" t="s">
        <v>151</v>
      </c>
      <c r="C31" t="s">
        <v>232</v>
      </c>
      <c r="D31" t="s">
        <v>355</v>
      </c>
      <c r="E31" t="s">
        <v>21</v>
      </c>
      <c r="F31" t="s">
        <v>19</v>
      </c>
      <c r="G31" s="396">
        <f t="shared" ca="1" si="15"/>
        <v>0</v>
      </c>
      <c r="H31" s="33">
        <f t="shared" ca="1" si="14"/>
        <v>0</v>
      </c>
      <c r="I31" s="38"/>
      <c r="J31" s="39">
        <v>1</v>
      </c>
      <c r="K31" s="20" t="str">
        <f t="shared" si="3"/>
        <v>General ServicePer Customer Winter Peak Reduction (%)</v>
      </c>
      <c r="L31" s="20" t="str">
        <f t="shared" si="4"/>
        <v>Market PotentialWA</v>
      </c>
    </row>
    <row r="32" spans="1:12" x14ac:dyDescent="0.25">
      <c r="A32" s="2" t="str">
        <f t="shared" si="2"/>
        <v>WAResidentialDLC Smart Thermostats - HeatingEvent Non-Performance Rate</v>
      </c>
      <c r="B32" t="s">
        <v>151</v>
      </c>
      <c r="C32" t="s">
        <v>13</v>
      </c>
      <c r="D32" t="s">
        <v>192</v>
      </c>
      <c r="E32" t="s">
        <v>11</v>
      </c>
      <c r="F32" t="s">
        <v>12</v>
      </c>
      <c r="G32" s="396">
        <f ca="1">IFERROR(INDEX(INDIRECT("'"&amp;D32&amp;"'!A1:T300"),MATCH(K32,INDIRECT("'"&amp;D32&amp;"'!A1:A300"),0),MATCH(L32,INDIRECT("'"&amp;D32&amp;"'!A1:T1"),0)),"")</f>
        <v>0</v>
      </c>
      <c r="H32" s="33">
        <f t="shared" ref="H32:H36" ca="1" si="16">IFERROR(INDEX(INDIRECT("'"&amp;D32&amp;"'!A1:T300"),MATCH(K32,INDIRECT("'"&amp;D32&amp;"'!A1:A300"),0),10),"")</f>
        <v>0</v>
      </c>
      <c r="I32" s="38"/>
      <c r="J32" s="39">
        <v>1</v>
      </c>
      <c r="K32" s="20" t="str">
        <f t="shared" si="3"/>
        <v>ResidentialEvent Non-Performance Rate</v>
      </c>
      <c r="L32" s="20" t="str">
        <f t="shared" si="4"/>
        <v>Market PotentialWA</v>
      </c>
    </row>
    <row r="33" spans="1:12" x14ac:dyDescent="0.25">
      <c r="A33" s="2" t="str">
        <f t="shared" si="2"/>
        <v>WAResidentialDLC Smart Thermostats - HeatingPer Customer Summer Peak Reduction (kW)</v>
      </c>
      <c r="B33" t="s">
        <v>151</v>
      </c>
      <c r="C33" t="s">
        <v>13</v>
      </c>
      <c r="D33" t="s">
        <v>192</v>
      </c>
      <c r="E33" t="s">
        <v>20</v>
      </c>
      <c r="F33" t="s">
        <v>91</v>
      </c>
      <c r="G33" s="57">
        <f ca="1">IFERROR(INDEX(INDIRECT("'"&amp;D33&amp;"'!A1:T300"),MATCH(K33,INDIRECT("'"&amp;D33&amp;"'!A1:A300"),0),MATCH(L33,INDIRECT("'"&amp;D33&amp;"'!A1:T1"),0)),"")</f>
        <v>0</v>
      </c>
      <c r="H33" s="33">
        <f t="shared" ca="1" si="16"/>
        <v>0</v>
      </c>
      <c r="I33" s="38"/>
      <c r="J33" s="39">
        <v>1</v>
      </c>
      <c r="K33" s="20" t="str">
        <f t="shared" si="3"/>
        <v>ResidentialPer Customer Summer Peak Reduction (kW)</v>
      </c>
      <c r="L33" s="20" t="str">
        <f t="shared" si="4"/>
        <v>Market PotentialWA</v>
      </c>
    </row>
    <row r="34" spans="1:12" x14ac:dyDescent="0.25">
      <c r="A34" s="2" t="str">
        <f t="shared" si="2"/>
        <v>WAResidentialDLC Smart Thermostats - HeatingPer Customer Summer Peak Reduction (%)</v>
      </c>
      <c r="B34" t="s">
        <v>151</v>
      </c>
      <c r="C34" t="s">
        <v>13</v>
      </c>
      <c r="D34" t="s">
        <v>192</v>
      </c>
      <c r="E34" t="s">
        <v>18</v>
      </c>
      <c r="F34" t="s">
        <v>19</v>
      </c>
      <c r="G34" s="396">
        <f t="shared" ref="G34:G36" ca="1" si="17">IFERROR(INDEX(INDIRECT("'"&amp;D34&amp;"'!A1:T300"),MATCH(K34,INDIRECT("'"&amp;D34&amp;"'!A1:A300"),0),MATCH(L34,INDIRECT("'"&amp;D34&amp;"'!A1:T1"),0)),"")</f>
        <v>0</v>
      </c>
      <c r="H34" s="33">
        <f t="shared" ca="1" si="16"/>
        <v>0</v>
      </c>
      <c r="I34" s="38"/>
      <c r="J34" s="39">
        <v>1</v>
      </c>
      <c r="K34" s="20" t="str">
        <f t="shared" si="3"/>
        <v>ResidentialPer Customer Summer Peak Reduction (%)</v>
      </c>
      <c r="L34" s="20" t="str">
        <f t="shared" si="4"/>
        <v>Market PotentialWA</v>
      </c>
    </row>
    <row r="35" spans="1:12" x14ac:dyDescent="0.25">
      <c r="A35" s="2" t="str">
        <f t="shared" si="2"/>
        <v>WAResidentialDLC Smart Thermostats - HeatingPer Customer Winter Peak Reduction (kW)</v>
      </c>
      <c r="B35" t="s">
        <v>151</v>
      </c>
      <c r="C35" t="s">
        <v>13</v>
      </c>
      <c r="D35" t="s">
        <v>192</v>
      </c>
      <c r="E35" t="s">
        <v>22</v>
      </c>
      <c r="F35" t="s">
        <v>91</v>
      </c>
      <c r="G35" s="57">
        <f t="shared" ca="1" si="17"/>
        <v>1.0900000000000001</v>
      </c>
      <c r="H35" s="33" t="str">
        <f t="shared" ca="1" si="16"/>
        <v>NWPC Smart thermostat heating assumption- general service uses 0.54 (switch to thermostat impact ratio) of eastern switch impact</v>
      </c>
      <c r="I35" s="38"/>
      <c r="J35" s="39">
        <v>1</v>
      </c>
      <c r="K35" s="20" t="str">
        <f t="shared" si="3"/>
        <v>ResidentialPer Customer Winter Peak Reduction (kW)</v>
      </c>
      <c r="L35" s="20" t="str">
        <f t="shared" si="4"/>
        <v>Market PotentialWA</v>
      </c>
    </row>
    <row r="36" spans="1:12" x14ac:dyDescent="0.25">
      <c r="A36" s="2" t="str">
        <f t="shared" si="2"/>
        <v>WAResidentialDLC Smart Thermostats - HeatingPer Customer Winter Peak Reduction (%)</v>
      </c>
      <c r="B36" t="s">
        <v>151</v>
      </c>
      <c r="C36" t="s">
        <v>13</v>
      </c>
      <c r="D36" t="s">
        <v>192</v>
      </c>
      <c r="E36" t="s">
        <v>21</v>
      </c>
      <c r="F36" t="s">
        <v>19</v>
      </c>
      <c r="G36" s="396">
        <f t="shared" ca="1" si="17"/>
        <v>0</v>
      </c>
      <c r="H36" s="33">
        <f t="shared" ca="1" si="16"/>
        <v>0</v>
      </c>
      <c r="I36" s="38"/>
      <c r="J36" s="39">
        <v>1</v>
      </c>
      <c r="K36" s="20" t="str">
        <f t="shared" si="3"/>
        <v>ResidentialPer Customer Winter Peak Reduction (%)</v>
      </c>
      <c r="L36" s="20" t="str">
        <f t="shared" si="4"/>
        <v>Market PotentialWA</v>
      </c>
    </row>
    <row r="37" spans="1:12" x14ac:dyDescent="0.25">
      <c r="A37" s="2" t="str">
        <f t="shared" si="2"/>
        <v>WAGeneral ServiceDLC Smart Thermostats - HeatingEvent Non-Performance Rate</v>
      </c>
      <c r="B37" t="s">
        <v>151</v>
      </c>
      <c r="C37" t="s">
        <v>232</v>
      </c>
      <c r="D37" t="s">
        <v>192</v>
      </c>
      <c r="E37" t="s">
        <v>11</v>
      </c>
      <c r="F37" t="s">
        <v>12</v>
      </c>
      <c r="G37" s="396">
        <f ca="1">IFERROR(INDEX(INDIRECT("'"&amp;D37&amp;"'!A1:T300"),MATCH(K37,INDIRECT("'"&amp;D37&amp;"'!A1:A300"),0),MATCH(L37,INDIRECT("'"&amp;D37&amp;"'!A1:T1"),0)),"")</f>
        <v>0</v>
      </c>
      <c r="H37" s="33">
        <f t="shared" ref="H37:H41" ca="1" si="18">IFERROR(INDEX(INDIRECT("'"&amp;D37&amp;"'!A1:T300"),MATCH(K37,INDIRECT("'"&amp;D37&amp;"'!A1:A300"),0),10),"")</f>
        <v>0</v>
      </c>
      <c r="I37" s="38"/>
      <c r="J37" s="39">
        <v>1</v>
      </c>
      <c r="K37" s="20" t="str">
        <f t="shared" si="3"/>
        <v>General ServiceEvent Non-Performance Rate</v>
      </c>
      <c r="L37" s="20" t="str">
        <f t="shared" si="4"/>
        <v>Market PotentialWA</v>
      </c>
    </row>
    <row r="38" spans="1:12" x14ac:dyDescent="0.25">
      <c r="A38" s="2" t="str">
        <f t="shared" si="2"/>
        <v>WAGeneral ServiceDLC Smart Thermostats - HeatingPer Customer Summer Peak Reduction (kW)</v>
      </c>
      <c r="B38" t="s">
        <v>151</v>
      </c>
      <c r="C38" t="s">
        <v>232</v>
      </c>
      <c r="D38" t="s">
        <v>192</v>
      </c>
      <c r="E38" t="s">
        <v>20</v>
      </c>
      <c r="F38" t="s">
        <v>91</v>
      </c>
      <c r="G38" s="57">
        <f ca="1">IFERROR(INDEX(INDIRECT("'"&amp;D38&amp;"'!A1:T300"),MATCH(K38,INDIRECT("'"&amp;D38&amp;"'!A1:A300"),0),MATCH(L38,INDIRECT("'"&amp;D38&amp;"'!A1:T1"),0)),"")</f>
        <v>0</v>
      </c>
      <c r="H38" s="33">
        <f t="shared" ca="1" si="18"/>
        <v>0</v>
      </c>
      <c r="I38" s="38"/>
      <c r="J38" s="39">
        <v>1</v>
      </c>
      <c r="K38" s="20" t="str">
        <f t="shared" si="3"/>
        <v>General ServicePer Customer Summer Peak Reduction (kW)</v>
      </c>
      <c r="L38" s="20" t="str">
        <f t="shared" si="4"/>
        <v>Market PotentialWA</v>
      </c>
    </row>
    <row r="39" spans="1:12" x14ac:dyDescent="0.25">
      <c r="A39" s="2" t="str">
        <f t="shared" si="2"/>
        <v>WAGeneral ServiceDLC Smart Thermostats - HeatingPer Customer Summer Peak Reduction (%)</v>
      </c>
      <c r="B39" t="s">
        <v>151</v>
      </c>
      <c r="C39" t="s">
        <v>232</v>
      </c>
      <c r="D39" t="s">
        <v>192</v>
      </c>
      <c r="E39" t="s">
        <v>18</v>
      </c>
      <c r="F39" t="s">
        <v>19</v>
      </c>
      <c r="G39" s="396">
        <f t="shared" ref="G39:G41" ca="1" si="19">IFERROR(INDEX(INDIRECT("'"&amp;D39&amp;"'!A1:T300"),MATCH(K39,INDIRECT("'"&amp;D39&amp;"'!A1:A300"),0),MATCH(L39,INDIRECT("'"&amp;D39&amp;"'!A1:T1"),0)),"")</f>
        <v>0</v>
      </c>
      <c r="H39" s="33">
        <f t="shared" ca="1" si="18"/>
        <v>0</v>
      </c>
      <c r="I39" s="38"/>
      <c r="J39" s="39">
        <v>1</v>
      </c>
      <c r="K39" s="20" t="str">
        <f t="shared" si="3"/>
        <v>General ServicePer Customer Summer Peak Reduction (%)</v>
      </c>
      <c r="L39" s="20" t="str">
        <f t="shared" si="4"/>
        <v>Market PotentialWA</v>
      </c>
    </row>
    <row r="40" spans="1:12" x14ac:dyDescent="0.25">
      <c r="A40" s="2" t="str">
        <f t="shared" si="2"/>
        <v>WAGeneral ServiceDLC Smart Thermostats - HeatingPer Customer Winter Peak Reduction (kW)</v>
      </c>
      <c r="B40" t="s">
        <v>151</v>
      </c>
      <c r="C40" t="s">
        <v>232</v>
      </c>
      <c r="D40" t="s">
        <v>192</v>
      </c>
      <c r="E40" t="s">
        <v>22</v>
      </c>
      <c r="F40" t="s">
        <v>91</v>
      </c>
      <c r="G40" s="57">
        <f t="shared" ca="1" si="19"/>
        <v>1.35</v>
      </c>
      <c r="H40" s="33" t="str">
        <f t="shared" ca="1" si="18"/>
        <v>NWPC Smart thermostat heating assumption- general service uses 0.54 (switch to thermostat impact ratio) of eastern switch impact of 2.5</v>
      </c>
      <c r="I40" s="38"/>
      <c r="J40" s="39">
        <v>1</v>
      </c>
      <c r="K40" s="20" t="str">
        <f t="shared" si="3"/>
        <v>General ServicePer Customer Winter Peak Reduction (kW)</v>
      </c>
      <c r="L40" s="20" t="str">
        <f t="shared" si="4"/>
        <v>Market PotentialWA</v>
      </c>
    </row>
    <row r="41" spans="1:12" x14ac:dyDescent="0.25">
      <c r="A41" s="2" t="str">
        <f t="shared" si="2"/>
        <v>WAGeneral ServiceDLC Smart Thermostats - HeatingPer Customer Winter Peak Reduction (%)</v>
      </c>
      <c r="B41" t="s">
        <v>151</v>
      </c>
      <c r="C41" t="s">
        <v>232</v>
      </c>
      <c r="D41" t="s">
        <v>192</v>
      </c>
      <c r="E41" t="s">
        <v>21</v>
      </c>
      <c r="F41" t="s">
        <v>19</v>
      </c>
      <c r="G41" s="396">
        <f t="shared" ca="1" si="19"/>
        <v>0</v>
      </c>
      <c r="H41" s="33">
        <f t="shared" ca="1" si="18"/>
        <v>0</v>
      </c>
      <c r="I41" s="38"/>
      <c r="J41" s="39">
        <v>1</v>
      </c>
      <c r="K41" s="20" t="str">
        <f t="shared" si="3"/>
        <v>General ServicePer Customer Winter Peak Reduction (%)</v>
      </c>
      <c r="L41" s="20" t="str">
        <f t="shared" si="4"/>
        <v>Market PotentialWA</v>
      </c>
    </row>
    <row r="42" spans="1:12" x14ac:dyDescent="0.25">
      <c r="A42" s="2" t="str">
        <f t="shared" si="2"/>
        <v>WAResidentialAncillary HeatingEvent Non-Performance Rate</v>
      </c>
      <c r="B42" t="s">
        <v>151</v>
      </c>
      <c r="C42" t="s">
        <v>13</v>
      </c>
      <c r="D42" t="s">
        <v>362</v>
      </c>
      <c r="E42" t="s">
        <v>11</v>
      </c>
      <c r="F42" t="s">
        <v>12</v>
      </c>
      <c r="G42" s="396">
        <f ca="1">IFERROR(INDEX(INDIRECT("'"&amp;D42&amp;"'!A1:T300"),MATCH(K42,INDIRECT("'"&amp;D42&amp;"'!A1:A300"),0),MATCH(L42,INDIRECT("'"&amp;D42&amp;"'!A1:T1"),0)),"")</f>
        <v>0</v>
      </c>
      <c r="H42" s="33">
        <f t="shared" ref="H42:H46" ca="1" si="20">IFERROR(INDEX(INDIRECT("'"&amp;D42&amp;"'!A1:T300"),MATCH(K42,INDIRECT("'"&amp;D42&amp;"'!A1:A300"),0),10),"")</f>
        <v>0</v>
      </c>
      <c r="I42" s="38"/>
      <c r="J42" s="39">
        <v>1</v>
      </c>
      <c r="K42" s="20" t="str">
        <f t="shared" si="3"/>
        <v>ResidentialEvent Non-Performance Rate</v>
      </c>
      <c r="L42" s="20" t="str">
        <f t="shared" si="4"/>
        <v>Market PotentialWA</v>
      </c>
    </row>
    <row r="43" spans="1:12" x14ac:dyDescent="0.25">
      <c r="A43" s="2" t="str">
        <f t="shared" si="2"/>
        <v>WAResidentialAncillary HeatingPer Customer Summer Peak Reduction (kW)</v>
      </c>
      <c r="B43" t="s">
        <v>151</v>
      </c>
      <c r="C43" t="s">
        <v>13</v>
      </c>
      <c r="D43" t="s">
        <v>362</v>
      </c>
      <c r="E43" t="s">
        <v>20</v>
      </c>
      <c r="F43" t="s">
        <v>91</v>
      </c>
      <c r="G43" s="57">
        <f ca="1">IFERROR(INDEX(INDIRECT("'"&amp;D43&amp;"'!A1:T300"),MATCH(K43,INDIRECT("'"&amp;D43&amp;"'!A1:A300"),0),MATCH(L43,INDIRECT("'"&amp;D43&amp;"'!A1:T1"),0)),"")</f>
        <v>0</v>
      </c>
      <c r="H43" s="33">
        <f t="shared" ca="1" si="20"/>
        <v>0</v>
      </c>
      <c r="I43" s="38"/>
      <c r="J43" s="39">
        <v>1</v>
      </c>
      <c r="K43" s="20" t="str">
        <f t="shared" si="3"/>
        <v>ResidentialPer Customer Summer Peak Reduction (kW)</v>
      </c>
      <c r="L43" s="20" t="str">
        <f t="shared" si="4"/>
        <v>Market PotentialWA</v>
      </c>
    </row>
    <row r="44" spans="1:12" x14ac:dyDescent="0.25">
      <c r="A44" s="2" t="str">
        <f t="shared" si="2"/>
        <v>WAResidentialAncillary HeatingPer Customer Summer Peak Reduction (%)</v>
      </c>
      <c r="B44" t="s">
        <v>151</v>
      </c>
      <c r="C44" t="s">
        <v>13</v>
      </c>
      <c r="D44" t="s">
        <v>362</v>
      </c>
      <c r="E44" t="s">
        <v>18</v>
      </c>
      <c r="F44" t="s">
        <v>19</v>
      </c>
      <c r="G44" s="396">
        <f t="shared" ref="G44:G46" ca="1" si="21">IFERROR(INDEX(INDIRECT("'"&amp;D44&amp;"'!A1:T300"),MATCH(K44,INDIRECT("'"&amp;D44&amp;"'!A1:A300"),0),MATCH(L44,INDIRECT("'"&amp;D44&amp;"'!A1:T1"),0)),"")</f>
        <v>0</v>
      </c>
      <c r="H44" s="33">
        <f t="shared" ca="1" si="20"/>
        <v>0</v>
      </c>
      <c r="I44" s="38"/>
      <c r="J44" s="39">
        <v>1</v>
      </c>
      <c r="K44" s="20" t="str">
        <f t="shared" si="3"/>
        <v>ResidentialPer Customer Summer Peak Reduction (%)</v>
      </c>
      <c r="L44" s="20" t="str">
        <f t="shared" si="4"/>
        <v>Market PotentialWA</v>
      </c>
    </row>
    <row r="45" spans="1:12" x14ac:dyDescent="0.25">
      <c r="A45" s="2" t="str">
        <f t="shared" si="2"/>
        <v>WAResidentialAncillary HeatingPer Customer Winter Peak Reduction (kW)</v>
      </c>
      <c r="B45" t="s">
        <v>151</v>
      </c>
      <c r="C45" t="s">
        <v>13</v>
      </c>
      <c r="D45" t="s">
        <v>362</v>
      </c>
      <c r="E45" t="s">
        <v>22</v>
      </c>
      <c r="F45" t="s">
        <v>91</v>
      </c>
      <c r="G45" s="57">
        <f t="shared" ca="1" si="21"/>
        <v>0.54500000000000004</v>
      </c>
      <c r="H45" s="33" t="str">
        <f t="shared" ca="1" si="20"/>
        <v>Half of Smart Thermostat Heating Per-Customer Impact</v>
      </c>
      <c r="I45" s="38"/>
      <c r="J45" s="39">
        <v>1</v>
      </c>
      <c r="K45" s="20" t="str">
        <f t="shared" si="3"/>
        <v>ResidentialPer Customer Winter Peak Reduction (kW)</v>
      </c>
      <c r="L45" s="20" t="str">
        <f t="shared" si="4"/>
        <v>Market PotentialWA</v>
      </c>
    </row>
    <row r="46" spans="1:12" x14ac:dyDescent="0.25">
      <c r="A46" s="2" t="str">
        <f t="shared" si="2"/>
        <v>WAResidentialAncillary HeatingPer Customer Winter Peak Reduction (%)</v>
      </c>
      <c r="B46" t="s">
        <v>151</v>
      </c>
      <c r="C46" t="s">
        <v>13</v>
      </c>
      <c r="D46" t="s">
        <v>362</v>
      </c>
      <c r="E46" t="s">
        <v>21</v>
      </c>
      <c r="F46" t="s">
        <v>19</v>
      </c>
      <c r="G46" s="396">
        <f t="shared" ca="1" si="21"/>
        <v>0</v>
      </c>
      <c r="H46" s="33">
        <f t="shared" ca="1" si="20"/>
        <v>0</v>
      </c>
      <c r="I46" s="38"/>
      <c r="J46" s="39">
        <v>1</v>
      </c>
      <c r="K46" s="20" t="str">
        <f t="shared" si="3"/>
        <v>ResidentialPer Customer Winter Peak Reduction (%)</v>
      </c>
      <c r="L46" s="20" t="str">
        <f t="shared" si="4"/>
        <v>Market PotentialWA</v>
      </c>
    </row>
    <row r="47" spans="1:12" x14ac:dyDescent="0.25">
      <c r="A47" s="2" t="str">
        <f t="shared" si="2"/>
        <v>WAGeneral ServiceAncillary HeatingEvent Non-Performance Rate</v>
      </c>
      <c r="B47" t="s">
        <v>151</v>
      </c>
      <c r="C47" t="s">
        <v>232</v>
      </c>
      <c r="D47" t="s">
        <v>362</v>
      </c>
      <c r="E47" t="s">
        <v>11</v>
      </c>
      <c r="F47" t="s">
        <v>12</v>
      </c>
      <c r="G47" s="396">
        <f ca="1">IFERROR(INDEX(INDIRECT("'"&amp;D47&amp;"'!A1:T300"),MATCH(K47,INDIRECT("'"&amp;D47&amp;"'!A1:A300"),0),MATCH(L47,INDIRECT("'"&amp;D47&amp;"'!A1:T1"),0)),"")</f>
        <v>0</v>
      </c>
      <c r="H47" s="33">
        <f t="shared" ref="H47:H51" ca="1" si="22">IFERROR(INDEX(INDIRECT("'"&amp;D47&amp;"'!A1:T300"),MATCH(K47,INDIRECT("'"&amp;D47&amp;"'!A1:A300"),0),10),"")</f>
        <v>0</v>
      </c>
      <c r="I47" s="38"/>
      <c r="J47" s="39">
        <v>1</v>
      </c>
      <c r="K47" s="20" t="str">
        <f t="shared" si="3"/>
        <v>General ServiceEvent Non-Performance Rate</v>
      </c>
      <c r="L47" s="20" t="str">
        <f t="shared" si="4"/>
        <v>Market PotentialWA</v>
      </c>
    </row>
    <row r="48" spans="1:12" x14ac:dyDescent="0.25">
      <c r="A48" s="2" t="str">
        <f t="shared" si="2"/>
        <v>WAGeneral ServiceAncillary HeatingPer Customer Summer Peak Reduction (kW)</v>
      </c>
      <c r="B48" t="s">
        <v>151</v>
      </c>
      <c r="C48" t="s">
        <v>232</v>
      </c>
      <c r="D48" t="s">
        <v>362</v>
      </c>
      <c r="E48" t="s">
        <v>20</v>
      </c>
      <c r="F48" t="s">
        <v>91</v>
      </c>
      <c r="G48" s="57">
        <f ca="1">IFERROR(INDEX(INDIRECT("'"&amp;D48&amp;"'!A1:T300"),MATCH(K48,INDIRECT("'"&amp;D48&amp;"'!A1:A300"),0),MATCH(L48,INDIRECT("'"&amp;D48&amp;"'!A1:T1"),0)),"")</f>
        <v>0</v>
      </c>
      <c r="H48" s="33">
        <f t="shared" ca="1" si="22"/>
        <v>0</v>
      </c>
      <c r="I48" s="38"/>
      <c r="J48" s="39">
        <v>1</v>
      </c>
      <c r="K48" s="20" t="str">
        <f t="shared" si="3"/>
        <v>General ServicePer Customer Summer Peak Reduction (kW)</v>
      </c>
      <c r="L48" s="20" t="str">
        <f t="shared" si="4"/>
        <v>Market PotentialWA</v>
      </c>
    </row>
    <row r="49" spans="1:12" x14ac:dyDescent="0.25">
      <c r="A49" s="2" t="str">
        <f t="shared" si="2"/>
        <v>WAGeneral ServiceAncillary HeatingPer Customer Summer Peak Reduction (%)</v>
      </c>
      <c r="B49" t="s">
        <v>151</v>
      </c>
      <c r="C49" t="s">
        <v>232</v>
      </c>
      <c r="D49" t="s">
        <v>362</v>
      </c>
      <c r="E49" t="s">
        <v>18</v>
      </c>
      <c r="F49" t="s">
        <v>19</v>
      </c>
      <c r="G49" s="396">
        <f t="shared" ref="G49:G51" ca="1" si="23">IFERROR(INDEX(INDIRECT("'"&amp;D49&amp;"'!A1:T300"),MATCH(K49,INDIRECT("'"&amp;D49&amp;"'!A1:A300"),0),MATCH(L49,INDIRECT("'"&amp;D49&amp;"'!A1:T1"),0)),"")</f>
        <v>0</v>
      </c>
      <c r="H49" s="33">
        <f t="shared" ca="1" si="22"/>
        <v>0</v>
      </c>
      <c r="I49" s="38"/>
      <c r="J49" s="39">
        <v>1</v>
      </c>
      <c r="K49" s="20" t="str">
        <f t="shared" si="3"/>
        <v>General ServicePer Customer Summer Peak Reduction (%)</v>
      </c>
      <c r="L49" s="20" t="str">
        <f t="shared" si="4"/>
        <v>Market PotentialWA</v>
      </c>
    </row>
    <row r="50" spans="1:12" x14ac:dyDescent="0.25">
      <c r="A50" s="2" t="str">
        <f t="shared" si="2"/>
        <v>WAGeneral ServiceAncillary HeatingPer Customer Winter Peak Reduction (kW)</v>
      </c>
      <c r="B50" t="s">
        <v>151</v>
      </c>
      <c r="C50" t="s">
        <v>232</v>
      </c>
      <c r="D50" t="s">
        <v>362</v>
      </c>
      <c r="E50" t="s">
        <v>22</v>
      </c>
      <c r="F50" t="s">
        <v>91</v>
      </c>
      <c r="G50" s="57">
        <f t="shared" ca="1" si="23"/>
        <v>0.67500000000000004</v>
      </c>
      <c r="H50" s="33" t="str">
        <f t="shared" ca="1" si="22"/>
        <v>Half of parent Smart Thermostat-Heating per-customer impacts</v>
      </c>
      <c r="I50" s="38"/>
      <c r="J50" s="39">
        <v>1</v>
      </c>
      <c r="K50" s="20" t="str">
        <f t="shared" si="3"/>
        <v>General ServicePer Customer Winter Peak Reduction (kW)</v>
      </c>
      <c r="L50" s="20" t="str">
        <f t="shared" si="4"/>
        <v>Market PotentialWA</v>
      </c>
    </row>
    <row r="51" spans="1:12" x14ac:dyDescent="0.25">
      <c r="A51" s="2" t="str">
        <f t="shared" si="2"/>
        <v>WAGeneral ServiceAncillary HeatingPer Customer Winter Peak Reduction (%)</v>
      </c>
      <c r="B51" t="s">
        <v>151</v>
      </c>
      <c r="C51" t="s">
        <v>232</v>
      </c>
      <c r="D51" t="s">
        <v>362</v>
      </c>
      <c r="E51" t="s">
        <v>21</v>
      </c>
      <c r="F51" t="s">
        <v>19</v>
      </c>
      <c r="G51" s="396">
        <f t="shared" ca="1" si="23"/>
        <v>0</v>
      </c>
      <c r="H51" s="33">
        <f t="shared" ca="1" si="22"/>
        <v>0</v>
      </c>
      <c r="I51" s="38"/>
      <c r="J51" s="39">
        <v>1</v>
      </c>
      <c r="K51" s="20" t="str">
        <f t="shared" si="3"/>
        <v>General ServicePer Customer Winter Peak Reduction (%)</v>
      </c>
      <c r="L51" s="20" t="str">
        <f t="shared" si="4"/>
        <v>Market PotentialWA</v>
      </c>
    </row>
    <row r="52" spans="1:12" x14ac:dyDescent="0.25">
      <c r="A52" s="2" t="str">
        <f t="shared" si="2"/>
        <v>WAResidentialDLC Water HeatingEvent Non-Performance Rate</v>
      </c>
      <c r="B52" t="s">
        <v>151</v>
      </c>
      <c r="C52" t="s">
        <v>13</v>
      </c>
      <c r="D52" t="s">
        <v>17</v>
      </c>
      <c r="E52" t="s">
        <v>11</v>
      </c>
      <c r="F52" t="s">
        <v>12</v>
      </c>
      <c r="G52" s="396">
        <f ca="1">IFERROR(INDEX(INDIRECT("'"&amp;D52&amp;"'!A1:T300"),MATCH(K52,INDIRECT("'"&amp;D52&amp;"'!A1:A300"),0),MATCH(L52,INDIRECT("'"&amp;D52&amp;"'!A1:T1"),0)),"")</f>
        <v>0</v>
      </c>
      <c r="H52" s="33">
        <f t="shared" ref="H52:H56" ca="1" si="24">IFERROR(INDEX(INDIRECT("'"&amp;D52&amp;"'!A1:T300"),MATCH(K52,INDIRECT("'"&amp;D52&amp;"'!A1:A300"),0),10),"")</f>
        <v>0</v>
      </c>
      <c r="I52" s="38"/>
      <c r="J52" s="39">
        <v>1</v>
      </c>
      <c r="K52" s="20" t="str">
        <f t="shared" si="3"/>
        <v>ResidentialEvent Non-Performance Rate</v>
      </c>
      <c r="L52" s="20" t="str">
        <f t="shared" si="4"/>
        <v>Market PotentialWA</v>
      </c>
    </row>
    <row r="53" spans="1:12" x14ac:dyDescent="0.25">
      <c r="A53" s="2" t="str">
        <f t="shared" si="2"/>
        <v>WAResidentialDLC Water HeatingPer Customer Summer Peak Reduction (kW)</v>
      </c>
      <c r="B53" t="s">
        <v>151</v>
      </c>
      <c r="C53" t="s">
        <v>13</v>
      </c>
      <c r="D53" t="s">
        <v>17</v>
      </c>
      <c r="E53" t="s">
        <v>20</v>
      </c>
      <c r="F53" t="s">
        <v>91</v>
      </c>
      <c r="G53" s="57">
        <f ca="1">IFERROR(INDEX(INDIRECT("'"&amp;D53&amp;"'!A1:T300"),MATCH(K53,INDIRECT("'"&amp;D53&amp;"'!A1:A300"),0),MATCH(L53,INDIRECT("'"&amp;D53&amp;"'!A1:T1"),0)),"")</f>
        <v>0</v>
      </c>
      <c r="H53" s="33" t="str">
        <f t="shared" ca="1" si="24"/>
        <v>NWPC Electric Resistance Switch Summer Impact, derated to align with Wh proportion of peak load from EE study</v>
      </c>
      <c r="I53" s="38"/>
      <c r="J53" s="39">
        <v>1</v>
      </c>
      <c r="K53" s="20" t="str">
        <f t="shared" si="3"/>
        <v>ResidentialPer Customer Summer Peak Reduction (kW)</v>
      </c>
      <c r="L53" s="20" t="str">
        <f t="shared" si="4"/>
        <v>Market PotentialWA</v>
      </c>
    </row>
    <row r="54" spans="1:12" x14ac:dyDescent="0.25">
      <c r="A54" s="2" t="str">
        <f t="shared" si="2"/>
        <v>WAResidentialDLC Water HeatingPer Customer Summer Peak Reduction (%)</v>
      </c>
      <c r="B54" t="s">
        <v>151</v>
      </c>
      <c r="C54" t="s">
        <v>13</v>
      </c>
      <c r="D54" t="s">
        <v>17</v>
      </c>
      <c r="E54" t="s">
        <v>18</v>
      </c>
      <c r="F54" t="s">
        <v>19</v>
      </c>
      <c r="G54" s="396">
        <f t="shared" ref="G54:G56" ca="1" si="25">IFERROR(INDEX(INDIRECT("'"&amp;D54&amp;"'!A1:T300"),MATCH(K54,INDIRECT("'"&amp;D54&amp;"'!A1:A300"),0),MATCH(L54,INDIRECT("'"&amp;D54&amp;"'!A1:T1"),0)),"")</f>
        <v>0</v>
      </c>
      <c r="H54" s="33">
        <f t="shared" ca="1" si="24"/>
        <v>0</v>
      </c>
      <c r="I54" s="38"/>
      <c r="J54" s="39">
        <v>1</v>
      </c>
      <c r="K54" s="20" t="str">
        <f t="shared" si="3"/>
        <v>ResidentialPer Customer Summer Peak Reduction (%)</v>
      </c>
      <c r="L54" s="20" t="str">
        <f t="shared" si="4"/>
        <v>Market PotentialWA</v>
      </c>
    </row>
    <row r="55" spans="1:12" x14ac:dyDescent="0.25">
      <c r="A55" s="2" t="str">
        <f t="shared" si="2"/>
        <v>WAResidentialDLC Water HeatingPer Customer Winter Peak Reduction (kW)</v>
      </c>
      <c r="B55" t="s">
        <v>151</v>
      </c>
      <c r="C55" t="s">
        <v>13</v>
      </c>
      <c r="D55" t="s">
        <v>17</v>
      </c>
      <c r="E55" t="s">
        <v>22</v>
      </c>
      <c r="F55" t="s">
        <v>91</v>
      </c>
      <c r="G55" s="57">
        <f t="shared" ca="1" si="25"/>
        <v>0</v>
      </c>
      <c r="H55" s="33" t="str">
        <f t="shared" ca="1" si="24"/>
        <v>NWPC Electric Resistance Switch Winter Impact, derated to align with Wh proportion of peak load from EE study</v>
      </c>
      <c r="I55" s="38"/>
      <c r="J55" s="39">
        <v>1</v>
      </c>
      <c r="K55" s="20" t="str">
        <f t="shared" si="3"/>
        <v>ResidentialPer Customer Winter Peak Reduction (kW)</v>
      </c>
      <c r="L55" s="20" t="str">
        <f t="shared" si="4"/>
        <v>Market PotentialWA</v>
      </c>
    </row>
    <row r="56" spans="1:12" x14ac:dyDescent="0.25">
      <c r="A56" s="2" t="str">
        <f t="shared" si="2"/>
        <v>WAResidentialDLC Water HeatingPer Customer Winter Peak Reduction (%)</v>
      </c>
      <c r="B56" t="s">
        <v>151</v>
      </c>
      <c r="C56" t="s">
        <v>13</v>
      </c>
      <c r="D56" t="s">
        <v>17</v>
      </c>
      <c r="E56" t="s">
        <v>21</v>
      </c>
      <c r="F56" t="s">
        <v>19</v>
      </c>
      <c r="G56" s="396">
        <f t="shared" ca="1" si="25"/>
        <v>0</v>
      </c>
      <c r="H56" s="33">
        <f t="shared" ca="1" si="24"/>
        <v>0</v>
      </c>
      <c r="I56" s="38"/>
      <c r="J56" s="39">
        <v>1</v>
      </c>
      <c r="K56" s="20" t="str">
        <f t="shared" si="3"/>
        <v>ResidentialPer Customer Winter Peak Reduction (%)</v>
      </c>
      <c r="L56" s="20" t="str">
        <f t="shared" si="4"/>
        <v>Market PotentialWA</v>
      </c>
    </row>
    <row r="57" spans="1:12" x14ac:dyDescent="0.25">
      <c r="A57" s="2" t="str">
        <f t="shared" si="2"/>
        <v>WAGeneral ServiceDLC Water HeatingEvent Non-Performance Rate</v>
      </c>
      <c r="B57" t="s">
        <v>151</v>
      </c>
      <c r="C57" t="s">
        <v>232</v>
      </c>
      <c r="D57" t="s">
        <v>17</v>
      </c>
      <c r="E57" t="s">
        <v>11</v>
      </c>
      <c r="F57" t="s">
        <v>12</v>
      </c>
      <c r="G57" s="396">
        <f ca="1">IFERROR(INDEX(INDIRECT("'"&amp;D57&amp;"'!A1:T300"),MATCH(K57,INDIRECT("'"&amp;D57&amp;"'!A1:A300"),0),MATCH(L57,INDIRECT("'"&amp;D57&amp;"'!A1:T1"),0)),"")</f>
        <v>0</v>
      </c>
      <c r="H57" s="33">
        <f t="shared" ref="H57:H61" ca="1" si="26">IFERROR(INDEX(INDIRECT("'"&amp;D57&amp;"'!A1:T300"),MATCH(K57,INDIRECT("'"&amp;D57&amp;"'!A1:A300"),0),10),"")</f>
        <v>0</v>
      </c>
      <c r="I57" s="38"/>
      <c r="J57" s="39">
        <v>1</v>
      </c>
      <c r="K57" s="20" t="str">
        <f t="shared" si="3"/>
        <v>General ServiceEvent Non-Performance Rate</v>
      </c>
      <c r="L57" s="20" t="str">
        <f t="shared" si="4"/>
        <v>Market PotentialWA</v>
      </c>
    </row>
    <row r="58" spans="1:12" x14ac:dyDescent="0.25">
      <c r="A58" s="2" t="str">
        <f t="shared" si="2"/>
        <v>WAGeneral ServiceDLC Water HeatingPer Customer Summer Peak Reduction (kW)</v>
      </c>
      <c r="B58" t="s">
        <v>151</v>
      </c>
      <c r="C58" t="s">
        <v>232</v>
      </c>
      <c r="D58" t="s">
        <v>17</v>
      </c>
      <c r="E58" t="s">
        <v>20</v>
      </c>
      <c r="F58" t="s">
        <v>91</v>
      </c>
      <c r="G58" s="57">
        <f ca="1">IFERROR(INDEX(INDIRECT("'"&amp;D58&amp;"'!A1:T300"),MATCH(K58,INDIRECT("'"&amp;D58&amp;"'!A1:A300"),0),MATCH(L58,INDIRECT("'"&amp;D58&amp;"'!A1:T1"),0)),"")</f>
        <v>0</v>
      </c>
      <c r="H58" s="33" t="str">
        <f t="shared" ca="1" si="26"/>
        <v>7th Plan, pg 25 from Cadmnus Report, Commercial: Res value multiplied by the CAC DLC ratio  (small C&amp;I impact /Res impact)</v>
      </c>
      <c r="I58" s="38"/>
      <c r="J58" s="39">
        <v>1</v>
      </c>
      <c r="K58" s="20" t="str">
        <f t="shared" si="3"/>
        <v>General ServicePer Customer Summer Peak Reduction (kW)</v>
      </c>
      <c r="L58" s="20" t="str">
        <f t="shared" si="4"/>
        <v>Market PotentialWA</v>
      </c>
    </row>
    <row r="59" spans="1:12" x14ac:dyDescent="0.25">
      <c r="A59" s="2" t="str">
        <f t="shared" si="2"/>
        <v>WAGeneral ServiceDLC Water HeatingPer Customer Summer Peak Reduction (%)</v>
      </c>
      <c r="B59" t="s">
        <v>151</v>
      </c>
      <c r="C59" t="s">
        <v>232</v>
      </c>
      <c r="D59" t="s">
        <v>17</v>
      </c>
      <c r="E59" t="s">
        <v>18</v>
      </c>
      <c r="F59" t="s">
        <v>19</v>
      </c>
      <c r="G59" s="396">
        <f t="shared" ref="G59:G61" ca="1" si="27">IFERROR(INDEX(INDIRECT("'"&amp;D59&amp;"'!A1:T300"),MATCH(K59,INDIRECT("'"&amp;D59&amp;"'!A1:A300"),0),MATCH(L59,INDIRECT("'"&amp;D59&amp;"'!A1:T1"),0)),"")</f>
        <v>0</v>
      </c>
      <c r="H59" s="33">
        <f t="shared" ca="1" si="26"/>
        <v>0</v>
      </c>
      <c r="I59" s="38"/>
      <c r="J59" s="39">
        <v>1</v>
      </c>
      <c r="K59" s="20" t="str">
        <f t="shared" si="3"/>
        <v>General ServicePer Customer Summer Peak Reduction (%)</v>
      </c>
      <c r="L59" s="20" t="str">
        <f t="shared" si="4"/>
        <v>Market PotentialWA</v>
      </c>
    </row>
    <row r="60" spans="1:12" x14ac:dyDescent="0.25">
      <c r="A60" s="2" t="str">
        <f t="shared" si="2"/>
        <v>WAGeneral ServiceDLC Water HeatingPer Customer Winter Peak Reduction (kW)</v>
      </c>
      <c r="B60" t="s">
        <v>151</v>
      </c>
      <c r="C60" t="s">
        <v>232</v>
      </c>
      <c r="D60" t="s">
        <v>17</v>
      </c>
      <c r="E60" t="s">
        <v>22</v>
      </c>
      <c r="F60" t="s">
        <v>91</v>
      </c>
      <c r="G60" s="57">
        <f t="shared" ca="1" si="27"/>
        <v>0</v>
      </c>
      <c r="H60" s="33" t="str">
        <f t="shared" ca="1" si="26"/>
        <v>7th Plan, pg 25 from Cadmnus Report, Commercial: Res value multiplied by the CAC DLC ratio  (small C&amp;I impact /Res impact)</v>
      </c>
      <c r="I60" s="38"/>
      <c r="J60" s="39">
        <v>1</v>
      </c>
      <c r="K60" s="20" t="str">
        <f t="shared" si="3"/>
        <v>General ServicePer Customer Winter Peak Reduction (kW)</v>
      </c>
      <c r="L60" s="20" t="str">
        <f t="shared" si="4"/>
        <v>Market PotentialWA</v>
      </c>
    </row>
    <row r="61" spans="1:12" x14ac:dyDescent="0.25">
      <c r="A61" s="2" t="str">
        <f t="shared" si="2"/>
        <v>WAGeneral ServiceDLC Water HeatingPer Customer Winter Peak Reduction (%)</v>
      </c>
      <c r="B61" t="s">
        <v>151</v>
      </c>
      <c r="C61" t="s">
        <v>232</v>
      </c>
      <c r="D61" t="s">
        <v>17</v>
      </c>
      <c r="E61" t="s">
        <v>21</v>
      </c>
      <c r="F61" t="s">
        <v>19</v>
      </c>
      <c r="G61" s="396">
        <f t="shared" ca="1" si="27"/>
        <v>0</v>
      </c>
      <c r="H61" s="33">
        <f t="shared" ca="1" si="26"/>
        <v>0</v>
      </c>
      <c r="I61" s="38"/>
      <c r="J61" s="39">
        <v>1</v>
      </c>
      <c r="K61" s="20" t="str">
        <f t="shared" si="3"/>
        <v>General ServicePer Customer Winter Peak Reduction (%)</v>
      </c>
      <c r="L61" s="20" t="str">
        <f t="shared" si="4"/>
        <v>Market PotentialWA</v>
      </c>
    </row>
    <row r="62" spans="1:12" x14ac:dyDescent="0.25">
      <c r="A62" s="2" t="str">
        <f t="shared" si="2"/>
        <v>WAResidentialAncillary DLC WHEvent Non-Performance Rate</v>
      </c>
      <c r="B62" t="s">
        <v>151</v>
      </c>
      <c r="C62" t="s">
        <v>13</v>
      </c>
      <c r="D62" t="s">
        <v>379</v>
      </c>
      <c r="E62" t="s">
        <v>11</v>
      </c>
      <c r="F62" t="s">
        <v>12</v>
      </c>
      <c r="G62" s="396">
        <f ca="1">IFERROR(INDEX(INDIRECT("'"&amp;D62&amp;"'!A1:T300"),MATCH(K62,INDIRECT("'"&amp;D62&amp;"'!A1:A300"),0),MATCH(L62,INDIRECT("'"&amp;D62&amp;"'!A1:T1"),0)),"")</f>
        <v>0</v>
      </c>
      <c r="H62" s="33">
        <f t="shared" ref="H62:H66" ca="1" si="28">IFERROR(INDEX(INDIRECT("'"&amp;D62&amp;"'!A1:T300"),MATCH(K62,INDIRECT("'"&amp;D62&amp;"'!A1:A300"),0),10),"")</f>
        <v>0</v>
      </c>
      <c r="I62" s="38"/>
      <c r="J62" s="39">
        <v>1</v>
      </c>
      <c r="K62" s="20" t="str">
        <f t="shared" si="3"/>
        <v>ResidentialEvent Non-Performance Rate</v>
      </c>
      <c r="L62" s="20" t="str">
        <f t="shared" si="4"/>
        <v>Market PotentialWA</v>
      </c>
    </row>
    <row r="63" spans="1:12" x14ac:dyDescent="0.25">
      <c r="A63" s="2" t="str">
        <f t="shared" si="2"/>
        <v>WAResidentialAncillary DLC WHPer Customer Summer Peak Reduction (kW)</v>
      </c>
      <c r="B63" t="s">
        <v>151</v>
      </c>
      <c r="C63" t="s">
        <v>13</v>
      </c>
      <c r="D63" t="s">
        <v>379</v>
      </c>
      <c r="E63" t="s">
        <v>20</v>
      </c>
      <c r="F63" t="s">
        <v>91</v>
      </c>
      <c r="G63" s="57">
        <f ca="1">IFERROR(INDEX(INDIRECT("'"&amp;D63&amp;"'!A1:T300"),MATCH(K63,INDIRECT("'"&amp;D63&amp;"'!A1:A300"),0),MATCH(L63,INDIRECT("'"&amp;D63&amp;"'!A1:T1"),0)),"")</f>
        <v>0</v>
      </c>
      <c r="H63" s="33" t="str">
        <f t="shared" ca="1" si="28"/>
        <v>NWPC Electric Resistance Switch Summer Impact, derated to align with Wh proportion of peak load from EE study</v>
      </c>
      <c r="I63" s="38"/>
      <c r="J63" s="39">
        <v>1</v>
      </c>
      <c r="K63" s="20" t="str">
        <f t="shared" si="3"/>
        <v>ResidentialPer Customer Summer Peak Reduction (kW)</v>
      </c>
      <c r="L63" s="20" t="str">
        <f t="shared" si="4"/>
        <v>Market PotentialWA</v>
      </c>
    </row>
    <row r="64" spans="1:12" x14ac:dyDescent="0.25">
      <c r="A64" s="2" t="str">
        <f t="shared" si="2"/>
        <v>WAResidentialAncillary DLC WHPer Customer Summer Peak Reduction (%)</v>
      </c>
      <c r="B64" t="s">
        <v>151</v>
      </c>
      <c r="C64" t="s">
        <v>13</v>
      </c>
      <c r="D64" t="s">
        <v>379</v>
      </c>
      <c r="E64" t="s">
        <v>18</v>
      </c>
      <c r="F64" t="s">
        <v>19</v>
      </c>
      <c r="G64" s="396">
        <f t="shared" ref="G64:G66" ca="1" si="29">IFERROR(INDEX(INDIRECT("'"&amp;D64&amp;"'!A1:T300"),MATCH(K64,INDIRECT("'"&amp;D64&amp;"'!A1:A300"),0),MATCH(L64,INDIRECT("'"&amp;D64&amp;"'!A1:T1"),0)),"")</f>
        <v>0</v>
      </c>
      <c r="H64" s="33">
        <f t="shared" ca="1" si="28"/>
        <v>0</v>
      </c>
      <c r="I64" s="38"/>
      <c r="J64" s="39">
        <v>1</v>
      </c>
      <c r="K64" s="20" t="str">
        <f t="shared" si="3"/>
        <v>ResidentialPer Customer Summer Peak Reduction (%)</v>
      </c>
      <c r="L64" s="20" t="str">
        <f t="shared" si="4"/>
        <v>Market PotentialWA</v>
      </c>
    </row>
    <row r="65" spans="1:12" x14ac:dyDescent="0.25">
      <c r="A65" s="2" t="str">
        <f t="shared" si="2"/>
        <v>WAResidentialAncillary DLC WHPer Customer Winter Peak Reduction (kW)</v>
      </c>
      <c r="B65" t="s">
        <v>151</v>
      </c>
      <c r="C65" t="s">
        <v>13</v>
      </c>
      <c r="D65" t="s">
        <v>379</v>
      </c>
      <c r="E65" t="s">
        <v>22</v>
      </c>
      <c r="F65" t="s">
        <v>91</v>
      </c>
      <c r="G65" s="57">
        <f t="shared" ca="1" si="29"/>
        <v>0</v>
      </c>
      <c r="H65" s="33" t="str">
        <f t="shared" ca="1" si="28"/>
        <v>NWPC Electric Resistance Switch Winter Impact, derated to align with Wh proportion of peak load from EE study</v>
      </c>
      <c r="I65" s="38"/>
      <c r="J65" s="39">
        <v>1</v>
      </c>
      <c r="K65" s="20" t="str">
        <f t="shared" si="3"/>
        <v>ResidentialPer Customer Winter Peak Reduction (kW)</v>
      </c>
      <c r="L65" s="20" t="str">
        <f t="shared" si="4"/>
        <v>Market PotentialWA</v>
      </c>
    </row>
    <row r="66" spans="1:12" x14ac:dyDescent="0.25">
      <c r="A66" s="2" t="str">
        <f t="shared" si="2"/>
        <v>WAResidentialAncillary DLC WHPer Customer Winter Peak Reduction (%)</v>
      </c>
      <c r="B66" t="s">
        <v>151</v>
      </c>
      <c r="C66" t="s">
        <v>13</v>
      </c>
      <c r="D66" t="s">
        <v>379</v>
      </c>
      <c r="E66" t="s">
        <v>21</v>
      </c>
      <c r="F66" t="s">
        <v>19</v>
      </c>
      <c r="G66" s="396">
        <f t="shared" ca="1" si="29"/>
        <v>0</v>
      </c>
      <c r="H66" s="33">
        <f t="shared" ca="1" si="28"/>
        <v>0</v>
      </c>
      <c r="I66" s="38"/>
      <c r="J66" s="39">
        <v>1</v>
      </c>
      <c r="K66" s="20" t="str">
        <f t="shared" si="3"/>
        <v>ResidentialPer Customer Winter Peak Reduction (%)</v>
      </c>
      <c r="L66" s="20" t="str">
        <f t="shared" si="4"/>
        <v>Market PotentialWA</v>
      </c>
    </row>
    <row r="67" spans="1:12" x14ac:dyDescent="0.25">
      <c r="A67" s="2" t="str">
        <f t="shared" ref="A67:A130" si="30">B67&amp;C67&amp;D67&amp;E67</f>
        <v>WAGeneral ServiceAncillary DLC WHEvent Non-Performance Rate</v>
      </c>
      <c r="B67" t="s">
        <v>151</v>
      </c>
      <c r="C67" t="s">
        <v>232</v>
      </c>
      <c r="D67" t="s">
        <v>379</v>
      </c>
      <c r="E67" t="s">
        <v>11</v>
      </c>
      <c r="F67" t="s">
        <v>12</v>
      </c>
      <c r="G67" s="396">
        <f ca="1">IFERROR(INDEX(INDIRECT("'"&amp;D67&amp;"'!A1:T300"),MATCH(K67,INDIRECT("'"&amp;D67&amp;"'!A1:A300"),0),MATCH(L67,INDIRECT("'"&amp;D67&amp;"'!A1:T1"),0)),"")</f>
        <v>0</v>
      </c>
      <c r="H67" s="33">
        <f t="shared" ref="H67:H81" ca="1" si="31">IFERROR(INDEX(INDIRECT("'"&amp;D67&amp;"'!A1:T300"),MATCH(K67,INDIRECT("'"&amp;D67&amp;"'!A1:A300"),0),10),"")</f>
        <v>0</v>
      </c>
      <c r="I67" s="38"/>
      <c r="J67" s="39">
        <v>1</v>
      </c>
      <c r="K67" s="20" t="str">
        <f t="shared" ref="K67:K180" si="32">C67&amp;E67</f>
        <v>General ServiceEvent Non-Performance Rate</v>
      </c>
      <c r="L67" s="20" t="str">
        <f t="shared" ref="L67:L180" si="33">$G$1&amp;B67</f>
        <v>Market PotentialWA</v>
      </c>
    </row>
    <row r="68" spans="1:12" x14ac:dyDescent="0.25">
      <c r="A68" s="2" t="str">
        <f t="shared" si="30"/>
        <v>WAGeneral ServiceAncillary DLC WHPer Customer Summer Peak Reduction (kW)</v>
      </c>
      <c r="B68" t="s">
        <v>151</v>
      </c>
      <c r="C68" t="s">
        <v>232</v>
      </c>
      <c r="D68" t="s">
        <v>379</v>
      </c>
      <c r="E68" t="s">
        <v>20</v>
      </c>
      <c r="F68" t="s">
        <v>91</v>
      </c>
      <c r="G68" s="57">
        <f ca="1">IFERROR(INDEX(INDIRECT("'"&amp;D68&amp;"'!A1:T300"),MATCH(K68,INDIRECT("'"&amp;D68&amp;"'!A1:A300"),0),MATCH(L68,INDIRECT("'"&amp;D68&amp;"'!A1:T1"),0)),"")</f>
        <v>0</v>
      </c>
      <c r="H68" s="33" t="str">
        <f t="shared" ca="1" si="31"/>
        <v>7th Plan, pg 25 from Cadmnus Report, Commercial: Res value multiplied by the CAC DLC ratio  (small C&amp;I impact /Res impact)</v>
      </c>
      <c r="I68" s="38"/>
      <c r="J68" s="39">
        <v>1</v>
      </c>
      <c r="K68" s="20" t="str">
        <f t="shared" si="32"/>
        <v>General ServicePer Customer Summer Peak Reduction (kW)</v>
      </c>
      <c r="L68" s="20" t="str">
        <f t="shared" si="33"/>
        <v>Market PotentialWA</v>
      </c>
    </row>
    <row r="69" spans="1:12" x14ac:dyDescent="0.25">
      <c r="A69" s="2" t="str">
        <f t="shared" si="30"/>
        <v>WAGeneral ServiceAncillary DLC WHPer Customer Summer Peak Reduction (%)</v>
      </c>
      <c r="B69" t="s">
        <v>151</v>
      </c>
      <c r="C69" t="s">
        <v>232</v>
      </c>
      <c r="D69" t="s">
        <v>379</v>
      </c>
      <c r="E69" t="s">
        <v>18</v>
      </c>
      <c r="F69" t="s">
        <v>19</v>
      </c>
      <c r="G69" s="396">
        <f t="shared" ref="G69:G71" ca="1" si="34">IFERROR(INDEX(INDIRECT("'"&amp;D69&amp;"'!A1:T300"),MATCH(K69,INDIRECT("'"&amp;D69&amp;"'!A1:A300"),0),MATCH(L69,INDIRECT("'"&amp;D69&amp;"'!A1:T1"),0)),"")</f>
        <v>0</v>
      </c>
      <c r="H69" s="33">
        <f t="shared" ca="1" si="31"/>
        <v>0</v>
      </c>
      <c r="I69" s="38"/>
      <c r="J69" s="39">
        <v>1</v>
      </c>
      <c r="K69" s="20" t="str">
        <f t="shared" si="32"/>
        <v>General ServicePer Customer Summer Peak Reduction (%)</v>
      </c>
      <c r="L69" s="20" t="str">
        <f t="shared" si="33"/>
        <v>Market PotentialWA</v>
      </c>
    </row>
    <row r="70" spans="1:12" x14ac:dyDescent="0.25">
      <c r="A70" s="2" t="str">
        <f t="shared" si="30"/>
        <v>WAGeneral ServiceAncillary DLC WHPer Customer Winter Peak Reduction (kW)</v>
      </c>
      <c r="B70" t="s">
        <v>151</v>
      </c>
      <c r="C70" t="s">
        <v>232</v>
      </c>
      <c r="D70" t="s">
        <v>379</v>
      </c>
      <c r="E70" t="s">
        <v>22</v>
      </c>
      <c r="F70" t="s">
        <v>91</v>
      </c>
      <c r="G70" s="57">
        <f t="shared" ca="1" si="34"/>
        <v>0</v>
      </c>
      <c r="H70" s="33" t="str">
        <f t="shared" ca="1" si="31"/>
        <v>7th Plan, pg 25 from Cadmnus Report, Commercial: Res value multiplied by the CAC DLC ratio  (small C&amp;I impact /Res impact)</v>
      </c>
      <c r="I70" s="38"/>
      <c r="J70" s="39">
        <v>1</v>
      </c>
      <c r="K70" s="20" t="str">
        <f t="shared" si="32"/>
        <v>General ServicePer Customer Winter Peak Reduction (kW)</v>
      </c>
      <c r="L70" s="20" t="str">
        <f t="shared" si="33"/>
        <v>Market PotentialWA</v>
      </c>
    </row>
    <row r="71" spans="1:12" x14ac:dyDescent="0.25">
      <c r="A71" s="2" t="str">
        <f t="shared" si="30"/>
        <v>WAGeneral ServiceAncillary DLC WHPer Customer Winter Peak Reduction (%)</v>
      </c>
      <c r="B71" t="s">
        <v>151</v>
      </c>
      <c r="C71" t="s">
        <v>232</v>
      </c>
      <c r="D71" t="s">
        <v>379</v>
      </c>
      <c r="E71" t="s">
        <v>21</v>
      </c>
      <c r="F71" t="s">
        <v>19</v>
      </c>
      <c r="G71" s="396">
        <f t="shared" ca="1" si="34"/>
        <v>0</v>
      </c>
      <c r="H71" s="33">
        <f t="shared" ca="1" si="31"/>
        <v>0</v>
      </c>
      <c r="I71" s="38"/>
      <c r="J71" s="39">
        <v>1</v>
      </c>
      <c r="K71" s="20" t="str">
        <f t="shared" si="32"/>
        <v>General ServicePer Customer Winter Peak Reduction (%)</v>
      </c>
      <c r="L71" s="20" t="str">
        <f t="shared" si="33"/>
        <v>Market PotentialWA</v>
      </c>
    </row>
    <row r="72" spans="1:12" x14ac:dyDescent="0.25">
      <c r="A72" s="2" t="str">
        <f t="shared" si="30"/>
        <v>WAResidentialPilot-CTA-2045 HPWHEvent Non-Performance Rate</v>
      </c>
      <c r="B72" t="s">
        <v>151</v>
      </c>
      <c r="C72" t="s">
        <v>13</v>
      </c>
      <c r="D72" t="s">
        <v>579</v>
      </c>
      <c r="E72" t="s">
        <v>11</v>
      </c>
      <c r="F72" t="s">
        <v>12</v>
      </c>
      <c r="G72" s="396">
        <f ca="1">IFERROR(INDEX(INDIRECT("'"&amp;D72&amp;"'!A1:T300"),MATCH(K72,INDIRECT("'"&amp;D72&amp;"'!A1:A300"),0),MATCH(L72,INDIRECT("'"&amp;D72&amp;"'!A1:T1"),0)),"")</f>
        <v>0.03</v>
      </c>
      <c r="H72" s="33" t="str">
        <f t="shared" ca="1" si="31"/>
        <v>Ability for customers to easily override event- using 3% as placeholder</v>
      </c>
      <c r="I72" s="38"/>
      <c r="J72" s="39">
        <v>1</v>
      </c>
      <c r="K72" s="20" t="str">
        <f t="shared" ref="K72:K81" si="35">C72&amp;E72</f>
        <v>ResidentialEvent Non-Performance Rate</v>
      </c>
      <c r="L72" s="20" t="str">
        <f t="shared" ref="L72:L81" si="36">$G$1&amp;B72</f>
        <v>Market PotentialWA</v>
      </c>
    </row>
    <row r="73" spans="1:12" x14ac:dyDescent="0.25">
      <c r="A73" s="2" t="str">
        <f t="shared" si="30"/>
        <v>WAResidentialPilot-CTA-2045 HPWHPer Customer Summer Peak Reduction (kW)</v>
      </c>
      <c r="B73" t="s">
        <v>151</v>
      </c>
      <c r="C73" t="s">
        <v>13</v>
      </c>
      <c r="D73" t="s">
        <v>579</v>
      </c>
      <c r="E73" t="s">
        <v>20</v>
      </c>
      <c r="F73" t="s">
        <v>91</v>
      </c>
      <c r="G73" s="57">
        <f ca="1">IFERROR(INDEX(INDIRECT("'"&amp;D73&amp;"'!A1:T300"),MATCH(K73,INDIRECT("'"&amp;D73&amp;"'!A1:A300"),0),MATCH(L73,INDIRECT("'"&amp;D73&amp;"'!A1:T1"),0)),"")</f>
        <v>0.09</v>
      </c>
      <c r="H73" s="33" t="str">
        <f t="shared" ca="1" si="31"/>
        <v>BPA 2018 CTA-2045 Water Heater Demonstration Report- Summer PM impact, derated to align with WH  peak load from EE study</v>
      </c>
      <c r="I73" s="38"/>
      <c r="J73" s="39">
        <v>1</v>
      </c>
      <c r="K73" s="20" t="str">
        <f t="shared" si="35"/>
        <v>ResidentialPer Customer Summer Peak Reduction (kW)</v>
      </c>
      <c r="L73" s="20" t="str">
        <f t="shared" si="36"/>
        <v>Market PotentialWA</v>
      </c>
    </row>
    <row r="74" spans="1:12" x14ac:dyDescent="0.25">
      <c r="A74" s="2" t="str">
        <f t="shared" si="30"/>
        <v>WAResidentialPilot-CTA-2045 HPWHPer Customer Summer Peak Reduction (%)</v>
      </c>
      <c r="B74" t="s">
        <v>151</v>
      </c>
      <c r="C74" t="s">
        <v>13</v>
      </c>
      <c r="D74" t="s">
        <v>579</v>
      </c>
      <c r="E74" t="s">
        <v>18</v>
      </c>
      <c r="F74" t="s">
        <v>19</v>
      </c>
      <c r="G74" s="396">
        <f t="shared" ref="G74:G76" ca="1" si="37">IFERROR(INDEX(INDIRECT("'"&amp;D74&amp;"'!A1:T300"),MATCH(K74,INDIRECT("'"&amp;D74&amp;"'!A1:A300"),0),MATCH(L74,INDIRECT("'"&amp;D74&amp;"'!A1:T1"),0)),"")</f>
        <v>0</v>
      </c>
      <c r="H74" s="33">
        <f t="shared" ca="1" si="31"/>
        <v>0</v>
      </c>
      <c r="I74" s="38"/>
      <c r="J74" s="39">
        <v>1</v>
      </c>
      <c r="K74" s="20" t="str">
        <f t="shared" si="35"/>
        <v>ResidentialPer Customer Summer Peak Reduction (%)</v>
      </c>
      <c r="L74" s="20" t="str">
        <f t="shared" si="36"/>
        <v>Market PotentialWA</v>
      </c>
    </row>
    <row r="75" spans="1:12" x14ac:dyDescent="0.25">
      <c r="A75" s="2" t="str">
        <f t="shared" si="30"/>
        <v>WAResidentialPilot-CTA-2045 HPWHPer Customer Winter Peak Reduction (kW)</v>
      </c>
      <c r="B75" t="s">
        <v>151</v>
      </c>
      <c r="C75" t="s">
        <v>13</v>
      </c>
      <c r="D75" t="s">
        <v>579</v>
      </c>
      <c r="E75" t="s">
        <v>22</v>
      </c>
      <c r="F75" t="s">
        <v>91</v>
      </c>
      <c r="G75" s="57">
        <f t="shared" ca="1" si="37"/>
        <v>0.14000000000000001</v>
      </c>
      <c r="H75" s="33" t="str">
        <f t="shared" ca="1" si="31"/>
        <v>BPA 2018 CTA-2045 Water Heater Demonstration Report- Summer PM impact, derated to align with WH  peak load from EE study</v>
      </c>
      <c r="I75" s="38"/>
      <c r="J75" s="39">
        <v>1</v>
      </c>
      <c r="K75" s="20" t="str">
        <f t="shared" si="35"/>
        <v>ResidentialPer Customer Winter Peak Reduction (kW)</v>
      </c>
      <c r="L75" s="20" t="str">
        <f t="shared" si="36"/>
        <v>Market PotentialWA</v>
      </c>
    </row>
    <row r="76" spans="1:12" x14ac:dyDescent="0.25">
      <c r="A76" s="2" t="str">
        <f t="shared" si="30"/>
        <v>WAResidentialPilot-CTA-2045 HPWHPer Customer Winter Peak Reduction (%)</v>
      </c>
      <c r="B76" t="s">
        <v>151</v>
      </c>
      <c r="C76" t="s">
        <v>13</v>
      </c>
      <c r="D76" t="s">
        <v>579</v>
      </c>
      <c r="E76" t="s">
        <v>21</v>
      </c>
      <c r="F76" t="s">
        <v>19</v>
      </c>
      <c r="G76" s="396">
        <f t="shared" ca="1" si="37"/>
        <v>0</v>
      </c>
      <c r="H76" s="33">
        <f t="shared" ca="1" si="31"/>
        <v>0</v>
      </c>
      <c r="I76" s="38"/>
      <c r="J76" s="39">
        <v>1</v>
      </c>
      <c r="K76" s="20" t="str">
        <f t="shared" si="35"/>
        <v>ResidentialPer Customer Winter Peak Reduction (%)</v>
      </c>
      <c r="L76" s="20" t="str">
        <f t="shared" si="36"/>
        <v>Market PotentialWA</v>
      </c>
    </row>
    <row r="77" spans="1:12" x14ac:dyDescent="0.25">
      <c r="A77" s="2" t="str">
        <f t="shared" si="30"/>
        <v>WAGeneral ServicePilot-CTA-2045 HPWHEvent Non-Performance Rate</v>
      </c>
      <c r="B77" t="s">
        <v>151</v>
      </c>
      <c r="C77" t="s">
        <v>232</v>
      </c>
      <c r="D77" t="s">
        <v>579</v>
      </c>
      <c r="E77" t="s">
        <v>11</v>
      </c>
      <c r="F77" t="s">
        <v>12</v>
      </c>
      <c r="G77" s="396">
        <f ca="1">IFERROR(INDEX(INDIRECT("'"&amp;D77&amp;"'!A1:T300"),MATCH(K77,INDIRECT("'"&amp;D77&amp;"'!A1:A300"),0),MATCH(L77,INDIRECT("'"&amp;D77&amp;"'!A1:T1"),0)),"")</f>
        <v>0.03</v>
      </c>
      <c r="H77" s="33">
        <f t="shared" ca="1" si="31"/>
        <v>0</v>
      </c>
      <c r="I77" s="38"/>
      <c r="J77" s="39">
        <v>1</v>
      </c>
      <c r="K77" s="20" t="str">
        <f t="shared" si="35"/>
        <v>General ServiceEvent Non-Performance Rate</v>
      </c>
      <c r="L77" s="20" t="str">
        <f t="shared" si="36"/>
        <v>Market PotentialWA</v>
      </c>
    </row>
    <row r="78" spans="1:12" x14ac:dyDescent="0.25">
      <c r="A78" s="2" t="str">
        <f t="shared" si="30"/>
        <v>WAGeneral ServicePilot-CTA-2045 HPWHPer Customer Summer Peak Reduction (kW)</v>
      </c>
      <c r="B78" t="s">
        <v>151</v>
      </c>
      <c r="C78" t="s">
        <v>232</v>
      </c>
      <c r="D78" t="s">
        <v>579</v>
      </c>
      <c r="E78" t="s">
        <v>20</v>
      </c>
      <c r="F78" t="s">
        <v>91</v>
      </c>
      <c r="G78" s="57">
        <f ca="1">IFERROR(INDEX(INDIRECT("'"&amp;D78&amp;"'!A1:T300"),MATCH(K78,INDIRECT("'"&amp;D78&amp;"'!A1:A300"),0),MATCH(L78,INDIRECT("'"&amp;D78&amp;"'!A1:T1"),0)),"")</f>
        <v>0.22499999999999998</v>
      </c>
      <c r="H78" s="33" t="str">
        <f t="shared" ca="1" si="31"/>
        <v>NWPC Electric Resistance Grid-Ready Summer/Winter Impact- General service used 2.5x of res</v>
      </c>
      <c r="I78" s="38"/>
      <c r="J78" s="39">
        <v>1</v>
      </c>
      <c r="K78" s="20" t="str">
        <f t="shared" si="35"/>
        <v>General ServicePer Customer Summer Peak Reduction (kW)</v>
      </c>
      <c r="L78" s="20" t="str">
        <f t="shared" si="36"/>
        <v>Market PotentialWA</v>
      </c>
    </row>
    <row r="79" spans="1:12" x14ac:dyDescent="0.25">
      <c r="A79" s="2" t="str">
        <f t="shared" si="30"/>
        <v>WAGeneral ServicePilot-CTA-2045 HPWHPer Customer Summer Peak Reduction (%)</v>
      </c>
      <c r="B79" t="s">
        <v>151</v>
      </c>
      <c r="C79" t="s">
        <v>232</v>
      </c>
      <c r="D79" t="s">
        <v>579</v>
      </c>
      <c r="E79" t="s">
        <v>18</v>
      </c>
      <c r="F79" t="s">
        <v>19</v>
      </c>
      <c r="G79" s="396">
        <f t="shared" ref="G79:G81" ca="1" si="38">IFERROR(INDEX(INDIRECT("'"&amp;D79&amp;"'!A1:T300"),MATCH(K79,INDIRECT("'"&amp;D79&amp;"'!A1:A300"),0),MATCH(L79,INDIRECT("'"&amp;D79&amp;"'!A1:T1"),0)),"")</f>
        <v>0</v>
      </c>
      <c r="H79" s="33">
        <f t="shared" ca="1" si="31"/>
        <v>0</v>
      </c>
      <c r="I79" s="38"/>
      <c r="J79" s="39">
        <v>1</v>
      </c>
      <c r="K79" s="20" t="str">
        <f t="shared" si="35"/>
        <v>General ServicePer Customer Summer Peak Reduction (%)</v>
      </c>
      <c r="L79" s="20" t="str">
        <f t="shared" si="36"/>
        <v>Market PotentialWA</v>
      </c>
    </row>
    <row r="80" spans="1:12" x14ac:dyDescent="0.25">
      <c r="A80" s="2" t="str">
        <f t="shared" si="30"/>
        <v>WAGeneral ServicePilot-CTA-2045 HPWHPer Customer Winter Peak Reduction (kW)</v>
      </c>
      <c r="B80" t="s">
        <v>151</v>
      </c>
      <c r="C80" t="s">
        <v>232</v>
      </c>
      <c r="D80" t="s">
        <v>579</v>
      </c>
      <c r="E80" t="s">
        <v>22</v>
      </c>
      <c r="F80" t="s">
        <v>91</v>
      </c>
      <c r="G80" s="57">
        <f t="shared" ca="1" si="38"/>
        <v>0.35000000000000003</v>
      </c>
      <c r="H80" s="33" t="str">
        <f t="shared" ca="1" si="31"/>
        <v>NWPC Electric Resistance Grid-Ready Summer/Winter Impact- General service used 2.5x of res</v>
      </c>
      <c r="I80" s="38"/>
      <c r="J80" s="39">
        <v>1</v>
      </c>
      <c r="K80" s="20" t="str">
        <f t="shared" si="35"/>
        <v>General ServicePer Customer Winter Peak Reduction (kW)</v>
      </c>
      <c r="L80" s="20" t="str">
        <f t="shared" si="36"/>
        <v>Market PotentialWA</v>
      </c>
    </row>
    <row r="81" spans="1:12" x14ac:dyDescent="0.25">
      <c r="A81" s="2" t="str">
        <f t="shared" si="30"/>
        <v>WAGeneral ServicePilot-CTA-2045 HPWHPer Customer Winter Peak Reduction (%)</v>
      </c>
      <c r="B81" t="s">
        <v>151</v>
      </c>
      <c r="C81" t="s">
        <v>232</v>
      </c>
      <c r="D81" t="s">
        <v>579</v>
      </c>
      <c r="E81" t="s">
        <v>21</v>
      </c>
      <c r="F81" t="s">
        <v>19</v>
      </c>
      <c r="G81" s="396">
        <f t="shared" ca="1" si="38"/>
        <v>0</v>
      </c>
      <c r="H81" s="33">
        <f t="shared" ca="1" si="31"/>
        <v>0</v>
      </c>
      <c r="I81" s="38"/>
      <c r="J81" s="39">
        <v>1</v>
      </c>
      <c r="K81" s="20" t="str">
        <f t="shared" si="35"/>
        <v>General ServicePer Customer Winter Peak Reduction (%)</v>
      </c>
      <c r="L81" s="20" t="str">
        <f t="shared" si="36"/>
        <v>Market PotentialWA</v>
      </c>
    </row>
    <row r="82" spans="1:12" x14ac:dyDescent="0.25">
      <c r="A82" s="2" t="str">
        <f t="shared" si="30"/>
        <v>WAResidentialParent-CTA-2045 HPWHEvent Non-Performance Rate</v>
      </c>
      <c r="B82" t="s">
        <v>151</v>
      </c>
      <c r="C82" t="s">
        <v>13</v>
      </c>
      <c r="D82" t="s">
        <v>573</v>
      </c>
      <c r="E82" t="s">
        <v>11</v>
      </c>
      <c r="F82" t="s">
        <v>12</v>
      </c>
      <c r="G82" s="396">
        <f ca="1">IFERROR(INDEX(INDIRECT("'"&amp;D82&amp;"'!A1:T300"),MATCH(K82,INDIRECT("'"&amp;D82&amp;"'!A1:A300"),0),MATCH(L82,INDIRECT("'"&amp;D82&amp;"'!A1:T1"),0)),"")</f>
        <v>0.03</v>
      </c>
      <c r="H82" s="33" t="str">
        <f t="shared" ref="H82:H86" ca="1" si="39">IFERROR(INDEX(INDIRECT("'"&amp;D82&amp;"'!A1:T300"),MATCH(K82,INDIRECT("'"&amp;D82&amp;"'!A1:A300"),0),10),"")</f>
        <v>Ability for customers to easily override event- using 3% as placeholder</v>
      </c>
      <c r="I82" s="38"/>
      <c r="J82" s="39">
        <v>1</v>
      </c>
      <c r="K82" s="20" t="str">
        <f t="shared" si="32"/>
        <v>ResidentialEvent Non-Performance Rate</v>
      </c>
      <c r="L82" s="20" t="str">
        <f t="shared" si="33"/>
        <v>Market PotentialWA</v>
      </c>
    </row>
    <row r="83" spans="1:12" x14ac:dyDescent="0.25">
      <c r="A83" s="2" t="str">
        <f t="shared" si="30"/>
        <v>WAResidentialParent-CTA-2045 HPWHPer Customer Summer Peak Reduction (kW)</v>
      </c>
      <c r="B83" t="s">
        <v>151</v>
      </c>
      <c r="C83" t="s">
        <v>13</v>
      </c>
      <c r="D83" t="s">
        <v>573</v>
      </c>
      <c r="E83" t="s">
        <v>20</v>
      </c>
      <c r="F83" t="s">
        <v>91</v>
      </c>
      <c r="G83" s="57">
        <f ca="1">IFERROR(INDEX(INDIRECT("'"&amp;D83&amp;"'!A1:T300"),MATCH(K83,INDIRECT("'"&amp;D83&amp;"'!A1:A300"),0),MATCH(L83,INDIRECT("'"&amp;D83&amp;"'!A1:T1"),0)),"")</f>
        <v>0.09</v>
      </c>
      <c r="H83" s="33" t="str">
        <f t="shared" ca="1" si="39"/>
        <v>BPA 2018 CTA-2045 Water Heater Demonstration Report- Summer PM impact, derated to align with WH  peak load from EE study</v>
      </c>
      <c r="I83" s="38"/>
      <c r="J83" s="39">
        <v>1</v>
      </c>
      <c r="K83" s="20" t="str">
        <f t="shared" si="32"/>
        <v>ResidentialPer Customer Summer Peak Reduction (kW)</v>
      </c>
      <c r="L83" s="20" t="str">
        <f t="shared" si="33"/>
        <v>Market PotentialWA</v>
      </c>
    </row>
    <row r="84" spans="1:12" x14ac:dyDescent="0.25">
      <c r="A84" s="2" t="str">
        <f t="shared" si="30"/>
        <v>WAResidentialParent-CTA-2045 HPWHPer Customer Summer Peak Reduction (%)</v>
      </c>
      <c r="B84" t="s">
        <v>151</v>
      </c>
      <c r="C84" t="s">
        <v>13</v>
      </c>
      <c r="D84" t="s">
        <v>573</v>
      </c>
      <c r="E84" t="s">
        <v>18</v>
      </c>
      <c r="F84" t="s">
        <v>19</v>
      </c>
      <c r="G84" s="396">
        <f t="shared" ref="G84:G86" ca="1" si="40">IFERROR(INDEX(INDIRECT("'"&amp;D84&amp;"'!A1:T300"),MATCH(K84,INDIRECT("'"&amp;D84&amp;"'!A1:A300"),0),MATCH(L84,INDIRECT("'"&amp;D84&amp;"'!A1:T1"),0)),"")</f>
        <v>0</v>
      </c>
      <c r="H84" s="33">
        <f t="shared" ca="1" si="39"/>
        <v>0</v>
      </c>
      <c r="I84" s="38"/>
      <c r="J84" s="39">
        <v>1</v>
      </c>
      <c r="K84" s="20" t="str">
        <f t="shared" si="32"/>
        <v>ResidentialPer Customer Summer Peak Reduction (%)</v>
      </c>
      <c r="L84" s="20" t="str">
        <f t="shared" si="33"/>
        <v>Market PotentialWA</v>
      </c>
    </row>
    <row r="85" spans="1:12" x14ac:dyDescent="0.25">
      <c r="A85" s="2" t="str">
        <f t="shared" si="30"/>
        <v>WAResidentialParent-CTA-2045 HPWHPer Customer Winter Peak Reduction (kW)</v>
      </c>
      <c r="B85" t="s">
        <v>151</v>
      </c>
      <c r="C85" t="s">
        <v>13</v>
      </c>
      <c r="D85" t="s">
        <v>573</v>
      </c>
      <c r="E85" t="s">
        <v>22</v>
      </c>
      <c r="F85" t="s">
        <v>91</v>
      </c>
      <c r="G85" s="57">
        <f t="shared" ca="1" si="40"/>
        <v>0.14000000000000001</v>
      </c>
      <c r="H85" s="33" t="str">
        <f t="shared" ca="1" si="39"/>
        <v>BPA 2018 CTA-2045 Water Heater Demonstration Report- Summer PM impact, derated to align with WH  peak load from EE study</v>
      </c>
      <c r="I85" s="38"/>
      <c r="J85" s="39">
        <v>1</v>
      </c>
      <c r="K85" s="20" t="str">
        <f t="shared" si="32"/>
        <v>ResidentialPer Customer Winter Peak Reduction (kW)</v>
      </c>
      <c r="L85" s="20" t="str">
        <f t="shared" si="33"/>
        <v>Market PotentialWA</v>
      </c>
    </row>
    <row r="86" spans="1:12" x14ac:dyDescent="0.25">
      <c r="A86" s="2" t="str">
        <f t="shared" si="30"/>
        <v>WAResidentialParent-CTA-2045 HPWHPer Customer Winter Peak Reduction (%)</v>
      </c>
      <c r="B86" t="s">
        <v>151</v>
      </c>
      <c r="C86" t="s">
        <v>13</v>
      </c>
      <c r="D86" t="s">
        <v>573</v>
      </c>
      <c r="E86" t="s">
        <v>21</v>
      </c>
      <c r="F86" t="s">
        <v>19</v>
      </c>
      <c r="G86" s="396">
        <f t="shared" ca="1" si="40"/>
        <v>0</v>
      </c>
      <c r="H86" s="33">
        <f t="shared" ca="1" si="39"/>
        <v>0</v>
      </c>
      <c r="I86" s="38"/>
      <c r="J86" s="39">
        <v>1</v>
      </c>
      <c r="K86" s="20" t="str">
        <f t="shared" si="32"/>
        <v>ResidentialPer Customer Winter Peak Reduction (%)</v>
      </c>
      <c r="L86" s="20" t="str">
        <f t="shared" si="33"/>
        <v>Market PotentialWA</v>
      </c>
    </row>
    <row r="87" spans="1:12" x14ac:dyDescent="0.25">
      <c r="A87" s="2" t="str">
        <f t="shared" si="30"/>
        <v>WAGeneral ServiceParent-CTA-2045 HPWHEvent Non-Performance Rate</v>
      </c>
      <c r="B87" t="s">
        <v>151</v>
      </c>
      <c r="C87" t="s">
        <v>232</v>
      </c>
      <c r="D87" t="s">
        <v>573</v>
      </c>
      <c r="E87" t="s">
        <v>11</v>
      </c>
      <c r="F87" t="s">
        <v>12</v>
      </c>
      <c r="G87" s="396">
        <f ca="1">IFERROR(INDEX(INDIRECT("'"&amp;D87&amp;"'!A1:T300"),MATCH(K87,INDIRECT("'"&amp;D87&amp;"'!A1:A300"),0),MATCH(L87,INDIRECT("'"&amp;D87&amp;"'!A1:T1"),0)),"")</f>
        <v>0.03</v>
      </c>
      <c r="H87" s="33">
        <f t="shared" ref="H87:H101" ca="1" si="41">IFERROR(INDEX(INDIRECT("'"&amp;D87&amp;"'!A1:T300"),MATCH(K87,INDIRECT("'"&amp;D87&amp;"'!A1:A300"),0),10),"")</f>
        <v>0</v>
      </c>
      <c r="I87" s="38"/>
      <c r="J87" s="39">
        <v>1</v>
      </c>
      <c r="K87" s="20" t="str">
        <f t="shared" si="32"/>
        <v>General ServiceEvent Non-Performance Rate</v>
      </c>
      <c r="L87" s="20" t="str">
        <f t="shared" si="33"/>
        <v>Market PotentialWA</v>
      </c>
    </row>
    <row r="88" spans="1:12" x14ac:dyDescent="0.25">
      <c r="A88" s="2" t="str">
        <f t="shared" si="30"/>
        <v>WAGeneral ServiceParent-CTA-2045 HPWHPer Customer Summer Peak Reduction (kW)</v>
      </c>
      <c r="B88" t="s">
        <v>151</v>
      </c>
      <c r="C88" t="s">
        <v>232</v>
      </c>
      <c r="D88" t="s">
        <v>573</v>
      </c>
      <c r="E88" t="s">
        <v>20</v>
      </c>
      <c r="F88" t="s">
        <v>91</v>
      </c>
      <c r="G88" s="57">
        <f ca="1">IFERROR(INDEX(INDIRECT("'"&amp;D88&amp;"'!A1:T300"),MATCH(K88,INDIRECT("'"&amp;D88&amp;"'!A1:A300"),0),MATCH(L88,INDIRECT("'"&amp;D88&amp;"'!A1:T1"),0)),"")</f>
        <v>0.22499999999999998</v>
      </c>
      <c r="H88" s="33" t="str">
        <f t="shared" ca="1" si="41"/>
        <v>NWPC Electric Resistance Grid-Ready Summer/Winter Impact- General service used 2.5x of res</v>
      </c>
      <c r="I88" s="38"/>
      <c r="J88" s="39">
        <v>1</v>
      </c>
      <c r="K88" s="20" t="str">
        <f t="shared" si="32"/>
        <v>General ServicePer Customer Summer Peak Reduction (kW)</v>
      </c>
      <c r="L88" s="20" t="str">
        <f t="shared" si="33"/>
        <v>Market PotentialWA</v>
      </c>
    </row>
    <row r="89" spans="1:12" x14ac:dyDescent="0.25">
      <c r="A89" s="2" t="str">
        <f t="shared" si="30"/>
        <v>WAGeneral ServiceParent-CTA-2045 HPWHPer Customer Summer Peak Reduction (%)</v>
      </c>
      <c r="B89" t="s">
        <v>151</v>
      </c>
      <c r="C89" t="s">
        <v>232</v>
      </c>
      <c r="D89" t="s">
        <v>573</v>
      </c>
      <c r="E89" t="s">
        <v>18</v>
      </c>
      <c r="F89" t="s">
        <v>19</v>
      </c>
      <c r="G89" s="396">
        <f t="shared" ref="G89:G91" ca="1" si="42">IFERROR(INDEX(INDIRECT("'"&amp;D89&amp;"'!A1:T300"),MATCH(K89,INDIRECT("'"&amp;D89&amp;"'!A1:A300"),0),MATCH(L89,INDIRECT("'"&amp;D89&amp;"'!A1:T1"),0)),"")</f>
        <v>0</v>
      </c>
      <c r="H89" s="33">
        <f t="shared" ca="1" si="41"/>
        <v>0</v>
      </c>
      <c r="I89" s="38"/>
      <c r="J89" s="39">
        <v>1</v>
      </c>
      <c r="K89" s="20" t="str">
        <f t="shared" si="32"/>
        <v>General ServicePer Customer Summer Peak Reduction (%)</v>
      </c>
      <c r="L89" s="20" t="str">
        <f t="shared" si="33"/>
        <v>Market PotentialWA</v>
      </c>
    </row>
    <row r="90" spans="1:12" x14ac:dyDescent="0.25">
      <c r="A90" s="2" t="str">
        <f t="shared" si="30"/>
        <v>WAGeneral ServiceParent-CTA-2045 HPWHPer Customer Winter Peak Reduction (kW)</v>
      </c>
      <c r="B90" t="s">
        <v>151</v>
      </c>
      <c r="C90" t="s">
        <v>232</v>
      </c>
      <c r="D90" t="s">
        <v>573</v>
      </c>
      <c r="E90" t="s">
        <v>22</v>
      </c>
      <c r="F90" t="s">
        <v>91</v>
      </c>
      <c r="G90" s="57">
        <f t="shared" ca="1" si="42"/>
        <v>0.35000000000000003</v>
      </c>
      <c r="H90" s="33" t="str">
        <f t="shared" ca="1" si="41"/>
        <v>NWPC Electric Resistance Grid-Ready Summer/Winter Impact- General service used 2.56x of res</v>
      </c>
      <c r="I90" s="38"/>
      <c r="J90" s="39">
        <v>1</v>
      </c>
      <c r="K90" s="20" t="str">
        <f t="shared" si="32"/>
        <v>General ServicePer Customer Winter Peak Reduction (kW)</v>
      </c>
      <c r="L90" s="20" t="str">
        <f t="shared" si="33"/>
        <v>Market PotentialWA</v>
      </c>
    </row>
    <row r="91" spans="1:12" x14ac:dyDescent="0.25">
      <c r="A91" s="2" t="str">
        <f t="shared" si="30"/>
        <v>WAGeneral ServiceParent-CTA-2045 HPWHPer Customer Winter Peak Reduction (%)</v>
      </c>
      <c r="B91" t="s">
        <v>151</v>
      </c>
      <c r="C91" t="s">
        <v>232</v>
      </c>
      <c r="D91" t="s">
        <v>573</v>
      </c>
      <c r="E91" t="s">
        <v>21</v>
      </c>
      <c r="F91" t="s">
        <v>19</v>
      </c>
      <c r="G91" s="396">
        <f t="shared" ca="1" si="42"/>
        <v>0</v>
      </c>
      <c r="H91" s="33">
        <f t="shared" ca="1" si="41"/>
        <v>0</v>
      </c>
      <c r="I91" s="38"/>
      <c r="J91" s="39">
        <v>1</v>
      </c>
      <c r="K91" s="20" t="str">
        <f t="shared" si="32"/>
        <v>General ServicePer Customer Winter Peak Reduction (%)</v>
      </c>
      <c r="L91" s="20" t="str">
        <f t="shared" si="33"/>
        <v>Market PotentialWA</v>
      </c>
    </row>
    <row r="92" spans="1:12" x14ac:dyDescent="0.25">
      <c r="A92" s="2" t="str">
        <f t="shared" si="30"/>
        <v>WAResidentialPilot-Ancillary HPWHEvent Non-Performance Rate</v>
      </c>
      <c r="B92" t="s">
        <v>151</v>
      </c>
      <c r="C92" t="s">
        <v>13</v>
      </c>
      <c r="D92" t="s">
        <v>580</v>
      </c>
      <c r="E92" t="s">
        <v>11</v>
      </c>
      <c r="F92" t="s">
        <v>12</v>
      </c>
      <c r="G92" s="396">
        <f ca="1">IFERROR(INDEX(INDIRECT("'"&amp;D92&amp;"'!A1:T300"),MATCH(K92,INDIRECT("'"&amp;D92&amp;"'!A1:A300"),0),MATCH(L92,INDIRECT("'"&amp;D92&amp;"'!A1:T1"),0)),"")</f>
        <v>0.03</v>
      </c>
      <c r="H92" s="33" t="str">
        <f t="shared" ca="1" si="41"/>
        <v>Ability for customers to easily override event- using 3% as placeholder</v>
      </c>
      <c r="I92" s="38"/>
      <c r="J92" s="39">
        <v>1</v>
      </c>
      <c r="K92" s="20" t="str">
        <f t="shared" ref="K92:K101" si="43">C92&amp;E92</f>
        <v>ResidentialEvent Non-Performance Rate</v>
      </c>
      <c r="L92" s="20" t="str">
        <f t="shared" ref="L92:L101" si="44">$G$1&amp;B92</f>
        <v>Market PotentialWA</v>
      </c>
    </row>
    <row r="93" spans="1:12" x14ac:dyDescent="0.25">
      <c r="A93" s="2" t="str">
        <f t="shared" si="30"/>
        <v>WAResidentialPilot-Ancillary HPWHPer Customer Summer Peak Reduction (kW)</v>
      </c>
      <c r="B93" t="s">
        <v>151</v>
      </c>
      <c r="C93" t="s">
        <v>13</v>
      </c>
      <c r="D93" t="s">
        <v>580</v>
      </c>
      <c r="E93" t="s">
        <v>20</v>
      </c>
      <c r="F93" t="s">
        <v>91</v>
      </c>
      <c r="G93" s="57">
        <f ca="1">IFERROR(INDEX(INDIRECT("'"&amp;D93&amp;"'!A1:T300"),MATCH(K93,INDIRECT("'"&amp;D93&amp;"'!A1:A300"),0),MATCH(L93,INDIRECT("'"&amp;D93&amp;"'!A1:T1"),0)),"")</f>
        <v>0.09</v>
      </c>
      <c r="H93" s="33" t="str">
        <f t="shared" ca="1" si="41"/>
        <v>BPA 2018 CTA-2045 Water Heater Demonstration Report- Summer PM impact, derated to align with WH  peak load from EE study</v>
      </c>
      <c r="I93" s="38"/>
      <c r="J93" s="39">
        <v>1</v>
      </c>
      <c r="K93" s="20" t="str">
        <f t="shared" si="43"/>
        <v>ResidentialPer Customer Summer Peak Reduction (kW)</v>
      </c>
      <c r="L93" s="20" t="str">
        <f t="shared" si="44"/>
        <v>Market PotentialWA</v>
      </c>
    </row>
    <row r="94" spans="1:12" x14ac:dyDescent="0.25">
      <c r="A94" s="2" t="str">
        <f t="shared" si="30"/>
        <v>WAResidentialPilot-Ancillary HPWHPer Customer Summer Peak Reduction (%)</v>
      </c>
      <c r="B94" t="s">
        <v>151</v>
      </c>
      <c r="C94" t="s">
        <v>13</v>
      </c>
      <c r="D94" t="s">
        <v>580</v>
      </c>
      <c r="E94" t="s">
        <v>18</v>
      </c>
      <c r="F94" t="s">
        <v>19</v>
      </c>
      <c r="G94" s="396">
        <f t="shared" ref="G94:G96" ca="1" si="45">IFERROR(INDEX(INDIRECT("'"&amp;D94&amp;"'!A1:T300"),MATCH(K94,INDIRECT("'"&amp;D94&amp;"'!A1:A300"),0),MATCH(L94,INDIRECT("'"&amp;D94&amp;"'!A1:T1"),0)),"")</f>
        <v>0</v>
      </c>
      <c r="H94" s="33">
        <f t="shared" ca="1" si="41"/>
        <v>0</v>
      </c>
      <c r="I94" s="38"/>
      <c r="J94" s="39">
        <v>1</v>
      </c>
      <c r="K94" s="20" t="str">
        <f t="shared" si="43"/>
        <v>ResidentialPer Customer Summer Peak Reduction (%)</v>
      </c>
      <c r="L94" s="20" t="str">
        <f t="shared" si="44"/>
        <v>Market PotentialWA</v>
      </c>
    </row>
    <row r="95" spans="1:12" x14ac:dyDescent="0.25">
      <c r="A95" s="2" t="str">
        <f t="shared" si="30"/>
        <v>WAResidentialPilot-Ancillary HPWHPer Customer Winter Peak Reduction (kW)</v>
      </c>
      <c r="B95" t="s">
        <v>151</v>
      </c>
      <c r="C95" t="s">
        <v>13</v>
      </c>
      <c r="D95" t="s">
        <v>580</v>
      </c>
      <c r="E95" t="s">
        <v>22</v>
      </c>
      <c r="F95" t="s">
        <v>91</v>
      </c>
      <c r="G95" s="57">
        <f t="shared" ca="1" si="45"/>
        <v>0.14000000000000001</v>
      </c>
      <c r="H95" s="33" t="str">
        <f t="shared" ca="1" si="41"/>
        <v>BPA 2018 CTA-2045 Water Heater Demonstration Report- Summer PM impact, derated to align with WH  peak load from EE study</v>
      </c>
      <c r="I95" s="38"/>
      <c r="J95" s="39">
        <v>1</v>
      </c>
      <c r="K95" s="20" t="str">
        <f t="shared" si="43"/>
        <v>ResidentialPer Customer Winter Peak Reduction (kW)</v>
      </c>
      <c r="L95" s="20" t="str">
        <f t="shared" si="44"/>
        <v>Market PotentialWA</v>
      </c>
    </row>
    <row r="96" spans="1:12" x14ac:dyDescent="0.25">
      <c r="A96" s="2" t="str">
        <f t="shared" si="30"/>
        <v>WAResidentialPilot-Ancillary HPWHPer Customer Winter Peak Reduction (%)</v>
      </c>
      <c r="B96" t="s">
        <v>151</v>
      </c>
      <c r="C96" t="s">
        <v>13</v>
      </c>
      <c r="D96" t="s">
        <v>580</v>
      </c>
      <c r="E96" t="s">
        <v>21</v>
      </c>
      <c r="F96" t="s">
        <v>19</v>
      </c>
      <c r="G96" s="396">
        <f t="shared" ca="1" si="45"/>
        <v>0</v>
      </c>
      <c r="H96" s="33">
        <f t="shared" ca="1" si="41"/>
        <v>0</v>
      </c>
      <c r="I96" s="38"/>
      <c r="J96" s="39">
        <v>1</v>
      </c>
      <c r="K96" s="20" t="str">
        <f t="shared" si="43"/>
        <v>ResidentialPer Customer Winter Peak Reduction (%)</v>
      </c>
      <c r="L96" s="20" t="str">
        <f t="shared" si="44"/>
        <v>Market PotentialWA</v>
      </c>
    </row>
    <row r="97" spans="1:12" x14ac:dyDescent="0.25">
      <c r="A97" s="2" t="str">
        <f t="shared" si="30"/>
        <v>WAGeneral ServicePilot-Ancillary HPWHEvent Non-Performance Rate</v>
      </c>
      <c r="B97" t="s">
        <v>151</v>
      </c>
      <c r="C97" t="s">
        <v>232</v>
      </c>
      <c r="D97" t="s">
        <v>580</v>
      </c>
      <c r="E97" t="s">
        <v>11</v>
      </c>
      <c r="F97" t="s">
        <v>12</v>
      </c>
      <c r="G97" s="396">
        <f ca="1">IFERROR(INDEX(INDIRECT("'"&amp;D97&amp;"'!A1:T300"),MATCH(K97,INDIRECT("'"&amp;D97&amp;"'!A1:A300"),0),MATCH(L97,INDIRECT("'"&amp;D97&amp;"'!A1:T1"),0)),"")</f>
        <v>0.03</v>
      </c>
      <c r="H97" s="33">
        <f t="shared" ca="1" si="41"/>
        <v>0</v>
      </c>
      <c r="I97" s="38"/>
      <c r="J97" s="39">
        <v>1</v>
      </c>
      <c r="K97" s="20" t="str">
        <f t="shared" si="43"/>
        <v>General ServiceEvent Non-Performance Rate</v>
      </c>
      <c r="L97" s="20" t="str">
        <f t="shared" si="44"/>
        <v>Market PotentialWA</v>
      </c>
    </row>
    <row r="98" spans="1:12" x14ac:dyDescent="0.25">
      <c r="A98" s="2" t="str">
        <f t="shared" si="30"/>
        <v>WAGeneral ServicePilot-Ancillary HPWHPer Customer Summer Peak Reduction (kW)</v>
      </c>
      <c r="B98" t="s">
        <v>151</v>
      </c>
      <c r="C98" t="s">
        <v>232</v>
      </c>
      <c r="D98" t="s">
        <v>580</v>
      </c>
      <c r="E98" t="s">
        <v>20</v>
      </c>
      <c r="F98" t="s">
        <v>91</v>
      </c>
      <c r="G98" s="57">
        <f ca="1">IFERROR(INDEX(INDIRECT("'"&amp;D98&amp;"'!A1:T300"),MATCH(K98,INDIRECT("'"&amp;D98&amp;"'!A1:A300"),0),MATCH(L98,INDIRECT("'"&amp;D98&amp;"'!A1:T1"),0)),"")</f>
        <v>0.22499999999999998</v>
      </c>
      <c r="H98" s="33" t="str">
        <f t="shared" ca="1" si="41"/>
        <v>NWPC Electric Resistance Grid-Ready Summer/Winter Impact- General service used 2.5x of res</v>
      </c>
      <c r="I98" s="38"/>
      <c r="J98" s="39">
        <v>1</v>
      </c>
      <c r="K98" s="20" t="str">
        <f t="shared" si="43"/>
        <v>General ServicePer Customer Summer Peak Reduction (kW)</v>
      </c>
      <c r="L98" s="20" t="str">
        <f t="shared" si="44"/>
        <v>Market PotentialWA</v>
      </c>
    </row>
    <row r="99" spans="1:12" x14ac:dyDescent="0.25">
      <c r="A99" s="2" t="str">
        <f t="shared" si="30"/>
        <v>WAGeneral ServicePilot-Ancillary HPWHPer Customer Summer Peak Reduction (%)</v>
      </c>
      <c r="B99" t="s">
        <v>151</v>
      </c>
      <c r="C99" t="s">
        <v>232</v>
      </c>
      <c r="D99" t="s">
        <v>580</v>
      </c>
      <c r="E99" t="s">
        <v>18</v>
      </c>
      <c r="F99" t="s">
        <v>19</v>
      </c>
      <c r="G99" s="396">
        <f t="shared" ref="G99:G101" ca="1" si="46">IFERROR(INDEX(INDIRECT("'"&amp;D99&amp;"'!A1:T300"),MATCH(K99,INDIRECT("'"&amp;D99&amp;"'!A1:A300"),0),MATCH(L99,INDIRECT("'"&amp;D99&amp;"'!A1:T1"),0)),"")</f>
        <v>0</v>
      </c>
      <c r="H99" s="33">
        <f t="shared" ca="1" si="41"/>
        <v>0</v>
      </c>
      <c r="I99" s="38"/>
      <c r="J99" s="39">
        <v>1</v>
      </c>
      <c r="K99" s="20" t="str">
        <f t="shared" si="43"/>
        <v>General ServicePer Customer Summer Peak Reduction (%)</v>
      </c>
      <c r="L99" s="20" t="str">
        <f t="shared" si="44"/>
        <v>Market PotentialWA</v>
      </c>
    </row>
    <row r="100" spans="1:12" x14ac:dyDescent="0.25">
      <c r="A100" s="2" t="str">
        <f t="shared" si="30"/>
        <v>WAGeneral ServicePilot-Ancillary HPWHPer Customer Winter Peak Reduction (kW)</v>
      </c>
      <c r="B100" t="s">
        <v>151</v>
      </c>
      <c r="C100" t="s">
        <v>232</v>
      </c>
      <c r="D100" t="s">
        <v>580</v>
      </c>
      <c r="E100" t="s">
        <v>22</v>
      </c>
      <c r="F100" t="s">
        <v>91</v>
      </c>
      <c r="G100" s="57">
        <f t="shared" ca="1" si="46"/>
        <v>0.35000000000000003</v>
      </c>
      <c r="H100" s="33" t="str">
        <f t="shared" ca="1" si="41"/>
        <v>NWPC Electric Resistance Grid-Ready Summer/Winter Impact- General service used 2.5x of res</v>
      </c>
      <c r="I100" s="38"/>
      <c r="J100" s="39">
        <v>1</v>
      </c>
      <c r="K100" s="20" t="str">
        <f t="shared" si="43"/>
        <v>General ServicePer Customer Winter Peak Reduction (kW)</v>
      </c>
      <c r="L100" s="20" t="str">
        <f t="shared" si="44"/>
        <v>Market PotentialWA</v>
      </c>
    </row>
    <row r="101" spans="1:12" x14ac:dyDescent="0.25">
      <c r="A101" s="2" t="str">
        <f t="shared" si="30"/>
        <v>WAGeneral ServicePilot-Ancillary HPWHPer Customer Winter Peak Reduction (%)</v>
      </c>
      <c r="B101" t="s">
        <v>151</v>
      </c>
      <c r="C101" t="s">
        <v>232</v>
      </c>
      <c r="D101" t="s">
        <v>580</v>
      </c>
      <c r="E101" t="s">
        <v>21</v>
      </c>
      <c r="F101" t="s">
        <v>19</v>
      </c>
      <c r="G101" s="396">
        <f t="shared" ca="1" si="46"/>
        <v>0</v>
      </c>
      <c r="H101" s="33">
        <f t="shared" ca="1" si="41"/>
        <v>0</v>
      </c>
      <c r="I101" s="38"/>
      <c r="J101" s="39">
        <v>1</v>
      </c>
      <c r="K101" s="20" t="str">
        <f t="shared" si="43"/>
        <v>General ServicePer Customer Winter Peak Reduction (%)</v>
      </c>
      <c r="L101" s="20" t="str">
        <f t="shared" si="44"/>
        <v>Market PotentialWA</v>
      </c>
    </row>
    <row r="102" spans="1:12" x14ac:dyDescent="0.25">
      <c r="A102" s="2" t="str">
        <f t="shared" si="30"/>
        <v>WAResidentialParent-Ancillary HPWHEvent Non-Performance Rate</v>
      </c>
      <c r="B102" t="s">
        <v>151</v>
      </c>
      <c r="C102" t="s">
        <v>13</v>
      </c>
      <c r="D102" t="s">
        <v>575</v>
      </c>
      <c r="E102" t="s">
        <v>11</v>
      </c>
      <c r="F102" t="s">
        <v>12</v>
      </c>
      <c r="G102" s="396">
        <f ca="1">IFERROR(INDEX(INDIRECT("'"&amp;D102&amp;"'!A1:T300"),MATCH(K102,INDIRECT("'"&amp;D102&amp;"'!A1:A300"),0),MATCH(L102,INDIRECT("'"&amp;D102&amp;"'!A1:T1"),0)),"")</f>
        <v>0.03</v>
      </c>
      <c r="H102" s="33" t="str">
        <f t="shared" ref="H102:H106" ca="1" si="47">IFERROR(INDEX(INDIRECT("'"&amp;D102&amp;"'!A1:T300"),MATCH(K102,INDIRECT("'"&amp;D102&amp;"'!A1:A300"),0),10),"")</f>
        <v>Ability for customers to easily override event- using 3% as placeholder</v>
      </c>
      <c r="I102" s="38"/>
      <c r="J102" s="39">
        <v>1</v>
      </c>
      <c r="K102" s="20" t="str">
        <f t="shared" si="32"/>
        <v>ResidentialEvent Non-Performance Rate</v>
      </c>
      <c r="L102" s="20" t="str">
        <f t="shared" si="33"/>
        <v>Market PotentialWA</v>
      </c>
    </row>
    <row r="103" spans="1:12" x14ac:dyDescent="0.25">
      <c r="A103" s="2" t="str">
        <f t="shared" si="30"/>
        <v>WAResidentialParent-Ancillary HPWHPer Customer Summer Peak Reduction (kW)</v>
      </c>
      <c r="B103" t="s">
        <v>151</v>
      </c>
      <c r="C103" t="s">
        <v>13</v>
      </c>
      <c r="D103" t="s">
        <v>575</v>
      </c>
      <c r="E103" t="s">
        <v>20</v>
      </c>
      <c r="F103" t="s">
        <v>91</v>
      </c>
      <c r="G103" s="57">
        <f ca="1">IFERROR(INDEX(INDIRECT("'"&amp;D103&amp;"'!A1:T300"),MATCH(K103,INDIRECT("'"&amp;D103&amp;"'!A1:A300"),0),MATCH(L103,INDIRECT("'"&amp;D103&amp;"'!A1:T1"),0)),"")</f>
        <v>0.09</v>
      </c>
      <c r="H103" s="33" t="str">
        <f t="shared" ca="1" si="47"/>
        <v>BPA 2018 CTA-2045 Water Heater Demonstration Report- Summer PM impact, derated to align with WH  peak load from EE study</v>
      </c>
      <c r="I103" s="38"/>
      <c r="J103" s="39">
        <v>1</v>
      </c>
      <c r="K103" s="20" t="str">
        <f t="shared" si="32"/>
        <v>ResidentialPer Customer Summer Peak Reduction (kW)</v>
      </c>
      <c r="L103" s="20" t="str">
        <f t="shared" si="33"/>
        <v>Market PotentialWA</v>
      </c>
    </row>
    <row r="104" spans="1:12" x14ac:dyDescent="0.25">
      <c r="A104" s="2" t="str">
        <f t="shared" si="30"/>
        <v>WAResidentialParent-Ancillary HPWHPer Customer Summer Peak Reduction (%)</v>
      </c>
      <c r="B104" t="s">
        <v>151</v>
      </c>
      <c r="C104" t="s">
        <v>13</v>
      </c>
      <c r="D104" t="s">
        <v>575</v>
      </c>
      <c r="E104" t="s">
        <v>18</v>
      </c>
      <c r="F104" t="s">
        <v>19</v>
      </c>
      <c r="G104" s="396">
        <f t="shared" ref="G104:G106" ca="1" si="48">IFERROR(INDEX(INDIRECT("'"&amp;D104&amp;"'!A1:T300"),MATCH(K104,INDIRECT("'"&amp;D104&amp;"'!A1:A300"),0),MATCH(L104,INDIRECT("'"&amp;D104&amp;"'!A1:T1"),0)),"")</f>
        <v>0</v>
      </c>
      <c r="H104" s="33">
        <f t="shared" ca="1" si="47"/>
        <v>0</v>
      </c>
      <c r="I104" s="38"/>
      <c r="J104" s="39">
        <v>1</v>
      </c>
      <c r="K104" s="20" t="str">
        <f t="shared" si="32"/>
        <v>ResidentialPer Customer Summer Peak Reduction (%)</v>
      </c>
      <c r="L104" s="20" t="str">
        <f t="shared" si="33"/>
        <v>Market PotentialWA</v>
      </c>
    </row>
    <row r="105" spans="1:12" x14ac:dyDescent="0.25">
      <c r="A105" s="2" t="str">
        <f t="shared" si="30"/>
        <v>WAResidentialParent-Ancillary HPWHPer Customer Winter Peak Reduction (kW)</v>
      </c>
      <c r="B105" t="s">
        <v>151</v>
      </c>
      <c r="C105" t="s">
        <v>13</v>
      </c>
      <c r="D105" t="s">
        <v>575</v>
      </c>
      <c r="E105" t="s">
        <v>22</v>
      </c>
      <c r="F105" t="s">
        <v>91</v>
      </c>
      <c r="G105" s="57">
        <f t="shared" ca="1" si="48"/>
        <v>0.14000000000000001</v>
      </c>
      <c r="H105" s="33" t="str">
        <f t="shared" ca="1" si="47"/>
        <v>BPA 2018 CTA-2045 Water Heater Demonstration Report- Summer PM impact, derated to align with WH  peak load from EE study</v>
      </c>
      <c r="I105" s="38"/>
      <c r="J105" s="39">
        <v>1</v>
      </c>
      <c r="K105" s="20" t="str">
        <f t="shared" si="32"/>
        <v>ResidentialPer Customer Winter Peak Reduction (kW)</v>
      </c>
      <c r="L105" s="20" t="str">
        <f t="shared" si="33"/>
        <v>Market PotentialWA</v>
      </c>
    </row>
    <row r="106" spans="1:12" x14ac:dyDescent="0.25">
      <c r="A106" s="2" t="str">
        <f t="shared" si="30"/>
        <v>WAResidentialParent-Ancillary HPWHPer Customer Winter Peak Reduction (%)</v>
      </c>
      <c r="B106" t="s">
        <v>151</v>
      </c>
      <c r="C106" t="s">
        <v>13</v>
      </c>
      <c r="D106" t="s">
        <v>575</v>
      </c>
      <c r="E106" t="s">
        <v>21</v>
      </c>
      <c r="F106" t="s">
        <v>19</v>
      </c>
      <c r="G106" s="396">
        <f t="shared" ca="1" si="48"/>
        <v>0</v>
      </c>
      <c r="H106" s="33">
        <f t="shared" ca="1" si="47"/>
        <v>0</v>
      </c>
      <c r="I106" s="38"/>
      <c r="J106" s="39">
        <v>1</v>
      </c>
      <c r="K106" s="20" t="str">
        <f t="shared" si="32"/>
        <v>ResidentialPer Customer Winter Peak Reduction (%)</v>
      </c>
      <c r="L106" s="20" t="str">
        <f t="shared" si="33"/>
        <v>Market PotentialWA</v>
      </c>
    </row>
    <row r="107" spans="1:12" x14ac:dyDescent="0.25">
      <c r="A107" s="2" t="str">
        <f t="shared" si="30"/>
        <v>WAGeneral ServiceParent-Ancillary HPWHEvent Non-Performance Rate</v>
      </c>
      <c r="B107" t="s">
        <v>151</v>
      </c>
      <c r="C107" t="s">
        <v>232</v>
      </c>
      <c r="D107" t="s">
        <v>575</v>
      </c>
      <c r="E107" t="s">
        <v>11</v>
      </c>
      <c r="F107" t="s">
        <v>12</v>
      </c>
      <c r="G107" s="396">
        <f ca="1">IFERROR(INDEX(INDIRECT("'"&amp;D107&amp;"'!A1:T300"),MATCH(K107,INDIRECT("'"&amp;D107&amp;"'!A1:A300"),0),MATCH(L107,INDIRECT("'"&amp;D107&amp;"'!A1:T1"),0)),"")</f>
        <v>0.03</v>
      </c>
      <c r="H107" s="33">
        <f t="shared" ref="H107:H121" ca="1" si="49">IFERROR(INDEX(INDIRECT("'"&amp;D107&amp;"'!A1:T300"),MATCH(K107,INDIRECT("'"&amp;D107&amp;"'!A1:A300"),0),10),"")</f>
        <v>0</v>
      </c>
      <c r="I107" s="38"/>
      <c r="J107" s="39">
        <v>1</v>
      </c>
      <c r="K107" s="20" t="str">
        <f t="shared" si="32"/>
        <v>General ServiceEvent Non-Performance Rate</v>
      </c>
      <c r="L107" s="20" t="str">
        <f t="shared" si="33"/>
        <v>Market PotentialWA</v>
      </c>
    </row>
    <row r="108" spans="1:12" x14ac:dyDescent="0.25">
      <c r="A108" s="2" t="str">
        <f t="shared" si="30"/>
        <v>WAGeneral ServiceParent-Ancillary HPWHPer Customer Summer Peak Reduction (kW)</v>
      </c>
      <c r="B108" t="s">
        <v>151</v>
      </c>
      <c r="C108" t="s">
        <v>232</v>
      </c>
      <c r="D108" t="s">
        <v>575</v>
      </c>
      <c r="E108" t="s">
        <v>20</v>
      </c>
      <c r="F108" t="s">
        <v>91</v>
      </c>
      <c r="G108" s="57">
        <f ca="1">IFERROR(INDEX(INDIRECT("'"&amp;D108&amp;"'!A1:T300"),MATCH(K108,INDIRECT("'"&amp;D108&amp;"'!A1:A300"),0),MATCH(L108,INDIRECT("'"&amp;D108&amp;"'!A1:T1"),0)),"")</f>
        <v>0.22499999999999998</v>
      </c>
      <c r="H108" s="33" t="str">
        <f t="shared" ca="1" si="49"/>
        <v>NWPC Electric Resistance Grid-Ready Summer/Winter Impact- General service used 2.5x of res</v>
      </c>
      <c r="I108" s="38"/>
      <c r="J108" s="39">
        <v>1</v>
      </c>
      <c r="K108" s="20" t="str">
        <f t="shared" si="32"/>
        <v>General ServicePer Customer Summer Peak Reduction (kW)</v>
      </c>
      <c r="L108" s="20" t="str">
        <f t="shared" si="33"/>
        <v>Market PotentialWA</v>
      </c>
    </row>
    <row r="109" spans="1:12" x14ac:dyDescent="0.25">
      <c r="A109" s="2" t="str">
        <f t="shared" si="30"/>
        <v>WAGeneral ServiceParent-Ancillary HPWHPer Customer Summer Peak Reduction (%)</v>
      </c>
      <c r="B109" t="s">
        <v>151</v>
      </c>
      <c r="C109" t="s">
        <v>232</v>
      </c>
      <c r="D109" t="s">
        <v>575</v>
      </c>
      <c r="E109" t="s">
        <v>18</v>
      </c>
      <c r="F109" t="s">
        <v>19</v>
      </c>
      <c r="G109" s="396">
        <f t="shared" ref="G109:G111" ca="1" si="50">IFERROR(INDEX(INDIRECT("'"&amp;D109&amp;"'!A1:T300"),MATCH(K109,INDIRECT("'"&amp;D109&amp;"'!A1:A300"),0),MATCH(L109,INDIRECT("'"&amp;D109&amp;"'!A1:T1"),0)),"")</f>
        <v>0</v>
      </c>
      <c r="H109" s="33">
        <f t="shared" ca="1" si="49"/>
        <v>0</v>
      </c>
      <c r="I109" s="38"/>
      <c r="J109" s="39">
        <v>1</v>
      </c>
      <c r="K109" s="20" t="str">
        <f t="shared" si="32"/>
        <v>General ServicePer Customer Summer Peak Reduction (%)</v>
      </c>
      <c r="L109" s="20" t="str">
        <f t="shared" si="33"/>
        <v>Market PotentialWA</v>
      </c>
    </row>
    <row r="110" spans="1:12" x14ac:dyDescent="0.25">
      <c r="A110" s="2" t="str">
        <f t="shared" si="30"/>
        <v>WAGeneral ServiceParent-Ancillary HPWHPer Customer Winter Peak Reduction (kW)</v>
      </c>
      <c r="B110" t="s">
        <v>151</v>
      </c>
      <c r="C110" t="s">
        <v>232</v>
      </c>
      <c r="D110" t="s">
        <v>575</v>
      </c>
      <c r="E110" t="s">
        <v>22</v>
      </c>
      <c r="F110" t="s">
        <v>91</v>
      </c>
      <c r="G110" s="57">
        <f t="shared" ca="1" si="50"/>
        <v>0.35000000000000003</v>
      </c>
      <c r="H110" s="33" t="str">
        <f t="shared" ca="1" si="49"/>
        <v>NWPC Electric Resistance Grid-Ready Summer/Winter Impact- General service used 2.5x of res</v>
      </c>
      <c r="I110" s="38"/>
      <c r="J110" s="39">
        <v>1</v>
      </c>
      <c r="K110" s="20" t="str">
        <f t="shared" si="32"/>
        <v>General ServicePer Customer Winter Peak Reduction (kW)</v>
      </c>
      <c r="L110" s="20" t="str">
        <f t="shared" si="33"/>
        <v>Market PotentialWA</v>
      </c>
    </row>
    <row r="111" spans="1:12" x14ac:dyDescent="0.25">
      <c r="A111" s="2" t="str">
        <f t="shared" si="30"/>
        <v>WAGeneral ServiceParent-Ancillary HPWHPer Customer Winter Peak Reduction (%)</v>
      </c>
      <c r="B111" t="s">
        <v>151</v>
      </c>
      <c r="C111" t="s">
        <v>232</v>
      </c>
      <c r="D111" t="s">
        <v>575</v>
      </c>
      <c r="E111" t="s">
        <v>21</v>
      </c>
      <c r="F111" t="s">
        <v>19</v>
      </c>
      <c r="G111" s="396">
        <f t="shared" ca="1" si="50"/>
        <v>0</v>
      </c>
      <c r="H111" s="33">
        <f t="shared" ca="1" si="49"/>
        <v>0</v>
      </c>
      <c r="I111" s="38"/>
      <c r="J111" s="39">
        <v>1</v>
      </c>
      <c r="K111" s="20" t="str">
        <f t="shared" si="32"/>
        <v>General ServicePer Customer Winter Peak Reduction (%)</v>
      </c>
      <c r="L111" s="20" t="str">
        <f t="shared" si="33"/>
        <v>Market PotentialWA</v>
      </c>
    </row>
    <row r="112" spans="1:12" x14ac:dyDescent="0.25">
      <c r="A112" s="2" t="str">
        <f t="shared" si="30"/>
        <v>WAResidentialPilot-CTA-2045 ERWHEvent Non-Performance Rate</v>
      </c>
      <c r="B112" t="s">
        <v>151</v>
      </c>
      <c r="C112" t="s">
        <v>13</v>
      </c>
      <c r="D112" t="s">
        <v>577</v>
      </c>
      <c r="E112" t="s">
        <v>11</v>
      </c>
      <c r="F112" t="s">
        <v>12</v>
      </c>
      <c r="G112" s="396">
        <f ca="1">IFERROR(INDEX(INDIRECT("'"&amp;D112&amp;"'!A1:T300"),MATCH(K112,INDIRECT("'"&amp;D112&amp;"'!A1:A300"),0),MATCH(L112,INDIRECT("'"&amp;D112&amp;"'!A1:T1"),0)),"")</f>
        <v>0.03</v>
      </c>
      <c r="H112" s="33" t="str">
        <f t="shared" ca="1" si="49"/>
        <v>Ability for customers to easily override event- using 3% as placeholder</v>
      </c>
      <c r="I112" s="38"/>
      <c r="J112" s="39">
        <v>1</v>
      </c>
      <c r="K112" s="20" t="str">
        <f t="shared" ref="K112:K121" si="51">C112&amp;E112</f>
        <v>ResidentialEvent Non-Performance Rate</v>
      </c>
      <c r="L112" s="20" t="str">
        <f t="shared" ref="L112:L121" si="52">$G$1&amp;B112</f>
        <v>Market PotentialWA</v>
      </c>
    </row>
    <row r="113" spans="1:12" x14ac:dyDescent="0.25">
      <c r="A113" s="2" t="str">
        <f t="shared" si="30"/>
        <v>WAResidentialPilot-CTA-2045 ERWHPer Customer Summer Peak Reduction (kW)</v>
      </c>
      <c r="B113" t="s">
        <v>151</v>
      </c>
      <c r="C113" t="s">
        <v>13</v>
      </c>
      <c r="D113" t="s">
        <v>577</v>
      </c>
      <c r="E113" t="s">
        <v>20</v>
      </c>
      <c r="F113" t="s">
        <v>91</v>
      </c>
      <c r="G113" s="57">
        <f ca="1">IFERROR(INDEX(INDIRECT("'"&amp;D113&amp;"'!A1:T300"),MATCH(K113,INDIRECT("'"&amp;D113&amp;"'!A1:A300"),0),MATCH(L113,INDIRECT("'"&amp;D113&amp;"'!A1:T1"),0)),"")</f>
        <v>0.16</v>
      </c>
      <c r="H113" s="33" t="str">
        <f t="shared" ca="1" si="49"/>
        <v>BPA 2018 CTA-2045 Water Heater Demonstration Report- Summer PM impact, derated to align with WH proportion of peak load from EE study</v>
      </c>
      <c r="I113" s="38"/>
      <c r="J113" s="39">
        <v>1</v>
      </c>
      <c r="K113" s="20" t="str">
        <f t="shared" si="51"/>
        <v>ResidentialPer Customer Summer Peak Reduction (kW)</v>
      </c>
      <c r="L113" s="20" t="str">
        <f t="shared" si="52"/>
        <v>Market PotentialWA</v>
      </c>
    </row>
    <row r="114" spans="1:12" x14ac:dyDescent="0.25">
      <c r="A114" s="2" t="str">
        <f t="shared" si="30"/>
        <v>WAResidentialPilot-CTA-2045 ERWHPer Customer Summer Peak Reduction (%)</v>
      </c>
      <c r="B114" t="s">
        <v>151</v>
      </c>
      <c r="C114" t="s">
        <v>13</v>
      </c>
      <c r="D114" t="s">
        <v>577</v>
      </c>
      <c r="E114" t="s">
        <v>18</v>
      </c>
      <c r="F114" t="s">
        <v>19</v>
      </c>
      <c r="G114" s="396">
        <f t="shared" ref="G114:G116" ca="1" si="53">IFERROR(INDEX(INDIRECT("'"&amp;D114&amp;"'!A1:T300"),MATCH(K114,INDIRECT("'"&amp;D114&amp;"'!A1:A300"),0),MATCH(L114,INDIRECT("'"&amp;D114&amp;"'!A1:T1"),0)),"")</f>
        <v>0</v>
      </c>
      <c r="H114" s="33">
        <f t="shared" ca="1" si="49"/>
        <v>0</v>
      </c>
      <c r="I114" s="38"/>
      <c r="J114" s="39">
        <v>1</v>
      </c>
      <c r="K114" s="20" t="str">
        <f t="shared" si="51"/>
        <v>ResidentialPer Customer Summer Peak Reduction (%)</v>
      </c>
      <c r="L114" s="20" t="str">
        <f t="shared" si="52"/>
        <v>Market PotentialWA</v>
      </c>
    </row>
    <row r="115" spans="1:12" x14ac:dyDescent="0.25">
      <c r="A115" s="2" t="str">
        <f t="shared" si="30"/>
        <v>WAResidentialPilot-CTA-2045 ERWHPer Customer Winter Peak Reduction (kW)</v>
      </c>
      <c r="B115" t="s">
        <v>151</v>
      </c>
      <c r="C115" t="s">
        <v>13</v>
      </c>
      <c r="D115" t="s">
        <v>577</v>
      </c>
      <c r="E115" t="s">
        <v>22</v>
      </c>
      <c r="F115" t="s">
        <v>91</v>
      </c>
      <c r="G115" s="57">
        <f t="shared" ca="1" si="53"/>
        <v>0.37</v>
      </c>
      <c r="H115" s="33" t="str">
        <f t="shared" ca="1" si="49"/>
        <v>BPA 2018 CTA-2045 Water Heater Demonstration Report- Winter AM impact, derated to align with WH proportion of peak load from EE study</v>
      </c>
      <c r="I115" s="38"/>
      <c r="J115" s="39">
        <v>1</v>
      </c>
      <c r="K115" s="20" t="str">
        <f t="shared" si="51"/>
        <v>ResidentialPer Customer Winter Peak Reduction (kW)</v>
      </c>
      <c r="L115" s="20" t="str">
        <f t="shared" si="52"/>
        <v>Market PotentialWA</v>
      </c>
    </row>
    <row r="116" spans="1:12" x14ac:dyDescent="0.25">
      <c r="A116" s="2" t="str">
        <f t="shared" si="30"/>
        <v>WAResidentialPilot-CTA-2045 ERWHPer Customer Winter Peak Reduction (%)</v>
      </c>
      <c r="B116" t="s">
        <v>151</v>
      </c>
      <c r="C116" t="s">
        <v>13</v>
      </c>
      <c r="D116" t="s">
        <v>577</v>
      </c>
      <c r="E116" t="s">
        <v>21</v>
      </c>
      <c r="F116" t="s">
        <v>19</v>
      </c>
      <c r="G116" s="396">
        <f t="shared" ca="1" si="53"/>
        <v>0</v>
      </c>
      <c r="H116" s="33">
        <f t="shared" ca="1" si="49"/>
        <v>0</v>
      </c>
      <c r="I116" s="38"/>
      <c r="J116" s="39">
        <v>1</v>
      </c>
      <c r="K116" s="20" t="str">
        <f t="shared" si="51"/>
        <v>ResidentialPer Customer Winter Peak Reduction (%)</v>
      </c>
      <c r="L116" s="20" t="str">
        <f t="shared" si="52"/>
        <v>Market PotentialWA</v>
      </c>
    </row>
    <row r="117" spans="1:12" x14ac:dyDescent="0.25">
      <c r="A117" s="2" t="str">
        <f t="shared" si="30"/>
        <v>WAGeneral ServicePilot-CTA-2045 ERWHEvent Non-Performance Rate</v>
      </c>
      <c r="B117" t="s">
        <v>151</v>
      </c>
      <c r="C117" t="s">
        <v>232</v>
      </c>
      <c r="D117" t="s">
        <v>577</v>
      </c>
      <c r="E117" t="s">
        <v>11</v>
      </c>
      <c r="F117" t="s">
        <v>12</v>
      </c>
      <c r="G117" s="396">
        <f ca="1">IFERROR(INDEX(INDIRECT("'"&amp;D117&amp;"'!A1:T300"),MATCH(K117,INDIRECT("'"&amp;D117&amp;"'!A1:A300"),0),MATCH(L117,INDIRECT("'"&amp;D117&amp;"'!A1:T1"),0)),"")</f>
        <v>0.03</v>
      </c>
      <c r="H117" s="33">
        <f t="shared" ca="1" si="49"/>
        <v>0</v>
      </c>
      <c r="I117" s="38"/>
      <c r="J117" s="39">
        <v>1</v>
      </c>
      <c r="K117" s="20" t="str">
        <f t="shared" si="51"/>
        <v>General ServiceEvent Non-Performance Rate</v>
      </c>
      <c r="L117" s="20" t="str">
        <f t="shared" si="52"/>
        <v>Market PotentialWA</v>
      </c>
    </row>
    <row r="118" spans="1:12" x14ac:dyDescent="0.25">
      <c r="A118" s="2" t="str">
        <f t="shared" si="30"/>
        <v>WAGeneral ServicePilot-CTA-2045 ERWHPer Customer Summer Peak Reduction (kW)</v>
      </c>
      <c r="B118" t="s">
        <v>151</v>
      </c>
      <c r="C118" t="s">
        <v>232</v>
      </c>
      <c r="D118" t="s">
        <v>577</v>
      </c>
      <c r="E118" t="s">
        <v>20</v>
      </c>
      <c r="F118" t="s">
        <v>91</v>
      </c>
      <c r="G118" s="57">
        <f ca="1">IFERROR(INDEX(INDIRECT("'"&amp;D118&amp;"'!A1:T300"),MATCH(K118,INDIRECT("'"&amp;D118&amp;"'!A1:A300"),0),MATCH(L118,INDIRECT("'"&amp;D118&amp;"'!A1:T1"),0)),"")</f>
        <v>0.4</v>
      </c>
      <c r="H118" s="33" t="str">
        <f t="shared" ca="1" si="49"/>
        <v>NWPC Electric Resistance Grid-Ready Summer/Winter Impact- General service used 2.5x of res</v>
      </c>
      <c r="I118" s="38"/>
      <c r="J118" s="39">
        <v>1</v>
      </c>
      <c r="K118" s="20" t="str">
        <f t="shared" si="51"/>
        <v>General ServicePer Customer Summer Peak Reduction (kW)</v>
      </c>
      <c r="L118" s="20" t="str">
        <f t="shared" si="52"/>
        <v>Market PotentialWA</v>
      </c>
    </row>
    <row r="119" spans="1:12" x14ac:dyDescent="0.25">
      <c r="A119" s="2" t="str">
        <f t="shared" si="30"/>
        <v>WAGeneral ServicePilot-CTA-2045 ERWHPer Customer Summer Peak Reduction (%)</v>
      </c>
      <c r="B119" t="s">
        <v>151</v>
      </c>
      <c r="C119" t="s">
        <v>232</v>
      </c>
      <c r="D119" t="s">
        <v>577</v>
      </c>
      <c r="E119" t="s">
        <v>18</v>
      </c>
      <c r="F119" t="s">
        <v>19</v>
      </c>
      <c r="G119" s="396">
        <f t="shared" ref="G119:G121" ca="1" si="54">IFERROR(INDEX(INDIRECT("'"&amp;D119&amp;"'!A1:T300"),MATCH(K119,INDIRECT("'"&amp;D119&amp;"'!A1:A300"),0),MATCH(L119,INDIRECT("'"&amp;D119&amp;"'!A1:T1"),0)),"")</f>
        <v>0</v>
      </c>
      <c r="H119" s="33">
        <f t="shared" ca="1" si="49"/>
        <v>0</v>
      </c>
      <c r="I119" s="38"/>
      <c r="J119" s="39">
        <v>1</v>
      </c>
      <c r="K119" s="20" t="str">
        <f t="shared" si="51"/>
        <v>General ServicePer Customer Summer Peak Reduction (%)</v>
      </c>
      <c r="L119" s="20" t="str">
        <f t="shared" si="52"/>
        <v>Market PotentialWA</v>
      </c>
    </row>
    <row r="120" spans="1:12" x14ac:dyDescent="0.25">
      <c r="A120" s="2" t="str">
        <f t="shared" si="30"/>
        <v>WAGeneral ServicePilot-CTA-2045 ERWHPer Customer Winter Peak Reduction (kW)</v>
      </c>
      <c r="B120" t="s">
        <v>151</v>
      </c>
      <c r="C120" t="s">
        <v>232</v>
      </c>
      <c r="D120" t="s">
        <v>577</v>
      </c>
      <c r="E120" t="s">
        <v>22</v>
      </c>
      <c r="F120" t="s">
        <v>91</v>
      </c>
      <c r="G120" s="57">
        <f t="shared" ca="1" si="54"/>
        <v>0.92500000000000004</v>
      </c>
      <c r="H120" s="33" t="str">
        <f t="shared" ca="1" si="49"/>
        <v>NWPC Electric Resistance Grid-Ready Summer/Winter Impact- General service used 2.5x of res</v>
      </c>
      <c r="I120" s="38"/>
      <c r="J120" s="39">
        <v>1</v>
      </c>
      <c r="K120" s="20" t="str">
        <f t="shared" si="51"/>
        <v>General ServicePer Customer Winter Peak Reduction (kW)</v>
      </c>
      <c r="L120" s="20" t="str">
        <f t="shared" si="52"/>
        <v>Market PotentialWA</v>
      </c>
    </row>
    <row r="121" spans="1:12" x14ac:dyDescent="0.25">
      <c r="A121" s="2" t="str">
        <f t="shared" si="30"/>
        <v>WAGeneral ServicePilot-CTA-2045 ERWHPer Customer Winter Peak Reduction (%)</v>
      </c>
      <c r="B121" t="s">
        <v>151</v>
      </c>
      <c r="C121" t="s">
        <v>232</v>
      </c>
      <c r="D121" t="s">
        <v>577</v>
      </c>
      <c r="E121" t="s">
        <v>21</v>
      </c>
      <c r="F121" t="s">
        <v>19</v>
      </c>
      <c r="G121" s="396">
        <f t="shared" ca="1" si="54"/>
        <v>0</v>
      </c>
      <c r="H121" s="33">
        <f t="shared" ca="1" si="49"/>
        <v>0</v>
      </c>
      <c r="I121" s="38"/>
      <c r="J121" s="39">
        <v>1</v>
      </c>
      <c r="K121" s="20" t="str">
        <f t="shared" si="51"/>
        <v>General ServicePer Customer Winter Peak Reduction (%)</v>
      </c>
      <c r="L121" s="20" t="str">
        <f t="shared" si="52"/>
        <v>Market PotentialWA</v>
      </c>
    </row>
    <row r="122" spans="1:12" x14ac:dyDescent="0.25">
      <c r="A122" s="2" t="str">
        <f t="shared" si="30"/>
        <v>WAResidentialParent-CTA-2045 ERWHEvent Non-Performance Rate</v>
      </c>
      <c r="B122" t="s">
        <v>151</v>
      </c>
      <c r="C122" t="s">
        <v>13</v>
      </c>
      <c r="D122" t="s">
        <v>574</v>
      </c>
      <c r="E122" t="s">
        <v>11</v>
      </c>
      <c r="F122" t="s">
        <v>12</v>
      </c>
      <c r="G122" s="396">
        <f ca="1">IFERROR(INDEX(INDIRECT("'"&amp;D122&amp;"'!A1:T300"),MATCH(K122,INDIRECT("'"&amp;D122&amp;"'!A1:A300"),0),MATCH(L122,INDIRECT("'"&amp;D122&amp;"'!A1:T1"),0)),"")</f>
        <v>0.03</v>
      </c>
      <c r="H122" s="33" t="str">
        <f t="shared" ref="H122:H126" ca="1" si="55">IFERROR(INDEX(INDIRECT("'"&amp;D122&amp;"'!A1:T300"),MATCH(K122,INDIRECT("'"&amp;D122&amp;"'!A1:A300"),0),10),"")</f>
        <v>Ability for customers to easily override event- using 3% as placeholder</v>
      </c>
      <c r="I122" s="38"/>
      <c r="J122" s="39">
        <v>1</v>
      </c>
      <c r="K122" s="20" t="str">
        <f t="shared" si="32"/>
        <v>ResidentialEvent Non-Performance Rate</v>
      </c>
      <c r="L122" s="20" t="str">
        <f t="shared" si="33"/>
        <v>Market PotentialWA</v>
      </c>
    </row>
    <row r="123" spans="1:12" x14ac:dyDescent="0.25">
      <c r="A123" s="2" t="str">
        <f t="shared" si="30"/>
        <v>WAResidentialParent-CTA-2045 ERWHPer Customer Summer Peak Reduction (kW)</v>
      </c>
      <c r="B123" t="s">
        <v>151</v>
      </c>
      <c r="C123" t="s">
        <v>13</v>
      </c>
      <c r="D123" t="s">
        <v>574</v>
      </c>
      <c r="E123" t="s">
        <v>20</v>
      </c>
      <c r="F123" t="s">
        <v>91</v>
      </c>
      <c r="G123" s="57">
        <f ca="1">IFERROR(INDEX(INDIRECT("'"&amp;D123&amp;"'!A1:T300"),MATCH(K123,INDIRECT("'"&amp;D123&amp;"'!A1:A300"),0),MATCH(L123,INDIRECT("'"&amp;D123&amp;"'!A1:T1"),0)),"")</f>
        <v>0.16</v>
      </c>
      <c r="H123" s="33" t="str">
        <f t="shared" ca="1" si="55"/>
        <v>BPA 2018 CTA-2045 Water Heater Demonstration Report- Summer PM impact, derated to align with WH proportion of peak load from EE study</v>
      </c>
      <c r="I123" s="38"/>
      <c r="J123" s="39">
        <v>1</v>
      </c>
      <c r="K123" s="20" t="str">
        <f t="shared" si="32"/>
        <v>ResidentialPer Customer Summer Peak Reduction (kW)</v>
      </c>
      <c r="L123" s="20" t="str">
        <f t="shared" si="33"/>
        <v>Market PotentialWA</v>
      </c>
    </row>
    <row r="124" spans="1:12" x14ac:dyDescent="0.25">
      <c r="A124" s="2" t="str">
        <f t="shared" si="30"/>
        <v>WAResidentialParent-CTA-2045 ERWHPer Customer Summer Peak Reduction (%)</v>
      </c>
      <c r="B124" t="s">
        <v>151</v>
      </c>
      <c r="C124" t="s">
        <v>13</v>
      </c>
      <c r="D124" t="s">
        <v>574</v>
      </c>
      <c r="E124" t="s">
        <v>18</v>
      </c>
      <c r="F124" t="s">
        <v>19</v>
      </c>
      <c r="G124" s="396">
        <f t="shared" ref="G124:G126" ca="1" si="56">IFERROR(INDEX(INDIRECT("'"&amp;D124&amp;"'!A1:T300"),MATCH(K124,INDIRECT("'"&amp;D124&amp;"'!A1:A300"),0),MATCH(L124,INDIRECT("'"&amp;D124&amp;"'!A1:T1"),0)),"")</f>
        <v>0</v>
      </c>
      <c r="H124" s="33">
        <f t="shared" ca="1" si="55"/>
        <v>0</v>
      </c>
      <c r="I124" s="38"/>
      <c r="J124" s="39">
        <v>1</v>
      </c>
      <c r="K124" s="20" t="str">
        <f t="shared" si="32"/>
        <v>ResidentialPer Customer Summer Peak Reduction (%)</v>
      </c>
      <c r="L124" s="20" t="str">
        <f t="shared" si="33"/>
        <v>Market PotentialWA</v>
      </c>
    </row>
    <row r="125" spans="1:12" x14ac:dyDescent="0.25">
      <c r="A125" s="2" t="str">
        <f t="shared" si="30"/>
        <v>WAResidentialParent-CTA-2045 ERWHPer Customer Winter Peak Reduction (kW)</v>
      </c>
      <c r="B125" t="s">
        <v>151</v>
      </c>
      <c r="C125" t="s">
        <v>13</v>
      </c>
      <c r="D125" t="s">
        <v>574</v>
      </c>
      <c r="E125" t="s">
        <v>22</v>
      </c>
      <c r="F125" t="s">
        <v>91</v>
      </c>
      <c r="G125" s="57">
        <f t="shared" ca="1" si="56"/>
        <v>0.37</v>
      </c>
      <c r="H125" s="33" t="str">
        <f t="shared" ca="1" si="55"/>
        <v>BPA 2018 CTA-2045 Water Heater Demonstration Report- Winter AM impact, derated to align with WH proportion of peak load from EE study</v>
      </c>
      <c r="I125" s="38"/>
      <c r="J125" s="39">
        <v>1</v>
      </c>
      <c r="K125" s="20" t="str">
        <f t="shared" si="32"/>
        <v>ResidentialPer Customer Winter Peak Reduction (kW)</v>
      </c>
      <c r="L125" s="20" t="str">
        <f t="shared" si="33"/>
        <v>Market PotentialWA</v>
      </c>
    </row>
    <row r="126" spans="1:12" x14ac:dyDescent="0.25">
      <c r="A126" s="2" t="str">
        <f t="shared" si="30"/>
        <v>WAResidentialParent-CTA-2045 ERWHPer Customer Winter Peak Reduction (%)</v>
      </c>
      <c r="B126" t="s">
        <v>151</v>
      </c>
      <c r="C126" t="s">
        <v>13</v>
      </c>
      <c r="D126" t="s">
        <v>574</v>
      </c>
      <c r="E126" t="s">
        <v>21</v>
      </c>
      <c r="F126" t="s">
        <v>19</v>
      </c>
      <c r="G126" s="396">
        <f t="shared" ca="1" si="56"/>
        <v>0</v>
      </c>
      <c r="H126" s="33">
        <f t="shared" ca="1" si="55"/>
        <v>0</v>
      </c>
      <c r="I126" s="38"/>
      <c r="J126" s="39">
        <v>1</v>
      </c>
      <c r="K126" s="20" t="str">
        <f t="shared" si="32"/>
        <v>ResidentialPer Customer Winter Peak Reduction (%)</v>
      </c>
      <c r="L126" s="20" t="str">
        <f t="shared" si="33"/>
        <v>Market PotentialWA</v>
      </c>
    </row>
    <row r="127" spans="1:12" x14ac:dyDescent="0.25">
      <c r="A127" s="2" t="str">
        <f t="shared" si="30"/>
        <v>WAGeneral ServiceParent-CTA-2045 ERWHEvent Non-Performance Rate</v>
      </c>
      <c r="B127" t="s">
        <v>151</v>
      </c>
      <c r="C127" t="s">
        <v>232</v>
      </c>
      <c r="D127" t="s">
        <v>574</v>
      </c>
      <c r="E127" t="s">
        <v>11</v>
      </c>
      <c r="F127" t="s">
        <v>12</v>
      </c>
      <c r="G127" s="396">
        <f ca="1">IFERROR(INDEX(INDIRECT("'"&amp;D127&amp;"'!A1:T300"),MATCH(K127,INDIRECT("'"&amp;D127&amp;"'!A1:A300"),0),MATCH(L127,INDIRECT("'"&amp;D127&amp;"'!A1:T1"),0)),"")</f>
        <v>0.03</v>
      </c>
      <c r="H127" s="33">
        <f t="shared" ref="H127:H141" ca="1" si="57">IFERROR(INDEX(INDIRECT("'"&amp;D127&amp;"'!A1:T300"),MATCH(K127,INDIRECT("'"&amp;D127&amp;"'!A1:A300"),0),10),"")</f>
        <v>0</v>
      </c>
      <c r="I127" s="38"/>
      <c r="J127" s="39">
        <v>1</v>
      </c>
      <c r="K127" s="20" t="str">
        <f t="shared" si="32"/>
        <v>General ServiceEvent Non-Performance Rate</v>
      </c>
      <c r="L127" s="20" t="str">
        <f t="shared" si="33"/>
        <v>Market PotentialWA</v>
      </c>
    </row>
    <row r="128" spans="1:12" x14ac:dyDescent="0.25">
      <c r="A128" s="2" t="str">
        <f t="shared" si="30"/>
        <v>WAGeneral ServiceParent-CTA-2045 ERWHPer Customer Summer Peak Reduction (kW)</v>
      </c>
      <c r="B128" t="s">
        <v>151</v>
      </c>
      <c r="C128" t="s">
        <v>232</v>
      </c>
      <c r="D128" t="s">
        <v>574</v>
      </c>
      <c r="E128" t="s">
        <v>20</v>
      </c>
      <c r="F128" t="s">
        <v>91</v>
      </c>
      <c r="G128" s="57">
        <f ca="1">IFERROR(INDEX(INDIRECT("'"&amp;D128&amp;"'!A1:T300"),MATCH(K128,INDIRECT("'"&amp;D128&amp;"'!A1:A300"),0),MATCH(L128,INDIRECT("'"&amp;D128&amp;"'!A1:T1"),0)),"")</f>
        <v>0.4</v>
      </c>
      <c r="H128" s="33" t="str">
        <f t="shared" ca="1" si="57"/>
        <v>NWPC Electric Resistance Grid-Ready Summer/Winter Impact- General service used 2.5x of res</v>
      </c>
      <c r="I128" s="38"/>
      <c r="J128" s="39">
        <v>1</v>
      </c>
      <c r="K128" s="20" t="str">
        <f t="shared" si="32"/>
        <v>General ServicePer Customer Summer Peak Reduction (kW)</v>
      </c>
      <c r="L128" s="20" t="str">
        <f t="shared" si="33"/>
        <v>Market PotentialWA</v>
      </c>
    </row>
    <row r="129" spans="1:12" x14ac:dyDescent="0.25">
      <c r="A129" s="2" t="str">
        <f t="shared" si="30"/>
        <v>WAGeneral ServiceParent-CTA-2045 ERWHPer Customer Summer Peak Reduction (%)</v>
      </c>
      <c r="B129" t="s">
        <v>151</v>
      </c>
      <c r="C129" t="s">
        <v>232</v>
      </c>
      <c r="D129" t="s">
        <v>574</v>
      </c>
      <c r="E129" t="s">
        <v>18</v>
      </c>
      <c r="F129" t="s">
        <v>19</v>
      </c>
      <c r="G129" s="396">
        <f t="shared" ref="G129:G131" ca="1" si="58">IFERROR(INDEX(INDIRECT("'"&amp;D129&amp;"'!A1:T300"),MATCH(K129,INDIRECT("'"&amp;D129&amp;"'!A1:A300"),0),MATCH(L129,INDIRECT("'"&amp;D129&amp;"'!A1:T1"),0)),"")</f>
        <v>0</v>
      </c>
      <c r="H129" s="33">
        <f t="shared" ca="1" si="57"/>
        <v>0</v>
      </c>
      <c r="I129" s="38"/>
      <c r="J129" s="39">
        <v>1</v>
      </c>
      <c r="K129" s="20" t="str">
        <f t="shared" si="32"/>
        <v>General ServicePer Customer Summer Peak Reduction (%)</v>
      </c>
      <c r="L129" s="20" t="str">
        <f t="shared" si="33"/>
        <v>Market PotentialWA</v>
      </c>
    </row>
    <row r="130" spans="1:12" x14ac:dyDescent="0.25">
      <c r="A130" s="2" t="str">
        <f t="shared" si="30"/>
        <v>WAGeneral ServiceParent-CTA-2045 ERWHPer Customer Winter Peak Reduction (kW)</v>
      </c>
      <c r="B130" t="s">
        <v>151</v>
      </c>
      <c r="C130" t="s">
        <v>232</v>
      </c>
      <c r="D130" t="s">
        <v>574</v>
      </c>
      <c r="E130" t="s">
        <v>22</v>
      </c>
      <c r="F130" t="s">
        <v>91</v>
      </c>
      <c r="G130" s="57">
        <f t="shared" ca="1" si="58"/>
        <v>0.92500000000000004</v>
      </c>
      <c r="H130" s="33" t="str">
        <f t="shared" ca="1" si="57"/>
        <v>NWPC Electric Resistance Grid-Ready Summer/Winter Impact- General service used 2.5x of res</v>
      </c>
      <c r="I130" s="38"/>
      <c r="J130" s="39">
        <v>1</v>
      </c>
      <c r="K130" s="20" t="str">
        <f t="shared" si="32"/>
        <v>General ServicePer Customer Winter Peak Reduction (kW)</v>
      </c>
      <c r="L130" s="20" t="str">
        <f t="shared" si="33"/>
        <v>Market PotentialWA</v>
      </c>
    </row>
    <row r="131" spans="1:12" x14ac:dyDescent="0.25">
      <c r="A131" s="2" t="str">
        <f t="shared" ref="A131:A194" si="59">B131&amp;C131&amp;D131&amp;E131</f>
        <v>WAGeneral ServiceParent-CTA-2045 ERWHPer Customer Winter Peak Reduction (%)</v>
      </c>
      <c r="B131" t="s">
        <v>151</v>
      </c>
      <c r="C131" t="s">
        <v>232</v>
      </c>
      <c r="D131" t="s">
        <v>574</v>
      </c>
      <c r="E131" t="s">
        <v>21</v>
      </c>
      <c r="F131" t="s">
        <v>19</v>
      </c>
      <c r="G131" s="396">
        <f t="shared" ca="1" si="58"/>
        <v>0</v>
      </c>
      <c r="H131" s="33">
        <f t="shared" ca="1" si="57"/>
        <v>0</v>
      </c>
      <c r="I131" s="38"/>
      <c r="J131" s="39">
        <v>1</v>
      </c>
      <c r="K131" s="20" t="str">
        <f t="shared" si="32"/>
        <v>General ServicePer Customer Winter Peak Reduction (%)</v>
      </c>
      <c r="L131" s="20" t="str">
        <f t="shared" si="33"/>
        <v>Market PotentialWA</v>
      </c>
    </row>
    <row r="132" spans="1:12" x14ac:dyDescent="0.25">
      <c r="A132" s="2" t="str">
        <f t="shared" si="59"/>
        <v>WAResidentialPilot-Ancillary ERWHEvent Non-Performance Rate</v>
      </c>
      <c r="B132" t="s">
        <v>151</v>
      </c>
      <c r="C132" t="s">
        <v>13</v>
      </c>
      <c r="D132" t="s">
        <v>578</v>
      </c>
      <c r="E132" t="s">
        <v>11</v>
      </c>
      <c r="F132" t="s">
        <v>12</v>
      </c>
      <c r="G132" s="396">
        <f ca="1">IFERROR(INDEX(INDIRECT("'"&amp;D132&amp;"'!A1:T300"),MATCH(K132,INDIRECT("'"&amp;D132&amp;"'!A1:A300"),0),MATCH(L132,INDIRECT("'"&amp;D132&amp;"'!A1:T1"),0)),"")</f>
        <v>0.03</v>
      </c>
      <c r="H132" s="33" t="str">
        <f t="shared" ca="1" si="57"/>
        <v>Ability for customers to easily override event- using 3% as placeholder</v>
      </c>
      <c r="I132" s="38"/>
      <c r="J132" s="39">
        <v>1</v>
      </c>
      <c r="K132" s="20" t="str">
        <f t="shared" ref="K132:K141" si="60">C132&amp;E132</f>
        <v>ResidentialEvent Non-Performance Rate</v>
      </c>
      <c r="L132" s="20" t="str">
        <f t="shared" ref="L132:L141" si="61">$G$1&amp;B132</f>
        <v>Market PotentialWA</v>
      </c>
    </row>
    <row r="133" spans="1:12" x14ac:dyDescent="0.25">
      <c r="A133" s="2" t="str">
        <f t="shared" si="59"/>
        <v>WAResidentialPilot-Ancillary ERWHPer Customer Summer Peak Reduction (kW)</v>
      </c>
      <c r="B133" t="s">
        <v>151</v>
      </c>
      <c r="C133" t="s">
        <v>13</v>
      </c>
      <c r="D133" t="s">
        <v>578</v>
      </c>
      <c r="E133" t="s">
        <v>20</v>
      </c>
      <c r="F133" t="s">
        <v>91</v>
      </c>
      <c r="G133" s="57">
        <f ca="1">IFERROR(INDEX(INDIRECT("'"&amp;D133&amp;"'!A1:T300"),MATCH(K133,INDIRECT("'"&amp;D133&amp;"'!A1:A300"),0),MATCH(L133,INDIRECT("'"&amp;D133&amp;"'!A1:T1"),0)),"")</f>
        <v>0.16</v>
      </c>
      <c r="H133" s="33" t="str">
        <f t="shared" ca="1" si="57"/>
        <v>BPA 2018 CTA-2045 Water Heater Demonstration Report- Summer PM impact, derated to align with WH proportion of peak load from EE study</v>
      </c>
      <c r="I133" s="38"/>
      <c r="J133" s="39">
        <v>1</v>
      </c>
      <c r="K133" s="20" t="str">
        <f t="shared" si="60"/>
        <v>ResidentialPer Customer Summer Peak Reduction (kW)</v>
      </c>
      <c r="L133" s="20" t="str">
        <f t="shared" si="61"/>
        <v>Market PotentialWA</v>
      </c>
    </row>
    <row r="134" spans="1:12" x14ac:dyDescent="0.25">
      <c r="A134" s="2" t="str">
        <f t="shared" si="59"/>
        <v>WAResidentialPilot-Ancillary ERWHPer Customer Summer Peak Reduction (%)</v>
      </c>
      <c r="B134" t="s">
        <v>151</v>
      </c>
      <c r="C134" t="s">
        <v>13</v>
      </c>
      <c r="D134" t="s">
        <v>578</v>
      </c>
      <c r="E134" t="s">
        <v>18</v>
      </c>
      <c r="F134" t="s">
        <v>19</v>
      </c>
      <c r="G134" s="396">
        <f t="shared" ref="G134:G136" ca="1" si="62">IFERROR(INDEX(INDIRECT("'"&amp;D134&amp;"'!A1:T300"),MATCH(K134,INDIRECT("'"&amp;D134&amp;"'!A1:A300"),0),MATCH(L134,INDIRECT("'"&amp;D134&amp;"'!A1:T1"),0)),"")</f>
        <v>0</v>
      </c>
      <c r="H134" s="33">
        <f t="shared" ca="1" si="57"/>
        <v>0</v>
      </c>
      <c r="I134" s="38"/>
      <c r="J134" s="39">
        <v>1</v>
      </c>
      <c r="K134" s="20" t="str">
        <f t="shared" si="60"/>
        <v>ResidentialPer Customer Summer Peak Reduction (%)</v>
      </c>
      <c r="L134" s="20" t="str">
        <f t="shared" si="61"/>
        <v>Market PotentialWA</v>
      </c>
    </row>
    <row r="135" spans="1:12" x14ac:dyDescent="0.25">
      <c r="A135" s="2" t="str">
        <f t="shared" si="59"/>
        <v>WAResidentialPilot-Ancillary ERWHPer Customer Winter Peak Reduction (kW)</v>
      </c>
      <c r="B135" t="s">
        <v>151</v>
      </c>
      <c r="C135" t="s">
        <v>13</v>
      </c>
      <c r="D135" t="s">
        <v>578</v>
      </c>
      <c r="E135" t="s">
        <v>22</v>
      </c>
      <c r="F135" t="s">
        <v>91</v>
      </c>
      <c r="G135" s="57">
        <f t="shared" ca="1" si="62"/>
        <v>0.37</v>
      </c>
      <c r="H135" s="33" t="str">
        <f t="shared" ca="1" si="57"/>
        <v>BPA 2018 CTA-2045 Water Heater Demonstration Report- Winter AM impact, derated to align with WH proportion of peak load from EE study</v>
      </c>
      <c r="I135" s="38"/>
      <c r="J135" s="39">
        <v>1</v>
      </c>
      <c r="K135" s="20" t="str">
        <f t="shared" si="60"/>
        <v>ResidentialPer Customer Winter Peak Reduction (kW)</v>
      </c>
      <c r="L135" s="20" t="str">
        <f t="shared" si="61"/>
        <v>Market PotentialWA</v>
      </c>
    </row>
    <row r="136" spans="1:12" x14ac:dyDescent="0.25">
      <c r="A136" s="2" t="str">
        <f t="shared" si="59"/>
        <v>WAResidentialPilot-Ancillary ERWHPer Customer Winter Peak Reduction (%)</v>
      </c>
      <c r="B136" t="s">
        <v>151</v>
      </c>
      <c r="C136" t="s">
        <v>13</v>
      </c>
      <c r="D136" t="s">
        <v>578</v>
      </c>
      <c r="E136" t="s">
        <v>21</v>
      </c>
      <c r="F136" t="s">
        <v>19</v>
      </c>
      <c r="G136" s="396">
        <f t="shared" ca="1" si="62"/>
        <v>0</v>
      </c>
      <c r="H136" s="33">
        <f t="shared" ca="1" si="57"/>
        <v>0</v>
      </c>
      <c r="I136" s="38"/>
      <c r="J136" s="39">
        <v>1</v>
      </c>
      <c r="K136" s="20" t="str">
        <f t="shared" si="60"/>
        <v>ResidentialPer Customer Winter Peak Reduction (%)</v>
      </c>
      <c r="L136" s="20" t="str">
        <f t="shared" si="61"/>
        <v>Market PotentialWA</v>
      </c>
    </row>
    <row r="137" spans="1:12" x14ac:dyDescent="0.25">
      <c r="A137" s="2" t="str">
        <f t="shared" si="59"/>
        <v>WAGeneral ServicePilot-Ancillary ERWHEvent Non-Performance Rate</v>
      </c>
      <c r="B137" t="s">
        <v>151</v>
      </c>
      <c r="C137" t="s">
        <v>232</v>
      </c>
      <c r="D137" t="s">
        <v>578</v>
      </c>
      <c r="E137" t="s">
        <v>11</v>
      </c>
      <c r="F137" t="s">
        <v>12</v>
      </c>
      <c r="G137" s="396">
        <f ca="1">IFERROR(INDEX(INDIRECT("'"&amp;D137&amp;"'!A1:T300"),MATCH(K137,INDIRECT("'"&amp;D137&amp;"'!A1:A300"),0),MATCH(L137,INDIRECT("'"&amp;D137&amp;"'!A1:T1"),0)),"")</f>
        <v>0.03</v>
      </c>
      <c r="H137" s="33">
        <f t="shared" ca="1" si="57"/>
        <v>0</v>
      </c>
      <c r="I137" s="38"/>
      <c r="J137" s="39">
        <v>1</v>
      </c>
      <c r="K137" s="20" t="str">
        <f t="shared" si="60"/>
        <v>General ServiceEvent Non-Performance Rate</v>
      </c>
      <c r="L137" s="20" t="str">
        <f t="shared" si="61"/>
        <v>Market PotentialWA</v>
      </c>
    </row>
    <row r="138" spans="1:12" x14ac:dyDescent="0.25">
      <c r="A138" s="2" t="str">
        <f t="shared" si="59"/>
        <v>WAGeneral ServicePilot-Ancillary ERWHPer Customer Summer Peak Reduction (kW)</v>
      </c>
      <c r="B138" t="s">
        <v>151</v>
      </c>
      <c r="C138" t="s">
        <v>232</v>
      </c>
      <c r="D138" t="s">
        <v>578</v>
      </c>
      <c r="E138" t="s">
        <v>20</v>
      </c>
      <c r="F138" t="s">
        <v>91</v>
      </c>
      <c r="G138" s="57">
        <f ca="1">IFERROR(INDEX(INDIRECT("'"&amp;D138&amp;"'!A1:T300"),MATCH(K138,INDIRECT("'"&amp;D138&amp;"'!A1:A300"),0),MATCH(L138,INDIRECT("'"&amp;D138&amp;"'!A1:T1"),0)),"")</f>
        <v>0.4</v>
      </c>
      <c r="H138" s="33" t="str">
        <f t="shared" ca="1" si="57"/>
        <v>NWPC Electric Resistance Grid-Ready Summer/Winter Impact- General service used 2.5x of res</v>
      </c>
      <c r="I138" s="38"/>
      <c r="J138" s="39">
        <v>1</v>
      </c>
      <c r="K138" s="20" t="str">
        <f t="shared" si="60"/>
        <v>General ServicePer Customer Summer Peak Reduction (kW)</v>
      </c>
      <c r="L138" s="20" t="str">
        <f t="shared" si="61"/>
        <v>Market PotentialWA</v>
      </c>
    </row>
    <row r="139" spans="1:12" x14ac:dyDescent="0.25">
      <c r="A139" s="2" t="str">
        <f t="shared" si="59"/>
        <v>WAGeneral ServicePilot-Ancillary ERWHPer Customer Summer Peak Reduction (%)</v>
      </c>
      <c r="B139" t="s">
        <v>151</v>
      </c>
      <c r="C139" t="s">
        <v>232</v>
      </c>
      <c r="D139" t="s">
        <v>578</v>
      </c>
      <c r="E139" t="s">
        <v>18</v>
      </c>
      <c r="F139" t="s">
        <v>19</v>
      </c>
      <c r="G139" s="396">
        <f t="shared" ref="G139:G141" ca="1" si="63">IFERROR(INDEX(INDIRECT("'"&amp;D139&amp;"'!A1:T300"),MATCH(K139,INDIRECT("'"&amp;D139&amp;"'!A1:A300"),0),MATCH(L139,INDIRECT("'"&amp;D139&amp;"'!A1:T1"),0)),"")</f>
        <v>0</v>
      </c>
      <c r="H139" s="33">
        <f t="shared" ca="1" si="57"/>
        <v>0</v>
      </c>
      <c r="I139" s="38"/>
      <c r="J139" s="39">
        <v>1</v>
      </c>
      <c r="K139" s="20" t="str">
        <f t="shared" si="60"/>
        <v>General ServicePer Customer Summer Peak Reduction (%)</v>
      </c>
      <c r="L139" s="20" t="str">
        <f t="shared" si="61"/>
        <v>Market PotentialWA</v>
      </c>
    </row>
    <row r="140" spans="1:12" x14ac:dyDescent="0.25">
      <c r="A140" s="2" t="str">
        <f t="shared" si="59"/>
        <v>WAGeneral ServicePilot-Ancillary ERWHPer Customer Winter Peak Reduction (kW)</v>
      </c>
      <c r="B140" t="s">
        <v>151</v>
      </c>
      <c r="C140" t="s">
        <v>232</v>
      </c>
      <c r="D140" t="s">
        <v>578</v>
      </c>
      <c r="E140" t="s">
        <v>22</v>
      </c>
      <c r="F140" t="s">
        <v>91</v>
      </c>
      <c r="G140" s="57">
        <f t="shared" ca="1" si="63"/>
        <v>0.92500000000000004</v>
      </c>
      <c r="H140" s="33" t="str">
        <f t="shared" ca="1" si="57"/>
        <v>NWPC Electric Resistance Grid-Ready Summer/Winter Impact- General service used 2.5x of res</v>
      </c>
      <c r="I140" s="38"/>
      <c r="J140" s="39">
        <v>1</v>
      </c>
      <c r="K140" s="20" t="str">
        <f t="shared" si="60"/>
        <v>General ServicePer Customer Winter Peak Reduction (kW)</v>
      </c>
      <c r="L140" s="20" t="str">
        <f t="shared" si="61"/>
        <v>Market PotentialWA</v>
      </c>
    </row>
    <row r="141" spans="1:12" x14ac:dyDescent="0.25">
      <c r="A141" s="2" t="str">
        <f t="shared" si="59"/>
        <v>WAGeneral ServicePilot-Ancillary ERWHPer Customer Winter Peak Reduction (%)</v>
      </c>
      <c r="B141" t="s">
        <v>151</v>
      </c>
      <c r="C141" t="s">
        <v>232</v>
      </c>
      <c r="D141" t="s">
        <v>578</v>
      </c>
      <c r="E141" t="s">
        <v>21</v>
      </c>
      <c r="F141" t="s">
        <v>19</v>
      </c>
      <c r="G141" s="396">
        <f t="shared" ca="1" si="63"/>
        <v>0</v>
      </c>
      <c r="H141" s="33">
        <f t="shared" ca="1" si="57"/>
        <v>0</v>
      </c>
      <c r="I141" s="38"/>
      <c r="J141" s="39">
        <v>1</v>
      </c>
      <c r="K141" s="20" t="str">
        <f t="shared" si="60"/>
        <v>General ServicePer Customer Winter Peak Reduction (%)</v>
      </c>
      <c r="L141" s="20" t="str">
        <f t="shared" si="61"/>
        <v>Market PotentialWA</v>
      </c>
    </row>
    <row r="142" spans="1:12" x14ac:dyDescent="0.25">
      <c r="A142" s="2" t="str">
        <f t="shared" si="59"/>
        <v>WAResidentialParent-Ancillary ERWHEvent Non-Performance Rate</v>
      </c>
      <c r="B142" t="s">
        <v>151</v>
      </c>
      <c r="C142" t="s">
        <v>13</v>
      </c>
      <c r="D142" t="s">
        <v>576</v>
      </c>
      <c r="E142" t="s">
        <v>11</v>
      </c>
      <c r="F142" t="s">
        <v>12</v>
      </c>
      <c r="G142" s="396">
        <f ca="1">IFERROR(INDEX(INDIRECT("'"&amp;D142&amp;"'!A1:T300"),MATCH(K142,INDIRECT("'"&amp;D142&amp;"'!A1:A300"),0),MATCH(L142,INDIRECT("'"&amp;D142&amp;"'!A1:T1"),0)),"")</f>
        <v>0.03</v>
      </c>
      <c r="H142" s="33" t="str">
        <f t="shared" ref="H142:H146" ca="1" si="64">IFERROR(INDEX(INDIRECT("'"&amp;D142&amp;"'!A1:T300"),MATCH(K142,INDIRECT("'"&amp;D142&amp;"'!A1:A300"),0),10),"")</f>
        <v>Ability for customers to easily override event- using 3% as placeholder</v>
      </c>
      <c r="I142" s="38"/>
      <c r="J142" s="39">
        <v>1</v>
      </c>
      <c r="K142" s="20" t="str">
        <f t="shared" si="32"/>
        <v>ResidentialEvent Non-Performance Rate</v>
      </c>
      <c r="L142" s="20" t="str">
        <f t="shared" si="33"/>
        <v>Market PotentialWA</v>
      </c>
    </row>
    <row r="143" spans="1:12" x14ac:dyDescent="0.25">
      <c r="A143" s="2" t="str">
        <f t="shared" si="59"/>
        <v>WAResidentialParent-Ancillary ERWHPer Customer Summer Peak Reduction (kW)</v>
      </c>
      <c r="B143" t="s">
        <v>151</v>
      </c>
      <c r="C143" t="s">
        <v>13</v>
      </c>
      <c r="D143" t="s">
        <v>576</v>
      </c>
      <c r="E143" t="s">
        <v>20</v>
      </c>
      <c r="F143" t="s">
        <v>91</v>
      </c>
      <c r="G143" s="57">
        <f ca="1">IFERROR(INDEX(INDIRECT("'"&amp;D143&amp;"'!A1:T300"),MATCH(K143,INDIRECT("'"&amp;D143&amp;"'!A1:A300"),0),MATCH(L143,INDIRECT("'"&amp;D143&amp;"'!A1:T1"),0)),"")</f>
        <v>0.16</v>
      </c>
      <c r="H143" s="33" t="str">
        <f t="shared" ca="1" si="64"/>
        <v>BPA 2018 CTA-2045 Water Heater Demonstration Report- Summer PM impact, derated to align with WH proportion of peak load from EE study</v>
      </c>
      <c r="I143" s="38"/>
      <c r="J143" s="39">
        <v>1</v>
      </c>
      <c r="K143" s="20" t="str">
        <f t="shared" si="32"/>
        <v>ResidentialPer Customer Summer Peak Reduction (kW)</v>
      </c>
      <c r="L143" s="20" t="str">
        <f t="shared" si="33"/>
        <v>Market PotentialWA</v>
      </c>
    </row>
    <row r="144" spans="1:12" x14ac:dyDescent="0.25">
      <c r="A144" s="2" t="str">
        <f t="shared" si="59"/>
        <v>WAResidentialParent-Ancillary ERWHPer Customer Summer Peak Reduction (%)</v>
      </c>
      <c r="B144" t="s">
        <v>151</v>
      </c>
      <c r="C144" t="s">
        <v>13</v>
      </c>
      <c r="D144" t="s">
        <v>576</v>
      </c>
      <c r="E144" t="s">
        <v>18</v>
      </c>
      <c r="F144" t="s">
        <v>19</v>
      </c>
      <c r="G144" s="396">
        <f t="shared" ref="G144:G146" ca="1" si="65">IFERROR(INDEX(INDIRECT("'"&amp;D144&amp;"'!A1:T300"),MATCH(K144,INDIRECT("'"&amp;D144&amp;"'!A1:A300"),0),MATCH(L144,INDIRECT("'"&amp;D144&amp;"'!A1:T1"),0)),"")</f>
        <v>0</v>
      </c>
      <c r="H144" s="33">
        <f t="shared" ca="1" si="64"/>
        <v>0</v>
      </c>
      <c r="I144" s="38"/>
      <c r="J144" s="39">
        <v>1</v>
      </c>
      <c r="K144" s="20" t="str">
        <f t="shared" si="32"/>
        <v>ResidentialPer Customer Summer Peak Reduction (%)</v>
      </c>
      <c r="L144" s="20" t="str">
        <f t="shared" si="33"/>
        <v>Market PotentialWA</v>
      </c>
    </row>
    <row r="145" spans="1:12" x14ac:dyDescent="0.25">
      <c r="A145" s="2" t="str">
        <f t="shared" si="59"/>
        <v>WAResidentialParent-Ancillary ERWHPer Customer Winter Peak Reduction (kW)</v>
      </c>
      <c r="B145" t="s">
        <v>151</v>
      </c>
      <c r="C145" t="s">
        <v>13</v>
      </c>
      <c r="D145" t="s">
        <v>576</v>
      </c>
      <c r="E145" t="s">
        <v>22</v>
      </c>
      <c r="F145" t="s">
        <v>91</v>
      </c>
      <c r="G145" s="57">
        <f t="shared" ca="1" si="65"/>
        <v>0.37</v>
      </c>
      <c r="H145" s="33" t="str">
        <f t="shared" ca="1" si="64"/>
        <v>BPA 2018 CTA-2045 Water Heater Demonstration Report- Winter AM impact, derated to align with WH proportion of peak load from EE study</v>
      </c>
      <c r="I145" s="38"/>
      <c r="J145" s="39">
        <v>1</v>
      </c>
      <c r="K145" s="20" t="str">
        <f t="shared" si="32"/>
        <v>ResidentialPer Customer Winter Peak Reduction (kW)</v>
      </c>
      <c r="L145" s="20" t="str">
        <f t="shared" si="33"/>
        <v>Market PotentialWA</v>
      </c>
    </row>
    <row r="146" spans="1:12" x14ac:dyDescent="0.25">
      <c r="A146" s="2" t="str">
        <f t="shared" si="59"/>
        <v>WAResidentialParent-Ancillary ERWHPer Customer Winter Peak Reduction (%)</v>
      </c>
      <c r="B146" t="s">
        <v>151</v>
      </c>
      <c r="C146" t="s">
        <v>13</v>
      </c>
      <c r="D146" t="s">
        <v>576</v>
      </c>
      <c r="E146" t="s">
        <v>21</v>
      </c>
      <c r="F146" t="s">
        <v>19</v>
      </c>
      <c r="G146" s="396">
        <f t="shared" ca="1" si="65"/>
        <v>0</v>
      </c>
      <c r="H146" s="33">
        <f t="shared" ca="1" si="64"/>
        <v>0</v>
      </c>
      <c r="I146" s="38"/>
      <c r="J146" s="39">
        <v>1</v>
      </c>
      <c r="K146" s="20" t="str">
        <f t="shared" si="32"/>
        <v>ResidentialPer Customer Winter Peak Reduction (%)</v>
      </c>
      <c r="L146" s="20" t="str">
        <f t="shared" si="33"/>
        <v>Market PotentialWA</v>
      </c>
    </row>
    <row r="147" spans="1:12" x14ac:dyDescent="0.25">
      <c r="A147" s="2" t="str">
        <f t="shared" si="59"/>
        <v>WAGeneral ServiceParent-Ancillary ERWHEvent Non-Performance Rate</v>
      </c>
      <c r="B147" t="s">
        <v>151</v>
      </c>
      <c r="C147" t="s">
        <v>232</v>
      </c>
      <c r="D147" t="s">
        <v>576</v>
      </c>
      <c r="E147" t="s">
        <v>11</v>
      </c>
      <c r="F147" t="s">
        <v>12</v>
      </c>
      <c r="G147" s="396">
        <f ca="1">IFERROR(INDEX(INDIRECT("'"&amp;D147&amp;"'!A1:T300"),MATCH(K147,INDIRECT("'"&amp;D147&amp;"'!A1:A300"),0),MATCH(L147,INDIRECT("'"&amp;D147&amp;"'!A1:T1"),0)),"")</f>
        <v>0.03</v>
      </c>
      <c r="H147" s="33">
        <f t="shared" ref="H147:H151" ca="1" si="66">IFERROR(INDEX(INDIRECT("'"&amp;D147&amp;"'!A1:T300"),MATCH(K147,INDIRECT("'"&amp;D147&amp;"'!A1:A300"),0),10),"")</f>
        <v>0</v>
      </c>
      <c r="I147" s="38"/>
      <c r="J147" s="39">
        <v>1</v>
      </c>
      <c r="K147" s="20" t="str">
        <f t="shared" si="32"/>
        <v>General ServiceEvent Non-Performance Rate</v>
      </c>
      <c r="L147" s="20" t="str">
        <f t="shared" si="33"/>
        <v>Market PotentialWA</v>
      </c>
    </row>
    <row r="148" spans="1:12" x14ac:dyDescent="0.25">
      <c r="A148" s="2" t="str">
        <f t="shared" si="59"/>
        <v>WAGeneral ServiceParent-Ancillary ERWHPer Customer Summer Peak Reduction (kW)</v>
      </c>
      <c r="B148" t="s">
        <v>151</v>
      </c>
      <c r="C148" t="s">
        <v>232</v>
      </c>
      <c r="D148" t="s">
        <v>576</v>
      </c>
      <c r="E148" t="s">
        <v>20</v>
      </c>
      <c r="F148" t="s">
        <v>91</v>
      </c>
      <c r="G148" s="57">
        <f ca="1">IFERROR(INDEX(INDIRECT("'"&amp;D148&amp;"'!A1:T300"),MATCH(K148,INDIRECT("'"&amp;D148&amp;"'!A1:A300"),0),MATCH(L148,INDIRECT("'"&amp;D148&amp;"'!A1:T1"),0)),"")</f>
        <v>0.4</v>
      </c>
      <c r="H148" s="33" t="str">
        <f t="shared" ca="1" si="66"/>
        <v>NWPC Electric Resistance Grid-Ready Summer/Winter Impact- General service used 2.5x of res</v>
      </c>
      <c r="I148" s="38"/>
      <c r="J148" s="39">
        <v>1</v>
      </c>
      <c r="K148" s="20" t="str">
        <f t="shared" si="32"/>
        <v>General ServicePer Customer Summer Peak Reduction (kW)</v>
      </c>
      <c r="L148" s="20" t="str">
        <f t="shared" si="33"/>
        <v>Market PotentialWA</v>
      </c>
    </row>
    <row r="149" spans="1:12" x14ac:dyDescent="0.25">
      <c r="A149" s="2" t="str">
        <f t="shared" si="59"/>
        <v>WAGeneral ServiceParent-Ancillary ERWHPer Customer Summer Peak Reduction (%)</v>
      </c>
      <c r="B149" t="s">
        <v>151</v>
      </c>
      <c r="C149" t="s">
        <v>232</v>
      </c>
      <c r="D149" t="s">
        <v>576</v>
      </c>
      <c r="E149" t="s">
        <v>18</v>
      </c>
      <c r="F149" t="s">
        <v>19</v>
      </c>
      <c r="G149" s="396">
        <f t="shared" ref="G149:G151" ca="1" si="67">IFERROR(INDEX(INDIRECT("'"&amp;D149&amp;"'!A1:T300"),MATCH(K149,INDIRECT("'"&amp;D149&amp;"'!A1:A300"),0),MATCH(L149,INDIRECT("'"&amp;D149&amp;"'!A1:T1"),0)),"")</f>
        <v>0</v>
      </c>
      <c r="H149" s="33">
        <f t="shared" ca="1" si="66"/>
        <v>0</v>
      </c>
      <c r="I149" s="38"/>
      <c r="J149" s="39">
        <v>1</v>
      </c>
      <c r="K149" s="20" t="str">
        <f t="shared" si="32"/>
        <v>General ServicePer Customer Summer Peak Reduction (%)</v>
      </c>
      <c r="L149" s="20" t="str">
        <f t="shared" si="33"/>
        <v>Market PotentialWA</v>
      </c>
    </row>
    <row r="150" spans="1:12" x14ac:dyDescent="0.25">
      <c r="A150" s="2" t="str">
        <f t="shared" si="59"/>
        <v>WAGeneral ServiceParent-Ancillary ERWHPer Customer Winter Peak Reduction (kW)</v>
      </c>
      <c r="B150" t="s">
        <v>151</v>
      </c>
      <c r="C150" t="s">
        <v>232</v>
      </c>
      <c r="D150" t="s">
        <v>576</v>
      </c>
      <c r="E150" t="s">
        <v>22</v>
      </c>
      <c r="F150" t="s">
        <v>91</v>
      </c>
      <c r="G150" s="57">
        <f t="shared" ca="1" si="67"/>
        <v>0.92500000000000004</v>
      </c>
      <c r="H150" s="33" t="str">
        <f t="shared" ca="1" si="66"/>
        <v>NWPC Electric Resistance Grid-Ready Summer/Winter Impact- General service used 2.5x of res</v>
      </c>
      <c r="I150" s="38"/>
      <c r="J150" s="39">
        <v>1</v>
      </c>
      <c r="K150" s="20" t="str">
        <f t="shared" si="32"/>
        <v>General ServicePer Customer Winter Peak Reduction (kW)</v>
      </c>
      <c r="L150" s="20" t="str">
        <f t="shared" si="33"/>
        <v>Market PotentialWA</v>
      </c>
    </row>
    <row r="151" spans="1:12" x14ac:dyDescent="0.25">
      <c r="A151" s="2" t="str">
        <f t="shared" si="59"/>
        <v>WAGeneral ServiceParent-Ancillary ERWHPer Customer Winter Peak Reduction (%)</v>
      </c>
      <c r="B151" t="s">
        <v>151</v>
      </c>
      <c r="C151" t="s">
        <v>232</v>
      </c>
      <c r="D151" t="s">
        <v>576</v>
      </c>
      <c r="E151" t="s">
        <v>21</v>
      </c>
      <c r="F151" t="s">
        <v>19</v>
      </c>
      <c r="G151" s="396">
        <f t="shared" ca="1" si="67"/>
        <v>0</v>
      </c>
      <c r="H151" s="33">
        <f t="shared" ca="1" si="66"/>
        <v>0</v>
      </c>
      <c r="I151" s="38"/>
      <c r="J151" s="39">
        <v>1</v>
      </c>
      <c r="K151" s="20" t="str">
        <f t="shared" si="32"/>
        <v>General ServicePer Customer Winter Peak Reduction (%)</v>
      </c>
      <c r="L151" s="20" t="str">
        <f t="shared" si="33"/>
        <v>Market PotentialWA</v>
      </c>
    </row>
    <row r="152" spans="1:12" x14ac:dyDescent="0.25">
      <c r="A152" s="2" t="str">
        <f t="shared" si="59"/>
        <v>WAResidentialDLC Smart AppliancesEvent Non-Performance Rate</v>
      </c>
      <c r="B152" t="s">
        <v>151</v>
      </c>
      <c r="C152" t="s">
        <v>13</v>
      </c>
      <c r="D152" t="s">
        <v>16</v>
      </c>
      <c r="E152" t="s">
        <v>11</v>
      </c>
      <c r="F152" t="s">
        <v>12</v>
      </c>
      <c r="G152" s="396">
        <f ca="1">IFERROR(INDEX(INDIRECT("'"&amp;D152&amp;"'!A1:T300"),MATCH(K152,INDIRECT("'"&amp;D152&amp;"'!A1:A300"),0),MATCH(L152,INDIRECT("'"&amp;D152&amp;"'!A1:T1"),0)),"")</f>
        <v>0</v>
      </c>
      <c r="H152" s="33">
        <f t="shared" ref="H152:H156" ca="1" si="68">IFERROR(INDEX(INDIRECT("'"&amp;D152&amp;"'!A1:T300"),MATCH(K152,INDIRECT("'"&amp;D152&amp;"'!A1:A300"),0),10),"")</f>
        <v>0</v>
      </c>
      <c r="I152" s="38"/>
      <c r="J152" s="39">
        <v>1</v>
      </c>
      <c r="K152" s="20" t="str">
        <f t="shared" si="32"/>
        <v>ResidentialEvent Non-Performance Rate</v>
      </c>
      <c r="L152" s="20" t="str">
        <f t="shared" si="33"/>
        <v>Market PotentialWA</v>
      </c>
    </row>
    <row r="153" spans="1:12" x14ac:dyDescent="0.25">
      <c r="A153" s="2" t="str">
        <f t="shared" si="59"/>
        <v>WAResidentialDLC Smart AppliancesPer Customer Summer Peak Reduction (kW)</v>
      </c>
      <c r="B153" t="s">
        <v>151</v>
      </c>
      <c r="C153" t="s">
        <v>13</v>
      </c>
      <c r="D153" t="s">
        <v>16</v>
      </c>
      <c r="E153" t="s">
        <v>20</v>
      </c>
      <c r="F153" t="s">
        <v>91</v>
      </c>
      <c r="G153" s="57">
        <f ca="1">IFERROR(INDEX(INDIRECT("'"&amp;D153&amp;"'!A1:T300"),MATCH(K153,INDIRECT("'"&amp;D153&amp;"'!A1:A300"),0),MATCH(L153,INDIRECT("'"&amp;D153&amp;"'!A1:T1"),0)),"")</f>
        <v>0.14000000000000001</v>
      </c>
      <c r="H153" s="33" t="str">
        <f t="shared" ca="1" si="68"/>
        <v>Ghatikar, Rish. Demand Response Automation in Appliance and Equipment. Lawrence Berkley National Laboratory, 2015. Web. http://docketpublic.energy.ca.gov/PublicDocuments/15-IEPR-05/TN205072_20150618T110004_Demand_Response_Automation_in_Appliances_and_Equipment.pptx kw @ meter values= 0.14 for summer and winter</v>
      </c>
      <c r="I153" s="38"/>
      <c r="J153" s="39">
        <v>1</v>
      </c>
      <c r="K153" s="20" t="str">
        <f t="shared" si="32"/>
        <v>ResidentialPer Customer Summer Peak Reduction (kW)</v>
      </c>
      <c r="L153" s="20" t="str">
        <f t="shared" si="33"/>
        <v>Market PotentialWA</v>
      </c>
    </row>
    <row r="154" spans="1:12" x14ac:dyDescent="0.25">
      <c r="A154" s="2" t="str">
        <f t="shared" si="59"/>
        <v>WAResidentialDLC Smart AppliancesPer Customer Summer Peak Reduction (%)</v>
      </c>
      <c r="B154" t="s">
        <v>151</v>
      </c>
      <c r="C154" t="s">
        <v>13</v>
      </c>
      <c r="D154" t="s">
        <v>16</v>
      </c>
      <c r="E154" t="s">
        <v>18</v>
      </c>
      <c r="F154" t="s">
        <v>19</v>
      </c>
      <c r="G154" s="396">
        <f t="shared" ref="G154:G156" ca="1" si="69">IFERROR(INDEX(INDIRECT("'"&amp;D154&amp;"'!A1:T300"),MATCH(K154,INDIRECT("'"&amp;D154&amp;"'!A1:A300"),0),MATCH(L154,INDIRECT("'"&amp;D154&amp;"'!A1:T1"),0)),"")</f>
        <v>0</v>
      </c>
      <c r="H154" s="33">
        <f t="shared" ca="1" si="68"/>
        <v>0</v>
      </c>
      <c r="I154" s="38"/>
      <c r="J154" s="39">
        <v>1</v>
      </c>
      <c r="K154" s="20" t="str">
        <f t="shared" si="32"/>
        <v>ResidentialPer Customer Summer Peak Reduction (%)</v>
      </c>
      <c r="L154" s="20" t="str">
        <f t="shared" si="33"/>
        <v>Market PotentialWA</v>
      </c>
    </row>
    <row r="155" spans="1:12" x14ac:dyDescent="0.25">
      <c r="A155" s="2" t="str">
        <f t="shared" si="59"/>
        <v>WAResidentialDLC Smart AppliancesPer Customer Winter Peak Reduction (kW)</v>
      </c>
      <c r="B155" t="s">
        <v>151</v>
      </c>
      <c r="C155" t="s">
        <v>13</v>
      </c>
      <c r="D155" t="s">
        <v>16</v>
      </c>
      <c r="E155" t="s">
        <v>22</v>
      </c>
      <c r="F155" t="s">
        <v>91</v>
      </c>
      <c r="G155" s="57">
        <f t="shared" ca="1" si="69"/>
        <v>0.14000000000000001</v>
      </c>
      <c r="H155" s="33" t="str">
        <f t="shared" ca="1" si="68"/>
        <v>Ghatikar, Rish. Demand Response Automation in Appliance and Equipment. Lawrence Berkley National Laboratory, 2015. Web. http://docketpublic.energy.ca.gov/PublicDocuments/15-IEPR-05/TN205072_20150618T110004_Demand_Response_Automation_in_Appliances_and_Equipment.pptx kw @ meter values= 0.14 for summer and winter</v>
      </c>
      <c r="I155" s="38"/>
      <c r="J155" s="39">
        <v>1</v>
      </c>
      <c r="K155" s="20" t="str">
        <f t="shared" si="32"/>
        <v>ResidentialPer Customer Winter Peak Reduction (kW)</v>
      </c>
      <c r="L155" s="20" t="str">
        <f t="shared" si="33"/>
        <v>Market PotentialWA</v>
      </c>
    </row>
    <row r="156" spans="1:12" x14ac:dyDescent="0.25">
      <c r="A156" s="2" t="str">
        <f t="shared" si="59"/>
        <v>WAResidentialDLC Smart AppliancesPer Customer Winter Peak Reduction (%)</v>
      </c>
      <c r="B156" t="s">
        <v>151</v>
      </c>
      <c r="C156" t="s">
        <v>13</v>
      </c>
      <c r="D156" t="s">
        <v>16</v>
      </c>
      <c r="E156" t="s">
        <v>21</v>
      </c>
      <c r="F156" t="s">
        <v>19</v>
      </c>
      <c r="G156" s="396">
        <f t="shared" ca="1" si="69"/>
        <v>0</v>
      </c>
      <c r="H156" s="33">
        <f t="shared" ca="1" si="68"/>
        <v>0</v>
      </c>
      <c r="I156" s="38"/>
      <c r="J156" s="39">
        <v>1</v>
      </c>
      <c r="K156" s="20" t="str">
        <f t="shared" si="32"/>
        <v>ResidentialPer Customer Winter Peak Reduction (%)</v>
      </c>
      <c r="L156" s="20" t="str">
        <f t="shared" si="33"/>
        <v>Market PotentialWA</v>
      </c>
    </row>
    <row r="157" spans="1:12" x14ac:dyDescent="0.25">
      <c r="A157" s="2" t="str">
        <f t="shared" si="59"/>
        <v>WAGeneral ServiceDLC Smart AppliancesEvent Non-Performance Rate</v>
      </c>
      <c r="B157" t="s">
        <v>151</v>
      </c>
      <c r="C157" t="s">
        <v>232</v>
      </c>
      <c r="D157" t="s">
        <v>16</v>
      </c>
      <c r="E157" t="s">
        <v>11</v>
      </c>
      <c r="F157" t="s">
        <v>12</v>
      </c>
      <c r="G157" s="396">
        <f ca="1">IFERROR(INDEX(INDIRECT("'"&amp;D157&amp;"'!A1:T300"),MATCH(K157,INDIRECT("'"&amp;D157&amp;"'!A1:A300"),0),MATCH(L157,INDIRECT("'"&amp;D157&amp;"'!A1:T1"),0)),"")</f>
        <v>0</v>
      </c>
      <c r="H157" s="33">
        <f t="shared" ref="H157:H166" ca="1" si="70">IFERROR(INDEX(INDIRECT("'"&amp;D157&amp;"'!A1:T300"),MATCH(K157,INDIRECT("'"&amp;D157&amp;"'!A1:A300"),0),10),"")</f>
        <v>0</v>
      </c>
      <c r="I157" s="38"/>
      <c r="J157" s="39">
        <v>1</v>
      </c>
      <c r="K157" s="20" t="str">
        <f t="shared" si="32"/>
        <v>General ServiceEvent Non-Performance Rate</v>
      </c>
      <c r="L157" s="20" t="str">
        <f t="shared" si="33"/>
        <v>Market PotentialWA</v>
      </c>
    </row>
    <row r="158" spans="1:12" x14ac:dyDescent="0.25">
      <c r="A158" s="2" t="str">
        <f t="shared" si="59"/>
        <v>WAGeneral ServiceDLC Smart AppliancesPer Customer Summer Peak Reduction (kW)</v>
      </c>
      <c r="B158" t="s">
        <v>151</v>
      </c>
      <c r="C158" t="s">
        <v>232</v>
      </c>
      <c r="D158" t="s">
        <v>16</v>
      </c>
      <c r="E158" t="s">
        <v>20</v>
      </c>
      <c r="F158" t="s">
        <v>91</v>
      </c>
      <c r="G158" s="57">
        <f ca="1">IFERROR(INDEX(INDIRECT("'"&amp;D158&amp;"'!A1:T300"),MATCH(K158,INDIRECT("'"&amp;D158&amp;"'!A1:A300"),0),MATCH(L158,INDIRECT("'"&amp;D158&amp;"'!A1:T1"),0)),"")</f>
        <v>0.14000000000000001</v>
      </c>
      <c r="H158" s="33" t="str">
        <f t="shared" ca="1" si="70"/>
        <v>Ghatikar, Rish. Demand Response Automation in Appliance and Equipment. Lawrence Berkley National Laboratory, 2015. Web. http://docketpublic.energy.ca.gov/PublicDocuments/15-IEPR-05/TN205072_20150618T110004_Demand_Response_Automation_in_Appliances_and_Equipment.pptx kw @ meter values= 0.14 for summer and winter</v>
      </c>
      <c r="I158" s="38"/>
      <c r="J158" s="39">
        <v>1</v>
      </c>
      <c r="K158" s="20" t="str">
        <f t="shared" si="32"/>
        <v>General ServicePer Customer Summer Peak Reduction (kW)</v>
      </c>
      <c r="L158" s="20" t="str">
        <f t="shared" si="33"/>
        <v>Market PotentialWA</v>
      </c>
    </row>
    <row r="159" spans="1:12" x14ac:dyDescent="0.25">
      <c r="A159" s="2" t="str">
        <f t="shared" si="59"/>
        <v>WAGeneral ServiceDLC Smart AppliancesPer Customer Summer Peak Reduction (%)</v>
      </c>
      <c r="B159" t="s">
        <v>151</v>
      </c>
      <c r="C159" t="s">
        <v>232</v>
      </c>
      <c r="D159" t="s">
        <v>16</v>
      </c>
      <c r="E159" t="s">
        <v>18</v>
      </c>
      <c r="F159" t="s">
        <v>19</v>
      </c>
      <c r="G159" s="396">
        <f t="shared" ref="G159:G161" ca="1" si="71">IFERROR(INDEX(INDIRECT("'"&amp;D159&amp;"'!A1:T300"),MATCH(K159,INDIRECT("'"&amp;D159&amp;"'!A1:A300"),0),MATCH(L159,INDIRECT("'"&amp;D159&amp;"'!A1:T1"),0)),"")</f>
        <v>0</v>
      </c>
      <c r="H159" s="33">
        <f t="shared" ca="1" si="70"/>
        <v>0</v>
      </c>
      <c r="I159" s="38"/>
      <c r="J159" s="39">
        <v>1</v>
      </c>
      <c r="K159" s="20" t="str">
        <f t="shared" si="32"/>
        <v>General ServicePer Customer Summer Peak Reduction (%)</v>
      </c>
      <c r="L159" s="20" t="str">
        <f t="shared" si="33"/>
        <v>Market PotentialWA</v>
      </c>
    </row>
    <row r="160" spans="1:12" x14ac:dyDescent="0.25">
      <c r="A160" s="2" t="str">
        <f t="shared" si="59"/>
        <v>WAGeneral ServiceDLC Smart AppliancesPer Customer Winter Peak Reduction (kW)</v>
      </c>
      <c r="B160" t="s">
        <v>151</v>
      </c>
      <c r="C160" t="s">
        <v>232</v>
      </c>
      <c r="D160" t="s">
        <v>16</v>
      </c>
      <c r="E160" t="s">
        <v>22</v>
      </c>
      <c r="F160" t="s">
        <v>91</v>
      </c>
      <c r="G160" s="57">
        <f t="shared" ca="1" si="71"/>
        <v>0.14000000000000001</v>
      </c>
      <c r="H160" s="33" t="str">
        <f t="shared" ca="1" si="70"/>
        <v>Ghatikar, Rish. Demand Response Automation in Appliance and Equipment. Lawrence Berkley National Laboratory, 2015. Web. http://docketpublic.energy.ca.gov/PublicDocuments/15-IEPR-05/TN205072_20150618T110004_Demand_Response_Automation_in_Appliances_and_Equipment.pptx kw @ meter values= 0.14 for summer and winter</v>
      </c>
      <c r="I160" s="38"/>
      <c r="J160" s="39">
        <v>1</v>
      </c>
      <c r="K160" s="20" t="str">
        <f t="shared" si="32"/>
        <v>General ServicePer Customer Winter Peak Reduction (kW)</v>
      </c>
      <c r="L160" s="20" t="str">
        <f t="shared" si="33"/>
        <v>Market PotentialWA</v>
      </c>
    </row>
    <row r="161" spans="1:12" x14ac:dyDescent="0.25">
      <c r="A161" s="2" t="str">
        <f t="shared" si="59"/>
        <v>WAGeneral ServiceDLC Smart AppliancesPer Customer Winter Peak Reduction (%)</v>
      </c>
      <c r="B161" t="s">
        <v>151</v>
      </c>
      <c r="C161" t="s">
        <v>232</v>
      </c>
      <c r="D161" t="s">
        <v>16</v>
      </c>
      <c r="E161" t="s">
        <v>21</v>
      </c>
      <c r="F161" t="s">
        <v>19</v>
      </c>
      <c r="G161" s="396">
        <f t="shared" ca="1" si="71"/>
        <v>0</v>
      </c>
      <c r="H161" s="33">
        <f t="shared" ca="1" si="70"/>
        <v>0</v>
      </c>
      <c r="I161" s="38"/>
      <c r="J161" s="39">
        <v>1</v>
      </c>
      <c r="K161" s="20" t="str">
        <f t="shared" si="32"/>
        <v>General ServicePer Customer Winter Peak Reduction (%)</v>
      </c>
      <c r="L161" s="20" t="str">
        <f t="shared" si="33"/>
        <v>Market PotentialWA</v>
      </c>
    </row>
    <row r="162" spans="1:12" x14ac:dyDescent="0.25">
      <c r="A162" s="2" t="str">
        <f t="shared" si="59"/>
        <v>WARes-EVDLC Electric Vehicle ChargingEvent Non-Performance Rate</v>
      </c>
      <c r="B162" t="s">
        <v>151</v>
      </c>
      <c r="C162" t="s">
        <v>601</v>
      </c>
      <c r="D162" t="s">
        <v>149</v>
      </c>
      <c r="E162" t="s">
        <v>11</v>
      </c>
      <c r="F162" t="s">
        <v>12</v>
      </c>
      <c r="G162" s="396">
        <f ca="1">IFERROR(INDEX(INDIRECT("'"&amp;D162&amp;"'!A1:T300"),MATCH(K162,INDIRECT("'"&amp;D162&amp;"'!A1:A300"),0),MATCH(L162,INDIRECT("'"&amp;D162&amp;"'!A1:T1"),0)),"")</f>
        <v>0</v>
      </c>
      <c r="H162" s="33">
        <f t="shared" ca="1" si="70"/>
        <v>0</v>
      </c>
      <c r="I162" s="38"/>
      <c r="J162" s="39">
        <v>1</v>
      </c>
      <c r="K162" s="20" t="str">
        <f t="shared" ref="K162:K166" si="72">C162&amp;E162</f>
        <v>Res-EVEvent Non-Performance Rate</v>
      </c>
      <c r="L162" s="20" t="str">
        <f t="shared" ref="L162:L166" si="73">$G$1&amp;B162</f>
        <v>Market PotentialWA</v>
      </c>
    </row>
    <row r="163" spans="1:12" x14ac:dyDescent="0.25">
      <c r="A163" s="2" t="str">
        <f t="shared" si="59"/>
        <v>WARes-EVDLC Electric Vehicle ChargingPer Customer Summer Peak Reduction (kW)</v>
      </c>
      <c r="B163" t="s">
        <v>151</v>
      </c>
      <c r="C163" t="s">
        <v>601</v>
      </c>
      <c r="D163" t="s">
        <v>149</v>
      </c>
      <c r="E163" t="s">
        <v>20</v>
      </c>
      <c r="F163" t="s">
        <v>91</v>
      </c>
      <c r="G163" s="57">
        <f ca="1">IFERROR(INDEX(INDIRECT("'"&amp;D163&amp;"'!A1:T300"),MATCH(K163,INDIRECT("'"&amp;D163&amp;"'!A1:A300"),0),MATCH(L163,INDIRECT("'"&amp;D163&amp;"'!A1:T1"),0)),"")</f>
        <v>0</v>
      </c>
      <c r="H163" s="33" t="str">
        <f t="shared" ca="1" si="70"/>
        <v>Update: Avista 2019 EVSE report claims 75% charging load reduction. Impact based on Res-EV impact/customer. OLD: Based on Avista research, expecting a 90% + Load Shift (0.5 kW)</v>
      </c>
      <c r="I163" s="38"/>
      <c r="J163" s="39">
        <v>1</v>
      </c>
      <c r="K163" s="20" t="str">
        <f t="shared" si="72"/>
        <v>Res-EVPer Customer Summer Peak Reduction (kW)</v>
      </c>
      <c r="L163" s="20" t="str">
        <f t="shared" si="73"/>
        <v>Market PotentialWA</v>
      </c>
    </row>
    <row r="164" spans="1:12" x14ac:dyDescent="0.25">
      <c r="A164" s="2" t="str">
        <f t="shared" si="59"/>
        <v>WARes-EVDLC Electric Vehicle ChargingPer Customer Summer Peak Reduction (%)</v>
      </c>
      <c r="B164" t="s">
        <v>151</v>
      </c>
      <c r="C164" t="s">
        <v>601</v>
      </c>
      <c r="D164" t="s">
        <v>149</v>
      </c>
      <c r="E164" t="s">
        <v>18</v>
      </c>
      <c r="F164" t="s">
        <v>19</v>
      </c>
      <c r="G164" s="396">
        <f t="shared" ref="G164:G166" ca="1" si="74">IFERROR(INDEX(INDIRECT("'"&amp;D164&amp;"'!A1:T300"),MATCH(K164,INDIRECT("'"&amp;D164&amp;"'!A1:A300"),0),MATCH(L164,INDIRECT("'"&amp;D164&amp;"'!A1:T1"),0)),"")</f>
        <v>0.9</v>
      </c>
      <c r="H164" s="33" t="str">
        <f t="shared" ca="1" si="70"/>
        <v>2024 Avista Update</v>
      </c>
      <c r="I164" s="38"/>
      <c r="J164" s="39">
        <v>1</v>
      </c>
      <c r="K164" s="20" t="str">
        <f t="shared" si="72"/>
        <v>Res-EVPer Customer Summer Peak Reduction (%)</v>
      </c>
      <c r="L164" s="20" t="str">
        <f t="shared" si="73"/>
        <v>Market PotentialWA</v>
      </c>
    </row>
    <row r="165" spans="1:12" x14ac:dyDescent="0.25">
      <c r="A165" s="2" t="str">
        <f t="shared" si="59"/>
        <v>WARes-EVDLC Electric Vehicle ChargingPer Customer Winter Peak Reduction (kW)</v>
      </c>
      <c r="B165" t="s">
        <v>151</v>
      </c>
      <c r="C165" t="s">
        <v>601</v>
      </c>
      <c r="D165" t="s">
        <v>149</v>
      </c>
      <c r="E165" t="s">
        <v>22</v>
      </c>
      <c r="F165" t="s">
        <v>91</v>
      </c>
      <c r="G165" s="57">
        <f t="shared" ca="1" si="74"/>
        <v>0</v>
      </c>
      <c r="H165" s="33" t="str">
        <f t="shared" ca="1" si="70"/>
        <v>Update: Avista 2019 EVSE report claims 75% charging load reduction. Impact based on Res-EV impact/customer. OLD: Based on Avista research, expecting a 90% + Load Shift (0.5 kW)</v>
      </c>
      <c r="I165" s="38"/>
      <c r="J165" s="39">
        <v>1</v>
      </c>
      <c r="K165" s="20" t="str">
        <f t="shared" si="72"/>
        <v>Res-EVPer Customer Winter Peak Reduction (kW)</v>
      </c>
      <c r="L165" s="20" t="str">
        <f t="shared" si="73"/>
        <v>Market PotentialWA</v>
      </c>
    </row>
    <row r="166" spans="1:12" x14ac:dyDescent="0.25">
      <c r="A166" s="2" t="str">
        <f t="shared" si="59"/>
        <v>WARes-EVDLC Electric Vehicle ChargingPer Customer Winter Peak Reduction (%)</v>
      </c>
      <c r="B166" t="s">
        <v>151</v>
      </c>
      <c r="C166" t="s">
        <v>601</v>
      </c>
      <c r="D166" t="s">
        <v>149</v>
      </c>
      <c r="E166" t="s">
        <v>21</v>
      </c>
      <c r="F166" t="s">
        <v>19</v>
      </c>
      <c r="G166" s="396">
        <f t="shared" ca="1" si="74"/>
        <v>0.9</v>
      </c>
      <c r="H166" s="33" t="str">
        <f t="shared" ca="1" si="70"/>
        <v>2024 Avista Update</v>
      </c>
      <c r="I166" s="38"/>
      <c r="J166" s="39">
        <v>1</v>
      </c>
      <c r="K166" s="20" t="str">
        <f t="shared" si="72"/>
        <v>Res-EVPer Customer Winter Peak Reduction (%)</v>
      </c>
      <c r="L166" s="20" t="str">
        <f t="shared" si="73"/>
        <v>Market PotentialWA</v>
      </c>
    </row>
    <row r="167" spans="1:12" x14ac:dyDescent="0.25">
      <c r="A167" s="2" t="str">
        <f t="shared" si="59"/>
        <v>WAGS-EVDLC Electric Vehicle ChargingEvent Non-Performance Rate</v>
      </c>
      <c r="B167" t="s">
        <v>151</v>
      </c>
      <c r="C167" t="s">
        <v>602</v>
      </c>
      <c r="D167" t="s">
        <v>149</v>
      </c>
      <c r="E167" t="s">
        <v>11</v>
      </c>
      <c r="F167" t="s">
        <v>12</v>
      </c>
      <c r="G167" s="396" t="str">
        <f ca="1">IFERROR(INDEX(INDIRECT("'"&amp;D167&amp;"'!A1:T300"),MATCH(K167,INDIRECT("'"&amp;D167&amp;"'!A1:A300"),0),MATCH(L167,INDIRECT("'"&amp;D167&amp;"'!A1:T1"),0)),"")</f>
        <v/>
      </c>
      <c r="H167" s="33" t="str">
        <f t="shared" ref="H167:H176" ca="1" si="75">IFERROR(INDEX(INDIRECT("'"&amp;D167&amp;"'!A1:T300"),MATCH(K167,INDIRECT("'"&amp;D167&amp;"'!A1:A300"),0),10),"")</f>
        <v/>
      </c>
      <c r="I167" s="38"/>
      <c r="J167" s="39">
        <v>1</v>
      </c>
      <c r="K167" s="20" t="str">
        <f t="shared" si="32"/>
        <v>GS-EVEvent Non-Performance Rate</v>
      </c>
      <c r="L167" s="20" t="str">
        <f t="shared" si="33"/>
        <v>Market PotentialWA</v>
      </c>
    </row>
    <row r="168" spans="1:12" x14ac:dyDescent="0.25">
      <c r="A168" s="2" t="str">
        <f t="shared" si="59"/>
        <v>WAGS-EVDLC Electric Vehicle ChargingPer Customer Summer Peak Reduction (kW)</v>
      </c>
      <c r="B168" t="s">
        <v>151</v>
      </c>
      <c r="C168" t="s">
        <v>602</v>
      </c>
      <c r="D168" t="s">
        <v>149</v>
      </c>
      <c r="E168" t="s">
        <v>20</v>
      </c>
      <c r="F168" t="s">
        <v>91</v>
      </c>
      <c r="G168" s="57" t="str">
        <f ca="1">IFERROR(INDEX(INDIRECT("'"&amp;D168&amp;"'!A1:T300"),MATCH(K168,INDIRECT("'"&amp;D168&amp;"'!A1:A300"),0),MATCH(L168,INDIRECT("'"&amp;D168&amp;"'!A1:T1"),0)),"")</f>
        <v/>
      </c>
      <c r="H168" s="33" t="str">
        <f t="shared" ca="1" si="75"/>
        <v/>
      </c>
      <c r="I168" s="38"/>
      <c r="J168" s="39">
        <v>1</v>
      </c>
      <c r="K168" s="20" t="str">
        <f t="shared" si="32"/>
        <v>GS-EVPer Customer Summer Peak Reduction (kW)</v>
      </c>
      <c r="L168" s="20" t="str">
        <f t="shared" si="33"/>
        <v>Market PotentialWA</v>
      </c>
    </row>
    <row r="169" spans="1:12" x14ac:dyDescent="0.25">
      <c r="A169" s="2" t="str">
        <f t="shared" si="59"/>
        <v>WAGS-EVDLC Electric Vehicle ChargingPer Customer Summer Peak Reduction (%)</v>
      </c>
      <c r="B169" t="s">
        <v>151</v>
      </c>
      <c r="C169" t="s">
        <v>602</v>
      </c>
      <c r="D169" t="s">
        <v>149</v>
      </c>
      <c r="E169" t="s">
        <v>18</v>
      </c>
      <c r="F169" t="s">
        <v>19</v>
      </c>
      <c r="G169" s="396" t="str">
        <f t="shared" ref="G169:G171" ca="1" si="76">IFERROR(INDEX(INDIRECT("'"&amp;D169&amp;"'!A1:T300"),MATCH(K169,INDIRECT("'"&amp;D169&amp;"'!A1:A300"),0),MATCH(L169,INDIRECT("'"&amp;D169&amp;"'!A1:T1"),0)),"")</f>
        <v/>
      </c>
      <c r="H169" s="33" t="str">
        <f t="shared" ca="1" si="75"/>
        <v/>
      </c>
      <c r="I169" s="38"/>
      <c r="J169" s="39">
        <v>1</v>
      </c>
      <c r="K169" s="20" t="str">
        <f t="shared" si="32"/>
        <v>GS-EVPer Customer Summer Peak Reduction (%)</v>
      </c>
      <c r="L169" s="20" t="str">
        <f t="shared" si="33"/>
        <v>Market PotentialWA</v>
      </c>
    </row>
    <row r="170" spans="1:12" x14ac:dyDescent="0.25">
      <c r="A170" s="2" t="str">
        <f t="shared" si="59"/>
        <v>WAGS-EVDLC Electric Vehicle ChargingPer Customer Winter Peak Reduction (kW)</v>
      </c>
      <c r="B170" t="s">
        <v>151</v>
      </c>
      <c r="C170" t="s">
        <v>602</v>
      </c>
      <c r="D170" t="s">
        <v>149</v>
      </c>
      <c r="E170" t="s">
        <v>22</v>
      </c>
      <c r="F170" t="s">
        <v>91</v>
      </c>
      <c r="G170" s="57" t="str">
        <f t="shared" ca="1" si="76"/>
        <v/>
      </c>
      <c r="H170" s="33" t="str">
        <f t="shared" ca="1" si="75"/>
        <v/>
      </c>
      <c r="I170" s="38"/>
      <c r="J170" s="39">
        <v>1</v>
      </c>
      <c r="K170" s="20" t="str">
        <f t="shared" si="32"/>
        <v>GS-EVPer Customer Winter Peak Reduction (kW)</v>
      </c>
      <c r="L170" s="20" t="str">
        <f t="shared" si="33"/>
        <v>Market PotentialWA</v>
      </c>
    </row>
    <row r="171" spans="1:12" x14ac:dyDescent="0.25">
      <c r="A171" s="2" t="str">
        <f t="shared" si="59"/>
        <v>WAGS-EVDLC Electric Vehicle ChargingPer Customer Winter Peak Reduction (%)</v>
      </c>
      <c r="B171" t="s">
        <v>151</v>
      </c>
      <c r="C171" t="s">
        <v>602</v>
      </c>
      <c r="D171" t="s">
        <v>149</v>
      </c>
      <c r="E171" t="s">
        <v>21</v>
      </c>
      <c r="F171" t="s">
        <v>19</v>
      </c>
      <c r="G171" s="396" t="str">
        <f t="shared" ca="1" si="76"/>
        <v/>
      </c>
      <c r="H171" s="33" t="str">
        <f t="shared" ca="1" si="75"/>
        <v/>
      </c>
      <c r="I171" s="38"/>
      <c r="J171" s="39">
        <v>1</v>
      </c>
      <c r="K171" s="20" t="str">
        <f t="shared" si="32"/>
        <v>GS-EVPer Customer Winter Peak Reduction (%)</v>
      </c>
      <c r="L171" s="20" t="str">
        <f t="shared" si="33"/>
        <v>Market PotentialWA</v>
      </c>
    </row>
    <row r="172" spans="1:12" x14ac:dyDescent="0.25">
      <c r="A172" s="2" t="str">
        <f t="shared" si="59"/>
        <v>WARes-EVAncillary EVEvent Non-Performance Rate</v>
      </c>
      <c r="B172" t="s">
        <v>151</v>
      </c>
      <c r="C172" t="s">
        <v>601</v>
      </c>
      <c r="D172" t="s">
        <v>363</v>
      </c>
      <c r="E172" t="s">
        <v>11</v>
      </c>
      <c r="F172" t="s">
        <v>12</v>
      </c>
      <c r="G172" s="396">
        <f ca="1">IFERROR(INDEX(INDIRECT("'"&amp;D172&amp;"'!A1:T300"),MATCH(K172,INDIRECT("'"&amp;D172&amp;"'!A1:A300"),0),MATCH(L172,INDIRECT("'"&amp;D172&amp;"'!A1:T1"),0)),"")</f>
        <v>0</v>
      </c>
      <c r="H172" s="33">
        <f t="shared" ca="1" si="75"/>
        <v>0</v>
      </c>
      <c r="I172" s="38"/>
      <c r="J172" s="39">
        <v>1</v>
      </c>
      <c r="K172" s="20" t="str">
        <f t="shared" ref="K172:K176" si="77">C172&amp;E172</f>
        <v>Res-EVEvent Non-Performance Rate</v>
      </c>
      <c r="L172" s="20" t="str">
        <f t="shared" ref="L172:L176" si="78">$G$1&amp;B172</f>
        <v>Market PotentialWA</v>
      </c>
    </row>
    <row r="173" spans="1:12" x14ac:dyDescent="0.25">
      <c r="A173" s="2" t="str">
        <f t="shared" si="59"/>
        <v>WARes-EVAncillary EVPer Customer Summer Peak Reduction (kW)</v>
      </c>
      <c r="B173" t="s">
        <v>151</v>
      </c>
      <c r="C173" t="s">
        <v>601</v>
      </c>
      <c r="D173" t="s">
        <v>363</v>
      </c>
      <c r="E173" t="s">
        <v>20</v>
      </c>
      <c r="F173" t="s">
        <v>91</v>
      </c>
      <c r="G173" s="57">
        <f ca="1">IFERROR(INDEX(INDIRECT("'"&amp;D173&amp;"'!A1:T300"),MATCH(K173,INDIRECT("'"&amp;D173&amp;"'!A1:A300"),0),MATCH(L173,INDIRECT("'"&amp;D173&amp;"'!A1:T1"),0)),"")</f>
        <v>0.25</v>
      </c>
      <c r="H173" s="33" t="str">
        <f t="shared" ca="1" si="75"/>
        <v>Half of parent impact for ancillary</v>
      </c>
      <c r="I173" s="38"/>
      <c r="J173" s="39">
        <v>1</v>
      </c>
      <c r="K173" s="20" t="str">
        <f t="shared" si="77"/>
        <v>Res-EVPer Customer Summer Peak Reduction (kW)</v>
      </c>
      <c r="L173" s="20" t="str">
        <f t="shared" si="78"/>
        <v>Market PotentialWA</v>
      </c>
    </row>
    <row r="174" spans="1:12" x14ac:dyDescent="0.25">
      <c r="A174" s="2" t="str">
        <f t="shared" si="59"/>
        <v>WARes-EVAncillary EVPer Customer Summer Peak Reduction (%)</v>
      </c>
      <c r="B174" t="s">
        <v>151</v>
      </c>
      <c r="C174" t="s">
        <v>601</v>
      </c>
      <c r="D174" t="s">
        <v>363</v>
      </c>
      <c r="E174" t="s">
        <v>18</v>
      </c>
      <c r="F174" t="s">
        <v>19</v>
      </c>
      <c r="G174" s="396">
        <f t="shared" ref="G174:G176" ca="1" si="79">IFERROR(INDEX(INDIRECT("'"&amp;D174&amp;"'!A1:T300"),MATCH(K174,INDIRECT("'"&amp;D174&amp;"'!A1:A300"),0),MATCH(L174,INDIRECT("'"&amp;D174&amp;"'!A1:T1"),0)),"")</f>
        <v>0</v>
      </c>
      <c r="H174" s="33">
        <f t="shared" ca="1" si="75"/>
        <v>0</v>
      </c>
      <c r="I174" s="38"/>
      <c r="J174" s="39">
        <v>1</v>
      </c>
      <c r="K174" s="20" t="str">
        <f t="shared" si="77"/>
        <v>Res-EVPer Customer Summer Peak Reduction (%)</v>
      </c>
      <c r="L174" s="20" t="str">
        <f t="shared" si="78"/>
        <v>Market PotentialWA</v>
      </c>
    </row>
    <row r="175" spans="1:12" x14ac:dyDescent="0.25">
      <c r="A175" s="2" t="str">
        <f t="shared" si="59"/>
        <v>WARes-EVAncillary EVPer Customer Winter Peak Reduction (kW)</v>
      </c>
      <c r="B175" t="s">
        <v>151</v>
      </c>
      <c r="C175" t="s">
        <v>601</v>
      </c>
      <c r="D175" t="s">
        <v>363</v>
      </c>
      <c r="E175" t="s">
        <v>22</v>
      </c>
      <c r="F175" t="s">
        <v>91</v>
      </c>
      <c r="G175" s="57">
        <f t="shared" ca="1" si="79"/>
        <v>0.25</v>
      </c>
      <c r="H175" s="33" t="str">
        <f t="shared" ca="1" si="75"/>
        <v>Half of parent impact for ancillary</v>
      </c>
      <c r="I175" s="38"/>
      <c r="J175" s="39">
        <v>1</v>
      </c>
      <c r="K175" s="20" t="str">
        <f t="shared" si="77"/>
        <v>Res-EVPer Customer Winter Peak Reduction (kW)</v>
      </c>
      <c r="L175" s="20" t="str">
        <f t="shared" si="78"/>
        <v>Market PotentialWA</v>
      </c>
    </row>
    <row r="176" spans="1:12" x14ac:dyDescent="0.25">
      <c r="A176" s="2" t="str">
        <f t="shared" si="59"/>
        <v>WARes-EVAncillary EVPer Customer Winter Peak Reduction (%)</v>
      </c>
      <c r="B176" t="s">
        <v>151</v>
      </c>
      <c r="C176" t="s">
        <v>601</v>
      </c>
      <c r="D176" t="s">
        <v>363</v>
      </c>
      <c r="E176" t="s">
        <v>21</v>
      </c>
      <c r="F176" t="s">
        <v>19</v>
      </c>
      <c r="G176" s="396">
        <f t="shared" ca="1" si="79"/>
        <v>0</v>
      </c>
      <c r="H176" s="33">
        <f t="shared" ca="1" si="75"/>
        <v>0</v>
      </c>
      <c r="I176" s="38"/>
      <c r="J176" s="39">
        <v>1</v>
      </c>
      <c r="K176" s="20" t="str">
        <f t="shared" si="77"/>
        <v>Res-EVPer Customer Winter Peak Reduction (%)</v>
      </c>
      <c r="L176" s="20" t="str">
        <f t="shared" si="78"/>
        <v>Market PotentialWA</v>
      </c>
    </row>
    <row r="177" spans="1:12" x14ac:dyDescent="0.25">
      <c r="A177" s="2" t="str">
        <f t="shared" si="59"/>
        <v>WAGS-EVAncillary EVEvent Non-Performance Rate</v>
      </c>
      <c r="B177" t="s">
        <v>151</v>
      </c>
      <c r="C177" t="s">
        <v>602</v>
      </c>
      <c r="D177" t="s">
        <v>363</v>
      </c>
      <c r="E177" t="s">
        <v>11</v>
      </c>
      <c r="F177" t="s">
        <v>12</v>
      </c>
      <c r="G177" s="396">
        <f ca="1">IFERROR(INDEX(INDIRECT("'"&amp;D177&amp;"'!A1:T300"),MATCH(K177,INDIRECT("'"&amp;D177&amp;"'!A1:A300"),0),MATCH(L177,INDIRECT("'"&amp;D177&amp;"'!A1:T1"),0)),"")</f>
        <v>0</v>
      </c>
      <c r="H177" s="33">
        <f t="shared" ref="H177:H181" ca="1" si="80">IFERROR(INDEX(INDIRECT("'"&amp;D177&amp;"'!A1:T300"),MATCH(K177,INDIRECT("'"&amp;D177&amp;"'!A1:A300"),0),10),"")</f>
        <v>0</v>
      </c>
      <c r="I177" s="38"/>
      <c r="J177" s="39">
        <v>1</v>
      </c>
      <c r="K177" s="20" t="str">
        <f t="shared" si="32"/>
        <v>GS-EVEvent Non-Performance Rate</v>
      </c>
      <c r="L177" s="20" t="str">
        <f t="shared" si="33"/>
        <v>Market PotentialWA</v>
      </c>
    </row>
    <row r="178" spans="1:12" x14ac:dyDescent="0.25">
      <c r="A178" s="2" t="str">
        <f t="shared" si="59"/>
        <v>WAGS-EVAncillary EVPer Customer Summer Peak Reduction (kW)</v>
      </c>
      <c r="B178" t="s">
        <v>151</v>
      </c>
      <c r="C178" t="s">
        <v>602</v>
      </c>
      <c r="D178" t="s">
        <v>363</v>
      </c>
      <c r="E178" t="s">
        <v>20</v>
      </c>
      <c r="F178" t="s">
        <v>91</v>
      </c>
      <c r="G178" s="57">
        <f ca="1">IFERROR(INDEX(INDIRECT("'"&amp;D178&amp;"'!A1:T300"),MATCH(K178,INDIRECT("'"&amp;D178&amp;"'!A1:A300"),0),MATCH(L178,INDIRECT("'"&amp;D178&amp;"'!A1:T1"),0)),"")</f>
        <v>0</v>
      </c>
      <c r="H178" s="33" t="str">
        <f t="shared" ca="1" si="80"/>
        <v>Update: Avista 2019 EVSE report claims 75% charging load reduction. Impact based on Res-EV impact/customer. OLD: Based on Avista research, expecting a 90% + Load Shift (0.5 kW)</v>
      </c>
      <c r="I178" s="38"/>
      <c r="J178" s="39">
        <v>1</v>
      </c>
      <c r="K178" s="20" t="str">
        <f t="shared" si="32"/>
        <v>GS-EVPer Customer Summer Peak Reduction (kW)</v>
      </c>
      <c r="L178" s="20" t="str">
        <f t="shared" si="33"/>
        <v>Market PotentialWA</v>
      </c>
    </row>
    <row r="179" spans="1:12" x14ac:dyDescent="0.25">
      <c r="A179" s="2" t="str">
        <f t="shared" si="59"/>
        <v>WAGS-EVAncillary EVPer Customer Summer Peak Reduction (%)</v>
      </c>
      <c r="B179" t="s">
        <v>151</v>
      </c>
      <c r="C179" t="s">
        <v>602</v>
      </c>
      <c r="D179" t="s">
        <v>363</v>
      </c>
      <c r="E179" t="s">
        <v>18</v>
      </c>
      <c r="F179" t="s">
        <v>19</v>
      </c>
      <c r="G179" s="396">
        <f t="shared" ref="G179:G181" ca="1" si="81">IFERROR(INDEX(INDIRECT("'"&amp;D179&amp;"'!A1:T300"),MATCH(K179,INDIRECT("'"&amp;D179&amp;"'!A1:A300"),0),MATCH(L179,INDIRECT("'"&amp;D179&amp;"'!A1:T1"),0)),"")</f>
        <v>0.75</v>
      </c>
      <c r="H179" s="33">
        <f t="shared" ca="1" si="80"/>
        <v>0</v>
      </c>
      <c r="I179" s="38"/>
      <c r="J179" s="39">
        <v>1</v>
      </c>
      <c r="K179" s="20" t="str">
        <f t="shared" si="32"/>
        <v>GS-EVPer Customer Summer Peak Reduction (%)</v>
      </c>
      <c r="L179" s="20" t="str">
        <f t="shared" si="33"/>
        <v>Market PotentialWA</v>
      </c>
    </row>
    <row r="180" spans="1:12" x14ac:dyDescent="0.25">
      <c r="A180" s="2" t="str">
        <f t="shared" si="59"/>
        <v>WAGS-EVAncillary EVPer Customer Winter Peak Reduction (kW)</v>
      </c>
      <c r="B180" t="s">
        <v>151</v>
      </c>
      <c r="C180" t="s">
        <v>602</v>
      </c>
      <c r="D180" t="s">
        <v>363</v>
      </c>
      <c r="E180" t="s">
        <v>22</v>
      </c>
      <c r="F180" t="s">
        <v>91</v>
      </c>
      <c r="G180" s="57">
        <f t="shared" ca="1" si="81"/>
        <v>0</v>
      </c>
      <c r="H180" s="33" t="str">
        <f t="shared" ca="1" si="80"/>
        <v>Update: Avista 2019 EVSE report claims 75% charging load reduction. Impact based on Res-EV impact/customer. OLD: Based on Avista research, expecting a 90% + Load Shift (0.5 kW)</v>
      </c>
      <c r="I180" s="38"/>
      <c r="J180" s="39">
        <v>1</v>
      </c>
      <c r="K180" s="20" t="str">
        <f t="shared" si="32"/>
        <v>GS-EVPer Customer Winter Peak Reduction (kW)</v>
      </c>
      <c r="L180" s="20" t="str">
        <f t="shared" si="33"/>
        <v>Market PotentialWA</v>
      </c>
    </row>
    <row r="181" spans="1:12" x14ac:dyDescent="0.25">
      <c r="A181" s="2" t="str">
        <f t="shared" si="59"/>
        <v>WAGS-EVAncillary EVPer Customer Winter Peak Reduction (%)</v>
      </c>
      <c r="B181" t="s">
        <v>151</v>
      </c>
      <c r="C181" t="s">
        <v>602</v>
      </c>
      <c r="D181" t="s">
        <v>363</v>
      </c>
      <c r="E181" t="s">
        <v>21</v>
      </c>
      <c r="F181" t="s">
        <v>19</v>
      </c>
      <c r="G181" s="396">
        <f t="shared" ca="1" si="81"/>
        <v>0.75</v>
      </c>
      <c r="H181" s="33">
        <f t="shared" ca="1" si="80"/>
        <v>0</v>
      </c>
      <c r="I181" s="38"/>
      <c r="J181" s="39">
        <v>1</v>
      </c>
      <c r="K181" s="20" t="str">
        <f t="shared" ref="K181:K244" si="82">C181&amp;E181</f>
        <v>GS-EVPer Customer Winter Peak Reduction (%)</v>
      </c>
      <c r="L181" s="20" t="str">
        <f t="shared" ref="L181:L244" si="83">$G$1&amp;B181</f>
        <v>Market PotentialWA</v>
      </c>
    </row>
    <row r="182" spans="1:12" x14ac:dyDescent="0.25">
      <c r="A182" s="2" t="str">
        <f t="shared" si="59"/>
        <v>WAGeneral ServiceThird Party ContractsEvent Non-Performance Rate</v>
      </c>
      <c r="B182" t="s">
        <v>151</v>
      </c>
      <c r="C182" t="s">
        <v>232</v>
      </c>
      <c r="D182" t="s">
        <v>150</v>
      </c>
      <c r="E182" t="s">
        <v>11</v>
      </c>
      <c r="F182" t="s">
        <v>12</v>
      </c>
      <c r="G182" s="396" t="str">
        <f ca="1">IFERROR(INDEX(INDIRECT("'"&amp;D182&amp;"'!A1:T300"),MATCH(K182,INDIRECT("'"&amp;D182&amp;"'!A1:A300"),0),MATCH(L182,INDIRECT("'"&amp;D182&amp;"'!A1:T1"),0)),"")</f>
        <v/>
      </c>
      <c r="H182" s="33" t="str">
        <f t="shared" ref="H182:H186" ca="1" si="84">IFERROR(INDEX(INDIRECT("'"&amp;D182&amp;"'!A1:T300"),MATCH(K182,INDIRECT("'"&amp;D182&amp;"'!A1:A300"),0),10),"")</f>
        <v/>
      </c>
      <c r="I182" s="38"/>
      <c r="J182" s="39">
        <v>1</v>
      </c>
      <c r="K182" s="20" t="str">
        <f t="shared" si="82"/>
        <v>General ServiceEvent Non-Performance Rate</v>
      </c>
      <c r="L182" s="20" t="str">
        <f t="shared" si="83"/>
        <v>Market PotentialWA</v>
      </c>
    </row>
    <row r="183" spans="1:12" x14ac:dyDescent="0.25">
      <c r="A183" s="2" t="str">
        <f t="shared" si="59"/>
        <v>WAGeneral ServiceThird Party ContractsPer Customer Summer Peak Reduction (kW)</v>
      </c>
      <c r="B183" t="s">
        <v>151</v>
      </c>
      <c r="C183" t="s">
        <v>232</v>
      </c>
      <c r="D183" t="s">
        <v>150</v>
      </c>
      <c r="E183" t="s">
        <v>20</v>
      </c>
      <c r="F183" t="s">
        <v>91</v>
      </c>
      <c r="G183" s="57" t="str">
        <f ca="1">IFERROR(INDEX(INDIRECT("'"&amp;D183&amp;"'!A1:T300"),MATCH(K183,INDIRECT("'"&amp;D183&amp;"'!A1:A300"),0),MATCH(L183,INDIRECT("'"&amp;D183&amp;"'!A1:T1"),0)),"")</f>
        <v/>
      </c>
      <c r="H183" s="33" t="str">
        <f t="shared" ca="1" si="84"/>
        <v/>
      </c>
      <c r="I183" s="38"/>
      <c r="J183" s="39">
        <v>1</v>
      </c>
      <c r="K183" s="20" t="str">
        <f t="shared" si="82"/>
        <v>General ServicePer Customer Summer Peak Reduction (kW)</v>
      </c>
      <c r="L183" s="20" t="str">
        <f t="shared" si="83"/>
        <v>Market PotentialWA</v>
      </c>
    </row>
    <row r="184" spans="1:12" x14ac:dyDescent="0.25">
      <c r="A184" s="2" t="str">
        <f t="shared" si="59"/>
        <v>WAGeneral ServiceThird Party ContractsPer Customer Summer Peak Reduction (%)</v>
      </c>
      <c r="B184" t="s">
        <v>151</v>
      </c>
      <c r="C184" t="s">
        <v>232</v>
      </c>
      <c r="D184" t="s">
        <v>150</v>
      </c>
      <c r="E184" t="s">
        <v>18</v>
      </c>
      <c r="F184" t="s">
        <v>19</v>
      </c>
      <c r="G184" s="396" t="str">
        <f t="shared" ref="G184:G186" ca="1" si="85">IFERROR(INDEX(INDIRECT("'"&amp;D184&amp;"'!A1:T300"),MATCH(K184,INDIRECT("'"&amp;D184&amp;"'!A1:A300"),0),MATCH(L184,INDIRECT("'"&amp;D184&amp;"'!A1:T1"),0)),"")</f>
        <v/>
      </c>
      <c r="H184" s="33" t="str">
        <f t="shared" ca="1" si="84"/>
        <v/>
      </c>
      <c r="I184" s="38"/>
      <c r="J184" s="39">
        <v>1</v>
      </c>
      <c r="K184" s="20" t="str">
        <f t="shared" si="82"/>
        <v>General ServicePer Customer Summer Peak Reduction (%)</v>
      </c>
      <c r="L184" s="20" t="str">
        <f t="shared" si="83"/>
        <v>Market PotentialWA</v>
      </c>
    </row>
    <row r="185" spans="1:12" x14ac:dyDescent="0.25">
      <c r="A185" s="2" t="str">
        <f t="shared" si="59"/>
        <v>WAGeneral ServiceThird Party ContractsPer Customer Winter Peak Reduction (kW)</v>
      </c>
      <c r="B185" t="s">
        <v>151</v>
      </c>
      <c r="C185" t="s">
        <v>232</v>
      </c>
      <c r="D185" t="s">
        <v>150</v>
      </c>
      <c r="E185" t="s">
        <v>22</v>
      </c>
      <c r="F185" t="s">
        <v>91</v>
      </c>
      <c r="G185" s="57" t="str">
        <f t="shared" ca="1" si="85"/>
        <v/>
      </c>
      <c r="H185" s="33" t="str">
        <f t="shared" ca="1" si="84"/>
        <v/>
      </c>
      <c r="I185" s="38"/>
      <c r="J185" s="39">
        <v>1</v>
      </c>
      <c r="K185" s="20" t="str">
        <f t="shared" si="82"/>
        <v>General ServicePer Customer Winter Peak Reduction (kW)</v>
      </c>
      <c r="L185" s="20" t="str">
        <f t="shared" si="83"/>
        <v>Market PotentialWA</v>
      </c>
    </row>
    <row r="186" spans="1:12" x14ac:dyDescent="0.25">
      <c r="A186" s="2" t="str">
        <f t="shared" si="59"/>
        <v>WAGeneral ServiceThird Party ContractsPer Customer Winter Peak Reduction (%)</v>
      </c>
      <c r="B186" t="s">
        <v>151</v>
      </c>
      <c r="C186" t="s">
        <v>232</v>
      </c>
      <c r="D186" t="s">
        <v>150</v>
      </c>
      <c r="E186" t="s">
        <v>21</v>
      </c>
      <c r="F186" t="s">
        <v>19</v>
      </c>
      <c r="G186" s="396" t="str">
        <f t="shared" ca="1" si="85"/>
        <v/>
      </c>
      <c r="H186" s="33" t="str">
        <f t="shared" ca="1" si="84"/>
        <v/>
      </c>
      <c r="I186" s="38"/>
      <c r="J186" s="39">
        <v>1</v>
      </c>
      <c r="K186" s="20" t="str">
        <f t="shared" si="82"/>
        <v>General ServicePer Customer Winter Peak Reduction (%)</v>
      </c>
      <c r="L186" s="20" t="str">
        <f t="shared" si="83"/>
        <v>Market PotentialWA</v>
      </c>
    </row>
    <row r="187" spans="1:12" x14ac:dyDescent="0.25">
      <c r="A187" s="2" t="str">
        <f t="shared" si="59"/>
        <v>WALarge General ServiceThird Party ContractsEvent Non-Performance Rate</v>
      </c>
      <c r="B187" t="s">
        <v>151</v>
      </c>
      <c r="C187" t="s">
        <v>233</v>
      </c>
      <c r="D187" t="s">
        <v>150</v>
      </c>
      <c r="E187" t="s">
        <v>11</v>
      </c>
      <c r="F187" t="s">
        <v>12</v>
      </c>
      <c r="G187" s="396">
        <f ca="1">IFERROR(INDEX(INDIRECT("'"&amp;D187&amp;"'!A1:T300"),MATCH(K187,INDIRECT("'"&amp;D187&amp;"'!A1:A300"),0),MATCH(L187,INDIRECT("'"&amp;D187&amp;"'!A1:T1"),0)),"")</f>
        <v>0</v>
      </c>
      <c r="H187" s="33">
        <f t="shared" ref="H187:H191" ca="1" si="86">IFERROR(INDEX(INDIRECT("'"&amp;D187&amp;"'!A1:T300"),MATCH(K187,INDIRECT("'"&amp;D187&amp;"'!A1:A300"),0),10),"")</f>
        <v>0</v>
      </c>
      <c r="I187" s="38"/>
      <c r="J187" s="39">
        <v>1</v>
      </c>
      <c r="K187" s="20" t="str">
        <f t="shared" si="82"/>
        <v>Large General ServiceEvent Non-Performance Rate</v>
      </c>
      <c r="L187" s="20" t="str">
        <f t="shared" si="83"/>
        <v>Market PotentialWA</v>
      </c>
    </row>
    <row r="188" spans="1:12" x14ac:dyDescent="0.25">
      <c r="A188" s="2" t="str">
        <f t="shared" si="59"/>
        <v>WALarge General ServiceThird Party ContractsPer Customer Summer Peak Reduction (kW)</v>
      </c>
      <c r="B188" t="s">
        <v>151</v>
      </c>
      <c r="C188" t="s">
        <v>233</v>
      </c>
      <c r="D188" t="s">
        <v>150</v>
      </c>
      <c r="E188" t="s">
        <v>20</v>
      </c>
      <c r="F188" t="s">
        <v>91</v>
      </c>
      <c r="G188" s="57">
        <f ca="1">IFERROR(INDEX(INDIRECT("'"&amp;D188&amp;"'!A1:T300"),MATCH(K188,INDIRECT("'"&amp;D188&amp;"'!A1:A300"),0),MATCH(L188,INDIRECT("'"&amp;D188&amp;"'!A1:T1"),0)),"")</f>
        <v>0</v>
      </c>
      <c r="H188" s="33">
        <f t="shared" ca="1" si="86"/>
        <v>0</v>
      </c>
      <c r="I188" s="38"/>
      <c r="J188" s="39">
        <v>1</v>
      </c>
      <c r="K188" s="20" t="str">
        <f t="shared" si="82"/>
        <v>Large General ServicePer Customer Summer Peak Reduction (kW)</v>
      </c>
      <c r="L188" s="20" t="str">
        <f t="shared" si="83"/>
        <v>Market PotentialWA</v>
      </c>
    </row>
    <row r="189" spans="1:12" x14ac:dyDescent="0.25">
      <c r="A189" s="2" t="str">
        <f t="shared" si="59"/>
        <v>WALarge General ServiceThird Party ContractsPer Customer Summer Peak Reduction (%)</v>
      </c>
      <c r="B189" t="s">
        <v>151</v>
      </c>
      <c r="C189" t="s">
        <v>233</v>
      </c>
      <c r="D189" t="s">
        <v>150</v>
      </c>
      <c r="E189" t="s">
        <v>18</v>
      </c>
      <c r="F189" t="s">
        <v>19</v>
      </c>
      <c r="G189" s="396">
        <f t="shared" ref="G189:G191" ca="1" si="87">IFERROR(INDEX(INDIRECT("'"&amp;D189&amp;"'!A1:T300"),MATCH(K189,INDIRECT("'"&amp;D189&amp;"'!A1:A300"),0),MATCH(L189,INDIRECT("'"&amp;D189&amp;"'!A1:T1"),0)),"")</f>
        <v>0.21</v>
      </c>
      <c r="H189" s="33" t="str">
        <f t="shared" ca="1" si="86"/>
        <v>weighted average from impacts in the following report: Impact Estimates from Aggregator Programs in California (Source: 2012 Statewide Load Impact Evaluation of California Aggregator Demand Response Programs Volume 1: Ex post and Ex ante Load Impacts; Christensen Associates Energy Consulting; April 1, 2013).</v>
      </c>
      <c r="I189" s="38"/>
      <c r="J189" s="39">
        <v>1</v>
      </c>
      <c r="K189" s="20" t="str">
        <f t="shared" si="82"/>
        <v>Large General ServicePer Customer Summer Peak Reduction (%)</v>
      </c>
      <c r="L189" s="20" t="str">
        <f t="shared" si="83"/>
        <v>Market PotentialWA</v>
      </c>
    </row>
    <row r="190" spans="1:12" x14ac:dyDescent="0.25">
      <c r="A190" s="2" t="str">
        <f t="shared" si="59"/>
        <v>WALarge General ServiceThird Party ContractsPer Customer Winter Peak Reduction (kW)</v>
      </c>
      <c r="B190" t="s">
        <v>151</v>
      </c>
      <c r="C190" t="s">
        <v>233</v>
      </c>
      <c r="D190" t="s">
        <v>150</v>
      </c>
      <c r="E190" t="s">
        <v>22</v>
      </c>
      <c r="F190" t="s">
        <v>91</v>
      </c>
      <c r="G190" s="57">
        <f t="shared" ca="1" si="87"/>
        <v>0</v>
      </c>
      <c r="H190" s="33">
        <f t="shared" ca="1" si="86"/>
        <v>0</v>
      </c>
      <c r="I190" s="38"/>
      <c r="J190" s="39">
        <v>1</v>
      </c>
      <c r="K190" s="20" t="str">
        <f t="shared" si="82"/>
        <v>Large General ServicePer Customer Winter Peak Reduction (kW)</v>
      </c>
      <c r="L190" s="20" t="str">
        <f t="shared" si="83"/>
        <v>Market PotentialWA</v>
      </c>
    </row>
    <row r="191" spans="1:12" x14ac:dyDescent="0.25">
      <c r="A191" s="2" t="str">
        <f t="shared" si="59"/>
        <v>WALarge General ServiceThird Party ContractsPer Customer Winter Peak Reduction (%)</v>
      </c>
      <c r="B191" t="s">
        <v>151</v>
      </c>
      <c r="C191" t="s">
        <v>233</v>
      </c>
      <c r="D191" t="s">
        <v>150</v>
      </c>
      <c r="E191" t="s">
        <v>21</v>
      </c>
      <c r="F191" t="s">
        <v>19</v>
      </c>
      <c r="G191" s="396">
        <f t="shared" ca="1" si="87"/>
        <v>0.21</v>
      </c>
      <c r="H191" s="33" t="str">
        <f t="shared" ca="1" si="86"/>
        <v>weighted average from impacts in the following report: Impact Estimates from Aggregator Programs in California (Source: 2012 Statewide Load Impact Evaluation of California Aggregator Demand Response Programs Volume 1: Ex post and Ex ante Load Impacts; Christensen Associates Energy Consulting; April 1, 2013).</v>
      </c>
      <c r="I191" s="38"/>
      <c r="J191" s="39">
        <v>1</v>
      </c>
      <c r="K191" s="20" t="str">
        <f t="shared" si="82"/>
        <v>Large General ServicePer Customer Winter Peak Reduction (%)</v>
      </c>
      <c r="L191" s="20" t="str">
        <f t="shared" si="83"/>
        <v>Market PotentialWA</v>
      </c>
    </row>
    <row r="192" spans="1:12" x14ac:dyDescent="0.25">
      <c r="A192" s="2" t="str">
        <f t="shared" si="59"/>
        <v>WAExtra Large General ServiceThird Party ContractsEvent Non-Performance Rate</v>
      </c>
      <c r="B192" t="s">
        <v>151</v>
      </c>
      <c r="C192" t="s">
        <v>234</v>
      </c>
      <c r="D192" t="s">
        <v>150</v>
      </c>
      <c r="E192" t="s">
        <v>11</v>
      </c>
      <c r="F192" t="s">
        <v>12</v>
      </c>
      <c r="G192" s="396">
        <f ca="1">IFERROR(INDEX(INDIRECT("'"&amp;D192&amp;"'!A1:T300"),MATCH(K192,INDIRECT("'"&amp;D192&amp;"'!A1:A300"),0),MATCH(L192,INDIRECT("'"&amp;D192&amp;"'!A1:T1"),0)),"")</f>
        <v>0</v>
      </c>
      <c r="H192" s="33">
        <f t="shared" ref="H192:H196" ca="1" si="88">IFERROR(INDEX(INDIRECT("'"&amp;D192&amp;"'!A1:T300"),MATCH(K192,INDIRECT("'"&amp;D192&amp;"'!A1:A300"),0),10),"")</f>
        <v>0</v>
      </c>
      <c r="I192" s="38"/>
      <c r="J192" s="39">
        <v>1</v>
      </c>
      <c r="K192" s="20" t="str">
        <f t="shared" si="82"/>
        <v>Extra Large General ServiceEvent Non-Performance Rate</v>
      </c>
      <c r="L192" s="20" t="str">
        <f t="shared" si="83"/>
        <v>Market PotentialWA</v>
      </c>
    </row>
    <row r="193" spans="1:12" x14ac:dyDescent="0.25">
      <c r="A193" s="2" t="str">
        <f t="shared" si="59"/>
        <v>WAExtra Large General ServiceThird Party ContractsPer Customer Summer Peak Reduction (kW)</v>
      </c>
      <c r="B193" t="s">
        <v>151</v>
      </c>
      <c r="C193" t="s">
        <v>234</v>
      </c>
      <c r="D193" t="s">
        <v>150</v>
      </c>
      <c r="E193" t="s">
        <v>20</v>
      </c>
      <c r="F193" t="s">
        <v>91</v>
      </c>
      <c r="G193" s="57">
        <f ca="1">IFERROR(INDEX(INDIRECT("'"&amp;D193&amp;"'!A1:T300"),MATCH(K193,INDIRECT("'"&amp;D193&amp;"'!A1:A300"),0),MATCH(L193,INDIRECT("'"&amp;D193&amp;"'!A1:T1"),0)),"")</f>
        <v>0</v>
      </c>
      <c r="H193" s="33">
        <f t="shared" ca="1" si="88"/>
        <v>0</v>
      </c>
      <c r="I193" s="38"/>
      <c r="J193" s="39">
        <v>1</v>
      </c>
      <c r="K193" s="20" t="str">
        <f t="shared" si="82"/>
        <v>Extra Large General ServicePer Customer Summer Peak Reduction (kW)</v>
      </c>
      <c r="L193" s="20" t="str">
        <f t="shared" si="83"/>
        <v>Market PotentialWA</v>
      </c>
    </row>
    <row r="194" spans="1:12" x14ac:dyDescent="0.25">
      <c r="A194" s="2" t="str">
        <f t="shared" si="59"/>
        <v>WAExtra Large General ServiceThird Party ContractsPer Customer Summer Peak Reduction (%)</v>
      </c>
      <c r="B194" t="s">
        <v>151</v>
      </c>
      <c r="C194" t="s">
        <v>234</v>
      </c>
      <c r="D194" t="s">
        <v>150</v>
      </c>
      <c r="E194" t="s">
        <v>18</v>
      </c>
      <c r="F194" t="s">
        <v>19</v>
      </c>
      <c r="G194" s="396">
        <f t="shared" ref="G194:G196" ca="1" si="89">IFERROR(INDEX(INDIRECT("'"&amp;D194&amp;"'!A1:T300"),MATCH(K194,INDIRECT("'"&amp;D194&amp;"'!A1:A300"),0),MATCH(L194,INDIRECT("'"&amp;D194&amp;"'!A1:T1"),0)),"")</f>
        <v>0.21</v>
      </c>
      <c r="H194" s="33" t="str">
        <f t="shared" ca="1" si="88"/>
        <v>weighted average from impacts in the following report: Impact Estimates from Aggregator Programs in California (Source: 2012 Statewide Load Impact Evaluation of California Aggregator Demand Response Programs Volume 1: Ex post and Ex ante Load Impacts; Christensen Associates Energy Consulting; April 1, 2013).</v>
      </c>
      <c r="I194" s="38"/>
      <c r="J194" s="39">
        <v>1</v>
      </c>
      <c r="K194" s="20" t="str">
        <f t="shared" si="82"/>
        <v>Extra Large General ServicePer Customer Summer Peak Reduction (%)</v>
      </c>
      <c r="L194" s="20" t="str">
        <f t="shared" si="83"/>
        <v>Market PotentialWA</v>
      </c>
    </row>
    <row r="195" spans="1:12" x14ac:dyDescent="0.25">
      <c r="A195" s="2" t="str">
        <f t="shared" ref="A195:A258" si="90">B195&amp;C195&amp;D195&amp;E195</f>
        <v>WAExtra Large General ServiceThird Party ContractsPer Customer Winter Peak Reduction (kW)</v>
      </c>
      <c r="B195" t="s">
        <v>151</v>
      </c>
      <c r="C195" t="s">
        <v>234</v>
      </c>
      <c r="D195" t="s">
        <v>150</v>
      </c>
      <c r="E195" t="s">
        <v>22</v>
      </c>
      <c r="F195" t="s">
        <v>91</v>
      </c>
      <c r="G195" s="57">
        <f t="shared" ca="1" si="89"/>
        <v>0</v>
      </c>
      <c r="H195" s="33">
        <f t="shared" ca="1" si="88"/>
        <v>0</v>
      </c>
      <c r="I195" s="38"/>
      <c r="J195" s="39">
        <v>1</v>
      </c>
      <c r="K195" s="20" t="str">
        <f t="shared" si="82"/>
        <v>Extra Large General ServicePer Customer Winter Peak Reduction (kW)</v>
      </c>
      <c r="L195" s="20" t="str">
        <f t="shared" si="83"/>
        <v>Market PotentialWA</v>
      </c>
    </row>
    <row r="196" spans="1:12" x14ac:dyDescent="0.25">
      <c r="A196" s="2" t="str">
        <f t="shared" si="90"/>
        <v>WAExtra Large General ServiceThird Party ContractsPer Customer Winter Peak Reduction (%)</v>
      </c>
      <c r="B196" t="s">
        <v>151</v>
      </c>
      <c r="C196" t="s">
        <v>234</v>
      </c>
      <c r="D196" t="s">
        <v>150</v>
      </c>
      <c r="E196" t="s">
        <v>21</v>
      </c>
      <c r="F196" t="s">
        <v>19</v>
      </c>
      <c r="G196" s="396">
        <f t="shared" ca="1" si="89"/>
        <v>0.21</v>
      </c>
      <c r="H196" s="33" t="str">
        <f t="shared" ca="1" si="88"/>
        <v>weighted average from impacts in the following report: Impact Estimates from Aggregator Programs in California (Source: 2012 Statewide Load Impact Evaluation of California Aggregator Demand Response Programs Volume 1: Ex post and Ex ante Load Impacts; Christensen Associates Energy Consulting; April 1, 2013).</v>
      </c>
      <c r="I196" s="38"/>
      <c r="J196" s="39">
        <v>1</v>
      </c>
      <c r="K196" s="20" t="str">
        <f t="shared" si="82"/>
        <v>Extra Large General ServicePer Customer Winter Peak Reduction (%)</v>
      </c>
      <c r="L196" s="20" t="str">
        <f t="shared" si="83"/>
        <v>Market PotentialWA</v>
      </c>
    </row>
    <row r="197" spans="1:12" x14ac:dyDescent="0.25">
      <c r="A197" s="2" t="str">
        <f t="shared" si="90"/>
        <v>WAGeneral ServiceAncillary Third PartyEvent Non-Performance Rate</v>
      </c>
      <c r="B197" t="s">
        <v>151</v>
      </c>
      <c r="C197" t="s">
        <v>232</v>
      </c>
      <c r="D197" t="s">
        <v>361</v>
      </c>
      <c r="E197" t="s">
        <v>11</v>
      </c>
      <c r="F197" t="s">
        <v>12</v>
      </c>
      <c r="G197" s="396" t="str">
        <f ca="1">IFERROR(INDEX(INDIRECT("'"&amp;D197&amp;"'!A1:T300"),MATCH(K197,INDIRECT("'"&amp;D197&amp;"'!A1:A300"),0),MATCH(L197,INDIRECT("'"&amp;D197&amp;"'!A1:T1"),0)),"")</f>
        <v/>
      </c>
      <c r="H197" s="33" t="str">
        <f t="shared" ref="H197:H201" ca="1" si="91">IFERROR(INDEX(INDIRECT("'"&amp;D197&amp;"'!A1:T300"),MATCH(K197,INDIRECT("'"&amp;D197&amp;"'!A1:A300"),0),10),"")</f>
        <v/>
      </c>
      <c r="I197" s="38"/>
      <c r="J197" s="39">
        <v>1</v>
      </c>
      <c r="K197" s="20" t="str">
        <f t="shared" si="82"/>
        <v>General ServiceEvent Non-Performance Rate</v>
      </c>
      <c r="L197" s="20" t="str">
        <f t="shared" si="83"/>
        <v>Market PotentialWA</v>
      </c>
    </row>
    <row r="198" spans="1:12" x14ac:dyDescent="0.25">
      <c r="A198" s="2" t="str">
        <f t="shared" si="90"/>
        <v>WAGeneral ServiceAncillary Third PartyPer Customer Summer Peak Reduction (kW)</v>
      </c>
      <c r="B198" t="s">
        <v>151</v>
      </c>
      <c r="C198" t="s">
        <v>232</v>
      </c>
      <c r="D198" t="s">
        <v>361</v>
      </c>
      <c r="E198" t="s">
        <v>20</v>
      </c>
      <c r="F198" t="s">
        <v>91</v>
      </c>
      <c r="G198" s="57" t="str">
        <f ca="1">IFERROR(INDEX(INDIRECT("'"&amp;D198&amp;"'!A1:T300"),MATCH(K198,INDIRECT("'"&amp;D198&amp;"'!A1:A300"),0),MATCH(L198,INDIRECT("'"&amp;D198&amp;"'!A1:T1"),0)),"")</f>
        <v/>
      </c>
      <c r="H198" s="33" t="str">
        <f t="shared" ca="1" si="91"/>
        <v/>
      </c>
      <c r="I198" s="38"/>
      <c r="J198" s="39">
        <v>1</v>
      </c>
      <c r="K198" s="20" t="str">
        <f t="shared" si="82"/>
        <v>General ServicePer Customer Summer Peak Reduction (kW)</v>
      </c>
      <c r="L198" s="20" t="str">
        <f t="shared" si="83"/>
        <v>Market PotentialWA</v>
      </c>
    </row>
    <row r="199" spans="1:12" x14ac:dyDescent="0.25">
      <c r="A199" s="2" t="str">
        <f t="shared" si="90"/>
        <v>WAGeneral ServiceAncillary Third PartyPer Customer Summer Peak Reduction (%)</v>
      </c>
      <c r="B199" t="s">
        <v>151</v>
      </c>
      <c r="C199" t="s">
        <v>232</v>
      </c>
      <c r="D199" t="s">
        <v>361</v>
      </c>
      <c r="E199" t="s">
        <v>18</v>
      </c>
      <c r="F199" t="s">
        <v>19</v>
      </c>
      <c r="G199" s="396" t="str">
        <f t="shared" ref="G199:G201" ca="1" si="92">IFERROR(INDEX(INDIRECT("'"&amp;D199&amp;"'!A1:T300"),MATCH(K199,INDIRECT("'"&amp;D199&amp;"'!A1:A300"),0),MATCH(L199,INDIRECT("'"&amp;D199&amp;"'!A1:T1"),0)),"")</f>
        <v/>
      </c>
      <c r="H199" s="33" t="str">
        <f t="shared" ca="1" si="91"/>
        <v/>
      </c>
      <c r="I199" s="38"/>
      <c r="J199" s="39">
        <v>1</v>
      </c>
      <c r="K199" s="20" t="str">
        <f t="shared" si="82"/>
        <v>General ServicePer Customer Summer Peak Reduction (%)</v>
      </c>
      <c r="L199" s="20" t="str">
        <f t="shared" si="83"/>
        <v>Market PotentialWA</v>
      </c>
    </row>
    <row r="200" spans="1:12" x14ac:dyDescent="0.25">
      <c r="A200" s="2" t="str">
        <f t="shared" si="90"/>
        <v>WAGeneral ServiceAncillary Third PartyPer Customer Winter Peak Reduction (kW)</v>
      </c>
      <c r="B200" t="s">
        <v>151</v>
      </c>
      <c r="C200" t="s">
        <v>232</v>
      </c>
      <c r="D200" t="s">
        <v>361</v>
      </c>
      <c r="E200" t="s">
        <v>22</v>
      </c>
      <c r="F200" t="s">
        <v>91</v>
      </c>
      <c r="G200" s="57" t="str">
        <f t="shared" ca="1" si="92"/>
        <v/>
      </c>
      <c r="H200" s="33" t="str">
        <f t="shared" ca="1" si="91"/>
        <v/>
      </c>
      <c r="I200" s="38"/>
      <c r="J200" s="39">
        <v>1</v>
      </c>
      <c r="K200" s="20" t="str">
        <f t="shared" si="82"/>
        <v>General ServicePer Customer Winter Peak Reduction (kW)</v>
      </c>
      <c r="L200" s="20" t="str">
        <f t="shared" si="83"/>
        <v>Market PotentialWA</v>
      </c>
    </row>
    <row r="201" spans="1:12" x14ac:dyDescent="0.25">
      <c r="A201" s="2" t="str">
        <f t="shared" si="90"/>
        <v>WAGeneral ServiceAncillary Third PartyPer Customer Winter Peak Reduction (%)</v>
      </c>
      <c r="B201" t="s">
        <v>151</v>
      </c>
      <c r="C201" t="s">
        <v>232</v>
      </c>
      <c r="D201" t="s">
        <v>361</v>
      </c>
      <c r="E201" t="s">
        <v>21</v>
      </c>
      <c r="F201" t="s">
        <v>19</v>
      </c>
      <c r="G201" s="396" t="str">
        <f t="shared" ca="1" si="92"/>
        <v/>
      </c>
      <c r="H201" s="33" t="str">
        <f t="shared" ca="1" si="91"/>
        <v/>
      </c>
      <c r="I201" s="38"/>
      <c r="J201" s="39">
        <v>1</v>
      </c>
      <c r="K201" s="20" t="str">
        <f t="shared" si="82"/>
        <v>General ServicePer Customer Winter Peak Reduction (%)</v>
      </c>
      <c r="L201" s="20" t="str">
        <f t="shared" si="83"/>
        <v>Market PotentialWA</v>
      </c>
    </row>
    <row r="202" spans="1:12" x14ac:dyDescent="0.25">
      <c r="A202" s="2" t="str">
        <f t="shared" si="90"/>
        <v>WALarge General ServiceAncillary Third PartyEvent Non-Performance Rate</v>
      </c>
      <c r="B202" t="s">
        <v>151</v>
      </c>
      <c r="C202" t="s">
        <v>233</v>
      </c>
      <c r="D202" t="s">
        <v>361</v>
      </c>
      <c r="E202" t="s">
        <v>11</v>
      </c>
      <c r="F202" t="s">
        <v>12</v>
      </c>
      <c r="G202" s="396">
        <f ca="1">IFERROR(INDEX(INDIRECT("'"&amp;D202&amp;"'!A1:T300"),MATCH(K202,INDIRECT("'"&amp;D202&amp;"'!A1:A300"),0),MATCH(L202,INDIRECT("'"&amp;D202&amp;"'!A1:T1"),0)),"")</f>
        <v>0</v>
      </c>
      <c r="H202" s="33">
        <f t="shared" ref="H202:H206" ca="1" si="93">IFERROR(INDEX(INDIRECT("'"&amp;D202&amp;"'!A1:T300"),MATCH(K202,INDIRECT("'"&amp;D202&amp;"'!A1:A300"),0),10),"")</f>
        <v>0</v>
      </c>
      <c r="I202" s="38"/>
      <c r="J202" s="39">
        <v>1</v>
      </c>
      <c r="K202" s="20" t="str">
        <f t="shared" si="82"/>
        <v>Large General ServiceEvent Non-Performance Rate</v>
      </c>
      <c r="L202" s="20" t="str">
        <f t="shared" si="83"/>
        <v>Market PotentialWA</v>
      </c>
    </row>
    <row r="203" spans="1:12" x14ac:dyDescent="0.25">
      <c r="A203" s="2" t="str">
        <f t="shared" si="90"/>
        <v>WALarge General ServiceAncillary Third PartyPer Customer Summer Peak Reduction (kW)</v>
      </c>
      <c r="B203" t="s">
        <v>151</v>
      </c>
      <c r="C203" t="s">
        <v>233</v>
      </c>
      <c r="D203" t="s">
        <v>361</v>
      </c>
      <c r="E203" t="s">
        <v>20</v>
      </c>
      <c r="F203" t="s">
        <v>91</v>
      </c>
      <c r="G203" s="57">
        <f ca="1">IFERROR(INDEX(INDIRECT("'"&amp;D203&amp;"'!A1:T300"),MATCH(K203,INDIRECT("'"&amp;D203&amp;"'!A1:A300"),0),MATCH(L203,INDIRECT("'"&amp;D203&amp;"'!A1:T1"),0)),"")</f>
        <v>0</v>
      </c>
      <c r="H203" s="33">
        <f t="shared" ca="1" si="93"/>
        <v>0</v>
      </c>
      <c r="I203" s="38"/>
      <c r="J203" s="39">
        <v>1</v>
      </c>
      <c r="K203" s="20" t="str">
        <f t="shared" si="82"/>
        <v>Large General ServicePer Customer Summer Peak Reduction (kW)</v>
      </c>
      <c r="L203" s="20" t="str">
        <f t="shared" si="83"/>
        <v>Market PotentialWA</v>
      </c>
    </row>
    <row r="204" spans="1:12" x14ac:dyDescent="0.25">
      <c r="A204" s="2" t="str">
        <f t="shared" si="90"/>
        <v>WALarge General ServiceAncillary Third PartyPer Customer Summer Peak Reduction (%)</v>
      </c>
      <c r="B204" t="s">
        <v>151</v>
      </c>
      <c r="C204" t="s">
        <v>233</v>
      </c>
      <c r="D204" t="s">
        <v>361</v>
      </c>
      <c r="E204" t="s">
        <v>18</v>
      </c>
      <c r="F204" t="s">
        <v>19</v>
      </c>
      <c r="G204" s="396">
        <f t="shared" ref="G204:G206" ca="1" si="94">IFERROR(INDEX(INDIRECT("'"&amp;D204&amp;"'!A1:T300"),MATCH(K204,INDIRECT("'"&amp;D204&amp;"'!A1:A300"),0),MATCH(L204,INDIRECT("'"&amp;D204&amp;"'!A1:T1"),0)),"")</f>
        <v>0.1575</v>
      </c>
      <c r="H204" s="33" t="str">
        <f t="shared" ca="1" si="93"/>
        <v>75% of impact for ancillary</v>
      </c>
      <c r="I204" s="38"/>
      <c r="J204" s="39">
        <v>1</v>
      </c>
      <c r="K204" s="20" t="str">
        <f t="shared" si="82"/>
        <v>Large General ServicePer Customer Summer Peak Reduction (%)</v>
      </c>
      <c r="L204" s="20" t="str">
        <f t="shared" si="83"/>
        <v>Market PotentialWA</v>
      </c>
    </row>
    <row r="205" spans="1:12" x14ac:dyDescent="0.25">
      <c r="A205" s="2" t="str">
        <f t="shared" si="90"/>
        <v>WALarge General ServiceAncillary Third PartyPer Customer Winter Peak Reduction (kW)</v>
      </c>
      <c r="B205" t="s">
        <v>151</v>
      </c>
      <c r="C205" t="s">
        <v>233</v>
      </c>
      <c r="D205" t="s">
        <v>361</v>
      </c>
      <c r="E205" t="s">
        <v>22</v>
      </c>
      <c r="F205" t="s">
        <v>91</v>
      </c>
      <c r="G205" s="57">
        <f t="shared" ca="1" si="94"/>
        <v>0</v>
      </c>
      <c r="H205" s="33">
        <f t="shared" ca="1" si="93"/>
        <v>0</v>
      </c>
      <c r="I205" s="38"/>
      <c r="J205" s="39">
        <v>1</v>
      </c>
      <c r="K205" s="20" t="str">
        <f t="shared" si="82"/>
        <v>Large General ServicePer Customer Winter Peak Reduction (kW)</v>
      </c>
      <c r="L205" s="20" t="str">
        <f t="shared" si="83"/>
        <v>Market PotentialWA</v>
      </c>
    </row>
    <row r="206" spans="1:12" x14ac:dyDescent="0.25">
      <c r="A206" s="2" t="str">
        <f t="shared" si="90"/>
        <v>WALarge General ServiceAncillary Third PartyPer Customer Winter Peak Reduction (%)</v>
      </c>
      <c r="B206" t="s">
        <v>151</v>
      </c>
      <c r="C206" t="s">
        <v>233</v>
      </c>
      <c r="D206" t="s">
        <v>361</v>
      </c>
      <c r="E206" t="s">
        <v>21</v>
      </c>
      <c r="F206" t="s">
        <v>19</v>
      </c>
      <c r="G206" s="396">
        <f t="shared" ca="1" si="94"/>
        <v>0.1575</v>
      </c>
      <c r="H206" s="33" t="str">
        <f t="shared" ca="1" si="93"/>
        <v>75% of impact for ancillary</v>
      </c>
      <c r="I206" s="38"/>
      <c r="J206" s="39">
        <v>1</v>
      </c>
      <c r="K206" s="20" t="str">
        <f t="shared" si="82"/>
        <v>Large General ServicePer Customer Winter Peak Reduction (%)</v>
      </c>
      <c r="L206" s="20" t="str">
        <f t="shared" si="83"/>
        <v>Market PotentialWA</v>
      </c>
    </row>
    <row r="207" spans="1:12" x14ac:dyDescent="0.25">
      <c r="A207" s="2" t="str">
        <f t="shared" si="90"/>
        <v>WAExtra Large General ServiceAncillary Third PartyEvent Non-Performance Rate</v>
      </c>
      <c r="B207" t="s">
        <v>151</v>
      </c>
      <c r="C207" t="s">
        <v>234</v>
      </c>
      <c r="D207" t="s">
        <v>361</v>
      </c>
      <c r="E207" t="s">
        <v>11</v>
      </c>
      <c r="F207" t="s">
        <v>12</v>
      </c>
      <c r="G207" s="396">
        <f ca="1">IFERROR(INDEX(INDIRECT("'"&amp;D207&amp;"'!A1:T300"),MATCH(K207,INDIRECT("'"&amp;D207&amp;"'!A1:A300"),0),MATCH(L207,INDIRECT("'"&amp;D207&amp;"'!A1:T1"),0)),"")</f>
        <v>0</v>
      </c>
      <c r="H207" s="33">
        <f t="shared" ref="H207:H211" ca="1" si="95">IFERROR(INDEX(INDIRECT("'"&amp;D207&amp;"'!A1:T300"),MATCH(K207,INDIRECT("'"&amp;D207&amp;"'!A1:A300"),0),10),"")</f>
        <v>0</v>
      </c>
      <c r="I207" s="38"/>
      <c r="J207" s="39">
        <v>1</v>
      </c>
      <c r="K207" s="20" t="str">
        <f t="shared" si="82"/>
        <v>Extra Large General ServiceEvent Non-Performance Rate</v>
      </c>
      <c r="L207" s="20" t="str">
        <f t="shared" si="83"/>
        <v>Market PotentialWA</v>
      </c>
    </row>
    <row r="208" spans="1:12" x14ac:dyDescent="0.25">
      <c r="A208" s="2" t="str">
        <f t="shared" si="90"/>
        <v>WAExtra Large General ServiceAncillary Third PartyPer Customer Summer Peak Reduction (kW)</v>
      </c>
      <c r="B208" t="s">
        <v>151</v>
      </c>
      <c r="C208" t="s">
        <v>234</v>
      </c>
      <c r="D208" t="s">
        <v>361</v>
      </c>
      <c r="E208" t="s">
        <v>20</v>
      </c>
      <c r="F208" t="s">
        <v>91</v>
      </c>
      <c r="G208" s="57">
        <f ca="1">IFERROR(INDEX(INDIRECT("'"&amp;D208&amp;"'!A1:T300"),MATCH(K208,INDIRECT("'"&amp;D208&amp;"'!A1:A300"),0),MATCH(L208,INDIRECT("'"&amp;D208&amp;"'!A1:T1"),0)),"")</f>
        <v>0</v>
      </c>
      <c r="H208" s="33">
        <f t="shared" ca="1" si="95"/>
        <v>0</v>
      </c>
      <c r="I208" s="38"/>
      <c r="J208" s="39">
        <v>1</v>
      </c>
      <c r="K208" s="20" t="str">
        <f t="shared" si="82"/>
        <v>Extra Large General ServicePer Customer Summer Peak Reduction (kW)</v>
      </c>
      <c r="L208" s="20" t="str">
        <f t="shared" si="83"/>
        <v>Market PotentialWA</v>
      </c>
    </row>
    <row r="209" spans="1:12" x14ac:dyDescent="0.25">
      <c r="A209" s="2" t="str">
        <f t="shared" si="90"/>
        <v>WAExtra Large General ServiceAncillary Third PartyPer Customer Summer Peak Reduction (%)</v>
      </c>
      <c r="B209" t="s">
        <v>151</v>
      </c>
      <c r="C209" t="s">
        <v>234</v>
      </c>
      <c r="D209" t="s">
        <v>361</v>
      </c>
      <c r="E209" t="s">
        <v>18</v>
      </c>
      <c r="F209" t="s">
        <v>19</v>
      </c>
      <c r="G209" s="396">
        <f t="shared" ref="G209:G211" ca="1" si="96">IFERROR(INDEX(INDIRECT("'"&amp;D209&amp;"'!A1:T300"),MATCH(K209,INDIRECT("'"&amp;D209&amp;"'!A1:A300"),0),MATCH(L209,INDIRECT("'"&amp;D209&amp;"'!A1:T1"),0)),"")</f>
        <v>0.1575</v>
      </c>
      <c r="H209" s="33" t="str">
        <f t="shared" ca="1" si="95"/>
        <v>75% of impact for ancillary</v>
      </c>
      <c r="I209" s="38"/>
      <c r="J209" s="39">
        <v>1</v>
      </c>
      <c r="K209" s="20" t="str">
        <f t="shared" si="82"/>
        <v>Extra Large General ServicePer Customer Summer Peak Reduction (%)</v>
      </c>
      <c r="L209" s="20" t="str">
        <f t="shared" si="83"/>
        <v>Market PotentialWA</v>
      </c>
    </row>
    <row r="210" spans="1:12" x14ac:dyDescent="0.25">
      <c r="A210" s="2" t="str">
        <f t="shared" si="90"/>
        <v>WAExtra Large General ServiceAncillary Third PartyPer Customer Winter Peak Reduction (kW)</v>
      </c>
      <c r="B210" t="s">
        <v>151</v>
      </c>
      <c r="C210" t="s">
        <v>234</v>
      </c>
      <c r="D210" t="s">
        <v>361</v>
      </c>
      <c r="E210" t="s">
        <v>22</v>
      </c>
      <c r="F210" t="s">
        <v>91</v>
      </c>
      <c r="G210" s="57">
        <f t="shared" ca="1" si="96"/>
        <v>0</v>
      </c>
      <c r="H210" s="33">
        <f t="shared" ca="1" si="95"/>
        <v>0</v>
      </c>
      <c r="I210" s="38"/>
      <c r="J210" s="39">
        <v>1</v>
      </c>
      <c r="K210" s="20" t="str">
        <f t="shared" si="82"/>
        <v>Extra Large General ServicePer Customer Winter Peak Reduction (kW)</v>
      </c>
      <c r="L210" s="20" t="str">
        <f t="shared" si="83"/>
        <v>Market PotentialWA</v>
      </c>
    </row>
    <row r="211" spans="1:12" x14ac:dyDescent="0.25">
      <c r="A211" s="2" t="str">
        <f t="shared" si="90"/>
        <v>WAExtra Large General ServiceAncillary Third PartyPer Customer Winter Peak Reduction (%)</v>
      </c>
      <c r="B211" t="s">
        <v>151</v>
      </c>
      <c r="C211" t="s">
        <v>234</v>
      </c>
      <c r="D211" t="s">
        <v>361</v>
      </c>
      <c r="E211" t="s">
        <v>21</v>
      </c>
      <c r="F211" t="s">
        <v>19</v>
      </c>
      <c r="G211" s="396">
        <f t="shared" ca="1" si="96"/>
        <v>0.1575</v>
      </c>
      <c r="H211" s="33" t="str">
        <f t="shared" ca="1" si="95"/>
        <v>75% of impact for ancillary</v>
      </c>
      <c r="I211" s="38"/>
      <c r="J211" s="39">
        <v>1</v>
      </c>
      <c r="K211" s="20" t="str">
        <f t="shared" si="82"/>
        <v>Extra Large General ServicePer Customer Winter Peak Reduction (%)</v>
      </c>
      <c r="L211" s="20" t="str">
        <f t="shared" si="83"/>
        <v>Market PotentialWA</v>
      </c>
    </row>
    <row r="212" spans="1:12" x14ac:dyDescent="0.25">
      <c r="A212" s="2" t="str">
        <f t="shared" si="90"/>
        <v>WAGeneral ServiceThermal Energy StorageEvent Non-Performance Rate</v>
      </c>
      <c r="B212" t="s">
        <v>151</v>
      </c>
      <c r="C212" t="s">
        <v>232</v>
      </c>
      <c r="D212" t="s">
        <v>98</v>
      </c>
      <c r="E212" t="s">
        <v>11</v>
      </c>
      <c r="F212" t="s">
        <v>12</v>
      </c>
      <c r="G212" s="396">
        <f ca="1">IFERROR(INDEX(INDIRECT("'"&amp;D212&amp;"'!A1:T300"),MATCH(K212,INDIRECT("'"&amp;D212&amp;"'!A1:A300"),0),MATCH(L212,INDIRECT("'"&amp;D212&amp;"'!A1:T1"),0)),"")</f>
        <v>0</v>
      </c>
      <c r="H212" s="33">
        <f t="shared" ref="H212:H216" ca="1" si="97">IFERROR(INDEX(INDIRECT("'"&amp;D212&amp;"'!A1:T300"),MATCH(K212,INDIRECT("'"&amp;D212&amp;"'!A1:A300"),0),10),"")</f>
        <v>0</v>
      </c>
      <c r="I212" s="38"/>
      <c r="J212" s="39">
        <v>1</v>
      </c>
      <c r="K212" s="20" t="str">
        <f t="shared" si="82"/>
        <v>General ServiceEvent Non-Performance Rate</v>
      </c>
      <c r="L212" s="20" t="str">
        <f t="shared" si="83"/>
        <v>Market PotentialWA</v>
      </c>
    </row>
    <row r="213" spans="1:12" x14ac:dyDescent="0.25">
      <c r="A213" s="2" t="str">
        <f t="shared" si="90"/>
        <v>WAGeneral ServiceThermal Energy StoragePer Customer Summer Peak Reduction (kW)</v>
      </c>
      <c r="B213" t="s">
        <v>151</v>
      </c>
      <c r="C213" t="s">
        <v>232</v>
      </c>
      <c r="D213" t="s">
        <v>98</v>
      </c>
      <c r="E213" t="s">
        <v>20</v>
      </c>
      <c r="F213" t="s">
        <v>91</v>
      </c>
      <c r="G213" s="57">
        <f ca="1">IFERROR(INDEX(INDIRECT("'"&amp;D213&amp;"'!A1:T300"),MATCH(K213,INDIRECT("'"&amp;D213&amp;"'!A1:A300"),0),MATCH(L213,INDIRECT("'"&amp;D213&amp;"'!A1:T1"),0)),"")</f>
        <v>1.68</v>
      </c>
      <c r="H213" s="33" t="str">
        <f t="shared" ca="1" si="97"/>
        <v>Ice Energy - Ice Bear Tech Specifications, https://www.ice-energy.com/wp-content/uploads/2016/03/ICE-BEAR-30-Product-Sheet.pdf</v>
      </c>
      <c r="I213" s="38"/>
      <c r="J213" s="39">
        <v>1</v>
      </c>
      <c r="K213" s="20" t="str">
        <f t="shared" si="82"/>
        <v>General ServicePer Customer Summer Peak Reduction (kW)</v>
      </c>
      <c r="L213" s="20" t="str">
        <f t="shared" si="83"/>
        <v>Market PotentialWA</v>
      </c>
    </row>
    <row r="214" spans="1:12" x14ac:dyDescent="0.25">
      <c r="A214" s="2" t="str">
        <f t="shared" si="90"/>
        <v>WAGeneral ServiceThermal Energy StoragePer Customer Summer Peak Reduction (%)</v>
      </c>
      <c r="B214" t="s">
        <v>151</v>
      </c>
      <c r="C214" t="s">
        <v>232</v>
      </c>
      <c r="D214" t="s">
        <v>98</v>
      </c>
      <c r="E214" t="s">
        <v>18</v>
      </c>
      <c r="F214" t="s">
        <v>19</v>
      </c>
      <c r="G214" s="396">
        <f t="shared" ref="G214:G216" ca="1" si="98">IFERROR(INDEX(INDIRECT("'"&amp;D214&amp;"'!A1:T300"),MATCH(K214,INDIRECT("'"&amp;D214&amp;"'!A1:A300"),0),MATCH(L214,INDIRECT("'"&amp;D214&amp;"'!A1:T1"),0)),"")</f>
        <v>0</v>
      </c>
      <c r="H214" s="33">
        <f t="shared" ca="1" si="97"/>
        <v>0</v>
      </c>
      <c r="I214" s="38"/>
      <c r="J214" s="39">
        <v>1</v>
      </c>
      <c r="K214" s="20" t="str">
        <f t="shared" si="82"/>
        <v>General ServicePer Customer Summer Peak Reduction (%)</v>
      </c>
      <c r="L214" s="20" t="str">
        <f t="shared" si="83"/>
        <v>Market PotentialWA</v>
      </c>
    </row>
    <row r="215" spans="1:12" x14ac:dyDescent="0.25">
      <c r="A215" s="2" t="str">
        <f t="shared" si="90"/>
        <v>WAGeneral ServiceThermal Energy StoragePer Customer Winter Peak Reduction (kW)</v>
      </c>
      <c r="B215" t="s">
        <v>151</v>
      </c>
      <c r="C215" t="s">
        <v>232</v>
      </c>
      <c r="D215" t="s">
        <v>98</v>
      </c>
      <c r="E215" t="s">
        <v>22</v>
      </c>
      <c r="F215" t="s">
        <v>91</v>
      </c>
      <c r="G215" s="57">
        <f t="shared" ca="1" si="98"/>
        <v>0</v>
      </c>
      <c r="H215" s="33" t="str">
        <f t="shared" ca="1" si="97"/>
        <v>Removed Winter Impacts</v>
      </c>
      <c r="I215" s="38"/>
      <c r="J215" s="39">
        <v>1</v>
      </c>
      <c r="K215" s="20" t="str">
        <f t="shared" si="82"/>
        <v>General ServicePer Customer Winter Peak Reduction (kW)</v>
      </c>
      <c r="L215" s="20" t="str">
        <f t="shared" si="83"/>
        <v>Market PotentialWA</v>
      </c>
    </row>
    <row r="216" spans="1:12" x14ac:dyDescent="0.25">
      <c r="A216" s="2" t="str">
        <f t="shared" si="90"/>
        <v>WAGeneral ServiceThermal Energy StoragePer Customer Winter Peak Reduction (%)</v>
      </c>
      <c r="B216" t="s">
        <v>151</v>
      </c>
      <c r="C216" t="s">
        <v>232</v>
      </c>
      <c r="D216" t="s">
        <v>98</v>
      </c>
      <c r="E216" t="s">
        <v>21</v>
      </c>
      <c r="F216" t="s">
        <v>19</v>
      </c>
      <c r="G216" s="396">
        <f t="shared" ca="1" si="98"/>
        <v>0</v>
      </c>
      <c r="H216" s="33">
        <f t="shared" ca="1" si="97"/>
        <v>0</v>
      </c>
      <c r="I216" s="38"/>
      <c r="J216" s="39">
        <v>1</v>
      </c>
      <c r="K216" s="20" t="str">
        <f t="shared" si="82"/>
        <v>General ServicePer Customer Winter Peak Reduction (%)</v>
      </c>
      <c r="L216" s="20" t="str">
        <f t="shared" si="83"/>
        <v>Market PotentialWA</v>
      </c>
    </row>
    <row r="217" spans="1:12" x14ac:dyDescent="0.25">
      <c r="A217" s="2" t="str">
        <f t="shared" si="90"/>
        <v>WALarge General ServiceThermal Energy StorageEvent Non-Performance Rate</v>
      </c>
      <c r="B217" t="s">
        <v>151</v>
      </c>
      <c r="C217" t="s">
        <v>233</v>
      </c>
      <c r="D217" t="s">
        <v>98</v>
      </c>
      <c r="E217" t="s">
        <v>11</v>
      </c>
      <c r="F217" t="s">
        <v>12</v>
      </c>
      <c r="G217" s="396">
        <f ca="1">IFERROR(INDEX(INDIRECT("'"&amp;D217&amp;"'!A1:T300"),MATCH(K217,INDIRECT("'"&amp;D217&amp;"'!A1:A300"),0),MATCH(L217,INDIRECT("'"&amp;D217&amp;"'!A1:T1"),0)),"")</f>
        <v>0</v>
      </c>
      <c r="H217" s="33">
        <f t="shared" ref="H217:H221" ca="1" si="99">IFERROR(INDEX(INDIRECT("'"&amp;D217&amp;"'!A1:T300"),MATCH(K217,INDIRECT("'"&amp;D217&amp;"'!A1:A300"),0),10),"")</f>
        <v>0</v>
      </c>
      <c r="I217" s="38"/>
      <c r="J217" s="39">
        <v>1</v>
      </c>
      <c r="K217" s="20" t="str">
        <f t="shared" si="82"/>
        <v>Large General ServiceEvent Non-Performance Rate</v>
      </c>
      <c r="L217" s="20" t="str">
        <f t="shared" si="83"/>
        <v>Market PotentialWA</v>
      </c>
    </row>
    <row r="218" spans="1:12" x14ac:dyDescent="0.25">
      <c r="A218" s="2" t="str">
        <f t="shared" si="90"/>
        <v>WALarge General ServiceThermal Energy StoragePer Customer Summer Peak Reduction (kW)</v>
      </c>
      <c r="B218" t="s">
        <v>151</v>
      </c>
      <c r="C218" t="s">
        <v>233</v>
      </c>
      <c r="D218" t="s">
        <v>98</v>
      </c>
      <c r="E218" t="s">
        <v>20</v>
      </c>
      <c r="F218" t="s">
        <v>91</v>
      </c>
      <c r="G218" s="57">
        <f ca="1">IFERROR(INDEX(INDIRECT("'"&amp;D218&amp;"'!A1:T300"),MATCH(K218,INDIRECT("'"&amp;D218&amp;"'!A1:A300"),0),MATCH(L218,INDIRECT("'"&amp;D218&amp;"'!A1:T1"),0)),"")</f>
        <v>8.4</v>
      </c>
      <c r="H218" s="33" t="str">
        <f t="shared" ca="1" si="99"/>
        <v>Ice Energy - Ice Bear Tech Specifications, https://www.ice-energy.com/wp-content/uploads/2016/03/ICE-BEAR-30-Product-Sheet.pdf</v>
      </c>
      <c r="I218" s="38"/>
      <c r="J218" s="39">
        <v>1</v>
      </c>
      <c r="K218" s="20" t="str">
        <f t="shared" si="82"/>
        <v>Large General ServicePer Customer Summer Peak Reduction (kW)</v>
      </c>
      <c r="L218" s="20" t="str">
        <f t="shared" si="83"/>
        <v>Market PotentialWA</v>
      </c>
    </row>
    <row r="219" spans="1:12" x14ac:dyDescent="0.25">
      <c r="A219" s="2" t="str">
        <f t="shared" si="90"/>
        <v>WALarge General ServiceThermal Energy StoragePer Customer Summer Peak Reduction (%)</v>
      </c>
      <c r="B219" t="s">
        <v>151</v>
      </c>
      <c r="C219" t="s">
        <v>233</v>
      </c>
      <c r="D219" t="s">
        <v>98</v>
      </c>
      <c r="E219" t="s">
        <v>18</v>
      </c>
      <c r="F219" t="s">
        <v>19</v>
      </c>
      <c r="G219" s="396">
        <f t="shared" ref="G219:G221" ca="1" si="100">IFERROR(INDEX(INDIRECT("'"&amp;D219&amp;"'!A1:T300"),MATCH(K219,INDIRECT("'"&amp;D219&amp;"'!A1:A300"),0),MATCH(L219,INDIRECT("'"&amp;D219&amp;"'!A1:T1"),0)),"")</f>
        <v>0</v>
      </c>
      <c r="H219" s="33">
        <f t="shared" ca="1" si="99"/>
        <v>0</v>
      </c>
      <c r="I219" s="38"/>
      <c r="J219" s="39">
        <v>1</v>
      </c>
      <c r="K219" s="20" t="str">
        <f t="shared" si="82"/>
        <v>Large General ServicePer Customer Summer Peak Reduction (%)</v>
      </c>
      <c r="L219" s="20" t="str">
        <f t="shared" si="83"/>
        <v>Market PotentialWA</v>
      </c>
    </row>
    <row r="220" spans="1:12" x14ac:dyDescent="0.25">
      <c r="A220" s="2" t="str">
        <f t="shared" si="90"/>
        <v>WALarge General ServiceThermal Energy StoragePer Customer Winter Peak Reduction (kW)</v>
      </c>
      <c r="B220" t="s">
        <v>151</v>
      </c>
      <c r="C220" t="s">
        <v>233</v>
      </c>
      <c r="D220" t="s">
        <v>98</v>
      </c>
      <c r="E220" t="s">
        <v>22</v>
      </c>
      <c r="F220" t="s">
        <v>91</v>
      </c>
      <c r="G220" s="57">
        <f t="shared" ca="1" si="100"/>
        <v>0</v>
      </c>
      <c r="H220" s="33" t="str">
        <f t="shared" ca="1" si="99"/>
        <v>Removed Winter Impacts</v>
      </c>
      <c r="I220" s="38"/>
      <c r="J220" s="39">
        <v>1</v>
      </c>
      <c r="K220" s="20" t="str">
        <f t="shared" si="82"/>
        <v>Large General ServicePer Customer Winter Peak Reduction (kW)</v>
      </c>
      <c r="L220" s="20" t="str">
        <f t="shared" si="83"/>
        <v>Market PotentialWA</v>
      </c>
    </row>
    <row r="221" spans="1:12" x14ac:dyDescent="0.25">
      <c r="A221" s="2" t="str">
        <f t="shared" si="90"/>
        <v>WALarge General ServiceThermal Energy StoragePer Customer Winter Peak Reduction (%)</v>
      </c>
      <c r="B221" t="s">
        <v>151</v>
      </c>
      <c r="C221" t="s">
        <v>233</v>
      </c>
      <c r="D221" t="s">
        <v>98</v>
      </c>
      <c r="E221" t="s">
        <v>21</v>
      </c>
      <c r="F221" t="s">
        <v>19</v>
      </c>
      <c r="G221" s="396">
        <f t="shared" ca="1" si="100"/>
        <v>0</v>
      </c>
      <c r="H221" s="33">
        <f t="shared" ca="1" si="99"/>
        <v>0</v>
      </c>
      <c r="I221" s="38"/>
      <c r="J221" s="39">
        <v>1</v>
      </c>
      <c r="K221" s="20" t="str">
        <f t="shared" si="82"/>
        <v>Large General ServicePer Customer Winter Peak Reduction (%)</v>
      </c>
      <c r="L221" s="20" t="str">
        <f t="shared" si="83"/>
        <v>Market PotentialWA</v>
      </c>
    </row>
    <row r="222" spans="1:12" x14ac:dyDescent="0.25">
      <c r="A222" s="2" t="str">
        <f t="shared" si="90"/>
        <v>WAExtra Large General ServiceThermal Energy StorageEvent Non-Performance Rate</v>
      </c>
      <c r="B222" t="s">
        <v>151</v>
      </c>
      <c r="C222" t="s">
        <v>234</v>
      </c>
      <c r="D222" t="s">
        <v>98</v>
      </c>
      <c r="E222" t="s">
        <v>11</v>
      </c>
      <c r="F222" t="s">
        <v>12</v>
      </c>
      <c r="G222" s="396">
        <f ca="1">IFERROR(INDEX(INDIRECT("'"&amp;D222&amp;"'!A1:T300"),MATCH(K222,INDIRECT("'"&amp;D222&amp;"'!A1:A300"),0),MATCH(L222,INDIRECT("'"&amp;D222&amp;"'!A1:T1"),0)),"")</f>
        <v>0</v>
      </c>
      <c r="H222" s="33">
        <f t="shared" ref="H222:H226" ca="1" si="101">IFERROR(INDEX(INDIRECT("'"&amp;D222&amp;"'!A1:T300"),MATCH(K222,INDIRECT("'"&amp;D222&amp;"'!A1:A300"),0),10),"")</f>
        <v>0</v>
      </c>
      <c r="I222" s="38"/>
      <c r="J222" s="39">
        <v>1</v>
      </c>
      <c r="K222" s="20" t="str">
        <f t="shared" si="82"/>
        <v>Extra Large General ServiceEvent Non-Performance Rate</v>
      </c>
      <c r="L222" s="20" t="str">
        <f t="shared" si="83"/>
        <v>Market PotentialWA</v>
      </c>
    </row>
    <row r="223" spans="1:12" x14ac:dyDescent="0.25">
      <c r="A223" s="2" t="str">
        <f t="shared" si="90"/>
        <v>WAExtra Large General ServiceThermal Energy StoragePer Customer Summer Peak Reduction (kW)</v>
      </c>
      <c r="B223" t="s">
        <v>151</v>
      </c>
      <c r="C223" t="s">
        <v>234</v>
      </c>
      <c r="D223" t="s">
        <v>98</v>
      </c>
      <c r="E223" t="s">
        <v>20</v>
      </c>
      <c r="F223" t="s">
        <v>91</v>
      </c>
      <c r="G223" s="57">
        <f ca="1">IFERROR(INDEX(INDIRECT("'"&amp;D223&amp;"'!A1:T300"),MATCH(K223,INDIRECT("'"&amp;D223&amp;"'!A1:A300"),0),MATCH(L223,INDIRECT("'"&amp;D223&amp;"'!A1:T1"),0)),"")</f>
        <v>8.4</v>
      </c>
      <c r="H223" s="33" t="str">
        <f t="shared" ca="1" si="101"/>
        <v>Ice Energy - Ice Bear Tech Specifications, https://www.ice-energy.com/wp-content/uploads/2016/03/ICE-BEAR-30-Product-Sheet.pdf</v>
      </c>
      <c r="I223" s="38"/>
      <c r="J223" s="39">
        <v>1</v>
      </c>
      <c r="K223" s="20" t="str">
        <f t="shared" si="82"/>
        <v>Extra Large General ServicePer Customer Summer Peak Reduction (kW)</v>
      </c>
      <c r="L223" s="20" t="str">
        <f t="shared" si="83"/>
        <v>Market PotentialWA</v>
      </c>
    </row>
    <row r="224" spans="1:12" x14ac:dyDescent="0.25">
      <c r="A224" s="2" t="str">
        <f t="shared" si="90"/>
        <v>WAExtra Large General ServiceThermal Energy StoragePer Customer Summer Peak Reduction (%)</v>
      </c>
      <c r="B224" t="s">
        <v>151</v>
      </c>
      <c r="C224" t="s">
        <v>234</v>
      </c>
      <c r="D224" t="s">
        <v>98</v>
      </c>
      <c r="E224" t="s">
        <v>18</v>
      </c>
      <c r="F224" t="s">
        <v>19</v>
      </c>
      <c r="G224" s="396">
        <f t="shared" ref="G224:G226" ca="1" si="102">IFERROR(INDEX(INDIRECT("'"&amp;D224&amp;"'!A1:T300"),MATCH(K224,INDIRECT("'"&amp;D224&amp;"'!A1:A300"),0),MATCH(L224,INDIRECT("'"&amp;D224&amp;"'!A1:T1"),0)),"")</f>
        <v>0</v>
      </c>
      <c r="H224" s="33">
        <f t="shared" ca="1" si="101"/>
        <v>0</v>
      </c>
      <c r="I224" s="38"/>
      <c r="J224" s="39">
        <v>1</v>
      </c>
      <c r="K224" s="20" t="str">
        <f t="shared" si="82"/>
        <v>Extra Large General ServicePer Customer Summer Peak Reduction (%)</v>
      </c>
      <c r="L224" s="20" t="str">
        <f t="shared" si="83"/>
        <v>Market PotentialWA</v>
      </c>
    </row>
    <row r="225" spans="1:12" x14ac:dyDescent="0.25">
      <c r="A225" s="2" t="str">
        <f t="shared" si="90"/>
        <v>WAExtra Large General ServiceThermal Energy StoragePer Customer Winter Peak Reduction (kW)</v>
      </c>
      <c r="B225" t="s">
        <v>151</v>
      </c>
      <c r="C225" t="s">
        <v>234</v>
      </c>
      <c r="D225" t="s">
        <v>98</v>
      </c>
      <c r="E225" t="s">
        <v>22</v>
      </c>
      <c r="F225" t="s">
        <v>91</v>
      </c>
      <c r="G225" s="57">
        <f t="shared" ca="1" si="102"/>
        <v>0</v>
      </c>
      <c r="H225" s="33" t="str">
        <f t="shared" ca="1" si="101"/>
        <v>Removed Winter Impacts</v>
      </c>
      <c r="I225" s="38"/>
      <c r="J225" s="39">
        <v>1</v>
      </c>
      <c r="K225" s="20" t="str">
        <f t="shared" si="82"/>
        <v>Extra Large General ServicePer Customer Winter Peak Reduction (kW)</v>
      </c>
      <c r="L225" s="20" t="str">
        <f t="shared" si="83"/>
        <v>Market PotentialWA</v>
      </c>
    </row>
    <row r="226" spans="1:12" x14ac:dyDescent="0.25">
      <c r="A226" s="2" t="str">
        <f t="shared" si="90"/>
        <v>WAExtra Large General ServiceThermal Energy StoragePer Customer Winter Peak Reduction (%)</v>
      </c>
      <c r="B226" t="s">
        <v>151</v>
      </c>
      <c r="C226" t="s">
        <v>234</v>
      </c>
      <c r="D226" t="s">
        <v>98</v>
      </c>
      <c r="E226" t="s">
        <v>21</v>
      </c>
      <c r="F226" t="s">
        <v>19</v>
      </c>
      <c r="G226" s="396">
        <f t="shared" ca="1" si="102"/>
        <v>0</v>
      </c>
      <c r="H226" s="33">
        <f t="shared" ca="1" si="101"/>
        <v>0</v>
      </c>
      <c r="I226" s="38"/>
      <c r="J226" s="39">
        <v>1</v>
      </c>
      <c r="K226" s="20" t="str">
        <f t="shared" si="82"/>
        <v>Extra Large General ServicePer Customer Winter Peak Reduction (%)</v>
      </c>
      <c r="L226" s="20" t="str">
        <f t="shared" si="83"/>
        <v>Market PotentialWA</v>
      </c>
    </row>
    <row r="227" spans="1:12" x14ac:dyDescent="0.25">
      <c r="A227" s="2" t="str">
        <f t="shared" si="90"/>
        <v>WAResidentialBattery Energy StorageEvent Non-Performance Rate</v>
      </c>
      <c r="B227" t="s">
        <v>151</v>
      </c>
      <c r="C227" t="s">
        <v>13</v>
      </c>
      <c r="D227" t="s">
        <v>99</v>
      </c>
      <c r="E227" t="s">
        <v>11</v>
      </c>
      <c r="F227" t="s">
        <v>12</v>
      </c>
      <c r="G227" s="396">
        <f ca="1">IFERROR(INDEX(INDIRECT("'"&amp;D227&amp;"'!A1:T300"),MATCH(K227,INDIRECT("'"&amp;D227&amp;"'!A1:A300"),0),MATCH(L227,INDIRECT("'"&amp;D227&amp;"'!A1:T1"),0)),"")</f>
        <v>0</v>
      </c>
      <c r="H227" s="33">
        <f t="shared" ref="H227:H231" ca="1" si="103">IFERROR(INDEX(INDIRECT("'"&amp;D227&amp;"'!A1:T300"),MATCH(K227,INDIRECT("'"&amp;D227&amp;"'!A1:A300"),0),10),"")</f>
        <v>0</v>
      </c>
      <c r="I227" s="38"/>
      <c r="J227" s="39">
        <v>1</v>
      </c>
      <c r="K227" s="20" t="str">
        <f t="shared" si="82"/>
        <v>ResidentialEvent Non-Performance Rate</v>
      </c>
      <c r="L227" s="20" t="str">
        <f t="shared" si="83"/>
        <v>Market PotentialWA</v>
      </c>
    </row>
    <row r="228" spans="1:12" x14ac:dyDescent="0.25">
      <c r="A228" s="2" t="str">
        <f t="shared" si="90"/>
        <v>WAResidentialBattery Energy StoragePer Customer Summer Peak Reduction (kW)</v>
      </c>
      <c r="B228" t="s">
        <v>151</v>
      </c>
      <c r="C228" t="s">
        <v>13</v>
      </c>
      <c r="D228" t="s">
        <v>99</v>
      </c>
      <c r="E228" t="s">
        <v>20</v>
      </c>
      <c r="F228" t="s">
        <v>91</v>
      </c>
      <c r="G228" s="57">
        <f ca="1">IFERROR(INDEX(INDIRECT("'"&amp;D228&amp;"'!A1:T300"),MATCH(K228,INDIRECT("'"&amp;D228&amp;"'!A1:A300"),0),MATCH(L228,INDIRECT("'"&amp;D228&amp;"'!A1:T1"),0)),"")</f>
        <v>2.23</v>
      </c>
      <c r="H228" s="33" t="str">
        <f t="shared" ca="1" si="103"/>
        <v>NREL 2021: 5 kW battery * 86% round trip efficiency. Xcel Energy CO Renewable Battery Connect: 40% retention</v>
      </c>
      <c r="I228" s="38"/>
      <c r="J228" s="39">
        <v>1</v>
      </c>
      <c r="K228" s="20" t="str">
        <f t="shared" si="82"/>
        <v>ResidentialPer Customer Summer Peak Reduction (kW)</v>
      </c>
      <c r="L228" s="20" t="str">
        <f t="shared" si="83"/>
        <v>Market PotentialWA</v>
      </c>
    </row>
    <row r="229" spans="1:12" x14ac:dyDescent="0.25">
      <c r="A229" s="2" t="str">
        <f t="shared" si="90"/>
        <v>WAResidentialBattery Energy StoragePer Customer Summer Peak Reduction (%)</v>
      </c>
      <c r="B229" t="s">
        <v>151</v>
      </c>
      <c r="C229" t="s">
        <v>13</v>
      </c>
      <c r="D229" t="s">
        <v>99</v>
      </c>
      <c r="E229" t="s">
        <v>18</v>
      </c>
      <c r="F229" t="s">
        <v>19</v>
      </c>
      <c r="G229" s="396">
        <f t="shared" ref="G229:G231" ca="1" si="104">IFERROR(INDEX(INDIRECT("'"&amp;D229&amp;"'!A1:T300"),MATCH(K229,INDIRECT("'"&amp;D229&amp;"'!A1:A300"),0),MATCH(L229,INDIRECT("'"&amp;D229&amp;"'!A1:T1"),0)),"")</f>
        <v>0</v>
      </c>
      <c r="H229" s="33">
        <f t="shared" ca="1" si="103"/>
        <v>0</v>
      </c>
      <c r="I229" s="38"/>
      <c r="J229" s="39">
        <v>1</v>
      </c>
      <c r="K229" s="20" t="str">
        <f t="shared" si="82"/>
        <v>ResidentialPer Customer Summer Peak Reduction (%)</v>
      </c>
      <c r="L229" s="20" t="str">
        <f t="shared" si="83"/>
        <v>Market PotentialWA</v>
      </c>
    </row>
    <row r="230" spans="1:12" x14ac:dyDescent="0.25">
      <c r="A230" s="2" t="str">
        <f t="shared" si="90"/>
        <v>WAResidentialBattery Energy StoragePer Customer Winter Peak Reduction (kW)</v>
      </c>
      <c r="B230" t="s">
        <v>151</v>
      </c>
      <c r="C230" t="s">
        <v>13</v>
      </c>
      <c r="D230" t="s">
        <v>99</v>
      </c>
      <c r="E230" t="s">
        <v>22</v>
      </c>
      <c r="F230" t="s">
        <v>91</v>
      </c>
      <c r="G230" s="57">
        <f t="shared" ca="1" si="104"/>
        <v>2.5799999999999996</v>
      </c>
      <c r="H230" s="33" t="str">
        <f t="shared" ca="1" si="103"/>
        <v>NREL 2021: 5 kW battery * 86% round trip efficiency. Xcel Energy CO Renewable Battery Connect: 40% retention</v>
      </c>
      <c r="I230" s="38"/>
      <c r="J230" s="39">
        <v>1</v>
      </c>
      <c r="K230" s="20" t="str">
        <f t="shared" si="82"/>
        <v>ResidentialPer Customer Winter Peak Reduction (kW)</v>
      </c>
      <c r="L230" s="20" t="str">
        <f t="shared" si="83"/>
        <v>Market PotentialWA</v>
      </c>
    </row>
    <row r="231" spans="1:12" x14ac:dyDescent="0.25">
      <c r="A231" s="2" t="str">
        <f t="shared" si="90"/>
        <v>WAResidentialBattery Energy StoragePer Customer Winter Peak Reduction (%)</v>
      </c>
      <c r="B231" t="s">
        <v>151</v>
      </c>
      <c r="C231" t="s">
        <v>13</v>
      </c>
      <c r="D231" t="s">
        <v>99</v>
      </c>
      <c r="E231" t="s">
        <v>21</v>
      </c>
      <c r="F231" t="s">
        <v>19</v>
      </c>
      <c r="G231" s="396">
        <f t="shared" ca="1" si="104"/>
        <v>0</v>
      </c>
      <c r="H231" s="33">
        <f t="shared" ca="1" si="103"/>
        <v>0</v>
      </c>
      <c r="I231" s="38"/>
      <c r="J231" s="39">
        <v>1</v>
      </c>
      <c r="K231" s="20" t="str">
        <f t="shared" si="82"/>
        <v>ResidentialPer Customer Winter Peak Reduction (%)</v>
      </c>
      <c r="L231" s="20" t="str">
        <f t="shared" si="83"/>
        <v>Market PotentialWA</v>
      </c>
    </row>
    <row r="232" spans="1:12" x14ac:dyDescent="0.25">
      <c r="A232" s="2" t="str">
        <f t="shared" si="90"/>
        <v>WAGeneral ServiceBattery Energy StorageEvent Non-Performance Rate</v>
      </c>
      <c r="B232" t="s">
        <v>151</v>
      </c>
      <c r="C232" t="s">
        <v>232</v>
      </c>
      <c r="D232" t="s">
        <v>99</v>
      </c>
      <c r="E232" t="s">
        <v>11</v>
      </c>
      <c r="F232" t="s">
        <v>12</v>
      </c>
      <c r="G232" s="396">
        <f ca="1">IFERROR(INDEX(INDIRECT("'"&amp;D232&amp;"'!A1:T300"),MATCH(K232,INDIRECT("'"&amp;D232&amp;"'!A1:A300"),0),MATCH(L232,INDIRECT("'"&amp;D232&amp;"'!A1:T1"),0)),"")</f>
        <v>0</v>
      </c>
      <c r="H232" s="33">
        <f t="shared" ref="H232:H236" ca="1" si="105">IFERROR(INDEX(INDIRECT("'"&amp;D232&amp;"'!A1:T300"),MATCH(K232,INDIRECT("'"&amp;D232&amp;"'!A1:A300"),0),10),"")</f>
        <v>0</v>
      </c>
      <c r="I232" s="38"/>
      <c r="J232" s="39">
        <v>1</v>
      </c>
      <c r="K232" s="20" t="str">
        <f t="shared" si="82"/>
        <v>General ServiceEvent Non-Performance Rate</v>
      </c>
      <c r="L232" s="20" t="str">
        <f t="shared" si="83"/>
        <v>Market PotentialWA</v>
      </c>
    </row>
    <row r="233" spans="1:12" x14ac:dyDescent="0.25">
      <c r="A233" s="2" t="str">
        <f t="shared" si="90"/>
        <v>WAGeneral ServiceBattery Energy StoragePer Customer Summer Peak Reduction (kW)</v>
      </c>
      <c r="B233" t="s">
        <v>151</v>
      </c>
      <c r="C233" t="s">
        <v>232</v>
      </c>
      <c r="D233" t="s">
        <v>99</v>
      </c>
      <c r="E233" t="s">
        <v>20</v>
      </c>
      <c r="F233" t="s">
        <v>91</v>
      </c>
      <c r="G233" s="57">
        <f ca="1">IFERROR(INDEX(INDIRECT("'"&amp;D233&amp;"'!A1:T300"),MATCH(K233,INDIRECT("'"&amp;D233&amp;"'!A1:A300"),0),MATCH(L233,INDIRECT("'"&amp;D233&amp;"'!A1:T1"),0)),"")</f>
        <v>2.5799999999999996</v>
      </c>
      <c r="H233" s="33" t="str">
        <f t="shared" ca="1" si="105"/>
        <v>NREL 2021: 5 kW battery * 86% round trip efficiency. Xcel Energy CO Renewable Battery Connect: 40% retention</v>
      </c>
      <c r="I233" s="38"/>
      <c r="J233" s="39">
        <v>1</v>
      </c>
      <c r="K233" s="20" t="str">
        <f t="shared" si="82"/>
        <v>General ServicePer Customer Summer Peak Reduction (kW)</v>
      </c>
      <c r="L233" s="20" t="str">
        <f t="shared" si="83"/>
        <v>Market PotentialWA</v>
      </c>
    </row>
    <row r="234" spans="1:12" x14ac:dyDescent="0.25">
      <c r="A234" s="2" t="str">
        <f t="shared" si="90"/>
        <v>WAGeneral ServiceBattery Energy StoragePer Customer Summer Peak Reduction (%)</v>
      </c>
      <c r="B234" t="s">
        <v>151</v>
      </c>
      <c r="C234" t="s">
        <v>232</v>
      </c>
      <c r="D234" t="s">
        <v>99</v>
      </c>
      <c r="E234" t="s">
        <v>18</v>
      </c>
      <c r="F234" t="s">
        <v>19</v>
      </c>
      <c r="G234" s="396">
        <f t="shared" ref="G234:G236" ca="1" si="106">IFERROR(INDEX(INDIRECT("'"&amp;D234&amp;"'!A1:T300"),MATCH(K234,INDIRECT("'"&amp;D234&amp;"'!A1:A300"),0),MATCH(L234,INDIRECT("'"&amp;D234&amp;"'!A1:T1"),0)),"")</f>
        <v>0</v>
      </c>
      <c r="H234" s="33">
        <f t="shared" ca="1" si="105"/>
        <v>0</v>
      </c>
      <c r="I234" s="38"/>
      <c r="J234" s="39">
        <v>1</v>
      </c>
      <c r="K234" s="20" t="str">
        <f t="shared" si="82"/>
        <v>General ServicePer Customer Summer Peak Reduction (%)</v>
      </c>
      <c r="L234" s="20" t="str">
        <f t="shared" si="83"/>
        <v>Market PotentialWA</v>
      </c>
    </row>
    <row r="235" spans="1:12" x14ac:dyDescent="0.25">
      <c r="A235" s="2" t="str">
        <f t="shared" si="90"/>
        <v>WAGeneral ServiceBattery Energy StoragePer Customer Winter Peak Reduction (kW)</v>
      </c>
      <c r="B235" t="s">
        <v>151</v>
      </c>
      <c r="C235" t="s">
        <v>232</v>
      </c>
      <c r="D235" t="s">
        <v>99</v>
      </c>
      <c r="E235" t="s">
        <v>22</v>
      </c>
      <c r="F235" t="s">
        <v>91</v>
      </c>
      <c r="G235" s="57">
        <f t="shared" ca="1" si="106"/>
        <v>2.5799999999999996</v>
      </c>
      <c r="H235" s="33" t="str">
        <f t="shared" ca="1" si="105"/>
        <v>NREL 2021: 5 kW battery * 86% round trip efficiency. Xcel Energy CO Renewable Battery Connect: 40% retention</v>
      </c>
      <c r="I235" s="38"/>
      <c r="J235" s="39">
        <v>1</v>
      </c>
      <c r="K235" s="20" t="str">
        <f t="shared" si="82"/>
        <v>General ServicePer Customer Winter Peak Reduction (kW)</v>
      </c>
      <c r="L235" s="20" t="str">
        <f t="shared" si="83"/>
        <v>Market PotentialWA</v>
      </c>
    </row>
    <row r="236" spans="1:12" x14ac:dyDescent="0.25">
      <c r="A236" s="2" t="str">
        <f t="shared" si="90"/>
        <v>WAGeneral ServiceBattery Energy StoragePer Customer Winter Peak Reduction (%)</v>
      </c>
      <c r="B236" t="s">
        <v>151</v>
      </c>
      <c r="C236" t="s">
        <v>232</v>
      </c>
      <c r="D236" t="s">
        <v>99</v>
      </c>
      <c r="E236" t="s">
        <v>21</v>
      </c>
      <c r="F236" t="s">
        <v>19</v>
      </c>
      <c r="G236" s="396">
        <f t="shared" ca="1" si="106"/>
        <v>0</v>
      </c>
      <c r="H236" s="33">
        <f t="shared" ca="1" si="105"/>
        <v>0</v>
      </c>
      <c r="I236" s="38"/>
      <c r="J236" s="39">
        <v>1</v>
      </c>
      <c r="K236" s="20" t="str">
        <f t="shared" si="82"/>
        <v>General ServicePer Customer Winter Peak Reduction (%)</v>
      </c>
      <c r="L236" s="20" t="str">
        <f t="shared" si="83"/>
        <v>Market PotentialWA</v>
      </c>
    </row>
    <row r="237" spans="1:12" x14ac:dyDescent="0.25">
      <c r="A237" s="2" t="str">
        <f t="shared" si="90"/>
        <v>WALarge General ServiceBattery Energy StorageEvent Non-Performance Rate</v>
      </c>
      <c r="B237" t="s">
        <v>151</v>
      </c>
      <c r="C237" t="s">
        <v>233</v>
      </c>
      <c r="D237" t="s">
        <v>99</v>
      </c>
      <c r="E237" t="s">
        <v>11</v>
      </c>
      <c r="F237" t="s">
        <v>12</v>
      </c>
      <c r="G237" s="396" t="str">
        <f ca="1">IFERROR(INDEX(INDIRECT("'"&amp;D237&amp;"'!A1:T300"),MATCH(K237,INDIRECT("'"&amp;D237&amp;"'!A1:A300"),0),MATCH(L237,INDIRECT("'"&amp;D237&amp;"'!A1:T1"),0)),"")</f>
        <v/>
      </c>
      <c r="H237" s="33" t="str">
        <f t="shared" ref="H237:H241" ca="1" si="107">IFERROR(INDEX(INDIRECT("'"&amp;D237&amp;"'!A1:T300"),MATCH(K237,INDIRECT("'"&amp;D237&amp;"'!A1:A300"),0),10),"")</f>
        <v/>
      </c>
      <c r="I237" s="38"/>
      <c r="J237" s="39">
        <v>1</v>
      </c>
      <c r="K237" s="20" t="str">
        <f t="shared" si="82"/>
        <v>Large General ServiceEvent Non-Performance Rate</v>
      </c>
      <c r="L237" s="20" t="str">
        <f t="shared" si="83"/>
        <v>Market PotentialWA</v>
      </c>
    </row>
    <row r="238" spans="1:12" x14ac:dyDescent="0.25">
      <c r="A238" s="2" t="str">
        <f t="shared" si="90"/>
        <v>WALarge General ServiceBattery Energy StoragePer Customer Summer Peak Reduction (kW)</v>
      </c>
      <c r="B238" t="s">
        <v>151</v>
      </c>
      <c r="C238" t="s">
        <v>233</v>
      </c>
      <c r="D238" t="s">
        <v>99</v>
      </c>
      <c r="E238" t="s">
        <v>20</v>
      </c>
      <c r="F238" t="s">
        <v>91</v>
      </c>
      <c r="G238" s="57" t="str">
        <f ca="1">IFERROR(INDEX(INDIRECT("'"&amp;D238&amp;"'!A1:T300"),MATCH(K238,INDIRECT("'"&amp;D238&amp;"'!A1:A300"),0),MATCH(L238,INDIRECT("'"&amp;D238&amp;"'!A1:T1"),0)),"")</f>
        <v/>
      </c>
      <c r="H238" s="33" t="str">
        <f t="shared" ca="1" si="107"/>
        <v/>
      </c>
      <c r="I238" s="38"/>
      <c r="J238" s="39">
        <v>1</v>
      </c>
      <c r="K238" s="20" t="str">
        <f t="shared" si="82"/>
        <v>Large General ServicePer Customer Summer Peak Reduction (kW)</v>
      </c>
      <c r="L238" s="20" t="str">
        <f t="shared" si="83"/>
        <v>Market PotentialWA</v>
      </c>
    </row>
    <row r="239" spans="1:12" x14ac:dyDescent="0.25">
      <c r="A239" s="2" t="str">
        <f t="shared" si="90"/>
        <v>WALarge General ServiceBattery Energy StoragePer Customer Summer Peak Reduction (%)</v>
      </c>
      <c r="B239" t="s">
        <v>151</v>
      </c>
      <c r="C239" t="s">
        <v>233</v>
      </c>
      <c r="D239" t="s">
        <v>99</v>
      </c>
      <c r="E239" t="s">
        <v>18</v>
      </c>
      <c r="F239" t="s">
        <v>19</v>
      </c>
      <c r="G239" s="396" t="str">
        <f t="shared" ref="G239:G241" ca="1" si="108">IFERROR(INDEX(INDIRECT("'"&amp;D239&amp;"'!A1:T300"),MATCH(K239,INDIRECT("'"&amp;D239&amp;"'!A1:A300"),0),MATCH(L239,INDIRECT("'"&amp;D239&amp;"'!A1:T1"),0)),"")</f>
        <v/>
      </c>
      <c r="H239" s="33" t="str">
        <f t="shared" ca="1" si="107"/>
        <v/>
      </c>
      <c r="I239" s="38"/>
      <c r="J239" s="39">
        <v>1</v>
      </c>
      <c r="K239" s="20" t="str">
        <f t="shared" si="82"/>
        <v>Large General ServicePer Customer Summer Peak Reduction (%)</v>
      </c>
      <c r="L239" s="20" t="str">
        <f t="shared" si="83"/>
        <v>Market PotentialWA</v>
      </c>
    </row>
    <row r="240" spans="1:12" x14ac:dyDescent="0.25">
      <c r="A240" s="2" t="str">
        <f t="shared" si="90"/>
        <v>WALarge General ServiceBattery Energy StoragePer Customer Winter Peak Reduction (kW)</v>
      </c>
      <c r="B240" t="s">
        <v>151</v>
      </c>
      <c r="C240" t="s">
        <v>233</v>
      </c>
      <c r="D240" t="s">
        <v>99</v>
      </c>
      <c r="E240" t="s">
        <v>22</v>
      </c>
      <c r="F240" t="s">
        <v>91</v>
      </c>
      <c r="G240" s="57" t="str">
        <f t="shared" ca="1" si="108"/>
        <v/>
      </c>
      <c r="H240" s="33" t="str">
        <f t="shared" ca="1" si="107"/>
        <v/>
      </c>
      <c r="I240" s="38"/>
      <c r="J240" s="39">
        <v>1</v>
      </c>
      <c r="K240" s="20" t="str">
        <f t="shared" si="82"/>
        <v>Large General ServicePer Customer Winter Peak Reduction (kW)</v>
      </c>
      <c r="L240" s="20" t="str">
        <f t="shared" si="83"/>
        <v>Market PotentialWA</v>
      </c>
    </row>
    <row r="241" spans="1:12" x14ac:dyDescent="0.25">
      <c r="A241" s="2" t="str">
        <f t="shared" si="90"/>
        <v>WALarge General ServiceBattery Energy StoragePer Customer Winter Peak Reduction (%)</v>
      </c>
      <c r="B241" t="s">
        <v>151</v>
      </c>
      <c r="C241" t="s">
        <v>233</v>
      </c>
      <c r="D241" t="s">
        <v>99</v>
      </c>
      <c r="E241" t="s">
        <v>21</v>
      </c>
      <c r="F241" t="s">
        <v>19</v>
      </c>
      <c r="G241" s="396" t="str">
        <f t="shared" ca="1" si="108"/>
        <v/>
      </c>
      <c r="H241" s="33" t="str">
        <f t="shared" ca="1" si="107"/>
        <v/>
      </c>
      <c r="I241" s="38"/>
      <c r="J241" s="39">
        <v>1</v>
      </c>
      <c r="K241" s="20" t="str">
        <f t="shared" si="82"/>
        <v>Large General ServicePer Customer Winter Peak Reduction (%)</v>
      </c>
      <c r="L241" s="20" t="str">
        <f t="shared" si="83"/>
        <v>Market PotentialWA</v>
      </c>
    </row>
    <row r="242" spans="1:12" x14ac:dyDescent="0.25">
      <c r="A242" s="2" t="str">
        <f t="shared" si="90"/>
        <v>WAExtra Large General ServiceBattery Energy StorageEvent Non-Performance Rate</v>
      </c>
      <c r="B242" t="s">
        <v>151</v>
      </c>
      <c r="C242" t="s">
        <v>234</v>
      </c>
      <c r="D242" t="s">
        <v>99</v>
      </c>
      <c r="E242" t="s">
        <v>11</v>
      </c>
      <c r="F242" t="s">
        <v>12</v>
      </c>
      <c r="G242" s="396" t="str">
        <f ca="1">IFERROR(INDEX(INDIRECT("'"&amp;D242&amp;"'!A1:T300"),MATCH(K242,INDIRECT("'"&amp;D242&amp;"'!A1:A300"),0),MATCH(L242,INDIRECT("'"&amp;D242&amp;"'!A1:T1"),0)),"")</f>
        <v/>
      </c>
      <c r="H242" s="33" t="str">
        <f t="shared" ref="H242:H246" ca="1" si="109">IFERROR(INDEX(INDIRECT("'"&amp;D242&amp;"'!A1:T300"),MATCH(K242,INDIRECT("'"&amp;D242&amp;"'!A1:A300"),0),10),"")</f>
        <v/>
      </c>
      <c r="I242" s="38"/>
      <c r="J242" s="39">
        <v>1</v>
      </c>
      <c r="K242" s="20" t="str">
        <f t="shared" si="82"/>
        <v>Extra Large General ServiceEvent Non-Performance Rate</v>
      </c>
      <c r="L242" s="20" t="str">
        <f t="shared" si="83"/>
        <v>Market PotentialWA</v>
      </c>
    </row>
    <row r="243" spans="1:12" x14ac:dyDescent="0.25">
      <c r="A243" s="2" t="str">
        <f t="shared" si="90"/>
        <v>WAExtra Large General ServiceBattery Energy StoragePer Customer Summer Peak Reduction (kW)</v>
      </c>
      <c r="B243" t="s">
        <v>151</v>
      </c>
      <c r="C243" t="s">
        <v>234</v>
      </c>
      <c r="D243" t="s">
        <v>99</v>
      </c>
      <c r="E243" t="s">
        <v>20</v>
      </c>
      <c r="F243" t="s">
        <v>91</v>
      </c>
      <c r="G243" s="57" t="str">
        <f ca="1">IFERROR(INDEX(INDIRECT("'"&amp;D243&amp;"'!A1:T300"),MATCH(K243,INDIRECT("'"&amp;D243&amp;"'!A1:A300"),0),MATCH(L243,INDIRECT("'"&amp;D243&amp;"'!A1:T1"),0)),"")</f>
        <v/>
      </c>
      <c r="H243" s="33" t="str">
        <f t="shared" ca="1" si="109"/>
        <v/>
      </c>
      <c r="I243" s="38"/>
      <c r="J243" s="39">
        <v>1</v>
      </c>
      <c r="K243" s="20" t="str">
        <f t="shared" si="82"/>
        <v>Extra Large General ServicePer Customer Summer Peak Reduction (kW)</v>
      </c>
      <c r="L243" s="20" t="str">
        <f t="shared" si="83"/>
        <v>Market PotentialWA</v>
      </c>
    </row>
    <row r="244" spans="1:12" x14ac:dyDescent="0.25">
      <c r="A244" s="2" t="str">
        <f t="shared" si="90"/>
        <v>WAExtra Large General ServiceBattery Energy StoragePer Customer Summer Peak Reduction (%)</v>
      </c>
      <c r="B244" t="s">
        <v>151</v>
      </c>
      <c r="C244" t="s">
        <v>234</v>
      </c>
      <c r="D244" t="s">
        <v>99</v>
      </c>
      <c r="E244" t="s">
        <v>18</v>
      </c>
      <c r="F244" t="s">
        <v>19</v>
      </c>
      <c r="G244" s="396" t="str">
        <f t="shared" ref="G244:G246" ca="1" si="110">IFERROR(INDEX(INDIRECT("'"&amp;D244&amp;"'!A1:T300"),MATCH(K244,INDIRECT("'"&amp;D244&amp;"'!A1:A300"),0),MATCH(L244,INDIRECT("'"&amp;D244&amp;"'!A1:T1"),0)),"")</f>
        <v/>
      </c>
      <c r="H244" s="33" t="str">
        <f t="shared" ca="1" si="109"/>
        <v/>
      </c>
      <c r="I244" s="38"/>
      <c r="J244" s="39">
        <v>1</v>
      </c>
      <c r="K244" s="20" t="str">
        <f t="shared" si="82"/>
        <v>Extra Large General ServicePer Customer Summer Peak Reduction (%)</v>
      </c>
      <c r="L244" s="20" t="str">
        <f t="shared" si="83"/>
        <v>Market PotentialWA</v>
      </c>
    </row>
    <row r="245" spans="1:12" x14ac:dyDescent="0.25">
      <c r="A245" s="2" t="str">
        <f t="shared" si="90"/>
        <v>WAExtra Large General ServiceBattery Energy StoragePer Customer Winter Peak Reduction (kW)</v>
      </c>
      <c r="B245" t="s">
        <v>151</v>
      </c>
      <c r="C245" t="s">
        <v>234</v>
      </c>
      <c r="D245" t="s">
        <v>99</v>
      </c>
      <c r="E245" t="s">
        <v>22</v>
      </c>
      <c r="F245" t="s">
        <v>91</v>
      </c>
      <c r="G245" s="57" t="str">
        <f t="shared" ca="1" si="110"/>
        <v/>
      </c>
      <c r="H245" s="33" t="str">
        <f t="shared" ca="1" si="109"/>
        <v/>
      </c>
      <c r="I245" s="38"/>
      <c r="J245" s="39">
        <v>1</v>
      </c>
      <c r="K245" s="20" t="str">
        <f t="shared" ref="K245:K318" si="111">C245&amp;E245</f>
        <v>Extra Large General ServicePer Customer Winter Peak Reduction (kW)</v>
      </c>
      <c r="L245" s="20" t="str">
        <f t="shared" ref="L245:L318" si="112">$G$1&amp;B245</f>
        <v>Market PotentialWA</v>
      </c>
    </row>
    <row r="246" spans="1:12" x14ac:dyDescent="0.25">
      <c r="A246" s="2" t="str">
        <f t="shared" si="90"/>
        <v>WAExtra Large General ServiceBattery Energy StoragePer Customer Winter Peak Reduction (%)</v>
      </c>
      <c r="B246" t="s">
        <v>151</v>
      </c>
      <c r="C246" t="s">
        <v>234</v>
      </c>
      <c r="D246" t="s">
        <v>99</v>
      </c>
      <c r="E246" t="s">
        <v>21</v>
      </c>
      <c r="F246" t="s">
        <v>19</v>
      </c>
      <c r="G246" s="396" t="str">
        <f t="shared" ca="1" si="110"/>
        <v/>
      </c>
      <c r="H246" s="33" t="str">
        <f t="shared" ca="1" si="109"/>
        <v/>
      </c>
      <c r="I246" s="38"/>
      <c r="J246" s="39">
        <v>1</v>
      </c>
      <c r="K246" s="20" t="str">
        <f t="shared" si="111"/>
        <v>Extra Large General ServicePer Customer Winter Peak Reduction (%)</v>
      </c>
      <c r="L246" s="20" t="str">
        <f t="shared" si="112"/>
        <v>Market PotentialWA</v>
      </c>
    </row>
    <row r="247" spans="1:12" x14ac:dyDescent="0.25">
      <c r="A247" s="2" t="str">
        <f t="shared" si="90"/>
        <v>WAResidentialAncillary Battery StorageEvent Non-Performance Rate</v>
      </c>
      <c r="B247" t="s">
        <v>151</v>
      </c>
      <c r="C247" t="s">
        <v>13</v>
      </c>
      <c r="D247" t="s">
        <v>364</v>
      </c>
      <c r="E247" t="s">
        <v>11</v>
      </c>
      <c r="F247" t="s">
        <v>12</v>
      </c>
      <c r="G247" s="396">
        <f ca="1">IFERROR(INDEX(INDIRECT("'"&amp;D247&amp;"'!A1:T300"),MATCH(K247,INDIRECT("'"&amp;D247&amp;"'!A1:A300"),0),MATCH(L247,INDIRECT("'"&amp;D247&amp;"'!A1:T1"),0)),"")</f>
        <v>0</v>
      </c>
      <c r="H247" s="33">
        <f t="shared" ref="H247:H251" ca="1" si="113">IFERROR(INDEX(INDIRECT("'"&amp;D247&amp;"'!A1:T300"),MATCH(K247,INDIRECT("'"&amp;D247&amp;"'!A1:A300"),0),10),"")</f>
        <v>0</v>
      </c>
      <c r="I247" s="38"/>
      <c r="J247" s="39">
        <v>1</v>
      </c>
      <c r="K247" s="20" t="str">
        <f t="shared" si="111"/>
        <v>ResidentialEvent Non-Performance Rate</v>
      </c>
      <c r="L247" s="20" t="str">
        <f t="shared" si="112"/>
        <v>Market PotentialWA</v>
      </c>
    </row>
    <row r="248" spans="1:12" x14ac:dyDescent="0.25">
      <c r="A248" s="2" t="str">
        <f t="shared" si="90"/>
        <v>WAResidentialAncillary Battery StoragePer Customer Summer Peak Reduction (kW)</v>
      </c>
      <c r="B248" t="s">
        <v>151</v>
      </c>
      <c r="C248" t="s">
        <v>13</v>
      </c>
      <c r="D248" t="s">
        <v>364</v>
      </c>
      <c r="E248" t="s">
        <v>20</v>
      </c>
      <c r="F248" t="s">
        <v>91</v>
      </c>
      <c r="G248" s="57">
        <f ca="1">IFERROR(INDEX(INDIRECT("'"&amp;D248&amp;"'!A1:T300"),MATCH(K248,INDIRECT("'"&amp;D248&amp;"'!A1:A300"),0),MATCH(L248,INDIRECT("'"&amp;D248&amp;"'!A1:T1"),0)),"")</f>
        <v>2.23</v>
      </c>
      <c r="H248" s="33" t="str">
        <f t="shared" ca="1" si="113"/>
        <v>Typical battery size for segment</v>
      </c>
      <c r="I248" s="38"/>
      <c r="J248" s="39">
        <v>1</v>
      </c>
      <c r="K248" s="20" t="str">
        <f t="shared" si="111"/>
        <v>ResidentialPer Customer Summer Peak Reduction (kW)</v>
      </c>
      <c r="L248" s="20" t="str">
        <f t="shared" si="112"/>
        <v>Market PotentialWA</v>
      </c>
    </row>
    <row r="249" spans="1:12" x14ac:dyDescent="0.25">
      <c r="A249" s="2" t="str">
        <f t="shared" si="90"/>
        <v>WAResidentialAncillary Battery StoragePer Customer Summer Peak Reduction (%)</v>
      </c>
      <c r="B249" t="s">
        <v>151</v>
      </c>
      <c r="C249" t="s">
        <v>13</v>
      </c>
      <c r="D249" t="s">
        <v>364</v>
      </c>
      <c r="E249" t="s">
        <v>18</v>
      </c>
      <c r="F249" t="s">
        <v>19</v>
      </c>
      <c r="G249" s="396">
        <f t="shared" ref="G249:G251" ca="1" si="114">IFERROR(INDEX(INDIRECT("'"&amp;D249&amp;"'!A1:T300"),MATCH(K249,INDIRECT("'"&amp;D249&amp;"'!A1:A300"),0),MATCH(L249,INDIRECT("'"&amp;D249&amp;"'!A1:T1"),0)),"")</f>
        <v>0</v>
      </c>
      <c r="H249" s="33">
        <f t="shared" ca="1" si="113"/>
        <v>0</v>
      </c>
      <c r="I249" s="38"/>
      <c r="J249" s="39">
        <v>1</v>
      </c>
      <c r="K249" s="20" t="str">
        <f t="shared" si="111"/>
        <v>ResidentialPer Customer Summer Peak Reduction (%)</v>
      </c>
      <c r="L249" s="20" t="str">
        <f t="shared" si="112"/>
        <v>Market PotentialWA</v>
      </c>
    </row>
    <row r="250" spans="1:12" x14ac:dyDescent="0.25">
      <c r="A250" s="2" t="str">
        <f t="shared" si="90"/>
        <v>WAResidentialAncillary Battery StoragePer Customer Winter Peak Reduction (kW)</v>
      </c>
      <c r="B250" t="s">
        <v>151</v>
      </c>
      <c r="C250" t="s">
        <v>13</v>
      </c>
      <c r="D250" t="s">
        <v>364</v>
      </c>
      <c r="E250" t="s">
        <v>22</v>
      </c>
      <c r="F250" t="s">
        <v>91</v>
      </c>
      <c r="G250" s="57">
        <f t="shared" ca="1" si="114"/>
        <v>2.5799999999999996</v>
      </c>
      <c r="H250" s="33" t="str">
        <f t="shared" ca="1" si="113"/>
        <v>Typical battery size for segment</v>
      </c>
      <c r="I250" s="38"/>
      <c r="J250" s="39">
        <v>1</v>
      </c>
      <c r="K250" s="20" t="str">
        <f t="shared" si="111"/>
        <v>ResidentialPer Customer Winter Peak Reduction (kW)</v>
      </c>
      <c r="L250" s="20" t="str">
        <f t="shared" si="112"/>
        <v>Market PotentialWA</v>
      </c>
    </row>
    <row r="251" spans="1:12" x14ac:dyDescent="0.25">
      <c r="A251" s="2" t="str">
        <f t="shared" si="90"/>
        <v>WAResidentialAncillary Battery StoragePer Customer Winter Peak Reduction (%)</v>
      </c>
      <c r="B251" t="s">
        <v>151</v>
      </c>
      <c r="C251" t="s">
        <v>13</v>
      </c>
      <c r="D251" t="s">
        <v>364</v>
      </c>
      <c r="E251" t="s">
        <v>21</v>
      </c>
      <c r="F251" t="s">
        <v>19</v>
      </c>
      <c r="G251" s="396">
        <f t="shared" ca="1" si="114"/>
        <v>0</v>
      </c>
      <c r="H251" s="33">
        <f t="shared" ca="1" si="113"/>
        <v>0</v>
      </c>
      <c r="I251" s="38"/>
      <c r="J251" s="39">
        <v>1</v>
      </c>
      <c r="K251" s="20" t="str">
        <f t="shared" si="111"/>
        <v>ResidentialPer Customer Winter Peak Reduction (%)</v>
      </c>
      <c r="L251" s="20" t="str">
        <f t="shared" si="112"/>
        <v>Market PotentialWA</v>
      </c>
    </row>
    <row r="252" spans="1:12" x14ac:dyDescent="0.25">
      <c r="A252" s="2" t="str">
        <f t="shared" si="90"/>
        <v>WAGeneral ServiceAncillary Battery StorageEvent Non-Performance Rate</v>
      </c>
      <c r="B252" t="s">
        <v>151</v>
      </c>
      <c r="C252" t="s">
        <v>232</v>
      </c>
      <c r="D252" t="s">
        <v>364</v>
      </c>
      <c r="E252" t="s">
        <v>11</v>
      </c>
      <c r="F252" t="s">
        <v>12</v>
      </c>
      <c r="G252" s="396">
        <f ca="1">IFERROR(INDEX(INDIRECT("'"&amp;D252&amp;"'!A1:T300"),MATCH(K252,INDIRECT("'"&amp;D252&amp;"'!A1:A300"),0),MATCH(L252,INDIRECT("'"&amp;D252&amp;"'!A1:T1"),0)),"")</f>
        <v>0</v>
      </c>
      <c r="H252" s="33">
        <f t="shared" ref="H252:H256" ca="1" si="115">IFERROR(INDEX(INDIRECT("'"&amp;D252&amp;"'!A1:T300"),MATCH(K252,INDIRECT("'"&amp;D252&amp;"'!A1:A300"),0),10),"")</f>
        <v>0</v>
      </c>
      <c r="I252" s="38"/>
      <c r="J252" s="39">
        <v>1</v>
      </c>
      <c r="K252" s="20" t="str">
        <f t="shared" si="111"/>
        <v>General ServiceEvent Non-Performance Rate</v>
      </c>
      <c r="L252" s="20" t="str">
        <f t="shared" si="112"/>
        <v>Market PotentialWA</v>
      </c>
    </row>
    <row r="253" spans="1:12" x14ac:dyDescent="0.25">
      <c r="A253" s="2" t="str">
        <f t="shared" si="90"/>
        <v>WAGeneral ServiceAncillary Battery StoragePer Customer Summer Peak Reduction (kW)</v>
      </c>
      <c r="B253" t="s">
        <v>151</v>
      </c>
      <c r="C253" t="s">
        <v>232</v>
      </c>
      <c r="D253" t="s">
        <v>364</v>
      </c>
      <c r="E253" t="s">
        <v>20</v>
      </c>
      <c r="F253" t="s">
        <v>91</v>
      </c>
      <c r="G253" s="57">
        <f ca="1">IFERROR(INDEX(INDIRECT("'"&amp;D253&amp;"'!A1:T300"),MATCH(K253,INDIRECT("'"&amp;D253&amp;"'!A1:A300"),0),MATCH(L253,INDIRECT("'"&amp;D253&amp;"'!A1:T1"),0)),"")</f>
        <v>2.5799999999999996</v>
      </c>
      <c r="H253" s="33" t="str">
        <f t="shared" ca="1" si="115"/>
        <v>Typical battery size for segment</v>
      </c>
      <c r="I253" s="38"/>
      <c r="J253" s="39">
        <v>1</v>
      </c>
      <c r="K253" s="20" t="str">
        <f t="shared" si="111"/>
        <v>General ServicePer Customer Summer Peak Reduction (kW)</v>
      </c>
      <c r="L253" s="20" t="str">
        <f t="shared" si="112"/>
        <v>Market PotentialWA</v>
      </c>
    </row>
    <row r="254" spans="1:12" x14ac:dyDescent="0.25">
      <c r="A254" s="2" t="str">
        <f t="shared" si="90"/>
        <v>WAGeneral ServiceAncillary Battery StoragePer Customer Summer Peak Reduction (%)</v>
      </c>
      <c r="B254" t="s">
        <v>151</v>
      </c>
      <c r="C254" t="s">
        <v>232</v>
      </c>
      <c r="D254" t="s">
        <v>364</v>
      </c>
      <c r="E254" t="s">
        <v>18</v>
      </c>
      <c r="F254" t="s">
        <v>19</v>
      </c>
      <c r="G254" s="396">
        <f t="shared" ref="G254:G256" ca="1" si="116">IFERROR(INDEX(INDIRECT("'"&amp;D254&amp;"'!A1:T300"),MATCH(K254,INDIRECT("'"&amp;D254&amp;"'!A1:A300"),0),MATCH(L254,INDIRECT("'"&amp;D254&amp;"'!A1:T1"),0)),"")</f>
        <v>0</v>
      </c>
      <c r="H254" s="33">
        <f t="shared" ca="1" si="115"/>
        <v>0</v>
      </c>
      <c r="I254" s="38"/>
      <c r="J254" s="39">
        <v>1</v>
      </c>
      <c r="K254" s="20" t="str">
        <f t="shared" si="111"/>
        <v>General ServicePer Customer Summer Peak Reduction (%)</v>
      </c>
      <c r="L254" s="20" t="str">
        <f t="shared" si="112"/>
        <v>Market PotentialWA</v>
      </c>
    </row>
    <row r="255" spans="1:12" x14ac:dyDescent="0.25">
      <c r="A255" s="2" t="str">
        <f t="shared" si="90"/>
        <v>WAGeneral ServiceAncillary Battery StoragePer Customer Winter Peak Reduction (kW)</v>
      </c>
      <c r="B255" t="s">
        <v>151</v>
      </c>
      <c r="C255" t="s">
        <v>232</v>
      </c>
      <c r="D255" t="s">
        <v>364</v>
      </c>
      <c r="E255" t="s">
        <v>22</v>
      </c>
      <c r="F255" t="s">
        <v>91</v>
      </c>
      <c r="G255" s="57">
        <f t="shared" ca="1" si="116"/>
        <v>2.5799999999999996</v>
      </c>
      <c r="H255" s="33" t="str">
        <f t="shared" ca="1" si="115"/>
        <v>Typical battery size for segment</v>
      </c>
      <c r="I255" s="38"/>
      <c r="J255" s="39">
        <v>1</v>
      </c>
      <c r="K255" s="20" t="str">
        <f t="shared" si="111"/>
        <v>General ServicePer Customer Winter Peak Reduction (kW)</v>
      </c>
      <c r="L255" s="20" t="str">
        <f t="shared" si="112"/>
        <v>Market PotentialWA</v>
      </c>
    </row>
    <row r="256" spans="1:12" x14ac:dyDescent="0.25">
      <c r="A256" s="2" t="str">
        <f t="shared" si="90"/>
        <v>WAGeneral ServiceAncillary Battery StoragePer Customer Winter Peak Reduction (%)</v>
      </c>
      <c r="B256" t="s">
        <v>151</v>
      </c>
      <c r="C256" t="s">
        <v>232</v>
      </c>
      <c r="D256" t="s">
        <v>364</v>
      </c>
      <c r="E256" t="s">
        <v>21</v>
      </c>
      <c r="F256" t="s">
        <v>19</v>
      </c>
      <c r="G256" s="396">
        <f t="shared" ca="1" si="116"/>
        <v>0</v>
      </c>
      <c r="H256" s="33">
        <f t="shared" ca="1" si="115"/>
        <v>0</v>
      </c>
      <c r="I256" s="38"/>
      <c r="J256" s="39">
        <v>1</v>
      </c>
      <c r="K256" s="20" t="str">
        <f t="shared" si="111"/>
        <v>General ServicePer Customer Winter Peak Reduction (%)</v>
      </c>
      <c r="L256" s="20" t="str">
        <f t="shared" si="112"/>
        <v>Market PotentialWA</v>
      </c>
    </row>
    <row r="257" spans="1:12" x14ac:dyDescent="0.25">
      <c r="A257" s="2" t="str">
        <f t="shared" si="90"/>
        <v>WALarge General ServiceAncillary Battery StorageEvent Non-Performance Rate</v>
      </c>
      <c r="B257" t="s">
        <v>151</v>
      </c>
      <c r="C257" t="s">
        <v>233</v>
      </c>
      <c r="D257" t="s">
        <v>364</v>
      </c>
      <c r="E257" t="s">
        <v>11</v>
      </c>
      <c r="F257" t="s">
        <v>12</v>
      </c>
      <c r="G257" s="396" t="str">
        <f ca="1">IFERROR(INDEX(INDIRECT("'"&amp;D257&amp;"'!A1:T300"),MATCH(K257,INDIRECT("'"&amp;D257&amp;"'!A1:A300"),0),MATCH(L257,INDIRECT("'"&amp;D257&amp;"'!A1:T1"),0)),"")</f>
        <v/>
      </c>
      <c r="H257" s="33" t="str">
        <f t="shared" ref="H257:H261" ca="1" si="117">IFERROR(INDEX(INDIRECT("'"&amp;D257&amp;"'!A1:T300"),MATCH(K257,INDIRECT("'"&amp;D257&amp;"'!A1:A300"),0),10),"")</f>
        <v/>
      </c>
      <c r="I257" s="38"/>
      <c r="J257" s="39">
        <v>1</v>
      </c>
      <c r="K257" s="20" t="str">
        <f t="shared" si="111"/>
        <v>Large General ServiceEvent Non-Performance Rate</v>
      </c>
      <c r="L257" s="20" t="str">
        <f t="shared" si="112"/>
        <v>Market PotentialWA</v>
      </c>
    </row>
    <row r="258" spans="1:12" x14ac:dyDescent="0.25">
      <c r="A258" s="2" t="str">
        <f t="shared" si="90"/>
        <v>WALarge General ServiceAncillary Battery StoragePer Customer Summer Peak Reduction (kW)</v>
      </c>
      <c r="B258" t="s">
        <v>151</v>
      </c>
      <c r="C258" t="s">
        <v>233</v>
      </c>
      <c r="D258" t="s">
        <v>364</v>
      </c>
      <c r="E258" t="s">
        <v>20</v>
      </c>
      <c r="F258" t="s">
        <v>91</v>
      </c>
      <c r="G258" s="57" t="str">
        <f ca="1">IFERROR(INDEX(INDIRECT("'"&amp;D258&amp;"'!A1:T300"),MATCH(K258,INDIRECT("'"&amp;D258&amp;"'!A1:A300"),0),MATCH(L258,INDIRECT("'"&amp;D258&amp;"'!A1:T1"),0)),"")</f>
        <v/>
      </c>
      <c r="H258" s="33" t="str">
        <f t="shared" ca="1" si="117"/>
        <v/>
      </c>
      <c r="I258" s="38"/>
      <c r="J258" s="39">
        <v>1</v>
      </c>
      <c r="K258" s="20" t="str">
        <f t="shared" si="111"/>
        <v>Large General ServicePer Customer Summer Peak Reduction (kW)</v>
      </c>
      <c r="L258" s="20" t="str">
        <f t="shared" si="112"/>
        <v>Market PotentialWA</v>
      </c>
    </row>
    <row r="259" spans="1:12" x14ac:dyDescent="0.25">
      <c r="A259" s="2" t="str">
        <f t="shared" ref="A259:A322" si="118">B259&amp;C259&amp;D259&amp;E259</f>
        <v>WALarge General ServiceAncillary Battery StoragePer Customer Summer Peak Reduction (%)</v>
      </c>
      <c r="B259" t="s">
        <v>151</v>
      </c>
      <c r="C259" t="s">
        <v>233</v>
      </c>
      <c r="D259" t="s">
        <v>364</v>
      </c>
      <c r="E259" t="s">
        <v>18</v>
      </c>
      <c r="F259" t="s">
        <v>19</v>
      </c>
      <c r="G259" s="396" t="str">
        <f t="shared" ref="G259:G261" ca="1" si="119">IFERROR(INDEX(INDIRECT("'"&amp;D259&amp;"'!A1:T300"),MATCH(K259,INDIRECT("'"&amp;D259&amp;"'!A1:A300"),0),MATCH(L259,INDIRECT("'"&amp;D259&amp;"'!A1:T1"),0)),"")</f>
        <v/>
      </c>
      <c r="H259" s="33" t="str">
        <f t="shared" ca="1" si="117"/>
        <v/>
      </c>
      <c r="I259" s="38"/>
      <c r="J259" s="39">
        <v>1</v>
      </c>
      <c r="K259" s="20" t="str">
        <f t="shared" si="111"/>
        <v>Large General ServicePer Customer Summer Peak Reduction (%)</v>
      </c>
      <c r="L259" s="20" t="str">
        <f t="shared" si="112"/>
        <v>Market PotentialWA</v>
      </c>
    </row>
    <row r="260" spans="1:12" x14ac:dyDescent="0.25">
      <c r="A260" s="2" t="str">
        <f t="shared" si="118"/>
        <v>WALarge General ServiceAncillary Battery StoragePer Customer Winter Peak Reduction (kW)</v>
      </c>
      <c r="B260" t="s">
        <v>151</v>
      </c>
      <c r="C260" t="s">
        <v>233</v>
      </c>
      <c r="D260" t="s">
        <v>364</v>
      </c>
      <c r="E260" t="s">
        <v>22</v>
      </c>
      <c r="F260" t="s">
        <v>91</v>
      </c>
      <c r="G260" s="57" t="str">
        <f t="shared" ca="1" si="119"/>
        <v/>
      </c>
      <c r="H260" s="33" t="str">
        <f t="shared" ca="1" si="117"/>
        <v/>
      </c>
      <c r="I260" s="38"/>
      <c r="J260" s="39">
        <v>1</v>
      </c>
      <c r="K260" s="20" t="str">
        <f t="shared" si="111"/>
        <v>Large General ServicePer Customer Winter Peak Reduction (kW)</v>
      </c>
      <c r="L260" s="20" t="str">
        <f t="shared" si="112"/>
        <v>Market PotentialWA</v>
      </c>
    </row>
    <row r="261" spans="1:12" x14ac:dyDescent="0.25">
      <c r="A261" s="2" t="str">
        <f t="shared" si="118"/>
        <v>WALarge General ServiceAncillary Battery StoragePer Customer Winter Peak Reduction (%)</v>
      </c>
      <c r="B261" t="s">
        <v>151</v>
      </c>
      <c r="C261" t="s">
        <v>233</v>
      </c>
      <c r="D261" t="s">
        <v>364</v>
      </c>
      <c r="E261" t="s">
        <v>21</v>
      </c>
      <c r="F261" t="s">
        <v>19</v>
      </c>
      <c r="G261" s="396" t="str">
        <f t="shared" ca="1" si="119"/>
        <v/>
      </c>
      <c r="H261" s="33" t="str">
        <f t="shared" ca="1" si="117"/>
        <v/>
      </c>
      <c r="I261" s="38"/>
      <c r="J261" s="39">
        <v>1</v>
      </c>
      <c r="K261" s="20" t="str">
        <f t="shared" si="111"/>
        <v>Large General ServicePer Customer Winter Peak Reduction (%)</v>
      </c>
      <c r="L261" s="20" t="str">
        <f t="shared" si="112"/>
        <v>Market PotentialWA</v>
      </c>
    </row>
    <row r="262" spans="1:12" x14ac:dyDescent="0.25">
      <c r="A262" s="2" t="str">
        <f t="shared" si="118"/>
        <v>WAExtra Large General ServiceAncillary Battery StorageEvent Non-Performance Rate</v>
      </c>
      <c r="B262" t="s">
        <v>151</v>
      </c>
      <c r="C262" t="s">
        <v>234</v>
      </c>
      <c r="D262" t="s">
        <v>364</v>
      </c>
      <c r="E262" t="s">
        <v>11</v>
      </c>
      <c r="F262" t="s">
        <v>12</v>
      </c>
      <c r="G262" s="396" t="str">
        <f ca="1">IFERROR(INDEX(INDIRECT("'"&amp;D262&amp;"'!A1:T300"),MATCH(K262,INDIRECT("'"&amp;D262&amp;"'!A1:A300"),0),MATCH(L262,INDIRECT("'"&amp;D262&amp;"'!A1:T1"),0)),"")</f>
        <v/>
      </c>
      <c r="H262" s="33" t="str">
        <f t="shared" ref="H262:H266" ca="1" si="120">IFERROR(INDEX(INDIRECT("'"&amp;D262&amp;"'!A1:T300"),MATCH(K262,INDIRECT("'"&amp;D262&amp;"'!A1:A300"),0),10),"")</f>
        <v/>
      </c>
      <c r="I262" s="38"/>
      <c r="J262" s="39">
        <v>1</v>
      </c>
      <c r="K262" s="20" t="str">
        <f t="shared" si="111"/>
        <v>Extra Large General ServiceEvent Non-Performance Rate</v>
      </c>
      <c r="L262" s="20" t="str">
        <f t="shared" si="112"/>
        <v>Market PotentialWA</v>
      </c>
    </row>
    <row r="263" spans="1:12" x14ac:dyDescent="0.25">
      <c r="A263" s="2" t="str">
        <f t="shared" si="118"/>
        <v>WAExtra Large General ServiceAncillary Battery StoragePer Customer Summer Peak Reduction (kW)</v>
      </c>
      <c r="B263" t="s">
        <v>151</v>
      </c>
      <c r="C263" t="s">
        <v>234</v>
      </c>
      <c r="D263" t="s">
        <v>364</v>
      </c>
      <c r="E263" t="s">
        <v>20</v>
      </c>
      <c r="F263" t="s">
        <v>91</v>
      </c>
      <c r="G263" s="57" t="str">
        <f ca="1">IFERROR(INDEX(INDIRECT("'"&amp;D263&amp;"'!A1:T300"),MATCH(K263,INDIRECT("'"&amp;D263&amp;"'!A1:A300"),0),MATCH(L263,INDIRECT("'"&amp;D263&amp;"'!A1:T1"),0)),"")</f>
        <v/>
      </c>
      <c r="H263" s="33" t="str">
        <f t="shared" ca="1" si="120"/>
        <v/>
      </c>
      <c r="I263" s="38"/>
      <c r="J263" s="39">
        <v>1</v>
      </c>
      <c r="K263" s="20" t="str">
        <f t="shared" si="111"/>
        <v>Extra Large General ServicePer Customer Summer Peak Reduction (kW)</v>
      </c>
      <c r="L263" s="20" t="str">
        <f t="shared" si="112"/>
        <v>Market PotentialWA</v>
      </c>
    </row>
    <row r="264" spans="1:12" x14ac:dyDescent="0.25">
      <c r="A264" s="2" t="str">
        <f t="shared" si="118"/>
        <v>WAExtra Large General ServiceAncillary Battery StoragePer Customer Summer Peak Reduction (%)</v>
      </c>
      <c r="B264" t="s">
        <v>151</v>
      </c>
      <c r="C264" t="s">
        <v>234</v>
      </c>
      <c r="D264" t="s">
        <v>364</v>
      </c>
      <c r="E264" t="s">
        <v>18</v>
      </c>
      <c r="F264" t="s">
        <v>19</v>
      </c>
      <c r="G264" s="396" t="str">
        <f t="shared" ref="G264:G266" ca="1" si="121">IFERROR(INDEX(INDIRECT("'"&amp;D264&amp;"'!A1:T300"),MATCH(K264,INDIRECT("'"&amp;D264&amp;"'!A1:A300"),0),MATCH(L264,INDIRECT("'"&amp;D264&amp;"'!A1:T1"),0)),"")</f>
        <v/>
      </c>
      <c r="H264" s="33" t="str">
        <f t="shared" ca="1" si="120"/>
        <v/>
      </c>
      <c r="I264" s="38"/>
      <c r="J264" s="39">
        <v>1</v>
      </c>
      <c r="K264" s="20" t="str">
        <f t="shared" si="111"/>
        <v>Extra Large General ServicePer Customer Summer Peak Reduction (%)</v>
      </c>
      <c r="L264" s="20" t="str">
        <f t="shared" si="112"/>
        <v>Market PotentialWA</v>
      </c>
    </row>
    <row r="265" spans="1:12" x14ac:dyDescent="0.25">
      <c r="A265" s="2" t="str">
        <f t="shared" si="118"/>
        <v>WAExtra Large General ServiceAncillary Battery StoragePer Customer Winter Peak Reduction (kW)</v>
      </c>
      <c r="B265" t="s">
        <v>151</v>
      </c>
      <c r="C265" t="s">
        <v>234</v>
      </c>
      <c r="D265" t="s">
        <v>364</v>
      </c>
      <c r="E265" t="s">
        <v>22</v>
      </c>
      <c r="F265" t="s">
        <v>91</v>
      </c>
      <c r="G265" s="57" t="str">
        <f t="shared" ca="1" si="121"/>
        <v/>
      </c>
      <c r="H265" s="33" t="str">
        <f t="shared" ca="1" si="120"/>
        <v/>
      </c>
      <c r="I265" s="38"/>
      <c r="J265" s="39">
        <v>1</v>
      </c>
      <c r="K265" s="20" t="str">
        <f t="shared" si="111"/>
        <v>Extra Large General ServicePer Customer Winter Peak Reduction (kW)</v>
      </c>
      <c r="L265" s="20" t="str">
        <f t="shared" si="112"/>
        <v>Market PotentialWA</v>
      </c>
    </row>
    <row r="266" spans="1:12" x14ac:dyDescent="0.25">
      <c r="A266" s="2" t="str">
        <f t="shared" si="118"/>
        <v>WAExtra Large General ServiceAncillary Battery StoragePer Customer Winter Peak Reduction (%)</v>
      </c>
      <c r="B266" t="s">
        <v>151</v>
      </c>
      <c r="C266" t="s">
        <v>234</v>
      </c>
      <c r="D266" t="s">
        <v>364</v>
      </c>
      <c r="E266" t="s">
        <v>21</v>
      </c>
      <c r="F266" t="s">
        <v>19</v>
      </c>
      <c r="G266" s="396" t="str">
        <f t="shared" ca="1" si="121"/>
        <v/>
      </c>
      <c r="H266" s="33" t="str">
        <f t="shared" ca="1" si="120"/>
        <v/>
      </c>
      <c r="I266" s="38"/>
      <c r="J266" s="39">
        <v>1</v>
      </c>
      <c r="K266" s="20" t="str">
        <f t="shared" si="111"/>
        <v>Extra Large General ServicePer Customer Winter Peak Reduction (%)</v>
      </c>
      <c r="L266" s="20" t="str">
        <f t="shared" si="112"/>
        <v>Market PotentialWA</v>
      </c>
    </row>
    <row r="267" spans="1:12" x14ac:dyDescent="0.25">
      <c r="A267" s="2" t="str">
        <f t="shared" si="118"/>
        <v>WAResidentialBehavioralEvent Non-Performance Rate</v>
      </c>
      <c r="B267" t="s">
        <v>151</v>
      </c>
      <c r="C267" t="s">
        <v>13</v>
      </c>
      <c r="D267" t="s">
        <v>100</v>
      </c>
      <c r="E267" t="s">
        <v>11</v>
      </c>
      <c r="F267" t="s">
        <v>12</v>
      </c>
      <c r="G267" s="396">
        <f ca="1">IFERROR(INDEX(INDIRECT("'"&amp;D267&amp;"'!A1:T300"),MATCH(K267,INDIRECT("'"&amp;D267&amp;"'!A1:A300"),0),MATCH(L267,INDIRECT("'"&amp;D267&amp;"'!A1:T1"),0)),"")</f>
        <v>0</v>
      </c>
      <c r="H267" s="33">
        <f t="shared" ref="H267:H281" ca="1" si="122">IFERROR(INDEX(INDIRECT("'"&amp;D267&amp;"'!A1:T300"),MATCH(K267,INDIRECT("'"&amp;D267&amp;"'!A1:A300"),0),10),"")</f>
        <v>0</v>
      </c>
      <c r="I267" s="38"/>
      <c r="J267" s="39">
        <v>1</v>
      </c>
      <c r="K267" s="20" t="str">
        <f t="shared" si="111"/>
        <v>ResidentialEvent Non-Performance Rate</v>
      </c>
      <c r="L267" s="20" t="str">
        <f t="shared" si="112"/>
        <v>Market PotentialWA</v>
      </c>
    </row>
    <row r="268" spans="1:12" x14ac:dyDescent="0.25">
      <c r="A268" s="2" t="str">
        <f t="shared" si="118"/>
        <v>WAResidentialBehavioralPer Customer Summer Peak Reduction (kW)</v>
      </c>
      <c r="B268" t="s">
        <v>151</v>
      </c>
      <c r="C268" t="s">
        <v>13</v>
      </c>
      <c r="D268" t="s">
        <v>100</v>
      </c>
      <c r="E268" t="s">
        <v>20</v>
      </c>
      <c r="F268" t="s">
        <v>91</v>
      </c>
      <c r="G268" s="57">
        <f ca="1">IFERROR(INDEX(INDIRECT("'"&amp;D268&amp;"'!A1:T300"),MATCH(K268,INDIRECT("'"&amp;D268&amp;"'!A1:A300"),0),MATCH(L268,INDIRECT("'"&amp;D268&amp;"'!A1:T1"),0)),"")</f>
        <v>0</v>
      </c>
      <c r="H268" s="33" t="str">
        <f t="shared" ca="1" si="122"/>
        <v xml:space="preserve">hi participation case = 0.75% of low to account for lower potential customers </v>
      </c>
      <c r="I268" s="38"/>
      <c r="J268" s="39">
        <v>1</v>
      </c>
      <c r="K268" s="20" t="str">
        <f t="shared" si="111"/>
        <v>ResidentialPer Customer Summer Peak Reduction (kW)</v>
      </c>
      <c r="L268" s="20" t="str">
        <f t="shared" si="112"/>
        <v>Market PotentialWA</v>
      </c>
    </row>
    <row r="269" spans="1:12" x14ac:dyDescent="0.25">
      <c r="A269" s="2" t="str">
        <f t="shared" si="118"/>
        <v>WAResidentialBehavioralPer Customer Summer Peak Reduction (%)</v>
      </c>
      <c r="B269" t="s">
        <v>151</v>
      </c>
      <c r="C269" t="s">
        <v>13</v>
      </c>
      <c r="D269" t="s">
        <v>100</v>
      </c>
      <c r="E269" t="s">
        <v>18</v>
      </c>
      <c r="F269" t="s">
        <v>19</v>
      </c>
      <c r="G269" s="396">
        <f t="shared" ref="G269:G271" ca="1" si="123">IFERROR(INDEX(INDIRECT("'"&amp;D269&amp;"'!A1:T300"),MATCH(K269,INDIRECT("'"&amp;D269&amp;"'!A1:A300"),0),MATCH(L269,INDIRECT("'"&amp;D269&amp;"'!A1:T1"),0)),"")</f>
        <v>0.02</v>
      </c>
      <c r="H269" s="33" t="str">
        <f t="shared" ca="1" si="122"/>
        <v>Opower documentation for BDR with Consumers and DTE</v>
      </c>
      <c r="I269" s="38"/>
      <c r="J269" s="39">
        <v>1</v>
      </c>
      <c r="K269" s="20" t="str">
        <f t="shared" si="111"/>
        <v>ResidentialPer Customer Summer Peak Reduction (%)</v>
      </c>
      <c r="L269" s="20" t="str">
        <f t="shared" si="112"/>
        <v>Market PotentialWA</v>
      </c>
    </row>
    <row r="270" spans="1:12" x14ac:dyDescent="0.25">
      <c r="A270" s="2" t="str">
        <f t="shared" si="118"/>
        <v>WAResidentialBehavioralPer Customer Winter Peak Reduction (kW)</v>
      </c>
      <c r="B270" t="s">
        <v>151</v>
      </c>
      <c r="C270" t="s">
        <v>13</v>
      </c>
      <c r="D270" t="s">
        <v>100</v>
      </c>
      <c r="E270" t="s">
        <v>22</v>
      </c>
      <c r="F270" t="s">
        <v>91</v>
      </c>
      <c r="G270" s="57">
        <f t="shared" ca="1" si="123"/>
        <v>0</v>
      </c>
      <c r="H270" s="33">
        <f t="shared" ca="1" si="122"/>
        <v>0</v>
      </c>
      <c r="I270" s="38"/>
      <c r="J270" s="39">
        <v>1</v>
      </c>
      <c r="K270" s="20" t="str">
        <f t="shared" si="111"/>
        <v>ResidentialPer Customer Winter Peak Reduction (kW)</v>
      </c>
      <c r="L270" s="20" t="str">
        <f t="shared" si="112"/>
        <v>Market PotentialWA</v>
      </c>
    </row>
    <row r="271" spans="1:12" x14ac:dyDescent="0.25">
      <c r="A271" s="2" t="str">
        <f t="shared" si="118"/>
        <v>WAResidentialBehavioralPer Customer Winter Peak Reduction (%)</v>
      </c>
      <c r="B271" t="s">
        <v>151</v>
      </c>
      <c r="C271" t="s">
        <v>13</v>
      </c>
      <c r="D271" t="s">
        <v>100</v>
      </c>
      <c r="E271" t="s">
        <v>21</v>
      </c>
      <c r="F271" t="s">
        <v>19</v>
      </c>
      <c r="G271" s="396">
        <f t="shared" ca="1" si="123"/>
        <v>0.02</v>
      </c>
      <c r="H271" s="33">
        <f t="shared" ca="1" si="122"/>
        <v>0</v>
      </c>
      <c r="I271" s="38"/>
      <c r="J271" s="39">
        <v>1</v>
      </c>
      <c r="K271" s="20" t="str">
        <f t="shared" si="111"/>
        <v>ResidentialPer Customer Winter Peak Reduction (%)</v>
      </c>
      <c r="L271" s="20" t="str">
        <f t="shared" si="112"/>
        <v>Market PotentialWA</v>
      </c>
    </row>
    <row r="272" spans="1:12" x14ac:dyDescent="0.25">
      <c r="A272" s="2" t="str">
        <f t="shared" si="118"/>
        <v>WAResidentialPilot-Time-of-Use Opt-inEvent Non-Performance Rate</v>
      </c>
      <c r="B272" t="s">
        <v>151</v>
      </c>
      <c r="C272" t="s">
        <v>13</v>
      </c>
      <c r="D272" t="s">
        <v>582</v>
      </c>
      <c r="E272" t="s">
        <v>11</v>
      </c>
      <c r="F272" t="s">
        <v>12</v>
      </c>
      <c r="G272" s="396">
        <f ca="1">IFERROR(INDEX(INDIRECT("'"&amp;D272&amp;"'!A1:T300"),MATCH(K272,INDIRECT("'"&amp;D272&amp;"'!A1:A300"),0),MATCH(L272,INDIRECT("'"&amp;D272&amp;"'!A1:T1"),0)),"")</f>
        <v>0</v>
      </c>
      <c r="H272" s="33" t="str">
        <f t="shared" ca="1" si="122"/>
        <v>None - should be in eval'd number.</v>
      </c>
      <c r="I272" s="38"/>
      <c r="J272" s="39">
        <v>1</v>
      </c>
      <c r="K272" s="20" t="str">
        <f t="shared" ref="K272:K281" si="124">C272&amp;E272</f>
        <v>ResidentialEvent Non-Performance Rate</v>
      </c>
      <c r="L272" s="20" t="str">
        <f t="shared" ref="L272:L281" si="125">$G$1&amp;B272</f>
        <v>Market PotentialWA</v>
      </c>
    </row>
    <row r="273" spans="1:12" x14ac:dyDescent="0.25">
      <c r="A273" s="2" t="str">
        <f t="shared" si="118"/>
        <v>WAResidentialPilot-Time-of-Use Opt-inPer Customer Summer Peak Reduction (kW)</v>
      </c>
      <c r="B273" t="s">
        <v>151</v>
      </c>
      <c r="C273" t="s">
        <v>13</v>
      </c>
      <c r="D273" t="s">
        <v>582</v>
      </c>
      <c r="E273" t="s">
        <v>20</v>
      </c>
      <c r="F273" t="s">
        <v>91</v>
      </c>
      <c r="G273" s="57">
        <f ca="1">IFERROR(INDEX(INDIRECT("'"&amp;D273&amp;"'!A1:T300"),MATCH(K273,INDIRECT("'"&amp;D273&amp;"'!A1:A300"),0),MATCH(L273,INDIRECT("'"&amp;D273&amp;"'!A1:T1"),0)),"")</f>
        <v>0</v>
      </c>
      <c r="H273" s="33">
        <f t="shared" ca="1" si="122"/>
        <v>0</v>
      </c>
      <c r="I273" s="38"/>
      <c r="J273" s="39">
        <v>1</v>
      </c>
      <c r="K273" s="20" t="str">
        <f t="shared" si="124"/>
        <v>ResidentialPer Customer Summer Peak Reduction (kW)</v>
      </c>
      <c r="L273" s="20" t="str">
        <f t="shared" si="125"/>
        <v>Market PotentialWA</v>
      </c>
    </row>
    <row r="274" spans="1:12" x14ac:dyDescent="0.25">
      <c r="A274" s="2" t="str">
        <f t="shared" si="118"/>
        <v>WAResidentialPilot-Time-of-Use Opt-inPer Customer Summer Peak Reduction (%)</v>
      </c>
      <c r="B274" t="s">
        <v>151</v>
      </c>
      <c r="C274" t="s">
        <v>13</v>
      </c>
      <c r="D274" t="s">
        <v>582</v>
      </c>
      <c r="E274" t="s">
        <v>18</v>
      </c>
      <c r="F274" t="s">
        <v>19</v>
      </c>
      <c r="G274" s="396">
        <f t="shared" ref="G274:G281" ca="1" si="126">IFERROR(INDEX(INDIRECT("'"&amp;D274&amp;"'!A1:T300"),MATCH(K274,INDIRECT("'"&amp;D274&amp;"'!A1:A300"),0),MATCH(L274,INDIRECT("'"&amp;D274&amp;"'!A1:T1"),0)),"")</f>
        <v>5.7000000000000002E-2</v>
      </c>
      <c r="H274" s="33" t="str">
        <f t="shared" ca="1" si="122"/>
        <v>Brattle Analysis and Estimate - Pacificorp 2019 opt-in and opt-out scenarios</v>
      </c>
      <c r="I274" s="38"/>
      <c r="J274" s="39">
        <v>1</v>
      </c>
      <c r="K274" s="20" t="str">
        <f t="shared" si="124"/>
        <v>ResidentialPer Customer Summer Peak Reduction (%)</v>
      </c>
      <c r="L274" s="20" t="str">
        <f t="shared" si="125"/>
        <v>Market PotentialWA</v>
      </c>
    </row>
    <row r="275" spans="1:12" x14ac:dyDescent="0.25">
      <c r="A275" s="2" t="str">
        <f t="shared" si="118"/>
        <v>WAResidentialPilot-Time-of-Use Opt-inPer Customer Winter Peak Reduction (kW)</v>
      </c>
      <c r="B275" t="s">
        <v>151</v>
      </c>
      <c r="C275" t="s">
        <v>13</v>
      </c>
      <c r="D275" t="s">
        <v>582</v>
      </c>
      <c r="E275" t="s">
        <v>22</v>
      </c>
      <c r="F275" t="s">
        <v>91</v>
      </c>
      <c r="G275" s="57">
        <f t="shared" ca="1" si="126"/>
        <v>0</v>
      </c>
      <c r="H275" s="33">
        <f t="shared" ca="1" si="122"/>
        <v>0</v>
      </c>
      <c r="I275" s="38"/>
      <c r="J275" s="39">
        <v>1</v>
      </c>
      <c r="K275" s="20" t="str">
        <f t="shared" si="124"/>
        <v>ResidentialPer Customer Winter Peak Reduction (kW)</v>
      </c>
      <c r="L275" s="20" t="str">
        <f t="shared" si="125"/>
        <v>Market PotentialWA</v>
      </c>
    </row>
    <row r="276" spans="1:12" x14ac:dyDescent="0.25">
      <c r="A276" s="2" t="str">
        <f t="shared" si="118"/>
        <v>WAResidentialPilot-Time-of-Use Opt-inPer Customer Winter Peak Reduction (%)</v>
      </c>
      <c r="B276" t="s">
        <v>151</v>
      </c>
      <c r="C276" t="s">
        <v>13</v>
      </c>
      <c r="D276" t="s">
        <v>582</v>
      </c>
      <c r="E276" t="s">
        <v>21</v>
      </c>
      <c r="F276" t="s">
        <v>19</v>
      </c>
      <c r="G276" s="396">
        <f t="shared" ca="1" si="126"/>
        <v>2.8500000000000001E-2</v>
      </c>
      <c r="H276" s="33" t="str">
        <f t="shared" ca="1" si="122"/>
        <v>Assume 50% of Summer impacts. Brattle Analysis and Estimate - Negative impacts in Winter set to zero in Eastern states.</v>
      </c>
      <c r="I276" s="38"/>
      <c r="J276" s="39">
        <v>1</v>
      </c>
      <c r="K276" s="20" t="str">
        <f t="shared" si="124"/>
        <v>ResidentialPer Customer Winter Peak Reduction (%)</v>
      </c>
      <c r="L276" s="20" t="str">
        <f t="shared" si="125"/>
        <v>Market PotentialWA</v>
      </c>
    </row>
    <row r="277" spans="1:12" x14ac:dyDescent="0.25">
      <c r="A277" s="2" t="str">
        <f t="shared" si="118"/>
        <v>WAGeneral ServicePilot-Time-of-Use Opt-inEvent Non-Performance Rate</v>
      </c>
      <c r="B277" t="s">
        <v>151</v>
      </c>
      <c r="C277" t="s">
        <v>232</v>
      </c>
      <c r="D277" t="s">
        <v>582</v>
      </c>
      <c r="E277" t="s">
        <v>11</v>
      </c>
      <c r="F277" t="s">
        <v>12</v>
      </c>
      <c r="G277" s="396">
        <f t="shared" ca="1" si="126"/>
        <v>0</v>
      </c>
      <c r="H277" s="33">
        <f t="shared" ca="1" si="122"/>
        <v>0</v>
      </c>
      <c r="I277" s="38"/>
      <c r="J277" s="39">
        <v>1</v>
      </c>
      <c r="K277" s="20" t="str">
        <f t="shared" si="124"/>
        <v>General ServiceEvent Non-Performance Rate</v>
      </c>
      <c r="L277" s="20" t="str">
        <f t="shared" si="125"/>
        <v>Market PotentialWA</v>
      </c>
    </row>
    <row r="278" spans="1:12" x14ac:dyDescent="0.25">
      <c r="A278" s="2" t="str">
        <f t="shared" si="118"/>
        <v>WAGeneral ServicePilot-Time-of-Use Opt-inPer Customer Summer Peak Reduction (kW)</v>
      </c>
      <c r="B278" t="s">
        <v>151</v>
      </c>
      <c r="C278" t="s">
        <v>232</v>
      </c>
      <c r="D278" t="s">
        <v>582</v>
      </c>
      <c r="E278" t="s">
        <v>20</v>
      </c>
      <c r="F278" t="s">
        <v>91</v>
      </c>
      <c r="G278" s="57">
        <f t="shared" ca="1" si="126"/>
        <v>0</v>
      </c>
      <c r="H278" s="33">
        <f t="shared" ca="1" si="122"/>
        <v>0</v>
      </c>
      <c r="I278" s="38"/>
      <c r="J278" s="39">
        <v>1</v>
      </c>
      <c r="K278" s="20" t="str">
        <f t="shared" si="124"/>
        <v>General ServicePer Customer Summer Peak Reduction (kW)</v>
      </c>
      <c r="L278" s="20" t="str">
        <f t="shared" si="125"/>
        <v>Market PotentialWA</v>
      </c>
    </row>
    <row r="279" spans="1:12" x14ac:dyDescent="0.25">
      <c r="A279" s="2" t="str">
        <f t="shared" si="118"/>
        <v>WAGeneral ServicePilot-Time-of-Use Opt-inPer Customer Summer Peak Reduction (%)</v>
      </c>
      <c r="B279" t="s">
        <v>151</v>
      </c>
      <c r="C279" t="s">
        <v>232</v>
      </c>
      <c r="D279" t="s">
        <v>582</v>
      </c>
      <c r="E279" t="s">
        <v>18</v>
      </c>
      <c r="F279" t="s">
        <v>19</v>
      </c>
      <c r="G279" s="396">
        <f t="shared" ca="1" si="126"/>
        <v>2E-3</v>
      </c>
      <c r="H279" s="33" t="str">
        <f t="shared" ca="1" si="122"/>
        <v>Brattle Analysis and Estimate - Pacificorp 2019 opt-in and opt-out scenarios</v>
      </c>
      <c r="I279" s="38"/>
      <c r="J279" s="39">
        <v>1</v>
      </c>
      <c r="K279" s="20" t="str">
        <f t="shared" si="124"/>
        <v>General ServicePer Customer Summer Peak Reduction (%)</v>
      </c>
      <c r="L279" s="20" t="str">
        <f t="shared" si="125"/>
        <v>Market PotentialWA</v>
      </c>
    </row>
    <row r="280" spans="1:12" x14ac:dyDescent="0.25">
      <c r="A280" s="2" t="str">
        <f t="shared" si="118"/>
        <v>WAGeneral ServicePilot-Time-of-Use Opt-inPer Customer Winter Peak Reduction (kW)</v>
      </c>
      <c r="B280" t="s">
        <v>151</v>
      </c>
      <c r="C280" t="s">
        <v>232</v>
      </c>
      <c r="D280" t="s">
        <v>582</v>
      </c>
      <c r="E280" t="s">
        <v>22</v>
      </c>
      <c r="F280" t="s">
        <v>91</v>
      </c>
      <c r="G280" s="57">
        <f t="shared" ca="1" si="126"/>
        <v>0</v>
      </c>
      <c r="H280" s="33">
        <f t="shared" ca="1" si="122"/>
        <v>0</v>
      </c>
      <c r="I280" s="38"/>
      <c r="J280" s="39">
        <v>1</v>
      </c>
      <c r="K280" s="20" t="str">
        <f t="shared" si="124"/>
        <v>General ServicePer Customer Winter Peak Reduction (kW)</v>
      </c>
      <c r="L280" s="20" t="str">
        <f t="shared" si="125"/>
        <v>Market PotentialWA</v>
      </c>
    </row>
    <row r="281" spans="1:12" x14ac:dyDescent="0.25">
      <c r="A281" s="2" t="str">
        <f t="shared" si="118"/>
        <v>WAGeneral ServicePilot-Time-of-Use Opt-inPer Customer Winter Peak Reduction (%)</v>
      </c>
      <c r="B281" t="s">
        <v>151</v>
      </c>
      <c r="C281" t="s">
        <v>232</v>
      </c>
      <c r="D281" t="s">
        <v>582</v>
      </c>
      <c r="E281" t="s">
        <v>21</v>
      </c>
      <c r="F281" t="s">
        <v>19</v>
      </c>
      <c r="G281" s="396">
        <f t="shared" ca="1" si="126"/>
        <v>1E-3</v>
      </c>
      <c r="H281" s="33" t="str">
        <f t="shared" ca="1" si="122"/>
        <v>Assume 50% of Summer impacts.</v>
      </c>
      <c r="I281" s="38"/>
      <c r="J281" s="39">
        <v>1</v>
      </c>
      <c r="K281" s="20" t="str">
        <f t="shared" si="124"/>
        <v>General ServicePer Customer Winter Peak Reduction (%)</v>
      </c>
      <c r="L281" s="20" t="str">
        <f t="shared" si="125"/>
        <v>Market PotentialWA</v>
      </c>
    </row>
    <row r="282" spans="1:12" x14ac:dyDescent="0.25">
      <c r="A282" s="2" t="str">
        <f t="shared" si="118"/>
        <v>WAResidentialParent-Time-of-Use Opt-inEvent Non-Performance Rate</v>
      </c>
      <c r="B282" t="s">
        <v>151</v>
      </c>
      <c r="C282" t="s">
        <v>13</v>
      </c>
      <c r="D282" t="s">
        <v>581</v>
      </c>
      <c r="E282" t="s">
        <v>11</v>
      </c>
      <c r="F282" t="s">
        <v>12</v>
      </c>
      <c r="G282" s="396">
        <f ca="1">IFERROR(INDEX(INDIRECT("'"&amp;D282&amp;"'!A1:T300"),MATCH(K282,INDIRECT("'"&amp;D282&amp;"'!A1:A300"),0),MATCH(L282,INDIRECT("'"&amp;D282&amp;"'!A1:T1"),0)),"")</f>
        <v>0</v>
      </c>
      <c r="H282" s="33" t="str">
        <f t="shared" ref="H282:H286" ca="1" si="127">IFERROR(INDEX(INDIRECT("'"&amp;D282&amp;"'!A1:T300"),MATCH(K282,INDIRECT("'"&amp;D282&amp;"'!A1:A300"),0),10),"")</f>
        <v>None - should be in eval'd number.</v>
      </c>
      <c r="I282" s="38"/>
      <c r="J282" s="39">
        <v>1</v>
      </c>
      <c r="K282" s="20" t="str">
        <f t="shared" si="111"/>
        <v>ResidentialEvent Non-Performance Rate</v>
      </c>
      <c r="L282" s="20" t="str">
        <f t="shared" si="112"/>
        <v>Market PotentialWA</v>
      </c>
    </row>
    <row r="283" spans="1:12" x14ac:dyDescent="0.25">
      <c r="A283" s="2" t="str">
        <f t="shared" si="118"/>
        <v>WAResidentialParent-Time-of-Use Opt-inPer Customer Summer Peak Reduction (kW)</v>
      </c>
      <c r="B283" t="s">
        <v>151</v>
      </c>
      <c r="C283" t="s">
        <v>13</v>
      </c>
      <c r="D283" t="s">
        <v>581</v>
      </c>
      <c r="E283" t="s">
        <v>20</v>
      </c>
      <c r="F283" t="s">
        <v>91</v>
      </c>
      <c r="G283" s="57">
        <f ca="1">IFERROR(INDEX(INDIRECT("'"&amp;D283&amp;"'!A1:T300"),MATCH(K283,INDIRECT("'"&amp;D283&amp;"'!A1:A300"),0),MATCH(L283,INDIRECT("'"&amp;D283&amp;"'!A1:T1"),0)),"")</f>
        <v>0</v>
      </c>
      <c r="H283" s="33">
        <f t="shared" ca="1" si="127"/>
        <v>0</v>
      </c>
      <c r="I283" s="38"/>
      <c r="J283" s="39">
        <v>1</v>
      </c>
      <c r="K283" s="20" t="str">
        <f t="shared" si="111"/>
        <v>ResidentialPer Customer Summer Peak Reduction (kW)</v>
      </c>
      <c r="L283" s="20" t="str">
        <f t="shared" si="112"/>
        <v>Market PotentialWA</v>
      </c>
    </row>
    <row r="284" spans="1:12" x14ac:dyDescent="0.25">
      <c r="A284" s="2" t="str">
        <f t="shared" si="118"/>
        <v>WAResidentialParent-Time-of-Use Opt-inPer Customer Summer Peak Reduction (%)</v>
      </c>
      <c r="B284" t="s">
        <v>151</v>
      </c>
      <c r="C284" t="s">
        <v>13</v>
      </c>
      <c r="D284" t="s">
        <v>581</v>
      </c>
      <c r="E284" t="s">
        <v>18</v>
      </c>
      <c r="F284" t="s">
        <v>19</v>
      </c>
      <c r="G284" s="396">
        <f t="shared" ref="G284:G288" ca="1" si="128">IFERROR(INDEX(INDIRECT("'"&amp;D284&amp;"'!A1:T300"),MATCH(K284,INDIRECT("'"&amp;D284&amp;"'!A1:A300"),0),MATCH(L284,INDIRECT("'"&amp;D284&amp;"'!A1:T1"),0)),"")</f>
        <v>0.04</v>
      </c>
      <c r="H284" s="33" t="str">
        <f t="shared" ca="1" si="127"/>
        <v>2024 Avista Update</v>
      </c>
      <c r="I284" s="38"/>
      <c r="J284" s="39">
        <v>1</v>
      </c>
      <c r="K284" s="20" t="str">
        <f t="shared" si="111"/>
        <v>ResidentialPer Customer Summer Peak Reduction (%)</v>
      </c>
      <c r="L284" s="20" t="str">
        <f t="shared" si="112"/>
        <v>Market PotentialWA</v>
      </c>
    </row>
    <row r="285" spans="1:12" x14ac:dyDescent="0.25">
      <c r="A285" s="2" t="str">
        <f t="shared" si="118"/>
        <v>WAResidentialParent-Time-of-Use Opt-inPer Customer Winter Peak Reduction (kW)</v>
      </c>
      <c r="B285" t="s">
        <v>151</v>
      </c>
      <c r="C285" t="s">
        <v>13</v>
      </c>
      <c r="D285" t="s">
        <v>581</v>
      </c>
      <c r="E285" t="s">
        <v>22</v>
      </c>
      <c r="F285" t="s">
        <v>91</v>
      </c>
      <c r="G285" s="57">
        <f t="shared" ca="1" si="128"/>
        <v>0</v>
      </c>
      <c r="H285" s="33">
        <f t="shared" ca="1" si="127"/>
        <v>0</v>
      </c>
      <c r="I285" s="38"/>
      <c r="J285" s="39">
        <v>1</v>
      </c>
      <c r="K285" s="20" t="str">
        <f t="shared" si="111"/>
        <v>ResidentialPer Customer Winter Peak Reduction (kW)</v>
      </c>
      <c r="L285" s="20" t="str">
        <f t="shared" si="112"/>
        <v>Market PotentialWA</v>
      </c>
    </row>
    <row r="286" spans="1:12" x14ac:dyDescent="0.25">
      <c r="A286" s="2" t="str">
        <f t="shared" si="118"/>
        <v>WAResidentialParent-Time-of-Use Opt-inPer Customer Winter Peak Reduction (%)</v>
      </c>
      <c r="B286" t="s">
        <v>151</v>
      </c>
      <c r="C286" t="s">
        <v>13</v>
      </c>
      <c r="D286" t="s">
        <v>581</v>
      </c>
      <c r="E286" t="s">
        <v>21</v>
      </c>
      <c r="F286" t="s">
        <v>19</v>
      </c>
      <c r="G286" s="396">
        <f t="shared" ca="1" si="128"/>
        <v>1.4999999999999999E-2</v>
      </c>
      <c r="H286" s="33" t="str">
        <f t="shared" ca="1" si="127"/>
        <v>2024 Avista Update</v>
      </c>
      <c r="I286" s="38"/>
      <c r="J286" s="39">
        <v>1</v>
      </c>
      <c r="K286" s="20" t="str">
        <f t="shared" si="111"/>
        <v>ResidentialPer Customer Winter Peak Reduction (%)</v>
      </c>
      <c r="L286" s="20" t="str">
        <f t="shared" si="112"/>
        <v>Market PotentialWA</v>
      </c>
    </row>
    <row r="287" spans="1:12" x14ac:dyDescent="0.25">
      <c r="A287" s="2" t="str">
        <f t="shared" si="118"/>
        <v>WAGeneral ServiceParent-Time-of-Use Opt-inEvent Non-Performance Rate</v>
      </c>
      <c r="B287" t="s">
        <v>151</v>
      </c>
      <c r="C287" t="s">
        <v>232</v>
      </c>
      <c r="D287" t="s">
        <v>581</v>
      </c>
      <c r="E287" t="s">
        <v>11</v>
      </c>
      <c r="F287" t="s">
        <v>12</v>
      </c>
      <c r="G287" s="396">
        <f t="shared" ca="1" si="128"/>
        <v>0</v>
      </c>
      <c r="H287" s="33">
        <f t="shared" ref="H287:H360" ca="1" si="129">IFERROR(INDEX(INDIRECT("'"&amp;D287&amp;"'!A1:T300"),MATCH(K287,INDIRECT("'"&amp;D287&amp;"'!A1:A300"),0),10),"")</f>
        <v>0</v>
      </c>
      <c r="I287" s="38"/>
      <c r="J287" s="39">
        <v>1</v>
      </c>
      <c r="K287" s="20" t="str">
        <f t="shared" si="111"/>
        <v>General ServiceEvent Non-Performance Rate</v>
      </c>
      <c r="L287" s="20" t="str">
        <f t="shared" si="112"/>
        <v>Market PotentialWA</v>
      </c>
    </row>
    <row r="288" spans="1:12" x14ac:dyDescent="0.25">
      <c r="A288" s="2" t="str">
        <f t="shared" si="118"/>
        <v>WAGeneral ServiceParent-Time-of-Use Opt-inPer Customer Summer Peak Reduction (kW)</v>
      </c>
      <c r="B288" t="s">
        <v>151</v>
      </c>
      <c r="C288" t="s">
        <v>232</v>
      </c>
      <c r="D288" t="s">
        <v>581</v>
      </c>
      <c r="E288" t="s">
        <v>20</v>
      </c>
      <c r="F288" t="s">
        <v>91</v>
      </c>
      <c r="G288" s="57">
        <f t="shared" ca="1" si="128"/>
        <v>0</v>
      </c>
      <c r="H288" s="33">
        <f t="shared" ca="1" si="129"/>
        <v>0</v>
      </c>
      <c r="I288" s="38"/>
      <c r="J288" s="39">
        <v>1</v>
      </c>
      <c r="K288" s="20" t="str">
        <f t="shared" si="111"/>
        <v>General ServicePer Customer Summer Peak Reduction (kW)</v>
      </c>
      <c r="L288" s="20" t="str">
        <f t="shared" si="112"/>
        <v>Market PotentialWA</v>
      </c>
    </row>
    <row r="289" spans="1:12" x14ac:dyDescent="0.25">
      <c r="A289" s="2" t="str">
        <f t="shared" si="118"/>
        <v>WAGeneral ServiceParent-Time-of-Use Opt-inPer Customer Summer Peak Reduction (%)</v>
      </c>
      <c r="B289" t="s">
        <v>151</v>
      </c>
      <c r="C289" t="s">
        <v>232</v>
      </c>
      <c r="D289" t="s">
        <v>581</v>
      </c>
      <c r="E289" t="s">
        <v>18</v>
      </c>
      <c r="F289" t="s">
        <v>19</v>
      </c>
      <c r="G289" s="396">
        <f t="shared" ref="G289:G362" ca="1" si="130">IFERROR(INDEX(INDIRECT("'"&amp;D289&amp;"'!A1:T300"),MATCH(K289,INDIRECT("'"&amp;D289&amp;"'!A1:A300"),0),MATCH(L289,INDIRECT("'"&amp;D289&amp;"'!A1:T1"),0)),"")</f>
        <v>2E-3</v>
      </c>
      <c r="H289" s="33" t="str">
        <f t="shared" ca="1" si="129"/>
        <v>Brattle Analysis and Estimate - Pacificorp 2019 opt-in and opt-out scenarios</v>
      </c>
      <c r="I289" s="38"/>
      <c r="J289" s="39">
        <v>1</v>
      </c>
      <c r="K289" s="20" t="str">
        <f t="shared" si="111"/>
        <v>General ServicePer Customer Summer Peak Reduction (%)</v>
      </c>
      <c r="L289" s="20" t="str">
        <f t="shared" si="112"/>
        <v>Market PotentialWA</v>
      </c>
    </row>
    <row r="290" spans="1:12" x14ac:dyDescent="0.25">
      <c r="A290" s="2" t="str">
        <f t="shared" si="118"/>
        <v>WAGeneral ServiceParent-Time-of-Use Opt-inPer Customer Winter Peak Reduction (kW)</v>
      </c>
      <c r="B290" t="s">
        <v>151</v>
      </c>
      <c r="C290" t="s">
        <v>232</v>
      </c>
      <c r="D290" t="s">
        <v>581</v>
      </c>
      <c r="E290" t="s">
        <v>22</v>
      </c>
      <c r="F290" t="s">
        <v>91</v>
      </c>
      <c r="G290" s="57">
        <f t="shared" ca="1" si="130"/>
        <v>0</v>
      </c>
      <c r="H290" s="33">
        <f t="shared" ca="1" si="129"/>
        <v>0</v>
      </c>
      <c r="I290" s="38"/>
      <c r="J290" s="39">
        <v>1</v>
      </c>
      <c r="K290" s="20" t="str">
        <f t="shared" si="111"/>
        <v>General ServicePer Customer Winter Peak Reduction (kW)</v>
      </c>
      <c r="L290" s="20" t="str">
        <f t="shared" si="112"/>
        <v>Market PotentialWA</v>
      </c>
    </row>
    <row r="291" spans="1:12" x14ac:dyDescent="0.25">
      <c r="A291" s="2" t="str">
        <f t="shared" si="118"/>
        <v>WAGeneral ServiceParent-Time-of-Use Opt-inPer Customer Winter Peak Reduction (%)</v>
      </c>
      <c r="B291" t="s">
        <v>151</v>
      </c>
      <c r="C291" t="s">
        <v>232</v>
      </c>
      <c r="D291" t="s">
        <v>581</v>
      </c>
      <c r="E291" t="s">
        <v>21</v>
      </c>
      <c r="F291" t="s">
        <v>19</v>
      </c>
      <c r="G291" s="396">
        <f t="shared" ca="1" si="130"/>
        <v>1E-3</v>
      </c>
      <c r="H291" s="33" t="str">
        <f t="shared" ca="1" si="129"/>
        <v>Assume 50% of Summer impacts.</v>
      </c>
      <c r="I291" s="38"/>
      <c r="J291" s="39">
        <v>1</v>
      </c>
      <c r="K291" s="20" t="str">
        <f t="shared" si="111"/>
        <v>General ServicePer Customer Winter Peak Reduction (%)</v>
      </c>
      <c r="L291" s="20" t="str">
        <f t="shared" si="112"/>
        <v>Market PotentialWA</v>
      </c>
    </row>
    <row r="292" spans="1:12" x14ac:dyDescent="0.25">
      <c r="A292" s="2" t="str">
        <f t="shared" si="118"/>
        <v>WALarge General ServiceParent-Time-of-Use Opt-inEvent Non-Performance Rate</v>
      </c>
      <c r="B292" t="s">
        <v>151</v>
      </c>
      <c r="C292" t="s">
        <v>233</v>
      </c>
      <c r="D292" t="s">
        <v>581</v>
      </c>
      <c r="E292" t="s">
        <v>11</v>
      </c>
      <c r="F292" t="s">
        <v>12</v>
      </c>
      <c r="G292" s="396" t="str">
        <f t="shared" ca="1" si="130"/>
        <v/>
      </c>
      <c r="H292" s="33" t="str">
        <f t="shared" ca="1" si="129"/>
        <v/>
      </c>
      <c r="I292" s="38"/>
      <c r="J292" s="39">
        <v>1</v>
      </c>
      <c r="K292" s="20" t="str">
        <f t="shared" si="111"/>
        <v>Large General ServiceEvent Non-Performance Rate</v>
      </c>
      <c r="L292" s="20" t="str">
        <f t="shared" si="112"/>
        <v>Market PotentialWA</v>
      </c>
    </row>
    <row r="293" spans="1:12" x14ac:dyDescent="0.25">
      <c r="A293" s="2" t="str">
        <f t="shared" si="118"/>
        <v>WALarge General ServiceParent-Time-of-Use Opt-inPer Customer Summer Peak Reduction (kW)</v>
      </c>
      <c r="B293" t="s">
        <v>151</v>
      </c>
      <c r="C293" t="s">
        <v>233</v>
      </c>
      <c r="D293" t="s">
        <v>581</v>
      </c>
      <c r="E293" t="s">
        <v>20</v>
      </c>
      <c r="F293" t="s">
        <v>91</v>
      </c>
      <c r="G293" s="57" t="str">
        <f t="shared" ca="1" si="130"/>
        <v/>
      </c>
      <c r="H293" s="33" t="str">
        <f t="shared" ca="1" si="129"/>
        <v/>
      </c>
      <c r="I293" s="38"/>
      <c r="J293" s="39">
        <v>1</v>
      </c>
      <c r="K293" s="20" t="str">
        <f t="shared" si="111"/>
        <v>Large General ServicePer Customer Summer Peak Reduction (kW)</v>
      </c>
      <c r="L293" s="20" t="str">
        <f t="shared" si="112"/>
        <v>Market PotentialWA</v>
      </c>
    </row>
    <row r="294" spans="1:12" x14ac:dyDescent="0.25">
      <c r="A294" s="2" t="str">
        <f t="shared" si="118"/>
        <v>WALarge General ServiceParent-Time-of-Use Opt-inPer Customer Summer Peak Reduction (%)</v>
      </c>
      <c r="B294" t="s">
        <v>151</v>
      </c>
      <c r="C294" t="s">
        <v>233</v>
      </c>
      <c r="D294" t="s">
        <v>581</v>
      </c>
      <c r="E294" t="s">
        <v>18</v>
      </c>
      <c r="F294" t="s">
        <v>19</v>
      </c>
      <c r="G294" s="396" t="str">
        <f t="shared" ca="1" si="130"/>
        <v/>
      </c>
      <c r="H294" s="33" t="str">
        <f t="shared" ca="1" si="129"/>
        <v/>
      </c>
      <c r="I294" s="38"/>
      <c r="J294" s="39">
        <v>1</v>
      </c>
      <c r="K294" s="20" t="str">
        <f t="shared" si="111"/>
        <v>Large General ServicePer Customer Summer Peak Reduction (%)</v>
      </c>
      <c r="L294" s="20" t="str">
        <f t="shared" si="112"/>
        <v>Market PotentialWA</v>
      </c>
    </row>
    <row r="295" spans="1:12" x14ac:dyDescent="0.25">
      <c r="A295" s="2" t="str">
        <f t="shared" si="118"/>
        <v>WALarge General ServiceParent-Time-of-Use Opt-inPer Customer Winter Peak Reduction (kW)</v>
      </c>
      <c r="B295" t="s">
        <v>151</v>
      </c>
      <c r="C295" t="s">
        <v>233</v>
      </c>
      <c r="D295" t="s">
        <v>581</v>
      </c>
      <c r="E295" t="s">
        <v>22</v>
      </c>
      <c r="F295" t="s">
        <v>91</v>
      </c>
      <c r="G295" s="57" t="str">
        <f t="shared" ca="1" si="130"/>
        <v/>
      </c>
      <c r="H295" s="33" t="str">
        <f t="shared" ca="1" si="129"/>
        <v/>
      </c>
      <c r="I295" s="38"/>
      <c r="J295" s="39">
        <v>1</v>
      </c>
      <c r="K295" s="20" t="str">
        <f t="shared" si="111"/>
        <v>Large General ServicePer Customer Winter Peak Reduction (kW)</v>
      </c>
      <c r="L295" s="20" t="str">
        <f t="shared" si="112"/>
        <v>Market PotentialWA</v>
      </c>
    </row>
    <row r="296" spans="1:12" x14ac:dyDescent="0.25">
      <c r="A296" s="2" t="str">
        <f t="shared" si="118"/>
        <v>WALarge General ServiceParent-Time-of-Use Opt-inPer Customer Winter Peak Reduction (%)</v>
      </c>
      <c r="B296" t="s">
        <v>151</v>
      </c>
      <c r="C296" t="s">
        <v>233</v>
      </c>
      <c r="D296" t="s">
        <v>581</v>
      </c>
      <c r="E296" t="s">
        <v>21</v>
      </c>
      <c r="F296" t="s">
        <v>19</v>
      </c>
      <c r="G296" s="396" t="str">
        <f t="shared" ca="1" si="130"/>
        <v/>
      </c>
      <c r="H296" s="33" t="str">
        <f t="shared" ca="1" si="129"/>
        <v/>
      </c>
      <c r="I296" s="38"/>
      <c r="J296" s="39">
        <v>1</v>
      </c>
      <c r="K296" s="20" t="str">
        <f t="shared" si="111"/>
        <v>Large General ServicePer Customer Winter Peak Reduction (%)</v>
      </c>
      <c r="L296" s="20" t="str">
        <f t="shared" si="112"/>
        <v>Market PotentialWA</v>
      </c>
    </row>
    <row r="297" spans="1:12" x14ac:dyDescent="0.25">
      <c r="A297" s="2" t="str">
        <f t="shared" si="118"/>
        <v>WAExtra Large General ServiceParent-Time-of-Use Opt-inEvent Non-Performance Rate</v>
      </c>
      <c r="B297" t="s">
        <v>151</v>
      </c>
      <c r="C297" t="s">
        <v>234</v>
      </c>
      <c r="D297" t="s">
        <v>581</v>
      </c>
      <c r="E297" t="s">
        <v>11</v>
      </c>
      <c r="F297" t="s">
        <v>12</v>
      </c>
      <c r="G297" s="396" t="str">
        <f t="shared" ca="1" si="130"/>
        <v/>
      </c>
      <c r="H297" s="33" t="str">
        <f t="shared" ca="1" si="129"/>
        <v/>
      </c>
      <c r="I297" s="38"/>
      <c r="J297" s="39">
        <v>1</v>
      </c>
      <c r="K297" s="20" t="str">
        <f t="shared" si="111"/>
        <v>Extra Large General ServiceEvent Non-Performance Rate</v>
      </c>
      <c r="L297" s="20" t="str">
        <f t="shared" si="112"/>
        <v>Market PotentialWA</v>
      </c>
    </row>
    <row r="298" spans="1:12" x14ac:dyDescent="0.25">
      <c r="A298" s="2" t="str">
        <f t="shared" si="118"/>
        <v>WAExtra Large General ServiceParent-Time-of-Use Opt-inPer Customer Summer Peak Reduction (kW)</v>
      </c>
      <c r="B298" t="s">
        <v>151</v>
      </c>
      <c r="C298" t="s">
        <v>234</v>
      </c>
      <c r="D298" t="s">
        <v>581</v>
      </c>
      <c r="E298" t="s">
        <v>20</v>
      </c>
      <c r="F298" t="s">
        <v>91</v>
      </c>
      <c r="G298" s="57" t="str">
        <f t="shared" ca="1" si="130"/>
        <v/>
      </c>
      <c r="H298" s="33" t="str">
        <f t="shared" ca="1" si="129"/>
        <v/>
      </c>
      <c r="I298" s="38"/>
      <c r="J298" s="39">
        <v>1</v>
      </c>
      <c r="K298" s="20" t="str">
        <f t="shared" si="111"/>
        <v>Extra Large General ServicePer Customer Summer Peak Reduction (kW)</v>
      </c>
      <c r="L298" s="20" t="str">
        <f t="shared" si="112"/>
        <v>Market PotentialWA</v>
      </c>
    </row>
    <row r="299" spans="1:12" x14ac:dyDescent="0.25">
      <c r="A299" s="2" t="str">
        <f t="shared" si="118"/>
        <v>WAExtra Large General ServiceParent-Time-of-Use Opt-inPer Customer Summer Peak Reduction (%)</v>
      </c>
      <c r="B299" t="s">
        <v>151</v>
      </c>
      <c r="C299" t="s">
        <v>234</v>
      </c>
      <c r="D299" t="s">
        <v>581</v>
      </c>
      <c r="E299" t="s">
        <v>18</v>
      </c>
      <c r="F299" t="s">
        <v>19</v>
      </c>
      <c r="G299" s="396" t="str">
        <f t="shared" ca="1" si="130"/>
        <v/>
      </c>
      <c r="H299" s="33" t="str">
        <f t="shared" ca="1" si="129"/>
        <v/>
      </c>
      <c r="I299" s="38"/>
      <c r="J299" s="39">
        <v>1</v>
      </c>
      <c r="K299" s="20" t="str">
        <f t="shared" si="111"/>
        <v>Extra Large General ServicePer Customer Summer Peak Reduction (%)</v>
      </c>
      <c r="L299" s="20" t="str">
        <f t="shared" si="112"/>
        <v>Market PotentialWA</v>
      </c>
    </row>
    <row r="300" spans="1:12" x14ac:dyDescent="0.25">
      <c r="A300" s="2" t="str">
        <f t="shared" si="118"/>
        <v>WAExtra Large General ServiceParent-Time-of-Use Opt-inPer Customer Winter Peak Reduction (kW)</v>
      </c>
      <c r="B300" t="s">
        <v>151</v>
      </c>
      <c r="C300" t="s">
        <v>234</v>
      </c>
      <c r="D300" t="s">
        <v>581</v>
      </c>
      <c r="E300" t="s">
        <v>22</v>
      </c>
      <c r="F300" t="s">
        <v>91</v>
      </c>
      <c r="G300" s="57" t="str">
        <f t="shared" ca="1" si="130"/>
        <v/>
      </c>
      <c r="H300" s="33" t="str">
        <f t="shared" ca="1" si="129"/>
        <v/>
      </c>
      <c r="I300" s="38"/>
      <c r="J300" s="39">
        <v>1</v>
      </c>
      <c r="K300" s="20" t="str">
        <f t="shared" si="111"/>
        <v>Extra Large General ServicePer Customer Winter Peak Reduction (kW)</v>
      </c>
      <c r="L300" s="20" t="str">
        <f t="shared" si="112"/>
        <v>Market PotentialWA</v>
      </c>
    </row>
    <row r="301" spans="1:12" x14ac:dyDescent="0.25">
      <c r="A301" s="2" t="str">
        <f t="shared" si="118"/>
        <v>WAExtra Large General ServiceParent-Time-of-Use Opt-inPer Customer Winter Peak Reduction (%)</v>
      </c>
      <c r="B301" t="s">
        <v>151</v>
      </c>
      <c r="C301" t="s">
        <v>234</v>
      </c>
      <c r="D301" t="s">
        <v>581</v>
      </c>
      <c r="E301" t="s">
        <v>21</v>
      </c>
      <c r="F301" t="s">
        <v>19</v>
      </c>
      <c r="G301" s="396" t="str">
        <f t="shared" ca="1" si="130"/>
        <v/>
      </c>
      <c r="H301" s="33" t="str">
        <f t="shared" ca="1" si="129"/>
        <v/>
      </c>
      <c r="I301" s="38"/>
      <c r="J301" s="39">
        <v>1</v>
      </c>
      <c r="K301" s="20" t="str">
        <f t="shared" si="111"/>
        <v>Extra Large General ServicePer Customer Winter Peak Reduction (%)</v>
      </c>
      <c r="L301" s="20" t="str">
        <f t="shared" si="112"/>
        <v>Market PotentialWA</v>
      </c>
    </row>
    <row r="302" spans="1:12" x14ac:dyDescent="0.25">
      <c r="A302" s="2" t="str">
        <f t="shared" si="118"/>
        <v>WAResidentialTime-of-Use Opt-OutEvent Non-Performance Rate</v>
      </c>
      <c r="B302" t="s">
        <v>151</v>
      </c>
      <c r="C302" t="s">
        <v>13</v>
      </c>
      <c r="D302" t="s">
        <v>317</v>
      </c>
      <c r="E302" t="s">
        <v>11</v>
      </c>
      <c r="F302" t="s">
        <v>12</v>
      </c>
      <c r="G302" s="396">
        <f t="shared" ca="1" si="130"/>
        <v>0</v>
      </c>
      <c r="H302" s="33" t="str">
        <f t="shared" ca="1" si="129"/>
        <v>None - should be in eval'd number.</v>
      </c>
      <c r="I302" s="38"/>
      <c r="J302" s="39">
        <v>1</v>
      </c>
      <c r="K302" s="20" t="str">
        <f t="shared" si="111"/>
        <v>ResidentialEvent Non-Performance Rate</v>
      </c>
      <c r="L302" s="20" t="str">
        <f t="shared" si="112"/>
        <v>Market PotentialWA</v>
      </c>
    </row>
    <row r="303" spans="1:12" x14ac:dyDescent="0.25">
      <c r="A303" s="2" t="str">
        <f t="shared" si="118"/>
        <v>WAResidentialTime-of-Use Opt-OutPer Customer Summer Peak Reduction (kW)</v>
      </c>
      <c r="B303" t="s">
        <v>151</v>
      </c>
      <c r="C303" t="s">
        <v>13</v>
      </c>
      <c r="D303" t="s">
        <v>317</v>
      </c>
      <c r="E303" t="s">
        <v>20</v>
      </c>
      <c r="F303" t="s">
        <v>91</v>
      </c>
      <c r="G303" s="57">
        <f t="shared" ca="1" si="130"/>
        <v>0</v>
      </c>
      <c r="H303" s="33">
        <f t="shared" ca="1" si="129"/>
        <v>0</v>
      </c>
      <c r="I303" s="38"/>
      <c r="J303" s="39">
        <v>1</v>
      </c>
      <c r="K303" s="20" t="str">
        <f t="shared" si="111"/>
        <v>ResidentialPer Customer Summer Peak Reduction (kW)</v>
      </c>
      <c r="L303" s="20" t="str">
        <f t="shared" si="112"/>
        <v>Market PotentialWA</v>
      </c>
    </row>
    <row r="304" spans="1:12" x14ac:dyDescent="0.25">
      <c r="A304" s="2" t="str">
        <f t="shared" si="118"/>
        <v>WAResidentialTime-of-Use Opt-OutPer Customer Summer Peak Reduction (%)</v>
      </c>
      <c r="B304" t="s">
        <v>151</v>
      </c>
      <c r="C304" t="s">
        <v>13</v>
      </c>
      <c r="D304" t="s">
        <v>317</v>
      </c>
      <c r="E304" t="s">
        <v>18</v>
      </c>
      <c r="F304" t="s">
        <v>19</v>
      </c>
      <c r="G304" s="396">
        <f t="shared" ca="1" si="130"/>
        <v>1.4999999999999999E-2</v>
      </c>
      <c r="H304" s="33" t="str">
        <f t="shared" ca="1" si="129"/>
        <v>2024 Avista Update</v>
      </c>
      <c r="I304" s="38"/>
      <c r="J304" s="39">
        <v>1</v>
      </c>
      <c r="K304" s="20" t="str">
        <f t="shared" si="111"/>
        <v>ResidentialPer Customer Summer Peak Reduction (%)</v>
      </c>
      <c r="L304" s="20" t="str">
        <f t="shared" si="112"/>
        <v>Market PotentialWA</v>
      </c>
    </row>
    <row r="305" spans="1:12" x14ac:dyDescent="0.25">
      <c r="A305" s="2" t="str">
        <f t="shared" si="118"/>
        <v>WAResidentialTime-of-Use Opt-OutPer Customer Winter Peak Reduction (kW)</v>
      </c>
      <c r="B305" t="s">
        <v>151</v>
      </c>
      <c r="C305" t="s">
        <v>13</v>
      </c>
      <c r="D305" t="s">
        <v>317</v>
      </c>
      <c r="E305" t="s">
        <v>22</v>
      </c>
      <c r="F305" t="s">
        <v>91</v>
      </c>
      <c r="G305" s="57">
        <f t="shared" ca="1" si="130"/>
        <v>0</v>
      </c>
      <c r="H305" s="33">
        <f t="shared" ca="1" si="129"/>
        <v>0</v>
      </c>
      <c r="I305" s="38"/>
      <c r="J305" s="39">
        <v>1</v>
      </c>
      <c r="K305" s="20" t="str">
        <f t="shared" si="111"/>
        <v>ResidentialPer Customer Winter Peak Reduction (kW)</v>
      </c>
      <c r="L305" s="20" t="str">
        <f t="shared" si="112"/>
        <v>Market PotentialWA</v>
      </c>
    </row>
    <row r="306" spans="1:12" x14ac:dyDescent="0.25">
      <c r="A306" s="2" t="str">
        <f t="shared" si="118"/>
        <v>WAResidentialTime-of-Use Opt-OutPer Customer Winter Peak Reduction (%)</v>
      </c>
      <c r="B306" t="s">
        <v>151</v>
      </c>
      <c r="C306" t="s">
        <v>13</v>
      </c>
      <c r="D306" t="s">
        <v>317</v>
      </c>
      <c r="E306" t="s">
        <v>21</v>
      </c>
      <c r="F306" t="s">
        <v>19</v>
      </c>
      <c r="G306" s="396">
        <f t="shared" ca="1" si="130"/>
        <v>2E-3</v>
      </c>
      <c r="H306" s="33" t="str">
        <f t="shared" ca="1" si="129"/>
        <v>2024 Avista Update</v>
      </c>
      <c r="I306" s="38"/>
      <c r="J306" s="39">
        <v>1</v>
      </c>
      <c r="K306" s="20" t="str">
        <f t="shared" si="111"/>
        <v>ResidentialPer Customer Winter Peak Reduction (%)</v>
      </c>
      <c r="L306" s="20" t="str">
        <f t="shared" si="112"/>
        <v>Market PotentialWA</v>
      </c>
    </row>
    <row r="307" spans="1:12" x14ac:dyDescent="0.25">
      <c r="A307" s="2" t="str">
        <f t="shared" si="118"/>
        <v>WAGeneral ServiceTime-of-Use Opt-OutEvent Non-Performance Rate</v>
      </c>
      <c r="B307" t="s">
        <v>151</v>
      </c>
      <c r="C307" t="s">
        <v>232</v>
      </c>
      <c r="D307" t="s">
        <v>317</v>
      </c>
      <c r="E307" t="s">
        <v>11</v>
      </c>
      <c r="F307" t="s">
        <v>12</v>
      </c>
      <c r="G307" s="396">
        <f t="shared" ca="1" si="130"/>
        <v>0</v>
      </c>
      <c r="H307" s="33">
        <f t="shared" ca="1" si="129"/>
        <v>0</v>
      </c>
      <c r="I307" s="38"/>
      <c r="J307" s="39">
        <v>1</v>
      </c>
      <c r="K307" s="20" t="str">
        <f t="shared" si="111"/>
        <v>General ServiceEvent Non-Performance Rate</v>
      </c>
      <c r="L307" s="20" t="str">
        <f t="shared" si="112"/>
        <v>Market PotentialWA</v>
      </c>
    </row>
    <row r="308" spans="1:12" x14ac:dyDescent="0.25">
      <c r="A308" s="2" t="str">
        <f t="shared" si="118"/>
        <v>WAGeneral ServiceTime-of-Use Opt-OutPer Customer Summer Peak Reduction (kW)</v>
      </c>
      <c r="B308" t="s">
        <v>151</v>
      </c>
      <c r="C308" t="s">
        <v>232</v>
      </c>
      <c r="D308" t="s">
        <v>317</v>
      </c>
      <c r="E308" t="s">
        <v>20</v>
      </c>
      <c r="F308" t="s">
        <v>91</v>
      </c>
      <c r="G308" s="57">
        <f t="shared" ca="1" si="130"/>
        <v>0</v>
      </c>
      <c r="H308" s="33">
        <f t="shared" ca="1" si="129"/>
        <v>0</v>
      </c>
      <c r="I308" s="38"/>
      <c r="J308" s="39">
        <v>1</v>
      </c>
      <c r="K308" s="20" t="str">
        <f t="shared" si="111"/>
        <v>General ServicePer Customer Summer Peak Reduction (kW)</v>
      </c>
      <c r="L308" s="20" t="str">
        <f t="shared" si="112"/>
        <v>Market PotentialWA</v>
      </c>
    </row>
    <row r="309" spans="1:12" x14ac:dyDescent="0.25">
      <c r="A309" s="2" t="str">
        <f t="shared" si="118"/>
        <v>WAGeneral ServiceTime-of-Use Opt-OutPer Customer Summer Peak Reduction (%)</v>
      </c>
      <c r="B309" t="s">
        <v>151</v>
      </c>
      <c r="C309" t="s">
        <v>232</v>
      </c>
      <c r="D309" t="s">
        <v>317</v>
      </c>
      <c r="E309" t="s">
        <v>18</v>
      </c>
      <c r="F309" t="s">
        <v>19</v>
      </c>
      <c r="G309" s="396">
        <f t="shared" ca="1" si="130"/>
        <v>2E-3</v>
      </c>
      <c r="H309" s="33" t="str">
        <f t="shared" ca="1" si="129"/>
        <v>Brattle Analysis and Estimate - Pacificorp 2019 opt-in and opt-out scenarios</v>
      </c>
      <c r="I309" s="38"/>
      <c r="J309" s="39">
        <v>1</v>
      </c>
      <c r="K309" s="20" t="str">
        <f t="shared" si="111"/>
        <v>General ServicePer Customer Summer Peak Reduction (%)</v>
      </c>
      <c r="L309" s="20" t="str">
        <f t="shared" si="112"/>
        <v>Market PotentialWA</v>
      </c>
    </row>
    <row r="310" spans="1:12" x14ac:dyDescent="0.25">
      <c r="A310" s="2" t="str">
        <f t="shared" si="118"/>
        <v>WAGeneral ServiceTime-of-Use Opt-OutPer Customer Winter Peak Reduction (kW)</v>
      </c>
      <c r="B310" t="s">
        <v>151</v>
      </c>
      <c r="C310" t="s">
        <v>232</v>
      </c>
      <c r="D310" t="s">
        <v>317</v>
      </c>
      <c r="E310" t="s">
        <v>22</v>
      </c>
      <c r="F310" t="s">
        <v>91</v>
      </c>
      <c r="G310" s="57">
        <f t="shared" ca="1" si="130"/>
        <v>0</v>
      </c>
      <c r="H310" s="33">
        <f t="shared" ca="1" si="129"/>
        <v>0</v>
      </c>
      <c r="I310" s="38"/>
      <c r="J310" s="39">
        <v>1</v>
      </c>
      <c r="K310" s="20" t="str">
        <f t="shared" si="111"/>
        <v>General ServicePer Customer Winter Peak Reduction (kW)</v>
      </c>
      <c r="L310" s="20" t="str">
        <f t="shared" si="112"/>
        <v>Market PotentialWA</v>
      </c>
    </row>
    <row r="311" spans="1:12" x14ac:dyDescent="0.25">
      <c r="A311" s="2" t="str">
        <f t="shared" si="118"/>
        <v>WAGeneral ServiceTime-of-Use Opt-OutPer Customer Winter Peak Reduction (%)</v>
      </c>
      <c r="B311" t="s">
        <v>151</v>
      </c>
      <c r="C311" t="s">
        <v>232</v>
      </c>
      <c r="D311" t="s">
        <v>317</v>
      </c>
      <c r="E311" t="s">
        <v>21</v>
      </c>
      <c r="F311" t="s">
        <v>19</v>
      </c>
      <c r="G311" s="396">
        <f t="shared" ca="1" si="130"/>
        <v>1E-3</v>
      </c>
      <c r="H311" s="33" t="str">
        <f t="shared" ca="1" si="129"/>
        <v>Assume 50% of Summer impacts.</v>
      </c>
      <c r="I311" s="38"/>
      <c r="J311" s="39">
        <v>1</v>
      </c>
      <c r="K311" s="20" t="str">
        <f t="shared" si="111"/>
        <v>General ServicePer Customer Winter Peak Reduction (%)</v>
      </c>
      <c r="L311" s="20" t="str">
        <f t="shared" si="112"/>
        <v>Market PotentialWA</v>
      </c>
    </row>
    <row r="312" spans="1:12" x14ac:dyDescent="0.25">
      <c r="A312" s="2" t="str">
        <f t="shared" si="118"/>
        <v>WALarge General ServiceTime-of-Use Opt-OutEvent Non-Performance Rate</v>
      </c>
      <c r="B312" t="s">
        <v>151</v>
      </c>
      <c r="C312" t="s">
        <v>233</v>
      </c>
      <c r="D312" t="s">
        <v>317</v>
      </c>
      <c r="E312" t="s">
        <v>11</v>
      </c>
      <c r="F312" t="s">
        <v>12</v>
      </c>
      <c r="G312" s="396" t="str">
        <f t="shared" ca="1" si="130"/>
        <v/>
      </c>
      <c r="H312" s="33" t="str">
        <f t="shared" ca="1" si="129"/>
        <v/>
      </c>
      <c r="I312" s="38"/>
      <c r="J312" s="39">
        <v>1</v>
      </c>
      <c r="K312" s="20" t="str">
        <f t="shared" si="111"/>
        <v>Large General ServiceEvent Non-Performance Rate</v>
      </c>
      <c r="L312" s="20" t="str">
        <f t="shared" si="112"/>
        <v>Market PotentialWA</v>
      </c>
    </row>
    <row r="313" spans="1:12" x14ac:dyDescent="0.25">
      <c r="A313" s="2" t="str">
        <f t="shared" si="118"/>
        <v>WALarge General ServiceTime-of-Use Opt-OutPer Customer Summer Peak Reduction (kW)</v>
      </c>
      <c r="B313" t="s">
        <v>151</v>
      </c>
      <c r="C313" t="s">
        <v>233</v>
      </c>
      <c r="D313" t="s">
        <v>317</v>
      </c>
      <c r="E313" t="s">
        <v>20</v>
      </c>
      <c r="F313" t="s">
        <v>91</v>
      </c>
      <c r="G313" s="57" t="str">
        <f t="shared" ca="1" si="130"/>
        <v/>
      </c>
      <c r="H313" s="33" t="str">
        <f t="shared" ca="1" si="129"/>
        <v/>
      </c>
      <c r="I313" s="38"/>
      <c r="J313" s="39">
        <v>1</v>
      </c>
      <c r="K313" s="20" t="str">
        <f t="shared" si="111"/>
        <v>Large General ServicePer Customer Summer Peak Reduction (kW)</v>
      </c>
      <c r="L313" s="20" t="str">
        <f t="shared" si="112"/>
        <v>Market PotentialWA</v>
      </c>
    </row>
    <row r="314" spans="1:12" x14ac:dyDescent="0.25">
      <c r="A314" s="2" t="str">
        <f t="shared" si="118"/>
        <v>WALarge General ServiceTime-of-Use Opt-OutPer Customer Summer Peak Reduction (%)</v>
      </c>
      <c r="B314" t="s">
        <v>151</v>
      </c>
      <c r="C314" t="s">
        <v>233</v>
      </c>
      <c r="D314" t="s">
        <v>317</v>
      </c>
      <c r="E314" t="s">
        <v>18</v>
      </c>
      <c r="F314" t="s">
        <v>19</v>
      </c>
      <c r="G314" s="396" t="str">
        <f t="shared" ca="1" si="130"/>
        <v/>
      </c>
      <c r="H314" s="33" t="str">
        <f t="shared" ca="1" si="129"/>
        <v/>
      </c>
      <c r="I314" s="38"/>
      <c r="J314" s="39">
        <v>1</v>
      </c>
      <c r="K314" s="20" t="str">
        <f t="shared" si="111"/>
        <v>Large General ServicePer Customer Summer Peak Reduction (%)</v>
      </c>
      <c r="L314" s="20" t="str">
        <f t="shared" si="112"/>
        <v>Market PotentialWA</v>
      </c>
    </row>
    <row r="315" spans="1:12" x14ac:dyDescent="0.25">
      <c r="A315" s="2" t="str">
        <f t="shared" si="118"/>
        <v>WALarge General ServiceTime-of-Use Opt-OutPer Customer Winter Peak Reduction (kW)</v>
      </c>
      <c r="B315" t="s">
        <v>151</v>
      </c>
      <c r="C315" t="s">
        <v>233</v>
      </c>
      <c r="D315" t="s">
        <v>317</v>
      </c>
      <c r="E315" t="s">
        <v>22</v>
      </c>
      <c r="F315" t="s">
        <v>91</v>
      </c>
      <c r="G315" s="57" t="str">
        <f t="shared" ca="1" si="130"/>
        <v/>
      </c>
      <c r="H315" s="33" t="str">
        <f t="shared" ca="1" si="129"/>
        <v/>
      </c>
      <c r="I315" s="38"/>
      <c r="J315" s="39">
        <v>1</v>
      </c>
      <c r="K315" s="20" t="str">
        <f t="shared" si="111"/>
        <v>Large General ServicePer Customer Winter Peak Reduction (kW)</v>
      </c>
      <c r="L315" s="20" t="str">
        <f t="shared" si="112"/>
        <v>Market PotentialWA</v>
      </c>
    </row>
    <row r="316" spans="1:12" x14ac:dyDescent="0.25">
      <c r="A316" s="2" t="str">
        <f t="shared" si="118"/>
        <v>WALarge General ServiceTime-of-Use Opt-OutPer Customer Winter Peak Reduction (%)</v>
      </c>
      <c r="B316" t="s">
        <v>151</v>
      </c>
      <c r="C316" t="s">
        <v>233</v>
      </c>
      <c r="D316" t="s">
        <v>317</v>
      </c>
      <c r="E316" t="s">
        <v>21</v>
      </c>
      <c r="F316" t="s">
        <v>19</v>
      </c>
      <c r="G316" s="396" t="str">
        <f t="shared" ca="1" si="130"/>
        <v/>
      </c>
      <c r="H316" s="33" t="str">
        <f t="shared" ca="1" si="129"/>
        <v/>
      </c>
      <c r="I316" s="38"/>
      <c r="J316" s="39">
        <v>1</v>
      </c>
      <c r="K316" s="20" t="str">
        <f t="shared" si="111"/>
        <v>Large General ServicePer Customer Winter Peak Reduction (%)</v>
      </c>
      <c r="L316" s="20" t="str">
        <f t="shared" si="112"/>
        <v>Market PotentialWA</v>
      </c>
    </row>
    <row r="317" spans="1:12" x14ac:dyDescent="0.25">
      <c r="A317" s="2" t="str">
        <f t="shared" si="118"/>
        <v>WAExtra Large General ServiceTime-of-Use Opt-OutEvent Non-Performance Rate</v>
      </c>
      <c r="B317" t="s">
        <v>151</v>
      </c>
      <c r="C317" t="s">
        <v>234</v>
      </c>
      <c r="D317" t="s">
        <v>317</v>
      </c>
      <c r="E317" t="s">
        <v>11</v>
      </c>
      <c r="F317" t="s">
        <v>12</v>
      </c>
      <c r="G317" s="396" t="str">
        <f t="shared" ca="1" si="130"/>
        <v/>
      </c>
      <c r="H317" s="33" t="str">
        <f t="shared" ca="1" si="129"/>
        <v/>
      </c>
      <c r="I317" s="38"/>
      <c r="J317" s="39">
        <v>1</v>
      </c>
      <c r="K317" s="20" t="str">
        <f t="shared" si="111"/>
        <v>Extra Large General ServiceEvent Non-Performance Rate</v>
      </c>
      <c r="L317" s="20" t="str">
        <f t="shared" si="112"/>
        <v>Market PotentialWA</v>
      </c>
    </row>
    <row r="318" spans="1:12" x14ac:dyDescent="0.25">
      <c r="A318" s="2" t="str">
        <f t="shared" si="118"/>
        <v>WAExtra Large General ServiceTime-of-Use Opt-OutPer Customer Summer Peak Reduction (kW)</v>
      </c>
      <c r="B318" t="s">
        <v>151</v>
      </c>
      <c r="C318" t="s">
        <v>234</v>
      </c>
      <c r="D318" t="s">
        <v>317</v>
      </c>
      <c r="E318" t="s">
        <v>20</v>
      </c>
      <c r="F318" t="s">
        <v>91</v>
      </c>
      <c r="G318" s="57" t="str">
        <f t="shared" ca="1" si="130"/>
        <v/>
      </c>
      <c r="H318" s="33" t="str">
        <f t="shared" ca="1" si="129"/>
        <v/>
      </c>
      <c r="I318" s="38"/>
      <c r="J318" s="39">
        <v>1</v>
      </c>
      <c r="K318" s="20" t="str">
        <f t="shared" si="111"/>
        <v>Extra Large General ServicePer Customer Summer Peak Reduction (kW)</v>
      </c>
      <c r="L318" s="20" t="str">
        <f t="shared" si="112"/>
        <v>Market PotentialWA</v>
      </c>
    </row>
    <row r="319" spans="1:12" x14ac:dyDescent="0.25">
      <c r="A319" s="2" t="str">
        <f t="shared" si="118"/>
        <v>WAExtra Large General ServiceTime-of-Use Opt-OutPer Customer Summer Peak Reduction (%)</v>
      </c>
      <c r="B319" t="s">
        <v>151</v>
      </c>
      <c r="C319" t="s">
        <v>234</v>
      </c>
      <c r="D319" t="s">
        <v>317</v>
      </c>
      <c r="E319" t="s">
        <v>18</v>
      </c>
      <c r="F319" t="s">
        <v>19</v>
      </c>
      <c r="G319" s="396" t="str">
        <f t="shared" ca="1" si="130"/>
        <v/>
      </c>
      <c r="H319" s="33" t="str">
        <f t="shared" ca="1" si="129"/>
        <v/>
      </c>
      <c r="I319" s="38"/>
      <c r="J319" s="39">
        <v>1</v>
      </c>
      <c r="K319" s="20" t="str">
        <f t="shared" ref="K319:K392" si="131">C319&amp;E319</f>
        <v>Extra Large General ServicePer Customer Summer Peak Reduction (%)</v>
      </c>
      <c r="L319" s="20" t="str">
        <f t="shared" ref="L319:L392" si="132">$G$1&amp;B319</f>
        <v>Market PotentialWA</v>
      </c>
    </row>
    <row r="320" spans="1:12" x14ac:dyDescent="0.25">
      <c r="A320" s="2" t="str">
        <f t="shared" si="118"/>
        <v>WAExtra Large General ServiceTime-of-Use Opt-OutPer Customer Winter Peak Reduction (kW)</v>
      </c>
      <c r="B320" t="s">
        <v>151</v>
      </c>
      <c r="C320" t="s">
        <v>234</v>
      </c>
      <c r="D320" t="s">
        <v>317</v>
      </c>
      <c r="E320" t="s">
        <v>22</v>
      </c>
      <c r="F320" t="s">
        <v>91</v>
      </c>
      <c r="G320" s="57" t="str">
        <f t="shared" ca="1" si="130"/>
        <v/>
      </c>
      <c r="H320" s="33" t="str">
        <f t="shared" ca="1" si="129"/>
        <v/>
      </c>
      <c r="I320" s="38"/>
      <c r="J320" s="39">
        <v>1</v>
      </c>
      <c r="K320" s="20" t="str">
        <f t="shared" si="131"/>
        <v>Extra Large General ServicePer Customer Winter Peak Reduction (kW)</v>
      </c>
      <c r="L320" s="20" t="str">
        <f t="shared" si="132"/>
        <v>Market PotentialWA</v>
      </c>
    </row>
    <row r="321" spans="1:12" x14ac:dyDescent="0.25">
      <c r="A321" s="2" t="str">
        <f t="shared" si="118"/>
        <v>WAExtra Large General ServiceTime-of-Use Opt-OutPer Customer Winter Peak Reduction (%)</v>
      </c>
      <c r="B321" t="s">
        <v>151</v>
      </c>
      <c r="C321" t="s">
        <v>234</v>
      </c>
      <c r="D321" t="s">
        <v>317</v>
      </c>
      <c r="E321" t="s">
        <v>21</v>
      </c>
      <c r="F321" t="s">
        <v>19</v>
      </c>
      <c r="G321" s="396" t="str">
        <f t="shared" ca="1" si="130"/>
        <v/>
      </c>
      <c r="H321" s="33" t="str">
        <f t="shared" ca="1" si="129"/>
        <v/>
      </c>
      <c r="I321" s="38"/>
      <c r="J321" s="39">
        <v>1</v>
      </c>
      <c r="K321" s="20" t="str">
        <f t="shared" si="131"/>
        <v>Extra Large General ServicePer Customer Winter Peak Reduction (%)</v>
      </c>
      <c r="L321" s="20" t="str">
        <f t="shared" si="132"/>
        <v>Market PotentialWA</v>
      </c>
    </row>
    <row r="322" spans="1:12" x14ac:dyDescent="0.25">
      <c r="A322" s="2" t="str">
        <f t="shared" si="118"/>
        <v>WAGS-EVElectric Vehicle TOU Opt-inEvent Non-Performance Rate</v>
      </c>
      <c r="B322" t="s">
        <v>151</v>
      </c>
      <c r="C322" t="s">
        <v>602</v>
      </c>
      <c r="D322" t="s">
        <v>427</v>
      </c>
      <c r="E322" t="s">
        <v>11</v>
      </c>
      <c r="F322" t="s">
        <v>12</v>
      </c>
      <c r="G322" s="396">
        <f t="shared" ca="1" si="130"/>
        <v>0</v>
      </c>
      <c r="H322" s="33">
        <f t="shared" ca="1" si="129"/>
        <v>0</v>
      </c>
      <c r="I322" s="38"/>
      <c r="J322" s="39">
        <v>1</v>
      </c>
      <c r="K322" s="20" t="str">
        <f t="shared" si="131"/>
        <v>GS-EVEvent Non-Performance Rate</v>
      </c>
      <c r="L322" s="20" t="str">
        <f t="shared" si="132"/>
        <v>Market PotentialWA</v>
      </c>
    </row>
    <row r="323" spans="1:12" x14ac:dyDescent="0.25">
      <c r="A323" s="2" t="str">
        <f t="shared" ref="A323:A386" si="133">B323&amp;C323&amp;D323&amp;E323</f>
        <v>WAGS-EVElectric Vehicle TOU Opt-inPer Customer Summer Peak Reduction (kW)</v>
      </c>
      <c r="B323" t="s">
        <v>151</v>
      </c>
      <c r="C323" t="s">
        <v>602</v>
      </c>
      <c r="D323" t="s">
        <v>427</v>
      </c>
      <c r="E323" t="s">
        <v>20</v>
      </c>
      <c r="F323" t="s">
        <v>91</v>
      </c>
      <c r="G323" s="57">
        <f t="shared" ca="1" si="130"/>
        <v>0</v>
      </c>
      <c r="H323" s="33">
        <f t="shared" ca="1" si="129"/>
        <v>0</v>
      </c>
      <c r="I323" s="38"/>
      <c r="J323" s="39">
        <v>1</v>
      </c>
      <c r="K323" s="20" t="str">
        <f t="shared" si="131"/>
        <v>GS-EVPer Customer Summer Peak Reduction (kW)</v>
      </c>
      <c r="L323" s="20" t="str">
        <f t="shared" si="132"/>
        <v>Market PotentialWA</v>
      </c>
    </row>
    <row r="324" spans="1:12" x14ac:dyDescent="0.25">
      <c r="A324" s="2" t="str">
        <f t="shared" si="133"/>
        <v>WAGS-EVElectric Vehicle TOU Opt-inPer Customer Summer Peak Reduction (%)</v>
      </c>
      <c r="B324" t="s">
        <v>151</v>
      </c>
      <c r="C324" t="s">
        <v>602</v>
      </c>
      <c r="D324" t="s">
        <v>427</v>
      </c>
      <c r="E324" t="s">
        <v>18</v>
      </c>
      <c r="F324" t="s">
        <v>19</v>
      </c>
      <c r="G324" s="396">
        <f t="shared" ca="1" si="130"/>
        <v>1</v>
      </c>
      <c r="H324" s="33" t="str">
        <f t="shared" ca="1" si="129"/>
        <v>2024 Avista Update: of total EV load instead of total HH load</v>
      </c>
      <c r="I324" s="38"/>
      <c r="J324" s="39">
        <v>1</v>
      </c>
      <c r="K324" s="20" t="str">
        <f t="shared" si="131"/>
        <v>GS-EVPer Customer Summer Peak Reduction (%)</v>
      </c>
      <c r="L324" s="20" t="str">
        <f t="shared" si="132"/>
        <v>Market PotentialWA</v>
      </c>
    </row>
    <row r="325" spans="1:12" x14ac:dyDescent="0.25">
      <c r="A325" s="2" t="str">
        <f t="shared" si="133"/>
        <v>WAGS-EVElectric Vehicle TOU Opt-inPer Customer Winter Peak Reduction (kW)</v>
      </c>
      <c r="B325" t="s">
        <v>151</v>
      </c>
      <c r="C325" t="s">
        <v>602</v>
      </c>
      <c r="D325" t="s">
        <v>427</v>
      </c>
      <c r="E325" t="s">
        <v>22</v>
      </c>
      <c r="F325" t="s">
        <v>91</v>
      </c>
      <c r="G325" s="57">
        <f t="shared" ca="1" si="130"/>
        <v>0</v>
      </c>
      <c r="H325" s="33">
        <f t="shared" ca="1" si="129"/>
        <v>0</v>
      </c>
      <c r="I325" s="38"/>
      <c r="J325" s="39">
        <v>1</v>
      </c>
      <c r="K325" s="20" t="str">
        <f t="shared" si="131"/>
        <v>GS-EVPer Customer Winter Peak Reduction (kW)</v>
      </c>
      <c r="L325" s="20" t="str">
        <f t="shared" si="132"/>
        <v>Market PotentialWA</v>
      </c>
    </row>
    <row r="326" spans="1:12" x14ac:dyDescent="0.25">
      <c r="A326" s="2" t="str">
        <f t="shared" si="133"/>
        <v>WAGS-EVElectric Vehicle TOU Opt-inPer Customer Winter Peak Reduction (%)</v>
      </c>
      <c r="B326" t="s">
        <v>151</v>
      </c>
      <c r="C326" t="s">
        <v>602</v>
      </c>
      <c r="D326" t="s">
        <v>427</v>
      </c>
      <c r="E326" t="s">
        <v>21</v>
      </c>
      <c r="F326" t="s">
        <v>19</v>
      </c>
      <c r="G326" s="396">
        <f t="shared" ca="1" si="130"/>
        <v>1</v>
      </c>
      <c r="H326" s="33" t="str">
        <f t="shared" ca="1" si="129"/>
        <v>2024 Avista Update: of total EV load instead of total HH load</v>
      </c>
      <c r="I326" s="38"/>
      <c r="J326" s="39">
        <v>1</v>
      </c>
      <c r="K326" s="20" t="str">
        <f t="shared" si="131"/>
        <v>GS-EVPer Customer Winter Peak Reduction (%)</v>
      </c>
      <c r="L326" s="20" t="str">
        <f t="shared" si="132"/>
        <v>Market PotentialWA</v>
      </c>
    </row>
    <row r="327" spans="1:12" x14ac:dyDescent="0.25">
      <c r="A327" s="2" t="str">
        <f t="shared" si="133"/>
        <v>WALGS-EVElectric Vehicle TOU Opt-inEvent Non-Performance Rate</v>
      </c>
      <c r="B327" t="s">
        <v>151</v>
      </c>
      <c r="C327" t="s">
        <v>603</v>
      </c>
      <c r="D327" t="s">
        <v>427</v>
      </c>
      <c r="E327" t="s">
        <v>11</v>
      </c>
      <c r="F327" t="s">
        <v>12</v>
      </c>
      <c r="G327" s="396">
        <f t="shared" ref="G327:G331" ca="1" si="134">IFERROR(INDEX(INDIRECT("'"&amp;D327&amp;"'!A1:T300"),MATCH(K327,INDIRECT("'"&amp;D327&amp;"'!A1:A300"),0),MATCH(L327,INDIRECT("'"&amp;D327&amp;"'!A1:T1"),0)),"")</f>
        <v>0</v>
      </c>
      <c r="H327" s="33">
        <f t="shared" ref="H327:H331" ca="1" si="135">IFERROR(INDEX(INDIRECT("'"&amp;D327&amp;"'!A1:T300"),MATCH(K327,INDIRECT("'"&amp;D327&amp;"'!A1:A300"),0),10),"")</f>
        <v>0</v>
      </c>
      <c r="I327" s="38"/>
      <c r="J327" s="39">
        <v>1</v>
      </c>
      <c r="K327" s="20" t="str">
        <f t="shared" ref="K327:K331" si="136">C327&amp;E327</f>
        <v>LGS-EVEvent Non-Performance Rate</v>
      </c>
      <c r="L327" s="20" t="str">
        <f t="shared" ref="L327:L331" si="137">$G$1&amp;B327</f>
        <v>Market PotentialWA</v>
      </c>
    </row>
    <row r="328" spans="1:12" x14ac:dyDescent="0.25">
      <c r="A328" s="2" t="str">
        <f t="shared" si="133"/>
        <v>WALGS-EVElectric Vehicle TOU Opt-inPer Customer Summer Peak Reduction (kW)</v>
      </c>
      <c r="B328" t="s">
        <v>151</v>
      </c>
      <c r="C328" t="s">
        <v>603</v>
      </c>
      <c r="D328" t="s">
        <v>427</v>
      </c>
      <c r="E328" t="s">
        <v>20</v>
      </c>
      <c r="F328" t="s">
        <v>91</v>
      </c>
      <c r="G328" s="57">
        <f t="shared" ca="1" si="134"/>
        <v>0</v>
      </c>
      <c r="H328" s="33">
        <f t="shared" ca="1" si="135"/>
        <v>0</v>
      </c>
      <c r="I328" s="38"/>
      <c r="J328" s="39">
        <v>1</v>
      </c>
      <c r="K328" s="20" t="str">
        <f t="shared" si="136"/>
        <v>LGS-EVPer Customer Summer Peak Reduction (kW)</v>
      </c>
      <c r="L328" s="20" t="str">
        <f t="shared" si="137"/>
        <v>Market PotentialWA</v>
      </c>
    </row>
    <row r="329" spans="1:12" x14ac:dyDescent="0.25">
      <c r="A329" s="2" t="str">
        <f t="shared" si="133"/>
        <v>WALGS-EVElectric Vehicle TOU Opt-inPer Customer Summer Peak Reduction (%)</v>
      </c>
      <c r="B329" t="s">
        <v>151</v>
      </c>
      <c r="C329" t="s">
        <v>603</v>
      </c>
      <c r="D329" t="s">
        <v>427</v>
      </c>
      <c r="E329" t="s">
        <v>18</v>
      </c>
      <c r="F329" t="s">
        <v>19</v>
      </c>
      <c r="G329" s="396">
        <f t="shared" ca="1" si="134"/>
        <v>1</v>
      </c>
      <c r="H329" s="33" t="str">
        <f t="shared" ca="1" si="135"/>
        <v>2024 Avista Update: of total EV load instead of total HH load</v>
      </c>
      <c r="I329" s="38"/>
      <c r="J329" s="39">
        <v>1</v>
      </c>
      <c r="K329" s="20" t="str">
        <f t="shared" si="136"/>
        <v>LGS-EVPer Customer Summer Peak Reduction (%)</v>
      </c>
      <c r="L329" s="20" t="str">
        <f t="shared" si="137"/>
        <v>Market PotentialWA</v>
      </c>
    </row>
    <row r="330" spans="1:12" x14ac:dyDescent="0.25">
      <c r="A330" s="2" t="str">
        <f t="shared" si="133"/>
        <v>WALGS-EVElectric Vehicle TOU Opt-inPer Customer Winter Peak Reduction (kW)</v>
      </c>
      <c r="B330" t="s">
        <v>151</v>
      </c>
      <c r="C330" t="s">
        <v>603</v>
      </c>
      <c r="D330" t="s">
        <v>427</v>
      </c>
      <c r="E330" t="s">
        <v>22</v>
      </c>
      <c r="F330" t="s">
        <v>91</v>
      </c>
      <c r="G330" s="57">
        <f t="shared" ca="1" si="134"/>
        <v>0</v>
      </c>
      <c r="H330" s="33">
        <f t="shared" ca="1" si="135"/>
        <v>0</v>
      </c>
      <c r="I330" s="38"/>
      <c r="J330" s="39">
        <v>1</v>
      </c>
      <c r="K330" s="20" t="str">
        <f t="shared" si="136"/>
        <v>LGS-EVPer Customer Winter Peak Reduction (kW)</v>
      </c>
      <c r="L330" s="20" t="str">
        <f t="shared" si="137"/>
        <v>Market PotentialWA</v>
      </c>
    </row>
    <row r="331" spans="1:12" x14ac:dyDescent="0.25">
      <c r="A331" s="2" t="str">
        <f t="shared" si="133"/>
        <v>WALGS-EVElectric Vehicle TOU Opt-inPer Customer Winter Peak Reduction (%)</v>
      </c>
      <c r="B331" t="s">
        <v>151</v>
      </c>
      <c r="C331" t="s">
        <v>603</v>
      </c>
      <c r="D331" t="s">
        <v>427</v>
      </c>
      <c r="E331" t="s">
        <v>21</v>
      </c>
      <c r="F331" t="s">
        <v>19</v>
      </c>
      <c r="G331" s="396">
        <f t="shared" ca="1" si="134"/>
        <v>1</v>
      </c>
      <c r="H331" s="33" t="str">
        <f t="shared" ca="1" si="135"/>
        <v>2024 Avista Update: of total EV load instead of total HH load</v>
      </c>
      <c r="I331" s="38"/>
      <c r="J331" s="39">
        <v>1</v>
      </c>
      <c r="K331" s="20" t="str">
        <f t="shared" si="136"/>
        <v>LGS-EVPer Customer Winter Peak Reduction (%)</v>
      </c>
      <c r="L331" s="20" t="str">
        <f t="shared" si="137"/>
        <v>Market PotentialWA</v>
      </c>
    </row>
    <row r="332" spans="1:12" x14ac:dyDescent="0.25">
      <c r="A332" s="2" t="str">
        <f t="shared" si="133"/>
        <v>WAResidentialPilot-Peak Time RebateEvent Non-Performance Rate</v>
      </c>
      <c r="B332" t="s">
        <v>151</v>
      </c>
      <c r="C332" t="s">
        <v>13</v>
      </c>
      <c r="D332" t="s">
        <v>583</v>
      </c>
      <c r="E332" t="s">
        <v>11</v>
      </c>
      <c r="F332" t="s">
        <v>12</v>
      </c>
      <c r="G332" s="396">
        <f t="shared" ref="G332:G341" ca="1" si="138">IFERROR(INDEX(INDIRECT("'"&amp;D332&amp;"'!A1:T300"),MATCH(K332,INDIRECT("'"&amp;D332&amp;"'!A1:A300"),0),MATCH(L332,INDIRECT("'"&amp;D332&amp;"'!A1:T1"),0)),"")</f>
        <v>0</v>
      </c>
      <c r="H332" s="33">
        <f t="shared" ref="H332:H341" ca="1" si="139">IFERROR(INDEX(INDIRECT("'"&amp;D332&amp;"'!A1:T300"),MATCH(K332,INDIRECT("'"&amp;D332&amp;"'!A1:A300"),0),10),"")</f>
        <v>0</v>
      </c>
      <c r="I332" s="38"/>
      <c r="J332" s="39">
        <v>1</v>
      </c>
      <c r="K332" s="20" t="str">
        <f t="shared" ref="K332:K341" si="140">C332&amp;E332</f>
        <v>ResidentialEvent Non-Performance Rate</v>
      </c>
      <c r="L332" s="20" t="str">
        <f t="shared" ref="L332:L341" si="141">$G$1&amp;B332</f>
        <v>Market PotentialWA</v>
      </c>
    </row>
    <row r="333" spans="1:12" x14ac:dyDescent="0.25">
      <c r="A333" s="2" t="str">
        <f t="shared" si="133"/>
        <v>WAResidentialPilot-Peak Time RebatePer Customer Summer Peak Reduction (kW)</v>
      </c>
      <c r="B333" t="s">
        <v>151</v>
      </c>
      <c r="C333" t="s">
        <v>13</v>
      </c>
      <c r="D333" t="s">
        <v>583</v>
      </c>
      <c r="E333" t="s">
        <v>20</v>
      </c>
      <c r="F333" t="s">
        <v>91</v>
      </c>
      <c r="G333" s="57">
        <f t="shared" ca="1" si="138"/>
        <v>0</v>
      </c>
      <c r="H333" s="33">
        <f t="shared" ca="1" si="139"/>
        <v>0</v>
      </c>
      <c r="I333" s="38"/>
      <c r="J333" s="39">
        <v>1</v>
      </c>
      <c r="K333" s="20" t="str">
        <f t="shared" si="140"/>
        <v>ResidentialPer Customer Summer Peak Reduction (kW)</v>
      </c>
      <c r="L333" s="20" t="str">
        <f t="shared" si="141"/>
        <v>Market PotentialWA</v>
      </c>
    </row>
    <row r="334" spans="1:12" x14ac:dyDescent="0.25">
      <c r="A334" s="2" t="str">
        <f t="shared" si="133"/>
        <v>WAResidentialPilot-Peak Time RebatePer Customer Summer Peak Reduction (%)</v>
      </c>
      <c r="B334" t="s">
        <v>151</v>
      </c>
      <c r="C334" t="s">
        <v>13</v>
      </c>
      <c r="D334" t="s">
        <v>583</v>
      </c>
      <c r="E334" t="s">
        <v>18</v>
      </c>
      <c r="F334" t="s">
        <v>19</v>
      </c>
      <c r="G334" s="396">
        <f t="shared" ca="1" si="138"/>
        <v>8.2000000000000003E-2</v>
      </c>
      <c r="H334" s="33" t="str">
        <f t="shared" ca="1" si="139"/>
        <v>PGE Res Pricing and Behavioral Pilot Flex PTR Evaluation 2021: 0.159 or 8.2% in summer, 0.134 or 7.1% in winter</v>
      </c>
      <c r="I334" s="38"/>
      <c r="J334" s="39">
        <v>1</v>
      </c>
      <c r="K334" s="20" t="str">
        <f t="shared" si="140"/>
        <v>ResidentialPer Customer Summer Peak Reduction (%)</v>
      </c>
      <c r="L334" s="20" t="str">
        <f t="shared" si="141"/>
        <v>Market PotentialWA</v>
      </c>
    </row>
    <row r="335" spans="1:12" x14ac:dyDescent="0.25">
      <c r="A335" s="2" t="str">
        <f t="shared" si="133"/>
        <v>WAResidentialPilot-Peak Time RebatePer Customer Winter Peak Reduction (kW)</v>
      </c>
      <c r="B335" t="s">
        <v>151</v>
      </c>
      <c r="C335" t="s">
        <v>13</v>
      </c>
      <c r="D335" t="s">
        <v>583</v>
      </c>
      <c r="E335" t="s">
        <v>22</v>
      </c>
      <c r="F335" t="s">
        <v>91</v>
      </c>
      <c r="G335" s="57">
        <f t="shared" ca="1" si="138"/>
        <v>0</v>
      </c>
      <c r="H335" s="33">
        <f t="shared" ca="1" si="139"/>
        <v>0</v>
      </c>
      <c r="I335" s="38"/>
      <c r="J335" s="39">
        <v>1</v>
      </c>
      <c r="K335" s="20" t="str">
        <f t="shared" si="140"/>
        <v>ResidentialPer Customer Winter Peak Reduction (kW)</v>
      </c>
      <c r="L335" s="20" t="str">
        <f t="shared" si="141"/>
        <v>Market PotentialWA</v>
      </c>
    </row>
    <row r="336" spans="1:12" x14ac:dyDescent="0.25">
      <c r="A336" s="2" t="str">
        <f t="shared" si="133"/>
        <v>WAResidentialPilot-Peak Time RebatePer Customer Winter Peak Reduction (%)</v>
      </c>
      <c r="B336" t="s">
        <v>151</v>
      </c>
      <c r="C336" t="s">
        <v>13</v>
      </c>
      <c r="D336" t="s">
        <v>583</v>
      </c>
      <c r="E336" t="s">
        <v>21</v>
      </c>
      <c r="F336" t="s">
        <v>19</v>
      </c>
      <c r="G336" s="396">
        <f t="shared" ca="1" si="138"/>
        <v>7.0999999999999994E-2</v>
      </c>
      <c r="H336" s="33" t="str">
        <f t="shared" ca="1" si="139"/>
        <v>PGE Res Pricing and Behavioral Pilot Flex PTR Evaluation 2021: 0.159 or 8.2% in summer, 0.134 or 7.1% in winter</v>
      </c>
      <c r="I336" s="38"/>
      <c r="J336" s="39">
        <v>1</v>
      </c>
      <c r="K336" s="20" t="str">
        <f t="shared" si="140"/>
        <v>ResidentialPer Customer Winter Peak Reduction (%)</v>
      </c>
      <c r="L336" s="20" t="str">
        <f t="shared" si="141"/>
        <v>Market PotentialWA</v>
      </c>
    </row>
    <row r="337" spans="1:12" x14ac:dyDescent="0.25">
      <c r="A337" s="2" t="str">
        <f t="shared" si="133"/>
        <v>WAGeneral ServicePilot-Peak Time RebateEvent Non-Performance Rate</v>
      </c>
      <c r="B337" t="s">
        <v>151</v>
      </c>
      <c r="C337" t="s">
        <v>232</v>
      </c>
      <c r="D337" t="s">
        <v>583</v>
      </c>
      <c r="E337" t="s">
        <v>11</v>
      </c>
      <c r="F337" t="s">
        <v>12</v>
      </c>
      <c r="G337" s="396">
        <f t="shared" ca="1" si="138"/>
        <v>0</v>
      </c>
      <c r="H337" s="33">
        <f t="shared" ca="1" si="139"/>
        <v>0</v>
      </c>
      <c r="I337" s="38"/>
      <c r="J337" s="39">
        <v>1</v>
      </c>
      <c r="K337" s="20" t="str">
        <f t="shared" si="140"/>
        <v>General ServiceEvent Non-Performance Rate</v>
      </c>
      <c r="L337" s="20" t="str">
        <f t="shared" si="141"/>
        <v>Market PotentialWA</v>
      </c>
    </row>
    <row r="338" spans="1:12" x14ac:dyDescent="0.25">
      <c r="A338" s="2" t="str">
        <f t="shared" si="133"/>
        <v>WAGeneral ServicePilot-Peak Time RebatePer Customer Summer Peak Reduction (kW)</v>
      </c>
      <c r="B338" t="s">
        <v>151</v>
      </c>
      <c r="C338" t="s">
        <v>232</v>
      </c>
      <c r="D338" t="s">
        <v>583</v>
      </c>
      <c r="E338" t="s">
        <v>20</v>
      </c>
      <c r="F338" t="s">
        <v>91</v>
      </c>
      <c r="G338" s="57">
        <f t="shared" ca="1" si="138"/>
        <v>0</v>
      </c>
      <c r="H338" s="33">
        <f t="shared" ca="1" si="139"/>
        <v>0</v>
      </c>
      <c r="I338" s="38"/>
      <c r="J338" s="39">
        <v>1</v>
      </c>
      <c r="K338" s="20" t="str">
        <f t="shared" si="140"/>
        <v>General ServicePer Customer Summer Peak Reduction (kW)</v>
      </c>
      <c r="L338" s="20" t="str">
        <f t="shared" si="141"/>
        <v>Market PotentialWA</v>
      </c>
    </row>
    <row r="339" spans="1:12" x14ac:dyDescent="0.25">
      <c r="A339" s="2" t="str">
        <f t="shared" si="133"/>
        <v>WAGeneral ServicePilot-Peak Time RebatePer Customer Summer Peak Reduction (%)</v>
      </c>
      <c r="B339" t="s">
        <v>151</v>
      </c>
      <c r="C339" t="s">
        <v>232</v>
      </c>
      <c r="D339" t="s">
        <v>583</v>
      </c>
      <c r="E339" t="s">
        <v>18</v>
      </c>
      <c r="F339" t="s">
        <v>19</v>
      </c>
      <c r="G339" s="396">
        <f t="shared" ca="1" si="138"/>
        <v>4.1000000000000002E-2</v>
      </c>
      <c r="H339" s="33" t="str">
        <f t="shared" ca="1" si="139"/>
        <v>Assumes half residential estimates from PGE Flex 2.0 PTR pilot evaliation 2021</v>
      </c>
      <c r="I339" s="38"/>
      <c r="J339" s="39">
        <v>1</v>
      </c>
      <c r="K339" s="20" t="str">
        <f t="shared" si="140"/>
        <v>General ServicePer Customer Summer Peak Reduction (%)</v>
      </c>
      <c r="L339" s="20" t="str">
        <f t="shared" si="141"/>
        <v>Market PotentialWA</v>
      </c>
    </row>
    <row r="340" spans="1:12" x14ac:dyDescent="0.25">
      <c r="A340" s="2" t="str">
        <f t="shared" si="133"/>
        <v>WAGeneral ServicePilot-Peak Time RebatePer Customer Winter Peak Reduction (kW)</v>
      </c>
      <c r="B340" t="s">
        <v>151</v>
      </c>
      <c r="C340" t="s">
        <v>232</v>
      </c>
      <c r="D340" t="s">
        <v>583</v>
      </c>
      <c r="E340" t="s">
        <v>22</v>
      </c>
      <c r="F340" t="s">
        <v>91</v>
      </c>
      <c r="G340" s="57">
        <f t="shared" ca="1" si="138"/>
        <v>0</v>
      </c>
      <c r="H340" s="33">
        <f t="shared" ca="1" si="139"/>
        <v>0</v>
      </c>
      <c r="I340" s="38"/>
      <c r="J340" s="39">
        <v>1</v>
      </c>
      <c r="K340" s="20" t="str">
        <f t="shared" si="140"/>
        <v>General ServicePer Customer Winter Peak Reduction (kW)</v>
      </c>
      <c r="L340" s="20" t="str">
        <f t="shared" si="141"/>
        <v>Market PotentialWA</v>
      </c>
    </row>
    <row r="341" spans="1:12" x14ac:dyDescent="0.25">
      <c r="A341" s="2" t="str">
        <f t="shared" si="133"/>
        <v>WAGeneral ServicePilot-Peak Time RebatePer Customer Winter Peak Reduction (%)</v>
      </c>
      <c r="B341" t="s">
        <v>151</v>
      </c>
      <c r="C341" t="s">
        <v>232</v>
      </c>
      <c r="D341" t="s">
        <v>583</v>
      </c>
      <c r="E341" t="s">
        <v>21</v>
      </c>
      <c r="F341" t="s">
        <v>19</v>
      </c>
      <c r="G341" s="396">
        <f t="shared" ca="1" si="138"/>
        <v>3.5499999999999997E-2</v>
      </c>
      <c r="H341" s="33" t="str">
        <f t="shared" ca="1" si="139"/>
        <v>Assumes half residential estimates from PGE Flex 2.0 PTR pilot evaliation 2021</v>
      </c>
      <c r="I341" s="38"/>
      <c r="J341" s="39">
        <v>1</v>
      </c>
      <c r="K341" s="20" t="str">
        <f t="shared" si="140"/>
        <v>General ServicePer Customer Winter Peak Reduction (%)</v>
      </c>
      <c r="L341" s="20" t="str">
        <f t="shared" si="141"/>
        <v>Market PotentialWA</v>
      </c>
    </row>
    <row r="342" spans="1:12" x14ac:dyDescent="0.25">
      <c r="A342" s="2" t="str">
        <f t="shared" si="133"/>
        <v>WAResidentialParent-Peak Time RebateEvent Non-Performance Rate</v>
      </c>
      <c r="B342" t="s">
        <v>151</v>
      </c>
      <c r="C342" t="s">
        <v>13</v>
      </c>
      <c r="D342" t="s">
        <v>584</v>
      </c>
      <c r="E342" t="s">
        <v>11</v>
      </c>
      <c r="F342" t="s">
        <v>12</v>
      </c>
      <c r="G342" s="396">
        <f t="shared" ca="1" si="130"/>
        <v>0</v>
      </c>
      <c r="H342" s="33">
        <f t="shared" ca="1" si="129"/>
        <v>0</v>
      </c>
      <c r="I342" s="38"/>
      <c r="J342" s="39">
        <v>1</v>
      </c>
      <c r="K342" s="20" t="str">
        <f t="shared" si="131"/>
        <v>ResidentialEvent Non-Performance Rate</v>
      </c>
      <c r="L342" s="20" t="str">
        <f t="shared" si="132"/>
        <v>Market PotentialWA</v>
      </c>
    </row>
    <row r="343" spans="1:12" x14ac:dyDescent="0.25">
      <c r="A343" s="2" t="str">
        <f t="shared" si="133"/>
        <v>WAResidentialParent-Peak Time RebatePer Customer Summer Peak Reduction (kW)</v>
      </c>
      <c r="B343" t="s">
        <v>151</v>
      </c>
      <c r="C343" t="s">
        <v>13</v>
      </c>
      <c r="D343" t="s">
        <v>584</v>
      </c>
      <c r="E343" t="s">
        <v>20</v>
      </c>
      <c r="F343" t="s">
        <v>91</v>
      </c>
      <c r="G343" s="57">
        <f t="shared" ca="1" si="130"/>
        <v>0</v>
      </c>
      <c r="H343" s="33">
        <f t="shared" ca="1" si="129"/>
        <v>0</v>
      </c>
      <c r="I343" s="38"/>
      <c r="J343" s="39">
        <v>1</v>
      </c>
      <c r="K343" s="20" t="str">
        <f t="shared" si="131"/>
        <v>ResidentialPer Customer Summer Peak Reduction (kW)</v>
      </c>
      <c r="L343" s="20" t="str">
        <f t="shared" si="132"/>
        <v>Market PotentialWA</v>
      </c>
    </row>
    <row r="344" spans="1:12" x14ac:dyDescent="0.25">
      <c r="A344" s="2" t="str">
        <f t="shared" si="133"/>
        <v>WAResidentialParent-Peak Time RebatePer Customer Summer Peak Reduction (%)</v>
      </c>
      <c r="B344" t="s">
        <v>151</v>
      </c>
      <c r="C344" t="s">
        <v>13</v>
      </c>
      <c r="D344" t="s">
        <v>584</v>
      </c>
      <c r="E344" t="s">
        <v>18</v>
      </c>
      <c r="F344" t="s">
        <v>19</v>
      </c>
      <c r="G344" s="396">
        <f t="shared" ca="1" si="130"/>
        <v>8.2000000000000003E-2</v>
      </c>
      <c r="H344" s="33" t="str">
        <f t="shared" ca="1" si="129"/>
        <v>PGE Res Pricing and Behavioral Pilot Flex PTR Evaluation 2021: 0.159 or 8.2% in summer, 0.134 or 7.1% in winter</v>
      </c>
      <c r="I344" s="38"/>
      <c r="J344" s="39">
        <v>1</v>
      </c>
      <c r="K344" s="20" t="str">
        <f t="shared" si="131"/>
        <v>ResidentialPer Customer Summer Peak Reduction (%)</v>
      </c>
      <c r="L344" s="20" t="str">
        <f t="shared" si="132"/>
        <v>Market PotentialWA</v>
      </c>
    </row>
    <row r="345" spans="1:12" x14ac:dyDescent="0.25">
      <c r="A345" s="2" t="str">
        <f t="shared" si="133"/>
        <v>WAResidentialParent-Peak Time RebatePer Customer Winter Peak Reduction (kW)</v>
      </c>
      <c r="B345" t="s">
        <v>151</v>
      </c>
      <c r="C345" t="s">
        <v>13</v>
      </c>
      <c r="D345" t="s">
        <v>584</v>
      </c>
      <c r="E345" t="s">
        <v>22</v>
      </c>
      <c r="F345" t="s">
        <v>91</v>
      </c>
      <c r="G345" s="57">
        <f t="shared" ca="1" si="130"/>
        <v>0</v>
      </c>
      <c r="H345" s="33">
        <f t="shared" ca="1" si="129"/>
        <v>0</v>
      </c>
      <c r="I345" s="38"/>
      <c r="J345" s="39">
        <v>1</v>
      </c>
      <c r="K345" s="20" t="str">
        <f t="shared" si="131"/>
        <v>ResidentialPer Customer Winter Peak Reduction (kW)</v>
      </c>
      <c r="L345" s="20" t="str">
        <f t="shared" si="132"/>
        <v>Market PotentialWA</v>
      </c>
    </row>
    <row r="346" spans="1:12" x14ac:dyDescent="0.25">
      <c r="A346" s="2" t="str">
        <f t="shared" si="133"/>
        <v>WAResidentialParent-Peak Time RebatePer Customer Winter Peak Reduction (%)</v>
      </c>
      <c r="B346" t="s">
        <v>151</v>
      </c>
      <c r="C346" t="s">
        <v>13</v>
      </c>
      <c r="D346" t="s">
        <v>584</v>
      </c>
      <c r="E346" t="s">
        <v>21</v>
      </c>
      <c r="F346" t="s">
        <v>19</v>
      </c>
      <c r="G346" s="396">
        <f t="shared" ca="1" si="130"/>
        <v>7.0999999999999994E-2</v>
      </c>
      <c r="H346" s="33" t="str">
        <f t="shared" ca="1" si="129"/>
        <v>PGE Res Pricing and Behavioral Pilot Flex PTR Evaluation 2021: 0.159 or 8.2% in summer, 0.134 or 7.1% in winter</v>
      </c>
      <c r="I346" s="38"/>
      <c r="J346" s="39">
        <v>1</v>
      </c>
      <c r="K346" s="20" t="str">
        <f t="shared" si="131"/>
        <v>ResidentialPer Customer Winter Peak Reduction (%)</v>
      </c>
      <c r="L346" s="20" t="str">
        <f t="shared" si="132"/>
        <v>Market PotentialWA</v>
      </c>
    </row>
    <row r="347" spans="1:12" x14ac:dyDescent="0.25">
      <c r="A347" s="2" t="str">
        <f t="shared" si="133"/>
        <v>WAGeneral ServiceParent-Peak Time RebateEvent Non-Performance Rate</v>
      </c>
      <c r="B347" t="s">
        <v>151</v>
      </c>
      <c r="C347" t="s">
        <v>232</v>
      </c>
      <c r="D347" t="s">
        <v>584</v>
      </c>
      <c r="E347" t="s">
        <v>11</v>
      </c>
      <c r="F347" t="s">
        <v>12</v>
      </c>
      <c r="G347" s="396">
        <f t="shared" ca="1" si="130"/>
        <v>0</v>
      </c>
      <c r="H347" s="33">
        <f t="shared" ca="1" si="129"/>
        <v>0</v>
      </c>
      <c r="I347" s="38"/>
      <c r="J347" s="39">
        <v>1</v>
      </c>
      <c r="K347" s="20" t="str">
        <f t="shared" si="131"/>
        <v>General ServiceEvent Non-Performance Rate</v>
      </c>
      <c r="L347" s="20" t="str">
        <f t="shared" si="132"/>
        <v>Market PotentialWA</v>
      </c>
    </row>
    <row r="348" spans="1:12" x14ac:dyDescent="0.25">
      <c r="A348" s="2" t="str">
        <f t="shared" si="133"/>
        <v>WAGeneral ServiceParent-Peak Time RebatePer Customer Summer Peak Reduction (kW)</v>
      </c>
      <c r="B348" t="s">
        <v>151</v>
      </c>
      <c r="C348" t="s">
        <v>232</v>
      </c>
      <c r="D348" t="s">
        <v>584</v>
      </c>
      <c r="E348" t="s">
        <v>20</v>
      </c>
      <c r="F348" t="s">
        <v>91</v>
      </c>
      <c r="G348" s="57">
        <f t="shared" ca="1" si="130"/>
        <v>0</v>
      </c>
      <c r="H348" s="33">
        <f t="shared" ca="1" si="129"/>
        <v>0</v>
      </c>
      <c r="I348" s="38"/>
      <c r="J348" s="39">
        <v>1</v>
      </c>
      <c r="K348" s="20" t="str">
        <f t="shared" si="131"/>
        <v>General ServicePer Customer Summer Peak Reduction (kW)</v>
      </c>
      <c r="L348" s="20" t="str">
        <f t="shared" si="132"/>
        <v>Market PotentialWA</v>
      </c>
    </row>
    <row r="349" spans="1:12" x14ac:dyDescent="0.25">
      <c r="A349" s="2" t="str">
        <f t="shared" si="133"/>
        <v>WAGeneral ServiceParent-Peak Time RebatePer Customer Summer Peak Reduction (%)</v>
      </c>
      <c r="B349" t="s">
        <v>151</v>
      </c>
      <c r="C349" t="s">
        <v>232</v>
      </c>
      <c r="D349" t="s">
        <v>584</v>
      </c>
      <c r="E349" t="s">
        <v>18</v>
      </c>
      <c r="F349" t="s">
        <v>19</v>
      </c>
      <c r="G349" s="396">
        <f t="shared" ca="1" si="130"/>
        <v>4.1000000000000002E-2</v>
      </c>
      <c r="H349" s="33" t="str">
        <f t="shared" ca="1" si="129"/>
        <v>Assumes half residential estimates from PGE Flex 2.0 PTR pilot evaliation 2021</v>
      </c>
      <c r="I349" s="38"/>
      <c r="J349" s="39">
        <v>1</v>
      </c>
      <c r="K349" s="20" t="str">
        <f t="shared" si="131"/>
        <v>General ServicePer Customer Summer Peak Reduction (%)</v>
      </c>
      <c r="L349" s="20" t="str">
        <f t="shared" si="132"/>
        <v>Market PotentialWA</v>
      </c>
    </row>
    <row r="350" spans="1:12" x14ac:dyDescent="0.25">
      <c r="A350" s="2" t="str">
        <f t="shared" si="133"/>
        <v>WAGeneral ServiceParent-Peak Time RebatePer Customer Winter Peak Reduction (kW)</v>
      </c>
      <c r="B350" t="s">
        <v>151</v>
      </c>
      <c r="C350" t="s">
        <v>232</v>
      </c>
      <c r="D350" t="s">
        <v>584</v>
      </c>
      <c r="E350" t="s">
        <v>22</v>
      </c>
      <c r="F350" t="s">
        <v>91</v>
      </c>
      <c r="G350" s="57">
        <f t="shared" ca="1" si="130"/>
        <v>0</v>
      </c>
      <c r="H350" s="33">
        <f t="shared" ca="1" si="129"/>
        <v>0</v>
      </c>
      <c r="I350" s="38"/>
      <c r="J350" s="39">
        <v>1</v>
      </c>
      <c r="K350" s="20" t="str">
        <f t="shared" si="131"/>
        <v>General ServicePer Customer Winter Peak Reduction (kW)</v>
      </c>
      <c r="L350" s="20" t="str">
        <f t="shared" si="132"/>
        <v>Market PotentialWA</v>
      </c>
    </row>
    <row r="351" spans="1:12" x14ac:dyDescent="0.25">
      <c r="A351" s="2" t="str">
        <f t="shared" si="133"/>
        <v>WAGeneral ServiceParent-Peak Time RebatePer Customer Winter Peak Reduction (%)</v>
      </c>
      <c r="B351" t="s">
        <v>151</v>
      </c>
      <c r="C351" t="s">
        <v>232</v>
      </c>
      <c r="D351" t="s">
        <v>584</v>
      </c>
      <c r="E351" t="s">
        <v>21</v>
      </c>
      <c r="F351" t="s">
        <v>19</v>
      </c>
      <c r="G351" s="396">
        <f t="shared" ca="1" si="130"/>
        <v>3.5499999999999997E-2</v>
      </c>
      <c r="H351" s="33" t="str">
        <f t="shared" ca="1" si="129"/>
        <v>Assumes half residential estimates from PGE Flex 2.0 PTR pilot evaliation 2021</v>
      </c>
      <c r="I351" s="38"/>
      <c r="J351" s="39">
        <v>1</v>
      </c>
      <c r="K351" s="20" t="str">
        <f t="shared" si="131"/>
        <v>General ServicePer Customer Winter Peak Reduction (%)</v>
      </c>
      <c r="L351" s="20" t="str">
        <f t="shared" si="132"/>
        <v>Market PotentialWA</v>
      </c>
    </row>
    <row r="352" spans="1:12" x14ac:dyDescent="0.25">
      <c r="A352" s="2" t="str">
        <f t="shared" si="133"/>
        <v>WALarge General ServiceVariable Peak Pricing RatesEvent Non-Performance Rate</v>
      </c>
      <c r="B352" t="s">
        <v>151</v>
      </c>
      <c r="C352" t="s">
        <v>233</v>
      </c>
      <c r="D352" t="s">
        <v>101</v>
      </c>
      <c r="E352" t="s">
        <v>11</v>
      </c>
      <c r="F352" t="s">
        <v>12</v>
      </c>
      <c r="G352" s="396">
        <f t="shared" ca="1" si="130"/>
        <v>0</v>
      </c>
      <c r="H352" s="33">
        <f t="shared" ca="1" si="129"/>
        <v>0</v>
      </c>
      <c r="I352" s="38"/>
      <c r="J352" s="39">
        <v>1</v>
      </c>
      <c r="K352" s="20" t="str">
        <f t="shared" si="131"/>
        <v>Large General ServiceEvent Non-Performance Rate</v>
      </c>
      <c r="L352" s="20" t="str">
        <f t="shared" si="132"/>
        <v>Market PotentialWA</v>
      </c>
    </row>
    <row r="353" spans="1:12" x14ac:dyDescent="0.25">
      <c r="A353" s="2" t="str">
        <f t="shared" si="133"/>
        <v>WALarge General ServiceVariable Peak Pricing RatesPer Customer Summer Peak Reduction (kW)</v>
      </c>
      <c r="B353" t="s">
        <v>151</v>
      </c>
      <c r="C353" t="s">
        <v>233</v>
      </c>
      <c r="D353" t="s">
        <v>101</v>
      </c>
      <c r="E353" t="s">
        <v>20</v>
      </c>
      <c r="F353" t="s">
        <v>91</v>
      </c>
      <c r="G353" s="57">
        <f t="shared" ca="1" si="130"/>
        <v>0</v>
      </c>
      <c r="H353" s="33">
        <f t="shared" ca="1" si="129"/>
        <v>0</v>
      </c>
      <c r="I353" s="38"/>
      <c r="J353" s="39">
        <v>1</v>
      </c>
      <c r="K353" s="20" t="str">
        <f t="shared" si="131"/>
        <v>Large General ServicePer Customer Summer Peak Reduction (kW)</v>
      </c>
      <c r="L353" s="20" t="str">
        <f t="shared" si="132"/>
        <v>Market PotentialWA</v>
      </c>
    </row>
    <row r="354" spans="1:12" x14ac:dyDescent="0.25">
      <c r="A354" s="2" t="str">
        <f t="shared" si="133"/>
        <v>WALarge General ServiceVariable Peak Pricing RatesPer Customer Summer Peak Reduction (%)</v>
      </c>
      <c r="B354" t="s">
        <v>151</v>
      </c>
      <c r="C354" t="s">
        <v>233</v>
      </c>
      <c r="D354" t="s">
        <v>101</v>
      </c>
      <c r="E354" t="s">
        <v>18</v>
      </c>
      <c r="F354" t="s">
        <v>19</v>
      </c>
      <c r="G354" s="396">
        <f t="shared" ca="1" si="130"/>
        <v>0.04</v>
      </c>
      <c r="H354" s="33" t="str">
        <f t="shared" ca="1" si="129"/>
        <v>OG&amp;E 2017 Smart Hours Study - 4% for an average CPE day for VPP only customers without a smart thermostat</v>
      </c>
      <c r="I354" s="38"/>
      <c r="J354" s="39">
        <v>1</v>
      </c>
      <c r="K354" s="20" t="str">
        <f t="shared" si="131"/>
        <v>Large General ServicePer Customer Summer Peak Reduction (%)</v>
      </c>
      <c r="L354" s="20" t="str">
        <f t="shared" si="132"/>
        <v>Market PotentialWA</v>
      </c>
    </row>
    <row r="355" spans="1:12" x14ac:dyDescent="0.25">
      <c r="A355" s="2" t="str">
        <f t="shared" si="133"/>
        <v>WALarge General ServiceVariable Peak Pricing RatesPer Customer Winter Peak Reduction (kW)</v>
      </c>
      <c r="B355" t="s">
        <v>151</v>
      </c>
      <c r="C355" t="s">
        <v>233</v>
      </c>
      <c r="D355" t="s">
        <v>101</v>
      </c>
      <c r="E355" t="s">
        <v>22</v>
      </c>
      <c r="F355" t="s">
        <v>91</v>
      </c>
      <c r="G355" s="57">
        <f t="shared" ca="1" si="130"/>
        <v>0</v>
      </c>
      <c r="H355" s="33">
        <f t="shared" ca="1" si="129"/>
        <v>0</v>
      </c>
      <c r="I355" s="38"/>
      <c r="J355" s="39">
        <v>1</v>
      </c>
      <c r="K355" s="20" t="str">
        <f t="shared" si="131"/>
        <v>Large General ServicePer Customer Winter Peak Reduction (kW)</v>
      </c>
      <c r="L355" s="20" t="str">
        <f t="shared" si="132"/>
        <v>Market PotentialWA</v>
      </c>
    </row>
    <row r="356" spans="1:12" x14ac:dyDescent="0.25">
      <c r="A356" s="2" t="str">
        <f t="shared" si="133"/>
        <v>WALarge General ServiceVariable Peak Pricing RatesPer Customer Winter Peak Reduction (%)</v>
      </c>
      <c r="B356" t="s">
        <v>151</v>
      </c>
      <c r="C356" t="s">
        <v>233</v>
      </c>
      <c r="D356" t="s">
        <v>101</v>
      </c>
      <c r="E356" t="s">
        <v>21</v>
      </c>
      <c r="F356" t="s">
        <v>19</v>
      </c>
      <c r="G356" s="396">
        <f t="shared" ca="1" si="130"/>
        <v>0.03</v>
      </c>
      <c r="H356" s="33">
        <f t="shared" ca="1" si="129"/>
        <v>0</v>
      </c>
      <c r="I356" s="38"/>
      <c r="J356" s="39">
        <v>1</v>
      </c>
      <c r="K356" s="20" t="str">
        <f t="shared" si="131"/>
        <v>Large General ServicePer Customer Winter Peak Reduction (%)</v>
      </c>
      <c r="L356" s="20" t="str">
        <f t="shared" si="132"/>
        <v>Market PotentialWA</v>
      </c>
    </row>
    <row r="357" spans="1:12" x14ac:dyDescent="0.25">
      <c r="A357" s="2" t="str">
        <f t="shared" si="133"/>
        <v>WAExtra Large General ServiceVariable Peak Pricing RatesEvent Non-Performance Rate</v>
      </c>
      <c r="B357" t="s">
        <v>151</v>
      </c>
      <c r="C357" t="s">
        <v>234</v>
      </c>
      <c r="D357" t="s">
        <v>101</v>
      </c>
      <c r="E357" t="s">
        <v>11</v>
      </c>
      <c r="F357" t="s">
        <v>12</v>
      </c>
      <c r="G357" s="396">
        <f t="shared" ca="1" si="130"/>
        <v>0</v>
      </c>
      <c r="H357" s="33">
        <f t="shared" ca="1" si="129"/>
        <v>0</v>
      </c>
      <c r="I357" s="38"/>
      <c r="J357" s="39">
        <v>1</v>
      </c>
      <c r="K357" s="20" t="str">
        <f t="shared" si="131"/>
        <v>Extra Large General ServiceEvent Non-Performance Rate</v>
      </c>
      <c r="L357" s="20" t="str">
        <f t="shared" si="132"/>
        <v>Market PotentialWA</v>
      </c>
    </row>
    <row r="358" spans="1:12" x14ac:dyDescent="0.25">
      <c r="A358" s="2" t="str">
        <f t="shared" si="133"/>
        <v>WAExtra Large General ServiceVariable Peak Pricing RatesPer Customer Summer Peak Reduction (kW)</v>
      </c>
      <c r="B358" t="s">
        <v>151</v>
      </c>
      <c r="C358" t="s">
        <v>234</v>
      </c>
      <c r="D358" t="s">
        <v>101</v>
      </c>
      <c r="E358" t="s">
        <v>20</v>
      </c>
      <c r="F358" t="s">
        <v>91</v>
      </c>
      <c r="G358" s="57">
        <f t="shared" ca="1" si="130"/>
        <v>0</v>
      </c>
      <c r="H358" s="33">
        <f t="shared" ca="1" si="129"/>
        <v>0</v>
      </c>
      <c r="I358" s="38"/>
      <c r="J358" s="39">
        <v>1</v>
      </c>
      <c r="K358" s="20" t="str">
        <f t="shared" si="131"/>
        <v>Extra Large General ServicePer Customer Summer Peak Reduction (kW)</v>
      </c>
      <c r="L358" s="20" t="str">
        <f t="shared" si="132"/>
        <v>Market PotentialWA</v>
      </c>
    </row>
    <row r="359" spans="1:12" x14ac:dyDescent="0.25">
      <c r="A359" s="2" t="str">
        <f t="shared" si="133"/>
        <v>WAExtra Large General ServiceVariable Peak Pricing RatesPer Customer Summer Peak Reduction (%)</v>
      </c>
      <c r="B359" t="s">
        <v>151</v>
      </c>
      <c r="C359" t="s">
        <v>234</v>
      </c>
      <c r="D359" t="s">
        <v>101</v>
      </c>
      <c r="E359" t="s">
        <v>18</v>
      </c>
      <c r="F359" t="s">
        <v>19</v>
      </c>
      <c r="G359" s="396">
        <f t="shared" ca="1" si="130"/>
        <v>0.04</v>
      </c>
      <c r="H359" s="33" t="str">
        <f t="shared" ca="1" si="129"/>
        <v>OG&amp;E 2017 Smart Hours Study - 4% for an average CPE day for VPP only customers without a smart thermostat</v>
      </c>
      <c r="I359" s="38"/>
      <c r="J359" s="39">
        <v>1</v>
      </c>
      <c r="K359" s="20" t="str">
        <f t="shared" si="131"/>
        <v>Extra Large General ServicePer Customer Summer Peak Reduction (%)</v>
      </c>
      <c r="L359" s="20" t="str">
        <f t="shared" si="132"/>
        <v>Market PotentialWA</v>
      </c>
    </row>
    <row r="360" spans="1:12" x14ac:dyDescent="0.25">
      <c r="A360" s="2" t="str">
        <f t="shared" si="133"/>
        <v>WAExtra Large General ServiceVariable Peak Pricing RatesPer Customer Winter Peak Reduction (kW)</v>
      </c>
      <c r="B360" t="s">
        <v>151</v>
      </c>
      <c r="C360" t="s">
        <v>234</v>
      </c>
      <c r="D360" t="s">
        <v>101</v>
      </c>
      <c r="E360" t="s">
        <v>22</v>
      </c>
      <c r="F360" t="s">
        <v>91</v>
      </c>
      <c r="G360" s="57">
        <f t="shared" ca="1" si="130"/>
        <v>0</v>
      </c>
      <c r="H360" s="33">
        <f t="shared" ca="1" si="129"/>
        <v>0</v>
      </c>
      <c r="I360" s="38"/>
      <c r="J360" s="39">
        <v>1</v>
      </c>
      <c r="K360" s="20" t="str">
        <f t="shared" si="131"/>
        <v>Extra Large General ServicePer Customer Winter Peak Reduction (kW)</v>
      </c>
      <c r="L360" s="20" t="str">
        <f t="shared" si="132"/>
        <v>Market PotentialWA</v>
      </c>
    </row>
    <row r="361" spans="1:12" x14ac:dyDescent="0.25">
      <c r="A361" s="2" t="str">
        <f t="shared" si="133"/>
        <v>WAExtra Large General ServiceVariable Peak Pricing RatesPer Customer Winter Peak Reduction (%)</v>
      </c>
      <c r="B361" t="s">
        <v>151</v>
      </c>
      <c r="C361" t="s">
        <v>234</v>
      </c>
      <c r="D361" t="s">
        <v>101</v>
      </c>
      <c r="E361" t="s">
        <v>21</v>
      </c>
      <c r="F361" t="s">
        <v>19</v>
      </c>
      <c r="G361" s="396">
        <f t="shared" ca="1" si="130"/>
        <v>0.03</v>
      </c>
      <c r="H361" s="33">
        <f t="shared" ref="H361:H424" ca="1" si="142">IFERROR(INDEX(INDIRECT("'"&amp;D361&amp;"'!A1:T300"),MATCH(K361,INDIRECT("'"&amp;D361&amp;"'!A1:A300"),0),10),"")</f>
        <v>0</v>
      </c>
      <c r="I361" s="38"/>
      <c r="J361" s="39">
        <v>1</v>
      </c>
      <c r="K361" s="20" t="str">
        <f t="shared" si="131"/>
        <v>Extra Large General ServicePer Customer Winter Peak Reduction (%)</v>
      </c>
      <c r="L361" s="20" t="str">
        <f t="shared" si="132"/>
        <v>Market PotentialWA</v>
      </c>
    </row>
    <row r="362" spans="1:12" x14ac:dyDescent="0.25">
      <c r="A362" s="2" t="str">
        <f t="shared" si="133"/>
        <v>IDResidentialDLC Central ACEvent Non-Performance Rate</v>
      </c>
      <c r="B362" t="s">
        <v>152</v>
      </c>
      <c r="C362" t="s">
        <v>13</v>
      </c>
      <c r="D362" t="s">
        <v>15</v>
      </c>
      <c r="E362" t="s">
        <v>11</v>
      </c>
      <c r="F362" t="s">
        <v>12</v>
      </c>
      <c r="G362" s="396">
        <f t="shared" ca="1" si="130"/>
        <v>0</v>
      </c>
      <c r="H362" s="33">
        <f t="shared" ca="1" si="142"/>
        <v>0</v>
      </c>
      <c r="I362" s="38"/>
      <c r="J362" s="39">
        <v>1</v>
      </c>
      <c r="K362" s="20" t="str">
        <f t="shared" si="131"/>
        <v>ResidentialEvent Non-Performance Rate</v>
      </c>
      <c r="L362" s="20" t="str">
        <f t="shared" si="132"/>
        <v>Market PotentialID</v>
      </c>
    </row>
    <row r="363" spans="1:12" x14ac:dyDescent="0.25">
      <c r="A363" s="2" t="str">
        <f t="shared" si="133"/>
        <v>IDResidentialDLC Central ACPer Customer Summer Peak Reduction (kW)</v>
      </c>
      <c r="B363" t="s">
        <v>152</v>
      </c>
      <c r="C363" t="s">
        <v>13</v>
      </c>
      <c r="D363" t="s">
        <v>15</v>
      </c>
      <c r="E363" t="s">
        <v>20</v>
      </c>
      <c r="F363" t="s">
        <v>91</v>
      </c>
      <c r="G363" s="57">
        <f t="shared" ref="G363:G426" ca="1" si="143">IFERROR(INDEX(INDIRECT("'"&amp;D363&amp;"'!A1:T300"),MATCH(K363,INDIRECT("'"&amp;D363&amp;"'!A1:A300"),0),MATCH(L363,INDIRECT("'"&amp;D363&amp;"'!A1:T1"),0)),"")</f>
        <v>0.5</v>
      </c>
      <c r="H363" s="33" t="str">
        <f t="shared" ca="1" si="142"/>
        <v>NWPC DLC Switch cooling assumption (east)</v>
      </c>
      <c r="I363" s="38"/>
      <c r="J363" s="39">
        <v>1</v>
      </c>
      <c r="K363" s="20" t="str">
        <f t="shared" si="131"/>
        <v>ResidentialPer Customer Summer Peak Reduction (kW)</v>
      </c>
      <c r="L363" s="20" t="str">
        <f t="shared" si="132"/>
        <v>Market PotentialID</v>
      </c>
    </row>
    <row r="364" spans="1:12" x14ac:dyDescent="0.25">
      <c r="A364" s="2" t="str">
        <f t="shared" si="133"/>
        <v>IDResidentialDLC Central ACPer Customer Summer Peak Reduction (%)</v>
      </c>
      <c r="B364" t="s">
        <v>152</v>
      </c>
      <c r="C364" t="s">
        <v>13</v>
      </c>
      <c r="D364" t="s">
        <v>15</v>
      </c>
      <c r="E364" t="s">
        <v>18</v>
      </c>
      <c r="F364" t="s">
        <v>19</v>
      </c>
      <c r="G364" s="396">
        <f t="shared" ca="1" si="143"/>
        <v>0</v>
      </c>
      <c r="H364" s="33">
        <f t="shared" ca="1" si="142"/>
        <v>0</v>
      </c>
      <c r="I364" s="38"/>
      <c r="J364" s="39">
        <v>1</v>
      </c>
      <c r="K364" s="20" t="str">
        <f t="shared" si="131"/>
        <v>ResidentialPer Customer Summer Peak Reduction (%)</v>
      </c>
      <c r="L364" s="20" t="str">
        <f t="shared" si="132"/>
        <v>Market PotentialID</v>
      </c>
    </row>
    <row r="365" spans="1:12" x14ac:dyDescent="0.25">
      <c r="A365" s="2" t="str">
        <f t="shared" si="133"/>
        <v>IDResidentialDLC Central ACPer Customer Winter Peak Reduction (kW)</v>
      </c>
      <c r="B365" t="s">
        <v>152</v>
      </c>
      <c r="C365" t="s">
        <v>13</v>
      </c>
      <c r="D365" t="s">
        <v>15</v>
      </c>
      <c r="E365" t="s">
        <v>22</v>
      </c>
      <c r="F365" t="s">
        <v>91</v>
      </c>
      <c r="G365" s="57">
        <f t="shared" ca="1" si="143"/>
        <v>0</v>
      </c>
      <c r="H365" s="33">
        <f t="shared" ca="1" si="142"/>
        <v>0</v>
      </c>
      <c r="I365" s="38"/>
      <c r="J365" s="39">
        <v>1</v>
      </c>
      <c r="K365" s="20" t="str">
        <f t="shared" si="131"/>
        <v>ResidentialPer Customer Winter Peak Reduction (kW)</v>
      </c>
      <c r="L365" s="20" t="str">
        <f t="shared" si="132"/>
        <v>Market PotentialID</v>
      </c>
    </row>
    <row r="366" spans="1:12" x14ac:dyDescent="0.25">
      <c r="A366" s="2" t="str">
        <f t="shared" si="133"/>
        <v>IDResidentialDLC Central ACPer Customer Winter Peak Reduction (%)</v>
      </c>
      <c r="B366" t="s">
        <v>152</v>
      </c>
      <c r="C366" t="s">
        <v>13</v>
      </c>
      <c r="D366" t="s">
        <v>15</v>
      </c>
      <c r="E366" t="s">
        <v>21</v>
      </c>
      <c r="F366" t="s">
        <v>19</v>
      </c>
      <c r="G366" s="396">
        <f t="shared" ca="1" si="143"/>
        <v>0</v>
      </c>
      <c r="H366" s="33">
        <f t="shared" ca="1" si="142"/>
        <v>0</v>
      </c>
      <c r="I366" s="38"/>
      <c r="J366" s="39">
        <v>1</v>
      </c>
      <c r="K366" s="20" t="str">
        <f t="shared" si="131"/>
        <v>ResidentialPer Customer Winter Peak Reduction (%)</v>
      </c>
      <c r="L366" s="20" t="str">
        <f t="shared" si="132"/>
        <v>Market PotentialID</v>
      </c>
    </row>
    <row r="367" spans="1:12" x14ac:dyDescent="0.25">
      <c r="A367" s="2" t="str">
        <f t="shared" si="133"/>
        <v>IDGeneral ServiceDLC Central ACEvent Non-Performance Rate</v>
      </c>
      <c r="B367" t="s">
        <v>152</v>
      </c>
      <c r="C367" t="s">
        <v>232</v>
      </c>
      <c r="D367" t="s">
        <v>15</v>
      </c>
      <c r="E367" t="s">
        <v>11</v>
      </c>
      <c r="F367" t="s">
        <v>12</v>
      </c>
      <c r="G367" s="396">
        <f t="shared" ca="1" si="143"/>
        <v>0</v>
      </c>
      <c r="H367" s="33">
        <f t="shared" ca="1" si="142"/>
        <v>0</v>
      </c>
      <c r="I367" s="38"/>
      <c r="J367" s="39">
        <v>1</v>
      </c>
      <c r="K367" s="20" t="str">
        <f t="shared" si="131"/>
        <v>General ServiceEvent Non-Performance Rate</v>
      </c>
      <c r="L367" s="20" t="str">
        <f t="shared" si="132"/>
        <v>Market PotentialID</v>
      </c>
    </row>
    <row r="368" spans="1:12" x14ac:dyDescent="0.25">
      <c r="A368" s="2" t="str">
        <f t="shared" si="133"/>
        <v>IDGeneral ServiceDLC Central ACPer Customer Summer Peak Reduction (kW)</v>
      </c>
      <c r="B368" t="s">
        <v>152</v>
      </c>
      <c r="C368" t="s">
        <v>232</v>
      </c>
      <c r="D368" t="s">
        <v>15</v>
      </c>
      <c r="E368" t="s">
        <v>20</v>
      </c>
      <c r="F368" t="s">
        <v>91</v>
      </c>
      <c r="G368" s="57">
        <f t="shared" ca="1" si="143"/>
        <v>1.25</v>
      </c>
      <c r="H368" s="33" t="str">
        <f t="shared" ca="1" si="142"/>
        <v>NWPC DLC Switch cooling assumption (East)</v>
      </c>
      <c r="I368" s="38"/>
      <c r="J368" s="39">
        <v>1</v>
      </c>
      <c r="K368" s="20" t="str">
        <f t="shared" si="131"/>
        <v>General ServicePer Customer Summer Peak Reduction (kW)</v>
      </c>
      <c r="L368" s="20" t="str">
        <f t="shared" si="132"/>
        <v>Market PotentialID</v>
      </c>
    </row>
    <row r="369" spans="1:12" x14ac:dyDescent="0.25">
      <c r="A369" s="2" t="str">
        <f t="shared" si="133"/>
        <v>IDGeneral ServiceDLC Central ACPer Customer Summer Peak Reduction (%)</v>
      </c>
      <c r="B369" t="s">
        <v>152</v>
      </c>
      <c r="C369" t="s">
        <v>232</v>
      </c>
      <c r="D369" t="s">
        <v>15</v>
      </c>
      <c r="E369" t="s">
        <v>18</v>
      </c>
      <c r="F369" t="s">
        <v>19</v>
      </c>
      <c r="G369" s="396">
        <f t="shared" ca="1" si="143"/>
        <v>0</v>
      </c>
      <c r="H369" s="33">
        <f t="shared" ca="1" si="142"/>
        <v>0</v>
      </c>
      <c r="I369" s="38"/>
      <c r="J369" s="39">
        <v>1</v>
      </c>
      <c r="K369" s="20" t="str">
        <f t="shared" si="131"/>
        <v>General ServicePer Customer Summer Peak Reduction (%)</v>
      </c>
      <c r="L369" s="20" t="str">
        <f t="shared" si="132"/>
        <v>Market PotentialID</v>
      </c>
    </row>
    <row r="370" spans="1:12" x14ac:dyDescent="0.25">
      <c r="A370" s="2" t="str">
        <f t="shared" si="133"/>
        <v>IDGeneral ServiceDLC Central ACPer Customer Winter Peak Reduction (kW)</v>
      </c>
      <c r="B370" t="s">
        <v>152</v>
      </c>
      <c r="C370" t="s">
        <v>232</v>
      </c>
      <c r="D370" t="s">
        <v>15</v>
      </c>
      <c r="E370" t="s">
        <v>22</v>
      </c>
      <c r="F370" t="s">
        <v>91</v>
      </c>
      <c r="G370" s="57">
        <f t="shared" ca="1" si="143"/>
        <v>0</v>
      </c>
      <c r="H370" s="33">
        <f t="shared" ca="1" si="142"/>
        <v>0</v>
      </c>
      <c r="I370" s="38"/>
      <c r="J370" s="39">
        <v>1</v>
      </c>
      <c r="K370" s="20" t="str">
        <f t="shared" si="131"/>
        <v>General ServicePer Customer Winter Peak Reduction (kW)</v>
      </c>
      <c r="L370" s="20" t="str">
        <f t="shared" si="132"/>
        <v>Market PotentialID</v>
      </c>
    </row>
    <row r="371" spans="1:12" x14ac:dyDescent="0.25">
      <c r="A371" s="2" t="str">
        <f t="shared" si="133"/>
        <v>IDGeneral ServiceDLC Central ACPer Customer Winter Peak Reduction (%)</v>
      </c>
      <c r="B371" t="s">
        <v>152</v>
      </c>
      <c r="C371" t="s">
        <v>232</v>
      </c>
      <c r="D371" t="s">
        <v>15</v>
      </c>
      <c r="E371" t="s">
        <v>21</v>
      </c>
      <c r="F371" t="s">
        <v>19</v>
      </c>
      <c r="G371" s="396">
        <f t="shared" ca="1" si="143"/>
        <v>0</v>
      </c>
      <c r="H371" s="33">
        <f t="shared" ca="1" si="142"/>
        <v>0</v>
      </c>
      <c r="I371" s="38"/>
      <c r="J371" s="39">
        <v>1</v>
      </c>
      <c r="K371" s="20" t="str">
        <f t="shared" si="131"/>
        <v>General ServicePer Customer Winter Peak Reduction (%)</v>
      </c>
      <c r="L371" s="20" t="str">
        <f t="shared" si="132"/>
        <v>Market PotentialID</v>
      </c>
    </row>
    <row r="372" spans="1:12" x14ac:dyDescent="0.25">
      <c r="A372" s="2" t="str">
        <f t="shared" si="133"/>
        <v>IDResidentialDLC Smart Thermostats - CoolingEvent Non-Performance Rate</v>
      </c>
      <c r="B372" t="s">
        <v>152</v>
      </c>
      <c r="C372" t="s">
        <v>13</v>
      </c>
      <c r="D372" t="s">
        <v>229</v>
      </c>
      <c r="E372" t="s">
        <v>11</v>
      </c>
      <c r="F372" t="s">
        <v>12</v>
      </c>
      <c r="G372" s="396">
        <f t="shared" ca="1" si="143"/>
        <v>0</v>
      </c>
      <c r="H372" s="33">
        <f t="shared" ca="1" si="142"/>
        <v>0</v>
      </c>
      <c r="I372" s="38"/>
      <c r="J372" s="39">
        <v>1</v>
      </c>
      <c r="K372" s="20" t="str">
        <f t="shared" si="131"/>
        <v>ResidentialEvent Non-Performance Rate</v>
      </c>
      <c r="L372" s="20" t="str">
        <f t="shared" si="132"/>
        <v>Market PotentialID</v>
      </c>
    </row>
    <row r="373" spans="1:12" x14ac:dyDescent="0.25">
      <c r="A373" s="2" t="str">
        <f t="shared" si="133"/>
        <v>IDResidentialDLC Smart Thermostats - CoolingPer Customer Summer Peak Reduction (kW)</v>
      </c>
      <c r="B373" t="s">
        <v>152</v>
      </c>
      <c r="C373" t="s">
        <v>13</v>
      </c>
      <c r="D373" t="s">
        <v>229</v>
      </c>
      <c r="E373" t="s">
        <v>20</v>
      </c>
      <c r="F373" t="s">
        <v>91</v>
      </c>
      <c r="G373" s="57">
        <f t="shared" ca="1" si="143"/>
        <v>0.5</v>
      </c>
      <c r="H373" s="33" t="str">
        <f t="shared" ca="1" si="142"/>
        <v>NWPC DLC Switch cooling assumption (east)- Thermostat impact was 1.27 kW but didn't seem right so we defaulted to DLC Central AC</v>
      </c>
      <c r="I373" s="38"/>
      <c r="J373" s="39">
        <v>1</v>
      </c>
      <c r="K373" s="20" t="str">
        <f t="shared" si="131"/>
        <v>ResidentialPer Customer Summer Peak Reduction (kW)</v>
      </c>
      <c r="L373" s="20" t="str">
        <f t="shared" si="132"/>
        <v>Market PotentialID</v>
      </c>
    </row>
    <row r="374" spans="1:12" x14ac:dyDescent="0.25">
      <c r="A374" s="2" t="str">
        <f t="shared" si="133"/>
        <v>IDResidentialDLC Smart Thermostats - CoolingPer Customer Summer Peak Reduction (%)</v>
      </c>
      <c r="B374" t="s">
        <v>152</v>
      </c>
      <c r="C374" t="s">
        <v>13</v>
      </c>
      <c r="D374" t="s">
        <v>229</v>
      </c>
      <c r="E374" t="s">
        <v>18</v>
      </c>
      <c r="F374" t="s">
        <v>19</v>
      </c>
      <c r="G374" s="396">
        <f t="shared" ca="1" si="143"/>
        <v>0</v>
      </c>
      <c r="H374" s="33">
        <f t="shared" ca="1" si="142"/>
        <v>0</v>
      </c>
      <c r="I374" s="38"/>
      <c r="J374" s="39">
        <v>1</v>
      </c>
      <c r="K374" s="20" t="str">
        <f t="shared" si="131"/>
        <v>ResidentialPer Customer Summer Peak Reduction (%)</v>
      </c>
      <c r="L374" s="20" t="str">
        <f t="shared" si="132"/>
        <v>Market PotentialID</v>
      </c>
    </row>
    <row r="375" spans="1:12" x14ac:dyDescent="0.25">
      <c r="A375" s="2" t="str">
        <f t="shared" si="133"/>
        <v>IDResidentialDLC Smart Thermostats - CoolingPer Customer Winter Peak Reduction (kW)</v>
      </c>
      <c r="B375" t="s">
        <v>152</v>
      </c>
      <c r="C375" t="s">
        <v>13</v>
      </c>
      <c r="D375" t="s">
        <v>229</v>
      </c>
      <c r="E375" t="s">
        <v>22</v>
      </c>
      <c r="F375" t="s">
        <v>91</v>
      </c>
      <c r="G375" s="57">
        <f t="shared" ca="1" si="143"/>
        <v>0</v>
      </c>
      <c r="H375" s="33">
        <f t="shared" ca="1" si="142"/>
        <v>0</v>
      </c>
      <c r="I375" s="38"/>
      <c r="J375" s="39">
        <v>1</v>
      </c>
      <c r="K375" s="20" t="str">
        <f t="shared" si="131"/>
        <v>ResidentialPer Customer Winter Peak Reduction (kW)</v>
      </c>
      <c r="L375" s="20" t="str">
        <f t="shared" si="132"/>
        <v>Market PotentialID</v>
      </c>
    </row>
    <row r="376" spans="1:12" x14ac:dyDescent="0.25">
      <c r="A376" s="2" t="str">
        <f t="shared" si="133"/>
        <v>IDResidentialDLC Smart Thermostats - CoolingPer Customer Winter Peak Reduction (%)</v>
      </c>
      <c r="B376" t="s">
        <v>152</v>
      </c>
      <c r="C376" t="s">
        <v>13</v>
      </c>
      <c r="D376" t="s">
        <v>229</v>
      </c>
      <c r="E376" t="s">
        <v>21</v>
      </c>
      <c r="F376" t="s">
        <v>19</v>
      </c>
      <c r="G376" s="396">
        <f t="shared" ca="1" si="143"/>
        <v>0</v>
      </c>
      <c r="H376" s="33">
        <f t="shared" ca="1" si="142"/>
        <v>0</v>
      </c>
      <c r="I376" s="38"/>
      <c r="J376" s="39">
        <v>1</v>
      </c>
      <c r="K376" s="20" t="str">
        <f t="shared" si="131"/>
        <v>ResidentialPer Customer Winter Peak Reduction (%)</v>
      </c>
      <c r="L376" s="20" t="str">
        <f t="shared" si="132"/>
        <v>Market PotentialID</v>
      </c>
    </row>
    <row r="377" spans="1:12" x14ac:dyDescent="0.25">
      <c r="A377" s="2" t="str">
        <f t="shared" si="133"/>
        <v>IDGeneral ServiceDLC Smart Thermostats - CoolingEvent Non-Performance Rate</v>
      </c>
      <c r="B377" t="s">
        <v>152</v>
      </c>
      <c r="C377" t="s">
        <v>232</v>
      </c>
      <c r="D377" t="s">
        <v>229</v>
      </c>
      <c r="E377" t="s">
        <v>11</v>
      </c>
      <c r="F377" t="s">
        <v>12</v>
      </c>
      <c r="G377" s="396">
        <f t="shared" ca="1" si="143"/>
        <v>0</v>
      </c>
      <c r="H377" s="33">
        <f t="shared" ca="1" si="142"/>
        <v>0</v>
      </c>
      <c r="I377" s="38"/>
      <c r="J377" s="39">
        <v>1</v>
      </c>
      <c r="K377" s="20" t="str">
        <f t="shared" si="131"/>
        <v>General ServiceEvent Non-Performance Rate</v>
      </c>
      <c r="L377" s="20" t="str">
        <f t="shared" si="132"/>
        <v>Market PotentialID</v>
      </c>
    </row>
    <row r="378" spans="1:12" x14ac:dyDescent="0.25">
      <c r="A378" s="2" t="str">
        <f t="shared" si="133"/>
        <v>IDGeneral ServiceDLC Smart Thermostats - CoolingPer Customer Summer Peak Reduction (kW)</v>
      </c>
      <c r="B378" t="s">
        <v>152</v>
      </c>
      <c r="C378" t="s">
        <v>232</v>
      </c>
      <c r="D378" t="s">
        <v>229</v>
      </c>
      <c r="E378" t="s">
        <v>20</v>
      </c>
      <c r="F378" t="s">
        <v>91</v>
      </c>
      <c r="G378" s="57">
        <f t="shared" ca="1" si="143"/>
        <v>1.25</v>
      </c>
      <c r="H378" s="33" t="str">
        <f t="shared" ca="1" si="142"/>
        <v>NWPC DLC Switch cooling assumption (East)</v>
      </c>
      <c r="I378" s="38"/>
      <c r="J378" s="39">
        <v>1</v>
      </c>
      <c r="K378" s="20" t="str">
        <f t="shared" si="131"/>
        <v>General ServicePer Customer Summer Peak Reduction (kW)</v>
      </c>
      <c r="L378" s="20" t="str">
        <f t="shared" si="132"/>
        <v>Market PotentialID</v>
      </c>
    </row>
    <row r="379" spans="1:12" x14ac:dyDescent="0.25">
      <c r="A379" s="2" t="str">
        <f t="shared" si="133"/>
        <v>IDGeneral ServiceDLC Smart Thermostats - CoolingPer Customer Summer Peak Reduction (%)</v>
      </c>
      <c r="B379" t="s">
        <v>152</v>
      </c>
      <c r="C379" t="s">
        <v>232</v>
      </c>
      <c r="D379" t="s">
        <v>229</v>
      </c>
      <c r="E379" t="s">
        <v>18</v>
      </c>
      <c r="F379" t="s">
        <v>19</v>
      </c>
      <c r="G379" s="396">
        <f t="shared" ca="1" si="143"/>
        <v>0</v>
      </c>
      <c r="H379" s="33">
        <f t="shared" ca="1" si="142"/>
        <v>0</v>
      </c>
      <c r="I379" s="38"/>
      <c r="J379" s="39">
        <v>1</v>
      </c>
      <c r="K379" s="20" t="str">
        <f t="shared" si="131"/>
        <v>General ServicePer Customer Summer Peak Reduction (%)</v>
      </c>
      <c r="L379" s="20" t="str">
        <f t="shared" si="132"/>
        <v>Market PotentialID</v>
      </c>
    </row>
    <row r="380" spans="1:12" x14ac:dyDescent="0.25">
      <c r="A380" s="2" t="str">
        <f t="shared" si="133"/>
        <v>IDGeneral ServiceDLC Smart Thermostats - CoolingPer Customer Winter Peak Reduction (kW)</v>
      </c>
      <c r="B380" t="s">
        <v>152</v>
      </c>
      <c r="C380" t="s">
        <v>232</v>
      </c>
      <c r="D380" t="s">
        <v>229</v>
      </c>
      <c r="E380" t="s">
        <v>22</v>
      </c>
      <c r="F380" t="s">
        <v>91</v>
      </c>
      <c r="G380" s="57">
        <f t="shared" ca="1" si="143"/>
        <v>0</v>
      </c>
      <c r="H380" s="33">
        <f t="shared" ca="1" si="142"/>
        <v>0</v>
      </c>
      <c r="I380" s="38"/>
      <c r="J380" s="39">
        <v>1</v>
      </c>
      <c r="K380" s="20" t="str">
        <f t="shared" si="131"/>
        <v>General ServicePer Customer Winter Peak Reduction (kW)</v>
      </c>
      <c r="L380" s="20" t="str">
        <f t="shared" si="132"/>
        <v>Market PotentialID</v>
      </c>
    </row>
    <row r="381" spans="1:12" x14ac:dyDescent="0.25">
      <c r="A381" s="2" t="str">
        <f t="shared" si="133"/>
        <v>IDGeneral ServiceDLC Smart Thermostats - CoolingPer Customer Winter Peak Reduction (%)</v>
      </c>
      <c r="B381" t="s">
        <v>152</v>
      </c>
      <c r="C381" t="s">
        <v>232</v>
      </c>
      <c r="D381" t="s">
        <v>229</v>
      </c>
      <c r="E381" t="s">
        <v>21</v>
      </c>
      <c r="F381" t="s">
        <v>19</v>
      </c>
      <c r="G381" s="396">
        <f t="shared" ca="1" si="143"/>
        <v>0</v>
      </c>
      <c r="H381" s="33">
        <f t="shared" ca="1" si="142"/>
        <v>0</v>
      </c>
      <c r="I381" s="38"/>
      <c r="J381" s="39">
        <v>1</v>
      </c>
      <c r="K381" s="20" t="str">
        <f t="shared" si="131"/>
        <v>General ServicePer Customer Winter Peak Reduction (%)</v>
      </c>
      <c r="L381" s="20" t="str">
        <f t="shared" si="132"/>
        <v>Market PotentialID</v>
      </c>
    </row>
    <row r="382" spans="1:12" x14ac:dyDescent="0.25">
      <c r="A382" s="2" t="str">
        <f t="shared" si="133"/>
        <v>IDResidentialAncillary CoolingEvent Non-Performance Rate</v>
      </c>
      <c r="B382" t="s">
        <v>152</v>
      </c>
      <c r="C382" t="s">
        <v>13</v>
      </c>
      <c r="D382" t="s">
        <v>355</v>
      </c>
      <c r="E382" t="s">
        <v>11</v>
      </c>
      <c r="F382" t="s">
        <v>12</v>
      </c>
      <c r="G382" s="396">
        <f t="shared" ca="1" si="143"/>
        <v>0</v>
      </c>
      <c r="H382" s="33">
        <f t="shared" ca="1" si="142"/>
        <v>0</v>
      </c>
      <c r="I382" s="38"/>
      <c r="J382" s="39">
        <v>1</v>
      </c>
      <c r="K382" s="20" t="str">
        <f t="shared" si="131"/>
        <v>ResidentialEvent Non-Performance Rate</v>
      </c>
      <c r="L382" s="20" t="str">
        <f t="shared" si="132"/>
        <v>Market PotentialID</v>
      </c>
    </row>
    <row r="383" spans="1:12" x14ac:dyDescent="0.25">
      <c r="A383" s="2" t="str">
        <f t="shared" si="133"/>
        <v>IDResidentialAncillary CoolingPer Customer Summer Peak Reduction (kW)</v>
      </c>
      <c r="B383" t="s">
        <v>152</v>
      </c>
      <c r="C383" t="s">
        <v>13</v>
      </c>
      <c r="D383" t="s">
        <v>355</v>
      </c>
      <c r="E383" t="s">
        <v>20</v>
      </c>
      <c r="F383" t="s">
        <v>91</v>
      </c>
      <c r="G383" s="57">
        <f t="shared" ca="1" si="143"/>
        <v>0.25</v>
      </c>
      <c r="H383" s="33" t="str">
        <f t="shared" ca="1" si="142"/>
        <v>Half of parent thermostat impact for ancillary</v>
      </c>
      <c r="I383" s="38"/>
      <c r="J383" s="39">
        <v>1</v>
      </c>
      <c r="K383" s="20" t="str">
        <f t="shared" si="131"/>
        <v>ResidentialPer Customer Summer Peak Reduction (kW)</v>
      </c>
      <c r="L383" s="20" t="str">
        <f t="shared" si="132"/>
        <v>Market PotentialID</v>
      </c>
    </row>
    <row r="384" spans="1:12" x14ac:dyDescent="0.25">
      <c r="A384" s="2" t="str">
        <f t="shared" si="133"/>
        <v>IDResidentialAncillary CoolingPer Customer Summer Peak Reduction (%)</v>
      </c>
      <c r="B384" t="s">
        <v>152</v>
      </c>
      <c r="C384" t="s">
        <v>13</v>
      </c>
      <c r="D384" t="s">
        <v>355</v>
      </c>
      <c r="E384" t="s">
        <v>18</v>
      </c>
      <c r="F384" t="s">
        <v>19</v>
      </c>
      <c r="G384" s="396">
        <f t="shared" ca="1" si="143"/>
        <v>0</v>
      </c>
      <c r="H384" s="33">
        <f t="shared" ca="1" si="142"/>
        <v>0</v>
      </c>
      <c r="I384" s="38"/>
      <c r="J384" s="39">
        <v>1</v>
      </c>
      <c r="K384" s="20" t="str">
        <f t="shared" si="131"/>
        <v>ResidentialPer Customer Summer Peak Reduction (%)</v>
      </c>
      <c r="L384" s="20" t="str">
        <f t="shared" si="132"/>
        <v>Market PotentialID</v>
      </c>
    </row>
    <row r="385" spans="1:12" x14ac:dyDescent="0.25">
      <c r="A385" s="2" t="str">
        <f t="shared" si="133"/>
        <v>IDResidentialAncillary CoolingPer Customer Winter Peak Reduction (kW)</v>
      </c>
      <c r="B385" t="s">
        <v>152</v>
      </c>
      <c r="C385" t="s">
        <v>13</v>
      </c>
      <c r="D385" t="s">
        <v>355</v>
      </c>
      <c r="E385" t="s">
        <v>22</v>
      </c>
      <c r="F385" t="s">
        <v>91</v>
      </c>
      <c r="G385" s="57">
        <f t="shared" ca="1" si="143"/>
        <v>0</v>
      </c>
      <c r="H385" s="33">
        <f t="shared" ca="1" si="142"/>
        <v>0</v>
      </c>
      <c r="I385" s="38"/>
      <c r="J385" s="39">
        <v>1</v>
      </c>
      <c r="K385" s="20" t="str">
        <f t="shared" si="131"/>
        <v>ResidentialPer Customer Winter Peak Reduction (kW)</v>
      </c>
      <c r="L385" s="20" t="str">
        <f t="shared" si="132"/>
        <v>Market PotentialID</v>
      </c>
    </row>
    <row r="386" spans="1:12" x14ac:dyDescent="0.25">
      <c r="A386" s="2" t="str">
        <f t="shared" si="133"/>
        <v>IDResidentialAncillary CoolingPer Customer Winter Peak Reduction (%)</v>
      </c>
      <c r="B386" t="s">
        <v>152</v>
      </c>
      <c r="C386" t="s">
        <v>13</v>
      </c>
      <c r="D386" t="s">
        <v>355</v>
      </c>
      <c r="E386" t="s">
        <v>21</v>
      </c>
      <c r="F386" t="s">
        <v>19</v>
      </c>
      <c r="G386" s="396">
        <f t="shared" ca="1" si="143"/>
        <v>0</v>
      </c>
      <c r="H386" s="33">
        <f t="shared" ca="1" si="142"/>
        <v>0</v>
      </c>
      <c r="I386" s="38"/>
      <c r="J386" s="39">
        <v>1</v>
      </c>
      <c r="K386" s="20" t="str">
        <f t="shared" si="131"/>
        <v>ResidentialPer Customer Winter Peak Reduction (%)</v>
      </c>
      <c r="L386" s="20" t="str">
        <f t="shared" si="132"/>
        <v>Market PotentialID</v>
      </c>
    </row>
    <row r="387" spans="1:12" x14ac:dyDescent="0.25">
      <c r="A387" s="2" t="str">
        <f t="shared" ref="A387:A450" si="144">B387&amp;C387&amp;D387&amp;E387</f>
        <v>IDGeneral ServiceAncillary CoolingEvent Non-Performance Rate</v>
      </c>
      <c r="B387" t="s">
        <v>152</v>
      </c>
      <c r="C387" t="s">
        <v>232</v>
      </c>
      <c r="D387" t="s">
        <v>355</v>
      </c>
      <c r="E387" t="s">
        <v>11</v>
      </c>
      <c r="F387" t="s">
        <v>12</v>
      </c>
      <c r="G387" s="396">
        <f t="shared" ca="1" si="143"/>
        <v>0</v>
      </c>
      <c r="H387" s="33">
        <f t="shared" ca="1" si="142"/>
        <v>0</v>
      </c>
      <c r="I387" s="38"/>
      <c r="J387" s="39">
        <v>1</v>
      </c>
      <c r="K387" s="20" t="str">
        <f t="shared" si="131"/>
        <v>General ServiceEvent Non-Performance Rate</v>
      </c>
      <c r="L387" s="20" t="str">
        <f t="shared" si="132"/>
        <v>Market PotentialID</v>
      </c>
    </row>
    <row r="388" spans="1:12" x14ac:dyDescent="0.25">
      <c r="A388" s="2" t="str">
        <f t="shared" si="144"/>
        <v>IDGeneral ServiceAncillary CoolingPer Customer Summer Peak Reduction (kW)</v>
      </c>
      <c r="B388" t="s">
        <v>152</v>
      </c>
      <c r="C388" t="s">
        <v>232</v>
      </c>
      <c r="D388" t="s">
        <v>355</v>
      </c>
      <c r="E388" t="s">
        <v>20</v>
      </c>
      <c r="F388" t="s">
        <v>91</v>
      </c>
      <c r="G388" s="57">
        <f t="shared" ca="1" si="143"/>
        <v>0.625</v>
      </c>
      <c r="H388" s="33" t="str">
        <f t="shared" ca="1" si="142"/>
        <v>NWPC DLC Switch cooling assumption (East)- Half impact for ancillary</v>
      </c>
      <c r="I388" s="38"/>
      <c r="J388" s="39">
        <v>1</v>
      </c>
      <c r="K388" s="20" t="str">
        <f t="shared" si="131"/>
        <v>General ServicePer Customer Summer Peak Reduction (kW)</v>
      </c>
      <c r="L388" s="20" t="str">
        <f t="shared" si="132"/>
        <v>Market PotentialID</v>
      </c>
    </row>
    <row r="389" spans="1:12" x14ac:dyDescent="0.25">
      <c r="A389" s="2" t="str">
        <f t="shared" si="144"/>
        <v>IDGeneral ServiceAncillary CoolingPer Customer Summer Peak Reduction (%)</v>
      </c>
      <c r="B389" t="s">
        <v>152</v>
      </c>
      <c r="C389" t="s">
        <v>232</v>
      </c>
      <c r="D389" t="s">
        <v>355</v>
      </c>
      <c r="E389" t="s">
        <v>18</v>
      </c>
      <c r="F389" t="s">
        <v>19</v>
      </c>
      <c r="G389" s="396">
        <f t="shared" ca="1" si="143"/>
        <v>0</v>
      </c>
      <c r="H389" s="33">
        <f t="shared" ca="1" si="142"/>
        <v>0</v>
      </c>
      <c r="I389" s="38"/>
      <c r="J389" s="39">
        <v>1</v>
      </c>
      <c r="K389" s="20" t="str">
        <f t="shared" si="131"/>
        <v>General ServicePer Customer Summer Peak Reduction (%)</v>
      </c>
      <c r="L389" s="20" t="str">
        <f t="shared" si="132"/>
        <v>Market PotentialID</v>
      </c>
    </row>
    <row r="390" spans="1:12" x14ac:dyDescent="0.25">
      <c r="A390" s="2" t="str">
        <f t="shared" si="144"/>
        <v>IDGeneral ServiceAncillary CoolingPer Customer Winter Peak Reduction (kW)</v>
      </c>
      <c r="B390" t="s">
        <v>152</v>
      </c>
      <c r="C390" t="s">
        <v>232</v>
      </c>
      <c r="D390" t="s">
        <v>355</v>
      </c>
      <c r="E390" t="s">
        <v>22</v>
      </c>
      <c r="F390" t="s">
        <v>91</v>
      </c>
      <c r="G390" s="57">
        <f t="shared" ca="1" si="143"/>
        <v>0</v>
      </c>
      <c r="H390" s="33">
        <f t="shared" ca="1" si="142"/>
        <v>0</v>
      </c>
      <c r="I390" s="38"/>
      <c r="J390" s="39">
        <v>1</v>
      </c>
      <c r="K390" s="20" t="str">
        <f t="shared" si="131"/>
        <v>General ServicePer Customer Winter Peak Reduction (kW)</v>
      </c>
      <c r="L390" s="20" t="str">
        <f t="shared" si="132"/>
        <v>Market PotentialID</v>
      </c>
    </row>
    <row r="391" spans="1:12" x14ac:dyDescent="0.25">
      <c r="A391" s="2" t="str">
        <f t="shared" si="144"/>
        <v>IDGeneral ServiceAncillary CoolingPer Customer Winter Peak Reduction (%)</v>
      </c>
      <c r="B391" t="s">
        <v>152</v>
      </c>
      <c r="C391" t="s">
        <v>232</v>
      </c>
      <c r="D391" t="s">
        <v>355</v>
      </c>
      <c r="E391" t="s">
        <v>21</v>
      </c>
      <c r="F391" t="s">
        <v>19</v>
      </c>
      <c r="G391" s="396">
        <f t="shared" ca="1" si="143"/>
        <v>0</v>
      </c>
      <c r="H391" s="33">
        <f t="shared" ca="1" si="142"/>
        <v>0</v>
      </c>
      <c r="I391" s="38"/>
      <c r="J391" s="39">
        <v>1</v>
      </c>
      <c r="K391" s="20" t="str">
        <f t="shared" si="131"/>
        <v>General ServicePer Customer Winter Peak Reduction (%)</v>
      </c>
      <c r="L391" s="20" t="str">
        <f t="shared" si="132"/>
        <v>Market PotentialID</v>
      </c>
    </row>
    <row r="392" spans="1:12" x14ac:dyDescent="0.25">
      <c r="A392" s="2" t="str">
        <f t="shared" si="144"/>
        <v>IDResidentialDLC Smart Thermostats - HeatingEvent Non-Performance Rate</v>
      </c>
      <c r="B392" t="s">
        <v>152</v>
      </c>
      <c r="C392" t="s">
        <v>13</v>
      </c>
      <c r="D392" t="s">
        <v>192</v>
      </c>
      <c r="E392" t="s">
        <v>11</v>
      </c>
      <c r="F392" t="s">
        <v>12</v>
      </c>
      <c r="G392" s="396">
        <f t="shared" ca="1" si="143"/>
        <v>0</v>
      </c>
      <c r="H392" s="33">
        <f t="shared" ca="1" si="142"/>
        <v>0</v>
      </c>
      <c r="I392" s="38"/>
      <c r="J392" s="39">
        <v>1</v>
      </c>
      <c r="K392" s="20" t="str">
        <f t="shared" si="131"/>
        <v>ResidentialEvent Non-Performance Rate</v>
      </c>
      <c r="L392" s="20" t="str">
        <f t="shared" si="132"/>
        <v>Market PotentialID</v>
      </c>
    </row>
    <row r="393" spans="1:12" x14ac:dyDescent="0.25">
      <c r="A393" s="2" t="str">
        <f t="shared" si="144"/>
        <v>IDResidentialDLC Smart Thermostats - HeatingPer Customer Summer Peak Reduction (kW)</v>
      </c>
      <c r="B393" t="s">
        <v>152</v>
      </c>
      <c r="C393" t="s">
        <v>13</v>
      </c>
      <c r="D393" t="s">
        <v>192</v>
      </c>
      <c r="E393" t="s">
        <v>20</v>
      </c>
      <c r="F393" t="s">
        <v>91</v>
      </c>
      <c r="G393" s="57">
        <f t="shared" ca="1" si="143"/>
        <v>0</v>
      </c>
      <c r="H393" s="33">
        <f t="shared" ca="1" si="142"/>
        <v>0</v>
      </c>
      <c r="I393" s="38"/>
      <c r="J393" s="39">
        <v>1</v>
      </c>
      <c r="K393" s="20" t="str">
        <f t="shared" ref="K393:K431" si="145">C393&amp;E393</f>
        <v>ResidentialPer Customer Summer Peak Reduction (kW)</v>
      </c>
      <c r="L393" s="20" t="str">
        <f t="shared" ref="L393:L431" si="146">$G$1&amp;B393</f>
        <v>Market PotentialID</v>
      </c>
    </row>
    <row r="394" spans="1:12" x14ac:dyDescent="0.25">
      <c r="A394" s="2" t="str">
        <f t="shared" si="144"/>
        <v>IDResidentialDLC Smart Thermostats - HeatingPer Customer Summer Peak Reduction (%)</v>
      </c>
      <c r="B394" t="s">
        <v>152</v>
      </c>
      <c r="C394" t="s">
        <v>13</v>
      </c>
      <c r="D394" t="s">
        <v>192</v>
      </c>
      <c r="E394" t="s">
        <v>18</v>
      </c>
      <c r="F394" t="s">
        <v>19</v>
      </c>
      <c r="G394" s="396">
        <f t="shared" ca="1" si="143"/>
        <v>0</v>
      </c>
      <c r="H394" s="33">
        <f t="shared" ca="1" si="142"/>
        <v>0</v>
      </c>
      <c r="I394" s="38"/>
      <c r="J394" s="39">
        <v>1</v>
      </c>
      <c r="K394" s="20" t="str">
        <f t="shared" si="145"/>
        <v>ResidentialPer Customer Summer Peak Reduction (%)</v>
      </c>
      <c r="L394" s="20" t="str">
        <f t="shared" si="146"/>
        <v>Market PotentialID</v>
      </c>
    </row>
    <row r="395" spans="1:12" x14ac:dyDescent="0.25">
      <c r="A395" s="2" t="str">
        <f t="shared" si="144"/>
        <v>IDResidentialDLC Smart Thermostats - HeatingPer Customer Winter Peak Reduction (kW)</v>
      </c>
      <c r="B395" t="s">
        <v>152</v>
      </c>
      <c r="C395" t="s">
        <v>13</v>
      </c>
      <c r="D395" t="s">
        <v>192</v>
      </c>
      <c r="E395" t="s">
        <v>22</v>
      </c>
      <c r="F395" t="s">
        <v>91</v>
      </c>
      <c r="G395" s="57">
        <f t="shared" ca="1" si="143"/>
        <v>1.0900000000000001</v>
      </c>
      <c r="H395" s="33" t="str">
        <f t="shared" ca="1" si="142"/>
        <v>NWPC Smart thermostat heating assumption- general service uses 0.54 (switch to thermostat impact ratio) of eastern switch impact</v>
      </c>
      <c r="I395" s="38"/>
      <c r="J395" s="39">
        <v>1</v>
      </c>
      <c r="K395" s="20" t="str">
        <f t="shared" si="145"/>
        <v>ResidentialPer Customer Winter Peak Reduction (kW)</v>
      </c>
      <c r="L395" s="20" t="str">
        <f t="shared" si="146"/>
        <v>Market PotentialID</v>
      </c>
    </row>
    <row r="396" spans="1:12" x14ac:dyDescent="0.25">
      <c r="A396" s="2" t="str">
        <f t="shared" si="144"/>
        <v>IDResidentialDLC Smart Thermostats - HeatingPer Customer Winter Peak Reduction (%)</v>
      </c>
      <c r="B396" t="s">
        <v>152</v>
      </c>
      <c r="C396" t="s">
        <v>13</v>
      </c>
      <c r="D396" t="s">
        <v>192</v>
      </c>
      <c r="E396" t="s">
        <v>21</v>
      </c>
      <c r="F396" t="s">
        <v>19</v>
      </c>
      <c r="G396" s="396">
        <f t="shared" ca="1" si="143"/>
        <v>0</v>
      </c>
      <c r="H396" s="33">
        <f t="shared" ca="1" si="142"/>
        <v>0</v>
      </c>
      <c r="I396" s="38"/>
      <c r="J396" s="39">
        <v>1</v>
      </c>
      <c r="K396" s="20" t="str">
        <f t="shared" si="145"/>
        <v>ResidentialPer Customer Winter Peak Reduction (%)</v>
      </c>
      <c r="L396" s="20" t="str">
        <f t="shared" si="146"/>
        <v>Market PotentialID</v>
      </c>
    </row>
    <row r="397" spans="1:12" x14ac:dyDescent="0.25">
      <c r="A397" s="2" t="str">
        <f t="shared" si="144"/>
        <v>IDGeneral ServiceDLC Smart Thermostats - HeatingEvent Non-Performance Rate</v>
      </c>
      <c r="B397" t="s">
        <v>152</v>
      </c>
      <c r="C397" t="s">
        <v>232</v>
      </c>
      <c r="D397" t="s">
        <v>192</v>
      </c>
      <c r="E397" t="s">
        <v>11</v>
      </c>
      <c r="F397" t="s">
        <v>12</v>
      </c>
      <c r="G397" s="396">
        <f t="shared" ca="1" si="143"/>
        <v>0</v>
      </c>
      <c r="H397" s="33">
        <f t="shared" ca="1" si="142"/>
        <v>0</v>
      </c>
      <c r="I397" s="38"/>
      <c r="J397" s="39">
        <v>1</v>
      </c>
      <c r="K397" s="20" t="str">
        <f t="shared" si="145"/>
        <v>General ServiceEvent Non-Performance Rate</v>
      </c>
      <c r="L397" s="20" t="str">
        <f t="shared" si="146"/>
        <v>Market PotentialID</v>
      </c>
    </row>
    <row r="398" spans="1:12" x14ac:dyDescent="0.25">
      <c r="A398" s="2" t="str">
        <f t="shared" si="144"/>
        <v>IDGeneral ServiceDLC Smart Thermostats - HeatingPer Customer Summer Peak Reduction (kW)</v>
      </c>
      <c r="B398" t="s">
        <v>152</v>
      </c>
      <c r="C398" t="s">
        <v>232</v>
      </c>
      <c r="D398" t="s">
        <v>192</v>
      </c>
      <c r="E398" t="s">
        <v>20</v>
      </c>
      <c r="F398" t="s">
        <v>91</v>
      </c>
      <c r="G398" s="57">
        <f t="shared" ca="1" si="143"/>
        <v>0</v>
      </c>
      <c r="H398" s="33">
        <f t="shared" ca="1" si="142"/>
        <v>0</v>
      </c>
      <c r="I398" s="38"/>
      <c r="J398" s="39">
        <v>1</v>
      </c>
      <c r="K398" s="20" t="str">
        <f t="shared" si="145"/>
        <v>General ServicePer Customer Summer Peak Reduction (kW)</v>
      </c>
      <c r="L398" s="20" t="str">
        <f t="shared" si="146"/>
        <v>Market PotentialID</v>
      </c>
    </row>
    <row r="399" spans="1:12" x14ac:dyDescent="0.25">
      <c r="A399" s="2" t="str">
        <f t="shared" si="144"/>
        <v>IDGeneral ServiceDLC Smart Thermostats - HeatingPer Customer Summer Peak Reduction (%)</v>
      </c>
      <c r="B399" t="s">
        <v>152</v>
      </c>
      <c r="C399" t="s">
        <v>232</v>
      </c>
      <c r="D399" t="s">
        <v>192</v>
      </c>
      <c r="E399" t="s">
        <v>18</v>
      </c>
      <c r="F399" t="s">
        <v>19</v>
      </c>
      <c r="G399" s="396">
        <f t="shared" ca="1" si="143"/>
        <v>0</v>
      </c>
      <c r="H399" s="33">
        <f t="shared" ca="1" si="142"/>
        <v>0</v>
      </c>
      <c r="I399" s="38"/>
      <c r="J399" s="39">
        <v>1</v>
      </c>
      <c r="K399" s="20" t="str">
        <f t="shared" si="145"/>
        <v>General ServicePer Customer Summer Peak Reduction (%)</v>
      </c>
      <c r="L399" s="20" t="str">
        <f t="shared" si="146"/>
        <v>Market PotentialID</v>
      </c>
    </row>
    <row r="400" spans="1:12" x14ac:dyDescent="0.25">
      <c r="A400" s="2" t="str">
        <f t="shared" si="144"/>
        <v>IDGeneral ServiceDLC Smart Thermostats - HeatingPer Customer Winter Peak Reduction (kW)</v>
      </c>
      <c r="B400" t="s">
        <v>152</v>
      </c>
      <c r="C400" t="s">
        <v>232</v>
      </c>
      <c r="D400" t="s">
        <v>192</v>
      </c>
      <c r="E400" t="s">
        <v>22</v>
      </c>
      <c r="F400" t="s">
        <v>91</v>
      </c>
      <c r="G400" s="57">
        <f t="shared" ca="1" si="143"/>
        <v>1.35</v>
      </c>
      <c r="H400" s="33" t="str">
        <f t="shared" ca="1" si="142"/>
        <v>NWPC Smart thermostat heating assumption- general service uses 0.54 (switch to thermostat impact ratio) of eastern switch impact of 2.5</v>
      </c>
      <c r="I400" s="38"/>
      <c r="J400" s="39">
        <v>1</v>
      </c>
      <c r="K400" s="20" t="str">
        <f t="shared" si="145"/>
        <v>General ServicePer Customer Winter Peak Reduction (kW)</v>
      </c>
      <c r="L400" s="20" t="str">
        <f t="shared" si="146"/>
        <v>Market PotentialID</v>
      </c>
    </row>
    <row r="401" spans="1:12" x14ac:dyDescent="0.25">
      <c r="A401" s="2" t="str">
        <f t="shared" si="144"/>
        <v>IDGeneral ServiceDLC Smart Thermostats - HeatingPer Customer Winter Peak Reduction (%)</v>
      </c>
      <c r="B401" t="s">
        <v>152</v>
      </c>
      <c r="C401" t="s">
        <v>232</v>
      </c>
      <c r="D401" t="s">
        <v>192</v>
      </c>
      <c r="E401" t="s">
        <v>21</v>
      </c>
      <c r="F401" t="s">
        <v>19</v>
      </c>
      <c r="G401" s="396">
        <f t="shared" ca="1" si="143"/>
        <v>0</v>
      </c>
      <c r="H401" s="33">
        <f t="shared" ca="1" si="142"/>
        <v>0</v>
      </c>
      <c r="I401" s="38"/>
      <c r="J401" s="39">
        <v>1</v>
      </c>
      <c r="K401" s="20" t="str">
        <f t="shared" si="145"/>
        <v>General ServicePer Customer Winter Peak Reduction (%)</v>
      </c>
      <c r="L401" s="20" t="str">
        <f t="shared" si="146"/>
        <v>Market PotentialID</v>
      </c>
    </row>
    <row r="402" spans="1:12" x14ac:dyDescent="0.25">
      <c r="A402" s="2" t="str">
        <f t="shared" si="144"/>
        <v>IDResidentialAncillary HeatingEvent Non-Performance Rate</v>
      </c>
      <c r="B402" t="s">
        <v>152</v>
      </c>
      <c r="C402" t="s">
        <v>13</v>
      </c>
      <c r="D402" t="s">
        <v>362</v>
      </c>
      <c r="E402" t="s">
        <v>11</v>
      </c>
      <c r="F402" t="s">
        <v>12</v>
      </c>
      <c r="G402" s="396">
        <f t="shared" ca="1" si="143"/>
        <v>0</v>
      </c>
      <c r="H402" s="33">
        <f t="shared" ca="1" si="142"/>
        <v>0</v>
      </c>
      <c r="I402" s="38"/>
      <c r="J402" s="39">
        <v>1</v>
      </c>
      <c r="K402" s="20" t="str">
        <f t="shared" si="145"/>
        <v>ResidentialEvent Non-Performance Rate</v>
      </c>
      <c r="L402" s="20" t="str">
        <f t="shared" si="146"/>
        <v>Market PotentialID</v>
      </c>
    </row>
    <row r="403" spans="1:12" x14ac:dyDescent="0.25">
      <c r="A403" s="2" t="str">
        <f t="shared" si="144"/>
        <v>IDResidentialAncillary HeatingPer Customer Summer Peak Reduction (kW)</v>
      </c>
      <c r="B403" t="s">
        <v>152</v>
      </c>
      <c r="C403" t="s">
        <v>13</v>
      </c>
      <c r="D403" t="s">
        <v>362</v>
      </c>
      <c r="E403" t="s">
        <v>20</v>
      </c>
      <c r="F403" t="s">
        <v>91</v>
      </c>
      <c r="G403" s="57">
        <f t="shared" ca="1" si="143"/>
        <v>0</v>
      </c>
      <c r="H403" s="33">
        <f t="shared" ca="1" si="142"/>
        <v>0</v>
      </c>
      <c r="I403" s="38"/>
      <c r="J403" s="39">
        <v>1</v>
      </c>
      <c r="K403" s="20" t="str">
        <f t="shared" si="145"/>
        <v>ResidentialPer Customer Summer Peak Reduction (kW)</v>
      </c>
      <c r="L403" s="20" t="str">
        <f t="shared" si="146"/>
        <v>Market PotentialID</v>
      </c>
    </row>
    <row r="404" spans="1:12" x14ac:dyDescent="0.25">
      <c r="A404" s="2" t="str">
        <f t="shared" si="144"/>
        <v>IDResidentialAncillary HeatingPer Customer Summer Peak Reduction (%)</v>
      </c>
      <c r="B404" t="s">
        <v>152</v>
      </c>
      <c r="C404" t="s">
        <v>13</v>
      </c>
      <c r="D404" t="s">
        <v>362</v>
      </c>
      <c r="E404" t="s">
        <v>18</v>
      </c>
      <c r="F404" t="s">
        <v>19</v>
      </c>
      <c r="G404" s="396">
        <f t="shared" ca="1" si="143"/>
        <v>0</v>
      </c>
      <c r="H404" s="33">
        <f t="shared" ca="1" si="142"/>
        <v>0</v>
      </c>
      <c r="I404" s="38"/>
      <c r="J404" s="39">
        <v>1</v>
      </c>
      <c r="K404" s="20" t="str">
        <f t="shared" si="145"/>
        <v>ResidentialPer Customer Summer Peak Reduction (%)</v>
      </c>
      <c r="L404" s="20" t="str">
        <f t="shared" si="146"/>
        <v>Market PotentialID</v>
      </c>
    </row>
    <row r="405" spans="1:12" x14ac:dyDescent="0.25">
      <c r="A405" s="2" t="str">
        <f t="shared" si="144"/>
        <v>IDResidentialAncillary HeatingPer Customer Winter Peak Reduction (kW)</v>
      </c>
      <c r="B405" t="s">
        <v>152</v>
      </c>
      <c r="C405" t="s">
        <v>13</v>
      </c>
      <c r="D405" t="s">
        <v>362</v>
      </c>
      <c r="E405" t="s">
        <v>22</v>
      </c>
      <c r="F405" t="s">
        <v>91</v>
      </c>
      <c r="G405" s="57">
        <f t="shared" ca="1" si="143"/>
        <v>0.54500000000000004</v>
      </c>
      <c r="H405" s="33" t="str">
        <f t="shared" ca="1" si="142"/>
        <v>Half of Smart Thermostat Heating Per-Customer Impact</v>
      </c>
      <c r="I405" s="38"/>
      <c r="J405" s="39">
        <v>1</v>
      </c>
      <c r="K405" s="20" t="str">
        <f t="shared" si="145"/>
        <v>ResidentialPer Customer Winter Peak Reduction (kW)</v>
      </c>
      <c r="L405" s="20" t="str">
        <f t="shared" si="146"/>
        <v>Market PotentialID</v>
      </c>
    </row>
    <row r="406" spans="1:12" x14ac:dyDescent="0.25">
      <c r="A406" s="2" t="str">
        <f t="shared" si="144"/>
        <v>IDResidentialAncillary HeatingPer Customer Winter Peak Reduction (%)</v>
      </c>
      <c r="B406" t="s">
        <v>152</v>
      </c>
      <c r="C406" t="s">
        <v>13</v>
      </c>
      <c r="D406" t="s">
        <v>362</v>
      </c>
      <c r="E406" t="s">
        <v>21</v>
      </c>
      <c r="F406" t="s">
        <v>19</v>
      </c>
      <c r="G406" s="396">
        <f t="shared" ca="1" si="143"/>
        <v>0</v>
      </c>
      <c r="H406" s="33">
        <f t="shared" ca="1" si="142"/>
        <v>0</v>
      </c>
      <c r="I406" s="38"/>
      <c r="J406" s="39">
        <v>1</v>
      </c>
      <c r="K406" s="20" t="str">
        <f t="shared" si="145"/>
        <v>ResidentialPer Customer Winter Peak Reduction (%)</v>
      </c>
      <c r="L406" s="20" t="str">
        <f t="shared" si="146"/>
        <v>Market PotentialID</v>
      </c>
    </row>
    <row r="407" spans="1:12" x14ac:dyDescent="0.25">
      <c r="A407" s="2" t="str">
        <f t="shared" si="144"/>
        <v>IDGeneral ServiceAncillary HeatingEvent Non-Performance Rate</v>
      </c>
      <c r="B407" t="s">
        <v>152</v>
      </c>
      <c r="C407" t="s">
        <v>232</v>
      </c>
      <c r="D407" t="s">
        <v>362</v>
      </c>
      <c r="E407" t="s">
        <v>11</v>
      </c>
      <c r="F407" t="s">
        <v>12</v>
      </c>
      <c r="G407" s="396">
        <f t="shared" ca="1" si="143"/>
        <v>0</v>
      </c>
      <c r="H407" s="33">
        <f t="shared" ca="1" si="142"/>
        <v>0</v>
      </c>
      <c r="I407" s="38"/>
      <c r="J407" s="39">
        <v>1</v>
      </c>
      <c r="K407" s="20" t="str">
        <f t="shared" si="145"/>
        <v>General ServiceEvent Non-Performance Rate</v>
      </c>
      <c r="L407" s="20" t="str">
        <f t="shared" si="146"/>
        <v>Market PotentialID</v>
      </c>
    </row>
    <row r="408" spans="1:12" x14ac:dyDescent="0.25">
      <c r="A408" s="2" t="str">
        <f t="shared" si="144"/>
        <v>IDGeneral ServiceAncillary HeatingPer Customer Summer Peak Reduction (kW)</v>
      </c>
      <c r="B408" t="s">
        <v>152</v>
      </c>
      <c r="C408" t="s">
        <v>232</v>
      </c>
      <c r="D408" t="s">
        <v>362</v>
      </c>
      <c r="E408" t="s">
        <v>20</v>
      </c>
      <c r="F408" t="s">
        <v>91</v>
      </c>
      <c r="G408" s="57">
        <f t="shared" ca="1" si="143"/>
        <v>0</v>
      </c>
      <c r="H408" s="33">
        <f t="shared" ca="1" si="142"/>
        <v>0</v>
      </c>
      <c r="I408" s="38"/>
      <c r="J408" s="39">
        <v>1</v>
      </c>
      <c r="K408" s="20" t="str">
        <f t="shared" si="145"/>
        <v>General ServicePer Customer Summer Peak Reduction (kW)</v>
      </c>
      <c r="L408" s="20" t="str">
        <f t="shared" si="146"/>
        <v>Market PotentialID</v>
      </c>
    </row>
    <row r="409" spans="1:12" x14ac:dyDescent="0.25">
      <c r="A409" s="2" t="str">
        <f t="shared" si="144"/>
        <v>IDGeneral ServiceAncillary HeatingPer Customer Summer Peak Reduction (%)</v>
      </c>
      <c r="B409" t="s">
        <v>152</v>
      </c>
      <c r="C409" t="s">
        <v>232</v>
      </c>
      <c r="D409" t="s">
        <v>362</v>
      </c>
      <c r="E409" t="s">
        <v>18</v>
      </c>
      <c r="F409" t="s">
        <v>19</v>
      </c>
      <c r="G409" s="396">
        <f t="shared" ca="1" si="143"/>
        <v>0</v>
      </c>
      <c r="H409" s="33">
        <f t="shared" ca="1" si="142"/>
        <v>0</v>
      </c>
      <c r="I409" s="38"/>
      <c r="J409" s="39">
        <v>1</v>
      </c>
      <c r="K409" s="20" t="str">
        <f t="shared" si="145"/>
        <v>General ServicePer Customer Summer Peak Reduction (%)</v>
      </c>
      <c r="L409" s="20" t="str">
        <f t="shared" si="146"/>
        <v>Market PotentialID</v>
      </c>
    </row>
    <row r="410" spans="1:12" x14ac:dyDescent="0.25">
      <c r="A410" s="2" t="str">
        <f t="shared" si="144"/>
        <v>IDGeneral ServiceAncillary HeatingPer Customer Winter Peak Reduction (kW)</v>
      </c>
      <c r="B410" t="s">
        <v>152</v>
      </c>
      <c r="C410" t="s">
        <v>232</v>
      </c>
      <c r="D410" t="s">
        <v>362</v>
      </c>
      <c r="E410" t="s">
        <v>22</v>
      </c>
      <c r="F410" t="s">
        <v>91</v>
      </c>
      <c r="G410" s="57">
        <f t="shared" ca="1" si="143"/>
        <v>0.67500000000000004</v>
      </c>
      <c r="H410" s="33" t="str">
        <f t="shared" ca="1" si="142"/>
        <v>Half of parent Smart Thermostat-Heating per-customer impacts</v>
      </c>
      <c r="I410" s="38"/>
      <c r="J410" s="39">
        <v>1</v>
      </c>
      <c r="K410" s="20" t="str">
        <f t="shared" si="145"/>
        <v>General ServicePer Customer Winter Peak Reduction (kW)</v>
      </c>
      <c r="L410" s="20" t="str">
        <f t="shared" si="146"/>
        <v>Market PotentialID</v>
      </c>
    </row>
    <row r="411" spans="1:12" x14ac:dyDescent="0.25">
      <c r="A411" s="2" t="str">
        <f t="shared" si="144"/>
        <v>IDGeneral ServiceAncillary HeatingPer Customer Winter Peak Reduction (%)</v>
      </c>
      <c r="B411" t="s">
        <v>152</v>
      </c>
      <c r="C411" t="s">
        <v>232</v>
      </c>
      <c r="D411" t="s">
        <v>362</v>
      </c>
      <c r="E411" t="s">
        <v>21</v>
      </c>
      <c r="F411" t="s">
        <v>19</v>
      </c>
      <c r="G411" s="396">
        <f t="shared" ca="1" si="143"/>
        <v>0</v>
      </c>
      <c r="H411" s="33">
        <f t="shared" ca="1" si="142"/>
        <v>0</v>
      </c>
      <c r="I411" s="38"/>
      <c r="J411" s="39">
        <v>1</v>
      </c>
      <c r="K411" s="20" t="str">
        <f t="shared" si="145"/>
        <v>General ServicePer Customer Winter Peak Reduction (%)</v>
      </c>
      <c r="L411" s="20" t="str">
        <f t="shared" si="146"/>
        <v>Market PotentialID</v>
      </c>
    </row>
    <row r="412" spans="1:12" x14ac:dyDescent="0.25">
      <c r="A412" s="2" t="str">
        <f t="shared" si="144"/>
        <v>IDResidentialDLC Water HeatingEvent Non-Performance Rate</v>
      </c>
      <c r="B412" t="s">
        <v>152</v>
      </c>
      <c r="C412" t="s">
        <v>13</v>
      </c>
      <c r="D412" t="s">
        <v>17</v>
      </c>
      <c r="E412" t="s">
        <v>11</v>
      </c>
      <c r="F412" t="s">
        <v>12</v>
      </c>
      <c r="G412" s="396">
        <f t="shared" ca="1" si="143"/>
        <v>0</v>
      </c>
      <c r="H412" s="33">
        <f t="shared" ca="1" si="142"/>
        <v>0</v>
      </c>
      <c r="I412" s="38"/>
      <c r="J412" s="39">
        <v>1</v>
      </c>
      <c r="K412" s="20" t="str">
        <f t="shared" si="145"/>
        <v>ResidentialEvent Non-Performance Rate</v>
      </c>
      <c r="L412" s="20" t="str">
        <f t="shared" si="146"/>
        <v>Market PotentialID</v>
      </c>
    </row>
    <row r="413" spans="1:12" x14ac:dyDescent="0.25">
      <c r="A413" s="2" t="str">
        <f t="shared" si="144"/>
        <v>IDResidentialDLC Water HeatingPer Customer Summer Peak Reduction (kW)</v>
      </c>
      <c r="B413" t="s">
        <v>152</v>
      </c>
      <c r="C413" t="s">
        <v>13</v>
      </c>
      <c r="D413" t="s">
        <v>17</v>
      </c>
      <c r="E413" t="s">
        <v>20</v>
      </c>
      <c r="F413" t="s">
        <v>91</v>
      </c>
      <c r="G413" s="57">
        <f t="shared" ca="1" si="143"/>
        <v>0.2</v>
      </c>
      <c r="H413" s="33" t="str">
        <f t="shared" ca="1" si="142"/>
        <v>NWPC Electric Resistance Switch Summer Impact, derated to align with Wh proportion of peak load from EE study</v>
      </c>
      <c r="I413" s="38"/>
      <c r="J413" s="39">
        <v>1</v>
      </c>
      <c r="K413" s="20" t="str">
        <f t="shared" si="145"/>
        <v>ResidentialPer Customer Summer Peak Reduction (kW)</v>
      </c>
      <c r="L413" s="20" t="str">
        <f t="shared" si="146"/>
        <v>Market PotentialID</v>
      </c>
    </row>
    <row r="414" spans="1:12" x14ac:dyDescent="0.25">
      <c r="A414" s="2" t="str">
        <f t="shared" si="144"/>
        <v>IDResidentialDLC Water HeatingPer Customer Summer Peak Reduction (%)</v>
      </c>
      <c r="B414" t="s">
        <v>152</v>
      </c>
      <c r="C414" t="s">
        <v>13</v>
      </c>
      <c r="D414" t="s">
        <v>17</v>
      </c>
      <c r="E414" t="s">
        <v>18</v>
      </c>
      <c r="F414" t="s">
        <v>19</v>
      </c>
      <c r="G414" s="396">
        <f t="shared" ca="1" si="143"/>
        <v>0</v>
      </c>
      <c r="H414" s="33">
        <f t="shared" ca="1" si="142"/>
        <v>0</v>
      </c>
      <c r="I414" s="38"/>
      <c r="J414" s="39">
        <v>1</v>
      </c>
      <c r="K414" s="20" t="str">
        <f t="shared" si="145"/>
        <v>ResidentialPer Customer Summer Peak Reduction (%)</v>
      </c>
      <c r="L414" s="20" t="str">
        <f t="shared" si="146"/>
        <v>Market PotentialID</v>
      </c>
    </row>
    <row r="415" spans="1:12" x14ac:dyDescent="0.25">
      <c r="A415" s="2" t="str">
        <f t="shared" si="144"/>
        <v>IDResidentialDLC Water HeatingPer Customer Winter Peak Reduction (kW)</v>
      </c>
      <c r="B415" t="s">
        <v>152</v>
      </c>
      <c r="C415" t="s">
        <v>13</v>
      </c>
      <c r="D415" t="s">
        <v>17</v>
      </c>
      <c r="E415" t="s">
        <v>22</v>
      </c>
      <c r="F415" t="s">
        <v>91</v>
      </c>
      <c r="G415" s="57">
        <f t="shared" ca="1" si="143"/>
        <v>0.2</v>
      </c>
      <c r="H415" s="33" t="str">
        <f t="shared" ca="1" si="142"/>
        <v>NWPC Electric Resistance Switch Winter Impact, derated to align with Wh proportion of peak load from EE study</v>
      </c>
      <c r="I415" s="38"/>
      <c r="J415" s="39">
        <v>1</v>
      </c>
      <c r="K415" s="20" t="str">
        <f t="shared" si="145"/>
        <v>ResidentialPer Customer Winter Peak Reduction (kW)</v>
      </c>
      <c r="L415" s="20" t="str">
        <f t="shared" si="146"/>
        <v>Market PotentialID</v>
      </c>
    </row>
    <row r="416" spans="1:12" x14ac:dyDescent="0.25">
      <c r="A416" s="2" t="str">
        <f t="shared" si="144"/>
        <v>IDResidentialDLC Water HeatingPer Customer Winter Peak Reduction (%)</v>
      </c>
      <c r="B416" t="s">
        <v>152</v>
      </c>
      <c r="C416" t="s">
        <v>13</v>
      </c>
      <c r="D416" t="s">
        <v>17</v>
      </c>
      <c r="E416" t="s">
        <v>21</v>
      </c>
      <c r="F416" t="s">
        <v>19</v>
      </c>
      <c r="G416" s="396">
        <f t="shared" ca="1" si="143"/>
        <v>0</v>
      </c>
      <c r="H416" s="33">
        <f t="shared" ca="1" si="142"/>
        <v>0</v>
      </c>
      <c r="I416" s="38"/>
      <c r="J416" s="39">
        <v>1</v>
      </c>
      <c r="K416" s="20" t="str">
        <f t="shared" si="145"/>
        <v>ResidentialPer Customer Winter Peak Reduction (%)</v>
      </c>
      <c r="L416" s="20" t="str">
        <f t="shared" si="146"/>
        <v>Market PotentialID</v>
      </c>
    </row>
    <row r="417" spans="1:12" x14ac:dyDescent="0.25">
      <c r="A417" s="2" t="str">
        <f t="shared" si="144"/>
        <v>IDGeneral ServiceDLC Water HeatingEvent Non-Performance Rate</v>
      </c>
      <c r="B417" t="s">
        <v>152</v>
      </c>
      <c r="C417" t="s">
        <v>232</v>
      </c>
      <c r="D417" t="s">
        <v>17</v>
      </c>
      <c r="E417" t="s">
        <v>11</v>
      </c>
      <c r="F417" t="s">
        <v>12</v>
      </c>
      <c r="G417" s="396">
        <f t="shared" ca="1" si="143"/>
        <v>0</v>
      </c>
      <c r="H417" s="33">
        <f t="shared" ca="1" si="142"/>
        <v>0</v>
      </c>
      <c r="I417" s="38"/>
      <c r="J417" s="39">
        <v>1</v>
      </c>
      <c r="K417" s="20" t="str">
        <f t="shared" si="145"/>
        <v>General ServiceEvent Non-Performance Rate</v>
      </c>
      <c r="L417" s="20" t="str">
        <f t="shared" si="146"/>
        <v>Market PotentialID</v>
      </c>
    </row>
    <row r="418" spans="1:12" x14ac:dyDescent="0.25">
      <c r="A418" s="2" t="str">
        <f t="shared" si="144"/>
        <v>IDGeneral ServiceDLC Water HeatingPer Customer Summer Peak Reduction (kW)</v>
      </c>
      <c r="B418" t="s">
        <v>152</v>
      </c>
      <c r="C418" t="s">
        <v>232</v>
      </c>
      <c r="D418" t="s">
        <v>17</v>
      </c>
      <c r="E418" t="s">
        <v>20</v>
      </c>
      <c r="F418" t="s">
        <v>91</v>
      </c>
      <c r="G418" s="57">
        <f t="shared" ca="1" si="143"/>
        <v>0.504</v>
      </c>
      <c r="H418" s="33" t="str">
        <f t="shared" ca="1" si="142"/>
        <v>7th Plan, pg 25 from Cadmnus Report, Commercial: Res value multiplied by the CAC DLC ratio  (small C&amp;I impact /Res impact)</v>
      </c>
      <c r="I418" s="38"/>
      <c r="J418" s="39">
        <v>1</v>
      </c>
      <c r="K418" s="20" t="str">
        <f t="shared" si="145"/>
        <v>General ServicePer Customer Summer Peak Reduction (kW)</v>
      </c>
      <c r="L418" s="20" t="str">
        <f t="shared" si="146"/>
        <v>Market PotentialID</v>
      </c>
    </row>
    <row r="419" spans="1:12" x14ac:dyDescent="0.25">
      <c r="A419" s="2" t="str">
        <f t="shared" si="144"/>
        <v>IDGeneral ServiceDLC Water HeatingPer Customer Summer Peak Reduction (%)</v>
      </c>
      <c r="B419" t="s">
        <v>152</v>
      </c>
      <c r="C419" t="s">
        <v>232</v>
      </c>
      <c r="D419" t="s">
        <v>17</v>
      </c>
      <c r="E419" t="s">
        <v>18</v>
      </c>
      <c r="F419" t="s">
        <v>19</v>
      </c>
      <c r="G419" s="396">
        <f t="shared" ca="1" si="143"/>
        <v>0</v>
      </c>
      <c r="H419" s="33">
        <f t="shared" ca="1" si="142"/>
        <v>0</v>
      </c>
      <c r="I419" s="38"/>
      <c r="J419" s="39">
        <v>1</v>
      </c>
      <c r="K419" s="20" t="str">
        <f t="shared" si="145"/>
        <v>General ServicePer Customer Summer Peak Reduction (%)</v>
      </c>
      <c r="L419" s="20" t="str">
        <f t="shared" si="146"/>
        <v>Market PotentialID</v>
      </c>
    </row>
    <row r="420" spans="1:12" x14ac:dyDescent="0.25">
      <c r="A420" s="2" t="str">
        <f t="shared" si="144"/>
        <v>IDGeneral ServiceDLC Water HeatingPer Customer Winter Peak Reduction (kW)</v>
      </c>
      <c r="B420" t="s">
        <v>152</v>
      </c>
      <c r="C420" t="s">
        <v>232</v>
      </c>
      <c r="D420" t="s">
        <v>17</v>
      </c>
      <c r="E420" t="s">
        <v>22</v>
      </c>
      <c r="F420" t="s">
        <v>91</v>
      </c>
      <c r="G420" s="57">
        <f t="shared" ca="1" si="143"/>
        <v>0.504</v>
      </c>
      <c r="H420" s="33" t="str">
        <f t="shared" ca="1" si="142"/>
        <v>7th Plan, pg 25 from Cadmnus Report, Commercial: Res value multiplied by the CAC DLC ratio  (small C&amp;I impact /Res impact)</v>
      </c>
      <c r="I420" s="38"/>
      <c r="J420" s="39">
        <v>1</v>
      </c>
      <c r="K420" s="20" t="str">
        <f t="shared" si="145"/>
        <v>General ServicePer Customer Winter Peak Reduction (kW)</v>
      </c>
      <c r="L420" s="20" t="str">
        <f t="shared" si="146"/>
        <v>Market PotentialID</v>
      </c>
    </row>
    <row r="421" spans="1:12" x14ac:dyDescent="0.25">
      <c r="A421" s="2" t="str">
        <f t="shared" si="144"/>
        <v>IDGeneral ServiceDLC Water HeatingPer Customer Winter Peak Reduction (%)</v>
      </c>
      <c r="B421" t="s">
        <v>152</v>
      </c>
      <c r="C421" t="s">
        <v>232</v>
      </c>
      <c r="D421" t="s">
        <v>17</v>
      </c>
      <c r="E421" t="s">
        <v>21</v>
      </c>
      <c r="F421" t="s">
        <v>19</v>
      </c>
      <c r="G421" s="396">
        <f t="shared" ca="1" si="143"/>
        <v>0</v>
      </c>
      <c r="H421" s="33">
        <f t="shared" ca="1" si="142"/>
        <v>0</v>
      </c>
      <c r="I421" s="38"/>
      <c r="J421" s="39">
        <v>1</v>
      </c>
      <c r="K421" s="20" t="str">
        <f t="shared" si="145"/>
        <v>General ServicePer Customer Winter Peak Reduction (%)</v>
      </c>
      <c r="L421" s="20" t="str">
        <f t="shared" si="146"/>
        <v>Market PotentialID</v>
      </c>
    </row>
    <row r="422" spans="1:12" x14ac:dyDescent="0.25">
      <c r="A422" s="2" t="str">
        <f t="shared" si="144"/>
        <v>IDResidentialAncillary DLC WHEvent Non-Performance Rate</v>
      </c>
      <c r="B422" t="s">
        <v>152</v>
      </c>
      <c r="C422" t="s">
        <v>13</v>
      </c>
      <c r="D422" t="s">
        <v>379</v>
      </c>
      <c r="E422" t="s">
        <v>11</v>
      </c>
      <c r="F422" t="s">
        <v>12</v>
      </c>
      <c r="G422" s="396">
        <f t="shared" ca="1" si="143"/>
        <v>0</v>
      </c>
      <c r="H422" s="33">
        <f t="shared" ca="1" si="142"/>
        <v>0</v>
      </c>
      <c r="I422" s="38"/>
      <c r="J422" s="39">
        <v>1</v>
      </c>
      <c r="K422" s="20" t="str">
        <f t="shared" si="145"/>
        <v>ResidentialEvent Non-Performance Rate</v>
      </c>
      <c r="L422" s="20" t="str">
        <f t="shared" si="146"/>
        <v>Market PotentialID</v>
      </c>
    </row>
    <row r="423" spans="1:12" x14ac:dyDescent="0.25">
      <c r="A423" s="2" t="str">
        <f t="shared" si="144"/>
        <v>IDResidentialAncillary DLC WHPer Customer Summer Peak Reduction (kW)</v>
      </c>
      <c r="B423" t="s">
        <v>152</v>
      </c>
      <c r="C423" t="s">
        <v>13</v>
      </c>
      <c r="D423" t="s">
        <v>379</v>
      </c>
      <c r="E423" t="s">
        <v>20</v>
      </c>
      <c r="F423" t="s">
        <v>91</v>
      </c>
      <c r="G423" s="57">
        <f t="shared" ca="1" si="143"/>
        <v>0.2</v>
      </c>
      <c r="H423" s="33" t="str">
        <f t="shared" ca="1" si="142"/>
        <v>NWPC Electric Resistance Switch Summer Impact, derated to align with Wh proportion of peak load from EE study</v>
      </c>
      <c r="I423" s="38"/>
      <c r="J423" s="39">
        <v>1</v>
      </c>
      <c r="K423" s="20" t="str">
        <f t="shared" si="145"/>
        <v>ResidentialPer Customer Summer Peak Reduction (kW)</v>
      </c>
      <c r="L423" s="20" t="str">
        <f t="shared" si="146"/>
        <v>Market PotentialID</v>
      </c>
    </row>
    <row r="424" spans="1:12" x14ac:dyDescent="0.25">
      <c r="A424" s="2" t="str">
        <f t="shared" si="144"/>
        <v>IDResidentialAncillary DLC WHPer Customer Summer Peak Reduction (%)</v>
      </c>
      <c r="B424" t="s">
        <v>152</v>
      </c>
      <c r="C424" t="s">
        <v>13</v>
      </c>
      <c r="D424" t="s">
        <v>379</v>
      </c>
      <c r="E424" t="s">
        <v>18</v>
      </c>
      <c r="F424" t="s">
        <v>19</v>
      </c>
      <c r="G424" s="396">
        <f t="shared" ca="1" si="143"/>
        <v>0</v>
      </c>
      <c r="H424" s="33">
        <f t="shared" ca="1" si="142"/>
        <v>0</v>
      </c>
      <c r="I424" s="38"/>
      <c r="J424" s="39">
        <v>1</v>
      </c>
      <c r="K424" s="20" t="str">
        <f t="shared" si="145"/>
        <v>ResidentialPer Customer Summer Peak Reduction (%)</v>
      </c>
      <c r="L424" s="20" t="str">
        <f t="shared" si="146"/>
        <v>Market PotentialID</v>
      </c>
    </row>
    <row r="425" spans="1:12" x14ac:dyDescent="0.25">
      <c r="A425" s="2" t="str">
        <f t="shared" si="144"/>
        <v>IDResidentialAncillary DLC WHPer Customer Winter Peak Reduction (kW)</v>
      </c>
      <c r="B425" t="s">
        <v>152</v>
      </c>
      <c r="C425" t="s">
        <v>13</v>
      </c>
      <c r="D425" t="s">
        <v>379</v>
      </c>
      <c r="E425" t="s">
        <v>22</v>
      </c>
      <c r="F425" t="s">
        <v>91</v>
      </c>
      <c r="G425" s="57">
        <f t="shared" ca="1" si="143"/>
        <v>0.2</v>
      </c>
      <c r="H425" s="33" t="str">
        <f t="shared" ref="H425:H448" ca="1" si="147">IFERROR(INDEX(INDIRECT("'"&amp;D425&amp;"'!A1:T300"),MATCH(K425,INDIRECT("'"&amp;D425&amp;"'!A1:A300"),0),10),"")</f>
        <v>NWPC Electric Resistance Switch Winter Impact, derated to align with Wh proportion of peak load from EE study</v>
      </c>
      <c r="I425" s="38"/>
      <c r="J425" s="39">
        <v>1</v>
      </c>
      <c r="K425" s="20" t="str">
        <f t="shared" si="145"/>
        <v>ResidentialPer Customer Winter Peak Reduction (kW)</v>
      </c>
      <c r="L425" s="20" t="str">
        <f t="shared" si="146"/>
        <v>Market PotentialID</v>
      </c>
    </row>
    <row r="426" spans="1:12" x14ac:dyDescent="0.25">
      <c r="A426" s="2" t="str">
        <f t="shared" si="144"/>
        <v>IDResidentialAncillary DLC WHPer Customer Winter Peak Reduction (%)</v>
      </c>
      <c r="B426" t="s">
        <v>152</v>
      </c>
      <c r="C426" t="s">
        <v>13</v>
      </c>
      <c r="D426" t="s">
        <v>379</v>
      </c>
      <c r="E426" t="s">
        <v>21</v>
      </c>
      <c r="F426" t="s">
        <v>19</v>
      </c>
      <c r="G426" s="396">
        <f t="shared" ca="1" si="143"/>
        <v>0</v>
      </c>
      <c r="H426" s="33">
        <f t="shared" ca="1" si="147"/>
        <v>0</v>
      </c>
      <c r="I426" s="38"/>
      <c r="J426" s="39">
        <v>1</v>
      </c>
      <c r="K426" s="20" t="str">
        <f t="shared" si="145"/>
        <v>ResidentialPer Customer Winter Peak Reduction (%)</v>
      </c>
      <c r="L426" s="20" t="str">
        <f t="shared" si="146"/>
        <v>Market PotentialID</v>
      </c>
    </row>
    <row r="427" spans="1:12" x14ac:dyDescent="0.25">
      <c r="A427" s="2" t="str">
        <f t="shared" si="144"/>
        <v>IDGeneral ServiceAncillary DLC WHEvent Non-Performance Rate</v>
      </c>
      <c r="B427" t="s">
        <v>152</v>
      </c>
      <c r="C427" t="s">
        <v>232</v>
      </c>
      <c r="D427" t="s">
        <v>379</v>
      </c>
      <c r="E427" t="s">
        <v>11</v>
      </c>
      <c r="F427" t="s">
        <v>12</v>
      </c>
      <c r="G427" s="396">
        <f t="shared" ref="G427:G450" ca="1" si="148">IFERROR(INDEX(INDIRECT("'"&amp;D427&amp;"'!A1:T300"),MATCH(K427,INDIRECT("'"&amp;D427&amp;"'!A1:A300"),0),MATCH(L427,INDIRECT("'"&amp;D427&amp;"'!A1:T1"),0)),"")</f>
        <v>0</v>
      </c>
      <c r="H427" s="33">
        <f t="shared" ca="1" si="147"/>
        <v>0</v>
      </c>
      <c r="I427" s="38"/>
      <c r="J427" s="39">
        <v>1</v>
      </c>
      <c r="K427" s="20" t="str">
        <f t="shared" si="145"/>
        <v>General ServiceEvent Non-Performance Rate</v>
      </c>
      <c r="L427" s="20" t="str">
        <f t="shared" si="146"/>
        <v>Market PotentialID</v>
      </c>
    </row>
    <row r="428" spans="1:12" x14ac:dyDescent="0.25">
      <c r="A428" s="2" t="str">
        <f t="shared" si="144"/>
        <v>IDGeneral ServiceAncillary DLC WHPer Customer Summer Peak Reduction (kW)</v>
      </c>
      <c r="B428" t="s">
        <v>152</v>
      </c>
      <c r="C428" t="s">
        <v>232</v>
      </c>
      <c r="D428" t="s">
        <v>379</v>
      </c>
      <c r="E428" t="s">
        <v>20</v>
      </c>
      <c r="F428" t="s">
        <v>91</v>
      </c>
      <c r="G428" s="57">
        <f t="shared" ca="1" si="148"/>
        <v>0.504</v>
      </c>
      <c r="H428" s="33" t="str">
        <f t="shared" ca="1" si="147"/>
        <v>7th Plan, pg 25 from Cadmnus Report, Commercial: Res value multiplied by the CAC DLC ratio  (small C&amp;I impact /Res impact)</v>
      </c>
      <c r="I428" s="38"/>
      <c r="J428" s="39">
        <v>1</v>
      </c>
      <c r="K428" s="20" t="str">
        <f t="shared" si="145"/>
        <v>General ServicePer Customer Summer Peak Reduction (kW)</v>
      </c>
      <c r="L428" s="20" t="str">
        <f t="shared" si="146"/>
        <v>Market PotentialID</v>
      </c>
    </row>
    <row r="429" spans="1:12" x14ac:dyDescent="0.25">
      <c r="A429" s="2" t="str">
        <f t="shared" si="144"/>
        <v>IDGeneral ServiceAncillary DLC WHPer Customer Summer Peak Reduction (%)</v>
      </c>
      <c r="B429" t="s">
        <v>152</v>
      </c>
      <c r="C429" t="s">
        <v>232</v>
      </c>
      <c r="D429" t="s">
        <v>379</v>
      </c>
      <c r="E429" t="s">
        <v>18</v>
      </c>
      <c r="F429" t="s">
        <v>19</v>
      </c>
      <c r="G429" s="396">
        <f t="shared" ca="1" si="148"/>
        <v>0</v>
      </c>
      <c r="H429" s="33">
        <f t="shared" ca="1" si="147"/>
        <v>0</v>
      </c>
      <c r="I429" s="38"/>
      <c r="J429" s="39">
        <v>1</v>
      </c>
      <c r="K429" s="20" t="str">
        <f t="shared" si="145"/>
        <v>General ServicePer Customer Summer Peak Reduction (%)</v>
      </c>
      <c r="L429" s="20" t="str">
        <f t="shared" si="146"/>
        <v>Market PotentialID</v>
      </c>
    </row>
    <row r="430" spans="1:12" x14ac:dyDescent="0.25">
      <c r="A430" s="2" t="str">
        <f t="shared" si="144"/>
        <v>IDGeneral ServiceAncillary DLC WHPer Customer Winter Peak Reduction (kW)</v>
      </c>
      <c r="B430" t="s">
        <v>152</v>
      </c>
      <c r="C430" t="s">
        <v>232</v>
      </c>
      <c r="D430" t="s">
        <v>379</v>
      </c>
      <c r="E430" t="s">
        <v>22</v>
      </c>
      <c r="F430" t="s">
        <v>91</v>
      </c>
      <c r="G430" s="57">
        <f t="shared" ca="1" si="148"/>
        <v>0.504</v>
      </c>
      <c r="H430" s="33" t="str">
        <f t="shared" ca="1" si="147"/>
        <v>7th Plan, pg 25 from Cadmnus Report, Commercial: Res value multiplied by the CAC DLC ratio  (small C&amp;I impact /Res impact)</v>
      </c>
      <c r="I430" s="38"/>
      <c r="J430" s="39">
        <v>1</v>
      </c>
      <c r="K430" s="20" t="str">
        <f t="shared" si="145"/>
        <v>General ServicePer Customer Winter Peak Reduction (kW)</v>
      </c>
      <c r="L430" s="20" t="str">
        <f t="shared" si="146"/>
        <v>Market PotentialID</v>
      </c>
    </row>
    <row r="431" spans="1:12" x14ac:dyDescent="0.25">
      <c r="A431" s="2" t="str">
        <f t="shared" si="144"/>
        <v>IDGeneral ServiceAncillary DLC WHPer Customer Winter Peak Reduction (%)</v>
      </c>
      <c r="B431" t="s">
        <v>152</v>
      </c>
      <c r="C431" t="s">
        <v>232</v>
      </c>
      <c r="D431" t="s">
        <v>379</v>
      </c>
      <c r="E431" t="s">
        <v>21</v>
      </c>
      <c r="F431" t="s">
        <v>19</v>
      </c>
      <c r="G431" s="396">
        <f t="shared" ca="1" si="148"/>
        <v>0</v>
      </c>
      <c r="H431" s="33">
        <f t="shared" ca="1" si="147"/>
        <v>0</v>
      </c>
      <c r="I431" s="38"/>
      <c r="J431" s="39">
        <v>1</v>
      </c>
      <c r="K431" s="20" t="str">
        <f t="shared" si="145"/>
        <v>General ServicePer Customer Winter Peak Reduction (%)</v>
      </c>
      <c r="L431" s="20" t="str">
        <f t="shared" si="146"/>
        <v>Market PotentialID</v>
      </c>
    </row>
    <row r="432" spans="1:12" x14ac:dyDescent="0.25">
      <c r="A432" s="2" t="str">
        <f t="shared" si="144"/>
        <v>IDResidentialPilot-CTA-2045 HPWHEvent Non-Performance Rate</v>
      </c>
      <c r="B432" t="s">
        <v>152</v>
      </c>
      <c r="C432" t="s">
        <v>13</v>
      </c>
      <c r="D432" t="s">
        <v>579</v>
      </c>
      <c r="E432" t="s">
        <v>11</v>
      </c>
      <c r="F432" t="s">
        <v>12</v>
      </c>
      <c r="G432" s="396">
        <f t="shared" ca="1" si="148"/>
        <v>0</v>
      </c>
      <c r="H432" s="33" t="str">
        <f t="shared" ca="1" si="147"/>
        <v>Ability for customers to easily override event- using 3% as placeholder</v>
      </c>
      <c r="I432" s="38"/>
      <c r="J432" s="39">
        <v>1</v>
      </c>
      <c r="K432" s="20" t="str">
        <f t="shared" ref="K432:K480" si="149">C432&amp;E432</f>
        <v>ResidentialEvent Non-Performance Rate</v>
      </c>
      <c r="L432" s="20" t="str">
        <f t="shared" ref="L432:L480" si="150">$G$1&amp;B432</f>
        <v>Market PotentialID</v>
      </c>
    </row>
    <row r="433" spans="1:12" x14ac:dyDescent="0.25">
      <c r="A433" s="2" t="str">
        <f t="shared" si="144"/>
        <v>IDResidentialPilot-CTA-2045 HPWHPer Customer Summer Peak Reduction (kW)</v>
      </c>
      <c r="B433" t="s">
        <v>152</v>
      </c>
      <c r="C433" t="s">
        <v>13</v>
      </c>
      <c r="D433" t="s">
        <v>579</v>
      </c>
      <c r="E433" t="s">
        <v>20</v>
      </c>
      <c r="F433" t="s">
        <v>91</v>
      </c>
      <c r="G433" s="57">
        <f t="shared" ca="1" si="148"/>
        <v>0</v>
      </c>
      <c r="H433" s="33" t="str">
        <f t="shared" ca="1" si="147"/>
        <v>BPA 2018 CTA-2045 Water Heater Demonstration Report- Summer PM impact, derated to align with WH  peak load from EE study</v>
      </c>
      <c r="I433" s="38"/>
      <c r="J433" s="39">
        <v>1</v>
      </c>
      <c r="K433" s="20" t="str">
        <f t="shared" si="149"/>
        <v>ResidentialPer Customer Summer Peak Reduction (kW)</v>
      </c>
      <c r="L433" s="20" t="str">
        <f t="shared" si="150"/>
        <v>Market PotentialID</v>
      </c>
    </row>
    <row r="434" spans="1:12" x14ac:dyDescent="0.25">
      <c r="A434" s="2" t="str">
        <f t="shared" si="144"/>
        <v>IDResidentialPilot-CTA-2045 HPWHPer Customer Summer Peak Reduction (%)</v>
      </c>
      <c r="B434" t="s">
        <v>152</v>
      </c>
      <c r="C434" t="s">
        <v>13</v>
      </c>
      <c r="D434" t="s">
        <v>579</v>
      </c>
      <c r="E434" t="s">
        <v>18</v>
      </c>
      <c r="F434" t="s">
        <v>19</v>
      </c>
      <c r="G434" s="396">
        <f t="shared" ca="1" si="148"/>
        <v>0</v>
      </c>
      <c r="H434" s="33">
        <f t="shared" ca="1" si="147"/>
        <v>0</v>
      </c>
      <c r="I434" s="38"/>
      <c r="J434" s="39">
        <v>1</v>
      </c>
      <c r="K434" s="20" t="str">
        <f t="shared" si="149"/>
        <v>ResidentialPer Customer Summer Peak Reduction (%)</v>
      </c>
      <c r="L434" s="20" t="str">
        <f t="shared" si="150"/>
        <v>Market PotentialID</v>
      </c>
    </row>
    <row r="435" spans="1:12" x14ac:dyDescent="0.25">
      <c r="A435" s="2" t="str">
        <f t="shared" si="144"/>
        <v>IDResidentialPilot-CTA-2045 HPWHPer Customer Winter Peak Reduction (kW)</v>
      </c>
      <c r="B435" t="s">
        <v>152</v>
      </c>
      <c r="C435" t="s">
        <v>13</v>
      </c>
      <c r="D435" t="s">
        <v>579</v>
      </c>
      <c r="E435" t="s">
        <v>22</v>
      </c>
      <c r="F435" t="s">
        <v>91</v>
      </c>
      <c r="G435" s="57">
        <f t="shared" ca="1" si="148"/>
        <v>0</v>
      </c>
      <c r="H435" s="33" t="str">
        <f t="shared" ca="1" si="147"/>
        <v>BPA 2018 CTA-2045 Water Heater Demonstration Report- Summer PM impact, derated to align with WH  peak load from EE study</v>
      </c>
      <c r="I435" s="38"/>
      <c r="J435" s="39">
        <v>1</v>
      </c>
      <c r="K435" s="20" t="str">
        <f t="shared" si="149"/>
        <v>ResidentialPer Customer Winter Peak Reduction (kW)</v>
      </c>
      <c r="L435" s="20" t="str">
        <f t="shared" si="150"/>
        <v>Market PotentialID</v>
      </c>
    </row>
    <row r="436" spans="1:12" x14ac:dyDescent="0.25">
      <c r="A436" s="2" t="str">
        <f t="shared" si="144"/>
        <v>IDResidentialPilot-CTA-2045 HPWHPer Customer Winter Peak Reduction (%)</v>
      </c>
      <c r="B436" t="s">
        <v>152</v>
      </c>
      <c r="C436" t="s">
        <v>13</v>
      </c>
      <c r="D436" t="s">
        <v>579</v>
      </c>
      <c r="E436" t="s">
        <v>21</v>
      </c>
      <c r="F436" t="s">
        <v>19</v>
      </c>
      <c r="G436" s="396">
        <f t="shared" ca="1" si="148"/>
        <v>0</v>
      </c>
      <c r="H436" s="33">
        <f t="shared" ca="1" si="147"/>
        <v>0</v>
      </c>
      <c r="I436" s="38"/>
      <c r="J436" s="39">
        <v>1</v>
      </c>
      <c r="K436" s="20" t="str">
        <f t="shared" si="149"/>
        <v>ResidentialPer Customer Winter Peak Reduction (%)</v>
      </c>
      <c r="L436" s="20" t="str">
        <f t="shared" si="150"/>
        <v>Market PotentialID</v>
      </c>
    </row>
    <row r="437" spans="1:12" x14ac:dyDescent="0.25">
      <c r="A437" s="2" t="str">
        <f t="shared" si="144"/>
        <v>IDGeneral ServicePilot-CTA-2045 HPWHEvent Non-Performance Rate</v>
      </c>
      <c r="B437" t="s">
        <v>152</v>
      </c>
      <c r="C437" t="s">
        <v>232</v>
      </c>
      <c r="D437" t="s">
        <v>579</v>
      </c>
      <c r="E437" t="s">
        <v>11</v>
      </c>
      <c r="F437" t="s">
        <v>12</v>
      </c>
      <c r="G437" s="396">
        <f t="shared" ca="1" si="148"/>
        <v>0</v>
      </c>
      <c r="H437" s="33">
        <f t="shared" ca="1" si="147"/>
        <v>0</v>
      </c>
      <c r="I437" s="38"/>
      <c r="J437" s="39">
        <v>1</v>
      </c>
      <c r="K437" s="20" t="str">
        <f t="shared" si="149"/>
        <v>General ServiceEvent Non-Performance Rate</v>
      </c>
      <c r="L437" s="20" t="str">
        <f t="shared" si="150"/>
        <v>Market PotentialID</v>
      </c>
    </row>
    <row r="438" spans="1:12" x14ac:dyDescent="0.25">
      <c r="A438" s="2" t="str">
        <f t="shared" si="144"/>
        <v>IDGeneral ServicePilot-CTA-2045 HPWHPer Customer Summer Peak Reduction (kW)</v>
      </c>
      <c r="B438" t="s">
        <v>152</v>
      </c>
      <c r="C438" t="s">
        <v>232</v>
      </c>
      <c r="D438" t="s">
        <v>579</v>
      </c>
      <c r="E438" t="s">
        <v>20</v>
      </c>
      <c r="F438" t="s">
        <v>91</v>
      </c>
      <c r="G438" s="57">
        <f t="shared" ca="1" si="148"/>
        <v>0</v>
      </c>
      <c r="H438" s="33" t="str">
        <f t="shared" ca="1" si="147"/>
        <v>NWPC Electric Resistance Grid-Ready Summer/Winter Impact- General service used 2.5x of res</v>
      </c>
      <c r="I438" s="38"/>
      <c r="J438" s="39">
        <v>1</v>
      </c>
      <c r="K438" s="20" t="str">
        <f t="shared" si="149"/>
        <v>General ServicePer Customer Summer Peak Reduction (kW)</v>
      </c>
      <c r="L438" s="20" t="str">
        <f t="shared" si="150"/>
        <v>Market PotentialID</v>
      </c>
    </row>
    <row r="439" spans="1:12" x14ac:dyDescent="0.25">
      <c r="A439" s="2" t="str">
        <f t="shared" si="144"/>
        <v>IDGeneral ServicePilot-CTA-2045 HPWHPer Customer Summer Peak Reduction (%)</v>
      </c>
      <c r="B439" t="s">
        <v>152</v>
      </c>
      <c r="C439" t="s">
        <v>232</v>
      </c>
      <c r="D439" t="s">
        <v>579</v>
      </c>
      <c r="E439" t="s">
        <v>18</v>
      </c>
      <c r="F439" t="s">
        <v>19</v>
      </c>
      <c r="G439" s="396">
        <f t="shared" ca="1" si="148"/>
        <v>0</v>
      </c>
      <c r="H439" s="33">
        <f t="shared" ca="1" si="147"/>
        <v>0</v>
      </c>
      <c r="I439" s="38"/>
      <c r="J439" s="39">
        <v>1</v>
      </c>
      <c r="K439" s="20" t="str">
        <f t="shared" si="149"/>
        <v>General ServicePer Customer Summer Peak Reduction (%)</v>
      </c>
      <c r="L439" s="20" t="str">
        <f t="shared" si="150"/>
        <v>Market PotentialID</v>
      </c>
    </row>
    <row r="440" spans="1:12" x14ac:dyDescent="0.25">
      <c r="A440" s="2" t="str">
        <f t="shared" si="144"/>
        <v>IDGeneral ServicePilot-CTA-2045 HPWHPer Customer Winter Peak Reduction (kW)</v>
      </c>
      <c r="B440" t="s">
        <v>152</v>
      </c>
      <c r="C440" t="s">
        <v>232</v>
      </c>
      <c r="D440" t="s">
        <v>579</v>
      </c>
      <c r="E440" t="s">
        <v>22</v>
      </c>
      <c r="F440" t="s">
        <v>91</v>
      </c>
      <c r="G440" s="57">
        <f t="shared" ca="1" si="148"/>
        <v>0</v>
      </c>
      <c r="H440" s="33" t="str">
        <f t="shared" ca="1" si="147"/>
        <v>NWPC Electric Resistance Grid-Ready Summer/Winter Impact- General service used 2.5x of res</v>
      </c>
      <c r="I440" s="38"/>
      <c r="J440" s="39">
        <v>1</v>
      </c>
      <c r="K440" s="20" t="str">
        <f t="shared" si="149"/>
        <v>General ServicePer Customer Winter Peak Reduction (kW)</v>
      </c>
      <c r="L440" s="20" t="str">
        <f t="shared" si="150"/>
        <v>Market PotentialID</v>
      </c>
    </row>
    <row r="441" spans="1:12" x14ac:dyDescent="0.25">
      <c r="A441" s="2" t="str">
        <f t="shared" si="144"/>
        <v>IDGeneral ServicePilot-CTA-2045 HPWHPer Customer Winter Peak Reduction (%)</v>
      </c>
      <c r="B441" t="s">
        <v>152</v>
      </c>
      <c r="C441" t="s">
        <v>232</v>
      </c>
      <c r="D441" t="s">
        <v>579</v>
      </c>
      <c r="E441" t="s">
        <v>21</v>
      </c>
      <c r="F441" t="s">
        <v>19</v>
      </c>
      <c r="G441" s="396">
        <f t="shared" ca="1" si="148"/>
        <v>0</v>
      </c>
      <c r="H441" s="33">
        <f t="shared" ca="1" si="147"/>
        <v>0</v>
      </c>
      <c r="I441" s="38"/>
      <c r="J441" s="39">
        <v>1</v>
      </c>
      <c r="K441" s="20" t="str">
        <f t="shared" si="149"/>
        <v>General ServicePer Customer Winter Peak Reduction (%)</v>
      </c>
      <c r="L441" s="20" t="str">
        <f t="shared" si="150"/>
        <v>Market PotentialID</v>
      </c>
    </row>
    <row r="442" spans="1:12" x14ac:dyDescent="0.25">
      <c r="A442" s="2" t="str">
        <f t="shared" si="144"/>
        <v>IDResidentialParent-CTA-2045 HPWHEvent Non-Performance Rate</v>
      </c>
      <c r="B442" t="s">
        <v>152</v>
      </c>
      <c r="C442" t="s">
        <v>13</v>
      </c>
      <c r="D442" t="s">
        <v>573</v>
      </c>
      <c r="E442" t="s">
        <v>11</v>
      </c>
      <c r="F442" t="s">
        <v>12</v>
      </c>
      <c r="G442" s="396">
        <f t="shared" ca="1" si="148"/>
        <v>0</v>
      </c>
      <c r="H442" s="33" t="str">
        <f t="shared" ca="1" si="147"/>
        <v>Ability for customers to easily override event- using 3% as placeholder</v>
      </c>
      <c r="I442" s="38"/>
      <c r="J442" s="39">
        <v>1</v>
      </c>
      <c r="K442" s="20" t="str">
        <f t="shared" si="149"/>
        <v>ResidentialEvent Non-Performance Rate</v>
      </c>
      <c r="L442" s="20" t="str">
        <f t="shared" si="150"/>
        <v>Market PotentialID</v>
      </c>
    </row>
    <row r="443" spans="1:12" x14ac:dyDescent="0.25">
      <c r="A443" s="2" t="str">
        <f t="shared" si="144"/>
        <v>IDResidentialParent-CTA-2045 HPWHPer Customer Summer Peak Reduction (kW)</v>
      </c>
      <c r="B443" t="s">
        <v>152</v>
      </c>
      <c r="C443" t="s">
        <v>13</v>
      </c>
      <c r="D443" t="s">
        <v>573</v>
      </c>
      <c r="E443" t="s">
        <v>20</v>
      </c>
      <c r="F443" t="s">
        <v>91</v>
      </c>
      <c r="G443" s="57">
        <f t="shared" ca="1" si="148"/>
        <v>0</v>
      </c>
      <c r="H443" s="33" t="str">
        <f t="shared" ca="1" si="147"/>
        <v>BPA 2018 CTA-2045 Water Heater Demonstration Report- Summer PM impact, derated to align with WH  peak load from EE study</v>
      </c>
      <c r="I443" s="38"/>
      <c r="J443" s="39">
        <v>1</v>
      </c>
      <c r="K443" s="20" t="str">
        <f t="shared" si="149"/>
        <v>ResidentialPer Customer Summer Peak Reduction (kW)</v>
      </c>
      <c r="L443" s="20" t="str">
        <f t="shared" si="150"/>
        <v>Market PotentialID</v>
      </c>
    </row>
    <row r="444" spans="1:12" x14ac:dyDescent="0.25">
      <c r="A444" s="2" t="str">
        <f t="shared" si="144"/>
        <v>IDResidentialParent-CTA-2045 HPWHPer Customer Summer Peak Reduction (%)</v>
      </c>
      <c r="B444" t="s">
        <v>152</v>
      </c>
      <c r="C444" t="s">
        <v>13</v>
      </c>
      <c r="D444" t="s">
        <v>573</v>
      </c>
      <c r="E444" t="s">
        <v>18</v>
      </c>
      <c r="F444" t="s">
        <v>19</v>
      </c>
      <c r="G444" s="396">
        <f t="shared" ca="1" si="148"/>
        <v>0</v>
      </c>
      <c r="H444" s="33">
        <f t="shared" ca="1" si="147"/>
        <v>0</v>
      </c>
      <c r="I444" s="38"/>
      <c r="J444" s="39">
        <v>1</v>
      </c>
      <c r="K444" s="20" t="str">
        <f t="shared" si="149"/>
        <v>ResidentialPer Customer Summer Peak Reduction (%)</v>
      </c>
      <c r="L444" s="20" t="str">
        <f t="shared" si="150"/>
        <v>Market PotentialID</v>
      </c>
    </row>
    <row r="445" spans="1:12" x14ac:dyDescent="0.25">
      <c r="A445" s="2" t="str">
        <f t="shared" si="144"/>
        <v>IDResidentialParent-CTA-2045 HPWHPer Customer Winter Peak Reduction (kW)</v>
      </c>
      <c r="B445" t="s">
        <v>152</v>
      </c>
      <c r="C445" t="s">
        <v>13</v>
      </c>
      <c r="D445" t="s">
        <v>573</v>
      </c>
      <c r="E445" t="s">
        <v>22</v>
      </c>
      <c r="F445" t="s">
        <v>91</v>
      </c>
      <c r="G445" s="57">
        <f t="shared" ca="1" si="148"/>
        <v>0</v>
      </c>
      <c r="H445" s="33" t="str">
        <f t="shared" ca="1" si="147"/>
        <v>BPA 2018 CTA-2045 Water Heater Demonstration Report- Summer PM impact, derated to align with WH  peak load from EE study</v>
      </c>
      <c r="I445" s="38"/>
      <c r="J445" s="39">
        <v>1</v>
      </c>
      <c r="K445" s="20" t="str">
        <f t="shared" si="149"/>
        <v>ResidentialPer Customer Winter Peak Reduction (kW)</v>
      </c>
      <c r="L445" s="20" t="str">
        <f t="shared" si="150"/>
        <v>Market PotentialID</v>
      </c>
    </row>
    <row r="446" spans="1:12" x14ac:dyDescent="0.25">
      <c r="A446" s="2" t="str">
        <f t="shared" si="144"/>
        <v>IDResidentialParent-CTA-2045 HPWHPer Customer Winter Peak Reduction (%)</v>
      </c>
      <c r="B446" t="s">
        <v>152</v>
      </c>
      <c r="C446" t="s">
        <v>13</v>
      </c>
      <c r="D446" t="s">
        <v>573</v>
      </c>
      <c r="E446" t="s">
        <v>21</v>
      </c>
      <c r="F446" t="s">
        <v>19</v>
      </c>
      <c r="G446" s="396">
        <f t="shared" ca="1" si="148"/>
        <v>0</v>
      </c>
      <c r="H446" s="33">
        <f t="shared" ca="1" si="147"/>
        <v>0</v>
      </c>
      <c r="I446" s="38"/>
      <c r="J446" s="39">
        <v>1</v>
      </c>
      <c r="K446" s="20" t="str">
        <f t="shared" si="149"/>
        <v>ResidentialPer Customer Winter Peak Reduction (%)</v>
      </c>
      <c r="L446" s="20" t="str">
        <f t="shared" si="150"/>
        <v>Market PotentialID</v>
      </c>
    </row>
    <row r="447" spans="1:12" x14ac:dyDescent="0.25">
      <c r="A447" s="2" t="str">
        <f t="shared" si="144"/>
        <v>IDGeneral ServiceParent-CTA-2045 HPWHEvent Non-Performance Rate</v>
      </c>
      <c r="B447" t="s">
        <v>152</v>
      </c>
      <c r="C447" t="s">
        <v>232</v>
      </c>
      <c r="D447" t="s">
        <v>573</v>
      </c>
      <c r="E447" t="s">
        <v>11</v>
      </c>
      <c r="F447" t="s">
        <v>12</v>
      </c>
      <c r="G447" s="396">
        <f t="shared" ca="1" si="148"/>
        <v>0</v>
      </c>
      <c r="H447" s="33">
        <f t="shared" ca="1" si="147"/>
        <v>0</v>
      </c>
      <c r="I447" s="38"/>
      <c r="J447" s="39">
        <v>1</v>
      </c>
      <c r="K447" s="20" t="str">
        <f t="shared" si="149"/>
        <v>General ServiceEvent Non-Performance Rate</v>
      </c>
      <c r="L447" s="20" t="str">
        <f t="shared" si="150"/>
        <v>Market PotentialID</v>
      </c>
    </row>
    <row r="448" spans="1:12" x14ac:dyDescent="0.25">
      <c r="A448" s="2" t="str">
        <f t="shared" si="144"/>
        <v>IDGeneral ServiceParent-CTA-2045 HPWHPer Customer Summer Peak Reduction (kW)</v>
      </c>
      <c r="B448" t="s">
        <v>152</v>
      </c>
      <c r="C448" t="s">
        <v>232</v>
      </c>
      <c r="D448" t="s">
        <v>573</v>
      </c>
      <c r="E448" t="s">
        <v>20</v>
      </c>
      <c r="F448" t="s">
        <v>91</v>
      </c>
      <c r="G448" s="57">
        <f t="shared" ca="1" si="148"/>
        <v>0</v>
      </c>
      <c r="H448" s="33" t="str">
        <f t="shared" ca="1" si="147"/>
        <v>NWPC Electric Resistance Grid-Ready Summer/Winter Impact- General service used 2.5x of res</v>
      </c>
      <c r="I448" s="38"/>
      <c r="J448" s="39">
        <v>1</v>
      </c>
      <c r="K448" s="20" t="str">
        <f t="shared" si="149"/>
        <v>General ServicePer Customer Summer Peak Reduction (kW)</v>
      </c>
      <c r="L448" s="20" t="str">
        <f t="shared" si="150"/>
        <v>Market PotentialID</v>
      </c>
    </row>
    <row r="449" spans="1:12" x14ac:dyDescent="0.25">
      <c r="A449" s="2" t="str">
        <f t="shared" si="144"/>
        <v>IDGeneral ServiceParent-CTA-2045 HPWHPer Customer Summer Peak Reduction (%)</v>
      </c>
      <c r="B449" t="s">
        <v>152</v>
      </c>
      <c r="C449" t="s">
        <v>232</v>
      </c>
      <c r="D449" t="s">
        <v>573</v>
      </c>
      <c r="E449" t="s">
        <v>18</v>
      </c>
      <c r="F449" t="s">
        <v>19</v>
      </c>
      <c r="G449" s="396">
        <f t="shared" ca="1" si="148"/>
        <v>0</v>
      </c>
      <c r="H449" s="33">
        <f t="shared" ref="H449:H512" ca="1" si="151">IFERROR(INDEX(INDIRECT("'"&amp;D449&amp;"'!A1:T300"),MATCH(K449,INDIRECT("'"&amp;D449&amp;"'!A1:A300"),0),10),"")</f>
        <v>0</v>
      </c>
      <c r="I449" s="38"/>
      <c r="J449" s="39">
        <v>1</v>
      </c>
      <c r="K449" s="20" t="str">
        <f t="shared" si="149"/>
        <v>General ServicePer Customer Summer Peak Reduction (%)</v>
      </c>
      <c r="L449" s="20" t="str">
        <f t="shared" si="150"/>
        <v>Market PotentialID</v>
      </c>
    </row>
    <row r="450" spans="1:12" x14ac:dyDescent="0.25">
      <c r="A450" s="2" t="str">
        <f t="shared" si="144"/>
        <v>IDGeneral ServiceParent-CTA-2045 HPWHPer Customer Winter Peak Reduction (kW)</v>
      </c>
      <c r="B450" t="s">
        <v>152</v>
      </c>
      <c r="C450" t="s">
        <v>232</v>
      </c>
      <c r="D450" t="s">
        <v>573</v>
      </c>
      <c r="E450" t="s">
        <v>22</v>
      </c>
      <c r="F450" t="s">
        <v>91</v>
      </c>
      <c r="G450" s="57">
        <f t="shared" ca="1" si="148"/>
        <v>0</v>
      </c>
      <c r="H450" s="33" t="str">
        <f t="shared" ca="1" si="151"/>
        <v>NWPC Electric Resistance Grid-Ready Summer/Winter Impact- General service used 2.56x of res</v>
      </c>
      <c r="I450" s="38"/>
      <c r="J450" s="39">
        <v>1</v>
      </c>
      <c r="K450" s="20" t="str">
        <f t="shared" si="149"/>
        <v>General ServicePer Customer Winter Peak Reduction (kW)</v>
      </c>
      <c r="L450" s="20" t="str">
        <f t="shared" si="150"/>
        <v>Market PotentialID</v>
      </c>
    </row>
    <row r="451" spans="1:12" x14ac:dyDescent="0.25">
      <c r="A451" s="2" t="str">
        <f t="shared" ref="A451:A514" si="152">B451&amp;C451&amp;D451&amp;E451</f>
        <v>IDGeneral ServiceParent-CTA-2045 HPWHPer Customer Winter Peak Reduction (%)</v>
      </c>
      <c r="B451" t="s">
        <v>152</v>
      </c>
      <c r="C451" t="s">
        <v>232</v>
      </c>
      <c r="D451" t="s">
        <v>573</v>
      </c>
      <c r="E451" t="s">
        <v>21</v>
      </c>
      <c r="F451" t="s">
        <v>19</v>
      </c>
      <c r="G451" s="396">
        <f t="shared" ref="G451:G514" ca="1" si="153">IFERROR(INDEX(INDIRECT("'"&amp;D451&amp;"'!A1:T300"),MATCH(K451,INDIRECT("'"&amp;D451&amp;"'!A1:A300"),0),MATCH(L451,INDIRECT("'"&amp;D451&amp;"'!A1:T1"),0)),"")</f>
        <v>0</v>
      </c>
      <c r="H451" s="33">
        <f t="shared" ca="1" si="151"/>
        <v>0</v>
      </c>
      <c r="I451" s="38"/>
      <c r="J451" s="39">
        <v>1</v>
      </c>
      <c r="K451" s="20" t="str">
        <f t="shared" si="149"/>
        <v>General ServicePer Customer Winter Peak Reduction (%)</v>
      </c>
      <c r="L451" s="20" t="str">
        <f t="shared" si="150"/>
        <v>Market PotentialID</v>
      </c>
    </row>
    <row r="452" spans="1:12" x14ac:dyDescent="0.25">
      <c r="A452" s="2" t="str">
        <f t="shared" si="152"/>
        <v>IDResidentialPilot-Ancillary HPWHEvent Non-Performance Rate</v>
      </c>
      <c r="B452" t="s">
        <v>152</v>
      </c>
      <c r="C452" t="s">
        <v>13</v>
      </c>
      <c r="D452" t="s">
        <v>580</v>
      </c>
      <c r="E452" t="s">
        <v>11</v>
      </c>
      <c r="F452" t="s">
        <v>12</v>
      </c>
      <c r="G452" s="396">
        <f t="shared" ca="1" si="153"/>
        <v>0</v>
      </c>
      <c r="H452" s="33" t="str">
        <f t="shared" ca="1" si="151"/>
        <v>Ability for customers to easily override event- using 3% as placeholder</v>
      </c>
      <c r="I452" s="38"/>
      <c r="J452" s="39">
        <v>1</v>
      </c>
      <c r="K452" s="20" t="str">
        <f t="shared" si="149"/>
        <v>ResidentialEvent Non-Performance Rate</v>
      </c>
      <c r="L452" s="20" t="str">
        <f t="shared" si="150"/>
        <v>Market PotentialID</v>
      </c>
    </row>
    <row r="453" spans="1:12" x14ac:dyDescent="0.25">
      <c r="A453" s="2" t="str">
        <f t="shared" si="152"/>
        <v>IDResidentialPilot-Ancillary HPWHPer Customer Summer Peak Reduction (kW)</v>
      </c>
      <c r="B453" t="s">
        <v>152</v>
      </c>
      <c r="C453" t="s">
        <v>13</v>
      </c>
      <c r="D453" t="s">
        <v>580</v>
      </c>
      <c r="E453" t="s">
        <v>20</v>
      </c>
      <c r="F453" t="s">
        <v>91</v>
      </c>
      <c r="G453" s="57">
        <f t="shared" ca="1" si="153"/>
        <v>0</v>
      </c>
      <c r="H453" s="33" t="str">
        <f t="shared" ca="1" si="151"/>
        <v>BPA 2018 CTA-2045 Water Heater Demonstration Report- Summer PM impact, derated to align with WH  peak load from EE study</v>
      </c>
      <c r="I453" s="38"/>
      <c r="J453" s="39">
        <v>1</v>
      </c>
      <c r="K453" s="20" t="str">
        <f t="shared" si="149"/>
        <v>ResidentialPer Customer Summer Peak Reduction (kW)</v>
      </c>
      <c r="L453" s="20" t="str">
        <f t="shared" si="150"/>
        <v>Market PotentialID</v>
      </c>
    </row>
    <row r="454" spans="1:12" x14ac:dyDescent="0.25">
      <c r="A454" s="2" t="str">
        <f t="shared" si="152"/>
        <v>IDResidentialPilot-Ancillary HPWHPer Customer Summer Peak Reduction (%)</v>
      </c>
      <c r="B454" t="s">
        <v>152</v>
      </c>
      <c r="C454" t="s">
        <v>13</v>
      </c>
      <c r="D454" t="s">
        <v>580</v>
      </c>
      <c r="E454" t="s">
        <v>18</v>
      </c>
      <c r="F454" t="s">
        <v>19</v>
      </c>
      <c r="G454" s="396">
        <f t="shared" ca="1" si="153"/>
        <v>0</v>
      </c>
      <c r="H454" s="33">
        <f t="shared" ca="1" si="151"/>
        <v>0</v>
      </c>
      <c r="I454" s="38"/>
      <c r="J454" s="39">
        <v>1</v>
      </c>
      <c r="K454" s="20" t="str">
        <f t="shared" si="149"/>
        <v>ResidentialPer Customer Summer Peak Reduction (%)</v>
      </c>
      <c r="L454" s="20" t="str">
        <f t="shared" si="150"/>
        <v>Market PotentialID</v>
      </c>
    </row>
    <row r="455" spans="1:12" x14ac:dyDescent="0.25">
      <c r="A455" s="2" t="str">
        <f t="shared" si="152"/>
        <v>IDResidentialPilot-Ancillary HPWHPer Customer Winter Peak Reduction (kW)</v>
      </c>
      <c r="B455" t="s">
        <v>152</v>
      </c>
      <c r="C455" t="s">
        <v>13</v>
      </c>
      <c r="D455" t="s">
        <v>580</v>
      </c>
      <c r="E455" t="s">
        <v>22</v>
      </c>
      <c r="F455" t="s">
        <v>91</v>
      </c>
      <c r="G455" s="57">
        <f t="shared" ca="1" si="153"/>
        <v>0</v>
      </c>
      <c r="H455" s="33" t="str">
        <f t="shared" ca="1" si="151"/>
        <v>BPA 2018 CTA-2045 Water Heater Demonstration Report- Summer PM impact, derated to align with WH  peak load from EE study</v>
      </c>
      <c r="I455" s="38"/>
      <c r="J455" s="39">
        <v>1</v>
      </c>
      <c r="K455" s="20" t="str">
        <f t="shared" si="149"/>
        <v>ResidentialPer Customer Winter Peak Reduction (kW)</v>
      </c>
      <c r="L455" s="20" t="str">
        <f t="shared" si="150"/>
        <v>Market PotentialID</v>
      </c>
    </row>
    <row r="456" spans="1:12" x14ac:dyDescent="0.25">
      <c r="A456" s="2" t="str">
        <f t="shared" si="152"/>
        <v>IDResidentialPilot-Ancillary HPWHPer Customer Winter Peak Reduction (%)</v>
      </c>
      <c r="B456" t="s">
        <v>152</v>
      </c>
      <c r="C456" t="s">
        <v>13</v>
      </c>
      <c r="D456" t="s">
        <v>580</v>
      </c>
      <c r="E456" t="s">
        <v>21</v>
      </c>
      <c r="F456" t="s">
        <v>19</v>
      </c>
      <c r="G456" s="396">
        <f t="shared" ca="1" si="153"/>
        <v>0</v>
      </c>
      <c r="H456" s="33">
        <f t="shared" ca="1" si="151"/>
        <v>0</v>
      </c>
      <c r="I456" s="38"/>
      <c r="J456" s="39">
        <v>1</v>
      </c>
      <c r="K456" s="20" t="str">
        <f t="shared" si="149"/>
        <v>ResidentialPer Customer Winter Peak Reduction (%)</v>
      </c>
      <c r="L456" s="20" t="str">
        <f t="shared" si="150"/>
        <v>Market PotentialID</v>
      </c>
    </row>
    <row r="457" spans="1:12" x14ac:dyDescent="0.25">
      <c r="A457" s="2" t="str">
        <f t="shared" si="152"/>
        <v>IDGeneral ServicePilot-Ancillary HPWHEvent Non-Performance Rate</v>
      </c>
      <c r="B457" t="s">
        <v>152</v>
      </c>
      <c r="C457" t="s">
        <v>232</v>
      </c>
      <c r="D457" t="s">
        <v>580</v>
      </c>
      <c r="E457" t="s">
        <v>11</v>
      </c>
      <c r="F457" t="s">
        <v>12</v>
      </c>
      <c r="G457" s="396">
        <f t="shared" ca="1" si="153"/>
        <v>0</v>
      </c>
      <c r="H457" s="33">
        <f t="shared" ca="1" si="151"/>
        <v>0</v>
      </c>
      <c r="I457" s="38"/>
      <c r="J457" s="39">
        <v>1</v>
      </c>
      <c r="K457" s="20" t="str">
        <f t="shared" si="149"/>
        <v>General ServiceEvent Non-Performance Rate</v>
      </c>
      <c r="L457" s="20" t="str">
        <f t="shared" si="150"/>
        <v>Market PotentialID</v>
      </c>
    </row>
    <row r="458" spans="1:12" x14ac:dyDescent="0.25">
      <c r="A458" s="2" t="str">
        <f t="shared" si="152"/>
        <v>IDGeneral ServicePilot-Ancillary HPWHPer Customer Summer Peak Reduction (kW)</v>
      </c>
      <c r="B458" t="s">
        <v>152</v>
      </c>
      <c r="C458" t="s">
        <v>232</v>
      </c>
      <c r="D458" t="s">
        <v>580</v>
      </c>
      <c r="E458" t="s">
        <v>20</v>
      </c>
      <c r="F458" t="s">
        <v>91</v>
      </c>
      <c r="G458" s="57">
        <f t="shared" ca="1" si="153"/>
        <v>0</v>
      </c>
      <c r="H458" s="33" t="str">
        <f t="shared" ca="1" si="151"/>
        <v>NWPC Electric Resistance Grid-Ready Summer/Winter Impact- General service used 2.5x of res</v>
      </c>
      <c r="I458" s="38"/>
      <c r="J458" s="39">
        <v>1</v>
      </c>
      <c r="K458" s="20" t="str">
        <f t="shared" si="149"/>
        <v>General ServicePer Customer Summer Peak Reduction (kW)</v>
      </c>
      <c r="L458" s="20" t="str">
        <f t="shared" si="150"/>
        <v>Market PotentialID</v>
      </c>
    </row>
    <row r="459" spans="1:12" x14ac:dyDescent="0.25">
      <c r="A459" s="2" t="str">
        <f t="shared" si="152"/>
        <v>IDGeneral ServicePilot-Ancillary HPWHPer Customer Summer Peak Reduction (%)</v>
      </c>
      <c r="B459" t="s">
        <v>152</v>
      </c>
      <c r="C459" t="s">
        <v>232</v>
      </c>
      <c r="D459" t="s">
        <v>580</v>
      </c>
      <c r="E459" t="s">
        <v>18</v>
      </c>
      <c r="F459" t="s">
        <v>19</v>
      </c>
      <c r="G459" s="396">
        <f t="shared" ca="1" si="153"/>
        <v>0</v>
      </c>
      <c r="H459" s="33">
        <f t="shared" ca="1" si="151"/>
        <v>0</v>
      </c>
      <c r="I459" s="38"/>
      <c r="J459" s="39">
        <v>1</v>
      </c>
      <c r="K459" s="20" t="str">
        <f t="shared" si="149"/>
        <v>General ServicePer Customer Summer Peak Reduction (%)</v>
      </c>
      <c r="L459" s="20" t="str">
        <f t="shared" si="150"/>
        <v>Market PotentialID</v>
      </c>
    </row>
    <row r="460" spans="1:12" x14ac:dyDescent="0.25">
      <c r="A460" s="2" t="str">
        <f t="shared" si="152"/>
        <v>IDGeneral ServicePilot-Ancillary HPWHPer Customer Winter Peak Reduction (kW)</v>
      </c>
      <c r="B460" t="s">
        <v>152</v>
      </c>
      <c r="C460" t="s">
        <v>232</v>
      </c>
      <c r="D460" t="s">
        <v>580</v>
      </c>
      <c r="E460" t="s">
        <v>22</v>
      </c>
      <c r="F460" t="s">
        <v>91</v>
      </c>
      <c r="G460" s="57">
        <f t="shared" ca="1" si="153"/>
        <v>0</v>
      </c>
      <c r="H460" s="33" t="str">
        <f t="shared" ca="1" si="151"/>
        <v>NWPC Electric Resistance Grid-Ready Summer/Winter Impact- General service used 2.5x of res</v>
      </c>
      <c r="I460" s="38"/>
      <c r="J460" s="39">
        <v>1</v>
      </c>
      <c r="K460" s="20" t="str">
        <f t="shared" si="149"/>
        <v>General ServicePer Customer Winter Peak Reduction (kW)</v>
      </c>
      <c r="L460" s="20" t="str">
        <f t="shared" si="150"/>
        <v>Market PotentialID</v>
      </c>
    </row>
    <row r="461" spans="1:12" x14ac:dyDescent="0.25">
      <c r="A461" s="2" t="str">
        <f t="shared" si="152"/>
        <v>IDGeneral ServicePilot-Ancillary HPWHPer Customer Winter Peak Reduction (%)</v>
      </c>
      <c r="B461" t="s">
        <v>152</v>
      </c>
      <c r="C461" t="s">
        <v>232</v>
      </c>
      <c r="D461" t="s">
        <v>580</v>
      </c>
      <c r="E461" t="s">
        <v>21</v>
      </c>
      <c r="F461" t="s">
        <v>19</v>
      </c>
      <c r="G461" s="396">
        <f t="shared" ca="1" si="153"/>
        <v>0</v>
      </c>
      <c r="H461" s="33">
        <f t="shared" ca="1" si="151"/>
        <v>0</v>
      </c>
      <c r="I461" s="38"/>
      <c r="J461" s="39">
        <v>1</v>
      </c>
      <c r="K461" s="20" t="str">
        <f t="shared" si="149"/>
        <v>General ServicePer Customer Winter Peak Reduction (%)</v>
      </c>
      <c r="L461" s="20" t="str">
        <f t="shared" si="150"/>
        <v>Market PotentialID</v>
      </c>
    </row>
    <row r="462" spans="1:12" x14ac:dyDescent="0.25">
      <c r="A462" s="2" t="str">
        <f t="shared" si="152"/>
        <v>IDResidentialParent-Ancillary HPWHEvent Non-Performance Rate</v>
      </c>
      <c r="B462" t="s">
        <v>152</v>
      </c>
      <c r="C462" t="s">
        <v>13</v>
      </c>
      <c r="D462" t="s">
        <v>575</v>
      </c>
      <c r="E462" t="s">
        <v>11</v>
      </c>
      <c r="F462" t="s">
        <v>12</v>
      </c>
      <c r="G462" s="396">
        <f t="shared" ca="1" si="153"/>
        <v>0</v>
      </c>
      <c r="H462" s="33" t="str">
        <f t="shared" ca="1" si="151"/>
        <v>Ability for customers to easily override event- using 3% as placeholder</v>
      </c>
      <c r="I462" s="38"/>
      <c r="J462" s="39">
        <v>1</v>
      </c>
      <c r="K462" s="20" t="str">
        <f t="shared" si="149"/>
        <v>ResidentialEvent Non-Performance Rate</v>
      </c>
      <c r="L462" s="20" t="str">
        <f t="shared" si="150"/>
        <v>Market PotentialID</v>
      </c>
    </row>
    <row r="463" spans="1:12" x14ac:dyDescent="0.25">
      <c r="A463" s="2" t="str">
        <f t="shared" si="152"/>
        <v>IDResidentialParent-Ancillary HPWHPer Customer Summer Peak Reduction (kW)</v>
      </c>
      <c r="B463" t="s">
        <v>152</v>
      </c>
      <c r="C463" t="s">
        <v>13</v>
      </c>
      <c r="D463" t="s">
        <v>575</v>
      </c>
      <c r="E463" t="s">
        <v>20</v>
      </c>
      <c r="F463" t="s">
        <v>91</v>
      </c>
      <c r="G463" s="57">
        <f t="shared" ca="1" si="153"/>
        <v>0</v>
      </c>
      <c r="H463" s="33" t="str">
        <f t="shared" ca="1" si="151"/>
        <v>BPA 2018 CTA-2045 Water Heater Demonstration Report- Summer PM impact, derated to align with WH  peak load from EE study</v>
      </c>
      <c r="I463" s="38"/>
      <c r="J463" s="39">
        <v>1</v>
      </c>
      <c r="K463" s="20" t="str">
        <f t="shared" si="149"/>
        <v>ResidentialPer Customer Summer Peak Reduction (kW)</v>
      </c>
      <c r="L463" s="20" t="str">
        <f t="shared" si="150"/>
        <v>Market PotentialID</v>
      </c>
    </row>
    <row r="464" spans="1:12" x14ac:dyDescent="0.25">
      <c r="A464" s="2" t="str">
        <f t="shared" si="152"/>
        <v>IDResidentialParent-Ancillary HPWHPer Customer Summer Peak Reduction (%)</v>
      </c>
      <c r="B464" t="s">
        <v>152</v>
      </c>
      <c r="C464" t="s">
        <v>13</v>
      </c>
      <c r="D464" t="s">
        <v>575</v>
      </c>
      <c r="E464" t="s">
        <v>18</v>
      </c>
      <c r="F464" t="s">
        <v>19</v>
      </c>
      <c r="G464" s="396">
        <f t="shared" ca="1" si="153"/>
        <v>0</v>
      </c>
      <c r="H464" s="33">
        <f t="shared" ca="1" si="151"/>
        <v>0</v>
      </c>
      <c r="I464" s="38"/>
      <c r="J464" s="39">
        <v>1</v>
      </c>
      <c r="K464" s="20" t="str">
        <f t="shared" si="149"/>
        <v>ResidentialPer Customer Summer Peak Reduction (%)</v>
      </c>
      <c r="L464" s="20" t="str">
        <f t="shared" si="150"/>
        <v>Market PotentialID</v>
      </c>
    </row>
    <row r="465" spans="1:12" x14ac:dyDescent="0.25">
      <c r="A465" s="2" t="str">
        <f t="shared" si="152"/>
        <v>IDResidentialParent-Ancillary HPWHPer Customer Winter Peak Reduction (kW)</v>
      </c>
      <c r="B465" t="s">
        <v>152</v>
      </c>
      <c r="C465" t="s">
        <v>13</v>
      </c>
      <c r="D465" t="s">
        <v>575</v>
      </c>
      <c r="E465" t="s">
        <v>22</v>
      </c>
      <c r="F465" t="s">
        <v>91</v>
      </c>
      <c r="G465" s="57">
        <f t="shared" ca="1" si="153"/>
        <v>0</v>
      </c>
      <c r="H465" s="33" t="str">
        <f t="shared" ca="1" si="151"/>
        <v>BPA 2018 CTA-2045 Water Heater Demonstration Report- Summer PM impact, derated to align with WH  peak load from EE study</v>
      </c>
      <c r="I465" s="38"/>
      <c r="J465" s="39">
        <v>1</v>
      </c>
      <c r="K465" s="20" t="str">
        <f t="shared" si="149"/>
        <v>ResidentialPer Customer Winter Peak Reduction (kW)</v>
      </c>
      <c r="L465" s="20" t="str">
        <f t="shared" si="150"/>
        <v>Market PotentialID</v>
      </c>
    </row>
    <row r="466" spans="1:12" x14ac:dyDescent="0.25">
      <c r="A466" s="2" t="str">
        <f t="shared" si="152"/>
        <v>IDResidentialParent-Ancillary HPWHPer Customer Winter Peak Reduction (%)</v>
      </c>
      <c r="B466" t="s">
        <v>152</v>
      </c>
      <c r="C466" t="s">
        <v>13</v>
      </c>
      <c r="D466" t="s">
        <v>575</v>
      </c>
      <c r="E466" t="s">
        <v>21</v>
      </c>
      <c r="F466" t="s">
        <v>19</v>
      </c>
      <c r="G466" s="396">
        <f t="shared" ca="1" si="153"/>
        <v>0</v>
      </c>
      <c r="H466" s="33">
        <f t="shared" ca="1" si="151"/>
        <v>0</v>
      </c>
      <c r="I466" s="38"/>
      <c r="J466" s="39">
        <v>1</v>
      </c>
      <c r="K466" s="20" t="str">
        <f t="shared" si="149"/>
        <v>ResidentialPer Customer Winter Peak Reduction (%)</v>
      </c>
      <c r="L466" s="20" t="str">
        <f t="shared" si="150"/>
        <v>Market PotentialID</v>
      </c>
    </row>
    <row r="467" spans="1:12" x14ac:dyDescent="0.25">
      <c r="A467" s="2" t="str">
        <f t="shared" si="152"/>
        <v>IDGeneral ServiceParent-Ancillary HPWHEvent Non-Performance Rate</v>
      </c>
      <c r="B467" t="s">
        <v>152</v>
      </c>
      <c r="C467" t="s">
        <v>232</v>
      </c>
      <c r="D467" t="s">
        <v>575</v>
      </c>
      <c r="E467" t="s">
        <v>11</v>
      </c>
      <c r="F467" t="s">
        <v>12</v>
      </c>
      <c r="G467" s="396">
        <f t="shared" ca="1" si="153"/>
        <v>0</v>
      </c>
      <c r="H467" s="33">
        <f t="shared" ca="1" si="151"/>
        <v>0</v>
      </c>
      <c r="I467" s="38"/>
      <c r="J467" s="39">
        <v>1</v>
      </c>
      <c r="K467" s="20" t="str">
        <f t="shared" si="149"/>
        <v>General ServiceEvent Non-Performance Rate</v>
      </c>
      <c r="L467" s="20" t="str">
        <f t="shared" si="150"/>
        <v>Market PotentialID</v>
      </c>
    </row>
    <row r="468" spans="1:12" x14ac:dyDescent="0.25">
      <c r="A468" s="2" t="str">
        <f t="shared" si="152"/>
        <v>IDGeneral ServiceParent-Ancillary HPWHPer Customer Summer Peak Reduction (kW)</v>
      </c>
      <c r="B468" t="s">
        <v>152</v>
      </c>
      <c r="C468" t="s">
        <v>232</v>
      </c>
      <c r="D468" t="s">
        <v>575</v>
      </c>
      <c r="E468" t="s">
        <v>20</v>
      </c>
      <c r="F468" t="s">
        <v>91</v>
      </c>
      <c r="G468" s="57">
        <f t="shared" ca="1" si="153"/>
        <v>0</v>
      </c>
      <c r="H468" s="33" t="str">
        <f t="shared" ca="1" si="151"/>
        <v>NWPC Electric Resistance Grid-Ready Summer/Winter Impact- General service used 2.5x of res</v>
      </c>
      <c r="I468" s="38"/>
      <c r="J468" s="39">
        <v>1</v>
      </c>
      <c r="K468" s="20" t="str">
        <f t="shared" si="149"/>
        <v>General ServicePer Customer Summer Peak Reduction (kW)</v>
      </c>
      <c r="L468" s="20" t="str">
        <f t="shared" si="150"/>
        <v>Market PotentialID</v>
      </c>
    </row>
    <row r="469" spans="1:12" x14ac:dyDescent="0.25">
      <c r="A469" s="2" t="str">
        <f t="shared" si="152"/>
        <v>IDGeneral ServiceParent-Ancillary HPWHPer Customer Summer Peak Reduction (%)</v>
      </c>
      <c r="B469" t="s">
        <v>152</v>
      </c>
      <c r="C469" t="s">
        <v>232</v>
      </c>
      <c r="D469" t="s">
        <v>575</v>
      </c>
      <c r="E469" t="s">
        <v>18</v>
      </c>
      <c r="F469" t="s">
        <v>19</v>
      </c>
      <c r="G469" s="396">
        <f t="shared" ca="1" si="153"/>
        <v>0</v>
      </c>
      <c r="H469" s="33">
        <f t="shared" ca="1" si="151"/>
        <v>0</v>
      </c>
      <c r="I469" s="38"/>
      <c r="J469" s="39">
        <v>1</v>
      </c>
      <c r="K469" s="20" t="str">
        <f t="shared" si="149"/>
        <v>General ServicePer Customer Summer Peak Reduction (%)</v>
      </c>
      <c r="L469" s="20" t="str">
        <f t="shared" si="150"/>
        <v>Market PotentialID</v>
      </c>
    </row>
    <row r="470" spans="1:12" x14ac:dyDescent="0.25">
      <c r="A470" s="2" t="str">
        <f t="shared" si="152"/>
        <v>IDGeneral ServiceParent-Ancillary HPWHPer Customer Winter Peak Reduction (kW)</v>
      </c>
      <c r="B470" t="s">
        <v>152</v>
      </c>
      <c r="C470" t="s">
        <v>232</v>
      </c>
      <c r="D470" t="s">
        <v>575</v>
      </c>
      <c r="E470" t="s">
        <v>22</v>
      </c>
      <c r="F470" t="s">
        <v>91</v>
      </c>
      <c r="G470" s="57">
        <f t="shared" ca="1" si="153"/>
        <v>0</v>
      </c>
      <c r="H470" s="33" t="str">
        <f t="shared" ca="1" si="151"/>
        <v>NWPC Electric Resistance Grid-Ready Summer/Winter Impact- General service used 2.5x of res</v>
      </c>
      <c r="I470" s="38"/>
      <c r="J470" s="39">
        <v>1</v>
      </c>
      <c r="K470" s="20" t="str">
        <f t="shared" si="149"/>
        <v>General ServicePer Customer Winter Peak Reduction (kW)</v>
      </c>
      <c r="L470" s="20" t="str">
        <f t="shared" si="150"/>
        <v>Market PotentialID</v>
      </c>
    </row>
    <row r="471" spans="1:12" x14ac:dyDescent="0.25">
      <c r="A471" s="2" t="str">
        <f t="shared" si="152"/>
        <v>IDGeneral ServiceParent-Ancillary HPWHPer Customer Winter Peak Reduction (%)</v>
      </c>
      <c r="B471" t="s">
        <v>152</v>
      </c>
      <c r="C471" t="s">
        <v>232</v>
      </c>
      <c r="D471" t="s">
        <v>575</v>
      </c>
      <c r="E471" t="s">
        <v>21</v>
      </c>
      <c r="F471" t="s">
        <v>19</v>
      </c>
      <c r="G471" s="396">
        <f t="shared" ca="1" si="153"/>
        <v>0</v>
      </c>
      <c r="H471" s="33">
        <f t="shared" ca="1" si="151"/>
        <v>0</v>
      </c>
      <c r="I471" s="38"/>
      <c r="J471" s="39">
        <v>1</v>
      </c>
      <c r="K471" s="20" t="str">
        <f t="shared" si="149"/>
        <v>General ServicePer Customer Winter Peak Reduction (%)</v>
      </c>
      <c r="L471" s="20" t="str">
        <f t="shared" si="150"/>
        <v>Market PotentialID</v>
      </c>
    </row>
    <row r="472" spans="1:12" x14ac:dyDescent="0.25">
      <c r="A472" s="2" t="str">
        <f t="shared" si="152"/>
        <v>IDResidentialPilot-CTA-2045 ERWHEvent Non-Performance Rate</v>
      </c>
      <c r="B472" t="s">
        <v>152</v>
      </c>
      <c r="C472" t="s">
        <v>13</v>
      </c>
      <c r="D472" t="s">
        <v>577</v>
      </c>
      <c r="E472" t="s">
        <v>11</v>
      </c>
      <c r="F472" t="s">
        <v>12</v>
      </c>
      <c r="G472" s="396">
        <f t="shared" ca="1" si="153"/>
        <v>0</v>
      </c>
      <c r="H472" s="33" t="str">
        <f t="shared" ca="1" si="151"/>
        <v>Ability for customers to easily override event- using 3% as placeholder</v>
      </c>
      <c r="I472" s="38"/>
      <c r="J472" s="39">
        <v>1</v>
      </c>
      <c r="K472" s="20" t="str">
        <f t="shared" si="149"/>
        <v>ResidentialEvent Non-Performance Rate</v>
      </c>
      <c r="L472" s="20" t="str">
        <f t="shared" si="150"/>
        <v>Market PotentialID</v>
      </c>
    </row>
    <row r="473" spans="1:12" x14ac:dyDescent="0.25">
      <c r="A473" s="2" t="str">
        <f t="shared" si="152"/>
        <v>IDResidentialPilot-CTA-2045 ERWHPer Customer Summer Peak Reduction (kW)</v>
      </c>
      <c r="B473" t="s">
        <v>152</v>
      </c>
      <c r="C473" t="s">
        <v>13</v>
      </c>
      <c r="D473" t="s">
        <v>577</v>
      </c>
      <c r="E473" t="s">
        <v>20</v>
      </c>
      <c r="F473" t="s">
        <v>91</v>
      </c>
      <c r="G473" s="57">
        <f t="shared" ca="1" si="153"/>
        <v>0</v>
      </c>
      <c r="H473" s="33" t="str">
        <f t="shared" ca="1" si="151"/>
        <v>BPA 2018 CTA-2045 Water Heater Demonstration Report- Summer PM impact, derated to align with WH proportion of peak load from EE study</v>
      </c>
      <c r="I473" s="38"/>
      <c r="J473" s="39">
        <v>1</v>
      </c>
      <c r="K473" s="20" t="str">
        <f t="shared" si="149"/>
        <v>ResidentialPer Customer Summer Peak Reduction (kW)</v>
      </c>
      <c r="L473" s="20" t="str">
        <f t="shared" si="150"/>
        <v>Market PotentialID</v>
      </c>
    </row>
    <row r="474" spans="1:12" x14ac:dyDescent="0.25">
      <c r="A474" s="2" t="str">
        <f t="shared" si="152"/>
        <v>IDResidentialPilot-CTA-2045 ERWHPer Customer Summer Peak Reduction (%)</v>
      </c>
      <c r="B474" t="s">
        <v>152</v>
      </c>
      <c r="C474" t="s">
        <v>13</v>
      </c>
      <c r="D474" t="s">
        <v>577</v>
      </c>
      <c r="E474" t="s">
        <v>18</v>
      </c>
      <c r="F474" t="s">
        <v>19</v>
      </c>
      <c r="G474" s="396">
        <f t="shared" ca="1" si="153"/>
        <v>0</v>
      </c>
      <c r="H474" s="33">
        <f t="shared" ca="1" si="151"/>
        <v>0</v>
      </c>
      <c r="I474" s="38"/>
      <c r="J474" s="39">
        <v>1</v>
      </c>
      <c r="K474" s="20" t="str">
        <f t="shared" si="149"/>
        <v>ResidentialPer Customer Summer Peak Reduction (%)</v>
      </c>
      <c r="L474" s="20" t="str">
        <f t="shared" si="150"/>
        <v>Market PotentialID</v>
      </c>
    </row>
    <row r="475" spans="1:12" x14ac:dyDescent="0.25">
      <c r="A475" s="2" t="str">
        <f t="shared" si="152"/>
        <v>IDResidentialPilot-CTA-2045 ERWHPer Customer Winter Peak Reduction (kW)</v>
      </c>
      <c r="B475" t="s">
        <v>152</v>
      </c>
      <c r="C475" t="s">
        <v>13</v>
      </c>
      <c r="D475" t="s">
        <v>577</v>
      </c>
      <c r="E475" t="s">
        <v>22</v>
      </c>
      <c r="F475" t="s">
        <v>91</v>
      </c>
      <c r="G475" s="57">
        <f t="shared" ca="1" si="153"/>
        <v>0</v>
      </c>
      <c r="H475" s="33" t="str">
        <f t="shared" ca="1" si="151"/>
        <v>BPA 2018 CTA-2045 Water Heater Demonstration Report- Winter AM impact, derated to align with WH proportion of peak load from EE study</v>
      </c>
      <c r="I475" s="38"/>
      <c r="J475" s="39">
        <v>1</v>
      </c>
      <c r="K475" s="20" t="str">
        <f t="shared" si="149"/>
        <v>ResidentialPer Customer Winter Peak Reduction (kW)</v>
      </c>
      <c r="L475" s="20" t="str">
        <f t="shared" si="150"/>
        <v>Market PotentialID</v>
      </c>
    </row>
    <row r="476" spans="1:12" x14ac:dyDescent="0.25">
      <c r="A476" s="2" t="str">
        <f t="shared" si="152"/>
        <v>IDResidentialPilot-CTA-2045 ERWHPer Customer Winter Peak Reduction (%)</v>
      </c>
      <c r="B476" t="s">
        <v>152</v>
      </c>
      <c r="C476" t="s">
        <v>13</v>
      </c>
      <c r="D476" t="s">
        <v>577</v>
      </c>
      <c r="E476" t="s">
        <v>21</v>
      </c>
      <c r="F476" t="s">
        <v>19</v>
      </c>
      <c r="G476" s="396">
        <f t="shared" ca="1" si="153"/>
        <v>0</v>
      </c>
      <c r="H476" s="33">
        <f t="shared" ca="1" si="151"/>
        <v>0</v>
      </c>
      <c r="I476" s="38"/>
      <c r="J476" s="39">
        <v>1</v>
      </c>
      <c r="K476" s="20" t="str">
        <f t="shared" si="149"/>
        <v>ResidentialPer Customer Winter Peak Reduction (%)</v>
      </c>
      <c r="L476" s="20" t="str">
        <f t="shared" si="150"/>
        <v>Market PotentialID</v>
      </c>
    </row>
    <row r="477" spans="1:12" x14ac:dyDescent="0.25">
      <c r="A477" s="2" t="str">
        <f t="shared" si="152"/>
        <v>IDGeneral ServicePilot-CTA-2045 ERWHEvent Non-Performance Rate</v>
      </c>
      <c r="B477" t="s">
        <v>152</v>
      </c>
      <c r="C477" t="s">
        <v>232</v>
      </c>
      <c r="D477" t="s">
        <v>577</v>
      </c>
      <c r="E477" t="s">
        <v>11</v>
      </c>
      <c r="F477" t="s">
        <v>12</v>
      </c>
      <c r="G477" s="396">
        <f t="shared" ca="1" si="153"/>
        <v>0</v>
      </c>
      <c r="H477" s="33">
        <f t="shared" ca="1" si="151"/>
        <v>0</v>
      </c>
      <c r="I477" s="38"/>
      <c r="J477" s="39">
        <v>1</v>
      </c>
      <c r="K477" s="20" t="str">
        <f t="shared" si="149"/>
        <v>General ServiceEvent Non-Performance Rate</v>
      </c>
      <c r="L477" s="20" t="str">
        <f t="shared" si="150"/>
        <v>Market PotentialID</v>
      </c>
    </row>
    <row r="478" spans="1:12" x14ac:dyDescent="0.25">
      <c r="A478" s="2" t="str">
        <f t="shared" si="152"/>
        <v>IDGeneral ServicePilot-CTA-2045 ERWHPer Customer Summer Peak Reduction (kW)</v>
      </c>
      <c r="B478" t="s">
        <v>152</v>
      </c>
      <c r="C478" t="s">
        <v>232</v>
      </c>
      <c r="D478" t="s">
        <v>577</v>
      </c>
      <c r="E478" t="s">
        <v>20</v>
      </c>
      <c r="F478" t="s">
        <v>91</v>
      </c>
      <c r="G478" s="57">
        <f t="shared" ca="1" si="153"/>
        <v>0</v>
      </c>
      <c r="H478" s="33" t="str">
        <f t="shared" ca="1" si="151"/>
        <v>NWPC Electric Resistance Grid-Ready Summer/Winter Impact- General service used 2.5x of res</v>
      </c>
      <c r="I478" s="38"/>
      <c r="J478" s="39">
        <v>1</v>
      </c>
      <c r="K478" s="20" t="str">
        <f t="shared" si="149"/>
        <v>General ServicePer Customer Summer Peak Reduction (kW)</v>
      </c>
      <c r="L478" s="20" t="str">
        <f t="shared" si="150"/>
        <v>Market PotentialID</v>
      </c>
    </row>
    <row r="479" spans="1:12" x14ac:dyDescent="0.25">
      <c r="A479" s="2" t="str">
        <f t="shared" si="152"/>
        <v>IDGeneral ServicePilot-CTA-2045 ERWHPer Customer Summer Peak Reduction (%)</v>
      </c>
      <c r="B479" t="s">
        <v>152</v>
      </c>
      <c r="C479" t="s">
        <v>232</v>
      </c>
      <c r="D479" t="s">
        <v>577</v>
      </c>
      <c r="E479" t="s">
        <v>18</v>
      </c>
      <c r="F479" t="s">
        <v>19</v>
      </c>
      <c r="G479" s="396">
        <f t="shared" ca="1" si="153"/>
        <v>0</v>
      </c>
      <c r="H479" s="33">
        <f t="shared" ca="1" si="151"/>
        <v>0</v>
      </c>
      <c r="I479" s="38"/>
      <c r="J479" s="39">
        <v>1</v>
      </c>
      <c r="K479" s="20" t="str">
        <f t="shared" si="149"/>
        <v>General ServicePer Customer Summer Peak Reduction (%)</v>
      </c>
      <c r="L479" s="20" t="str">
        <f t="shared" si="150"/>
        <v>Market PotentialID</v>
      </c>
    </row>
    <row r="480" spans="1:12" x14ac:dyDescent="0.25">
      <c r="A480" s="2" t="str">
        <f t="shared" si="152"/>
        <v>IDGeneral ServicePilot-CTA-2045 ERWHPer Customer Winter Peak Reduction (kW)</v>
      </c>
      <c r="B480" t="s">
        <v>152</v>
      </c>
      <c r="C480" t="s">
        <v>232</v>
      </c>
      <c r="D480" t="s">
        <v>577</v>
      </c>
      <c r="E480" t="s">
        <v>22</v>
      </c>
      <c r="F480" t="s">
        <v>91</v>
      </c>
      <c r="G480" s="57">
        <f t="shared" ca="1" si="153"/>
        <v>0</v>
      </c>
      <c r="H480" s="33" t="str">
        <f t="shared" ca="1" si="151"/>
        <v>NWPC Electric Resistance Grid-Ready Summer/Winter Impact- General service used 2.5x of res</v>
      </c>
      <c r="I480" s="38"/>
      <c r="J480" s="39">
        <v>1</v>
      </c>
      <c r="K480" s="20" t="str">
        <f t="shared" si="149"/>
        <v>General ServicePer Customer Winter Peak Reduction (kW)</v>
      </c>
      <c r="L480" s="20" t="str">
        <f t="shared" si="150"/>
        <v>Market PotentialID</v>
      </c>
    </row>
    <row r="481" spans="1:12" x14ac:dyDescent="0.25">
      <c r="A481" s="2" t="str">
        <f t="shared" si="152"/>
        <v>IDGeneral ServicePilot-CTA-2045 ERWHPer Customer Winter Peak Reduction (%)</v>
      </c>
      <c r="B481" t="s">
        <v>152</v>
      </c>
      <c r="C481" t="s">
        <v>232</v>
      </c>
      <c r="D481" t="s">
        <v>577</v>
      </c>
      <c r="E481" t="s">
        <v>21</v>
      </c>
      <c r="F481" t="s">
        <v>19</v>
      </c>
      <c r="G481" s="396">
        <f t="shared" ca="1" si="153"/>
        <v>0</v>
      </c>
      <c r="H481" s="33">
        <f t="shared" ca="1" si="151"/>
        <v>0</v>
      </c>
      <c r="I481" s="38"/>
      <c r="J481" s="39">
        <v>1</v>
      </c>
      <c r="K481" s="20" t="str">
        <f t="shared" ref="K481:K554" si="154">C481&amp;E481</f>
        <v>General ServicePer Customer Winter Peak Reduction (%)</v>
      </c>
      <c r="L481" s="20" t="str">
        <f t="shared" ref="L481:L554" si="155">$G$1&amp;B481</f>
        <v>Market PotentialID</v>
      </c>
    </row>
    <row r="482" spans="1:12" x14ac:dyDescent="0.25">
      <c r="A482" s="2" t="str">
        <f t="shared" si="152"/>
        <v>IDResidentialParent-CTA-2045 ERWHEvent Non-Performance Rate</v>
      </c>
      <c r="B482" t="s">
        <v>152</v>
      </c>
      <c r="C482" t="s">
        <v>13</v>
      </c>
      <c r="D482" t="s">
        <v>574</v>
      </c>
      <c r="E482" t="s">
        <v>11</v>
      </c>
      <c r="F482" t="s">
        <v>12</v>
      </c>
      <c r="G482" s="396">
        <f t="shared" ca="1" si="153"/>
        <v>0</v>
      </c>
      <c r="H482" s="33" t="str">
        <f t="shared" ca="1" si="151"/>
        <v>Ability for customers to easily override event- using 3% as placeholder</v>
      </c>
      <c r="I482" s="38"/>
      <c r="J482" s="39">
        <v>1</v>
      </c>
      <c r="K482" s="20" t="str">
        <f t="shared" si="154"/>
        <v>ResidentialEvent Non-Performance Rate</v>
      </c>
      <c r="L482" s="20" t="str">
        <f t="shared" si="155"/>
        <v>Market PotentialID</v>
      </c>
    </row>
    <row r="483" spans="1:12" x14ac:dyDescent="0.25">
      <c r="A483" s="2" t="str">
        <f t="shared" si="152"/>
        <v>IDResidentialParent-CTA-2045 ERWHPer Customer Summer Peak Reduction (kW)</v>
      </c>
      <c r="B483" t="s">
        <v>152</v>
      </c>
      <c r="C483" t="s">
        <v>13</v>
      </c>
      <c r="D483" t="s">
        <v>574</v>
      </c>
      <c r="E483" t="s">
        <v>20</v>
      </c>
      <c r="F483" t="s">
        <v>91</v>
      </c>
      <c r="G483" s="57">
        <f t="shared" ca="1" si="153"/>
        <v>0</v>
      </c>
      <c r="H483" s="33" t="str">
        <f t="shared" ca="1" si="151"/>
        <v>BPA 2018 CTA-2045 Water Heater Demonstration Report- Summer PM impact, derated to align with WH proportion of peak load from EE study</v>
      </c>
      <c r="I483" s="38"/>
      <c r="J483" s="39">
        <v>1</v>
      </c>
      <c r="K483" s="20" t="str">
        <f t="shared" si="154"/>
        <v>ResidentialPer Customer Summer Peak Reduction (kW)</v>
      </c>
      <c r="L483" s="20" t="str">
        <f t="shared" si="155"/>
        <v>Market PotentialID</v>
      </c>
    </row>
    <row r="484" spans="1:12" x14ac:dyDescent="0.25">
      <c r="A484" s="2" t="str">
        <f t="shared" si="152"/>
        <v>IDResidentialParent-CTA-2045 ERWHPer Customer Summer Peak Reduction (%)</v>
      </c>
      <c r="B484" t="s">
        <v>152</v>
      </c>
      <c r="C484" t="s">
        <v>13</v>
      </c>
      <c r="D484" t="s">
        <v>574</v>
      </c>
      <c r="E484" t="s">
        <v>18</v>
      </c>
      <c r="F484" t="s">
        <v>19</v>
      </c>
      <c r="G484" s="396">
        <f t="shared" ca="1" si="153"/>
        <v>0</v>
      </c>
      <c r="H484" s="33">
        <f t="shared" ca="1" si="151"/>
        <v>0</v>
      </c>
      <c r="I484" s="38"/>
      <c r="J484" s="39">
        <v>1</v>
      </c>
      <c r="K484" s="20" t="str">
        <f t="shared" si="154"/>
        <v>ResidentialPer Customer Summer Peak Reduction (%)</v>
      </c>
      <c r="L484" s="20" t="str">
        <f t="shared" si="155"/>
        <v>Market PotentialID</v>
      </c>
    </row>
    <row r="485" spans="1:12" x14ac:dyDescent="0.25">
      <c r="A485" s="2" t="str">
        <f t="shared" si="152"/>
        <v>IDResidentialParent-CTA-2045 ERWHPer Customer Winter Peak Reduction (kW)</v>
      </c>
      <c r="B485" t="s">
        <v>152</v>
      </c>
      <c r="C485" t="s">
        <v>13</v>
      </c>
      <c r="D485" t="s">
        <v>574</v>
      </c>
      <c r="E485" t="s">
        <v>22</v>
      </c>
      <c r="F485" t="s">
        <v>91</v>
      </c>
      <c r="G485" s="57">
        <f t="shared" ca="1" si="153"/>
        <v>0</v>
      </c>
      <c r="H485" s="33" t="str">
        <f t="shared" ca="1" si="151"/>
        <v>BPA 2018 CTA-2045 Water Heater Demonstration Report- Winter AM impact, derated to align with WH proportion of peak load from EE study</v>
      </c>
      <c r="I485" s="38"/>
      <c r="J485" s="39">
        <v>1</v>
      </c>
      <c r="K485" s="20" t="str">
        <f t="shared" si="154"/>
        <v>ResidentialPer Customer Winter Peak Reduction (kW)</v>
      </c>
      <c r="L485" s="20" t="str">
        <f t="shared" si="155"/>
        <v>Market PotentialID</v>
      </c>
    </row>
    <row r="486" spans="1:12" x14ac:dyDescent="0.25">
      <c r="A486" s="2" t="str">
        <f t="shared" si="152"/>
        <v>IDResidentialParent-CTA-2045 ERWHPer Customer Winter Peak Reduction (%)</v>
      </c>
      <c r="B486" t="s">
        <v>152</v>
      </c>
      <c r="C486" t="s">
        <v>13</v>
      </c>
      <c r="D486" t="s">
        <v>574</v>
      </c>
      <c r="E486" t="s">
        <v>21</v>
      </c>
      <c r="F486" t="s">
        <v>19</v>
      </c>
      <c r="G486" s="396">
        <f t="shared" ca="1" si="153"/>
        <v>0</v>
      </c>
      <c r="H486" s="33">
        <f t="shared" ca="1" si="151"/>
        <v>0</v>
      </c>
      <c r="I486" s="38"/>
      <c r="J486" s="39">
        <v>1</v>
      </c>
      <c r="K486" s="20" t="str">
        <f t="shared" si="154"/>
        <v>ResidentialPer Customer Winter Peak Reduction (%)</v>
      </c>
      <c r="L486" s="20" t="str">
        <f t="shared" si="155"/>
        <v>Market PotentialID</v>
      </c>
    </row>
    <row r="487" spans="1:12" x14ac:dyDescent="0.25">
      <c r="A487" s="2" t="str">
        <f t="shared" si="152"/>
        <v>IDGeneral ServiceParent-CTA-2045 ERWHEvent Non-Performance Rate</v>
      </c>
      <c r="B487" t="s">
        <v>152</v>
      </c>
      <c r="C487" t="s">
        <v>232</v>
      </c>
      <c r="D487" t="s">
        <v>574</v>
      </c>
      <c r="E487" t="s">
        <v>11</v>
      </c>
      <c r="F487" t="s">
        <v>12</v>
      </c>
      <c r="G487" s="396">
        <f t="shared" ca="1" si="153"/>
        <v>0</v>
      </c>
      <c r="H487" s="33">
        <f t="shared" ca="1" si="151"/>
        <v>0</v>
      </c>
      <c r="I487" s="38"/>
      <c r="J487" s="39">
        <v>1</v>
      </c>
      <c r="K487" s="20" t="str">
        <f t="shared" si="154"/>
        <v>General ServiceEvent Non-Performance Rate</v>
      </c>
      <c r="L487" s="20" t="str">
        <f t="shared" si="155"/>
        <v>Market PotentialID</v>
      </c>
    </row>
    <row r="488" spans="1:12" x14ac:dyDescent="0.25">
      <c r="A488" s="2" t="str">
        <f t="shared" si="152"/>
        <v>IDGeneral ServiceParent-CTA-2045 ERWHPer Customer Summer Peak Reduction (kW)</v>
      </c>
      <c r="B488" t="s">
        <v>152</v>
      </c>
      <c r="C488" t="s">
        <v>232</v>
      </c>
      <c r="D488" t="s">
        <v>574</v>
      </c>
      <c r="E488" t="s">
        <v>20</v>
      </c>
      <c r="F488" t="s">
        <v>91</v>
      </c>
      <c r="G488" s="57">
        <f t="shared" ca="1" si="153"/>
        <v>0</v>
      </c>
      <c r="H488" s="33" t="str">
        <f t="shared" ca="1" si="151"/>
        <v>NWPC Electric Resistance Grid-Ready Summer/Winter Impact- General service used 2.5x of res</v>
      </c>
      <c r="I488" s="38"/>
      <c r="J488" s="39">
        <v>1</v>
      </c>
      <c r="K488" s="20" t="str">
        <f t="shared" si="154"/>
        <v>General ServicePer Customer Summer Peak Reduction (kW)</v>
      </c>
      <c r="L488" s="20" t="str">
        <f t="shared" si="155"/>
        <v>Market PotentialID</v>
      </c>
    </row>
    <row r="489" spans="1:12" x14ac:dyDescent="0.25">
      <c r="A489" s="2" t="str">
        <f t="shared" si="152"/>
        <v>IDGeneral ServiceParent-CTA-2045 ERWHPer Customer Summer Peak Reduction (%)</v>
      </c>
      <c r="B489" t="s">
        <v>152</v>
      </c>
      <c r="C489" t="s">
        <v>232</v>
      </c>
      <c r="D489" t="s">
        <v>574</v>
      </c>
      <c r="E489" t="s">
        <v>18</v>
      </c>
      <c r="F489" t="s">
        <v>19</v>
      </c>
      <c r="G489" s="396">
        <f t="shared" ca="1" si="153"/>
        <v>0</v>
      </c>
      <c r="H489" s="33">
        <f t="shared" ca="1" si="151"/>
        <v>0</v>
      </c>
      <c r="I489" s="38"/>
      <c r="J489" s="39">
        <v>1</v>
      </c>
      <c r="K489" s="20" t="str">
        <f t="shared" si="154"/>
        <v>General ServicePer Customer Summer Peak Reduction (%)</v>
      </c>
      <c r="L489" s="20" t="str">
        <f t="shared" si="155"/>
        <v>Market PotentialID</v>
      </c>
    </row>
    <row r="490" spans="1:12" x14ac:dyDescent="0.25">
      <c r="A490" s="2" t="str">
        <f t="shared" si="152"/>
        <v>IDGeneral ServiceParent-CTA-2045 ERWHPer Customer Winter Peak Reduction (kW)</v>
      </c>
      <c r="B490" t="s">
        <v>152</v>
      </c>
      <c r="C490" t="s">
        <v>232</v>
      </c>
      <c r="D490" t="s">
        <v>574</v>
      </c>
      <c r="E490" t="s">
        <v>22</v>
      </c>
      <c r="F490" t="s">
        <v>91</v>
      </c>
      <c r="G490" s="57">
        <f t="shared" ca="1" si="153"/>
        <v>0</v>
      </c>
      <c r="H490" s="33" t="str">
        <f t="shared" ca="1" si="151"/>
        <v>NWPC Electric Resistance Grid-Ready Summer/Winter Impact- General service used 2.5x of res</v>
      </c>
      <c r="I490" s="38"/>
      <c r="J490" s="39">
        <v>1</v>
      </c>
      <c r="K490" s="20" t="str">
        <f t="shared" si="154"/>
        <v>General ServicePer Customer Winter Peak Reduction (kW)</v>
      </c>
      <c r="L490" s="20" t="str">
        <f t="shared" si="155"/>
        <v>Market PotentialID</v>
      </c>
    </row>
    <row r="491" spans="1:12" x14ac:dyDescent="0.25">
      <c r="A491" s="2" t="str">
        <f t="shared" si="152"/>
        <v>IDGeneral ServiceParent-CTA-2045 ERWHPer Customer Winter Peak Reduction (%)</v>
      </c>
      <c r="B491" t="s">
        <v>152</v>
      </c>
      <c r="C491" t="s">
        <v>232</v>
      </c>
      <c r="D491" t="s">
        <v>574</v>
      </c>
      <c r="E491" t="s">
        <v>21</v>
      </c>
      <c r="F491" t="s">
        <v>19</v>
      </c>
      <c r="G491" s="396">
        <f t="shared" ca="1" si="153"/>
        <v>0</v>
      </c>
      <c r="H491" s="33">
        <f t="shared" ca="1" si="151"/>
        <v>0</v>
      </c>
      <c r="I491" s="38"/>
      <c r="J491" s="39">
        <v>1</v>
      </c>
      <c r="K491" s="20" t="str">
        <f t="shared" si="154"/>
        <v>General ServicePer Customer Winter Peak Reduction (%)</v>
      </c>
      <c r="L491" s="20" t="str">
        <f t="shared" si="155"/>
        <v>Market PotentialID</v>
      </c>
    </row>
    <row r="492" spans="1:12" x14ac:dyDescent="0.25">
      <c r="A492" s="2" t="str">
        <f t="shared" si="152"/>
        <v>IDResidentialPilot-Ancillary ERWHEvent Non-Performance Rate</v>
      </c>
      <c r="B492" t="s">
        <v>152</v>
      </c>
      <c r="C492" t="s">
        <v>13</v>
      </c>
      <c r="D492" t="s">
        <v>578</v>
      </c>
      <c r="E492" t="s">
        <v>11</v>
      </c>
      <c r="F492" t="s">
        <v>12</v>
      </c>
      <c r="G492" s="396">
        <f t="shared" ca="1" si="153"/>
        <v>0</v>
      </c>
      <c r="H492" s="33" t="str">
        <f t="shared" ca="1" si="151"/>
        <v>Ability for customers to easily override event- using 3% as placeholder</v>
      </c>
      <c r="I492" s="38"/>
      <c r="J492" s="39">
        <v>1</v>
      </c>
      <c r="K492" s="20" t="str">
        <f t="shared" si="154"/>
        <v>ResidentialEvent Non-Performance Rate</v>
      </c>
      <c r="L492" s="20" t="str">
        <f t="shared" si="155"/>
        <v>Market PotentialID</v>
      </c>
    </row>
    <row r="493" spans="1:12" x14ac:dyDescent="0.25">
      <c r="A493" s="2" t="str">
        <f t="shared" si="152"/>
        <v>IDResidentialPilot-Ancillary ERWHPer Customer Summer Peak Reduction (kW)</v>
      </c>
      <c r="B493" t="s">
        <v>152</v>
      </c>
      <c r="C493" t="s">
        <v>13</v>
      </c>
      <c r="D493" t="s">
        <v>578</v>
      </c>
      <c r="E493" t="s">
        <v>20</v>
      </c>
      <c r="F493" t="s">
        <v>91</v>
      </c>
      <c r="G493" s="57">
        <f t="shared" ca="1" si="153"/>
        <v>0</v>
      </c>
      <c r="H493" s="33" t="str">
        <f t="shared" ca="1" si="151"/>
        <v>BPA 2018 CTA-2045 Water Heater Demonstration Report- Summer PM impact, derated to align with WH proportion of peak load from EE study</v>
      </c>
      <c r="I493" s="38"/>
      <c r="J493" s="39">
        <v>1</v>
      </c>
      <c r="K493" s="20" t="str">
        <f t="shared" si="154"/>
        <v>ResidentialPer Customer Summer Peak Reduction (kW)</v>
      </c>
      <c r="L493" s="20" t="str">
        <f t="shared" si="155"/>
        <v>Market PotentialID</v>
      </c>
    </row>
    <row r="494" spans="1:12" x14ac:dyDescent="0.25">
      <c r="A494" s="2" t="str">
        <f t="shared" si="152"/>
        <v>IDResidentialPilot-Ancillary ERWHPer Customer Summer Peak Reduction (%)</v>
      </c>
      <c r="B494" t="s">
        <v>152</v>
      </c>
      <c r="C494" t="s">
        <v>13</v>
      </c>
      <c r="D494" t="s">
        <v>578</v>
      </c>
      <c r="E494" t="s">
        <v>18</v>
      </c>
      <c r="F494" t="s">
        <v>19</v>
      </c>
      <c r="G494" s="396">
        <f t="shared" ca="1" si="153"/>
        <v>0</v>
      </c>
      <c r="H494" s="33">
        <f t="shared" ca="1" si="151"/>
        <v>0</v>
      </c>
      <c r="I494" s="38"/>
      <c r="J494" s="39">
        <v>1</v>
      </c>
      <c r="K494" s="20" t="str">
        <f t="shared" si="154"/>
        <v>ResidentialPer Customer Summer Peak Reduction (%)</v>
      </c>
      <c r="L494" s="20" t="str">
        <f t="shared" si="155"/>
        <v>Market PotentialID</v>
      </c>
    </row>
    <row r="495" spans="1:12" x14ac:dyDescent="0.25">
      <c r="A495" s="2" t="str">
        <f t="shared" si="152"/>
        <v>IDResidentialPilot-Ancillary ERWHPer Customer Winter Peak Reduction (kW)</v>
      </c>
      <c r="B495" t="s">
        <v>152</v>
      </c>
      <c r="C495" t="s">
        <v>13</v>
      </c>
      <c r="D495" t="s">
        <v>578</v>
      </c>
      <c r="E495" t="s">
        <v>22</v>
      </c>
      <c r="F495" t="s">
        <v>91</v>
      </c>
      <c r="G495" s="57">
        <f t="shared" ca="1" si="153"/>
        <v>0</v>
      </c>
      <c r="H495" s="33" t="str">
        <f t="shared" ca="1" si="151"/>
        <v>BPA 2018 CTA-2045 Water Heater Demonstration Report- Winter AM impact, derated to align with WH proportion of peak load from EE study</v>
      </c>
      <c r="I495" s="38"/>
      <c r="J495" s="39">
        <v>1</v>
      </c>
      <c r="K495" s="20" t="str">
        <f t="shared" si="154"/>
        <v>ResidentialPer Customer Winter Peak Reduction (kW)</v>
      </c>
      <c r="L495" s="20" t="str">
        <f t="shared" si="155"/>
        <v>Market PotentialID</v>
      </c>
    </row>
    <row r="496" spans="1:12" x14ac:dyDescent="0.25">
      <c r="A496" s="2" t="str">
        <f t="shared" si="152"/>
        <v>IDResidentialPilot-Ancillary ERWHPer Customer Winter Peak Reduction (%)</v>
      </c>
      <c r="B496" t="s">
        <v>152</v>
      </c>
      <c r="C496" t="s">
        <v>13</v>
      </c>
      <c r="D496" t="s">
        <v>578</v>
      </c>
      <c r="E496" t="s">
        <v>21</v>
      </c>
      <c r="F496" t="s">
        <v>19</v>
      </c>
      <c r="G496" s="396">
        <f t="shared" ca="1" si="153"/>
        <v>0</v>
      </c>
      <c r="H496" s="33">
        <f t="shared" ca="1" si="151"/>
        <v>0</v>
      </c>
      <c r="I496" s="38"/>
      <c r="J496" s="39">
        <v>1</v>
      </c>
      <c r="K496" s="20" t="str">
        <f t="shared" si="154"/>
        <v>ResidentialPer Customer Winter Peak Reduction (%)</v>
      </c>
      <c r="L496" s="20" t="str">
        <f t="shared" si="155"/>
        <v>Market PotentialID</v>
      </c>
    </row>
    <row r="497" spans="1:12" x14ac:dyDescent="0.25">
      <c r="A497" s="2" t="str">
        <f t="shared" si="152"/>
        <v>IDGeneral ServicePilot-Ancillary ERWHEvent Non-Performance Rate</v>
      </c>
      <c r="B497" t="s">
        <v>152</v>
      </c>
      <c r="C497" t="s">
        <v>232</v>
      </c>
      <c r="D497" t="s">
        <v>578</v>
      </c>
      <c r="E497" t="s">
        <v>11</v>
      </c>
      <c r="F497" t="s">
        <v>12</v>
      </c>
      <c r="G497" s="396">
        <f t="shared" ca="1" si="153"/>
        <v>0</v>
      </c>
      <c r="H497" s="33">
        <f t="shared" ca="1" si="151"/>
        <v>0</v>
      </c>
      <c r="I497" s="38"/>
      <c r="J497" s="39">
        <v>1</v>
      </c>
      <c r="K497" s="20" t="str">
        <f t="shared" si="154"/>
        <v>General ServiceEvent Non-Performance Rate</v>
      </c>
      <c r="L497" s="20" t="str">
        <f t="shared" si="155"/>
        <v>Market PotentialID</v>
      </c>
    </row>
    <row r="498" spans="1:12" x14ac:dyDescent="0.25">
      <c r="A498" s="2" t="str">
        <f t="shared" si="152"/>
        <v>IDGeneral ServicePilot-Ancillary ERWHPer Customer Summer Peak Reduction (kW)</v>
      </c>
      <c r="B498" t="s">
        <v>152</v>
      </c>
      <c r="C498" t="s">
        <v>232</v>
      </c>
      <c r="D498" t="s">
        <v>578</v>
      </c>
      <c r="E498" t="s">
        <v>20</v>
      </c>
      <c r="F498" t="s">
        <v>91</v>
      </c>
      <c r="G498" s="57">
        <f t="shared" ca="1" si="153"/>
        <v>0</v>
      </c>
      <c r="H498" s="33" t="str">
        <f t="shared" ca="1" si="151"/>
        <v>NWPC Electric Resistance Grid-Ready Summer/Winter Impact- General service used 2.5x of res</v>
      </c>
      <c r="I498" s="38"/>
      <c r="J498" s="39">
        <v>1</v>
      </c>
      <c r="K498" s="20" t="str">
        <f t="shared" si="154"/>
        <v>General ServicePer Customer Summer Peak Reduction (kW)</v>
      </c>
      <c r="L498" s="20" t="str">
        <f t="shared" si="155"/>
        <v>Market PotentialID</v>
      </c>
    </row>
    <row r="499" spans="1:12" x14ac:dyDescent="0.25">
      <c r="A499" s="2" t="str">
        <f t="shared" si="152"/>
        <v>IDGeneral ServicePilot-Ancillary ERWHPer Customer Summer Peak Reduction (%)</v>
      </c>
      <c r="B499" t="s">
        <v>152</v>
      </c>
      <c r="C499" t="s">
        <v>232</v>
      </c>
      <c r="D499" t="s">
        <v>578</v>
      </c>
      <c r="E499" t="s">
        <v>18</v>
      </c>
      <c r="F499" t="s">
        <v>19</v>
      </c>
      <c r="G499" s="396">
        <f t="shared" ca="1" si="153"/>
        <v>0</v>
      </c>
      <c r="H499" s="33">
        <f t="shared" ca="1" si="151"/>
        <v>0</v>
      </c>
      <c r="I499" s="38"/>
      <c r="J499" s="39">
        <v>1</v>
      </c>
      <c r="K499" s="20" t="str">
        <f t="shared" si="154"/>
        <v>General ServicePer Customer Summer Peak Reduction (%)</v>
      </c>
      <c r="L499" s="20" t="str">
        <f t="shared" si="155"/>
        <v>Market PotentialID</v>
      </c>
    </row>
    <row r="500" spans="1:12" x14ac:dyDescent="0.25">
      <c r="A500" s="2" t="str">
        <f t="shared" si="152"/>
        <v>IDGeneral ServicePilot-Ancillary ERWHPer Customer Winter Peak Reduction (kW)</v>
      </c>
      <c r="B500" t="s">
        <v>152</v>
      </c>
      <c r="C500" t="s">
        <v>232</v>
      </c>
      <c r="D500" t="s">
        <v>578</v>
      </c>
      <c r="E500" t="s">
        <v>22</v>
      </c>
      <c r="F500" t="s">
        <v>91</v>
      </c>
      <c r="G500" s="57">
        <f t="shared" ca="1" si="153"/>
        <v>0</v>
      </c>
      <c r="H500" s="33" t="str">
        <f t="shared" ca="1" si="151"/>
        <v>NWPC Electric Resistance Grid-Ready Summer/Winter Impact- General service used 2.5x of res</v>
      </c>
      <c r="I500" s="38"/>
      <c r="J500" s="39">
        <v>1</v>
      </c>
      <c r="K500" s="20" t="str">
        <f t="shared" si="154"/>
        <v>General ServicePer Customer Winter Peak Reduction (kW)</v>
      </c>
      <c r="L500" s="20" t="str">
        <f t="shared" si="155"/>
        <v>Market PotentialID</v>
      </c>
    </row>
    <row r="501" spans="1:12" x14ac:dyDescent="0.25">
      <c r="A501" s="2" t="str">
        <f t="shared" si="152"/>
        <v>IDGeneral ServicePilot-Ancillary ERWHPer Customer Winter Peak Reduction (%)</v>
      </c>
      <c r="B501" t="s">
        <v>152</v>
      </c>
      <c r="C501" t="s">
        <v>232</v>
      </c>
      <c r="D501" t="s">
        <v>578</v>
      </c>
      <c r="E501" t="s">
        <v>21</v>
      </c>
      <c r="F501" t="s">
        <v>19</v>
      </c>
      <c r="G501" s="396">
        <f t="shared" ca="1" si="153"/>
        <v>0</v>
      </c>
      <c r="H501" s="33">
        <f t="shared" ca="1" si="151"/>
        <v>0</v>
      </c>
      <c r="I501" s="38"/>
      <c r="J501" s="39">
        <v>1</v>
      </c>
      <c r="K501" s="20" t="str">
        <f t="shared" si="154"/>
        <v>General ServicePer Customer Winter Peak Reduction (%)</v>
      </c>
      <c r="L501" s="20" t="str">
        <f t="shared" si="155"/>
        <v>Market PotentialID</v>
      </c>
    </row>
    <row r="502" spans="1:12" x14ac:dyDescent="0.25">
      <c r="A502" s="2" t="str">
        <f t="shared" si="152"/>
        <v>IDResidentialParent-Ancillary ERWHEvent Non-Performance Rate</v>
      </c>
      <c r="B502" t="s">
        <v>152</v>
      </c>
      <c r="C502" t="s">
        <v>13</v>
      </c>
      <c r="D502" t="s">
        <v>576</v>
      </c>
      <c r="E502" t="s">
        <v>11</v>
      </c>
      <c r="F502" t="s">
        <v>12</v>
      </c>
      <c r="G502" s="396">
        <f t="shared" ca="1" si="153"/>
        <v>0</v>
      </c>
      <c r="H502" s="33" t="str">
        <f t="shared" ca="1" si="151"/>
        <v>Ability for customers to easily override event- using 3% as placeholder</v>
      </c>
      <c r="I502" s="38"/>
      <c r="J502" s="39">
        <v>1</v>
      </c>
      <c r="K502" s="20" t="str">
        <f t="shared" si="154"/>
        <v>ResidentialEvent Non-Performance Rate</v>
      </c>
      <c r="L502" s="20" t="str">
        <f t="shared" si="155"/>
        <v>Market PotentialID</v>
      </c>
    </row>
    <row r="503" spans="1:12" x14ac:dyDescent="0.25">
      <c r="A503" s="2" t="str">
        <f t="shared" si="152"/>
        <v>IDResidentialParent-Ancillary ERWHPer Customer Summer Peak Reduction (kW)</v>
      </c>
      <c r="B503" t="s">
        <v>152</v>
      </c>
      <c r="C503" t="s">
        <v>13</v>
      </c>
      <c r="D503" t="s">
        <v>576</v>
      </c>
      <c r="E503" t="s">
        <v>20</v>
      </c>
      <c r="F503" t="s">
        <v>91</v>
      </c>
      <c r="G503" s="57">
        <f t="shared" ca="1" si="153"/>
        <v>0</v>
      </c>
      <c r="H503" s="33" t="str">
        <f t="shared" ca="1" si="151"/>
        <v>BPA 2018 CTA-2045 Water Heater Demonstration Report- Summer PM impact, derated to align with WH proportion of peak load from EE study</v>
      </c>
      <c r="I503" s="38"/>
      <c r="J503" s="39">
        <v>1</v>
      </c>
      <c r="K503" s="20" t="str">
        <f t="shared" si="154"/>
        <v>ResidentialPer Customer Summer Peak Reduction (kW)</v>
      </c>
      <c r="L503" s="20" t="str">
        <f t="shared" si="155"/>
        <v>Market PotentialID</v>
      </c>
    </row>
    <row r="504" spans="1:12" x14ac:dyDescent="0.25">
      <c r="A504" s="2" t="str">
        <f t="shared" si="152"/>
        <v>IDResidentialParent-Ancillary ERWHPer Customer Summer Peak Reduction (%)</v>
      </c>
      <c r="B504" t="s">
        <v>152</v>
      </c>
      <c r="C504" t="s">
        <v>13</v>
      </c>
      <c r="D504" t="s">
        <v>576</v>
      </c>
      <c r="E504" t="s">
        <v>18</v>
      </c>
      <c r="F504" t="s">
        <v>19</v>
      </c>
      <c r="G504" s="396">
        <f t="shared" ca="1" si="153"/>
        <v>0</v>
      </c>
      <c r="H504" s="33">
        <f t="shared" ca="1" si="151"/>
        <v>0</v>
      </c>
      <c r="I504" s="38"/>
      <c r="J504" s="39">
        <v>1</v>
      </c>
      <c r="K504" s="20" t="str">
        <f t="shared" si="154"/>
        <v>ResidentialPer Customer Summer Peak Reduction (%)</v>
      </c>
      <c r="L504" s="20" t="str">
        <f t="shared" si="155"/>
        <v>Market PotentialID</v>
      </c>
    </row>
    <row r="505" spans="1:12" x14ac:dyDescent="0.25">
      <c r="A505" s="2" t="str">
        <f t="shared" si="152"/>
        <v>IDResidentialParent-Ancillary ERWHPer Customer Winter Peak Reduction (kW)</v>
      </c>
      <c r="B505" t="s">
        <v>152</v>
      </c>
      <c r="C505" t="s">
        <v>13</v>
      </c>
      <c r="D505" t="s">
        <v>576</v>
      </c>
      <c r="E505" t="s">
        <v>22</v>
      </c>
      <c r="F505" t="s">
        <v>91</v>
      </c>
      <c r="G505" s="57">
        <f t="shared" ca="1" si="153"/>
        <v>0</v>
      </c>
      <c r="H505" s="33" t="str">
        <f t="shared" ca="1" si="151"/>
        <v>BPA 2018 CTA-2045 Water Heater Demonstration Report- Winter AM impact, derated to align with WH proportion of peak load from EE study</v>
      </c>
      <c r="I505" s="38"/>
      <c r="J505" s="39">
        <v>1</v>
      </c>
      <c r="K505" s="20" t="str">
        <f t="shared" si="154"/>
        <v>ResidentialPer Customer Winter Peak Reduction (kW)</v>
      </c>
      <c r="L505" s="20" t="str">
        <f t="shared" si="155"/>
        <v>Market PotentialID</v>
      </c>
    </row>
    <row r="506" spans="1:12" x14ac:dyDescent="0.25">
      <c r="A506" s="2" t="str">
        <f t="shared" si="152"/>
        <v>IDResidentialParent-Ancillary ERWHPer Customer Winter Peak Reduction (%)</v>
      </c>
      <c r="B506" t="s">
        <v>152</v>
      </c>
      <c r="C506" t="s">
        <v>13</v>
      </c>
      <c r="D506" t="s">
        <v>576</v>
      </c>
      <c r="E506" t="s">
        <v>21</v>
      </c>
      <c r="F506" t="s">
        <v>19</v>
      </c>
      <c r="G506" s="396">
        <f t="shared" ca="1" si="153"/>
        <v>0</v>
      </c>
      <c r="H506" s="33">
        <f t="shared" ca="1" si="151"/>
        <v>0</v>
      </c>
      <c r="I506" s="38"/>
      <c r="J506" s="39">
        <v>1</v>
      </c>
      <c r="K506" s="20" t="str">
        <f t="shared" si="154"/>
        <v>ResidentialPer Customer Winter Peak Reduction (%)</v>
      </c>
      <c r="L506" s="20" t="str">
        <f t="shared" si="155"/>
        <v>Market PotentialID</v>
      </c>
    </row>
    <row r="507" spans="1:12" x14ac:dyDescent="0.25">
      <c r="A507" s="2" t="str">
        <f t="shared" si="152"/>
        <v>IDGeneral ServiceParent-Ancillary ERWHEvent Non-Performance Rate</v>
      </c>
      <c r="B507" t="s">
        <v>152</v>
      </c>
      <c r="C507" t="s">
        <v>232</v>
      </c>
      <c r="D507" t="s">
        <v>576</v>
      </c>
      <c r="E507" t="s">
        <v>11</v>
      </c>
      <c r="F507" t="s">
        <v>12</v>
      </c>
      <c r="G507" s="396">
        <f t="shared" ca="1" si="153"/>
        <v>0</v>
      </c>
      <c r="H507" s="33">
        <f t="shared" ca="1" si="151"/>
        <v>0</v>
      </c>
      <c r="I507" s="38"/>
      <c r="J507" s="39">
        <v>1</v>
      </c>
      <c r="K507" s="20" t="str">
        <f t="shared" si="154"/>
        <v>General ServiceEvent Non-Performance Rate</v>
      </c>
      <c r="L507" s="20" t="str">
        <f t="shared" si="155"/>
        <v>Market PotentialID</v>
      </c>
    </row>
    <row r="508" spans="1:12" x14ac:dyDescent="0.25">
      <c r="A508" s="2" t="str">
        <f t="shared" si="152"/>
        <v>IDGeneral ServiceParent-Ancillary ERWHPer Customer Summer Peak Reduction (kW)</v>
      </c>
      <c r="B508" t="s">
        <v>152</v>
      </c>
      <c r="C508" t="s">
        <v>232</v>
      </c>
      <c r="D508" t="s">
        <v>576</v>
      </c>
      <c r="E508" t="s">
        <v>20</v>
      </c>
      <c r="F508" t="s">
        <v>91</v>
      </c>
      <c r="G508" s="57">
        <f t="shared" ca="1" si="153"/>
        <v>0</v>
      </c>
      <c r="H508" s="33" t="str">
        <f t="shared" ca="1" si="151"/>
        <v>NWPC Electric Resistance Grid-Ready Summer/Winter Impact- General service used 2.5x of res</v>
      </c>
      <c r="I508" s="38"/>
      <c r="J508" s="39">
        <v>1</v>
      </c>
      <c r="K508" s="20" t="str">
        <f t="shared" si="154"/>
        <v>General ServicePer Customer Summer Peak Reduction (kW)</v>
      </c>
      <c r="L508" s="20" t="str">
        <f t="shared" si="155"/>
        <v>Market PotentialID</v>
      </c>
    </row>
    <row r="509" spans="1:12" x14ac:dyDescent="0.25">
      <c r="A509" s="2" t="str">
        <f t="shared" si="152"/>
        <v>IDGeneral ServiceParent-Ancillary ERWHPer Customer Summer Peak Reduction (%)</v>
      </c>
      <c r="B509" t="s">
        <v>152</v>
      </c>
      <c r="C509" t="s">
        <v>232</v>
      </c>
      <c r="D509" t="s">
        <v>576</v>
      </c>
      <c r="E509" t="s">
        <v>18</v>
      </c>
      <c r="F509" t="s">
        <v>19</v>
      </c>
      <c r="G509" s="396">
        <f t="shared" ca="1" si="153"/>
        <v>0</v>
      </c>
      <c r="H509" s="33">
        <f t="shared" ca="1" si="151"/>
        <v>0</v>
      </c>
      <c r="I509" s="38"/>
      <c r="J509" s="39">
        <v>1</v>
      </c>
      <c r="K509" s="20" t="str">
        <f t="shared" si="154"/>
        <v>General ServicePer Customer Summer Peak Reduction (%)</v>
      </c>
      <c r="L509" s="20" t="str">
        <f t="shared" si="155"/>
        <v>Market PotentialID</v>
      </c>
    </row>
    <row r="510" spans="1:12" x14ac:dyDescent="0.25">
      <c r="A510" s="2" t="str">
        <f t="shared" si="152"/>
        <v>IDGeneral ServiceParent-Ancillary ERWHPer Customer Winter Peak Reduction (kW)</v>
      </c>
      <c r="B510" t="s">
        <v>152</v>
      </c>
      <c r="C510" t="s">
        <v>232</v>
      </c>
      <c r="D510" t="s">
        <v>576</v>
      </c>
      <c r="E510" t="s">
        <v>22</v>
      </c>
      <c r="F510" t="s">
        <v>91</v>
      </c>
      <c r="G510" s="57">
        <f t="shared" ca="1" si="153"/>
        <v>0</v>
      </c>
      <c r="H510" s="33" t="str">
        <f t="shared" ca="1" si="151"/>
        <v>NWPC Electric Resistance Grid-Ready Summer/Winter Impact- General service used 2.5x of res</v>
      </c>
      <c r="I510" s="38"/>
      <c r="J510" s="39">
        <v>1</v>
      </c>
      <c r="K510" s="20" t="str">
        <f t="shared" si="154"/>
        <v>General ServicePer Customer Winter Peak Reduction (kW)</v>
      </c>
      <c r="L510" s="20" t="str">
        <f t="shared" si="155"/>
        <v>Market PotentialID</v>
      </c>
    </row>
    <row r="511" spans="1:12" x14ac:dyDescent="0.25">
      <c r="A511" s="2" t="str">
        <f t="shared" si="152"/>
        <v>IDGeneral ServiceParent-Ancillary ERWHPer Customer Winter Peak Reduction (%)</v>
      </c>
      <c r="B511" t="s">
        <v>152</v>
      </c>
      <c r="C511" t="s">
        <v>232</v>
      </c>
      <c r="D511" t="s">
        <v>576</v>
      </c>
      <c r="E511" t="s">
        <v>21</v>
      </c>
      <c r="F511" t="s">
        <v>19</v>
      </c>
      <c r="G511" s="396">
        <f t="shared" ca="1" si="153"/>
        <v>0</v>
      </c>
      <c r="H511" s="33">
        <f t="shared" ca="1" si="151"/>
        <v>0</v>
      </c>
      <c r="I511" s="38"/>
      <c r="J511" s="39">
        <v>1</v>
      </c>
      <c r="K511" s="20" t="str">
        <f t="shared" si="154"/>
        <v>General ServicePer Customer Winter Peak Reduction (%)</v>
      </c>
      <c r="L511" s="20" t="str">
        <f t="shared" si="155"/>
        <v>Market PotentialID</v>
      </c>
    </row>
    <row r="512" spans="1:12" x14ac:dyDescent="0.25">
      <c r="A512" s="2" t="str">
        <f t="shared" si="152"/>
        <v>IDResidentialDLC Smart AppliancesEvent Non-Performance Rate</v>
      </c>
      <c r="B512" t="s">
        <v>152</v>
      </c>
      <c r="C512" t="s">
        <v>13</v>
      </c>
      <c r="D512" t="s">
        <v>16</v>
      </c>
      <c r="E512" t="s">
        <v>11</v>
      </c>
      <c r="F512" t="s">
        <v>12</v>
      </c>
      <c r="G512" s="396">
        <f t="shared" ca="1" si="153"/>
        <v>0</v>
      </c>
      <c r="H512" s="33">
        <f t="shared" ca="1" si="151"/>
        <v>0</v>
      </c>
      <c r="I512" s="38"/>
      <c r="J512" s="39">
        <v>1</v>
      </c>
      <c r="K512" s="20" t="str">
        <f t="shared" si="154"/>
        <v>ResidentialEvent Non-Performance Rate</v>
      </c>
      <c r="L512" s="20" t="str">
        <f t="shared" si="155"/>
        <v>Market PotentialID</v>
      </c>
    </row>
    <row r="513" spans="1:12" x14ac:dyDescent="0.25">
      <c r="A513" s="2" t="str">
        <f t="shared" si="152"/>
        <v>IDResidentialDLC Smart AppliancesPer Customer Summer Peak Reduction (kW)</v>
      </c>
      <c r="B513" t="s">
        <v>152</v>
      </c>
      <c r="C513" t="s">
        <v>13</v>
      </c>
      <c r="D513" t="s">
        <v>16</v>
      </c>
      <c r="E513" t="s">
        <v>20</v>
      </c>
      <c r="F513" t="s">
        <v>91</v>
      </c>
      <c r="G513" s="57">
        <f t="shared" ca="1" si="153"/>
        <v>0.14000000000000001</v>
      </c>
      <c r="H513" s="33" t="str">
        <f t="shared" ref="H513:H586" ca="1" si="156">IFERROR(INDEX(INDIRECT("'"&amp;D513&amp;"'!A1:T300"),MATCH(K513,INDIRECT("'"&amp;D513&amp;"'!A1:A300"),0),10),"")</f>
        <v>Ghatikar, Rish. Demand Response Automation in Appliance and Equipment. Lawrence Berkley National Laboratory, 2015. Web. http://docketpublic.energy.ca.gov/PublicDocuments/15-IEPR-05/TN205072_20150618T110004_Demand_Response_Automation_in_Appliances_and_Equipment.pptx kw @ meter values= 0.14 for summer and winter</v>
      </c>
      <c r="I513" s="38"/>
      <c r="J513" s="39">
        <v>1</v>
      </c>
      <c r="K513" s="20" t="str">
        <f t="shared" si="154"/>
        <v>ResidentialPer Customer Summer Peak Reduction (kW)</v>
      </c>
      <c r="L513" s="20" t="str">
        <f t="shared" si="155"/>
        <v>Market PotentialID</v>
      </c>
    </row>
    <row r="514" spans="1:12" x14ac:dyDescent="0.25">
      <c r="A514" s="2" t="str">
        <f t="shared" si="152"/>
        <v>IDResidentialDLC Smart AppliancesPer Customer Summer Peak Reduction (%)</v>
      </c>
      <c r="B514" t="s">
        <v>152</v>
      </c>
      <c r="C514" t="s">
        <v>13</v>
      </c>
      <c r="D514" t="s">
        <v>16</v>
      </c>
      <c r="E514" t="s">
        <v>18</v>
      </c>
      <c r="F514" t="s">
        <v>19</v>
      </c>
      <c r="G514" s="396">
        <f t="shared" ca="1" si="153"/>
        <v>0</v>
      </c>
      <c r="H514" s="33">
        <f t="shared" ca="1" si="156"/>
        <v>0</v>
      </c>
      <c r="I514" s="38"/>
      <c r="J514" s="39">
        <v>1</v>
      </c>
      <c r="K514" s="20" t="str">
        <f t="shared" si="154"/>
        <v>ResidentialPer Customer Summer Peak Reduction (%)</v>
      </c>
      <c r="L514" s="20" t="str">
        <f t="shared" si="155"/>
        <v>Market PotentialID</v>
      </c>
    </row>
    <row r="515" spans="1:12" x14ac:dyDescent="0.25">
      <c r="A515" s="2" t="str">
        <f t="shared" ref="A515:A578" si="157">B515&amp;C515&amp;D515&amp;E515</f>
        <v>IDResidentialDLC Smart AppliancesPer Customer Winter Peak Reduction (kW)</v>
      </c>
      <c r="B515" t="s">
        <v>152</v>
      </c>
      <c r="C515" t="s">
        <v>13</v>
      </c>
      <c r="D515" t="s">
        <v>16</v>
      </c>
      <c r="E515" t="s">
        <v>22</v>
      </c>
      <c r="F515" t="s">
        <v>91</v>
      </c>
      <c r="G515" s="57">
        <f t="shared" ref="G515:G588" ca="1" si="158">IFERROR(INDEX(INDIRECT("'"&amp;D515&amp;"'!A1:T300"),MATCH(K515,INDIRECT("'"&amp;D515&amp;"'!A1:A300"),0),MATCH(L515,INDIRECT("'"&amp;D515&amp;"'!A1:T1"),0)),"")</f>
        <v>0.14000000000000001</v>
      </c>
      <c r="H515" s="33" t="str">
        <f t="shared" ca="1" si="156"/>
        <v>Ghatikar, Rish. Demand Response Automation in Appliance and Equipment. Lawrence Berkley National Laboratory, 2015. Web. http://docketpublic.energy.ca.gov/PublicDocuments/15-IEPR-05/TN205072_20150618T110004_Demand_Response_Automation_in_Appliances_and_Equipment.pptx kw @ meter values= 0.14 for summer and winter</v>
      </c>
      <c r="I515" s="38"/>
      <c r="J515" s="39">
        <v>1</v>
      </c>
      <c r="K515" s="20" t="str">
        <f t="shared" si="154"/>
        <v>ResidentialPer Customer Winter Peak Reduction (kW)</v>
      </c>
      <c r="L515" s="20" t="str">
        <f t="shared" si="155"/>
        <v>Market PotentialID</v>
      </c>
    </row>
    <row r="516" spans="1:12" x14ac:dyDescent="0.25">
      <c r="A516" s="2" t="str">
        <f t="shared" si="157"/>
        <v>IDResidentialDLC Smart AppliancesPer Customer Winter Peak Reduction (%)</v>
      </c>
      <c r="B516" t="s">
        <v>152</v>
      </c>
      <c r="C516" t="s">
        <v>13</v>
      </c>
      <c r="D516" t="s">
        <v>16</v>
      </c>
      <c r="E516" t="s">
        <v>21</v>
      </c>
      <c r="F516" t="s">
        <v>19</v>
      </c>
      <c r="G516" s="396">
        <f t="shared" ca="1" si="158"/>
        <v>0</v>
      </c>
      <c r="H516" s="33">
        <f t="shared" ca="1" si="156"/>
        <v>0</v>
      </c>
      <c r="I516" s="38"/>
      <c r="J516" s="39">
        <v>1</v>
      </c>
      <c r="K516" s="20" t="str">
        <f t="shared" si="154"/>
        <v>ResidentialPer Customer Winter Peak Reduction (%)</v>
      </c>
      <c r="L516" s="20" t="str">
        <f t="shared" si="155"/>
        <v>Market PotentialID</v>
      </c>
    </row>
    <row r="517" spans="1:12" x14ac:dyDescent="0.25">
      <c r="A517" s="2" t="str">
        <f t="shared" si="157"/>
        <v>IDGeneral ServiceDLC Smart AppliancesEvent Non-Performance Rate</v>
      </c>
      <c r="B517" t="s">
        <v>152</v>
      </c>
      <c r="C517" t="s">
        <v>232</v>
      </c>
      <c r="D517" t="s">
        <v>16</v>
      </c>
      <c r="E517" t="s">
        <v>11</v>
      </c>
      <c r="F517" t="s">
        <v>12</v>
      </c>
      <c r="G517" s="396">
        <f t="shared" ca="1" si="158"/>
        <v>0</v>
      </c>
      <c r="H517" s="33">
        <f t="shared" ca="1" si="156"/>
        <v>0</v>
      </c>
      <c r="I517" s="38"/>
      <c r="J517" s="39">
        <v>1</v>
      </c>
      <c r="K517" s="20" t="str">
        <f t="shared" si="154"/>
        <v>General ServiceEvent Non-Performance Rate</v>
      </c>
      <c r="L517" s="20" t="str">
        <f t="shared" si="155"/>
        <v>Market PotentialID</v>
      </c>
    </row>
    <row r="518" spans="1:12" x14ac:dyDescent="0.25">
      <c r="A518" s="2" t="str">
        <f t="shared" si="157"/>
        <v>IDGeneral ServiceDLC Smart AppliancesPer Customer Summer Peak Reduction (kW)</v>
      </c>
      <c r="B518" t="s">
        <v>152</v>
      </c>
      <c r="C518" t="s">
        <v>232</v>
      </c>
      <c r="D518" t="s">
        <v>16</v>
      </c>
      <c r="E518" t="s">
        <v>20</v>
      </c>
      <c r="F518" t="s">
        <v>91</v>
      </c>
      <c r="G518" s="57">
        <f t="shared" ca="1" si="158"/>
        <v>0.14000000000000001</v>
      </c>
      <c r="H518" s="33" t="str">
        <f t="shared" ca="1" si="156"/>
        <v>Ghatikar, Rish. Demand Response Automation in Appliance and Equipment. Lawrence Berkley National Laboratory, 2015. Web. http://docketpublic.energy.ca.gov/PublicDocuments/15-IEPR-05/TN205072_20150618T110004_Demand_Response_Automation_in_Appliances_and_Equipment.pptx kw @ meter values= 0.14 for summer and winter</v>
      </c>
      <c r="I518" s="38"/>
      <c r="J518" s="39">
        <v>1</v>
      </c>
      <c r="K518" s="20" t="str">
        <f t="shared" si="154"/>
        <v>General ServicePer Customer Summer Peak Reduction (kW)</v>
      </c>
      <c r="L518" s="20" t="str">
        <f t="shared" si="155"/>
        <v>Market PotentialID</v>
      </c>
    </row>
    <row r="519" spans="1:12" x14ac:dyDescent="0.25">
      <c r="A519" s="2" t="str">
        <f t="shared" si="157"/>
        <v>IDGeneral ServiceDLC Smart AppliancesPer Customer Summer Peak Reduction (%)</v>
      </c>
      <c r="B519" t="s">
        <v>152</v>
      </c>
      <c r="C519" t="s">
        <v>232</v>
      </c>
      <c r="D519" t="s">
        <v>16</v>
      </c>
      <c r="E519" t="s">
        <v>18</v>
      </c>
      <c r="F519" t="s">
        <v>19</v>
      </c>
      <c r="G519" s="396">
        <f t="shared" ca="1" si="158"/>
        <v>0</v>
      </c>
      <c r="H519" s="33">
        <f t="shared" ca="1" si="156"/>
        <v>0</v>
      </c>
      <c r="I519" s="38"/>
      <c r="J519" s="39">
        <v>1</v>
      </c>
      <c r="K519" s="20" t="str">
        <f t="shared" si="154"/>
        <v>General ServicePer Customer Summer Peak Reduction (%)</v>
      </c>
      <c r="L519" s="20" t="str">
        <f t="shared" si="155"/>
        <v>Market PotentialID</v>
      </c>
    </row>
    <row r="520" spans="1:12" x14ac:dyDescent="0.25">
      <c r="A520" s="2" t="str">
        <f t="shared" si="157"/>
        <v>IDGeneral ServiceDLC Smart AppliancesPer Customer Winter Peak Reduction (kW)</v>
      </c>
      <c r="B520" t="s">
        <v>152</v>
      </c>
      <c r="C520" t="s">
        <v>232</v>
      </c>
      <c r="D520" t="s">
        <v>16</v>
      </c>
      <c r="E520" t="s">
        <v>22</v>
      </c>
      <c r="F520" t="s">
        <v>91</v>
      </c>
      <c r="G520" s="57">
        <f t="shared" ca="1" si="158"/>
        <v>0.14000000000000001</v>
      </c>
      <c r="H520" s="33" t="str">
        <f t="shared" ca="1" si="156"/>
        <v>Ghatikar, Rish. Demand Response Automation in Appliance and Equipment. Lawrence Berkley National Laboratory, 2015. Web. http://docketpublic.energy.ca.gov/PublicDocuments/15-IEPR-05/TN205072_20150618T110004_Demand_Response_Automation_in_Appliances_and_Equipment.pptx kw @ meter values= 0.14 for summer and winter</v>
      </c>
      <c r="I520" s="38"/>
      <c r="J520" s="39">
        <v>1</v>
      </c>
      <c r="K520" s="20" t="str">
        <f t="shared" si="154"/>
        <v>General ServicePer Customer Winter Peak Reduction (kW)</v>
      </c>
      <c r="L520" s="20" t="str">
        <f t="shared" si="155"/>
        <v>Market PotentialID</v>
      </c>
    </row>
    <row r="521" spans="1:12" x14ac:dyDescent="0.25">
      <c r="A521" s="2" t="str">
        <f t="shared" si="157"/>
        <v>IDGeneral ServiceDLC Smart AppliancesPer Customer Winter Peak Reduction (%)</v>
      </c>
      <c r="B521" t="s">
        <v>152</v>
      </c>
      <c r="C521" t="s">
        <v>232</v>
      </c>
      <c r="D521" t="s">
        <v>16</v>
      </c>
      <c r="E521" t="s">
        <v>21</v>
      </c>
      <c r="F521" t="s">
        <v>19</v>
      </c>
      <c r="G521" s="396">
        <f t="shared" ca="1" si="158"/>
        <v>0</v>
      </c>
      <c r="H521" s="33">
        <f t="shared" ca="1" si="156"/>
        <v>0</v>
      </c>
      <c r="I521" s="38"/>
      <c r="J521" s="39">
        <v>1</v>
      </c>
      <c r="K521" s="20" t="str">
        <f t="shared" si="154"/>
        <v>General ServicePer Customer Winter Peak Reduction (%)</v>
      </c>
      <c r="L521" s="20" t="str">
        <f t="shared" si="155"/>
        <v>Market PotentialID</v>
      </c>
    </row>
    <row r="522" spans="1:12" x14ac:dyDescent="0.25">
      <c r="A522" s="2" t="str">
        <f t="shared" si="157"/>
        <v>IDRes-EVDLC Electric Vehicle ChargingEvent Non-Performance Rate</v>
      </c>
      <c r="B522" t="s">
        <v>152</v>
      </c>
      <c r="C522" t="s">
        <v>601</v>
      </c>
      <c r="D522" t="s">
        <v>149</v>
      </c>
      <c r="E522" t="s">
        <v>11</v>
      </c>
      <c r="F522" t="s">
        <v>12</v>
      </c>
      <c r="G522" s="396">
        <f t="shared" ref="G522:G526" ca="1" si="159">IFERROR(INDEX(INDIRECT("'"&amp;D522&amp;"'!A1:T300"),MATCH(K522,INDIRECT("'"&amp;D522&amp;"'!A1:A300"),0),MATCH(L522,INDIRECT("'"&amp;D522&amp;"'!A1:T1"),0)),"")</f>
        <v>0</v>
      </c>
      <c r="H522" s="33">
        <f t="shared" ref="H522:H526" ca="1" si="160">IFERROR(INDEX(INDIRECT("'"&amp;D522&amp;"'!A1:T300"),MATCH(K522,INDIRECT("'"&amp;D522&amp;"'!A1:A300"),0),10),"")</f>
        <v>0</v>
      </c>
      <c r="I522" s="38"/>
      <c r="J522" s="39">
        <v>1</v>
      </c>
      <c r="K522" s="20" t="str">
        <f t="shared" ref="K522:K526" si="161">C522&amp;E522</f>
        <v>Res-EVEvent Non-Performance Rate</v>
      </c>
      <c r="L522" s="20" t="str">
        <f t="shared" ref="L522:L526" si="162">$G$1&amp;B522</f>
        <v>Market PotentialID</v>
      </c>
    </row>
    <row r="523" spans="1:12" x14ac:dyDescent="0.25">
      <c r="A523" s="2" t="str">
        <f t="shared" si="157"/>
        <v>IDRes-EVDLC Electric Vehicle ChargingPer Customer Summer Peak Reduction (kW)</v>
      </c>
      <c r="B523" t="s">
        <v>152</v>
      </c>
      <c r="C523" t="s">
        <v>601</v>
      </c>
      <c r="D523" t="s">
        <v>149</v>
      </c>
      <c r="E523" t="s">
        <v>20</v>
      </c>
      <c r="F523" t="s">
        <v>91</v>
      </c>
      <c r="G523" s="57">
        <f t="shared" ca="1" si="159"/>
        <v>0</v>
      </c>
      <c r="H523" s="33" t="str">
        <f t="shared" ca="1" si="160"/>
        <v>Update: Avista 2019 EVSE report claims 75% charging load reduction. Impact based on Res-EV impact/customer. OLD: Based on Avista research, expecting a 90% + Load Shift (0.5 kW)</v>
      </c>
      <c r="I523" s="38"/>
      <c r="J523" s="39">
        <v>1</v>
      </c>
      <c r="K523" s="20" t="str">
        <f t="shared" si="161"/>
        <v>Res-EVPer Customer Summer Peak Reduction (kW)</v>
      </c>
      <c r="L523" s="20" t="str">
        <f t="shared" si="162"/>
        <v>Market PotentialID</v>
      </c>
    </row>
    <row r="524" spans="1:12" x14ac:dyDescent="0.25">
      <c r="A524" s="2" t="str">
        <f t="shared" si="157"/>
        <v>IDRes-EVDLC Electric Vehicle ChargingPer Customer Summer Peak Reduction (%)</v>
      </c>
      <c r="B524" t="s">
        <v>152</v>
      </c>
      <c r="C524" t="s">
        <v>601</v>
      </c>
      <c r="D524" t="s">
        <v>149</v>
      </c>
      <c r="E524" t="s">
        <v>18</v>
      </c>
      <c r="F524" t="s">
        <v>19</v>
      </c>
      <c r="G524" s="396">
        <f t="shared" ca="1" si="159"/>
        <v>0</v>
      </c>
      <c r="H524" s="33" t="str">
        <f t="shared" ca="1" si="160"/>
        <v>2024 Avista Update</v>
      </c>
      <c r="I524" s="38"/>
      <c r="J524" s="39">
        <v>1</v>
      </c>
      <c r="K524" s="20" t="str">
        <f t="shared" si="161"/>
        <v>Res-EVPer Customer Summer Peak Reduction (%)</v>
      </c>
      <c r="L524" s="20" t="str">
        <f t="shared" si="162"/>
        <v>Market PotentialID</v>
      </c>
    </row>
    <row r="525" spans="1:12" x14ac:dyDescent="0.25">
      <c r="A525" s="2" t="str">
        <f t="shared" si="157"/>
        <v>IDRes-EVDLC Electric Vehicle ChargingPer Customer Winter Peak Reduction (kW)</v>
      </c>
      <c r="B525" t="s">
        <v>152</v>
      </c>
      <c r="C525" t="s">
        <v>601</v>
      </c>
      <c r="D525" t="s">
        <v>149</v>
      </c>
      <c r="E525" t="s">
        <v>22</v>
      </c>
      <c r="F525" t="s">
        <v>91</v>
      </c>
      <c r="G525" s="57">
        <f t="shared" ca="1" si="159"/>
        <v>0</v>
      </c>
      <c r="H525" s="33" t="str">
        <f t="shared" ca="1" si="160"/>
        <v>Update: Avista 2019 EVSE report claims 75% charging load reduction. Impact based on Res-EV impact/customer. OLD: Based on Avista research, expecting a 90% + Load Shift (0.5 kW)</v>
      </c>
      <c r="I525" s="38"/>
      <c r="J525" s="39">
        <v>1</v>
      </c>
      <c r="K525" s="20" t="str">
        <f t="shared" si="161"/>
        <v>Res-EVPer Customer Winter Peak Reduction (kW)</v>
      </c>
      <c r="L525" s="20" t="str">
        <f t="shared" si="162"/>
        <v>Market PotentialID</v>
      </c>
    </row>
    <row r="526" spans="1:12" x14ac:dyDescent="0.25">
      <c r="A526" s="2" t="str">
        <f t="shared" si="157"/>
        <v>IDRes-EVDLC Electric Vehicle ChargingPer Customer Winter Peak Reduction (%)</v>
      </c>
      <c r="B526" t="s">
        <v>152</v>
      </c>
      <c r="C526" t="s">
        <v>601</v>
      </c>
      <c r="D526" t="s">
        <v>149</v>
      </c>
      <c r="E526" t="s">
        <v>21</v>
      </c>
      <c r="F526" t="s">
        <v>19</v>
      </c>
      <c r="G526" s="396">
        <f t="shared" ca="1" si="159"/>
        <v>0</v>
      </c>
      <c r="H526" s="33" t="str">
        <f t="shared" ca="1" si="160"/>
        <v>2024 Avista Update</v>
      </c>
      <c r="I526" s="38"/>
      <c r="J526" s="39">
        <v>1</v>
      </c>
      <c r="K526" s="20" t="str">
        <f t="shared" si="161"/>
        <v>Res-EVPer Customer Winter Peak Reduction (%)</v>
      </c>
      <c r="L526" s="20" t="str">
        <f t="shared" si="162"/>
        <v>Market PotentialID</v>
      </c>
    </row>
    <row r="527" spans="1:12" x14ac:dyDescent="0.25">
      <c r="A527" s="2" t="str">
        <f t="shared" si="157"/>
        <v>IDGS-EVDLC Electric Vehicle ChargingEvent Non-Performance Rate</v>
      </c>
      <c r="B527" t="s">
        <v>152</v>
      </c>
      <c r="C527" t="s">
        <v>602</v>
      </c>
      <c r="D527" t="s">
        <v>149</v>
      </c>
      <c r="E527" t="s">
        <v>11</v>
      </c>
      <c r="F527" t="s">
        <v>12</v>
      </c>
      <c r="G527" s="396" t="str">
        <f t="shared" ca="1" si="158"/>
        <v/>
      </c>
      <c r="H527" s="33" t="str">
        <f t="shared" ca="1" si="156"/>
        <v/>
      </c>
      <c r="I527" s="38"/>
      <c r="J527" s="39">
        <v>1</v>
      </c>
      <c r="K527" s="20" t="str">
        <f t="shared" si="154"/>
        <v>GS-EVEvent Non-Performance Rate</v>
      </c>
      <c r="L527" s="20" t="str">
        <f t="shared" si="155"/>
        <v>Market PotentialID</v>
      </c>
    </row>
    <row r="528" spans="1:12" x14ac:dyDescent="0.25">
      <c r="A528" s="2" t="str">
        <f t="shared" si="157"/>
        <v>IDGS-EVDLC Electric Vehicle ChargingPer Customer Summer Peak Reduction (kW)</v>
      </c>
      <c r="B528" t="s">
        <v>152</v>
      </c>
      <c r="C528" t="s">
        <v>602</v>
      </c>
      <c r="D528" t="s">
        <v>149</v>
      </c>
      <c r="E528" t="s">
        <v>20</v>
      </c>
      <c r="F528" t="s">
        <v>91</v>
      </c>
      <c r="G528" s="57" t="str">
        <f t="shared" ca="1" si="158"/>
        <v/>
      </c>
      <c r="H528" s="33" t="str">
        <f t="shared" ca="1" si="156"/>
        <v/>
      </c>
      <c r="I528" s="38"/>
      <c r="J528" s="39">
        <v>1</v>
      </c>
      <c r="K528" s="20" t="str">
        <f t="shared" si="154"/>
        <v>GS-EVPer Customer Summer Peak Reduction (kW)</v>
      </c>
      <c r="L528" s="20" t="str">
        <f t="shared" si="155"/>
        <v>Market PotentialID</v>
      </c>
    </row>
    <row r="529" spans="1:12" x14ac:dyDescent="0.25">
      <c r="A529" s="2" t="str">
        <f t="shared" si="157"/>
        <v>IDGS-EVDLC Electric Vehicle ChargingPer Customer Summer Peak Reduction (%)</v>
      </c>
      <c r="B529" t="s">
        <v>152</v>
      </c>
      <c r="C529" t="s">
        <v>602</v>
      </c>
      <c r="D529" t="s">
        <v>149</v>
      </c>
      <c r="E529" t="s">
        <v>18</v>
      </c>
      <c r="F529" t="s">
        <v>19</v>
      </c>
      <c r="G529" s="396" t="str">
        <f t="shared" ca="1" si="158"/>
        <v/>
      </c>
      <c r="H529" s="33" t="str">
        <f t="shared" ca="1" si="156"/>
        <v/>
      </c>
      <c r="I529" s="38"/>
      <c r="J529" s="39">
        <v>1</v>
      </c>
      <c r="K529" s="20" t="str">
        <f t="shared" si="154"/>
        <v>GS-EVPer Customer Summer Peak Reduction (%)</v>
      </c>
      <c r="L529" s="20" t="str">
        <f t="shared" si="155"/>
        <v>Market PotentialID</v>
      </c>
    </row>
    <row r="530" spans="1:12" x14ac:dyDescent="0.25">
      <c r="A530" s="2" t="str">
        <f t="shared" si="157"/>
        <v>IDGS-EVDLC Electric Vehicle ChargingPer Customer Winter Peak Reduction (kW)</v>
      </c>
      <c r="B530" t="s">
        <v>152</v>
      </c>
      <c r="C530" t="s">
        <v>602</v>
      </c>
      <c r="D530" t="s">
        <v>149</v>
      </c>
      <c r="E530" t="s">
        <v>22</v>
      </c>
      <c r="F530" t="s">
        <v>91</v>
      </c>
      <c r="G530" s="57" t="str">
        <f t="shared" ca="1" si="158"/>
        <v/>
      </c>
      <c r="H530" s="33" t="str">
        <f t="shared" ca="1" si="156"/>
        <v/>
      </c>
      <c r="I530" s="38"/>
      <c r="J530" s="39">
        <v>1</v>
      </c>
      <c r="K530" s="20" t="str">
        <f t="shared" si="154"/>
        <v>GS-EVPer Customer Winter Peak Reduction (kW)</v>
      </c>
      <c r="L530" s="20" t="str">
        <f t="shared" si="155"/>
        <v>Market PotentialID</v>
      </c>
    </row>
    <row r="531" spans="1:12" x14ac:dyDescent="0.25">
      <c r="A531" s="2" t="str">
        <f t="shared" si="157"/>
        <v>IDGS-EVDLC Electric Vehicle ChargingPer Customer Winter Peak Reduction (%)</v>
      </c>
      <c r="B531" t="s">
        <v>152</v>
      </c>
      <c r="C531" t="s">
        <v>602</v>
      </c>
      <c r="D531" t="s">
        <v>149</v>
      </c>
      <c r="E531" t="s">
        <v>21</v>
      </c>
      <c r="F531" t="s">
        <v>19</v>
      </c>
      <c r="G531" s="396" t="str">
        <f t="shared" ca="1" si="158"/>
        <v/>
      </c>
      <c r="H531" s="33" t="str">
        <f t="shared" ca="1" si="156"/>
        <v/>
      </c>
      <c r="I531" s="38"/>
      <c r="J531" s="39">
        <v>1</v>
      </c>
      <c r="K531" s="20" t="str">
        <f t="shared" si="154"/>
        <v>GS-EVPer Customer Winter Peak Reduction (%)</v>
      </c>
      <c r="L531" s="20" t="str">
        <f t="shared" si="155"/>
        <v>Market PotentialID</v>
      </c>
    </row>
    <row r="532" spans="1:12" x14ac:dyDescent="0.25">
      <c r="A532" s="2" t="str">
        <f t="shared" si="157"/>
        <v>IDRes-EVAncillary EVEvent Non-Performance Rate</v>
      </c>
      <c r="B532" t="s">
        <v>152</v>
      </c>
      <c r="C532" t="s">
        <v>601</v>
      </c>
      <c r="D532" t="s">
        <v>363</v>
      </c>
      <c r="E532" t="s">
        <v>11</v>
      </c>
      <c r="F532" t="s">
        <v>12</v>
      </c>
      <c r="G532" s="396">
        <f t="shared" ref="G532:G536" ca="1" si="163">IFERROR(INDEX(INDIRECT("'"&amp;D532&amp;"'!A1:T300"),MATCH(K532,INDIRECT("'"&amp;D532&amp;"'!A1:A300"),0),MATCH(L532,INDIRECT("'"&amp;D532&amp;"'!A1:T1"),0)),"")</f>
        <v>0</v>
      </c>
      <c r="H532" s="33">
        <f t="shared" ref="H532:H536" ca="1" si="164">IFERROR(INDEX(INDIRECT("'"&amp;D532&amp;"'!A1:T300"),MATCH(K532,INDIRECT("'"&amp;D532&amp;"'!A1:A300"),0),10),"")</f>
        <v>0</v>
      </c>
      <c r="I532" s="38"/>
      <c r="J532" s="39">
        <v>1</v>
      </c>
      <c r="K532" s="20" t="str">
        <f t="shared" ref="K532:K536" si="165">C532&amp;E532</f>
        <v>Res-EVEvent Non-Performance Rate</v>
      </c>
      <c r="L532" s="20" t="str">
        <f t="shared" ref="L532:L536" si="166">$G$1&amp;B532</f>
        <v>Market PotentialID</v>
      </c>
    </row>
    <row r="533" spans="1:12" x14ac:dyDescent="0.25">
      <c r="A533" s="2" t="str">
        <f t="shared" si="157"/>
        <v>IDRes-EVAncillary EVPer Customer Summer Peak Reduction (kW)</v>
      </c>
      <c r="B533" t="s">
        <v>152</v>
      </c>
      <c r="C533" t="s">
        <v>601</v>
      </c>
      <c r="D533" t="s">
        <v>363</v>
      </c>
      <c r="E533" t="s">
        <v>20</v>
      </c>
      <c r="F533" t="s">
        <v>91</v>
      </c>
      <c r="G533" s="57">
        <f t="shared" ca="1" si="163"/>
        <v>0.25</v>
      </c>
      <c r="H533" s="33" t="str">
        <f t="shared" ca="1" si="164"/>
        <v>Half of parent impact for ancillary</v>
      </c>
      <c r="I533" s="38"/>
      <c r="J533" s="39">
        <v>1</v>
      </c>
      <c r="K533" s="20" t="str">
        <f t="shared" si="165"/>
        <v>Res-EVPer Customer Summer Peak Reduction (kW)</v>
      </c>
      <c r="L533" s="20" t="str">
        <f t="shared" si="166"/>
        <v>Market PotentialID</v>
      </c>
    </row>
    <row r="534" spans="1:12" x14ac:dyDescent="0.25">
      <c r="A534" s="2" t="str">
        <f t="shared" si="157"/>
        <v>IDRes-EVAncillary EVPer Customer Summer Peak Reduction (%)</v>
      </c>
      <c r="B534" t="s">
        <v>152</v>
      </c>
      <c r="C534" t="s">
        <v>601</v>
      </c>
      <c r="D534" t="s">
        <v>363</v>
      </c>
      <c r="E534" t="s">
        <v>18</v>
      </c>
      <c r="F534" t="s">
        <v>19</v>
      </c>
      <c r="G534" s="396">
        <f t="shared" ca="1" si="163"/>
        <v>0</v>
      </c>
      <c r="H534" s="33">
        <f t="shared" ca="1" si="164"/>
        <v>0</v>
      </c>
      <c r="I534" s="38"/>
      <c r="J534" s="39">
        <v>1</v>
      </c>
      <c r="K534" s="20" t="str">
        <f t="shared" si="165"/>
        <v>Res-EVPer Customer Summer Peak Reduction (%)</v>
      </c>
      <c r="L534" s="20" t="str">
        <f t="shared" si="166"/>
        <v>Market PotentialID</v>
      </c>
    </row>
    <row r="535" spans="1:12" x14ac:dyDescent="0.25">
      <c r="A535" s="2" t="str">
        <f t="shared" si="157"/>
        <v>IDRes-EVAncillary EVPer Customer Winter Peak Reduction (kW)</v>
      </c>
      <c r="B535" t="s">
        <v>152</v>
      </c>
      <c r="C535" t="s">
        <v>601</v>
      </c>
      <c r="D535" t="s">
        <v>363</v>
      </c>
      <c r="E535" t="s">
        <v>22</v>
      </c>
      <c r="F535" t="s">
        <v>91</v>
      </c>
      <c r="G535" s="57">
        <f t="shared" ca="1" si="163"/>
        <v>0.25</v>
      </c>
      <c r="H535" s="33" t="str">
        <f t="shared" ca="1" si="164"/>
        <v>Half of parent impact for ancillary</v>
      </c>
      <c r="I535" s="38"/>
      <c r="J535" s="39">
        <v>1</v>
      </c>
      <c r="K535" s="20" t="str">
        <f t="shared" si="165"/>
        <v>Res-EVPer Customer Winter Peak Reduction (kW)</v>
      </c>
      <c r="L535" s="20" t="str">
        <f t="shared" si="166"/>
        <v>Market PotentialID</v>
      </c>
    </row>
    <row r="536" spans="1:12" x14ac:dyDescent="0.25">
      <c r="A536" s="2" t="str">
        <f t="shared" si="157"/>
        <v>IDRes-EVAncillary EVPer Customer Winter Peak Reduction (%)</v>
      </c>
      <c r="B536" t="s">
        <v>152</v>
      </c>
      <c r="C536" t="s">
        <v>601</v>
      </c>
      <c r="D536" t="s">
        <v>363</v>
      </c>
      <c r="E536" t="s">
        <v>21</v>
      </c>
      <c r="F536" t="s">
        <v>19</v>
      </c>
      <c r="G536" s="396">
        <f t="shared" ca="1" si="163"/>
        <v>0</v>
      </c>
      <c r="H536" s="33">
        <f t="shared" ca="1" si="164"/>
        <v>0</v>
      </c>
      <c r="I536" s="38"/>
      <c r="J536" s="39">
        <v>1</v>
      </c>
      <c r="K536" s="20" t="str">
        <f t="shared" si="165"/>
        <v>Res-EVPer Customer Winter Peak Reduction (%)</v>
      </c>
      <c r="L536" s="20" t="str">
        <f t="shared" si="166"/>
        <v>Market PotentialID</v>
      </c>
    </row>
    <row r="537" spans="1:12" x14ac:dyDescent="0.25">
      <c r="A537" s="2" t="str">
        <f t="shared" si="157"/>
        <v>IDGS-EVAncillary EVEvent Non-Performance Rate</v>
      </c>
      <c r="B537" t="s">
        <v>152</v>
      </c>
      <c r="C537" t="s">
        <v>602</v>
      </c>
      <c r="D537" t="s">
        <v>363</v>
      </c>
      <c r="E537" t="s">
        <v>11</v>
      </c>
      <c r="F537" t="s">
        <v>12</v>
      </c>
      <c r="G537" s="396">
        <f t="shared" ca="1" si="158"/>
        <v>0</v>
      </c>
      <c r="H537" s="33">
        <f t="shared" ca="1" si="156"/>
        <v>0</v>
      </c>
      <c r="I537" s="38"/>
      <c r="J537" s="39">
        <v>1</v>
      </c>
      <c r="K537" s="20" t="str">
        <f t="shared" si="154"/>
        <v>GS-EVEvent Non-Performance Rate</v>
      </c>
      <c r="L537" s="20" t="str">
        <f t="shared" si="155"/>
        <v>Market PotentialID</v>
      </c>
    </row>
    <row r="538" spans="1:12" x14ac:dyDescent="0.25">
      <c r="A538" s="2" t="str">
        <f t="shared" si="157"/>
        <v>IDGS-EVAncillary EVPer Customer Summer Peak Reduction (kW)</v>
      </c>
      <c r="B538" t="s">
        <v>152</v>
      </c>
      <c r="C538" t="s">
        <v>602</v>
      </c>
      <c r="D538" t="s">
        <v>363</v>
      </c>
      <c r="E538" t="s">
        <v>20</v>
      </c>
      <c r="F538" t="s">
        <v>91</v>
      </c>
      <c r="G538" s="57">
        <f t="shared" ca="1" si="158"/>
        <v>0</v>
      </c>
      <c r="H538" s="33" t="str">
        <f t="shared" ca="1" si="156"/>
        <v>Update: Avista 2019 EVSE report claims 75% charging load reduction. Impact based on Res-EV impact/customer. OLD: Based on Avista research, expecting a 90% + Load Shift (0.5 kW)</v>
      </c>
      <c r="I538" s="38"/>
      <c r="J538" s="39">
        <v>1</v>
      </c>
      <c r="K538" s="20" t="str">
        <f t="shared" si="154"/>
        <v>GS-EVPer Customer Summer Peak Reduction (kW)</v>
      </c>
      <c r="L538" s="20" t="str">
        <f t="shared" si="155"/>
        <v>Market PotentialID</v>
      </c>
    </row>
    <row r="539" spans="1:12" x14ac:dyDescent="0.25">
      <c r="A539" s="2" t="str">
        <f t="shared" si="157"/>
        <v>IDGS-EVAncillary EVPer Customer Summer Peak Reduction (%)</v>
      </c>
      <c r="B539" t="s">
        <v>152</v>
      </c>
      <c r="C539" t="s">
        <v>602</v>
      </c>
      <c r="D539" t="s">
        <v>363</v>
      </c>
      <c r="E539" t="s">
        <v>18</v>
      </c>
      <c r="F539" t="s">
        <v>19</v>
      </c>
      <c r="G539" s="396">
        <f t="shared" ca="1" si="158"/>
        <v>0.75</v>
      </c>
      <c r="H539" s="33">
        <f t="shared" ca="1" si="156"/>
        <v>0</v>
      </c>
      <c r="I539" s="38"/>
      <c r="J539" s="39">
        <v>1</v>
      </c>
      <c r="K539" s="20" t="str">
        <f t="shared" si="154"/>
        <v>GS-EVPer Customer Summer Peak Reduction (%)</v>
      </c>
      <c r="L539" s="20" t="str">
        <f t="shared" si="155"/>
        <v>Market PotentialID</v>
      </c>
    </row>
    <row r="540" spans="1:12" x14ac:dyDescent="0.25">
      <c r="A540" s="2" t="str">
        <f t="shared" si="157"/>
        <v>IDGS-EVAncillary EVPer Customer Winter Peak Reduction (kW)</v>
      </c>
      <c r="B540" t="s">
        <v>152</v>
      </c>
      <c r="C540" t="s">
        <v>602</v>
      </c>
      <c r="D540" t="s">
        <v>363</v>
      </c>
      <c r="E540" t="s">
        <v>22</v>
      </c>
      <c r="F540" t="s">
        <v>91</v>
      </c>
      <c r="G540" s="57">
        <f t="shared" ca="1" si="158"/>
        <v>0</v>
      </c>
      <c r="H540" s="33" t="str">
        <f t="shared" ca="1" si="156"/>
        <v>Update: Avista 2019 EVSE report claims 75% charging load reduction. Impact based on Res-EV impact/customer. OLD: Based on Avista research, expecting a 90% + Load Shift (0.5 kW)</v>
      </c>
      <c r="I540" s="38"/>
      <c r="J540" s="39">
        <v>1</v>
      </c>
      <c r="K540" s="20" t="str">
        <f t="shared" si="154"/>
        <v>GS-EVPer Customer Winter Peak Reduction (kW)</v>
      </c>
      <c r="L540" s="20" t="str">
        <f t="shared" si="155"/>
        <v>Market PotentialID</v>
      </c>
    </row>
    <row r="541" spans="1:12" x14ac:dyDescent="0.25">
      <c r="A541" s="2" t="str">
        <f t="shared" si="157"/>
        <v>IDGS-EVAncillary EVPer Customer Winter Peak Reduction (%)</v>
      </c>
      <c r="B541" t="s">
        <v>152</v>
      </c>
      <c r="C541" t="s">
        <v>602</v>
      </c>
      <c r="D541" t="s">
        <v>363</v>
      </c>
      <c r="E541" t="s">
        <v>21</v>
      </c>
      <c r="F541" t="s">
        <v>19</v>
      </c>
      <c r="G541" s="396">
        <f t="shared" ca="1" si="158"/>
        <v>0.75</v>
      </c>
      <c r="H541" s="33">
        <f t="shared" ca="1" si="156"/>
        <v>0</v>
      </c>
      <c r="I541" s="38"/>
      <c r="J541" s="39">
        <v>1</v>
      </c>
      <c r="K541" s="20" t="str">
        <f t="shared" si="154"/>
        <v>GS-EVPer Customer Winter Peak Reduction (%)</v>
      </c>
      <c r="L541" s="20" t="str">
        <f t="shared" si="155"/>
        <v>Market PotentialID</v>
      </c>
    </row>
    <row r="542" spans="1:12" x14ac:dyDescent="0.25">
      <c r="A542" s="2" t="str">
        <f t="shared" si="157"/>
        <v>IDGeneral ServiceThird Party ContractsEvent Non-Performance Rate</v>
      </c>
      <c r="B542" t="s">
        <v>152</v>
      </c>
      <c r="C542" t="s">
        <v>232</v>
      </c>
      <c r="D542" t="s">
        <v>150</v>
      </c>
      <c r="E542" t="s">
        <v>11</v>
      </c>
      <c r="F542" t="s">
        <v>12</v>
      </c>
      <c r="G542" s="396" t="str">
        <f t="shared" ca="1" si="158"/>
        <v/>
      </c>
      <c r="H542" s="33" t="str">
        <f t="shared" ca="1" si="156"/>
        <v/>
      </c>
      <c r="I542" s="38"/>
      <c r="J542" s="39">
        <v>1</v>
      </c>
      <c r="K542" s="20" t="str">
        <f t="shared" si="154"/>
        <v>General ServiceEvent Non-Performance Rate</v>
      </c>
      <c r="L542" s="20" t="str">
        <f t="shared" si="155"/>
        <v>Market PotentialID</v>
      </c>
    </row>
    <row r="543" spans="1:12" x14ac:dyDescent="0.25">
      <c r="A543" s="2" t="str">
        <f t="shared" si="157"/>
        <v>IDGeneral ServiceThird Party ContractsPer Customer Summer Peak Reduction (kW)</v>
      </c>
      <c r="B543" t="s">
        <v>152</v>
      </c>
      <c r="C543" t="s">
        <v>232</v>
      </c>
      <c r="D543" t="s">
        <v>150</v>
      </c>
      <c r="E543" t="s">
        <v>20</v>
      </c>
      <c r="F543" t="s">
        <v>91</v>
      </c>
      <c r="G543" s="57" t="str">
        <f t="shared" ca="1" si="158"/>
        <v/>
      </c>
      <c r="H543" s="33" t="str">
        <f t="shared" ca="1" si="156"/>
        <v/>
      </c>
      <c r="I543" s="38"/>
      <c r="J543" s="39">
        <v>1</v>
      </c>
      <c r="K543" s="20" t="str">
        <f t="shared" si="154"/>
        <v>General ServicePer Customer Summer Peak Reduction (kW)</v>
      </c>
      <c r="L543" s="20" t="str">
        <f t="shared" si="155"/>
        <v>Market PotentialID</v>
      </c>
    </row>
    <row r="544" spans="1:12" x14ac:dyDescent="0.25">
      <c r="A544" s="2" t="str">
        <f t="shared" si="157"/>
        <v>IDGeneral ServiceThird Party ContractsPer Customer Summer Peak Reduction (%)</v>
      </c>
      <c r="B544" t="s">
        <v>152</v>
      </c>
      <c r="C544" t="s">
        <v>232</v>
      </c>
      <c r="D544" t="s">
        <v>150</v>
      </c>
      <c r="E544" t="s">
        <v>18</v>
      </c>
      <c r="F544" t="s">
        <v>19</v>
      </c>
      <c r="G544" s="396" t="str">
        <f t="shared" ca="1" si="158"/>
        <v/>
      </c>
      <c r="H544" s="33" t="str">
        <f t="shared" ca="1" si="156"/>
        <v/>
      </c>
      <c r="I544" s="38"/>
      <c r="J544" s="39">
        <v>1</v>
      </c>
      <c r="K544" s="20" t="str">
        <f t="shared" si="154"/>
        <v>General ServicePer Customer Summer Peak Reduction (%)</v>
      </c>
      <c r="L544" s="20" t="str">
        <f t="shared" si="155"/>
        <v>Market PotentialID</v>
      </c>
    </row>
    <row r="545" spans="1:12" x14ac:dyDescent="0.25">
      <c r="A545" s="2" t="str">
        <f t="shared" si="157"/>
        <v>IDGeneral ServiceThird Party ContractsPer Customer Winter Peak Reduction (kW)</v>
      </c>
      <c r="B545" t="s">
        <v>152</v>
      </c>
      <c r="C545" t="s">
        <v>232</v>
      </c>
      <c r="D545" t="s">
        <v>150</v>
      </c>
      <c r="E545" t="s">
        <v>22</v>
      </c>
      <c r="F545" t="s">
        <v>91</v>
      </c>
      <c r="G545" s="57" t="str">
        <f t="shared" ca="1" si="158"/>
        <v/>
      </c>
      <c r="H545" s="33" t="str">
        <f t="shared" ca="1" si="156"/>
        <v/>
      </c>
      <c r="I545" s="38"/>
      <c r="J545" s="39">
        <v>1</v>
      </c>
      <c r="K545" s="20" t="str">
        <f t="shared" si="154"/>
        <v>General ServicePer Customer Winter Peak Reduction (kW)</v>
      </c>
      <c r="L545" s="20" t="str">
        <f t="shared" si="155"/>
        <v>Market PotentialID</v>
      </c>
    </row>
    <row r="546" spans="1:12" x14ac:dyDescent="0.25">
      <c r="A546" s="2" t="str">
        <f t="shared" si="157"/>
        <v>IDGeneral ServiceThird Party ContractsPer Customer Winter Peak Reduction (%)</v>
      </c>
      <c r="B546" t="s">
        <v>152</v>
      </c>
      <c r="C546" t="s">
        <v>232</v>
      </c>
      <c r="D546" t="s">
        <v>150</v>
      </c>
      <c r="E546" t="s">
        <v>21</v>
      </c>
      <c r="F546" t="s">
        <v>19</v>
      </c>
      <c r="G546" s="396" t="str">
        <f t="shared" ca="1" si="158"/>
        <v/>
      </c>
      <c r="H546" s="33" t="str">
        <f t="shared" ca="1" si="156"/>
        <v/>
      </c>
      <c r="I546" s="38"/>
      <c r="J546" s="39">
        <v>1</v>
      </c>
      <c r="K546" s="20" t="str">
        <f t="shared" si="154"/>
        <v>General ServicePer Customer Winter Peak Reduction (%)</v>
      </c>
      <c r="L546" s="20" t="str">
        <f t="shared" si="155"/>
        <v>Market PotentialID</v>
      </c>
    </row>
    <row r="547" spans="1:12" x14ac:dyDescent="0.25">
      <c r="A547" s="2" t="str">
        <f t="shared" si="157"/>
        <v>IDLarge General ServiceThird Party ContractsEvent Non-Performance Rate</v>
      </c>
      <c r="B547" t="s">
        <v>152</v>
      </c>
      <c r="C547" t="s">
        <v>233</v>
      </c>
      <c r="D547" t="s">
        <v>150</v>
      </c>
      <c r="E547" t="s">
        <v>11</v>
      </c>
      <c r="F547" t="s">
        <v>12</v>
      </c>
      <c r="G547" s="396">
        <f t="shared" ca="1" si="158"/>
        <v>0</v>
      </c>
      <c r="H547" s="33">
        <f t="shared" ca="1" si="156"/>
        <v>0</v>
      </c>
      <c r="I547" s="38"/>
      <c r="J547" s="39">
        <v>1</v>
      </c>
      <c r="K547" s="20" t="str">
        <f t="shared" si="154"/>
        <v>Large General ServiceEvent Non-Performance Rate</v>
      </c>
      <c r="L547" s="20" t="str">
        <f t="shared" si="155"/>
        <v>Market PotentialID</v>
      </c>
    </row>
    <row r="548" spans="1:12" x14ac:dyDescent="0.25">
      <c r="A548" s="2" t="str">
        <f t="shared" si="157"/>
        <v>IDLarge General ServiceThird Party ContractsPer Customer Summer Peak Reduction (kW)</v>
      </c>
      <c r="B548" t="s">
        <v>152</v>
      </c>
      <c r="C548" t="s">
        <v>233</v>
      </c>
      <c r="D548" t="s">
        <v>150</v>
      </c>
      <c r="E548" t="s">
        <v>20</v>
      </c>
      <c r="F548" t="s">
        <v>91</v>
      </c>
      <c r="G548" s="57">
        <f t="shared" ca="1" si="158"/>
        <v>0</v>
      </c>
      <c r="H548" s="33">
        <f t="shared" ca="1" si="156"/>
        <v>0</v>
      </c>
      <c r="I548" s="38"/>
      <c r="J548" s="39">
        <v>1</v>
      </c>
      <c r="K548" s="20" t="str">
        <f t="shared" si="154"/>
        <v>Large General ServicePer Customer Summer Peak Reduction (kW)</v>
      </c>
      <c r="L548" s="20" t="str">
        <f t="shared" si="155"/>
        <v>Market PotentialID</v>
      </c>
    </row>
    <row r="549" spans="1:12" x14ac:dyDescent="0.25">
      <c r="A549" s="2" t="str">
        <f t="shared" si="157"/>
        <v>IDLarge General ServiceThird Party ContractsPer Customer Summer Peak Reduction (%)</v>
      </c>
      <c r="B549" t="s">
        <v>152</v>
      </c>
      <c r="C549" t="s">
        <v>233</v>
      </c>
      <c r="D549" t="s">
        <v>150</v>
      </c>
      <c r="E549" t="s">
        <v>18</v>
      </c>
      <c r="F549" t="s">
        <v>19</v>
      </c>
      <c r="G549" s="396">
        <f t="shared" ca="1" si="158"/>
        <v>0.21</v>
      </c>
      <c r="H549" s="33" t="str">
        <f t="shared" ca="1" si="156"/>
        <v>weighted average from impacts in the following report: Impact Estimates from Aggregator Programs in California (Source: 2012 Statewide Load Impact Evaluation of California Aggregator Demand Response Programs Volume 1: Ex post and Ex ante Load Impacts; Christensen Associates Energy Consulting; April 1, 2013).</v>
      </c>
      <c r="I549" s="38"/>
      <c r="J549" s="39">
        <v>1</v>
      </c>
      <c r="K549" s="20" t="str">
        <f t="shared" si="154"/>
        <v>Large General ServicePer Customer Summer Peak Reduction (%)</v>
      </c>
      <c r="L549" s="20" t="str">
        <f t="shared" si="155"/>
        <v>Market PotentialID</v>
      </c>
    </row>
    <row r="550" spans="1:12" x14ac:dyDescent="0.25">
      <c r="A550" s="2" t="str">
        <f t="shared" si="157"/>
        <v>IDLarge General ServiceThird Party ContractsPer Customer Winter Peak Reduction (kW)</v>
      </c>
      <c r="B550" t="s">
        <v>152</v>
      </c>
      <c r="C550" t="s">
        <v>233</v>
      </c>
      <c r="D550" t="s">
        <v>150</v>
      </c>
      <c r="E550" t="s">
        <v>22</v>
      </c>
      <c r="F550" t="s">
        <v>91</v>
      </c>
      <c r="G550" s="57">
        <f t="shared" ca="1" si="158"/>
        <v>0</v>
      </c>
      <c r="H550" s="33">
        <f t="shared" ca="1" si="156"/>
        <v>0</v>
      </c>
      <c r="I550" s="38"/>
      <c r="J550" s="39">
        <v>1</v>
      </c>
      <c r="K550" s="20" t="str">
        <f t="shared" si="154"/>
        <v>Large General ServicePer Customer Winter Peak Reduction (kW)</v>
      </c>
      <c r="L550" s="20" t="str">
        <f t="shared" si="155"/>
        <v>Market PotentialID</v>
      </c>
    </row>
    <row r="551" spans="1:12" x14ac:dyDescent="0.25">
      <c r="A551" s="2" t="str">
        <f t="shared" si="157"/>
        <v>IDLarge General ServiceThird Party ContractsPer Customer Winter Peak Reduction (%)</v>
      </c>
      <c r="B551" t="s">
        <v>152</v>
      </c>
      <c r="C551" t="s">
        <v>233</v>
      </c>
      <c r="D551" t="s">
        <v>150</v>
      </c>
      <c r="E551" t="s">
        <v>21</v>
      </c>
      <c r="F551" t="s">
        <v>19</v>
      </c>
      <c r="G551" s="396">
        <f t="shared" ca="1" si="158"/>
        <v>0.21</v>
      </c>
      <c r="H551" s="33" t="str">
        <f t="shared" ca="1" si="156"/>
        <v>weighted average from impacts in the following report: Impact Estimates from Aggregator Programs in California (Source: 2012 Statewide Load Impact Evaluation of California Aggregator Demand Response Programs Volume 1: Ex post and Ex ante Load Impacts; Christensen Associates Energy Consulting; April 1, 2013).</v>
      </c>
      <c r="I551" s="38"/>
      <c r="J551" s="39">
        <v>1</v>
      </c>
      <c r="K551" s="20" t="str">
        <f t="shared" si="154"/>
        <v>Large General ServicePer Customer Winter Peak Reduction (%)</v>
      </c>
      <c r="L551" s="20" t="str">
        <f t="shared" si="155"/>
        <v>Market PotentialID</v>
      </c>
    </row>
    <row r="552" spans="1:12" x14ac:dyDescent="0.25">
      <c r="A552" s="2" t="str">
        <f t="shared" si="157"/>
        <v>IDExtra Large General ServiceThird Party ContractsEvent Non-Performance Rate</v>
      </c>
      <c r="B552" t="s">
        <v>152</v>
      </c>
      <c r="C552" t="s">
        <v>234</v>
      </c>
      <c r="D552" t="s">
        <v>150</v>
      </c>
      <c r="E552" t="s">
        <v>11</v>
      </c>
      <c r="F552" t="s">
        <v>12</v>
      </c>
      <c r="G552" s="396">
        <f t="shared" ca="1" si="158"/>
        <v>0</v>
      </c>
      <c r="H552" s="33">
        <f t="shared" ca="1" si="156"/>
        <v>0</v>
      </c>
      <c r="I552" s="38"/>
      <c r="J552" s="39">
        <v>1</v>
      </c>
      <c r="K552" s="20" t="str">
        <f t="shared" si="154"/>
        <v>Extra Large General ServiceEvent Non-Performance Rate</v>
      </c>
      <c r="L552" s="20" t="str">
        <f t="shared" si="155"/>
        <v>Market PotentialID</v>
      </c>
    </row>
    <row r="553" spans="1:12" x14ac:dyDescent="0.25">
      <c r="A553" s="2" t="str">
        <f t="shared" si="157"/>
        <v>IDExtra Large General ServiceThird Party ContractsPer Customer Summer Peak Reduction (kW)</v>
      </c>
      <c r="B553" t="s">
        <v>152</v>
      </c>
      <c r="C553" t="s">
        <v>234</v>
      </c>
      <c r="D553" t="s">
        <v>150</v>
      </c>
      <c r="E553" t="s">
        <v>20</v>
      </c>
      <c r="F553" t="s">
        <v>91</v>
      </c>
      <c r="G553" s="57">
        <f t="shared" ca="1" si="158"/>
        <v>0</v>
      </c>
      <c r="H553" s="33">
        <f t="shared" ca="1" si="156"/>
        <v>0</v>
      </c>
      <c r="I553" s="38"/>
      <c r="J553" s="39">
        <v>1</v>
      </c>
      <c r="K553" s="20" t="str">
        <f t="shared" si="154"/>
        <v>Extra Large General ServicePer Customer Summer Peak Reduction (kW)</v>
      </c>
      <c r="L553" s="20" t="str">
        <f t="shared" si="155"/>
        <v>Market PotentialID</v>
      </c>
    </row>
    <row r="554" spans="1:12" x14ac:dyDescent="0.25">
      <c r="A554" s="2" t="str">
        <f t="shared" si="157"/>
        <v>IDExtra Large General ServiceThird Party ContractsPer Customer Summer Peak Reduction (%)</v>
      </c>
      <c r="B554" t="s">
        <v>152</v>
      </c>
      <c r="C554" t="s">
        <v>234</v>
      </c>
      <c r="D554" t="s">
        <v>150</v>
      </c>
      <c r="E554" t="s">
        <v>18</v>
      </c>
      <c r="F554" t="s">
        <v>19</v>
      </c>
      <c r="G554" s="396">
        <f t="shared" ca="1" si="158"/>
        <v>0.21</v>
      </c>
      <c r="H554" s="33" t="str">
        <f t="shared" ca="1" si="156"/>
        <v>weighted average from impacts in the following report: Impact Estimates from Aggregator Programs in California (Source: 2012 Statewide Load Impact Evaluation of California Aggregator Demand Response Programs Volume 1: Ex post and Ex ante Load Impacts; Christensen Associates Energy Consulting; April 1, 2013).</v>
      </c>
      <c r="I554" s="38"/>
      <c r="J554" s="39">
        <v>1</v>
      </c>
      <c r="K554" s="20" t="str">
        <f t="shared" si="154"/>
        <v>Extra Large General ServicePer Customer Summer Peak Reduction (%)</v>
      </c>
      <c r="L554" s="20" t="str">
        <f t="shared" si="155"/>
        <v>Market PotentialID</v>
      </c>
    </row>
    <row r="555" spans="1:12" x14ac:dyDescent="0.25">
      <c r="A555" s="2" t="str">
        <f t="shared" si="157"/>
        <v>IDExtra Large General ServiceThird Party ContractsPer Customer Winter Peak Reduction (kW)</v>
      </c>
      <c r="B555" t="s">
        <v>152</v>
      </c>
      <c r="C555" t="s">
        <v>234</v>
      </c>
      <c r="D555" t="s">
        <v>150</v>
      </c>
      <c r="E555" t="s">
        <v>22</v>
      </c>
      <c r="F555" t="s">
        <v>91</v>
      </c>
      <c r="G555" s="57">
        <f t="shared" ca="1" si="158"/>
        <v>0</v>
      </c>
      <c r="H555" s="33">
        <f t="shared" ca="1" si="156"/>
        <v>0</v>
      </c>
      <c r="I555" s="38"/>
      <c r="J555" s="39">
        <v>1</v>
      </c>
      <c r="K555" s="20" t="str">
        <f t="shared" ref="K555:K618" si="167">C555&amp;E555</f>
        <v>Extra Large General ServicePer Customer Winter Peak Reduction (kW)</v>
      </c>
      <c r="L555" s="20" t="str">
        <f t="shared" ref="L555:L618" si="168">$G$1&amp;B555</f>
        <v>Market PotentialID</v>
      </c>
    </row>
    <row r="556" spans="1:12" x14ac:dyDescent="0.25">
      <c r="A556" s="2" t="str">
        <f t="shared" si="157"/>
        <v>IDExtra Large General ServiceThird Party ContractsPer Customer Winter Peak Reduction (%)</v>
      </c>
      <c r="B556" t="s">
        <v>152</v>
      </c>
      <c r="C556" t="s">
        <v>234</v>
      </c>
      <c r="D556" t="s">
        <v>150</v>
      </c>
      <c r="E556" t="s">
        <v>21</v>
      </c>
      <c r="F556" t="s">
        <v>19</v>
      </c>
      <c r="G556" s="396">
        <f t="shared" ca="1" si="158"/>
        <v>0.21</v>
      </c>
      <c r="H556" s="33" t="str">
        <f t="shared" ca="1" si="156"/>
        <v>weighted average from impacts in the following report: Impact Estimates from Aggregator Programs in California (Source: 2012 Statewide Load Impact Evaluation of California Aggregator Demand Response Programs Volume 1: Ex post and Ex ante Load Impacts; Christensen Associates Energy Consulting; April 1, 2013).</v>
      </c>
      <c r="I556" s="38"/>
      <c r="J556" s="39">
        <v>1</v>
      </c>
      <c r="K556" s="20" t="str">
        <f t="shared" si="167"/>
        <v>Extra Large General ServicePer Customer Winter Peak Reduction (%)</v>
      </c>
      <c r="L556" s="20" t="str">
        <f t="shared" si="168"/>
        <v>Market PotentialID</v>
      </c>
    </row>
    <row r="557" spans="1:12" x14ac:dyDescent="0.25">
      <c r="A557" s="2" t="str">
        <f t="shared" si="157"/>
        <v>IDGeneral ServiceAncillary Third PartyEvent Non-Performance Rate</v>
      </c>
      <c r="B557" t="s">
        <v>152</v>
      </c>
      <c r="C557" t="s">
        <v>232</v>
      </c>
      <c r="D557" t="s">
        <v>361</v>
      </c>
      <c r="E557" t="s">
        <v>11</v>
      </c>
      <c r="F557" t="s">
        <v>12</v>
      </c>
      <c r="G557" s="396" t="str">
        <f t="shared" ca="1" si="158"/>
        <v/>
      </c>
      <c r="H557" s="33" t="str">
        <f t="shared" ca="1" si="156"/>
        <v/>
      </c>
      <c r="I557" s="38"/>
      <c r="J557" s="39">
        <v>1</v>
      </c>
      <c r="K557" s="20" t="str">
        <f t="shared" si="167"/>
        <v>General ServiceEvent Non-Performance Rate</v>
      </c>
      <c r="L557" s="20" t="str">
        <f t="shared" si="168"/>
        <v>Market PotentialID</v>
      </c>
    </row>
    <row r="558" spans="1:12" x14ac:dyDescent="0.25">
      <c r="A558" s="2" t="str">
        <f t="shared" si="157"/>
        <v>IDGeneral ServiceAncillary Third PartyPer Customer Summer Peak Reduction (kW)</v>
      </c>
      <c r="B558" t="s">
        <v>152</v>
      </c>
      <c r="C558" t="s">
        <v>232</v>
      </c>
      <c r="D558" t="s">
        <v>361</v>
      </c>
      <c r="E558" t="s">
        <v>20</v>
      </c>
      <c r="F558" t="s">
        <v>91</v>
      </c>
      <c r="G558" s="57" t="str">
        <f t="shared" ca="1" si="158"/>
        <v/>
      </c>
      <c r="H558" s="33" t="str">
        <f t="shared" ca="1" si="156"/>
        <v/>
      </c>
      <c r="I558" s="38"/>
      <c r="J558" s="39">
        <v>1</v>
      </c>
      <c r="K558" s="20" t="str">
        <f t="shared" si="167"/>
        <v>General ServicePer Customer Summer Peak Reduction (kW)</v>
      </c>
      <c r="L558" s="20" t="str">
        <f t="shared" si="168"/>
        <v>Market PotentialID</v>
      </c>
    </row>
    <row r="559" spans="1:12" x14ac:dyDescent="0.25">
      <c r="A559" s="2" t="str">
        <f t="shared" si="157"/>
        <v>IDGeneral ServiceAncillary Third PartyPer Customer Summer Peak Reduction (%)</v>
      </c>
      <c r="B559" t="s">
        <v>152</v>
      </c>
      <c r="C559" t="s">
        <v>232</v>
      </c>
      <c r="D559" t="s">
        <v>361</v>
      </c>
      <c r="E559" t="s">
        <v>18</v>
      </c>
      <c r="F559" t="s">
        <v>19</v>
      </c>
      <c r="G559" s="396" t="str">
        <f t="shared" ca="1" si="158"/>
        <v/>
      </c>
      <c r="H559" s="33" t="str">
        <f t="shared" ca="1" si="156"/>
        <v/>
      </c>
      <c r="I559" s="38"/>
      <c r="J559" s="39">
        <v>1</v>
      </c>
      <c r="K559" s="20" t="str">
        <f t="shared" si="167"/>
        <v>General ServicePer Customer Summer Peak Reduction (%)</v>
      </c>
      <c r="L559" s="20" t="str">
        <f t="shared" si="168"/>
        <v>Market PotentialID</v>
      </c>
    </row>
    <row r="560" spans="1:12" x14ac:dyDescent="0.25">
      <c r="A560" s="2" t="str">
        <f t="shared" si="157"/>
        <v>IDGeneral ServiceAncillary Third PartyPer Customer Winter Peak Reduction (kW)</v>
      </c>
      <c r="B560" t="s">
        <v>152</v>
      </c>
      <c r="C560" t="s">
        <v>232</v>
      </c>
      <c r="D560" t="s">
        <v>361</v>
      </c>
      <c r="E560" t="s">
        <v>22</v>
      </c>
      <c r="F560" t="s">
        <v>91</v>
      </c>
      <c r="G560" s="57" t="str">
        <f t="shared" ca="1" si="158"/>
        <v/>
      </c>
      <c r="H560" s="33" t="str">
        <f t="shared" ca="1" si="156"/>
        <v/>
      </c>
      <c r="I560" s="38"/>
      <c r="J560" s="39">
        <v>1</v>
      </c>
      <c r="K560" s="20" t="str">
        <f t="shared" si="167"/>
        <v>General ServicePer Customer Winter Peak Reduction (kW)</v>
      </c>
      <c r="L560" s="20" t="str">
        <f t="shared" si="168"/>
        <v>Market PotentialID</v>
      </c>
    </row>
    <row r="561" spans="1:12" x14ac:dyDescent="0.25">
      <c r="A561" s="2" t="str">
        <f t="shared" si="157"/>
        <v>IDGeneral ServiceAncillary Third PartyPer Customer Winter Peak Reduction (%)</v>
      </c>
      <c r="B561" t="s">
        <v>152</v>
      </c>
      <c r="C561" t="s">
        <v>232</v>
      </c>
      <c r="D561" t="s">
        <v>361</v>
      </c>
      <c r="E561" t="s">
        <v>21</v>
      </c>
      <c r="F561" t="s">
        <v>19</v>
      </c>
      <c r="G561" s="396" t="str">
        <f t="shared" ca="1" si="158"/>
        <v/>
      </c>
      <c r="H561" s="33" t="str">
        <f t="shared" ca="1" si="156"/>
        <v/>
      </c>
      <c r="I561" s="38"/>
      <c r="J561" s="39">
        <v>1</v>
      </c>
      <c r="K561" s="20" t="str">
        <f t="shared" si="167"/>
        <v>General ServicePer Customer Winter Peak Reduction (%)</v>
      </c>
      <c r="L561" s="20" t="str">
        <f t="shared" si="168"/>
        <v>Market PotentialID</v>
      </c>
    </row>
    <row r="562" spans="1:12" x14ac:dyDescent="0.25">
      <c r="A562" s="2" t="str">
        <f t="shared" si="157"/>
        <v>IDLarge General ServiceAncillary Third PartyEvent Non-Performance Rate</v>
      </c>
      <c r="B562" t="s">
        <v>152</v>
      </c>
      <c r="C562" t="s">
        <v>233</v>
      </c>
      <c r="D562" t="s">
        <v>361</v>
      </c>
      <c r="E562" t="s">
        <v>11</v>
      </c>
      <c r="F562" t="s">
        <v>12</v>
      </c>
      <c r="G562" s="396">
        <f t="shared" ca="1" si="158"/>
        <v>0</v>
      </c>
      <c r="H562" s="33">
        <f t="shared" ca="1" si="156"/>
        <v>0</v>
      </c>
      <c r="I562" s="38"/>
      <c r="J562" s="39">
        <v>1</v>
      </c>
      <c r="K562" s="20" t="str">
        <f t="shared" si="167"/>
        <v>Large General ServiceEvent Non-Performance Rate</v>
      </c>
      <c r="L562" s="20" t="str">
        <f t="shared" si="168"/>
        <v>Market PotentialID</v>
      </c>
    </row>
    <row r="563" spans="1:12" x14ac:dyDescent="0.25">
      <c r="A563" s="2" t="str">
        <f t="shared" si="157"/>
        <v>IDLarge General ServiceAncillary Third PartyPer Customer Summer Peak Reduction (kW)</v>
      </c>
      <c r="B563" t="s">
        <v>152</v>
      </c>
      <c r="C563" t="s">
        <v>233</v>
      </c>
      <c r="D563" t="s">
        <v>361</v>
      </c>
      <c r="E563" t="s">
        <v>20</v>
      </c>
      <c r="F563" t="s">
        <v>91</v>
      </c>
      <c r="G563" s="57">
        <f t="shared" ca="1" si="158"/>
        <v>0</v>
      </c>
      <c r="H563" s="33">
        <f t="shared" ca="1" si="156"/>
        <v>0</v>
      </c>
      <c r="I563" s="38"/>
      <c r="J563" s="39">
        <v>1</v>
      </c>
      <c r="K563" s="20" t="str">
        <f t="shared" si="167"/>
        <v>Large General ServicePer Customer Summer Peak Reduction (kW)</v>
      </c>
      <c r="L563" s="20" t="str">
        <f t="shared" si="168"/>
        <v>Market PotentialID</v>
      </c>
    </row>
    <row r="564" spans="1:12" x14ac:dyDescent="0.25">
      <c r="A564" s="2" t="str">
        <f t="shared" si="157"/>
        <v>IDLarge General ServiceAncillary Third PartyPer Customer Summer Peak Reduction (%)</v>
      </c>
      <c r="B564" t="s">
        <v>152</v>
      </c>
      <c r="C564" t="s">
        <v>233</v>
      </c>
      <c r="D564" t="s">
        <v>361</v>
      </c>
      <c r="E564" t="s">
        <v>18</v>
      </c>
      <c r="F564" t="s">
        <v>19</v>
      </c>
      <c r="G564" s="396">
        <f t="shared" ca="1" si="158"/>
        <v>0.1575</v>
      </c>
      <c r="H564" s="33" t="str">
        <f t="shared" ca="1" si="156"/>
        <v>75% of impact for ancillary</v>
      </c>
      <c r="I564" s="38"/>
      <c r="J564" s="39">
        <v>1</v>
      </c>
      <c r="K564" s="20" t="str">
        <f t="shared" si="167"/>
        <v>Large General ServicePer Customer Summer Peak Reduction (%)</v>
      </c>
      <c r="L564" s="20" t="str">
        <f t="shared" si="168"/>
        <v>Market PotentialID</v>
      </c>
    </row>
    <row r="565" spans="1:12" x14ac:dyDescent="0.25">
      <c r="A565" s="2" t="str">
        <f t="shared" si="157"/>
        <v>IDLarge General ServiceAncillary Third PartyPer Customer Winter Peak Reduction (kW)</v>
      </c>
      <c r="B565" t="s">
        <v>152</v>
      </c>
      <c r="C565" t="s">
        <v>233</v>
      </c>
      <c r="D565" t="s">
        <v>361</v>
      </c>
      <c r="E565" t="s">
        <v>22</v>
      </c>
      <c r="F565" t="s">
        <v>91</v>
      </c>
      <c r="G565" s="57">
        <f t="shared" ca="1" si="158"/>
        <v>0</v>
      </c>
      <c r="H565" s="33">
        <f t="shared" ca="1" si="156"/>
        <v>0</v>
      </c>
      <c r="I565" s="38"/>
      <c r="J565" s="39">
        <v>1</v>
      </c>
      <c r="K565" s="20" t="str">
        <f t="shared" si="167"/>
        <v>Large General ServicePer Customer Winter Peak Reduction (kW)</v>
      </c>
      <c r="L565" s="20" t="str">
        <f t="shared" si="168"/>
        <v>Market PotentialID</v>
      </c>
    </row>
    <row r="566" spans="1:12" x14ac:dyDescent="0.25">
      <c r="A566" s="2" t="str">
        <f t="shared" si="157"/>
        <v>IDLarge General ServiceAncillary Third PartyPer Customer Winter Peak Reduction (%)</v>
      </c>
      <c r="B566" t="s">
        <v>152</v>
      </c>
      <c r="C566" t="s">
        <v>233</v>
      </c>
      <c r="D566" t="s">
        <v>361</v>
      </c>
      <c r="E566" t="s">
        <v>21</v>
      </c>
      <c r="F566" t="s">
        <v>19</v>
      </c>
      <c r="G566" s="396">
        <f t="shared" ca="1" si="158"/>
        <v>0.1575</v>
      </c>
      <c r="H566" s="33" t="str">
        <f t="shared" ca="1" si="156"/>
        <v>75% of impact for ancillary</v>
      </c>
      <c r="I566" s="38"/>
      <c r="J566" s="39">
        <v>1</v>
      </c>
      <c r="K566" s="20" t="str">
        <f t="shared" si="167"/>
        <v>Large General ServicePer Customer Winter Peak Reduction (%)</v>
      </c>
      <c r="L566" s="20" t="str">
        <f t="shared" si="168"/>
        <v>Market PotentialID</v>
      </c>
    </row>
    <row r="567" spans="1:12" x14ac:dyDescent="0.25">
      <c r="A567" s="2" t="str">
        <f t="shared" si="157"/>
        <v>IDExtra Large General ServiceAncillary Third PartyEvent Non-Performance Rate</v>
      </c>
      <c r="B567" t="s">
        <v>152</v>
      </c>
      <c r="C567" t="s">
        <v>234</v>
      </c>
      <c r="D567" t="s">
        <v>361</v>
      </c>
      <c r="E567" t="s">
        <v>11</v>
      </c>
      <c r="F567" t="s">
        <v>12</v>
      </c>
      <c r="G567" s="396">
        <f t="shared" ca="1" si="158"/>
        <v>0</v>
      </c>
      <c r="H567" s="33">
        <f t="shared" ca="1" si="156"/>
        <v>0</v>
      </c>
      <c r="I567" s="38"/>
      <c r="J567" s="39">
        <v>1</v>
      </c>
      <c r="K567" s="20" t="str">
        <f t="shared" si="167"/>
        <v>Extra Large General ServiceEvent Non-Performance Rate</v>
      </c>
      <c r="L567" s="20" t="str">
        <f t="shared" si="168"/>
        <v>Market PotentialID</v>
      </c>
    </row>
    <row r="568" spans="1:12" x14ac:dyDescent="0.25">
      <c r="A568" s="2" t="str">
        <f t="shared" si="157"/>
        <v>IDExtra Large General ServiceAncillary Third PartyPer Customer Summer Peak Reduction (kW)</v>
      </c>
      <c r="B568" t="s">
        <v>152</v>
      </c>
      <c r="C568" t="s">
        <v>234</v>
      </c>
      <c r="D568" t="s">
        <v>361</v>
      </c>
      <c r="E568" t="s">
        <v>20</v>
      </c>
      <c r="F568" t="s">
        <v>91</v>
      </c>
      <c r="G568" s="57">
        <f t="shared" ca="1" si="158"/>
        <v>0</v>
      </c>
      <c r="H568" s="33">
        <f t="shared" ca="1" si="156"/>
        <v>0</v>
      </c>
      <c r="I568" s="38"/>
      <c r="J568" s="39">
        <v>1</v>
      </c>
      <c r="K568" s="20" t="str">
        <f t="shared" si="167"/>
        <v>Extra Large General ServicePer Customer Summer Peak Reduction (kW)</v>
      </c>
      <c r="L568" s="20" t="str">
        <f t="shared" si="168"/>
        <v>Market PotentialID</v>
      </c>
    </row>
    <row r="569" spans="1:12" x14ac:dyDescent="0.25">
      <c r="A569" s="2" t="str">
        <f t="shared" si="157"/>
        <v>IDExtra Large General ServiceAncillary Third PartyPer Customer Summer Peak Reduction (%)</v>
      </c>
      <c r="B569" t="s">
        <v>152</v>
      </c>
      <c r="C569" t="s">
        <v>234</v>
      </c>
      <c r="D569" t="s">
        <v>361</v>
      </c>
      <c r="E569" t="s">
        <v>18</v>
      </c>
      <c r="F569" t="s">
        <v>19</v>
      </c>
      <c r="G569" s="396">
        <f t="shared" ca="1" si="158"/>
        <v>0.1575</v>
      </c>
      <c r="H569" s="33" t="str">
        <f t="shared" ca="1" si="156"/>
        <v>75% of impact for ancillary</v>
      </c>
      <c r="I569" s="38"/>
      <c r="J569" s="39">
        <v>1</v>
      </c>
      <c r="K569" s="20" t="str">
        <f t="shared" si="167"/>
        <v>Extra Large General ServicePer Customer Summer Peak Reduction (%)</v>
      </c>
      <c r="L569" s="20" t="str">
        <f t="shared" si="168"/>
        <v>Market PotentialID</v>
      </c>
    </row>
    <row r="570" spans="1:12" x14ac:dyDescent="0.25">
      <c r="A570" s="2" t="str">
        <f t="shared" si="157"/>
        <v>IDExtra Large General ServiceAncillary Third PartyPer Customer Winter Peak Reduction (kW)</v>
      </c>
      <c r="B570" t="s">
        <v>152</v>
      </c>
      <c r="C570" t="s">
        <v>234</v>
      </c>
      <c r="D570" t="s">
        <v>361</v>
      </c>
      <c r="E570" t="s">
        <v>22</v>
      </c>
      <c r="F570" t="s">
        <v>91</v>
      </c>
      <c r="G570" s="57">
        <f t="shared" ca="1" si="158"/>
        <v>0</v>
      </c>
      <c r="H570" s="33">
        <f t="shared" ca="1" si="156"/>
        <v>0</v>
      </c>
      <c r="I570" s="38"/>
      <c r="J570" s="39">
        <v>1</v>
      </c>
      <c r="K570" s="20" t="str">
        <f t="shared" si="167"/>
        <v>Extra Large General ServicePer Customer Winter Peak Reduction (kW)</v>
      </c>
      <c r="L570" s="20" t="str">
        <f t="shared" si="168"/>
        <v>Market PotentialID</v>
      </c>
    </row>
    <row r="571" spans="1:12" x14ac:dyDescent="0.25">
      <c r="A571" s="2" t="str">
        <f t="shared" si="157"/>
        <v>IDExtra Large General ServiceAncillary Third PartyPer Customer Winter Peak Reduction (%)</v>
      </c>
      <c r="B571" t="s">
        <v>152</v>
      </c>
      <c r="C571" t="s">
        <v>234</v>
      </c>
      <c r="D571" t="s">
        <v>361</v>
      </c>
      <c r="E571" t="s">
        <v>21</v>
      </c>
      <c r="F571" t="s">
        <v>19</v>
      </c>
      <c r="G571" s="396">
        <f t="shared" ca="1" si="158"/>
        <v>0.1575</v>
      </c>
      <c r="H571" s="33" t="str">
        <f t="shared" ca="1" si="156"/>
        <v>75% of impact for ancillary</v>
      </c>
      <c r="I571" s="38"/>
      <c r="J571" s="39">
        <v>1</v>
      </c>
      <c r="K571" s="20" t="str">
        <f t="shared" si="167"/>
        <v>Extra Large General ServicePer Customer Winter Peak Reduction (%)</v>
      </c>
      <c r="L571" s="20" t="str">
        <f t="shared" si="168"/>
        <v>Market PotentialID</v>
      </c>
    </row>
    <row r="572" spans="1:12" x14ac:dyDescent="0.25">
      <c r="A572" s="2" t="str">
        <f t="shared" si="157"/>
        <v>IDGeneral ServiceThermal Energy StorageEvent Non-Performance Rate</v>
      </c>
      <c r="B572" t="s">
        <v>152</v>
      </c>
      <c r="C572" t="s">
        <v>232</v>
      </c>
      <c r="D572" t="s">
        <v>98</v>
      </c>
      <c r="E572" t="s">
        <v>11</v>
      </c>
      <c r="F572" t="s">
        <v>12</v>
      </c>
      <c r="G572" s="396">
        <f t="shared" ca="1" si="158"/>
        <v>0</v>
      </c>
      <c r="H572" s="33">
        <f t="shared" ca="1" si="156"/>
        <v>0</v>
      </c>
      <c r="I572" s="38"/>
      <c r="J572" s="39">
        <v>1</v>
      </c>
      <c r="K572" s="20" t="str">
        <f t="shared" si="167"/>
        <v>General ServiceEvent Non-Performance Rate</v>
      </c>
      <c r="L572" s="20" t="str">
        <f t="shared" si="168"/>
        <v>Market PotentialID</v>
      </c>
    </row>
    <row r="573" spans="1:12" x14ac:dyDescent="0.25">
      <c r="A573" s="2" t="str">
        <f t="shared" si="157"/>
        <v>IDGeneral ServiceThermal Energy StoragePer Customer Summer Peak Reduction (kW)</v>
      </c>
      <c r="B573" t="s">
        <v>152</v>
      </c>
      <c r="C573" t="s">
        <v>232</v>
      </c>
      <c r="D573" t="s">
        <v>98</v>
      </c>
      <c r="E573" t="s">
        <v>20</v>
      </c>
      <c r="F573" t="s">
        <v>91</v>
      </c>
      <c r="G573" s="57">
        <f t="shared" ca="1" si="158"/>
        <v>1.68</v>
      </c>
      <c r="H573" s="33" t="str">
        <f t="shared" ca="1" si="156"/>
        <v>Ice Energy - Ice Bear Tech Specifications, https://www.ice-energy.com/wp-content/uploads/2016/03/ICE-BEAR-30-Product-Sheet.pdf</v>
      </c>
      <c r="I573" s="38"/>
      <c r="J573" s="39">
        <v>1</v>
      </c>
      <c r="K573" s="20" t="str">
        <f t="shared" si="167"/>
        <v>General ServicePer Customer Summer Peak Reduction (kW)</v>
      </c>
      <c r="L573" s="20" t="str">
        <f t="shared" si="168"/>
        <v>Market PotentialID</v>
      </c>
    </row>
    <row r="574" spans="1:12" x14ac:dyDescent="0.25">
      <c r="A574" s="2" t="str">
        <f t="shared" si="157"/>
        <v>IDGeneral ServiceThermal Energy StoragePer Customer Summer Peak Reduction (%)</v>
      </c>
      <c r="B574" t="s">
        <v>152</v>
      </c>
      <c r="C574" t="s">
        <v>232</v>
      </c>
      <c r="D574" t="s">
        <v>98</v>
      </c>
      <c r="E574" t="s">
        <v>18</v>
      </c>
      <c r="F574" t="s">
        <v>19</v>
      </c>
      <c r="G574" s="396">
        <f t="shared" ca="1" si="158"/>
        <v>0</v>
      </c>
      <c r="H574" s="33">
        <f t="shared" ca="1" si="156"/>
        <v>0</v>
      </c>
      <c r="I574" s="38"/>
      <c r="J574" s="39">
        <v>1</v>
      </c>
      <c r="K574" s="20" t="str">
        <f t="shared" si="167"/>
        <v>General ServicePer Customer Summer Peak Reduction (%)</v>
      </c>
      <c r="L574" s="20" t="str">
        <f t="shared" si="168"/>
        <v>Market PotentialID</v>
      </c>
    </row>
    <row r="575" spans="1:12" x14ac:dyDescent="0.25">
      <c r="A575" s="2" t="str">
        <f t="shared" si="157"/>
        <v>IDGeneral ServiceThermal Energy StoragePer Customer Winter Peak Reduction (kW)</v>
      </c>
      <c r="B575" t="s">
        <v>152</v>
      </c>
      <c r="C575" t="s">
        <v>232</v>
      </c>
      <c r="D575" t="s">
        <v>98</v>
      </c>
      <c r="E575" t="s">
        <v>22</v>
      </c>
      <c r="F575" t="s">
        <v>91</v>
      </c>
      <c r="G575" s="57">
        <f t="shared" ca="1" si="158"/>
        <v>0</v>
      </c>
      <c r="H575" s="33" t="str">
        <f t="shared" ca="1" si="156"/>
        <v>Removed Winter Impacts</v>
      </c>
      <c r="I575" s="38"/>
      <c r="J575" s="39">
        <v>1</v>
      </c>
      <c r="K575" s="20" t="str">
        <f t="shared" si="167"/>
        <v>General ServicePer Customer Winter Peak Reduction (kW)</v>
      </c>
      <c r="L575" s="20" t="str">
        <f t="shared" si="168"/>
        <v>Market PotentialID</v>
      </c>
    </row>
    <row r="576" spans="1:12" x14ac:dyDescent="0.25">
      <c r="A576" s="2" t="str">
        <f t="shared" si="157"/>
        <v>IDGeneral ServiceThermal Energy StoragePer Customer Winter Peak Reduction (%)</v>
      </c>
      <c r="B576" t="s">
        <v>152</v>
      </c>
      <c r="C576" t="s">
        <v>232</v>
      </c>
      <c r="D576" t="s">
        <v>98</v>
      </c>
      <c r="E576" t="s">
        <v>21</v>
      </c>
      <c r="F576" t="s">
        <v>19</v>
      </c>
      <c r="G576" s="396">
        <f t="shared" ca="1" si="158"/>
        <v>0</v>
      </c>
      <c r="H576" s="33">
        <f t="shared" ca="1" si="156"/>
        <v>0</v>
      </c>
      <c r="I576" s="38"/>
      <c r="J576" s="39">
        <v>1</v>
      </c>
      <c r="K576" s="20" t="str">
        <f t="shared" si="167"/>
        <v>General ServicePer Customer Winter Peak Reduction (%)</v>
      </c>
      <c r="L576" s="20" t="str">
        <f t="shared" si="168"/>
        <v>Market PotentialID</v>
      </c>
    </row>
    <row r="577" spans="1:12" x14ac:dyDescent="0.25">
      <c r="A577" s="2" t="str">
        <f t="shared" si="157"/>
        <v>IDLarge General ServiceThermal Energy StorageEvent Non-Performance Rate</v>
      </c>
      <c r="B577" t="s">
        <v>152</v>
      </c>
      <c r="C577" t="s">
        <v>233</v>
      </c>
      <c r="D577" t="s">
        <v>98</v>
      </c>
      <c r="E577" t="s">
        <v>11</v>
      </c>
      <c r="F577" t="s">
        <v>12</v>
      </c>
      <c r="G577" s="396">
        <f t="shared" ca="1" si="158"/>
        <v>0</v>
      </c>
      <c r="H577" s="33">
        <f t="shared" ca="1" si="156"/>
        <v>0</v>
      </c>
      <c r="I577" s="38"/>
      <c r="J577" s="39">
        <v>1</v>
      </c>
      <c r="K577" s="20" t="str">
        <f t="shared" si="167"/>
        <v>Large General ServiceEvent Non-Performance Rate</v>
      </c>
      <c r="L577" s="20" t="str">
        <f t="shared" si="168"/>
        <v>Market PotentialID</v>
      </c>
    </row>
    <row r="578" spans="1:12" x14ac:dyDescent="0.25">
      <c r="A578" s="2" t="str">
        <f t="shared" si="157"/>
        <v>IDLarge General ServiceThermal Energy StoragePer Customer Summer Peak Reduction (kW)</v>
      </c>
      <c r="B578" t="s">
        <v>152</v>
      </c>
      <c r="C578" t="s">
        <v>233</v>
      </c>
      <c r="D578" t="s">
        <v>98</v>
      </c>
      <c r="E578" t="s">
        <v>20</v>
      </c>
      <c r="F578" t="s">
        <v>91</v>
      </c>
      <c r="G578" s="57">
        <f t="shared" ca="1" si="158"/>
        <v>8.4</v>
      </c>
      <c r="H578" s="33" t="str">
        <f t="shared" ca="1" si="156"/>
        <v>Ice Energy - Ice Bear Tech Specifications, https://www.ice-energy.com/wp-content/uploads/2016/03/ICE-BEAR-30-Product-Sheet.pdf</v>
      </c>
      <c r="I578" s="38"/>
      <c r="J578" s="39">
        <v>1</v>
      </c>
      <c r="K578" s="20" t="str">
        <f t="shared" si="167"/>
        <v>Large General ServicePer Customer Summer Peak Reduction (kW)</v>
      </c>
      <c r="L578" s="20" t="str">
        <f t="shared" si="168"/>
        <v>Market PotentialID</v>
      </c>
    </row>
    <row r="579" spans="1:12" x14ac:dyDescent="0.25">
      <c r="A579" s="2" t="str">
        <f t="shared" ref="A579:A642" si="169">B579&amp;C579&amp;D579&amp;E579</f>
        <v>IDLarge General ServiceThermal Energy StoragePer Customer Summer Peak Reduction (%)</v>
      </c>
      <c r="B579" t="s">
        <v>152</v>
      </c>
      <c r="C579" t="s">
        <v>233</v>
      </c>
      <c r="D579" t="s">
        <v>98</v>
      </c>
      <c r="E579" t="s">
        <v>18</v>
      </c>
      <c r="F579" t="s">
        <v>19</v>
      </c>
      <c r="G579" s="396">
        <f t="shared" ca="1" si="158"/>
        <v>0</v>
      </c>
      <c r="H579" s="33">
        <f t="shared" ca="1" si="156"/>
        <v>0</v>
      </c>
      <c r="I579" s="38"/>
      <c r="J579" s="39">
        <v>1</v>
      </c>
      <c r="K579" s="20" t="str">
        <f t="shared" si="167"/>
        <v>Large General ServicePer Customer Summer Peak Reduction (%)</v>
      </c>
      <c r="L579" s="20" t="str">
        <f t="shared" si="168"/>
        <v>Market PotentialID</v>
      </c>
    </row>
    <row r="580" spans="1:12" x14ac:dyDescent="0.25">
      <c r="A580" s="2" t="str">
        <f t="shared" si="169"/>
        <v>IDLarge General ServiceThermal Energy StoragePer Customer Winter Peak Reduction (kW)</v>
      </c>
      <c r="B580" t="s">
        <v>152</v>
      </c>
      <c r="C580" t="s">
        <v>233</v>
      </c>
      <c r="D580" t="s">
        <v>98</v>
      </c>
      <c r="E580" t="s">
        <v>22</v>
      </c>
      <c r="F580" t="s">
        <v>91</v>
      </c>
      <c r="G580" s="57">
        <f t="shared" ca="1" si="158"/>
        <v>0</v>
      </c>
      <c r="H580" s="33" t="str">
        <f t="shared" ca="1" si="156"/>
        <v>Removed Winter Impacts</v>
      </c>
      <c r="I580" s="38"/>
      <c r="J580" s="39">
        <v>1</v>
      </c>
      <c r="K580" s="20" t="str">
        <f t="shared" si="167"/>
        <v>Large General ServicePer Customer Winter Peak Reduction (kW)</v>
      </c>
      <c r="L580" s="20" t="str">
        <f t="shared" si="168"/>
        <v>Market PotentialID</v>
      </c>
    </row>
    <row r="581" spans="1:12" x14ac:dyDescent="0.25">
      <c r="A581" s="2" t="str">
        <f t="shared" si="169"/>
        <v>IDLarge General ServiceThermal Energy StoragePer Customer Winter Peak Reduction (%)</v>
      </c>
      <c r="B581" t="s">
        <v>152</v>
      </c>
      <c r="C581" t="s">
        <v>233</v>
      </c>
      <c r="D581" t="s">
        <v>98</v>
      </c>
      <c r="E581" t="s">
        <v>21</v>
      </c>
      <c r="F581" t="s">
        <v>19</v>
      </c>
      <c r="G581" s="396">
        <f t="shared" ca="1" si="158"/>
        <v>0</v>
      </c>
      <c r="H581" s="33">
        <f t="shared" ca="1" si="156"/>
        <v>0</v>
      </c>
      <c r="I581" s="38"/>
      <c r="J581" s="39">
        <v>1</v>
      </c>
      <c r="K581" s="20" t="str">
        <f t="shared" si="167"/>
        <v>Large General ServicePer Customer Winter Peak Reduction (%)</v>
      </c>
      <c r="L581" s="20" t="str">
        <f t="shared" si="168"/>
        <v>Market PotentialID</v>
      </c>
    </row>
    <row r="582" spans="1:12" x14ac:dyDescent="0.25">
      <c r="A582" s="2" t="str">
        <f t="shared" si="169"/>
        <v>IDExtra Large General ServiceThermal Energy StorageEvent Non-Performance Rate</v>
      </c>
      <c r="B582" t="s">
        <v>152</v>
      </c>
      <c r="C582" t="s">
        <v>234</v>
      </c>
      <c r="D582" t="s">
        <v>98</v>
      </c>
      <c r="E582" t="s">
        <v>11</v>
      </c>
      <c r="F582" t="s">
        <v>12</v>
      </c>
      <c r="G582" s="396">
        <f t="shared" ca="1" si="158"/>
        <v>0</v>
      </c>
      <c r="H582" s="33">
        <f t="shared" ca="1" si="156"/>
        <v>0</v>
      </c>
      <c r="I582" s="38"/>
      <c r="J582" s="39">
        <v>1</v>
      </c>
      <c r="K582" s="20" t="str">
        <f t="shared" si="167"/>
        <v>Extra Large General ServiceEvent Non-Performance Rate</v>
      </c>
      <c r="L582" s="20" t="str">
        <f t="shared" si="168"/>
        <v>Market PotentialID</v>
      </c>
    </row>
    <row r="583" spans="1:12" x14ac:dyDescent="0.25">
      <c r="A583" s="2" t="str">
        <f t="shared" si="169"/>
        <v>IDExtra Large General ServiceThermal Energy StoragePer Customer Summer Peak Reduction (kW)</v>
      </c>
      <c r="B583" t="s">
        <v>152</v>
      </c>
      <c r="C583" t="s">
        <v>234</v>
      </c>
      <c r="D583" t="s">
        <v>98</v>
      </c>
      <c r="E583" t="s">
        <v>20</v>
      </c>
      <c r="F583" t="s">
        <v>91</v>
      </c>
      <c r="G583" s="57">
        <f t="shared" ca="1" si="158"/>
        <v>8.4</v>
      </c>
      <c r="H583" s="33" t="str">
        <f t="shared" ca="1" si="156"/>
        <v>Ice Energy - Ice Bear Tech Specifications, https://www.ice-energy.com/wp-content/uploads/2016/03/ICE-BEAR-30-Product-Sheet.pdf</v>
      </c>
      <c r="I583" s="38"/>
      <c r="J583" s="39">
        <v>1</v>
      </c>
      <c r="K583" s="20" t="str">
        <f t="shared" si="167"/>
        <v>Extra Large General ServicePer Customer Summer Peak Reduction (kW)</v>
      </c>
      <c r="L583" s="20" t="str">
        <f t="shared" si="168"/>
        <v>Market PotentialID</v>
      </c>
    </row>
    <row r="584" spans="1:12" x14ac:dyDescent="0.25">
      <c r="A584" s="2" t="str">
        <f t="shared" si="169"/>
        <v>IDExtra Large General ServiceThermal Energy StoragePer Customer Summer Peak Reduction (%)</v>
      </c>
      <c r="B584" t="s">
        <v>152</v>
      </c>
      <c r="C584" t="s">
        <v>234</v>
      </c>
      <c r="D584" t="s">
        <v>98</v>
      </c>
      <c r="E584" t="s">
        <v>18</v>
      </c>
      <c r="F584" t="s">
        <v>19</v>
      </c>
      <c r="G584" s="396">
        <f t="shared" ca="1" si="158"/>
        <v>0</v>
      </c>
      <c r="H584" s="33">
        <f t="shared" ca="1" si="156"/>
        <v>0</v>
      </c>
      <c r="I584" s="38"/>
      <c r="J584" s="39">
        <v>1</v>
      </c>
      <c r="K584" s="20" t="str">
        <f t="shared" si="167"/>
        <v>Extra Large General ServicePer Customer Summer Peak Reduction (%)</v>
      </c>
      <c r="L584" s="20" t="str">
        <f t="shared" si="168"/>
        <v>Market PotentialID</v>
      </c>
    </row>
    <row r="585" spans="1:12" x14ac:dyDescent="0.25">
      <c r="A585" s="2" t="str">
        <f t="shared" si="169"/>
        <v>IDExtra Large General ServiceThermal Energy StoragePer Customer Winter Peak Reduction (kW)</v>
      </c>
      <c r="B585" t="s">
        <v>152</v>
      </c>
      <c r="C585" t="s">
        <v>234</v>
      </c>
      <c r="D585" t="s">
        <v>98</v>
      </c>
      <c r="E585" t="s">
        <v>22</v>
      </c>
      <c r="F585" t="s">
        <v>91</v>
      </c>
      <c r="G585" s="57">
        <f t="shared" ca="1" si="158"/>
        <v>0</v>
      </c>
      <c r="H585" s="33" t="str">
        <f t="shared" ca="1" si="156"/>
        <v>Removed Winter Impacts</v>
      </c>
      <c r="I585" s="38"/>
      <c r="J585" s="39">
        <v>1</v>
      </c>
      <c r="K585" s="20" t="str">
        <f t="shared" si="167"/>
        <v>Extra Large General ServicePer Customer Winter Peak Reduction (kW)</v>
      </c>
      <c r="L585" s="20" t="str">
        <f t="shared" si="168"/>
        <v>Market PotentialID</v>
      </c>
    </row>
    <row r="586" spans="1:12" x14ac:dyDescent="0.25">
      <c r="A586" s="2" t="str">
        <f t="shared" si="169"/>
        <v>IDExtra Large General ServiceThermal Energy StoragePer Customer Winter Peak Reduction (%)</v>
      </c>
      <c r="B586" t="s">
        <v>152</v>
      </c>
      <c r="C586" t="s">
        <v>234</v>
      </c>
      <c r="D586" t="s">
        <v>98</v>
      </c>
      <c r="E586" t="s">
        <v>21</v>
      </c>
      <c r="F586" t="s">
        <v>19</v>
      </c>
      <c r="G586" s="396">
        <f t="shared" ca="1" si="158"/>
        <v>0</v>
      </c>
      <c r="H586" s="33">
        <f t="shared" ca="1" si="156"/>
        <v>0</v>
      </c>
      <c r="I586" s="38"/>
      <c r="J586" s="39">
        <v>1</v>
      </c>
      <c r="K586" s="20" t="str">
        <f t="shared" si="167"/>
        <v>Extra Large General ServicePer Customer Winter Peak Reduction (%)</v>
      </c>
      <c r="L586" s="20" t="str">
        <f t="shared" si="168"/>
        <v>Market PotentialID</v>
      </c>
    </row>
    <row r="587" spans="1:12" x14ac:dyDescent="0.25">
      <c r="A587" s="2" t="str">
        <f t="shared" si="169"/>
        <v>IDResidentialBattery Energy StorageEvent Non-Performance Rate</v>
      </c>
      <c r="B587" t="s">
        <v>152</v>
      </c>
      <c r="C587" t="s">
        <v>13</v>
      </c>
      <c r="D587" t="s">
        <v>99</v>
      </c>
      <c r="E587" t="s">
        <v>11</v>
      </c>
      <c r="F587" t="s">
        <v>12</v>
      </c>
      <c r="G587" s="396">
        <f t="shared" ca="1" si="158"/>
        <v>0</v>
      </c>
      <c r="H587" s="33">
        <f t="shared" ref="H587:H621" ca="1" si="170">IFERROR(INDEX(INDIRECT("'"&amp;D587&amp;"'!A1:T300"),MATCH(K587,INDIRECT("'"&amp;D587&amp;"'!A1:A300"),0),10),"")</f>
        <v>0</v>
      </c>
      <c r="I587" s="38"/>
      <c r="J587" s="39">
        <v>1</v>
      </c>
      <c r="K587" s="20" t="str">
        <f t="shared" si="167"/>
        <v>ResidentialEvent Non-Performance Rate</v>
      </c>
      <c r="L587" s="20" t="str">
        <f t="shared" si="168"/>
        <v>Market PotentialID</v>
      </c>
    </row>
    <row r="588" spans="1:12" x14ac:dyDescent="0.25">
      <c r="A588" s="2" t="str">
        <f t="shared" si="169"/>
        <v>IDResidentialBattery Energy StoragePer Customer Summer Peak Reduction (kW)</v>
      </c>
      <c r="B588" t="s">
        <v>152</v>
      </c>
      <c r="C588" t="s">
        <v>13</v>
      </c>
      <c r="D588" t="s">
        <v>99</v>
      </c>
      <c r="E588" t="s">
        <v>20</v>
      </c>
      <c r="F588" t="s">
        <v>91</v>
      </c>
      <c r="G588" s="57">
        <f t="shared" ca="1" si="158"/>
        <v>1.85</v>
      </c>
      <c r="H588" s="33" t="str">
        <f t="shared" ca="1" si="170"/>
        <v>NREL 2021: 5 kW battery * 86% round trip efficiency. Xcel Energy CO Renewable Battery Connect: 40% retention</v>
      </c>
      <c r="I588" s="38"/>
      <c r="J588" s="39">
        <v>1</v>
      </c>
      <c r="K588" s="20" t="str">
        <f t="shared" si="167"/>
        <v>ResidentialPer Customer Summer Peak Reduction (kW)</v>
      </c>
      <c r="L588" s="20" t="str">
        <f t="shared" si="168"/>
        <v>Market PotentialID</v>
      </c>
    </row>
    <row r="589" spans="1:12" x14ac:dyDescent="0.25">
      <c r="A589" s="2" t="str">
        <f t="shared" si="169"/>
        <v>IDResidentialBattery Energy StoragePer Customer Summer Peak Reduction (%)</v>
      </c>
      <c r="B589" t="s">
        <v>152</v>
      </c>
      <c r="C589" t="s">
        <v>13</v>
      </c>
      <c r="D589" t="s">
        <v>99</v>
      </c>
      <c r="E589" t="s">
        <v>18</v>
      </c>
      <c r="F589" t="s">
        <v>19</v>
      </c>
      <c r="G589" s="396">
        <f t="shared" ref="G589:G621" ca="1" si="171">IFERROR(INDEX(INDIRECT("'"&amp;D589&amp;"'!A1:T300"),MATCH(K589,INDIRECT("'"&amp;D589&amp;"'!A1:A300"),0),MATCH(L589,INDIRECT("'"&amp;D589&amp;"'!A1:T1"),0)),"")</f>
        <v>0</v>
      </c>
      <c r="H589" s="33">
        <f t="shared" ca="1" si="170"/>
        <v>0</v>
      </c>
      <c r="I589" s="38"/>
      <c r="J589" s="39">
        <v>1</v>
      </c>
      <c r="K589" s="20" t="str">
        <f t="shared" si="167"/>
        <v>ResidentialPer Customer Summer Peak Reduction (%)</v>
      </c>
      <c r="L589" s="20" t="str">
        <f t="shared" si="168"/>
        <v>Market PotentialID</v>
      </c>
    </row>
    <row r="590" spans="1:12" x14ac:dyDescent="0.25">
      <c r="A590" s="2" t="str">
        <f t="shared" si="169"/>
        <v>IDResidentialBattery Energy StoragePer Customer Winter Peak Reduction (kW)</v>
      </c>
      <c r="B590" t="s">
        <v>152</v>
      </c>
      <c r="C590" t="s">
        <v>13</v>
      </c>
      <c r="D590" t="s">
        <v>99</v>
      </c>
      <c r="E590" t="s">
        <v>22</v>
      </c>
      <c r="F590" t="s">
        <v>91</v>
      </c>
      <c r="G590" s="57">
        <f t="shared" ca="1" si="171"/>
        <v>2.44</v>
      </c>
      <c r="H590" s="33" t="str">
        <f t="shared" ca="1" si="170"/>
        <v>NREL 2021: 5 kW battery * 86% round trip efficiency. Xcel Energy CO Renewable Battery Connect: 40% retention</v>
      </c>
      <c r="I590" s="38"/>
      <c r="J590" s="39">
        <v>1</v>
      </c>
      <c r="K590" s="20" t="str">
        <f t="shared" si="167"/>
        <v>ResidentialPer Customer Winter Peak Reduction (kW)</v>
      </c>
      <c r="L590" s="20" t="str">
        <f t="shared" si="168"/>
        <v>Market PotentialID</v>
      </c>
    </row>
    <row r="591" spans="1:12" x14ac:dyDescent="0.25">
      <c r="A591" s="2" t="str">
        <f t="shared" si="169"/>
        <v>IDResidentialBattery Energy StoragePer Customer Winter Peak Reduction (%)</v>
      </c>
      <c r="B591" t="s">
        <v>152</v>
      </c>
      <c r="C591" t="s">
        <v>13</v>
      </c>
      <c r="D591" t="s">
        <v>99</v>
      </c>
      <c r="E591" t="s">
        <v>21</v>
      </c>
      <c r="F591" t="s">
        <v>19</v>
      </c>
      <c r="G591" s="396">
        <f t="shared" ca="1" si="171"/>
        <v>0</v>
      </c>
      <c r="H591" s="33">
        <f t="shared" ca="1" si="170"/>
        <v>0</v>
      </c>
      <c r="I591" s="38"/>
      <c r="J591" s="39">
        <v>1</v>
      </c>
      <c r="K591" s="20" t="str">
        <f t="shared" si="167"/>
        <v>ResidentialPer Customer Winter Peak Reduction (%)</v>
      </c>
      <c r="L591" s="20" t="str">
        <f t="shared" si="168"/>
        <v>Market PotentialID</v>
      </c>
    </row>
    <row r="592" spans="1:12" x14ac:dyDescent="0.25">
      <c r="A592" s="2" t="str">
        <f t="shared" si="169"/>
        <v>IDGeneral ServiceBattery Energy StorageEvent Non-Performance Rate</v>
      </c>
      <c r="B592" t="s">
        <v>152</v>
      </c>
      <c r="C592" t="s">
        <v>232</v>
      </c>
      <c r="D592" t="s">
        <v>99</v>
      </c>
      <c r="E592" t="s">
        <v>11</v>
      </c>
      <c r="F592" t="s">
        <v>12</v>
      </c>
      <c r="G592" s="396">
        <f t="shared" ca="1" si="171"/>
        <v>0</v>
      </c>
      <c r="H592" s="33">
        <f t="shared" ca="1" si="170"/>
        <v>0</v>
      </c>
      <c r="I592" s="38"/>
      <c r="J592" s="39">
        <v>1</v>
      </c>
      <c r="K592" s="20" t="str">
        <f t="shared" si="167"/>
        <v>General ServiceEvent Non-Performance Rate</v>
      </c>
      <c r="L592" s="20" t="str">
        <f t="shared" si="168"/>
        <v>Market PotentialID</v>
      </c>
    </row>
    <row r="593" spans="1:12" x14ac:dyDescent="0.25">
      <c r="A593" s="2" t="str">
        <f t="shared" si="169"/>
        <v>IDGeneral ServiceBattery Energy StoragePer Customer Summer Peak Reduction (kW)</v>
      </c>
      <c r="B593" t="s">
        <v>152</v>
      </c>
      <c r="C593" t="s">
        <v>232</v>
      </c>
      <c r="D593" t="s">
        <v>99</v>
      </c>
      <c r="E593" t="s">
        <v>20</v>
      </c>
      <c r="F593" t="s">
        <v>91</v>
      </c>
      <c r="G593" s="57">
        <f t="shared" ca="1" si="171"/>
        <v>2.5799999999999996</v>
      </c>
      <c r="H593" s="33" t="str">
        <f t="shared" ca="1" si="170"/>
        <v>NREL 2021: 5 kW battery * 86% round trip efficiency. Xcel Energy CO Renewable Battery Connect: 40% retention</v>
      </c>
      <c r="I593" s="38"/>
      <c r="J593" s="39">
        <v>1</v>
      </c>
      <c r="K593" s="20" t="str">
        <f t="shared" si="167"/>
        <v>General ServicePer Customer Summer Peak Reduction (kW)</v>
      </c>
      <c r="L593" s="20" t="str">
        <f t="shared" si="168"/>
        <v>Market PotentialID</v>
      </c>
    </row>
    <row r="594" spans="1:12" x14ac:dyDescent="0.25">
      <c r="A594" s="2" t="str">
        <f t="shared" si="169"/>
        <v>IDGeneral ServiceBattery Energy StoragePer Customer Summer Peak Reduction (%)</v>
      </c>
      <c r="B594" t="s">
        <v>152</v>
      </c>
      <c r="C594" t="s">
        <v>232</v>
      </c>
      <c r="D594" t="s">
        <v>99</v>
      </c>
      <c r="E594" t="s">
        <v>18</v>
      </c>
      <c r="F594" t="s">
        <v>19</v>
      </c>
      <c r="G594" s="396">
        <f t="shared" ca="1" si="171"/>
        <v>0</v>
      </c>
      <c r="H594" s="33">
        <f t="shared" ca="1" si="170"/>
        <v>0</v>
      </c>
      <c r="I594" s="38"/>
      <c r="J594" s="39">
        <v>1</v>
      </c>
      <c r="K594" s="20" t="str">
        <f t="shared" si="167"/>
        <v>General ServicePer Customer Summer Peak Reduction (%)</v>
      </c>
      <c r="L594" s="20" t="str">
        <f t="shared" si="168"/>
        <v>Market PotentialID</v>
      </c>
    </row>
    <row r="595" spans="1:12" x14ac:dyDescent="0.25">
      <c r="A595" s="2" t="str">
        <f t="shared" si="169"/>
        <v>IDGeneral ServiceBattery Energy StoragePer Customer Winter Peak Reduction (kW)</v>
      </c>
      <c r="B595" t="s">
        <v>152</v>
      </c>
      <c r="C595" t="s">
        <v>232</v>
      </c>
      <c r="D595" t="s">
        <v>99</v>
      </c>
      <c r="E595" t="s">
        <v>22</v>
      </c>
      <c r="F595" t="s">
        <v>91</v>
      </c>
      <c r="G595" s="57">
        <f t="shared" ca="1" si="171"/>
        <v>2.5799999999999996</v>
      </c>
      <c r="H595" s="33" t="str">
        <f t="shared" ca="1" si="170"/>
        <v>NREL 2021: 5 kW battery * 86% round trip efficiency. Xcel Energy CO Renewable Battery Connect: 40% retention</v>
      </c>
      <c r="I595" s="38"/>
      <c r="J595" s="39">
        <v>1</v>
      </c>
      <c r="K595" s="20" t="str">
        <f t="shared" si="167"/>
        <v>General ServicePer Customer Winter Peak Reduction (kW)</v>
      </c>
      <c r="L595" s="20" t="str">
        <f t="shared" si="168"/>
        <v>Market PotentialID</v>
      </c>
    </row>
    <row r="596" spans="1:12" x14ac:dyDescent="0.25">
      <c r="A596" s="2" t="str">
        <f t="shared" si="169"/>
        <v>IDGeneral ServiceBattery Energy StoragePer Customer Winter Peak Reduction (%)</v>
      </c>
      <c r="B596" t="s">
        <v>152</v>
      </c>
      <c r="C596" t="s">
        <v>232</v>
      </c>
      <c r="D596" t="s">
        <v>99</v>
      </c>
      <c r="E596" t="s">
        <v>21</v>
      </c>
      <c r="F596" t="s">
        <v>19</v>
      </c>
      <c r="G596" s="396">
        <f t="shared" ca="1" si="171"/>
        <v>0</v>
      </c>
      <c r="H596" s="33">
        <f t="shared" ca="1" si="170"/>
        <v>0</v>
      </c>
      <c r="I596" s="38"/>
      <c r="J596" s="39">
        <v>1</v>
      </c>
      <c r="K596" s="20" t="str">
        <f t="shared" si="167"/>
        <v>General ServicePer Customer Winter Peak Reduction (%)</v>
      </c>
      <c r="L596" s="20" t="str">
        <f t="shared" si="168"/>
        <v>Market PotentialID</v>
      </c>
    </row>
    <row r="597" spans="1:12" x14ac:dyDescent="0.25">
      <c r="A597" s="2" t="str">
        <f t="shared" si="169"/>
        <v>IDLarge General ServiceBattery Energy StorageEvent Non-Performance Rate</v>
      </c>
      <c r="B597" t="s">
        <v>152</v>
      </c>
      <c r="C597" t="s">
        <v>233</v>
      </c>
      <c r="D597" t="s">
        <v>99</v>
      </c>
      <c r="E597" t="s">
        <v>11</v>
      </c>
      <c r="F597" t="s">
        <v>12</v>
      </c>
      <c r="G597" s="396" t="str">
        <f t="shared" ca="1" si="171"/>
        <v/>
      </c>
      <c r="H597" s="33" t="str">
        <f t="shared" ca="1" si="170"/>
        <v/>
      </c>
      <c r="I597" s="38"/>
      <c r="J597" s="39">
        <v>1</v>
      </c>
      <c r="K597" s="20" t="str">
        <f t="shared" si="167"/>
        <v>Large General ServiceEvent Non-Performance Rate</v>
      </c>
      <c r="L597" s="20" t="str">
        <f t="shared" si="168"/>
        <v>Market PotentialID</v>
      </c>
    </row>
    <row r="598" spans="1:12" x14ac:dyDescent="0.25">
      <c r="A598" s="2" t="str">
        <f t="shared" si="169"/>
        <v>IDLarge General ServiceBattery Energy StoragePer Customer Summer Peak Reduction (kW)</v>
      </c>
      <c r="B598" t="s">
        <v>152</v>
      </c>
      <c r="C598" t="s">
        <v>233</v>
      </c>
      <c r="D598" t="s">
        <v>99</v>
      </c>
      <c r="E598" t="s">
        <v>20</v>
      </c>
      <c r="F598" t="s">
        <v>91</v>
      </c>
      <c r="G598" s="57" t="str">
        <f t="shared" ca="1" si="171"/>
        <v/>
      </c>
      <c r="H598" s="33" t="str">
        <f t="shared" ca="1" si="170"/>
        <v/>
      </c>
      <c r="I598" s="38"/>
      <c r="J598" s="39">
        <v>1</v>
      </c>
      <c r="K598" s="20" t="str">
        <f t="shared" si="167"/>
        <v>Large General ServicePer Customer Summer Peak Reduction (kW)</v>
      </c>
      <c r="L598" s="20" t="str">
        <f t="shared" si="168"/>
        <v>Market PotentialID</v>
      </c>
    </row>
    <row r="599" spans="1:12" x14ac:dyDescent="0.25">
      <c r="A599" s="2" t="str">
        <f t="shared" si="169"/>
        <v>IDLarge General ServiceBattery Energy StoragePer Customer Summer Peak Reduction (%)</v>
      </c>
      <c r="B599" t="s">
        <v>152</v>
      </c>
      <c r="C599" t="s">
        <v>233</v>
      </c>
      <c r="D599" t="s">
        <v>99</v>
      </c>
      <c r="E599" t="s">
        <v>18</v>
      </c>
      <c r="F599" t="s">
        <v>19</v>
      </c>
      <c r="G599" s="396" t="str">
        <f t="shared" ca="1" si="171"/>
        <v/>
      </c>
      <c r="H599" s="33" t="str">
        <f t="shared" ca="1" si="170"/>
        <v/>
      </c>
      <c r="I599" s="38"/>
      <c r="J599" s="39">
        <v>1</v>
      </c>
      <c r="K599" s="20" t="str">
        <f t="shared" si="167"/>
        <v>Large General ServicePer Customer Summer Peak Reduction (%)</v>
      </c>
      <c r="L599" s="20" t="str">
        <f t="shared" si="168"/>
        <v>Market PotentialID</v>
      </c>
    </row>
    <row r="600" spans="1:12" x14ac:dyDescent="0.25">
      <c r="A600" s="2" t="str">
        <f t="shared" si="169"/>
        <v>IDLarge General ServiceBattery Energy StoragePer Customer Winter Peak Reduction (kW)</v>
      </c>
      <c r="B600" t="s">
        <v>152</v>
      </c>
      <c r="C600" t="s">
        <v>233</v>
      </c>
      <c r="D600" t="s">
        <v>99</v>
      </c>
      <c r="E600" t="s">
        <v>22</v>
      </c>
      <c r="F600" t="s">
        <v>91</v>
      </c>
      <c r="G600" s="57" t="str">
        <f t="shared" ca="1" si="171"/>
        <v/>
      </c>
      <c r="H600" s="33" t="str">
        <f t="shared" ca="1" si="170"/>
        <v/>
      </c>
      <c r="I600" s="38"/>
      <c r="J600" s="39">
        <v>1</v>
      </c>
      <c r="K600" s="20" t="str">
        <f t="shared" si="167"/>
        <v>Large General ServicePer Customer Winter Peak Reduction (kW)</v>
      </c>
      <c r="L600" s="20" t="str">
        <f t="shared" si="168"/>
        <v>Market PotentialID</v>
      </c>
    </row>
    <row r="601" spans="1:12" x14ac:dyDescent="0.25">
      <c r="A601" s="2" t="str">
        <f t="shared" si="169"/>
        <v>IDLarge General ServiceBattery Energy StoragePer Customer Winter Peak Reduction (%)</v>
      </c>
      <c r="B601" t="s">
        <v>152</v>
      </c>
      <c r="C601" t="s">
        <v>233</v>
      </c>
      <c r="D601" t="s">
        <v>99</v>
      </c>
      <c r="E601" t="s">
        <v>21</v>
      </c>
      <c r="F601" t="s">
        <v>19</v>
      </c>
      <c r="G601" s="396" t="str">
        <f t="shared" ca="1" si="171"/>
        <v/>
      </c>
      <c r="H601" s="33" t="str">
        <f t="shared" ca="1" si="170"/>
        <v/>
      </c>
      <c r="I601" s="38"/>
      <c r="J601" s="39">
        <v>1</v>
      </c>
      <c r="K601" s="20" t="str">
        <f t="shared" si="167"/>
        <v>Large General ServicePer Customer Winter Peak Reduction (%)</v>
      </c>
      <c r="L601" s="20" t="str">
        <f t="shared" si="168"/>
        <v>Market PotentialID</v>
      </c>
    </row>
    <row r="602" spans="1:12" x14ac:dyDescent="0.25">
      <c r="A602" s="2" t="str">
        <f t="shared" si="169"/>
        <v>IDExtra Large General ServiceBattery Energy StorageEvent Non-Performance Rate</v>
      </c>
      <c r="B602" t="s">
        <v>152</v>
      </c>
      <c r="C602" t="s">
        <v>234</v>
      </c>
      <c r="D602" t="s">
        <v>99</v>
      </c>
      <c r="E602" t="s">
        <v>11</v>
      </c>
      <c r="F602" t="s">
        <v>12</v>
      </c>
      <c r="G602" s="396" t="str">
        <f t="shared" ca="1" si="171"/>
        <v/>
      </c>
      <c r="H602" s="33" t="str">
        <f t="shared" ca="1" si="170"/>
        <v/>
      </c>
      <c r="I602" s="38"/>
      <c r="J602" s="39">
        <v>1</v>
      </c>
      <c r="K602" s="20" t="str">
        <f t="shared" si="167"/>
        <v>Extra Large General ServiceEvent Non-Performance Rate</v>
      </c>
      <c r="L602" s="20" t="str">
        <f t="shared" si="168"/>
        <v>Market PotentialID</v>
      </c>
    </row>
    <row r="603" spans="1:12" x14ac:dyDescent="0.25">
      <c r="A603" s="2" t="str">
        <f t="shared" si="169"/>
        <v>IDExtra Large General ServiceBattery Energy StoragePer Customer Summer Peak Reduction (kW)</v>
      </c>
      <c r="B603" t="s">
        <v>152</v>
      </c>
      <c r="C603" t="s">
        <v>234</v>
      </c>
      <c r="D603" t="s">
        <v>99</v>
      </c>
      <c r="E603" t="s">
        <v>20</v>
      </c>
      <c r="F603" t="s">
        <v>91</v>
      </c>
      <c r="G603" s="57" t="str">
        <f t="shared" ca="1" si="171"/>
        <v/>
      </c>
      <c r="H603" s="33" t="str">
        <f t="shared" ca="1" si="170"/>
        <v/>
      </c>
      <c r="I603" s="38"/>
      <c r="J603" s="39">
        <v>1</v>
      </c>
      <c r="K603" s="20" t="str">
        <f t="shared" si="167"/>
        <v>Extra Large General ServicePer Customer Summer Peak Reduction (kW)</v>
      </c>
      <c r="L603" s="20" t="str">
        <f t="shared" si="168"/>
        <v>Market PotentialID</v>
      </c>
    </row>
    <row r="604" spans="1:12" x14ac:dyDescent="0.25">
      <c r="A604" s="2" t="str">
        <f t="shared" si="169"/>
        <v>IDExtra Large General ServiceBattery Energy StoragePer Customer Summer Peak Reduction (%)</v>
      </c>
      <c r="B604" t="s">
        <v>152</v>
      </c>
      <c r="C604" t="s">
        <v>234</v>
      </c>
      <c r="D604" t="s">
        <v>99</v>
      </c>
      <c r="E604" t="s">
        <v>18</v>
      </c>
      <c r="F604" t="s">
        <v>19</v>
      </c>
      <c r="G604" s="396" t="str">
        <f t="shared" ca="1" si="171"/>
        <v/>
      </c>
      <c r="H604" s="33" t="str">
        <f t="shared" ca="1" si="170"/>
        <v/>
      </c>
      <c r="I604" s="38"/>
      <c r="J604" s="39">
        <v>1</v>
      </c>
      <c r="K604" s="20" t="str">
        <f t="shared" si="167"/>
        <v>Extra Large General ServicePer Customer Summer Peak Reduction (%)</v>
      </c>
      <c r="L604" s="20" t="str">
        <f t="shared" si="168"/>
        <v>Market PotentialID</v>
      </c>
    </row>
    <row r="605" spans="1:12" x14ac:dyDescent="0.25">
      <c r="A605" s="2" t="str">
        <f t="shared" si="169"/>
        <v>IDExtra Large General ServiceBattery Energy StoragePer Customer Winter Peak Reduction (kW)</v>
      </c>
      <c r="B605" t="s">
        <v>152</v>
      </c>
      <c r="C605" t="s">
        <v>234</v>
      </c>
      <c r="D605" t="s">
        <v>99</v>
      </c>
      <c r="E605" t="s">
        <v>22</v>
      </c>
      <c r="F605" t="s">
        <v>91</v>
      </c>
      <c r="G605" s="57" t="str">
        <f t="shared" ca="1" si="171"/>
        <v/>
      </c>
      <c r="H605" s="33" t="str">
        <f t="shared" ca="1" si="170"/>
        <v/>
      </c>
      <c r="I605" s="38"/>
      <c r="J605" s="39">
        <v>1</v>
      </c>
      <c r="K605" s="20" t="str">
        <f t="shared" si="167"/>
        <v>Extra Large General ServicePer Customer Winter Peak Reduction (kW)</v>
      </c>
      <c r="L605" s="20" t="str">
        <f t="shared" si="168"/>
        <v>Market PotentialID</v>
      </c>
    </row>
    <row r="606" spans="1:12" x14ac:dyDescent="0.25">
      <c r="A606" s="2" t="str">
        <f t="shared" si="169"/>
        <v>IDExtra Large General ServiceBattery Energy StoragePer Customer Winter Peak Reduction (%)</v>
      </c>
      <c r="B606" t="s">
        <v>152</v>
      </c>
      <c r="C606" t="s">
        <v>234</v>
      </c>
      <c r="D606" t="s">
        <v>99</v>
      </c>
      <c r="E606" t="s">
        <v>21</v>
      </c>
      <c r="F606" t="s">
        <v>19</v>
      </c>
      <c r="G606" s="396" t="str">
        <f t="shared" ca="1" si="171"/>
        <v/>
      </c>
      <c r="H606" s="33" t="str">
        <f t="shared" ca="1" si="170"/>
        <v/>
      </c>
      <c r="I606" s="38"/>
      <c r="J606" s="39">
        <v>1</v>
      </c>
      <c r="K606" s="20" t="str">
        <f t="shared" si="167"/>
        <v>Extra Large General ServicePer Customer Winter Peak Reduction (%)</v>
      </c>
      <c r="L606" s="20" t="str">
        <f t="shared" si="168"/>
        <v>Market PotentialID</v>
      </c>
    </row>
    <row r="607" spans="1:12" x14ac:dyDescent="0.25">
      <c r="A607" s="2" t="str">
        <f t="shared" si="169"/>
        <v>IDResidentialAncillary Battery StorageEvent Non-Performance Rate</v>
      </c>
      <c r="B607" t="s">
        <v>152</v>
      </c>
      <c r="C607" t="s">
        <v>13</v>
      </c>
      <c r="D607" t="s">
        <v>364</v>
      </c>
      <c r="E607" t="s">
        <v>11</v>
      </c>
      <c r="F607" t="s">
        <v>12</v>
      </c>
      <c r="G607" s="396">
        <f t="shared" ca="1" si="171"/>
        <v>0</v>
      </c>
      <c r="H607" s="33">
        <f t="shared" ca="1" si="170"/>
        <v>0</v>
      </c>
      <c r="I607" s="38"/>
      <c r="J607" s="39">
        <v>1</v>
      </c>
      <c r="K607" s="20" t="str">
        <f t="shared" si="167"/>
        <v>ResidentialEvent Non-Performance Rate</v>
      </c>
      <c r="L607" s="20" t="str">
        <f t="shared" si="168"/>
        <v>Market PotentialID</v>
      </c>
    </row>
    <row r="608" spans="1:12" x14ac:dyDescent="0.25">
      <c r="A608" s="2" t="str">
        <f t="shared" si="169"/>
        <v>IDResidentialAncillary Battery StoragePer Customer Summer Peak Reduction (kW)</v>
      </c>
      <c r="B608" t="s">
        <v>152</v>
      </c>
      <c r="C608" t="s">
        <v>13</v>
      </c>
      <c r="D608" t="s">
        <v>364</v>
      </c>
      <c r="E608" t="s">
        <v>20</v>
      </c>
      <c r="F608" t="s">
        <v>91</v>
      </c>
      <c r="G608" s="57">
        <f t="shared" ca="1" si="171"/>
        <v>1.85</v>
      </c>
      <c r="H608" s="33" t="str">
        <f t="shared" ca="1" si="170"/>
        <v>Typical battery size for segment</v>
      </c>
      <c r="I608" s="38"/>
      <c r="J608" s="39">
        <v>1</v>
      </c>
      <c r="K608" s="20" t="str">
        <f t="shared" si="167"/>
        <v>ResidentialPer Customer Summer Peak Reduction (kW)</v>
      </c>
      <c r="L608" s="20" t="str">
        <f t="shared" si="168"/>
        <v>Market PotentialID</v>
      </c>
    </row>
    <row r="609" spans="1:12" x14ac:dyDescent="0.25">
      <c r="A609" s="2" t="str">
        <f t="shared" si="169"/>
        <v>IDResidentialAncillary Battery StoragePer Customer Summer Peak Reduction (%)</v>
      </c>
      <c r="B609" t="s">
        <v>152</v>
      </c>
      <c r="C609" t="s">
        <v>13</v>
      </c>
      <c r="D609" t="s">
        <v>364</v>
      </c>
      <c r="E609" t="s">
        <v>18</v>
      </c>
      <c r="F609" t="s">
        <v>19</v>
      </c>
      <c r="G609" s="396">
        <f t="shared" ca="1" si="171"/>
        <v>0</v>
      </c>
      <c r="H609" s="33">
        <f t="shared" ca="1" si="170"/>
        <v>0</v>
      </c>
      <c r="I609" s="38"/>
      <c r="J609" s="39">
        <v>1</v>
      </c>
      <c r="K609" s="20" t="str">
        <f t="shared" si="167"/>
        <v>ResidentialPer Customer Summer Peak Reduction (%)</v>
      </c>
      <c r="L609" s="20" t="str">
        <f t="shared" si="168"/>
        <v>Market PotentialID</v>
      </c>
    </row>
    <row r="610" spans="1:12" x14ac:dyDescent="0.25">
      <c r="A610" s="2" t="str">
        <f t="shared" si="169"/>
        <v>IDResidentialAncillary Battery StoragePer Customer Winter Peak Reduction (kW)</v>
      </c>
      <c r="B610" t="s">
        <v>152</v>
      </c>
      <c r="C610" t="s">
        <v>13</v>
      </c>
      <c r="D610" t="s">
        <v>364</v>
      </c>
      <c r="E610" t="s">
        <v>22</v>
      </c>
      <c r="F610" t="s">
        <v>91</v>
      </c>
      <c r="G610" s="57">
        <f t="shared" ca="1" si="171"/>
        <v>2.44</v>
      </c>
      <c r="H610" s="33" t="str">
        <f t="shared" ca="1" si="170"/>
        <v>Typical battery size for segment</v>
      </c>
      <c r="I610" s="38"/>
      <c r="J610" s="39">
        <v>1</v>
      </c>
      <c r="K610" s="20" t="str">
        <f t="shared" si="167"/>
        <v>ResidentialPer Customer Winter Peak Reduction (kW)</v>
      </c>
      <c r="L610" s="20" t="str">
        <f t="shared" si="168"/>
        <v>Market PotentialID</v>
      </c>
    </row>
    <row r="611" spans="1:12" x14ac:dyDescent="0.25">
      <c r="A611" s="2" t="str">
        <f t="shared" si="169"/>
        <v>IDResidentialAncillary Battery StoragePer Customer Winter Peak Reduction (%)</v>
      </c>
      <c r="B611" t="s">
        <v>152</v>
      </c>
      <c r="C611" t="s">
        <v>13</v>
      </c>
      <c r="D611" t="s">
        <v>364</v>
      </c>
      <c r="E611" t="s">
        <v>21</v>
      </c>
      <c r="F611" t="s">
        <v>19</v>
      </c>
      <c r="G611" s="396">
        <f t="shared" ca="1" si="171"/>
        <v>0</v>
      </c>
      <c r="H611" s="33">
        <f t="shared" ca="1" si="170"/>
        <v>0</v>
      </c>
      <c r="I611" s="38"/>
      <c r="J611" s="39">
        <v>1</v>
      </c>
      <c r="K611" s="20" t="str">
        <f t="shared" si="167"/>
        <v>ResidentialPer Customer Winter Peak Reduction (%)</v>
      </c>
      <c r="L611" s="20" t="str">
        <f t="shared" si="168"/>
        <v>Market PotentialID</v>
      </c>
    </row>
    <row r="612" spans="1:12" x14ac:dyDescent="0.25">
      <c r="A612" s="2" t="str">
        <f t="shared" si="169"/>
        <v>IDGeneral ServiceAncillary Battery StorageEvent Non-Performance Rate</v>
      </c>
      <c r="B612" t="s">
        <v>152</v>
      </c>
      <c r="C612" t="s">
        <v>232</v>
      </c>
      <c r="D612" t="s">
        <v>364</v>
      </c>
      <c r="E612" t="s">
        <v>11</v>
      </c>
      <c r="F612" t="s">
        <v>12</v>
      </c>
      <c r="G612" s="396">
        <f t="shared" ca="1" si="171"/>
        <v>0</v>
      </c>
      <c r="H612" s="33">
        <f t="shared" ca="1" si="170"/>
        <v>0</v>
      </c>
      <c r="I612" s="38"/>
      <c r="J612" s="39">
        <v>1</v>
      </c>
      <c r="K612" s="20" t="str">
        <f t="shared" si="167"/>
        <v>General ServiceEvent Non-Performance Rate</v>
      </c>
      <c r="L612" s="20" t="str">
        <f t="shared" si="168"/>
        <v>Market PotentialID</v>
      </c>
    </row>
    <row r="613" spans="1:12" x14ac:dyDescent="0.25">
      <c r="A613" s="2" t="str">
        <f t="shared" si="169"/>
        <v>IDGeneral ServiceAncillary Battery StoragePer Customer Summer Peak Reduction (kW)</v>
      </c>
      <c r="B613" t="s">
        <v>152</v>
      </c>
      <c r="C613" t="s">
        <v>232</v>
      </c>
      <c r="D613" t="s">
        <v>364</v>
      </c>
      <c r="E613" t="s">
        <v>20</v>
      </c>
      <c r="F613" t="s">
        <v>91</v>
      </c>
      <c r="G613" s="57">
        <f t="shared" ca="1" si="171"/>
        <v>2.5799999999999996</v>
      </c>
      <c r="H613" s="33" t="str">
        <f t="shared" ca="1" si="170"/>
        <v>Typical battery size for segment</v>
      </c>
      <c r="I613" s="38"/>
      <c r="J613" s="39">
        <v>1</v>
      </c>
      <c r="K613" s="20" t="str">
        <f t="shared" si="167"/>
        <v>General ServicePer Customer Summer Peak Reduction (kW)</v>
      </c>
      <c r="L613" s="20" t="str">
        <f t="shared" si="168"/>
        <v>Market PotentialID</v>
      </c>
    </row>
    <row r="614" spans="1:12" x14ac:dyDescent="0.25">
      <c r="A614" s="2" t="str">
        <f t="shared" si="169"/>
        <v>IDGeneral ServiceAncillary Battery StoragePer Customer Summer Peak Reduction (%)</v>
      </c>
      <c r="B614" t="s">
        <v>152</v>
      </c>
      <c r="C614" t="s">
        <v>232</v>
      </c>
      <c r="D614" t="s">
        <v>364</v>
      </c>
      <c r="E614" t="s">
        <v>18</v>
      </c>
      <c r="F614" t="s">
        <v>19</v>
      </c>
      <c r="G614" s="396">
        <f t="shared" ca="1" si="171"/>
        <v>0</v>
      </c>
      <c r="H614" s="33">
        <f t="shared" ca="1" si="170"/>
        <v>0</v>
      </c>
      <c r="I614" s="38"/>
      <c r="J614" s="39">
        <v>1</v>
      </c>
      <c r="K614" s="20" t="str">
        <f t="shared" si="167"/>
        <v>General ServicePer Customer Summer Peak Reduction (%)</v>
      </c>
      <c r="L614" s="20" t="str">
        <f t="shared" si="168"/>
        <v>Market PotentialID</v>
      </c>
    </row>
    <row r="615" spans="1:12" x14ac:dyDescent="0.25">
      <c r="A615" s="2" t="str">
        <f t="shared" si="169"/>
        <v>IDGeneral ServiceAncillary Battery StoragePer Customer Winter Peak Reduction (kW)</v>
      </c>
      <c r="B615" t="s">
        <v>152</v>
      </c>
      <c r="C615" t="s">
        <v>232</v>
      </c>
      <c r="D615" t="s">
        <v>364</v>
      </c>
      <c r="E615" t="s">
        <v>22</v>
      </c>
      <c r="F615" t="s">
        <v>91</v>
      </c>
      <c r="G615" s="57">
        <f t="shared" ca="1" si="171"/>
        <v>2.5799999999999996</v>
      </c>
      <c r="H615" s="33" t="str">
        <f t="shared" ca="1" si="170"/>
        <v>Typical battery size for segment</v>
      </c>
      <c r="I615" s="38"/>
      <c r="J615" s="39">
        <v>1</v>
      </c>
      <c r="K615" s="20" t="str">
        <f t="shared" si="167"/>
        <v>General ServicePer Customer Winter Peak Reduction (kW)</v>
      </c>
      <c r="L615" s="20" t="str">
        <f t="shared" si="168"/>
        <v>Market PotentialID</v>
      </c>
    </row>
    <row r="616" spans="1:12" x14ac:dyDescent="0.25">
      <c r="A616" s="2" t="str">
        <f t="shared" si="169"/>
        <v>IDGeneral ServiceAncillary Battery StoragePer Customer Winter Peak Reduction (%)</v>
      </c>
      <c r="B616" t="s">
        <v>152</v>
      </c>
      <c r="C616" t="s">
        <v>232</v>
      </c>
      <c r="D616" t="s">
        <v>364</v>
      </c>
      <c r="E616" t="s">
        <v>21</v>
      </c>
      <c r="F616" t="s">
        <v>19</v>
      </c>
      <c r="G616" s="396">
        <f t="shared" ca="1" si="171"/>
        <v>0</v>
      </c>
      <c r="H616" s="33">
        <f t="shared" ca="1" si="170"/>
        <v>0</v>
      </c>
      <c r="I616" s="38"/>
      <c r="J616" s="39">
        <v>1</v>
      </c>
      <c r="K616" s="20" t="str">
        <f t="shared" si="167"/>
        <v>General ServicePer Customer Winter Peak Reduction (%)</v>
      </c>
      <c r="L616" s="20" t="str">
        <f t="shared" si="168"/>
        <v>Market PotentialID</v>
      </c>
    </row>
    <row r="617" spans="1:12" x14ac:dyDescent="0.25">
      <c r="A617" s="2" t="str">
        <f t="shared" si="169"/>
        <v>IDLarge General ServiceAncillary Battery StorageEvent Non-Performance Rate</v>
      </c>
      <c r="B617" t="s">
        <v>152</v>
      </c>
      <c r="C617" t="s">
        <v>233</v>
      </c>
      <c r="D617" t="s">
        <v>364</v>
      </c>
      <c r="E617" t="s">
        <v>11</v>
      </c>
      <c r="F617" t="s">
        <v>12</v>
      </c>
      <c r="G617" s="396" t="str">
        <f t="shared" ca="1" si="171"/>
        <v/>
      </c>
      <c r="H617" s="33" t="str">
        <f t="shared" ca="1" si="170"/>
        <v/>
      </c>
      <c r="I617" s="38"/>
      <c r="J617" s="39">
        <v>1</v>
      </c>
      <c r="K617" s="20" t="str">
        <f t="shared" si="167"/>
        <v>Large General ServiceEvent Non-Performance Rate</v>
      </c>
      <c r="L617" s="20" t="str">
        <f t="shared" si="168"/>
        <v>Market PotentialID</v>
      </c>
    </row>
    <row r="618" spans="1:12" x14ac:dyDescent="0.25">
      <c r="A618" s="2" t="str">
        <f t="shared" si="169"/>
        <v>IDLarge General ServiceAncillary Battery StoragePer Customer Summer Peak Reduction (kW)</v>
      </c>
      <c r="B618" t="s">
        <v>152</v>
      </c>
      <c r="C618" t="s">
        <v>233</v>
      </c>
      <c r="D618" t="s">
        <v>364</v>
      </c>
      <c r="E618" t="s">
        <v>20</v>
      </c>
      <c r="F618" t="s">
        <v>91</v>
      </c>
      <c r="G618" s="57" t="str">
        <f t="shared" ca="1" si="171"/>
        <v/>
      </c>
      <c r="H618" s="33" t="str">
        <f t="shared" ca="1" si="170"/>
        <v/>
      </c>
      <c r="I618" s="38"/>
      <c r="J618" s="39">
        <v>1</v>
      </c>
      <c r="K618" s="20" t="str">
        <f t="shared" si="167"/>
        <v>Large General ServicePer Customer Summer Peak Reduction (kW)</v>
      </c>
      <c r="L618" s="20" t="str">
        <f t="shared" si="168"/>
        <v>Market PotentialID</v>
      </c>
    </row>
    <row r="619" spans="1:12" x14ac:dyDescent="0.25">
      <c r="A619" s="2" t="str">
        <f t="shared" si="169"/>
        <v>IDLarge General ServiceAncillary Battery StoragePer Customer Summer Peak Reduction (%)</v>
      </c>
      <c r="B619" t="s">
        <v>152</v>
      </c>
      <c r="C619" t="s">
        <v>233</v>
      </c>
      <c r="D619" t="s">
        <v>364</v>
      </c>
      <c r="E619" t="s">
        <v>18</v>
      </c>
      <c r="F619" t="s">
        <v>19</v>
      </c>
      <c r="G619" s="396" t="str">
        <f t="shared" ca="1" si="171"/>
        <v/>
      </c>
      <c r="H619" s="33" t="str">
        <f t="shared" ca="1" si="170"/>
        <v/>
      </c>
      <c r="I619" s="38"/>
      <c r="J619" s="39">
        <v>1</v>
      </c>
      <c r="K619" s="20" t="str">
        <f t="shared" ref="K619:K621" si="172">C619&amp;E619</f>
        <v>Large General ServicePer Customer Summer Peak Reduction (%)</v>
      </c>
      <c r="L619" s="20" t="str">
        <f t="shared" ref="L619:L621" si="173">$G$1&amp;B619</f>
        <v>Market PotentialID</v>
      </c>
    </row>
    <row r="620" spans="1:12" x14ac:dyDescent="0.25">
      <c r="A620" s="2" t="str">
        <f t="shared" si="169"/>
        <v>IDLarge General ServiceAncillary Battery StoragePer Customer Winter Peak Reduction (kW)</v>
      </c>
      <c r="B620" t="s">
        <v>152</v>
      </c>
      <c r="C620" t="s">
        <v>233</v>
      </c>
      <c r="D620" t="s">
        <v>364</v>
      </c>
      <c r="E620" t="s">
        <v>22</v>
      </c>
      <c r="F620" t="s">
        <v>91</v>
      </c>
      <c r="G620" s="57" t="str">
        <f t="shared" ca="1" si="171"/>
        <v/>
      </c>
      <c r="H620" s="33" t="str">
        <f t="shared" ca="1" si="170"/>
        <v/>
      </c>
      <c r="I620" s="38"/>
      <c r="J620" s="39">
        <v>1</v>
      </c>
      <c r="K620" s="20" t="str">
        <f t="shared" si="172"/>
        <v>Large General ServicePer Customer Winter Peak Reduction (kW)</v>
      </c>
      <c r="L620" s="20" t="str">
        <f t="shared" si="173"/>
        <v>Market PotentialID</v>
      </c>
    </row>
    <row r="621" spans="1:12" x14ac:dyDescent="0.25">
      <c r="A621" s="2" t="str">
        <f t="shared" si="169"/>
        <v>IDLarge General ServiceAncillary Battery StoragePer Customer Winter Peak Reduction (%)</v>
      </c>
      <c r="B621" t="s">
        <v>152</v>
      </c>
      <c r="C621" t="s">
        <v>233</v>
      </c>
      <c r="D621" t="s">
        <v>364</v>
      </c>
      <c r="E621" t="s">
        <v>21</v>
      </c>
      <c r="F621" t="s">
        <v>19</v>
      </c>
      <c r="G621" s="396" t="str">
        <f t="shared" ca="1" si="171"/>
        <v/>
      </c>
      <c r="H621" s="33" t="str">
        <f t="shared" ca="1" si="170"/>
        <v/>
      </c>
      <c r="I621" s="38"/>
      <c r="J621" s="39">
        <v>1</v>
      </c>
      <c r="K621" s="20" t="str">
        <f t="shared" si="172"/>
        <v>Large General ServicePer Customer Winter Peak Reduction (%)</v>
      </c>
      <c r="L621" s="20" t="str">
        <f t="shared" si="173"/>
        <v>Market PotentialID</v>
      </c>
    </row>
    <row r="622" spans="1:12" x14ac:dyDescent="0.25">
      <c r="A622" s="2" t="str">
        <f t="shared" si="169"/>
        <v>IDExtra Large General ServiceAncillary Battery StorageEvent Non-Performance Rate</v>
      </c>
      <c r="B622" t="s">
        <v>152</v>
      </c>
      <c r="C622" t="s">
        <v>234</v>
      </c>
      <c r="D622" t="s">
        <v>364</v>
      </c>
      <c r="E622" t="s">
        <v>11</v>
      </c>
      <c r="F622" t="s">
        <v>12</v>
      </c>
      <c r="G622" s="396" t="str">
        <f t="shared" ref="G622:G685" ca="1" si="174">IFERROR(INDEX(INDIRECT("'"&amp;D622&amp;"'!A1:T300"),MATCH(K622,INDIRECT("'"&amp;D622&amp;"'!A1:A300"),0),MATCH(L622,INDIRECT("'"&amp;D622&amp;"'!A1:T1"),0)),"")</f>
        <v/>
      </c>
      <c r="H622" s="33" t="str">
        <f t="shared" ref="H622:H685" ca="1" si="175">IFERROR(INDEX(INDIRECT("'"&amp;D622&amp;"'!A1:T300"),MATCH(K622,INDIRECT("'"&amp;D622&amp;"'!A1:A300"),0),10),"")</f>
        <v/>
      </c>
      <c r="I622" s="38"/>
      <c r="J622" s="39">
        <v>1</v>
      </c>
      <c r="K622" s="20" t="str">
        <f t="shared" ref="K622:K685" si="176">C622&amp;E622</f>
        <v>Extra Large General ServiceEvent Non-Performance Rate</v>
      </c>
      <c r="L622" s="20" t="str">
        <f t="shared" ref="L622:L685" si="177">$G$1&amp;B622</f>
        <v>Market PotentialID</v>
      </c>
    </row>
    <row r="623" spans="1:12" x14ac:dyDescent="0.25">
      <c r="A623" s="2" t="str">
        <f t="shared" si="169"/>
        <v>IDExtra Large General ServiceAncillary Battery StoragePer Customer Summer Peak Reduction (kW)</v>
      </c>
      <c r="B623" t="s">
        <v>152</v>
      </c>
      <c r="C623" t="s">
        <v>234</v>
      </c>
      <c r="D623" t="s">
        <v>364</v>
      </c>
      <c r="E623" t="s">
        <v>20</v>
      </c>
      <c r="F623" t="s">
        <v>91</v>
      </c>
      <c r="G623" s="396" t="str">
        <f t="shared" ca="1" si="174"/>
        <v/>
      </c>
      <c r="H623" s="33" t="str">
        <f t="shared" ca="1" si="175"/>
        <v/>
      </c>
      <c r="I623" s="38"/>
      <c r="J623" s="39">
        <v>1</v>
      </c>
      <c r="K623" s="20" t="str">
        <f t="shared" si="176"/>
        <v>Extra Large General ServicePer Customer Summer Peak Reduction (kW)</v>
      </c>
      <c r="L623" s="20" t="str">
        <f t="shared" si="177"/>
        <v>Market PotentialID</v>
      </c>
    </row>
    <row r="624" spans="1:12" x14ac:dyDescent="0.25">
      <c r="A624" s="2" t="str">
        <f t="shared" si="169"/>
        <v>IDExtra Large General ServiceAncillary Battery StoragePer Customer Summer Peak Reduction (%)</v>
      </c>
      <c r="B624" t="s">
        <v>152</v>
      </c>
      <c r="C624" t="s">
        <v>234</v>
      </c>
      <c r="D624" t="s">
        <v>364</v>
      </c>
      <c r="E624" t="s">
        <v>18</v>
      </c>
      <c r="F624" t="s">
        <v>19</v>
      </c>
      <c r="G624" s="396" t="str">
        <f t="shared" ca="1" si="174"/>
        <v/>
      </c>
      <c r="H624" s="33" t="str">
        <f t="shared" ca="1" si="175"/>
        <v/>
      </c>
      <c r="I624" s="38"/>
      <c r="J624" s="39">
        <v>1</v>
      </c>
      <c r="K624" s="20" t="str">
        <f t="shared" si="176"/>
        <v>Extra Large General ServicePer Customer Summer Peak Reduction (%)</v>
      </c>
      <c r="L624" s="20" t="str">
        <f t="shared" si="177"/>
        <v>Market PotentialID</v>
      </c>
    </row>
    <row r="625" spans="1:12" x14ac:dyDescent="0.25">
      <c r="A625" s="2" t="str">
        <f t="shared" si="169"/>
        <v>IDExtra Large General ServiceAncillary Battery StoragePer Customer Winter Peak Reduction (kW)</v>
      </c>
      <c r="B625" t="s">
        <v>152</v>
      </c>
      <c r="C625" t="s">
        <v>234</v>
      </c>
      <c r="D625" t="s">
        <v>364</v>
      </c>
      <c r="E625" t="s">
        <v>22</v>
      </c>
      <c r="F625" t="s">
        <v>91</v>
      </c>
      <c r="G625" s="396" t="str">
        <f t="shared" ca="1" si="174"/>
        <v/>
      </c>
      <c r="H625" s="33" t="str">
        <f t="shared" ca="1" si="175"/>
        <v/>
      </c>
      <c r="I625" s="38"/>
      <c r="J625" s="39">
        <v>1</v>
      </c>
      <c r="K625" s="20" t="str">
        <f t="shared" si="176"/>
        <v>Extra Large General ServicePer Customer Winter Peak Reduction (kW)</v>
      </c>
      <c r="L625" s="20" t="str">
        <f t="shared" si="177"/>
        <v>Market PotentialID</v>
      </c>
    </row>
    <row r="626" spans="1:12" x14ac:dyDescent="0.25">
      <c r="A626" s="2" t="str">
        <f t="shared" si="169"/>
        <v>IDExtra Large General ServiceAncillary Battery StoragePer Customer Winter Peak Reduction (%)</v>
      </c>
      <c r="B626" t="s">
        <v>152</v>
      </c>
      <c r="C626" t="s">
        <v>234</v>
      </c>
      <c r="D626" t="s">
        <v>364</v>
      </c>
      <c r="E626" t="s">
        <v>21</v>
      </c>
      <c r="F626" t="s">
        <v>19</v>
      </c>
      <c r="G626" s="396" t="str">
        <f t="shared" ca="1" si="174"/>
        <v/>
      </c>
      <c r="H626" s="33" t="str">
        <f t="shared" ca="1" si="175"/>
        <v/>
      </c>
      <c r="I626" s="38"/>
      <c r="J626" s="39">
        <v>1</v>
      </c>
      <c r="K626" s="20" t="str">
        <f t="shared" si="176"/>
        <v>Extra Large General ServicePer Customer Winter Peak Reduction (%)</v>
      </c>
      <c r="L626" s="20" t="str">
        <f t="shared" si="177"/>
        <v>Market PotentialID</v>
      </c>
    </row>
    <row r="627" spans="1:12" x14ac:dyDescent="0.25">
      <c r="A627" s="2" t="str">
        <f t="shared" si="169"/>
        <v>IDResidentialBehavioralEvent Non-Performance Rate</v>
      </c>
      <c r="B627" t="s">
        <v>152</v>
      </c>
      <c r="C627" t="s">
        <v>13</v>
      </c>
      <c r="D627" t="s">
        <v>100</v>
      </c>
      <c r="E627" t="s">
        <v>11</v>
      </c>
      <c r="F627" t="s">
        <v>12</v>
      </c>
      <c r="G627" s="396">
        <f t="shared" ca="1" si="174"/>
        <v>0</v>
      </c>
      <c r="H627" s="33">
        <f t="shared" ca="1" si="175"/>
        <v>0</v>
      </c>
      <c r="I627" s="38"/>
      <c r="J627" s="39">
        <v>1</v>
      </c>
      <c r="K627" s="20" t="str">
        <f t="shared" si="176"/>
        <v>ResidentialEvent Non-Performance Rate</v>
      </c>
      <c r="L627" s="20" t="str">
        <f t="shared" si="177"/>
        <v>Market PotentialID</v>
      </c>
    </row>
    <row r="628" spans="1:12" x14ac:dyDescent="0.25">
      <c r="A628" s="2" t="str">
        <f t="shared" si="169"/>
        <v>IDResidentialBehavioralPer Customer Summer Peak Reduction (kW)</v>
      </c>
      <c r="B628" t="s">
        <v>152</v>
      </c>
      <c r="C628" t="s">
        <v>13</v>
      </c>
      <c r="D628" t="s">
        <v>100</v>
      </c>
      <c r="E628" t="s">
        <v>20</v>
      </c>
      <c r="F628" t="s">
        <v>91</v>
      </c>
      <c r="G628" s="396">
        <f t="shared" ca="1" si="174"/>
        <v>0</v>
      </c>
      <c r="H628" s="33" t="str">
        <f t="shared" ca="1" si="175"/>
        <v xml:space="preserve">hi participation case = 0.75% of low to account for lower potential customers </v>
      </c>
      <c r="I628" s="38"/>
      <c r="J628" s="39">
        <v>1</v>
      </c>
      <c r="K628" s="20" t="str">
        <f t="shared" si="176"/>
        <v>ResidentialPer Customer Summer Peak Reduction (kW)</v>
      </c>
      <c r="L628" s="20" t="str">
        <f t="shared" si="177"/>
        <v>Market PotentialID</v>
      </c>
    </row>
    <row r="629" spans="1:12" x14ac:dyDescent="0.25">
      <c r="A629" s="2" t="str">
        <f t="shared" si="169"/>
        <v>IDResidentialBehavioralPer Customer Summer Peak Reduction (%)</v>
      </c>
      <c r="B629" t="s">
        <v>152</v>
      </c>
      <c r="C629" t="s">
        <v>13</v>
      </c>
      <c r="D629" t="s">
        <v>100</v>
      </c>
      <c r="E629" t="s">
        <v>18</v>
      </c>
      <c r="F629" t="s">
        <v>19</v>
      </c>
      <c r="G629" s="396">
        <f t="shared" ca="1" si="174"/>
        <v>0.02</v>
      </c>
      <c r="H629" s="33" t="str">
        <f t="shared" ca="1" si="175"/>
        <v>Opower documentation for BDR with Consumers and DTE</v>
      </c>
      <c r="I629" s="38"/>
      <c r="J629" s="39">
        <v>1</v>
      </c>
      <c r="K629" s="20" t="str">
        <f t="shared" si="176"/>
        <v>ResidentialPer Customer Summer Peak Reduction (%)</v>
      </c>
      <c r="L629" s="20" t="str">
        <f t="shared" si="177"/>
        <v>Market PotentialID</v>
      </c>
    </row>
    <row r="630" spans="1:12" x14ac:dyDescent="0.25">
      <c r="A630" s="2" t="str">
        <f t="shared" si="169"/>
        <v>IDResidentialBehavioralPer Customer Winter Peak Reduction (kW)</v>
      </c>
      <c r="B630" t="s">
        <v>152</v>
      </c>
      <c r="C630" t="s">
        <v>13</v>
      </c>
      <c r="D630" t="s">
        <v>100</v>
      </c>
      <c r="E630" t="s">
        <v>22</v>
      </c>
      <c r="F630" t="s">
        <v>91</v>
      </c>
      <c r="G630" s="396">
        <f t="shared" ca="1" si="174"/>
        <v>0</v>
      </c>
      <c r="H630" s="33">
        <f t="shared" ca="1" si="175"/>
        <v>0</v>
      </c>
      <c r="I630" s="38"/>
      <c r="J630" s="39">
        <v>1</v>
      </c>
      <c r="K630" s="20" t="str">
        <f t="shared" si="176"/>
        <v>ResidentialPer Customer Winter Peak Reduction (kW)</v>
      </c>
      <c r="L630" s="20" t="str">
        <f t="shared" si="177"/>
        <v>Market PotentialID</v>
      </c>
    </row>
    <row r="631" spans="1:12" x14ac:dyDescent="0.25">
      <c r="A631" s="2" t="str">
        <f t="shared" si="169"/>
        <v>IDResidentialBehavioralPer Customer Winter Peak Reduction (%)</v>
      </c>
      <c r="B631" t="s">
        <v>152</v>
      </c>
      <c r="C631" t="s">
        <v>13</v>
      </c>
      <c r="D631" t="s">
        <v>100</v>
      </c>
      <c r="E631" t="s">
        <v>21</v>
      </c>
      <c r="F631" t="s">
        <v>19</v>
      </c>
      <c r="G631" s="396">
        <f t="shared" ca="1" si="174"/>
        <v>0.02</v>
      </c>
      <c r="H631" s="33">
        <f t="shared" ca="1" si="175"/>
        <v>0</v>
      </c>
      <c r="I631" s="38"/>
      <c r="J631" s="39">
        <v>1</v>
      </c>
      <c r="K631" s="20" t="str">
        <f t="shared" si="176"/>
        <v>ResidentialPer Customer Winter Peak Reduction (%)</v>
      </c>
      <c r="L631" s="20" t="str">
        <f t="shared" si="177"/>
        <v>Market PotentialID</v>
      </c>
    </row>
    <row r="632" spans="1:12" x14ac:dyDescent="0.25">
      <c r="A632" s="2" t="str">
        <f t="shared" si="169"/>
        <v>IDResidentialPilot-Time-of-Use Opt-inEvent Non-Performance Rate</v>
      </c>
      <c r="B632" t="s">
        <v>152</v>
      </c>
      <c r="C632" t="s">
        <v>13</v>
      </c>
      <c r="D632" t="s">
        <v>582</v>
      </c>
      <c r="E632" t="s">
        <v>11</v>
      </c>
      <c r="F632" t="s">
        <v>12</v>
      </c>
      <c r="G632" s="396">
        <f t="shared" ca="1" si="174"/>
        <v>0</v>
      </c>
      <c r="H632" s="33" t="str">
        <f t="shared" ca="1" si="175"/>
        <v>None - should be in eval'd number.</v>
      </c>
      <c r="I632" s="38"/>
      <c r="J632" s="39">
        <v>1</v>
      </c>
      <c r="K632" s="20" t="str">
        <f t="shared" si="176"/>
        <v>ResidentialEvent Non-Performance Rate</v>
      </c>
      <c r="L632" s="20" t="str">
        <f t="shared" si="177"/>
        <v>Market PotentialID</v>
      </c>
    </row>
    <row r="633" spans="1:12" x14ac:dyDescent="0.25">
      <c r="A633" s="2" t="str">
        <f t="shared" si="169"/>
        <v>IDResidentialPilot-Time-of-Use Opt-inPer Customer Summer Peak Reduction (kW)</v>
      </c>
      <c r="B633" t="s">
        <v>152</v>
      </c>
      <c r="C633" t="s">
        <v>13</v>
      </c>
      <c r="D633" t="s">
        <v>582</v>
      </c>
      <c r="E633" t="s">
        <v>20</v>
      </c>
      <c r="F633" t="s">
        <v>91</v>
      </c>
      <c r="G633" s="396">
        <f t="shared" ca="1" si="174"/>
        <v>0</v>
      </c>
      <c r="H633" s="33">
        <f t="shared" ca="1" si="175"/>
        <v>0</v>
      </c>
      <c r="I633" s="38"/>
      <c r="J633" s="39">
        <v>1</v>
      </c>
      <c r="K633" s="20" t="str">
        <f t="shared" si="176"/>
        <v>ResidentialPer Customer Summer Peak Reduction (kW)</v>
      </c>
      <c r="L633" s="20" t="str">
        <f t="shared" si="177"/>
        <v>Market PotentialID</v>
      </c>
    </row>
    <row r="634" spans="1:12" x14ac:dyDescent="0.25">
      <c r="A634" s="2" t="str">
        <f t="shared" si="169"/>
        <v>IDResidentialPilot-Time-of-Use Opt-inPer Customer Summer Peak Reduction (%)</v>
      </c>
      <c r="B634" t="s">
        <v>152</v>
      </c>
      <c r="C634" t="s">
        <v>13</v>
      </c>
      <c r="D634" t="s">
        <v>582</v>
      </c>
      <c r="E634" t="s">
        <v>18</v>
      </c>
      <c r="F634" t="s">
        <v>19</v>
      </c>
      <c r="G634" s="396">
        <f t="shared" ca="1" si="174"/>
        <v>0</v>
      </c>
      <c r="H634" s="33" t="str">
        <f t="shared" ca="1" si="175"/>
        <v>Brattle Analysis and Estimate - Pacificorp 2019 opt-in and opt-out scenarios</v>
      </c>
      <c r="I634" s="38"/>
      <c r="J634" s="39">
        <v>1</v>
      </c>
      <c r="K634" s="20" t="str">
        <f t="shared" si="176"/>
        <v>ResidentialPer Customer Summer Peak Reduction (%)</v>
      </c>
      <c r="L634" s="20" t="str">
        <f t="shared" si="177"/>
        <v>Market PotentialID</v>
      </c>
    </row>
    <row r="635" spans="1:12" x14ac:dyDescent="0.25">
      <c r="A635" s="2" t="str">
        <f t="shared" si="169"/>
        <v>IDResidentialPilot-Time-of-Use Opt-inPer Customer Winter Peak Reduction (kW)</v>
      </c>
      <c r="B635" t="s">
        <v>152</v>
      </c>
      <c r="C635" t="s">
        <v>13</v>
      </c>
      <c r="D635" t="s">
        <v>582</v>
      </c>
      <c r="E635" t="s">
        <v>22</v>
      </c>
      <c r="F635" t="s">
        <v>91</v>
      </c>
      <c r="G635" s="396">
        <f t="shared" ca="1" si="174"/>
        <v>0</v>
      </c>
      <c r="H635" s="33">
        <f t="shared" ca="1" si="175"/>
        <v>0</v>
      </c>
      <c r="I635" s="38"/>
      <c r="J635" s="39">
        <v>1</v>
      </c>
      <c r="K635" s="20" t="str">
        <f t="shared" si="176"/>
        <v>ResidentialPer Customer Winter Peak Reduction (kW)</v>
      </c>
      <c r="L635" s="20" t="str">
        <f t="shared" si="177"/>
        <v>Market PotentialID</v>
      </c>
    </row>
    <row r="636" spans="1:12" x14ac:dyDescent="0.25">
      <c r="A636" s="2" t="str">
        <f t="shared" si="169"/>
        <v>IDResidentialPilot-Time-of-Use Opt-inPer Customer Winter Peak Reduction (%)</v>
      </c>
      <c r="B636" t="s">
        <v>152</v>
      </c>
      <c r="C636" t="s">
        <v>13</v>
      </c>
      <c r="D636" t="s">
        <v>582</v>
      </c>
      <c r="E636" t="s">
        <v>21</v>
      </c>
      <c r="F636" t="s">
        <v>19</v>
      </c>
      <c r="G636" s="396">
        <f t="shared" ca="1" si="174"/>
        <v>0</v>
      </c>
      <c r="H636" s="33" t="str">
        <f t="shared" ca="1" si="175"/>
        <v>Assume 50% of Summer impacts. Brattle Analysis and Estimate - Negative impacts in Winter set to zero in Eastern states.</v>
      </c>
      <c r="I636" s="38"/>
      <c r="J636" s="39">
        <v>1</v>
      </c>
      <c r="K636" s="20" t="str">
        <f t="shared" si="176"/>
        <v>ResidentialPer Customer Winter Peak Reduction (%)</v>
      </c>
      <c r="L636" s="20" t="str">
        <f t="shared" si="177"/>
        <v>Market PotentialID</v>
      </c>
    </row>
    <row r="637" spans="1:12" x14ac:dyDescent="0.25">
      <c r="A637" s="2" t="str">
        <f t="shared" si="169"/>
        <v>IDGeneral ServicePilot-Time-of-Use Opt-inEvent Non-Performance Rate</v>
      </c>
      <c r="B637" t="s">
        <v>152</v>
      </c>
      <c r="C637" t="s">
        <v>232</v>
      </c>
      <c r="D637" t="s">
        <v>582</v>
      </c>
      <c r="E637" t="s">
        <v>11</v>
      </c>
      <c r="F637" t="s">
        <v>12</v>
      </c>
      <c r="G637" s="396">
        <f t="shared" ca="1" si="174"/>
        <v>0</v>
      </c>
      <c r="H637" s="33">
        <f t="shared" ca="1" si="175"/>
        <v>0</v>
      </c>
      <c r="I637" s="38"/>
      <c r="J637" s="39">
        <v>1</v>
      </c>
      <c r="K637" s="20" t="str">
        <f t="shared" si="176"/>
        <v>General ServiceEvent Non-Performance Rate</v>
      </c>
      <c r="L637" s="20" t="str">
        <f t="shared" si="177"/>
        <v>Market PotentialID</v>
      </c>
    </row>
    <row r="638" spans="1:12" x14ac:dyDescent="0.25">
      <c r="A638" s="2" t="str">
        <f t="shared" si="169"/>
        <v>IDGeneral ServicePilot-Time-of-Use Opt-inPer Customer Summer Peak Reduction (kW)</v>
      </c>
      <c r="B638" t="s">
        <v>152</v>
      </c>
      <c r="C638" t="s">
        <v>232</v>
      </c>
      <c r="D638" t="s">
        <v>582</v>
      </c>
      <c r="E638" t="s">
        <v>20</v>
      </c>
      <c r="F638" t="s">
        <v>91</v>
      </c>
      <c r="G638" s="396">
        <f t="shared" ca="1" si="174"/>
        <v>0</v>
      </c>
      <c r="H638" s="33">
        <f t="shared" ca="1" si="175"/>
        <v>0</v>
      </c>
      <c r="I638" s="38"/>
      <c r="J638" s="39">
        <v>1</v>
      </c>
      <c r="K638" s="20" t="str">
        <f t="shared" si="176"/>
        <v>General ServicePer Customer Summer Peak Reduction (kW)</v>
      </c>
      <c r="L638" s="20" t="str">
        <f t="shared" si="177"/>
        <v>Market PotentialID</v>
      </c>
    </row>
    <row r="639" spans="1:12" x14ac:dyDescent="0.25">
      <c r="A639" s="2" t="str">
        <f t="shared" si="169"/>
        <v>IDGeneral ServicePilot-Time-of-Use Opt-inPer Customer Summer Peak Reduction (%)</v>
      </c>
      <c r="B639" t="s">
        <v>152</v>
      </c>
      <c r="C639" t="s">
        <v>232</v>
      </c>
      <c r="D639" t="s">
        <v>582</v>
      </c>
      <c r="E639" t="s">
        <v>18</v>
      </c>
      <c r="F639" t="s">
        <v>19</v>
      </c>
      <c r="G639" s="396">
        <f t="shared" ca="1" si="174"/>
        <v>0</v>
      </c>
      <c r="H639" s="33" t="str">
        <f t="shared" ca="1" si="175"/>
        <v>Brattle Analysis and Estimate - Pacificorp 2019 opt-in and opt-out scenarios</v>
      </c>
      <c r="I639" s="38"/>
      <c r="J639" s="39">
        <v>1</v>
      </c>
      <c r="K639" s="20" t="str">
        <f t="shared" si="176"/>
        <v>General ServicePer Customer Summer Peak Reduction (%)</v>
      </c>
      <c r="L639" s="20" t="str">
        <f t="shared" si="177"/>
        <v>Market PotentialID</v>
      </c>
    </row>
    <row r="640" spans="1:12" x14ac:dyDescent="0.25">
      <c r="A640" s="2" t="str">
        <f t="shared" si="169"/>
        <v>IDGeneral ServicePilot-Time-of-Use Opt-inPer Customer Winter Peak Reduction (kW)</v>
      </c>
      <c r="B640" t="s">
        <v>152</v>
      </c>
      <c r="C640" t="s">
        <v>232</v>
      </c>
      <c r="D640" t="s">
        <v>582</v>
      </c>
      <c r="E640" t="s">
        <v>22</v>
      </c>
      <c r="F640" t="s">
        <v>91</v>
      </c>
      <c r="G640" s="396">
        <f t="shared" ca="1" si="174"/>
        <v>0</v>
      </c>
      <c r="H640" s="33">
        <f t="shared" ca="1" si="175"/>
        <v>0</v>
      </c>
      <c r="I640" s="38"/>
      <c r="J640" s="39">
        <v>1</v>
      </c>
      <c r="K640" s="20" t="str">
        <f t="shared" si="176"/>
        <v>General ServicePer Customer Winter Peak Reduction (kW)</v>
      </c>
      <c r="L640" s="20" t="str">
        <f t="shared" si="177"/>
        <v>Market PotentialID</v>
      </c>
    </row>
    <row r="641" spans="1:12" x14ac:dyDescent="0.25">
      <c r="A641" s="2" t="str">
        <f t="shared" si="169"/>
        <v>IDGeneral ServicePilot-Time-of-Use Opt-inPer Customer Winter Peak Reduction (%)</v>
      </c>
      <c r="B641" t="s">
        <v>152</v>
      </c>
      <c r="C641" t="s">
        <v>232</v>
      </c>
      <c r="D641" t="s">
        <v>582</v>
      </c>
      <c r="E641" t="s">
        <v>21</v>
      </c>
      <c r="F641" t="s">
        <v>19</v>
      </c>
      <c r="G641" s="396">
        <f t="shared" ca="1" si="174"/>
        <v>0</v>
      </c>
      <c r="H641" s="33" t="str">
        <f t="shared" ca="1" si="175"/>
        <v>Assume 50% of Summer impacts.</v>
      </c>
      <c r="I641" s="38"/>
      <c r="J641" s="39">
        <v>1</v>
      </c>
      <c r="K641" s="20" t="str">
        <f t="shared" si="176"/>
        <v>General ServicePer Customer Winter Peak Reduction (%)</v>
      </c>
      <c r="L641" s="20" t="str">
        <f t="shared" si="177"/>
        <v>Market PotentialID</v>
      </c>
    </row>
    <row r="642" spans="1:12" x14ac:dyDescent="0.25">
      <c r="A642" s="2" t="str">
        <f t="shared" si="169"/>
        <v>IDResidentialParent-Time-of-Use Opt-inEvent Non-Performance Rate</v>
      </c>
      <c r="B642" t="s">
        <v>152</v>
      </c>
      <c r="C642" t="s">
        <v>13</v>
      </c>
      <c r="D642" t="s">
        <v>581</v>
      </c>
      <c r="E642" t="s">
        <v>11</v>
      </c>
      <c r="F642" t="s">
        <v>12</v>
      </c>
      <c r="G642" s="396">
        <f t="shared" ca="1" si="174"/>
        <v>0</v>
      </c>
      <c r="H642" s="33" t="str">
        <f t="shared" ca="1" si="175"/>
        <v>None - should be in eval'd number.</v>
      </c>
      <c r="I642" s="38"/>
      <c r="J642" s="39">
        <v>1</v>
      </c>
      <c r="K642" s="20" t="str">
        <f t="shared" si="176"/>
        <v>ResidentialEvent Non-Performance Rate</v>
      </c>
      <c r="L642" s="20" t="str">
        <f t="shared" si="177"/>
        <v>Market PotentialID</v>
      </c>
    </row>
    <row r="643" spans="1:12" x14ac:dyDescent="0.25">
      <c r="A643" s="2" t="str">
        <f t="shared" ref="A643:A706" si="178">B643&amp;C643&amp;D643&amp;E643</f>
        <v>IDResidentialParent-Time-of-Use Opt-inPer Customer Summer Peak Reduction (kW)</v>
      </c>
      <c r="B643" t="s">
        <v>152</v>
      </c>
      <c r="C643" t="s">
        <v>13</v>
      </c>
      <c r="D643" t="s">
        <v>581</v>
      </c>
      <c r="E643" t="s">
        <v>20</v>
      </c>
      <c r="F643" t="s">
        <v>91</v>
      </c>
      <c r="G643" s="396">
        <f t="shared" ca="1" si="174"/>
        <v>0</v>
      </c>
      <c r="H643" s="33">
        <f t="shared" ca="1" si="175"/>
        <v>0</v>
      </c>
      <c r="I643" s="38"/>
      <c r="J643" s="39">
        <v>1</v>
      </c>
      <c r="K643" s="20" t="str">
        <f t="shared" si="176"/>
        <v>ResidentialPer Customer Summer Peak Reduction (kW)</v>
      </c>
      <c r="L643" s="20" t="str">
        <f t="shared" si="177"/>
        <v>Market PotentialID</v>
      </c>
    </row>
    <row r="644" spans="1:12" x14ac:dyDescent="0.25">
      <c r="A644" s="2" t="str">
        <f t="shared" si="178"/>
        <v>IDResidentialParent-Time-of-Use Opt-inPer Customer Summer Peak Reduction (%)</v>
      </c>
      <c r="B644" t="s">
        <v>152</v>
      </c>
      <c r="C644" t="s">
        <v>13</v>
      </c>
      <c r="D644" t="s">
        <v>581</v>
      </c>
      <c r="E644" t="s">
        <v>18</v>
      </c>
      <c r="F644" t="s">
        <v>19</v>
      </c>
      <c r="G644" s="396">
        <f t="shared" ca="1" si="174"/>
        <v>0.04</v>
      </c>
      <c r="H644" s="33" t="str">
        <f t="shared" ca="1" si="175"/>
        <v>2024 Avista Update</v>
      </c>
      <c r="I644" s="38"/>
      <c r="J644" s="39">
        <v>1</v>
      </c>
      <c r="K644" s="20" t="str">
        <f t="shared" si="176"/>
        <v>ResidentialPer Customer Summer Peak Reduction (%)</v>
      </c>
      <c r="L644" s="20" t="str">
        <f t="shared" si="177"/>
        <v>Market PotentialID</v>
      </c>
    </row>
    <row r="645" spans="1:12" x14ac:dyDescent="0.25">
      <c r="A645" s="2" t="str">
        <f t="shared" si="178"/>
        <v>IDResidentialParent-Time-of-Use Opt-inPer Customer Winter Peak Reduction (kW)</v>
      </c>
      <c r="B645" t="s">
        <v>152</v>
      </c>
      <c r="C645" t="s">
        <v>13</v>
      </c>
      <c r="D645" t="s">
        <v>581</v>
      </c>
      <c r="E645" t="s">
        <v>22</v>
      </c>
      <c r="F645" t="s">
        <v>91</v>
      </c>
      <c r="G645" s="396">
        <f t="shared" ca="1" si="174"/>
        <v>0</v>
      </c>
      <c r="H645" s="33">
        <f t="shared" ca="1" si="175"/>
        <v>0</v>
      </c>
      <c r="I645" s="38"/>
      <c r="J645" s="39">
        <v>1</v>
      </c>
      <c r="K645" s="20" t="str">
        <f t="shared" si="176"/>
        <v>ResidentialPer Customer Winter Peak Reduction (kW)</v>
      </c>
      <c r="L645" s="20" t="str">
        <f t="shared" si="177"/>
        <v>Market PotentialID</v>
      </c>
    </row>
    <row r="646" spans="1:12" x14ac:dyDescent="0.25">
      <c r="A646" s="2" t="str">
        <f t="shared" si="178"/>
        <v>IDResidentialParent-Time-of-Use Opt-inPer Customer Winter Peak Reduction (%)</v>
      </c>
      <c r="B646" t="s">
        <v>152</v>
      </c>
      <c r="C646" t="s">
        <v>13</v>
      </c>
      <c r="D646" t="s">
        <v>581</v>
      </c>
      <c r="E646" t="s">
        <v>21</v>
      </c>
      <c r="F646" t="s">
        <v>19</v>
      </c>
      <c r="G646" s="396">
        <f t="shared" ca="1" si="174"/>
        <v>1.4999999999999999E-2</v>
      </c>
      <c r="H646" s="33" t="str">
        <f t="shared" ca="1" si="175"/>
        <v>2024 Avista Update</v>
      </c>
      <c r="I646" s="38"/>
      <c r="J646" s="39">
        <v>1</v>
      </c>
      <c r="K646" s="20" t="str">
        <f t="shared" si="176"/>
        <v>ResidentialPer Customer Winter Peak Reduction (%)</v>
      </c>
      <c r="L646" s="20" t="str">
        <f t="shared" si="177"/>
        <v>Market PotentialID</v>
      </c>
    </row>
    <row r="647" spans="1:12" x14ac:dyDescent="0.25">
      <c r="A647" s="2" t="str">
        <f t="shared" si="178"/>
        <v>IDGeneral ServiceParent-Time-of-Use Opt-inEvent Non-Performance Rate</v>
      </c>
      <c r="B647" t="s">
        <v>152</v>
      </c>
      <c r="C647" t="s">
        <v>232</v>
      </c>
      <c r="D647" t="s">
        <v>581</v>
      </c>
      <c r="E647" t="s">
        <v>11</v>
      </c>
      <c r="F647" t="s">
        <v>12</v>
      </c>
      <c r="G647" s="396">
        <f t="shared" ca="1" si="174"/>
        <v>0</v>
      </c>
      <c r="H647" s="33">
        <f t="shared" ca="1" si="175"/>
        <v>0</v>
      </c>
      <c r="I647" s="38"/>
      <c r="J647" s="39">
        <v>1</v>
      </c>
      <c r="K647" s="20" t="str">
        <f t="shared" si="176"/>
        <v>General ServiceEvent Non-Performance Rate</v>
      </c>
      <c r="L647" s="20" t="str">
        <f t="shared" si="177"/>
        <v>Market PotentialID</v>
      </c>
    </row>
    <row r="648" spans="1:12" x14ac:dyDescent="0.25">
      <c r="A648" s="2" t="str">
        <f t="shared" si="178"/>
        <v>IDGeneral ServiceParent-Time-of-Use Opt-inPer Customer Summer Peak Reduction (kW)</v>
      </c>
      <c r="B648" t="s">
        <v>152</v>
      </c>
      <c r="C648" t="s">
        <v>232</v>
      </c>
      <c r="D648" t="s">
        <v>581</v>
      </c>
      <c r="E648" t="s">
        <v>20</v>
      </c>
      <c r="F648" t="s">
        <v>91</v>
      </c>
      <c r="G648" s="396">
        <f t="shared" ca="1" si="174"/>
        <v>0</v>
      </c>
      <c r="H648" s="33">
        <f t="shared" ca="1" si="175"/>
        <v>0</v>
      </c>
      <c r="I648" s="38"/>
      <c r="J648" s="39">
        <v>1</v>
      </c>
      <c r="K648" s="20" t="str">
        <f t="shared" si="176"/>
        <v>General ServicePer Customer Summer Peak Reduction (kW)</v>
      </c>
      <c r="L648" s="20" t="str">
        <f t="shared" si="177"/>
        <v>Market PotentialID</v>
      </c>
    </row>
    <row r="649" spans="1:12" x14ac:dyDescent="0.25">
      <c r="A649" s="2" t="str">
        <f t="shared" si="178"/>
        <v>IDGeneral ServiceParent-Time-of-Use Opt-inPer Customer Summer Peak Reduction (%)</v>
      </c>
      <c r="B649" t="s">
        <v>152</v>
      </c>
      <c r="C649" t="s">
        <v>232</v>
      </c>
      <c r="D649" t="s">
        <v>581</v>
      </c>
      <c r="E649" t="s">
        <v>18</v>
      </c>
      <c r="F649" t="s">
        <v>19</v>
      </c>
      <c r="G649" s="396">
        <f t="shared" ca="1" si="174"/>
        <v>2E-3</v>
      </c>
      <c r="H649" s="33" t="str">
        <f t="shared" ca="1" si="175"/>
        <v>Brattle Analysis and Estimate - Pacificorp 2019 opt-in and opt-out scenarios</v>
      </c>
      <c r="I649" s="38"/>
      <c r="J649" s="39">
        <v>1</v>
      </c>
      <c r="K649" s="20" t="str">
        <f t="shared" si="176"/>
        <v>General ServicePer Customer Summer Peak Reduction (%)</v>
      </c>
      <c r="L649" s="20" t="str">
        <f t="shared" si="177"/>
        <v>Market PotentialID</v>
      </c>
    </row>
    <row r="650" spans="1:12" x14ac:dyDescent="0.25">
      <c r="A650" s="2" t="str">
        <f t="shared" si="178"/>
        <v>IDGeneral ServiceParent-Time-of-Use Opt-inPer Customer Winter Peak Reduction (kW)</v>
      </c>
      <c r="B650" t="s">
        <v>152</v>
      </c>
      <c r="C650" t="s">
        <v>232</v>
      </c>
      <c r="D650" t="s">
        <v>581</v>
      </c>
      <c r="E650" t="s">
        <v>22</v>
      </c>
      <c r="F650" t="s">
        <v>91</v>
      </c>
      <c r="G650" s="396">
        <f t="shared" ca="1" si="174"/>
        <v>0</v>
      </c>
      <c r="H650" s="33">
        <f t="shared" ca="1" si="175"/>
        <v>0</v>
      </c>
      <c r="I650" s="38"/>
      <c r="J650" s="39">
        <v>1</v>
      </c>
      <c r="K650" s="20" t="str">
        <f t="shared" si="176"/>
        <v>General ServicePer Customer Winter Peak Reduction (kW)</v>
      </c>
      <c r="L650" s="20" t="str">
        <f t="shared" si="177"/>
        <v>Market PotentialID</v>
      </c>
    </row>
    <row r="651" spans="1:12" x14ac:dyDescent="0.25">
      <c r="A651" s="2" t="str">
        <f t="shared" si="178"/>
        <v>IDGeneral ServiceParent-Time-of-Use Opt-inPer Customer Winter Peak Reduction (%)</v>
      </c>
      <c r="B651" t="s">
        <v>152</v>
      </c>
      <c r="C651" t="s">
        <v>232</v>
      </c>
      <c r="D651" t="s">
        <v>581</v>
      </c>
      <c r="E651" t="s">
        <v>21</v>
      </c>
      <c r="F651" t="s">
        <v>19</v>
      </c>
      <c r="G651" s="396">
        <f t="shared" ca="1" si="174"/>
        <v>1E-3</v>
      </c>
      <c r="H651" s="33" t="str">
        <f t="shared" ca="1" si="175"/>
        <v>Assume 50% of Summer impacts.</v>
      </c>
      <c r="I651" s="38"/>
      <c r="J651" s="39">
        <v>1</v>
      </c>
      <c r="K651" s="20" t="str">
        <f t="shared" si="176"/>
        <v>General ServicePer Customer Winter Peak Reduction (%)</v>
      </c>
      <c r="L651" s="20" t="str">
        <f t="shared" si="177"/>
        <v>Market PotentialID</v>
      </c>
    </row>
    <row r="652" spans="1:12" x14ac:dyDescent="0.25">
      <c r="A652" s="2" t="str">
        <f t="shared" si="178"/>
        <v>IDLarge General ServiceParent-Time-of-Use Opt-inEvent Non-Performance Rate</v>
      </c>
      <c r="B652" t="s">
        <v>152</v>
      </c>
      <c r="C652" t="s">
        <v>233</v>
      </c>
      <c r="D652" t="s">
        <v>581</v>
      </c>
      <c r="E652" t="s">
        <v>11</v>
      </c>
      <c r="F652" t="s">
        <v>12</v>
      </c>
      <c r="G652" s="396" t="str">
        <f t="shared" ca="1" si="174"/>
        <v/>
      </c>
      <c r="H652" s="33" t="str">
        <f t="shared" ca="1" si="175"/>
        <v/>
      </c>
      <c r="I652" s="38"/>
      <c r="J652" s="39">
        <v>1</v>
      </c>
      <c r="K652" s="20" t="str">
        <f t="shared" si="176"/>
        <v>Large General ServiceEvent Non-Performance Rate</v>
      </c>
      <c r="L652" s="20" t="str">
        <f t="shared" si="177"/>
        <v>Market PotentialID</v>
      </c>
    </row>
    <row r="653" spans="1:12" x14ac:dyDescent="0.25">
      <c r="A653" s="2" t="str">
        <f t="shared" si="178"/>
        <v>IDLarge General ServiceParent-Time-of-Use Opt-inPer Customer Summer Peak Reduction (kW)</v>
      </c>
      <c r="B653" t="s">
        <v>152</v>
      </c>
      <c r="C653" t="s">
        <v>233</v>
      </c>
      <c r="D653" t="s">
        <v>581</v>
      </c>
      <c r="E653" t="s">
        <v>20</v>
      </c>
      <c r="F653" t="s">
        <v>91</v>
      </c>
      <c r="G653" s="396" t="str">
        <f t="shared" ca="1" si="174"/>
        <v/>
      </c>
      <c r="H653" s="33" t="str">
        <f t="shared" ca="1" si="175"/>
        <v/>
      </c>
      <c r="I653" s="38"/>
      <c r="J653" s="39">
        <v>1</v>
      </c>
      <c r="K653" s="20" t="str">
        <f t="shared" si="176"/>
        <v>Large General ServicePer Customer Summer Peak Reduction (kW)</v>
      </c>
      <c r="L653" s="20" t="str">
        <f t="shared" si="177"/>
        <v>Market PotentialID</v>
      </c>
    </row>
    <row r="654" spans="1:12" x14ac:dyDescent="0.25">
      <c r="A654" s="2" t="str">
        <f t="shared" si="178"/>
        <v>IDLarge General ServiceParent-Time-of-Use Opt-inPer Customer Summer Peak Reduction (%)</v>
      </c>
      <c r="B654" t="s">
        <v>152</v>
      </c>
      <c r="C654" t="s">
        <v>233</v>
      </c>
      <c r="D654" t="s">
        <v>581</v>
      </c>
      <c r="E654" t="s">
        <v>18</v>
      </c>
      <c r="F654" t="s">
        <v>19</v>
      </c>
      <c r="G654" s="396" t="str">
        <f t="shared" ca="1" si="174"/>
        <v/>
      </c>
      <c r="H654" s="33" t="str">
        <f t="shared" ca="1" si="175"/>
        <v/>
      </c>
      <c r="I654" s="38"/>
      <c r="J654" s="39">
        <v>1</v>
      </c>
      <c r="K654" s="20" t="str">
        <f t="shared" si="176"/>
        <v>Large General ServicePer Customer Summer Peak Reduction (%)</v>
      </c>
      <c r="L654" s="20" t="str">
        <f t="shared" si="177"/>
        <v>Market PotentialID</v>
      </c>
    </row>
    <row r="655" spans="1:12" x14ac:dyDescent="0.25">
      <c r="A655" s="2" t="str">
        <f t="shared" si="178"/>
        <v>IDLarge General ServiceParent-Time-of-Use Opt-inPer Customer Winter Peak Reduction (kW)</v>
      </c>
      <c r="B655" t="s">
        <v>152</v>
      </c>
      <c r="C655" t="s">
        <v>233</v>
      </c>
      <c r="D655" t="s">
        <v>581</v>
      </c>
      <c r="E655" t="s">
        <v>22</v>
      </c>
      <c r="F655" t="s">
        <v>91</v>
      </c>
      <c r="G655" s="396" t="str">
        <f t="shared" ca="1" si="174"/>
        <v/>
      </c>
      <c r="H655" s="33" t="str">
        <f t="shared" ca="1" si="175"/>
        <v/>
      </c>
      <c r="I655" s="38"/>
      <c r="J655" s="39">
        <v>1</v>
      </c>
      <c r="K655" s="20" t="str">
        <f t="shared" si="176"/>
        <v>Large General ServicePer Customer Winter Peak Reduction (kW)</v>
      </c>
      <c r="L655" s="20" t="str">
        <f t="shared" si="177"/>
        <v>Market PotentialID</v>
      </c>
    </row>
    <row r="656" spans="1:12" x14ac:dyDescent="0.25">
      <c r="A656" s="2" t="str">
        <f t="shared" si="178"/>
        <v>IDLarge General ServiceParent-Time-of-Use Opt-inPer Customer Winter Peak Reduction (%)</v>
      </c>
      <c r="B656" t="s">
        <v>152</v>
      </c>
      <c r="C656" t="s">
        <v>233</v>
      </c>
      <c r="D656" t="s">
        <v>581</v>
      </c>
      <c r="E656" t="s">
        <v>21</v>
      </c>
      <c r="F656" t="s">
        <v>19</v>
      </c>
      <c r="G656" s="396" t="str">
        <f t="shared" ca="1" si="174"/>
        <v/>
      </c>
      <c r="H656" s="33" t="str">
        <f t="shared" ca="1" si="175"/>
        <v/>
      </c>
      <c r="I656" s="38"/>
      <c r="J656" s="39">
        <v>1</v>
      </c>
      <c r="K656" s="20" t="str">
        <f t="shared" si="176"/>
        <v>Large General ServicePer Customer Winter Peak Reduction (%)</v>
      </c>
      <c r="L656" s="20" t="str">
        <f t="shared" si="177"/>
        <v>Market PotentialID</v>
      </c>
    </row>
    <row r="657" spans="1:12" x14ac:dyDescent="0.25">
      <c r="A657" s="2" t="str">
        <f t="shared" si="178"/>
        <v>IDExtra Large General ServiceParent-Time-of-Use Opt-inEvent Non-Performance Rate</v>
      </c>
      <c r="B657" t="s">
        <v>152</v>
      </c>
      <c r="C657" t="s">
        <v>234</v>
      </c>
      <c r="D657" t="s">
        <v>581</v>
      </c>
      <c r="E657" t="s">
        <v>11</v>
      </c>
      <c r="F657" t="s">
        <v>12</v>
      </c>
      <c r="G657" s="396" t="str">
        <f t="shared" ca="1" si="174"/>
        <v/>
      </c>
      <c r="H657" s="33" t="str">
        <f t="shared" ca="1" si="175"/>
        <v/>
      </c>
      <c r="I657" s="38"/>
      <c r="J657" s="39">
        <v>1</v>
      </c>
      <c r="K657" s="20" t="str">
        <f t="shared" si="176"/>
        <v>Extra Large General ServiceEvent Non-Performance Rate</v>
      </c>
      <c r="L657" s="20" t="str">
        <f t="shared" si="177"/>
        <v>Market PotentialID</v>
      </c>
    </row>
    <row r="658" spans="1:12" x14ac:dyDescent="0.25">
      <c r="A658" s="2" t="str">
        <f t="shared" si="178"/>
        <v>IDExtra Large General ServiceParent-Time-of-Use Opt-inPer Customer Summer Peak Reduction (kW)</v>
      </c>
      <c r="B658" t="s">
        <v>152</v>
      </c>
      <c r="C658" t="s">
        <v>234</v>
      </c>
      <c r="D658" t="s">
        <v>581</v>
      </c>
      <c r="E658" t="s">
        <v>20</v>
      </c>
      <c r="F658" t="s">
        <v>91</v>
      </c>
      <c r="G658" s="396" t="str">
        <f t="shared" ca="1" si="174"/>
        <v/>
      </c>
      <c r="H658" s="33" t="str">
        <f t="shared" ca="1" si="175"/>
        <v/>
      </c>
      <c r="I658" s="38"/>
      <c r="J658" s="39">
        <v>1</v>
      </c>
      <c r="K658" s="20" t="str">
        <f t="shared" si="176"/>
        <v>Extra Large General ServicePer Customer Summer Peak Reduction (kW)</v>
      </c>
      <c r="L658" s="20" t="str">
        <f t="shared" si="177"/>
        <v>Market PotentialID</v>
      </c>
    </row>
    <row r="659" spans="1:12" x14ac:dyDescent="0.25">
      <c r="A659" s="2" t="str">
        <f t="shared" si="178"/>
        <v>IDExtra Large General ServiceParent-Time-of-Use Opt-inPer Customer Summer Peak Reduction (%)</v>
      </c>
      <c r="B659" t="s">
        <v>152</v>
      </c>
      <c r="C659" t="s">
        <v>234</v>
      </c>
      <c r="D659" t="s">
        <v>581</v>
      </c>
      <c r="E659" t="s">
        <v>18</v>
      </c>
      <c r="F659" t="s">
        <v>19</v>
      </c>
      <c r="G659" s="396" t="str">
        <f t="shared" ca="1" si="174"/>
        <v/>
      </c>
      <c r="H659" s="33" t="str">
        <f t="shared" ca="1" si="175"/>
        <v/>
      </c>
      <c r="I659" s="38"/>
      <c r="J659" s="39">
        <v>1</v>
      </c>
      <c r="K659" s="20" t="str">
        <f t="shared" si="176"/>
        <v>Extra Large General ServicePer Customer Summer Peak Reduction (%)</v>
      </c>
      <c r="L659" s="20" t="str">
        <f t="shared" si="177"/>
        <v>Market PotentialID</v>
      </c>
    </row>
    <row r="660" spans="1:12" x14ac:dyDescent="0.25">
      <c r="A660" s="2" t="str">
        <f t="shared" si="178"/>
        <v>IDExtra Large General ServiceParent-Time-of-Use Opt-inPer Customer Winter Peak Reduction (kW)</v>
      </c>
      <c r="B660" t="s">
        <v>152</v>
      </c>
      <c r="C660" t="s">
        <v>234</v>
      </c>
      <c r="D660" t="s">
        <v>581</v>
      </c>
      <c r="E660" t="s">
        <v>22</v>
      </c>
      <c r="F660" t="s">
        <v>91</v>
      </c>
      <c r="G660" s="396" t="str">
        <f t="shared" ca="1" si="174"/>
        <v/>
      </c>
      <c r="H660" s="33" t="str">
        <f t="shared" ca="1" si="175"/>
        <v/>
      </c>
      <c r="I660" s="38"/>
      <c r="J660" s="39">
        <v>1</v>
      </c>
      <c r="K660" s="20" t="str">
        <f t="shared" si="176"/>
        <v>Extra Large General ServicePer Customer Winter Peak Reduction (kW)</v>
      </c>
      <c r="L660" s="20" t="str">
        <f t="shared" si="177"/>
        <v>Market PotentialID</v>
      </c>
    </row>
    <row r="661" spans="1:12" x14ac:dyDescent="0.25">
      <c r="A661" s="2" t="str">
        <f t="shared" si="178"/>
        <v>IDExtra Large General ServiceParent-Time-of-Use Opt-inPer Customer Winter Peak Reduction (%)</v>
      </c>
      <c r="B661" t="s">
        <v>152</v>
      </c>
      <c r="C661" t="s">
        <v>234</v>
      </c>
      <c r="D661" t="s">
        <v>581</v>
      </c>
      <c r="E661" t="s">
        <v>21</v>
      </c>
      <c r="F661" t="s">
        <v>19</v>
      </c>
      <c r="G661" s="396" t="str">
        <f t="shared" ca="1" si="174"/>
        <v/>
      </c>
      <c r="H661" s="33" t="str">
        <f t="shared" ca="1" si="175"/>
        <v/>
      </c>
      <c r="I661" s="38"/>
      <c r="J661" s="39">
        <v>1</v>
      </c>
      <c r="K661" s="20" t="str">
        <f t="shared" si="176"/>
        <v>Extra Large General ServicePer Customer Winter Peak Reduction (%)</v>
      </c>
      <c r="L661" s="20" t="str">
        <f t="shared" si="177"/>
        <v>Market PotentialID</v>
      </c>
    </row>
    <row r="662" spans="1:12" x14ac:dyDescent="0.25">
      <c r="A662" s="2" t="str">
        <f t="shared" si="178"/>
        <v>IDResidentialTime-of-Use Opt-OutEvent Non-Performance Rate</v>
      </c>
      <c r="B662" t="s">
        <v>152</v>
      </c>
      <c r="C662" t="s">
        <v>13</v>
      </c>
      <c r="D662" t="s">
        <v>317</v>
      </c>
      <c r="E662" t="s">
        <v>11</v>
      </c>
      <c r="F662" t="s">
        <v>12</v>
      </c>
      <c r="G662" s="396">
        <f t="shared" ca="1" si="174"/>
        <v>0</v>
      </c>
      <c r="H662" s="33" t="str">
        <f t="shared" ca="1" si="175"/>
        <v>None - should be in eval'd number.</v>
      </c>
      <c r="I662" s="38"/>
      <c r="J662" s="39">
        <v>1</v>
      </c>
      <c r="K662" s="20" t="str">
        <f t="shared" si="176"/>
        <v>ResidentialEvent Non-Performance Rate</v>
      </c>
      <c r="L662" s="20" t="str">
        <f t="shared" si="177"/>
        <v>Market PotentialID</v>
      </c>
    </row>
    <row r="663" spans="1:12" x14ac:dyDescent="0.25">
      <c r="A663" s="2" t="str">
        <f t="shared" si="178"/>
        <v>IDResidentialTime-of-Use Opt-OutPer Customer Summer Peak Reduction (kW)</v>
      </c>
      <c r="B663" t="s">
        <v>152</v>
      </c>
      <c r="C663" t="s">
        <v>13</v>
      </c>
      <c r="D663" t="s">
        <v>317</v>
      </c>
      <c r="E663" t="s">
        <v>20</v>
      </c>
      <c r="F663" t="s">
        <v>91</v>
      </c>
      <c r="G663" s="396">
        <f t="shared" ca="1" si="174"/>
        <v>0</v>
      </c>
      <c r="H663" s="33">
        <f t="shared" ca="1" si="175"/>
        <v>0</v>
      </c>
      <c r="I663" s="38"/>
      <c r="J663" s="39">
        <v>1</v>
      </c>
      <c r="K663" s="20" t="str">
        <f t="shared" si="176"/>
        <v>ResidentialPer Customer Summer Peak Reduction (kW)</v>
      </c>
      <c r="L663" s="20" t="str">
        <f t="shared" si="177"/>
        <v>Market PotentialID</v>
      </c>
    </row>
    <row r="664" spans="1:12" x14ac:dyDescent="0.25">
      <c r="A664" s="2" t="str">
        <f t="shared" si="178"/>
        <v>IDResidentialTime-of-Use Opt-OutPer Customer Summer Peak Reduction (%)</v>
      </c>
      <c r="B664" t="s">
        <v>152</v>
      </c>
      <c r="C664" t="s">
        <v>13</v>
      </c>
      <c r="D664" t="s">
        <v>317</v>
      </c>
      <c r="E664" t="s">
        <v>18</v>
      </c>
      <c r="F664" t="s">
        <v>19</v>
      </c>
      <c r="G664" s="396">
        <f t="shared" ca="1" si="174"/>
        <v>1.4999999999999999E-2</v>
      </c>
      <c r="H664" s="33" t="str">
        <f t="shared" ca="1" si="175"/>
        <v>2024 Avista Update</v>
      </c>
      <c r="I664" s="38"/>
      <c r="J664" s="39">
        <v>1</v>
      </c>
      <c r="K664" s="20" t="str">
        <f t="shared" si="176"/>
        <v>ResidentialPer Customer Summer Peak Reduction (%)</v>
      </c>
      <c r="L664" s="20" t="str">
        <f t="shared" si="177"/>
        <v>Market PotentialID</v>
      </c>
    </row>
    <row r="665" spans="1:12" x14ac:dyDescent="0.25">
      <c r="A665" s="2" t="str">
        <f t="shared" si="178"/>
        <v>IDResidentialTime-of-Use Opt-OutPer Customer Winter Peak Reduction (kW)</v>
      </c>
      <c r="B665" t="s">
        <v>152</v>
      </c>
      <c r="C665" t="s">
        <v>13</v>
      </c>
      <c r="D665" t="s">
        <v>317</v>
      </c>
      <c r="E665" t="s">
        <v>22</v>
      </c>
      <c r="F665" t="s">
        <v>91</v>
      </c>
      <c r="G665" s="396">
        <f t="shared" ca="1" si="174"/>
        <v>0</v>
      </c>
      <c r="H665" s="33">
        <f t="shared" ca="1" si="175"/>
        <v>0</v>
      </c>
      <c r="I665" s="38"/>
      <c r="J665" s="39">
        <v>1</v>
      </c>
      <c r="K665" s="20" t="str">
        <f t="shared" si="176"/>
        <v>ResidentialPer Customer Winter Peak Reduction (kW)</v>
      </c>
      <c r="L665" s="20" t="str">
        <f t="shared" si="177"/>
        <v>Market PotentialID</v>
      </c>
    </row>
    <row r="666" spans="1:12" x14ac:dyDescent="0.25">
      <c r="A666" s="2" t="str">
        <f t="shared" si="178"/>
        <v>IDResidentialTime-of-Use Opt-OutPer Customer Winter Peak Reduction (%)</v>
      </c>
      <c r="B666" t="s">
        <v>152</v>
      </c>
      <c r="C666" t="s">
        <v>13</v>
      </c>
      <c r="D666" t="s">
        <v>317</v>
      </c>
      <c r="E666" t="s">
        <v>21</v>
      </c>
      <c r="F666" t="s">
        <v>19</v>
      </c>
      <c r="G666" s="396">
        <f t="shared" ca="1" si="174"/>
        <v>2E-3</v>
      </c>
      <c r="H666" s="33" t="str">
        <f t="shared" ca="1" si="175"/>
        <v>2024 Avista Update</v>
      </c>
      <c r="I666" s="38"/>
      <c r="J666" s="39">
        <v>1</v>
      </c>
      <c r="K666" s="20" t="str">
        <f t="shared" si="176"/>
        <v>ResidentialPer Customer Winter Peak Reduction (%)</v>
      </c>
      <c r="L666" s="20" t="str">
        <f t="shared" si="177"/>
        <v>Market PotentialID</v>
      </c>
    </row>
    <row r="667" spans="1:12" x14ac:dyDescent="0.25">
      <c r="A667" s="2" t="str">
        <f t="shared" si="178"/>
        <v>IDGeneral ServiceTime-of-Use Opt-OutEvent Non-Performance Rate</v>
      </c>
      <c r="B667" t="s">
        <v>152</v>
      </c>
      <c r="C667" t="s">
        <v>232</v>
      </c>
      <c r="D667" t="s">
        <v>317</v>
      </c>
      <c r="E667" t="s">
        <v>11</v>
      </c>
      <c r="F667" t="s">
        <v>12</v>
      </c>
      <c r="G667" s="396">
        <f t="shared" ca="1" si="174"/>
        <v>0</v>
      </c>
      <c r="H667" s="33">
        <f t="shared" ca="1" si="175"/>
        <v>0</v>
      </c>
      <c r="I667" s="38"/>
      <c r="J667" s="39">
        <v>1</v>
      </c>
      <c r="K667" s="20" t="str">
        <f t="shared" si="176"/>
        <v>General ServiceEvent Non-Performance Rate</v>
      </c>
      <c r="L667" s="20" t="str">
        <f t="shared" si="177"/>
        <v>Market PotentialID</v>
      </c>
    </row>
    <row r="668" spans="1:12" x14ac:dyDescent="0.25">
      <c r="A668" s="2" t="str">
        <f t="shared" si="178"/>
        <v>IDGeneral ServiceTime-of-Use Opt-OutPer Customer Summer Peak Reduction (kW)</v>
      </c>
      <c r="B668" t="s">
        <v>152</v>
      </c>
      <c r="C668" t="s">
        <v>232</v>
      </c>
      <c r="D668" t="s">
        <v>317</v>
      </c>
      <c r="E668" t="s">
        <v>20</v>
      </c>
      <c r="F668" t="s">
        <v>91</v>
      </c>
      <c r="G668" s="396">
        <f t="shared" ca="1" si="174"/>
        <v>0</v>
      </c>
      <c r="H668" s="33">
        <f t="shared" ca="1" si="175"/>
        <v>0</v>
      </c>
      <c r="I668" s="38"/>
      <c r="J668" s="39">
        <v>1</v>
      </c>
      <c r="K668" s="20" t="str">
        <f t="shared" si="176"/>
        <v>General ServicePer Customer Summer Peak Reduction (kW)</v>
      </c>
      <c r="L668" s="20" t="str">
        <f t="shared" si="177"/>
        <v>Market PotentialID</v>
      </c>
    </row>
    <row r="669" spans="1:12" x14ac:dyDescent="0.25">
      <c r="A669" s="2" t="str">
        <f t="shared" si="178"/>
        <v>IDGeneral ServiceTime-of-Use Opt-OutPer Customer Summer Peak Reduction (%)</v>
      </c>
      <c r="B669" t="s">
        <v>152</v>
      </c>
      <c r="C669" t="s">
        <v>232</v>
      </c>
      <c r="D669" t="s">
        <v>317</v>
      </c>
      <c r="E669" t="s">
        <v>18</v>
      </c>
      <c r="F669" t="s">
        <v>19</v>
      </c>
      <c r="G669" s="396">
        <f t="shared" ca="1" si="174"/>
        <v>2E-3</v>
      </c>
      <c r="H669" s="33" t="str">
        <f t="shared" ca="1" si="175"/>
        <v>Brattle Analysis and Estimate - Pacificorp 2019 opt-in and opt-out scenarios</v>
      </c>
      <c r="I669" s="38"/>
      <c r="J669" s="39">
        <v>1</v>
      </c>
      <c r="K669" s="20" t="str">
        <f t="shared" si="176"/>
        <v>General ServicePer Customer Summer Peak Reduction (%)</v>
      </c>
      <c r="L669" s="20" t="str">
        <f t="shared" si="177"/>
        <v>Market PotentialID</v>
      </c>
    </row>
    <row r="670" spans="1:12" x14ac:dyDescent="0.25">
      <c r="A670" s="2" t="str">
        <f t="shared" si="178"/>
        <v>IDGeneral ServiceTime-of-Use Opt-OutPer Customer Winter Peak Reduction (kW)</v>
      </c>
      <c r="B670" t="s">
        <v>152</v>
      </c>
      <c r="C670" t="s">
        <v>232</v>
      </c>
      <c r="D670" t="s">
        <v>317</v>
      </c>
      <c r="E670" t="s">
        <v>22</v>
      </c>
      <c r="F670" t="s">
        <v>91</v>
      </c>
      <c r="G670" s="396">
        <f t="shared" ca="1" si="174"/>
        <v>0</v>
      </c>
      <c r="H670" s="33">
        <f t="shared" ca="1" si="175"/>
        <v>0</v>
      </c>
      <c r="I670" s="38"/>
      <c r="J670" s="39">
        <v>1</v>
      </c>
      <c r="K670" s="20" t="str">
        <f t="shared" si="176"/>
        <v>General ServicePer Customer Winter Peak Reduction (kW)</v>
      </c>
      <c r="L670" s="20" t="str">
        <f t="shared" si="177"/>
        <v>Market PotentialID</v>
      </c>
    </row>
    <row r="671" spans="1:12" x14ac:dyDescent="0.25">
      <c r="A671" s="2" t="str">
        <f t="shared" si="178"/>
        <v>IDGeneral ServiceTime-of-Use Opt-OutPer Customer Winter Peak Reduction (%)</v>
      </c>
      <c r="B671" t="s">
        <v>152</v>
      </c>
      <c r="C671" t="s">
        <v>232</v>
      </c>
      <c r="D671" t="s">
        <v>317</v>
      </c>
      <c r="E671" t="s">
        <v>21</v>
      </c>
      <c r="F671" t="s">
        <v>19</v>
      </c>
      <c r="G671" s="396">
        <f t="shared" ca="1" si="174"/>
        <v>1E-3</v>
      </c>
      <c r="H671" s="33" t="str">
        <f t="shared" ca="1" si="175"/>
        <v>Assume 50% of Summer impacts.</v>
      </c>
      <c r="I671" s="38"/>
      <c r="J671" s="39">
        <v>1</v>
      </c>
      <c r="K671" s="20" t="str">
        <f t="shared" si="176"/>
        <v>General ServicePer Customer Winter Peak Reduction (%)</v>
      </c>
      <c r="L671" s="20" t="str">
        <f t="shared" si="177"/>
        <v>Market PotentialID</v>
      </c>
    </row>
    <row r="672" spans="1:12" x14ac:dyDescent="0.25">
      <c r="A672" s="2" t="str">
        <f t="shared" si="178"/>
        <v>IDLarge General ServiceTime-of-Use Opt-OutEvent Non-Performance Rate</v>
      </c>
      <c r="B672" t="s">
        <v>152</v>
      </c>
      <c r="C672" t="s">
        <v>233</v>
      </c>
      <c r="D672" t="s">
        <v>317</v>
      </c>
      <c r="E672" t="s">
        <v>11</v>
      </c>
      <c r="F672" t="s">
        <v>12</v>
      </c>
      <c r="G672" s="396" t="str">
        <f t="shared" ca="1" si="174"/>
        <v/>
      </c>
      <c r="H672" s="33" t="str">
        <f t="shared" ca="1" si="175"/>
        <v/>
      </c>
      <c r="I672" s="38"/>
      <c r="J672" s="39">
        <v>1</v>
      </c>
      <c r="K672" s="20" t="str">
        <f t="shared" si="176"/>
        <v>Large General ServiceEvent Non-Performance Rate</v>
      </c>
      <c r="L672" s="20" t="str">
        <f t="shared" si="177"/>
        <v>Market PotentialID</v>
      </c>
    </row>
    <row r="673" spans="1:12" x14ac:dyDescent="0.25">
      <c r="A673" s="2" t="str">
        <f t="shared" si="178"/>
        <v>IDLarge General ServiceTime-of-Use Opt-OutPer Customer Summer Peak Reduction (kW)</v>
      </c>
      <c r="B673" t="s">
        <v>152</v>
      </c>
      <c r="C673" t="s">
        <v>233</v>
      </c>
      <c r="D673" t="s">
        <v>317</v>
      </c>
      <c r="E673" t="s">
        <v>20</v>
      </c>
      <c r="F673" t="s">
        <v>91</v>
      </c>
      <c r="G673" s="396" t="str">
        <f t="shared" ca="1" si="174"/>
        <v/>
      </c>
      <c r="H673" s="33" t="str">
        <f t="shared" ca="1" si="175"/>
        <v/>
      </c>
      <c r="I673" s="38"/>
      <c r="J673" s="39">
        <v>1</v>
      </c>
      <c r="K673" s="20" t="str">
        <f t="shared" si="176"/>
        <v>Large General ServicePer Customer Summer Peak Reduction (kW)</v>
      </c>
      <c r="L673" s="20" t="str">
        <f t="shared" si="177"/>
        <v>Market PotentialID</v>
      </c>
    </row>
    <row r="674" spans="1:12" x14ac:dyDescent="0.25">
      <c r="A674" s="2" t="str">
        <f t="shared" si="178"/>
        <v>IDLarge General ServiceTime-of-Use Opt-OutPer Customer Summer Peak Reduction (%)</v>
      </c>
      <c r="B674" t="s">
        <v>152</v>
      </c>
      <c r="C674" t="s">
        <v>233</v>
      </c>
      <c r="D674" t="s">
        <v>317</v>
      </c>
      <c r="E674" t="s">
        <v>18</v>
      </c>
      <c r="F674" t="s">
        <v>19</v>
      </c>
      <c r="G674" s="396" t="str">
        <f t="shared" ca="1" si="174"/>
        <v/>
      </c>
      <c r="H674" s="33" t="str">
        <f t="shared" ca="1" si="175"/>
        <v/>
      </c>
      <c r="I674" s="38"/>
      <c r="J674" s="39">
        <v>1</v>
      </c>
      <c r="K674" s="20" t="str">
        <f t="shared" si="176"/>
        <v>Large General ServicePer Customer Summer Peak Reduction (%)</v>
      </c>
      <c r="L674" s="20" t="str">
        <f t="shared" si="177"/>
        <v>Market PotentialID</v>
      </c>
    </row>
    <row r="675" spans="1:12" x14ac:dyDescent="0.25">
      <c r="A675" s="2" t="str">
        <f t="shared" si="178"/>
        <v>IDLarge General ServiceTime-of-Use Opt-OutPer Customer Winter Peak Reduction (kW)</v>
      </c>
      <c r="B675" t="s">
        <v>152</v>
      </c>
      <c r="C675" t="s">
        <v>233</v>
      </c>
      <c r="D675" t="s">
        <v>317</v>
      </c>
      <c r="E675" t="s">
        <v>22</v>
      </c>
      <c r="F675" t="s">
        <v>91</v>
      </c>
      <c r="G675" s="396" t="str">
        <f t="shared" ca="1" si="174"/>
        <v/>
      </c>
      <c r="H675" s="33" t="str">
        <f t="shared" ca="1" si="175"/>
        <v/>
      </c>
      <c r="I675" s="38"/>
      <c r="J675" s="39">
        <v>1</v>
      </c>
      <c r="K675" s="20" t="str">
        <f t="shared" si="176"/>
        <v>Large General ServicePer Customer Winter Peak Reduction (kW)</v>
      </c>
      <c r="L675" s="20" t="str">
        <f t="shared" si="177"/>
        <v>Market PotentialID</v>
      </c>
    </row>
    <row r="676" spans="1:12" x14ac:dyDescent="0.25">
      <c r="A676" s="2" t="str">
        <f t="shared" si="178"/>
        <v>IDLarge General ServiceTime-of-Use Opt-OutPer Customer Winter Peak Reduction (%)</v>
      </c>
      <c r="B676" t="s">
        <v>152</v>
      </c>
      <c r="C676" t="s">
        <v>233</v>
      </c>
      <c r="D676" t="s">
        <v>317</v>
      </c>
      <c r="E676" t="s">
        <v>21</v>
      </c>
      <c r="F676" t="s">
        <v>19</v>
      </c>
      <c r="G676" s="396" t="str">
        <f t="shared" ca="1" si="174"/>
        <v/>
      </c>
      <c r="H676" s="33" t="str">
        <f t="shared" ca="1" si="175"/>
        <v/>
      </c>
      <c r="I676" s="38"/>
      <c r="J676" s="39">
        <v>1</v>
      </c>
      <c r="K676" s="20" t="str">
        <f t="shared" si="176"/>
        <v>Large General ServicePer Customer Winter Peak Reduction (%)</v>
      </c>
      <c r="L676" s="20" t="str">
        <f t="shared" si="177"/>
        <v>Market PotentialID</v>
      </c>
    </row>
    <row r="677" spans="1:12" x14ac:dyDescent="0.25">
      <c r="A677" s="2" t="str">
        <f t="shared" si="178"/>
        <v>IDExtra Large General ServiceTime-of-Use Opt-OutEvent Non-Performance Rate</v>
      </c>
      <c r="B677" t="s">
        <v>152</v>
      </c>
      <c r="C677" t="s">
        <v>234</v>
      </c>
      <c r="D677" t="s">
        <v>317</v>
      </c>
      <c r="E677" t="s">
        <v>11</v>
      </c>
      <c r="F677" t="s">
        <v>12</v>
      </c>
      <c r="G677" s="396" t="str">
        <f t="shared" ca="1" si="174"/>
        <v/>
      </c>
      <c r="H677" s="33" t="str">
        <f t="shared" ca="1" si="175"/>
        <v/>
      </c>
      <c r="I677" s="38"/>
      <c r="J677" s="39">
        <v>1</v>
      </c>
      <c r="K677" s="20" t="str">
        <f t="shared" si="176"/>
        <v>Extra Large General ServiceEvent Non-Performance Rate</v>
      </c>
      <c r="L677" s="20" t="str">
        <f t="shared" si="177"/>
        <v>Market PotentialID</v>
      </c>
    </row>
    <row r="678" spans="1:12" x14ac:dyDescent="0.25">
      <c r="A678" s="2" t="str">
        <f t="shared" si="178"/>
        <v>IDExtra Large General ServiceTime-of-Use Opt-OutPer Customer Summer Peak Reduction (kW)</v>
      </c>
      <c r="B678" t="s">
        <v>152</v>
      </c>
      <c r="C678" t="s">
        <v>234</v>
      </c>
      <c r="D678" t="s">
        <v>317</v>
      </c>
      <c r="E678" t="s">
        <v>20</v>
      </c>
      <c r="F678" t="s">
        <v>91</v>
      </c>
      <c r="G678" s="396" t="str">
        <f t="shared" ca="1" si="174"/>
        <v/>
      </c>
      <c r="H678" s="33" t="str">
        <f t="shared" ca="1" si="175"/>
        <v/>
      </c>
      <c r="I678" s="38"/>
      <c r="J678" s="39">
        <v>1</v>
      </c>
      <c r="K678" s="20" t="str">
        <f t="shared" si="176"/>
        <v>Extra Large General ServicePer Customer Summer Peak Reduction (kW)</v>
      </c>
      <c r="L678" s="20" t="str">
        <f t="shared" si="177"/>
        <v>Market PotentialID</v>
      </c>
    </row>
    <row r="679" spans="1:12" x14ac:dyDescent="0.25">
      <c r="A679" s="2" t="str">
        <f t="shared" si="178"/>
        <v>IDExtra Large General ServiceTime-of-Use Opt-OutPer Customer Summer Peak Reduction (%)</v>
      </c>
      <c r="B679" t="s">
        <v>152</v>
      </c>
      <c r="C679" t="s">
        <v>234</v>
      </c>
      <c r="D679" t="s">
        <v>317</v>
      </c>
      <c r="E679" t="s">
        <v>18</v>
      </c>
      <c r="F679" t="s">
        <v>19</v>
      </c>
      <c r="G679" s="396" t="str">
        <f t="shared" ca="1" si="174"/>
        <v/>
      </c>
      <c r="H679" s="33" t="str">
        <f t="shared" ca="1" si="175"/>
        <v/>
      </c>
      <c r="I679" s="38"/>
      <c r="J679" s="39">
        <v>1</v>
      </c>
      <c r="K679" s="20" t="str">
        <f t="shared" si="176"/>
        <v>Extra Large General ServicePer Customer Summer Peak Reduction (%)</v>
      </c>
      <c r="L679" s="20" t="str">
        <f t="shared" si="177"/>
        <v>Market PotentialID</v>
      </c>
    </row>
    <row r="680" spans="1:12" x14ac:dyDescent="0.25">
      <c r="A680" s="2" t="str">
        <f t="shared" si="178"/>
        <v>IDExtra Large General ServiceTime-of-Use Opt-OutPer Customer Winter Peak Reduction (kW)</v>
      </c>
      <c r="B680" t="s">
        <v>152</v>
      </c>
      <c r="C680" t="s">
        <v>234</v>
      </c>
      <c r="D680" t="s">
        <v>317</v>
      </c>
      <c r="E680" t="s">
        <v>22</v>
      </c>
      <c r="F680" t="s">
        <v>91</v>
      </c>
      <c r="G680" s="396" t="str">
        <f t="shared" ca="1" si="174"/>
        <v/>
      </c>
      <c r="H680" s="33" t="str">
        <f t="shared" ca="1" si="175"/>
        <v/>
      </c>
      <c r="I680" s="38"/>
      <c r="J680" s="39">
        <v>1</v>
      </c>
      <c r="K680" s="20" t="str">
        <f t="shared" si="176"/>
        <v>Extra Large General ServicePer Customer Winter Peak Reduction (kW)</v>
      </c>
      <c r="L680" s="20" t="str">
        <f t="shared" si="177"/>
        <v>Market PotentialID</v>
      </c>
    </row>
    <row r="681" spans="1:12" x14ac:dyDescent="0.25">
      <c r="A681" s="2" t="str">
        <f t="shared" si="178"/>
        <v>IDExtra Large General ServiceTime-of-Use Opt-OutPer Customer Winter Peak Reduction (%)</v>
      </c>
      <c r="B681" t="s">
        <v>152</v>
      </c>
      <c r="C681" t="s">
        <v>234</v>
      </c>
      <c r="D681" t="s">
        <v>317</v>
      </c>
      <c r="E681" t="s">
        <v>21</v>
      </c>
      <c r="F681" t="s">
        <v>19</v>
      </c>
      <c r="G681" s="396" t="str">
        <f t="shared" ca="1" si="174"/>
        <v/>
      </c>
      <c r="H681" s="33" t="str">
        <f t="shared" ca="1" si="175"/>
        <v/>
      </c>
      <c r="I681" s="38"/>
      <c r="J681" s="39">
        <v>1</v>
      </c>
      <c r="K681" s="20" t="str">
        <f t="shared" si="176"/>
        <v>Extra Large General ServicePer Customer Winter Peak Reduction (%)</v>
      </c>
      <c r="L681" s="20" t="str">
        <f t="shared" si="177"/>
        <v>Market PotentialID</v>
      </c>
    </row>
    <row r="682" spans="1:12" x14ac:dyDescent="0.25">
      <c r="A682" s="2" t="str">
        <f t="shared" si="178"/>
        <v>IDGS-EVElectric Vehicle TOU Opt-inEvent Non-Performance Rate</v>
      </c>
      <c r="B682" t="s">
        <v>152</v>
      </c>
      <c r="C682" t="s">
        <v>602</v>
      </c>
      <c r="D682" t="s">
        <v>427</v>
      </c>
      <c r="E682" t="s">
        <v>11</v>
      </c>
      <c r="F682" t="s">
        <v>12</v>
      </c>
      <c r="G682" s="396">
        <f t="shared" ca="1" si="174"/>
        <v>0</v>
      </c>
      <c r="H682" s="33">
        <f t="shared" ca="1" si="175"/>
        <v>0</v>
      </c>
      <c r="I682" s="38"/>
      <c r="J682" s="39">
        <v>1</v>
      </c>
      <c r="K682" s="20" t="str">
        <f t="shared" si="176"/>
        <v>GS-EVEvent Non-Performance Rate</v>
      </c>
      <c r="L682" s="20" t="str">
        <f t="shared" si="177"/>
        <v>Market PotentialID</v>
      </c>
    </row>
    <row r="683" spans="1:12" x14ac:dyDescent="0.25">
      <c r="A683" s="2" t="str">
        <f t="shared" si="178"/>
        <v>IDGS-EVElectric Vehicle TOU Opt-inPer Customer Summer Peak Reduction (kW)</v>
      </c>
      <c r="B683" t="s">
        <v>152</v>
      </c>
      <c r="C683" t="s">
        <v>602</v>
      </c>
      <c r="D683" t="s">
        <v>427</v>
      </c>
      <c r="E683" t="s">
        <v>20</v>
      </c>
      <c r="F683" t="s">
        <v>91</v>
      </c>
      <c r="G683" s="396">
        <f t="shared" ca="1" si="174"/>
        <v>0</v>
      </c>
      <c r="H683" s="33">
        <f t="shared" ca="1" si="175"/>
        <v>0</v>
      </c>
      <c r="I683" s="38"/>
      <c r="J683" s="39">
        <v>1</v>
      </c>
      <c r="K683" s="20" t="str">
        <f t="shared" si="176"/>
        <v>GS-EVPer Customer Summer Peak Reduction (kW)</v>
      </c>
      <c r="L683" s="20" t="str">
        <f t="shared" si="177"/>
        <v>Market PotentialID</v>
      </c>
    </row>
    <row r="684" spans="1:12" x14ac:dyDescent="0.25">
      <c r="A684" s="2" t="str">
        <f t="shared" si="178"/>
        <v>IDGS-EVElectric Vehicle TOU Opt-inPer Customer Summer Peak Reduction (%)</v>
      </c>
      <c r="B684" t="s">
        <v>152</v>
      </c>
      <c r="C684" t="s">
        <v>602</v>
      </c>
      <c r="D684" t="s">
        <v>427</v>
      </c>
      <c r="E684" t="s">
        <v>18</v>
      </c>
      <c r="F684" t="s">
        <v>19</v>
      </c>
      <c r="G684" s="396">
        <f t="shared" ca="1" si="174"/>
        <v>1</v>
      </c>
      <c r="H684" s="33" t="str">
        <f t="shared" ca="1" si="175"/>
        <v>2024 Avista Update: of total EV load instead of total HH load</v>
      </c>
      <c r="I684" s="38"/>
      <c r="J684" s="39">
        <v>1</v>
      </c>
      <c r="K684" s="20" t="str">
        <f t="shared" si="176"/>
        <v>GS-EVPer Customer Summer Peak Reduction (%)</v>
      </c>
      <c r="L684" s="20" t="str">
        <f t="shared" si="177"/>
        <v>Market PotentialID</v>
      </c>
    </row>
    <row r="685" spans="1:12" x14ac:dyDescent="0.25">
      <c r="A685" s="2" t="str">
        <f t="shared" si="178"/>
        <v>IDGS-EVElectric Vehicle TOU Opt-inPer Customer Winter Peak Reduction (kW)</v>
      </c>
      <c r="B685" t="s">
        <v>152</v>
      </c>
      <c r="C685" t="s">
        <v>602</v>
      </c>
      <c r="D685" t="s">
        <v>427</v>
      </c>
      <c r="E685" t="s">
        <v>22</v>
      </c>
      <c r="F685" t="s">
        <v>91</v>
      </c>
      <c r="G685" s="396">
        <f t="shared" ca="1" si="174"/>
        <v>0</v>
      </c>
      <c r="H685" s="33">
        <f t="shared" ca="1" si="175"/>
        <v>0</v>
      </c>
      <c r="I685" s="38"/>
      <c r="J685" s="39">
        <v>1</v>
      </c>
      <c r="K685" s="20" t="str">
        <f t="shared" si="176"/>
        <v>GS-EVPer Customer Winter Peak Reduction (kW)</v>
      </c>
      <c r="L685" s="20" t="str">
        <f t="shared" si="177"/>
        <v>Market PotentialID</v>
      </c>
    </row>
    <row r="686" spans="1:12" x14ac:dyDescent="0.25">
      <c r="A686" s="2" t="str">
        <f t="shared" si="178"/>
        <v>IDGS-EVElectric Vehicle TOU Opt-inPer Customer Winter Peak Reduction (%)</v>
      </c>
      <c r="B686" t="s">
        <v>152</v>
      </c>
      <c r="C686" t="s">
        <v>602</v>
      </c>
      <c r="D686" t="s">
        <v>427</v>
      </c>
      <c r="E686" t="s">
        <v>21</v>
      </c>
      <c r="F686" t="s">
        <v>19</v>
      </c>
      <c r="G686" s="396">
        <f t="shared" ref="G686:G720" ca="1" si="179">IFERROR(INDEX(INDIRECT("'"&amp;D686&amp;"'!A1:T300"),MATCH(K686,INDIRECT("'"&amp;D686&amp;"'!A1:A300"),0),MATCH(L686,INDIRECT("'"&amp;D686&amp;"'!A1:T1"),0)),"")</f>
        <v>1</v>
      </c>
      <c r="H686" s="33" t="str">
        <f t="shared" ref="H686:H721" ca="1" si="180">IFERROR(INDEX(INDIRECT("'"&amp;D686&amp;"'!A1:T300"),MATCH(K686,INDIRECT("'"&amp;D686&amp;"'!A1:A300"),0),10),"")</f>
        <v>2024 Avista Update: of total EV load instead of total HH load</v>
      </c>
      <c r="I686" s="38"/>
      <c r="J686" s="39">
        <v>1</v>
      </c>
      <c r="K686" s="20" t="str">
        <f t="shared" ref="K686:K721" si="181">C686&amp;E686</f>
        <v>GS-EVPer Customer Winter Peak Reduction (%)</v>
      </c>
      <c r="L686" s="20" t="str">
        <f t="shared" ref="L686:L721" si="182">$G$1&amp;B686</f>
        <v>Market PotentialID</v>
      </c>
    </row>
    <row r="687" spans="1:12" x14ac:dyDescent="0.25">
      <c r="A687" s="2" t="str">
        <f t="shared" si="178"/>
        <v>IDLGS-EVElectric Vehicle TOU Opt-inEvent Non-Performance Rate</v>
      </c>
      <c r="B687" t="s">
        <v>152</v>
      </c>
      <c r="C687" t="s">
        <v>603</v>
      </c>
      <c r="D687" t="s">
        <v>427</v>
      </c>
      <c r="E687" t="s">
        <v>11</v>
      </c>
      <c r="F687" t="s">
        <v>12</v>
      </c>
      <c r="G687" s="396">
        <f t="shared" ref="G687:G691" ca="1" si="183">IFERROR(INDEX(INDIRECT("'"&amp;D687&amp;"'!A1:T300"),MATCH(K687,INDIRECT("'"&amp;D687&amp;"'!A1:A300"),0),MATCH(L687,INDIRECT("'"&amp;D687&amp;"'!A1:T1"),0)),"")</f>
        <v>0</v>
      </c>
      <c r="H687" s="33">
        <f t="shared" ref="H687:H691" ca="1" si="184">IFERROR(INDEX(INDIRECT("'"&amp;D687&amp;"'!A1:T300"),MATCH(K687,INDIRECT("'"&amp;D687&amp;"'!A1:A300"),0),10),"")</f>
        <v>0</v>
      </c>
      <c r="I687" s="38"/>
      <c r="J687" s="39">
        <v>1</v>
      </c>
      <c r="K687" s="20" t="str">
        <f t="shared" ref="K687:K691" si="185">C687&amp;E687</f>
        <v>LGS-EVEvent Non-Performance Rate</v>
      </c>
      <c r="L687" s="20" t="str">
        <f t="shared" ref="L687:L691" si="186">$G$1&amp;B687</f>
        <v>Market PotentialID</v>
      </c>
    </row>
    <row r="688" spans="1:12" x14ac:dyDescent="0.25">
      <c r="A688" s="2" t="str">
        <f t="shared" si="178"/>
        <v>IDLGS-EVElectric Vehicle TOU Opt-inPer Customer Summer Peak Reduction (kW)</v>
      </c>
      <c r="B688" t="s">
        <v>152</v>
      </c>
      <c r="C688" t="s">
        <v>603</v>
      </c>
      <c r="D688" t="s">
        <v>427</v>
      </c>
      <c r="E688" t="s">
        <v>20</v>
      </c>
      <c r="F688" t="s">
        <v>91</v>
      </c>
      <c r="G688" s="396">
        <f t="shared" ca="1" si="183"/>
        <v>0</v>
      </c>
      <c r="H688" s="33">
        <f t="shared" ca="1" si="184"/>
        <v>0</v>
      </c>
      <c r="I688" s="38"/>
      <c r="J688" s="39">
        <v>1</v>
      </c>
      <c r="K688" s="20" t="str">
        <f t="shared" si="185"/>
        <v>LGS-EVPer Customer Summer Peak Reduction (kW)</v>
      </c>
      <c r="L688" s="20" t="str">
        <f t="shared" si="186"/>
        <v>Market PotentialID</v>
      </c>
    </row>
    <row r="689" spans="1:12" x14ac:dyDescent="0.25">
      <c r="A689" s="2" t="str">
        <f t="shared" si="178"/>
        <v>IDLGS-EVElectric Vehicle TOU Opt-inPer Customer Summer Peak Reduction (%)</v>
      </c>
      <c r="B689" t="s">
        <v>152</v>
      </c>
      <c r="C689" t="s">
        <v>603</v>
      </c>
      <c r="D689" t="s">
        <v>427</v>
      </c>
      <c r="E689" t="s">
        <v>18</v>
      </c>
      <c r="F689" t="s">
        <v>19</v>
      </c>
      <c r="G689" s="396">
        <f t="shared" ca="1" si="183"/>
        <v>1</v>
      </c>
      <c r="H689" s="33" t="str">
        <f t="shared" ca="1" si="184"/>
        <v>2024 Avista Update: of total EV load instead of total HH load</v>
      </c>
      <c r="I689" s="38"/>
      <c r="J689" s="39">
        <v>1</v>
      </c>
      <c r="K689" s="20" t="str">
        <f t="shared" si="185"/>
        <v>LGS-EVPer Customer Summer Peak Reduction (%)</v>
      </c>
      <c r="L689" s="20" t="str">
        <f t="shared" si="186"/>
        <v>Market PotentialID</v>
      </c>
    </row>
    <row r="690" spans="1:12" x14ac:dyDescent="0.25">
      <c r="A690" s="2" t="str">
        <f t="shared" si="178"/>
        <v>IDLGS-EVElectric Vehicle TOU Opt-inPer Customer Winter Peak Reduction (kW)</v>
      </c>
      <c r="B690" t="s">
        <v>152</v>
      </c>
      <c r="C690" t="s">
        <v>603</v>
      </c>
      <c r="D690" t="s">
        <v>427</v>
      </c>
      <c r="E690" t="s">
        <v>22</v>
      </c>
      <c r="F690" t="s">
        <v>91</v>
      </c>
      <c r="G690" s="396">
        <f t="shared" ca="1" si="183"/>
        <v>0</v>
      </c>
      <c r="H690" s="33">
        <f t="shared" ca="1" si="184"/>
        <v>0</v>
      </c>
      <c r="I690" s="38"/>
      <c r="J690" s="39">
        <v>1</v>
      </c>
      <c r="K690" s="20" t="str">
        <f t="shared" si="185"/>
        <v>LGS-EVPer Customer Winter Peak Reduction (kW)</v>
      </c>
      <c r="L690" s="20" t="str">
        <f t="shared" si="186"/>
        <v>Market PotentialID</v>
      </c>
    </row>
    <row r="691" spans="1:12" x14ac:dyDescent="0.25">
      <c r="A691" s="2" t="str">
        <f t="shared" si="178"/>
        <v>IDLGS-EVElectric Vehicle TOU Opt-inPer Customer Winter Peak Reduction (%)</v>
      </c>
      <c r="B691" t="s">
        <v>152</v>
      </c>
      <c r="C691" t="s">
        <v>603</v>
      </c>
      <c r="D691" t="s">
        <v>427</v>
      </c>
      <c r="E691" t="s">
        <v>21</v>
      </c>
      <c r="F691" t="s">
        <v>19</v>
      </c>
      <c r="G691" s="396">
        <f t="shared" ca="1" si="183"/>
        <v>1</v>
      </c>
      <c r="H691" s="33" t="str">
        <f t="shared" ca="1" si="184"/>
        <v>2024 Avista Update: of total EV load instead of total HH load</v>
      </c>
      <c r="I691" s="38"/>
      <c r="J691" s="39">
        <v>1</v>
      </c>
      <c r="K691" s="20" t="str">
        <f t="shared" si="185"/>
        <v>LGS-EVPer Customer Winter Peak Reduction (%)</v>
      </c>
      <c r="L691" s="20" t="str">
        <f t="shared" si="186"/>
        <v>Market PotentialID</v>
      </c>
    </row>
    <row r="692" spans="1:12" x14ac:dyDescent="0.25">
      <c r="A692" s="2" t="str">
        <f t="shared" si="178"/>
        <v>IDResidentialPilot-Peak Time RebateEvent Non-Performance Rate</v>
      </c>
      <c r="B692" t="s">
        <v>152</v>
      </c>
      <c r="C692" t="s">
        <v>13</v>
      </c>
      <c r="D692" t="s">
        <v>583</v>
      </c>
      <c r="E692" t="s">
        <v>11</v>
      </c>
      <c r="F692" t="s">
        <v>12</v>
      </c>
      <c r="G692" s="396">
        <f t="shared" ca="1" si="179"/>
        <v>0</v>
      </c>
      <c r="H692" s="33">
        <f t="shared" ca="1" si="180"/>
        <v>0</v>
      </c>
      <c r="I692" s="38"/>
      <c r="J692" s="39">
        <v>1</v>
      </c>
      <c r="K692" s="20" t="str">
        <f t="shared" si="181"/>
        <v>ResidentialEvent Non-Performance Rate</v>
      </c>
      <c r="L692" s="20" t="str">
        <f t="shared" si="182"/>
        <v>Market PotentialID</v>
      </c>
    </row>
    <row r="693" spans="1:12" x14ac:dyDescent="0.25">
      <c r="A693" s="2" t="str">
        <f t="shared" si="178"/>
        <v>IDResidentialPilot-Peak Time RebatePer Customer Summer Peak Reduction (kW)</v>
      </c>
      <c r="B693" t="s">
        <v>152</v>
      </c>
      <c r="C693" t="s">
        <v>13</v>
      </c>
      <c r="D693" t="s">
        <v>583</v>
      </c>
      <c r="E693" t="s">
        <v>20</v>
      </c>
      <c r="F693" t="s">
        <v>91</v>
      </c>
      <c r="G693" s="396">
        <f t="shared" ca="1" si="179"/>
        <v>0</v>
      </c>
      <c r="H693" s="33">
        <f t="shared" ca="1" si="180"/>
        <v>0</v>
      </c>
      <c r="I693" s="38"/>
      <c r="J693" s="39">
        <v>1</v>
      </c>
      <c r="K693" s="20" t="str">
        <f t="shared" si="181"/>
        <v>ResidentialPer Customer Summer Peak Reduction (kW)</v>
      </c>
      <c r="L693" s="20" t="str">
        <f t="shared" si="182"/>
        <v>Market PotentialID</v>
      </c>
    </row>
    <row r="694" spans="1:12" x14ac:dyDescent="0.25">
      <c r="A694" s="2" t="str">
        <f t="shared" si="178"/>
        <v>IDResidentialPilot-Peak Time RebatePer Customer Summer Peak Reduction (%)</v>
      </c>
      <c r="B694" t="s">
        <v>152</v>
      </c>
      <c r="C694" t="s">
        <v>13</v>
      </c>
      <c r="D694" t="s">
        <v>583</v>
      </c>
      <c r="E694" t="s">
        <v>18</v>
      </c>
      <c r="F694" t="s">
        <v>19</v>
      </c>
      <c r="G694" s="396">
        <f t="shared" ca="1" si="179"/>
        <v>0</v>
      </c>
      <c r="H694" s="33" t="str">
        <f t="shared" ca="1" si="180"/>
        <v>PGE Res Pricing and Behavioral Pilot Flex PTR Evaluation 2021: 0.159 or 8.2% in summer, 0.134 or 7.1% in winter</v>
      </c>
      <c r="I694" s="38"/>
      <c r="J694" s="39">
        <v>1</v>
      </c>
      <c r="K694" s="20" t="str">
        <f t="shared" si="181"/>
        <v>ResidentialPer Customer Summer Peak Reduction (%)</v>
      </c>
      <c r="L694" s="20" t="str">
        <f t="shared" si="182"/>
        <v>Market PotentialID</v>
      </c>
    </row>
    <row r="695" spans="1:12" x14ac:dyDescent="0.25">
      <c r="A695" s="2" t="str">
        <f t="shared" si="178"/>
        <v>IDResidentialPilot-Peak Time RebatePer Customer Winter Peak Reduction (kW)</v>
      </c>
      <c r="B695" t="s">
        <v>152</v>
      </c>
      <c r="C695" t="s">
        <v>13</v>
      </c>
      <c r="D695" t="s">
        <v>583</v>
      </c>
      <c r="E695" t="s">
        <v>22</v>
      </c>
      <c r="F695" t="s">
        <v>91</v>
      </c>
      <c r="G695" s="396">
        <f t="shared" ca="1" si="179"/>
        <v>0</v>
      </c>
      <c r="H695" s="33">
        <f t="shared" ca="1" si="180"/>
        <v>0</v>
      </c>
      <c r="I695" s="38"/>
      <c r="J695" s="39">
        <v>1</v>
      </c>
      <c r="K695" s="20" t="str">
        <f t="shared" si="181"/>
        <v>ResidentialPer Customer Winter Peak Reduction (kW)</v>
      </c>
      <c r="L695" s="20" t="str">
        <f t="shared" si="182"/>
        <v>Market PotentialID</v>
      </c>
    </row>
    <row r="696" spans="1:12" x14ac:dyDescent="0.25">
      <c r="A696" s="2" t="str">
        <f t="shared" si="178"/>
        <v>IDResidentialPilot-Peak Time RebatePer Customer Winter Peak Reduction (%)</v>
      </c>
      <c r="B696" t="s">
        <v>152</v>
      </c>
      <c r="C696" t="s">
        <v>13</v>
      </c>
      <c r="D696" t="s">
        <v>583</v>
      </c>
      <c r="E696" t="s">
        <v>21</v>
      </c>
      <c r="F696" t="s">
        <v>19</v>
      </c>
      <c r="G696" s="396">
        <f t="shared" ca="1" si="179"/>
        <v>0</v>
      </c>
      <c r="H696" s="33" t="str">
        <f t="shared" ca="1" si="180"/>
        <v>PGE Res Pricing and Behavioral Pilot Flex PTR Evaluation 2021: 0.159 or 8.2% in summer, 0.134 or 7.1% in winter</v>
      </c>
      <c r="I696" s="38"/>
      <c r="J696" s="39">
        <v>1</v>
      </c>
      <c r="K696" s="20" t="str">
        <f t="shared" si="181"/>
        <v>ResidentialPer Customer Winter Peak Reduction (%)</v>
      </c>
      <c r="L696" s="20" t="str">
        <f t="shared" si="182"/>
        <v>Market PotentialID</v>
      </c>
    </row>
    <row r="697" spans="1:12" x14ac:dyDescent="0.25">
      <c r="A697" s="2" t="str">
        <f t="shared" si="178"/>
        <v>IDGeneral ServicePilot-Peak Time RebateEvent Non-Performance Rate</v>
      </c>
      <c r="B697" t="s">
        <v>152</v>
      </c>
      <c r="C697" t="s">
        <v>232</v>
      </c>
      <c r="D697" t="s">
        <v>583</v>
      </c>
      <c r="E697" t="s">
        <v>11</v>
      </c>
      <c r="F697" t="s">
        <v>12</v>
      </c>
      <c r="G697" s="396">
        <f t="shared" ca="1" si="179"/>
        <v>0</v>
      </c>
      <c r="H697" s="33">
        <f t="shared" ca="1" si="180"/>
        <v>0</v>
      </c>
      <c r="I697" s="38"/>
      <c r="J697" s="39">
        <v>1</v>
      </c>
      <c r="K697" s="20" t="str">
        <f t="shared" si="181"/>
        <v>General ServiceEvent Non-Performance Rate</v>
      </c>
      <c r="L697" s="20" t="str">
        <f t="shared" si="182"/>
        <v>Market PotentialID</v>
      </c>
    </row>
    <row r="698" spans="1:12" x14ac:dyDescent="0.25">
      <c r="A698" s="2" t="str">
        <f t="shared" si="178"/>
        <v>IDGeneral ServicePilot-Peak Time RebatePer Customer Summer Peak Reduction (kW)</v>
      </c>
      <c r="B698" t="s">
        <v>152</v>
      </c>
      <c r="C698" t="s">
        <v>232</v>
      </c>
      <c r="D698" t="s">
        <v>583</v>
      </c>
      <c r="E698" t="s">
        <v>20</v>
      </c>
      <c r="F698" t="s">
        <v>91</v>
      </c>
      <c r="G698" s="396">
        <f t="shared" ca="1" si="179"/>
        <v>0</v>
      </c>
      <c r="H698" s="33">
        <f t="shared" ca="1" si="180"/>
        <v>0</v>
      </c>
      <c r="I698" s="38"/>
      <c r="J698" s="39">
        <v>1</v>
      </c>
      <c r="K698" s="20" t="str">
        <f t="shared" si="181"/>
        <v>General ServicePer Customer Summer Peak Reduction (kW)</v>
      </c>
      <c r="L698" s="20" t="str">
        <f t="shared" si="182"/>
        <v>Market PotentialID</v>
      </c>
    </row>
    <row r="699" spans="1:12" x14ac:dyDescent="0.25">
      <c r="A699" s="2" t="str">
        <f t="shared" si="178"/>
        <v>IDGeneral ServicePilot-Peak Time RebatePer Customer Summer Peak Reduction (%)</v>
      </c>
      <c r="B699" t="s">
        <v>152</v>
      </c>
      <c r="C699" t="s">
        <v>232</v>
      </c>
      <c r="D699" t="s">
        <v>583</v>
      </c>
      <c r="E699" t="s">
        <v>18</v>
      </c>
      <c r="F699" t="s">
        <v>19</v>
      </c>
      <c r="G699" s="396">
        <f t="shared" ca="1" si="179"/>
        <v>0</v>
      </c>
      <c r="H699" s="33" t="str">
        <f t="shared" ca="1" si="180"/>
        <v>Assumes half residential estimates from PGE Flex 2.0 PTR pilot evaliation 2021</v>
      </c>
      <c r="I699" s="38"/>
      <c r="J699" s="39">
        <v>1</v>
      </c>
      <c r="K699" s="20" t="str">
        <f t="shared" si="181"/>
        <v>General ServicePer Customer Summer Peak Reduction (%)</v>
      </c>
      <c r="L699" s="20" t="str">
        <f t="shared" si="182"/>
        <v>Market PotentialID</v>
      </c>
    </row>
    <row r="700" spans="1:12" x14ac:dyDescent="0.25">
      <c r="A700" s="2" t="str">
        <f t="shared" si="178"/>
        <v>IDGeneral ServicePilot-Peak Time RebatePer Customer Winter Peak Reduction (kW)</v>
      </c>
      <c r="B700" t="s">
        <v>152</v>
      </c>
      <c r="C700" t="s">
        <v>232</v>
      </c>
      <c r="D700" t="s">
        <v>583</v>
      </c>
      <c r="E700" t="s">
        <v>22</v>
      </c>
      <c r="F700" t="s">
        <v>91</v>
      </c>
      <c r="G700" s="396">
        <f t="shared" ca="1" si="179"/>
        <v>0</v>
      </c>
      <c r="H700" s="33">
        <f t="shared" ca="1" si="180"/>
        <v>0</v>
      </c>
      <c r="I700" s="38"/>
      <c r="J700" s="39">
        <v>1</v>
      </c>
      <c r="K700" s="20" t="str">
        <f t="shared" si="181"/>
        <v>General ServicePer Customer Winter Peak Reduction (kW)</v>
      </c>
      <c r="L700" s="20" t="str">
        <f t="shared" si="182"/>
        <v>Market PotentialID</v>
      </c>
    </row>
    <row r="701" spans="1:12" x14ac:dyDescent="0.25">
      <c r="A701" s="2" t="str">
        <f t="shared" si="178"/>
        <v>IDGeneral ServicePilot-Peak Time RebatePer Customer Winter Peak Reduction (%)</v>
      </c>
      <c r="B701" t="s">
        <v>152</v>
      </c>
      <c r="C701" t="s">
        <v>232</v>
      </c>
      <c r="D701" t="s">
        <v>583</v>
      </c>
      <c r="E701" t="s">
        <v>21</v>
      </c>
      <c r="F701" t="s">
        <v>19</v>
      </c>
      <c r="G701" s="396">
        <f t="shared" ca="1" si="179"/>
        <v>0</v>
      </c>
      <c r="H701" s="33" t="str">
        <f t="shared" ca="1" si="180"/>
        <v>Assumes half residential estimates from PGE Flex 2.0 PTR pilot evaliation 2021</v>
      </c>
      <c r="I701" s="38"/>
      <c r="J701" s="39">
        <v>1</v>
      </c>
      <c r="K701" s="20" t="str">
        <f t="shared" si="181"/>
        <v>General ServicePer Customer Winter Peak Reduction (%)</v>
      </c>
      <c r="L701" s="20" t="str">
        <f t="shared" si="182"/>
        <v>Market PotentialID</v>
      </c>
    </row>
    <row r="702" spans="1:12" x14ac:dyDescent="0.25">
      <c r="A702" s="2" t="str">
        <f t="shared" si="178"/>
        <v>IDResidentialParent-Peak Time RebateEvent Non-Performance Rate</v>
      </c>
      <c r="B702" t="s">
        <v>152</v>
      </c>
      <c r="C702" t="s">
        <v>13</v>
      </c>
      <c r="D702" t="s">
        <v>584</v>
      </c>
      <c r="E702" t="s">
        <v>11</v>
      </c>
      <c r="F702" t="s">
        <v>12</v>
      </c>
      <c r="G702" s="396">
        <f t="shared" ca="1" si="179"/>
        <v>0</v>
      </c>
      <c r="H702" s="33">
        <f t="shared" ca="1" si="180"/>
        <v>0</v>
      </c>
      <c r="I702" s="38"/>
      <c r="J702" s="39">
        <v>1</v>
      </c>
      <c r="K702" s="20" t="str">
        <f t="shared" si="181"/>
        <v>ResidentialEvent Non-Performance Rate</v>
      </c>
      <c r="L702" s="20" t="str">
        <f t="shared" si="182"/>
        <v>Market PotentialID</v>
      </c>
    </row>
    <row r="703" spans="1:12" x14ac:dyDescent="0.25">
      <c r="A703" s="2" t="str">
        <f t="shared" si="178"/>
        <v>IDResidentialParent-Peak Time RebatePer Customer Summer Peak Reduction (kW)</v>
      </c>
      <c r="B703" t="s">
        <v>152</v>
      </c>
      <c r="C703" t="s">
        <v>13</v>
      </c>
      <c r="D703" t="s">
        <v>584</v>
      </c>
      <c r="E703" t="s">
        <v>20</v>
      </c>
      <c r="F703" t="s">
        <v>91</v>
      </c>
      <c r="G703" s="396">
        <f t="shared" ca="1" si="179"/>
        <v>0</v>
      </c>
      <c r="H703" s="33">
        <f t="shared" ca="1" si="180"/>
        <v>0</v>
      </c>
      <c r="I703" s="38"/>
      <c r="J703" s="39">
        <v>1</v>
      </c>
      <c r="K703" s="20" t="str">
        <f t="shared" si="181"/>
        <v>ResidentialPer Customer Summer Peak Reduction (kW)</v>
      </c>
      <c r="L703" s="20" t="str">
        <f t="shared" si="182"/>
        <v>Market PotentialID</v>
      </c>
    </row>
    <row r="704" spans="1:12" x14ac:dyDescent="0.25">
      <c r="A704" s="2" t="str">
        <f t="shared" si="178"/>
        <v>IDResidentialParent-Peak Time RebatePer Customer Summer Peak Reduction (%)</v>
      </c>
      <c r="B704" t="s">
        <v>152</v>
      </c>
      <c r="C704" t="s">
        <v>13</v>
      </c>
      <c r="D704" t="s">
        <v>584</v>
      </c>
      <c r="E704" t="s">
        <v>18</v>
      </c>
      <c r="F704" t="s">
        <v>19</v>
      </c>
      <c r="G704" s="396">
        <f t="shared" ca="1" si="179"/>
        <v>8.2000000000000003E-2</v>
      </c>
      <c r="H704" s="33" t="str">
        <f t="shared" ca="1" si="180"/>
        <v>PGE Res Pricing and Behavioral Pilot Flex PTR Evaluation 2021: 0.159 or 8.2% in summer, 0.134 or 7.1% in winter</v>
      </c>
      <c r="I704" s="38"/>
      <c r="J704" s="39">
        <v>1</v>
      </c>
      <c r="K704" s="20" t="str">
        <f t="shared" si="181"/>
        <v>ResidentialPer Customer Summer Peak Reduction (%)</v>
      </c>
      <c r="L704" s="20" t="str">
        <f t="shared" si="182"/>
        <v>Market PotentialID</v>
      </c>
    </row>
    <row r="705" spans="1:12" x14ac:dyDescent="0.25">
      <c r="A705" s="2" t="str">
        <f t="shared" si="178"/>
        <v>IDResidentialParent-Peak Time RebatePer Customer Winter Peak Reduction (kW)</v>
      </c>
      <c r="B705" t="s">
        <v>152</v>
      </c>
      <c r="C705" t="s">
        <v>13</v>
      </c>
      <c r="D705" t="s">
        <v>584</v>
      </c>
      <c r="E705" t="s">
        <v>22</v>
      </c>
      <c r="F705" t="s">
        <v>91</v>
      </c>
      <c r="G705" s="396">
        <f t="shared" ca="1" si="179"/>
        <v>0</v>
      </c>
      <c r="H705" s="33">
        <f t="shared" ca="1" si="180"/>
        <v>0</v>
      </c>
      <c r="I705" s="38"/>
      <c r="J705" s="39">
        <v>1</v>
      </c>
      <c r="K705" s="20" t="str">
        <f t="shared" si="181"/>
        <v>ResidentialPer Customer Winter Peak Reduction (kW)</v>
      </c>
      <c r="L705" s="20" t="str">
        <f t="shared" si="182"/>
        <v>Market PotentialID</v>
      </c>
    </row>
    <row r="706" spans="1:12" x14ac:dyDescent="0.25">
      <c r="A706" s="2" t="str">
        <f t="shared" si="178"/>
        <v>IDResidentialParent-Peak Time RebatePer Customer Winter Peak Reduction (%)</v>
      </c>
      <c r="B706" t="s">
        <v>152</v>
      </c>
      <c r="C706" t="s">
        <v>13</v>
      </c>
      <c r="D706" t="s">
        <v>584</v>
      </c>
      <c r="E706" t="s">
        <v>21</v>
      </c>
      <c r="F706" t="s">
        <v>19</v>
      </c>
      <c r="G706" s="396">
        <f t="shared" ca="1" si="179"/>
        <v>7.0999999999999994E-2</v>
      </c>
      <c r="H706" s="33" t="str">
        <f t="shared" ca="1" si="180"/>
        <v>PGE Res Pricing and Behavioral Pilot Flex PTR Evaluation 2021: 0.159 or 8.2% in summer, 0.134 or 7.1% in winter</v>
      </c>
      <c r="I706" s="38"/>
      <c r="J706" s="39">
        <v>1</v>
      </c>
      <c r="K706" s="20" t="str">
        <f t="shared" si="181"/>
        <v>ResidentialPer Customer Winter Peak Reduction (%)</v>
      </c>
      <c r="L706" s="20" t="str">
        <f t="shared" si="182"/>
        <v>Market PotentialID</v>
      </c>
    </row>
    <row r="707" spans="1:12" x14ac:dyDescent="0.25">
      <c r="A707" s="2" t="str">
        <f t="shared" ref="A707:A721" si="187">B707&amp;C707&amp;D707&amp;E707</f>
        <v>IDGeneral ServiceParent-Peak Time RebateEvent Non-Performance Rate</v>
      </c>
      <c r="B707" t="s">
        <v>152</v>
      </c>
      <c r="C707" t="s">
        <v>232</v>
      </c>
      <c r="D707" t="s">
        <v>584</v>
      </c>
      <c r="E707" t="s">
        <v>11</v>
      </c>
      <c r="F707" t="s">
        <v>12</v>
      </c>
      <c r="G707" s="396">
        <f t="shared" ca="1" si="179"/>
        <v>0</v>
      </c>
      <c r="H707" s="33">
        <f t="shared" ca="1" si="180"/>
        <v>0</v>
      </c>
      <c r="I707" s="38"/>
      <c r="J707" s="39">
        <v>1</v>
      </c>
      <c r="K707" s="20" t="str">
        <f t="shared" si="181"/>
        <v>General ServiceEvent Non-Performance Rate</v>
      </c>
      <c r="L707" s="20" t="str">
        <f t="shared" si="182"/>
        <v>Market PotentialID</v>
      </c>
    </row>
    <row r="708" spans="1:12" x14ac:dyDescent="0.25">
      <c r="A708" s="2" t="str">
        <f t="shared" si="187"/>
        <v>IDGeneral ServiceParent-Peak Time RebatePer Customer Summer Peak Reduction (kW)</v>
      </c>
      <c r="B708" t="s">
        <v>152</v>
      </c>
      <c r="C708" t="s">
        <v>232</v>
      </c>
      <c r="D708" t="s">
        <v>584</v>
      </c>
      <c r="E708" t="s">
        <v>20</v>
      </c>
      <c r="F708" t="s">
        <v>91</v>
      </c>
      <c r="G708" s="396">
        <f t="shared" ca="1" si="179"/>
        <v>0</v>
      </c>
      <c r="H708" s="33">
        <f t="shared" ca="1" si="180"/>
        <v>0</v>
      </c>
      <c r="I708" s="38"/>
      <c r="J708" s="39">
        <v>1</v>
      </c>
      <c r="K708" s="20" t="str">
        <f t="shared" si="181"/>
        <v>General ServicePer Customer Summer Peak Reduction (kW)</v>
      </c>
      <c r="L708" s="20" t="str">
        <f t="shared" si="182"/>
        <v>Market PotentialID</v>
      </c>
    </row>
    <row r="709" spans="1:12" x14ac:dyDescent="0.25">
      <c r="A709" s="2" t="str">
        <f t="shared" si="187"/>
        <v>IDGeneral ServiceParent-Peak Time RebatePer Customer Summer Peak Reduction (%)</v>
      </c>
      <c r="B709" t="s">
        <v>152</v>
      </c>
      <c r="C709" t="s">
        <v>232</v>
      </c>
      <c r="D709" t="s">
        <v>584</v>
      </c>
      <c r="E709" t="s">
        <v>18</v>
      </c>
      <c r="F709" t="s">
        <v>19</v>
      </c>
      <c r="G709" s="396">
        <f t="shared" ca="1" si="179"/>
        <v>4.1000000000000002E-2</v>
      </c>
      <c r="H709" s="33" t="str">
        <f t="shared" ca="1" si="180"/>
        <v>Assumes half residential estimates from PGE Flex 2.0 PTR pilot evaliation 2021</v>
      </c>
      <c r="I709" s="38"/>
      <c r="J709" s="39">
        <v>1</v>
      </c>
      <c r="K709" s="20" t="str">
        <f t="shared" si="181"/>
        <v>General ServicePer Customer Summer Peak Reduction (%)</v>
      </c>
      <c r="L709" s="20" t="str">
        <f t="shared" si="182"/>
        <v>Market PotentialID</v>
      </c>
    </row>
    <row r="710" spans="1:12" x14ac:dyDescent="0.25">
      <c r="A710" s="2" t="str">
        <f t="shared" si="187"/>
        <v>IDGeneral ServiceParent-Peak Time RebatePer Customer Winter Peak Reduction (kW)</v>
      </c>
      <c r="B710" t="s">
        <v>152</v>
      </c>
      <c r="C710" t="s">
        <v>232</v>
      </c>
      <c r="D710" t="s">
        <v>584</v>
      </c>
      <c r="E710" t="s">
        <v>22</v>
      </c>
      <c r="F710" t="s">
        <v>91</v>
      </c>
      <c r="G710" s="396">
        <f t="shared" ca="1" si="179"/>
        <v>0</v>
      </c>
      <c r="H710" s="33">
        <f t="shared" ca="1" si="180"/>
        <v>0</v>
      </c>
      <c r="I710" s="38"/>
      <c r="J710" s="39">
        <v>1</v>
      </c>
      <c r="K710" s="20" t="str">
        <f t="shared" si="181"/>
        <v>General ServicePer Customer Winter Peak Reduction (kW)</v>
      </c>
      <c r="L710" s="20" t="str">
        <f t="shared" si="182"/>
        <v>Market PotentialID</v>
      </c>
    </row>
    <row r="711" spans="1:12" x14ac:dyDescent="0.25">
      <c r="A711" s="2" t="str">
        <f t="shared" si="187"/>
        <v>IDGeneral ServiceParent-Peak Time RebatePer Customer Winter Peak Reduction (%)</v>
      </c>
      <c r="B711" t="s">
        <v>152</v>
      </c>
      <c r="C711" t="s">
        <v>232</v>
      </c>
      <c r="D711" t="s">
        <v>584</v>
      </c>
      <c r="E711" t="s">
        <v>21</v>
      </c>
      <c r="F711" t="s">
        <v>19</v>
      </c>
      <c r="G711" s="396">
        <f t="shared" ca="1" si="179"/>
        <v>3.5499999999999997E-2</v>
      </c>
      <c r="H711" s="33" t="str">
        <f t="shared" ca="1" si="180"/>
        <v>Assumes half residential estimates from PGE Flex 2.0 PTR pilot evaliation 2021</v>
      </c>
      <c r="I711" s="38"/>
      <c r="J711" s="39">
        <v>1</v>
      </c>
      <c r="K711" s="20" t="str">
        <f t="shared" si="181"/>
        <v>General ServicePer Customer Winter Peak Reduction (%)</v>
      </c>
      <c r="L711" s="20" t="str">
        <f t="shared" si="182"/>
        <v>Market PotentialID</v>
      </c>
    </row>
    <row r="712" spans="1:12" x14ac:dyDescent="0.25">
      <c r="A712" s="2" t="str">
        <f t="shared" si="187"/>
        <v>IDLarge General ServiceVariable Peak Pricing RatesEvent Non-Performance Rate</v>
      </c>
      <c r="B712" t="s">
        <v>152</v>
      </c>
      <c r="C712" t="s">
        <v>233</v>
      </c>
      <c r="D712" t="s">
        <v>101</v>
      </c>
      <c r="E712" t="s">
        <v>11</v>
      </c>
      <c r="F712" t="s">
        <v>12</v>
      </c>
      <c r="G712" s="396">
        <f t="shared" ca="1" si="179"/>
        <v>0</v>
      </c>
      <c r="H712" s="33">
        <f t="shared" ca="1" si="180"/>
        <v>0</v>
      </c>
      <c r="I712" s="38"/>
      <c r="J712" s="39">
        <v>1</v>
      </c>
      <c r="K712" s="20" t="str">
        <f t="shared" si="181"/>
        <v>Large General ServiceEvent Non-Performance Rate</v>
      </c>
      <c r="L712" s="20" t="str">
        <f t="shared" si="182"/>
        <v>Market PotentialID</v>
      </c>
    </row>
    <row r="713" spans="1:12" x14ac:dyDescent="0.25">
      <c r="A713" s="2" t="str">
        <f t="shared" si="187"/>
        <v>IDLarge General ServiceVariable Peak Pricing RatesPer Customer Summer Peak Reduction (kW)</v>
      </c>
      <c r="B713" t="s">
        <v>152</v>
      </c>
      <c r="C713" t="s">
        <v>233</v>
      </c>
      <c r="D713" t="s">
        <v>101</v>
      </c>
      <c r="E713" t="s">
        <v>20</v>
      </c>
      <c r="F713" t="s">
        <v>91</v>
      </c>
      <c r="G713" s="396">
        <f t="shared" ca="1" si="179"/>
        <v>0</v>
      </c>
      <c r="H713" s="33">
        <f t="shared" ca="1" si="180"/>
        <v>0</v>
      </c>
      <c r="I713" s="38"/>
      <c r="J713" s="39">
        <v>1</v>
      </c>
      <c r="K713" s="20" t="str">
        <f t="shared" si="181"/>
        <v>Large General ServicePer Customer Summer Peak Reduction (kW)</v>
      </c>
      <c r="L713" s="20" t="str">
        <f t="shared" si="182"/>
        <v>Market PotentialID</v>
      </c>
    </row>
    <row r="714" spans="1:12" x14ac:dyDescent="0.25">
      <c r="A714" s="2" t="str">
        <f t="shared" si="187"/>
        <v>IDLarge General ServiceVariable Peak Pricing RatesPer Customer Summer Peak Reduction (%)</v>
      </c>
      <c r="B714" t="s">
        <v>152</v>
      </c>
      <c r="C714" t="s">
        <v>233</v>
      </c>
      <c r="D714" t="s">
        <v>101</v>
      </c>
      <c r="E714" t="s">
        <v>18</v>
      </c>
      <c r="F714" t="s">
        <v>19</v>
      </c>
      <c r="G714" s="396">
        <f t="shared" ca="1" si="179"/>
        <v>0.04</v>
      </c>
      <c r="H714" s="33" t="str">
        <f t="shared" ca="1" si="180"/>
        <v>OG&amp;E 2017 Smart Hours Study - 4% for an average CPE day for VPP only customers without a smart thermostat</v>
      </c>
      <c r="I714" s="38"/>
      <c r="J714" s="39">
        <v>1</v>
      </c>
      <c r="K714" s="20" t="str">
        <f t="shared" si="181"/>
        <v>Large General ServicePer Customer Summer Peak Reduction (%)</v>
      </c>
      <c r="L714" s="20" t="str">
        <f t="shared" si="182"/>
        <v>Market PotentialID</v>
      </c>
    </row>
    <row r="715" spans="1:12" x14ac:dyDescent="0.25">
      <c r="A715" s="2" t="str">
        <f t="shared" si="187"/>
        <v>IDLarge General ServiceVariable Peak Pricing RatesPer Customer Winter Peak Reduction (kW)</v>
      </c>
      <c r="B715" t="s">
        <v>152</v>
      </c>
      <c r="C715" t="s">
        <v>233</v>
      </c>
      <c r="D715" t="s">
        <v>101</v>
      </c>
      <c r="E715" t="s">
        <v>22</v>
      </c>
      <c r="F715" t="s">
        <v>91</v>
      </c>
      <c r="G715" s="396">
        <f t="shared" ca="1" si="179"/>
        <v>0</v>
      </c>
      <c r="H715" s="33">
        <f t="shared" ca="1" si="180"/>
        <v>0</v>
      </c>
      <c r="I715" s="38"/>
      <c r="J715" s="39">
        <v>1</v>
      </c>
      <c r="K715" s="20" t="str">
        <f t="shared" si="181"/>
        <v>Large General ServicePer Customer Winter Peak Reduction (kW)</v>
      </c>
      <c r="L715" s="20" t="str">
        <f t="shared" si="182"/>
        <v>Market PotentialID</v>
      </c>
    </row>
    <row r="716" spans="1:12" x14ac:dyDescent="0.25">
      <c r="A716" s="2" t="str">
        <f t="shared" si="187"/>
        <v>IDLarge General ServiceVariable Peak Pricing RatesPer Customer Winter Peak Reduction (%)</v>
      </c>
      <c r="B716" t="s">
        <v>152</v>
      </c>
      <c r="C716" t="s">
        <v>233</v>
      </c>
      <c r="D716" t="s">
        <v>101</v>
      </c>
      <c r="E716" t="s">
        <v>21</v>
      </c>
      <c r="F716" t="s">
        <v>19</v>
      </c>
      <c r="G716" s="396">
        <f t="shared" ca="1" si="179"/>
        <v>0.03</v>
      </c>
      <c r="H716" s="33">
        <f t="shared" ca="1" si="180"/>
        <v>0</v>
      </c>
      <c r="I716" s="38"/>
      <c r="J716" s="39">
        <v>1</v>
      </c>
      <c r="K716" s="20" t="str">
        <f t="shared" si="181"/>
        <v>Large General ServicePer Customer Winter Peak Reduction (%)</v>
      </c>
      <c r="L716" s="20" t="str">
        <f t="shared" si="182"/>
        <v>Market PotentialID</v>
      </c>
    </row>
    <row r="717" spans="1:12" x14ac:dyDescent="0.25">
      <c r="A717" s="2" t="str">
        <f t="shared" si="187"/>
        <v>IDExtra Large General ServiceVariable Peak Pricing RatesEvent Non-Performance Rate</v>
      </c>
      <c r="B717" t="s">
        <v>152</v>
      </c>
      <c r="C717" t="s">
        <v>234</v>
      </c>
      <c r="D717" t="s">
        <v>101</v>
      </c>
      <c r="E717" t="s">
        <v>11</v>
      </c>
      <c r="F717" t="s">
        <v>12</v>
      </c>
      <c r="G717" s="396">
        <f t="shared" ca="1" si="179"/>
        <v>0</v>
      </c>
      <c r="H717" s="33">
        <f t="shared" ca="1" si="180"/>
        <v>0</v>
      </c>
      <c r="I717" s="38"/>
      <c r="J717" s="39">
        <v>1</v>
      </c>
      <c r="K717" s="20" t="str">
        <f t="shared" si="181"/>
        <v>Extra Large General ServiceEvent Non-Performance Rate</v>
      </c>
      <c r="L717" s="20" t="str">
        <f t="shared" si="182"/>
        <v>Market PotentialID</v>
      </c>
    </row>
    <row r="718" spans="1:12" x14ac:dyDescent="0.25">
      <c r="A718" s="2" t="str">
        <f t="shared" si="187"/>
        <v>IDExtra Large General ServiceVariable Peak Pricing RatesPer Customer Summer Peak Reduction (kW)</v>
      </c>
      <c r="B718" t="s">
        <v>152</v>
      </c>
      <c r="C718" t="s">
        <v>234</v>
      </c>
      <c r="D718" t="s">
        <v>101</v>
      </c>
      <c r="E718" t="s">
        <v>20</v>
      </c>
      <c r="F718" t="s">
        <v>91</v>
      </c>
      <c r="G718" s="396">
        <f t="shared" ca="1" si="179"/>
        <v>0</v>
      </c>
      <c r="H718" s="33">
        <f t="shared" ca="1" si="180"/>
        <v>0</v>
      </c>
      <c r="I718" s="38"/>
      <c r="J718" s="39">
        <v>1</v>
      </c>
      <c r="K718" s="20" t="str">
        <f t="shared" si="181"/>
        <v>Extra Large General ServicePer Customer Summer Peak Reduction (kW)</v>
      </c>
      <c r="L718" s="20" t="str">
        <f t="shared" si="182"/>
        <v>Market PotentialID</v>
      </c>
    </row>
    <row r="719" spans="1:12" x14ac:dyDescent="0.25">
      <c r="A719" s="2" t="str">
        <f t="shared" si="187"/>
        <v>IDExtra Large General ServiceVariable Peak Pricing RatesPer Customer Summer Peak Reduction (%)</v>
      </c>
      <c r="B719" t="s">
        <v>152</v>
      </c>
      <c r="C719" t="s">
        <v>234</v>
      </c>
      <c r="D719" t="s">
        <v>101</v>
      </c>
      <c r="E719" t="s">
        <v>18</v>
      </c>
      <c r="F719" t="s">
        <v>19</v>
      </c>
      <c r="G719" s="396">
        <f t="shared" ca="1" si="179"/>
        <v>0.04</v>
      </c>
      <c r="H719" s="33" t="str">
        <f t="shared" ca="1" si="180"/>
        <v>OG&amp;E 2017 Smart Hours Study - 4% for an average CPE day for VPP only customers without a smart thermostat</v>
      </c>
      <c r="I719" s="38"/>
      <c r="J719" s="39">
        <v>1</v>
      </c>
      <c r="K719" s="20" t="str">
        <f t="shared" si="181"/>
        <v>Extra Large General ServicePer Customer Summer Peak Reduction (%)</v>
      </c>
      <c r="L719" s="20" t="str">
        <f t="shared" si="182"/>
        <v>Market PotentialID</v>
      </c>
    </row>
    <row r="720" spans="1:12" x14ac:dyDescent="0.25">
      <c r="A720" s="2" t="str">
        <f t="shared" si="187"/>
        <v>IDExtra Large General ServiceVariable Peak Pricing RatesPer Customer Winter Peak Reduction (kW)</v>
      </c>
      <c r="B720" t="s">
        <v>152</v>
      </c>
      <c r="C720" t="s">
        <v>234</v>
      </c>
      <c r="D720" t="s">
        <v>101</v>
      </c>
      <c r="E720" t="s">
        <v>22</v>
      </c>
      <c r="F720" t="s">
        <v>91</v>
      </c>
      <c r="G720" s="396">
        <f t="shared" ca="1" si="179"/>
        <v>0</v>
      </c>
      <c r="H720" s="33">
        <f t="shared" ca="1" si="180"/>
        <v>0</v>
      </c>
      <c r="I720" s="38"/>
      <c r="J720" s="39">
        <v>1</v>
      </c>
      <c r="K720" s="20" t="str">
        <f t="shared" si="181"/>
        <v>Extra Large General ServicePer Customer Winter Peak Reduction (kW)</v>
      </c>
      <c r="L720" s="20" t="str">
        <f t="shared" si="182"/>
        <v>Market PotentialID</v>
      </c>
    </row>
    <row r="721" spans="1:12" x14ac:dyDescent="0.25">
      <c r="A721" s="2" t="str">
        <f t="shared" si="187"/>
        <v>IDExtra Large General ServiceVariable Peak Pricing RatesPer Customer Winter Peak Reduction (%)</v>
      </c>
      <c r="B721" t="s">
        <v>152</v>
      </c>
      <c r="C721" t="s">
        <v>234</v>
      </c>
      <c r="D721" t="s">
        <v>101</v>
      </c>
      <c r="E721" t="s">
        <v>21</v>
      </c>
      <c r="F721" t="s">
        <v>19</v>
      </c>
      <c r="G721" s="396">
        <f ca="1">IFERROR(INDEX(INDIRECT("'"&amp;D721&amp;"'!A1:T300"),MATCH(K721,INDIRECT("'"&amp;D721&amp;"'!A1:A300"),0),MATCH(L721,INDIRECT("'"&amp;D721&amp;"'!A1:T1"),0)),"")</f>
        <v>0.03</v>
      </c>
      <c r="H721" s="33">
        <f t="shared" ca="1" si="180"/>
        <v>0</v>
      </c>
      <c r="I721" s="38"/>
      <c r="J721" s="39">
        <v>1</v>
      </c>
      <c r="K721" s="20" t="str">
        <f t="shared" si="181"/>
        <v>Extra Large General ServicePer Customer Winter Peak Reduction (%)</v>
      </c>
      <c r="L721" s="20" t="str">
        <f t="shared" si="182"/>
        <v>Market PotentialID</v>
      </c>
    </row>
  </sheetData>
  <autoFilter ref="A1:I721" xr:uid="{00000000-0001-0000-0100-000000000000}"/>
  <sortState xmlns:xlrd2="http://schemas.microsoft.com/office/spreadsheetml/2017/richdata2" ref="A17:D261">
    <sortCondition ref="A17"/>
  </sortState>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1AF57-B082-4FBA-A21A-9269A3554868}">
  <sheetPr>
    <tabColor rgb="FFFFC000"/>
  </sheetPr>
  <dimension ref="A1:AU342"/>
  <sheetViews>
    <sheetView workbookViewId="0"/>
  </sheetViews>
  <sheetFormatPr defaultColWidth="9.28515625" defaultRowHeight="15" x14ac:dyDescent="0.25"/>
  <cols>
    <col min="1" max="1" width="27.7109375" style="227" bestFit="1" customWidth="1"/>
    <col min="2" max="2" width="32" style="227" customWidth="1"/>
    <col min="3" max="3" width="19.28515625" style="227" customWidth="1"/>
    <col min="4" max="4" width="16.85546875" style="227" bestFit="1" customWidth="1"/>
    <col min="5" max="5" width="19.5703125" style="227" bestFit="1" customWidth="1"/>
    <col min="6" max="6" width="16.85546875" style="227" bestFit="1" customWidth="1"/>
    <col min="7" max="7" width="19.7109375" style="227" customWidth="1"/>
    <col min="8" max="8" width="20.7109375" style="227" customWidth="1"/>
    <col min="9" max="9" width="16.85546875" style="227" bestFit="1" customWidth="1"/>
    <col min="10" max="10" width="19.28515625" style="227" bestFit="1" customWidth="1"/>
    <col min="11" max="11" width="18.28515625" style="227" customWidth="1"/>
    <col min="12" max="12" width="17.7109375" style="227" customWidth="1"/>
    <col min="13" max="13" width="13.5703125" style="227" bestFit="1" customWidth="1"/>
    <col min="14" max="16" width="14.42578125" style="227" bestFit="1" customWidth="1"/>
    <col min="17" max="20" width="12.7109375" style="227" bestFit="1" customWidth="1"/>
    <col min="21" max="21" width="13.28515625" style="227" bestFit="1" customWidth="1"/>
    <col min="22" max="47" width="12.7109375" style="227" bestFit="1" customWidth="1"/>
    <col min="48" max="49" width="10.7109375" style="227" customWidth="1"/>
    <col min="50" max="16384" width="9.28515625" style="227"/>
  </cols>
  <sheetData>
    <row r="1" spans="2:22" x14ac:dyDescent="0.25">
      <c r="B1" s="226" t="s">
        <v>804</v>
      </c>
      <c r="C1" s="226"/>
      <c r="D1" s="226"/>
      <c r="E1" s="226"/>
      <c r="F1" s="226"/>
      <c r="G1" s="226"/>
      <c r="H1" s="226"/>
      <c r="I1" s="226"/>
      <c r="J1" s="226"/>
      <c r="K1" s="226"/>
      <c r="L1" s="226"/>
      <c r="N1" s="226" t="s">
        <v>804</v>
      </c>
      <c r="O1" s="226"/>
      <c r="P1" s="226"/>
      <c r="Q1" s="226"/>
      <c r="R1" s="226"/>
      <c r="S1" s="226"/>
      <c r="T1" s="226"/>
      <c r="U1" s="226"/>
      <c r="V1" s="226"/>
    </row>
    <row r="2" spans="2:22" x14ac:dyDescent="0.25">
      <c r="B2" s="228" t="s">
        <v>805</v>
      </c>
      <c r="C2" s="226"/>
      <c r="D2" s="226"/>
      <c r="E2" s="226"/>
      <c r="F2" s="226"/>
      <c r="G2" s="226"/>
      <c r="H2" s="226"/>
      <c r="I2" s="226"/>
      <c r="J2" s="226"/>
      <c r="K2" s="226"/>
      <c r="L2" s="226"/>
      <c r="N2" s="228" t="s">
        <v>805</v>
      </c>
      <c r="O2" s="226"/>
      <c r="P2" s="226"/>
      <c r="Q2" s="226"/>
      <c r="R2" s="226"/>
      <c r="S2" s="226"/>
      <c r="T2" s="226"/>
      <c r="U2" s="226"/>
      <c r="V2" s="226"/>
    </row>
    <row r="3" spans="2:22" x14ac:dyDescent="0.25">
      <c r="B3" s="229" t="s">
        <v>235</v>
      </c>
      <c r="C3" s="226"/>
      <c r="D3" s="230"/>
      <c r="E3" s="226"/>
      <c r="F3" s="231"/>
      <c r="G3" s="226"/>
      <c r="H3" s="226"/>
      <c r="I3" s="232" t="s">
        <v>433</v>
      </c>
      <c r="J3" s="232"/>
      <c r="K3" s="233" t="s">
        <v>434</v>
      </c>
      <c r="L3" s="233"/>
      <c r="N3" s="229" t="s">
        <v>236</v>
      </c>
      <c r="O3" s="226"/>
      <c r="P3" s="229"/>
      <c r="Q3" s="234"/>
      <c r="R3" s="234"/>
      <c r="S3" s="234"/>
      <c r="T3" s="234"/>
      <c r="U3" s="234"/>
      <c r="V3" s="234"/>
    </row>
    <row r="4" spans="2:22" x14ac:dyDescent="0.25">
      <c r="C4" s="235" t="s">
        <v>237</v>
      </c>
      <c r="D4" s="235" t="s">
        <v>238</v>
      </c>
      <c r="E4" s="235" t="s">
        <v>239</v>
      </c>
      <c r="F4" s="235" t="s">
        <v>240</v>
      </c>
      <c r="G4" s="235" t="s">
        <v>241</v>
      </c>
      <c r="H4" s="235" t="s">
        <v>242</v>
      </c>
      <c r="I4" s="236" t="s">
        <v>435</v>
      </c>
      <c r="J4" s="236" t="s">
        <v>436</v>
      </c>
      <c r="K4" s="236" t="s">
        <v>437</v>
      </c>
      <c r="L4" s="236" t="s">
        <v>438</v>
      </c>
      <c r="O4" s="237" t="s">
        <v>243</v>
      </c>
      <c r="P4" s="237" t="s">
        <v>244</v>
      </c>
      <c r="Q4" s="237" t="s">
        <v>245</v>
      </c>
      <c r="R4" s="237" t="s">
        <v>246</v>
      </c>
      <c r="S4" s="237" t="s">
        <v>247</v>
      </c>
      <c r="T4" s="237" t="s">
        <v>248</v>
      </c>
    </row>
    <row r="5" spans="2:22" x14ac:dyDescent="0.25">
      <c r="B5" s="238">
        <v>44986</v>
      </c>
      <c r="C5" s="239">
        <v>23870.5</v>
      </c>
      <c r="D5" s="239">
        <v>55146083.509751037</v>
      </c>
      <c r="E5" s="239">
        <v>1566</v>
      </c>
      <c r="F5" s="239">
        <v>96261910.289376959</v>
      </c>
      <c r="G5" s="240">
        <v>10</v>
      </c>
      <c r="H5" s="240">
        <v>23410101.800999999</v>
      </c>
      <c r="I5" s="240">
        <v>9</v>
      </c>
      <c r="J5" s="240">
        <v>21604.95</v>
      </c>
      <c r="K5" s="240">
        <v>6</v>
      </c>
      <c r="L5" s="240">
        <v>141125.35999999999</v>
      </c>
      <c r="N5" s="238">
        <v>44986</v>
      </c>
      <c r="O5" s="239">
        <v>17505</v>
      </c>
      <c r="P5" s="239">
        <v>40349780.565613128</v>
      </c>
      <c r="Q5" s="239">
        <v>656.5</v>
      </c>
      <c r="R5" s="239">
        <v>41230373.235302016</v>
      </c>
      <c r="S5" s="240">
        <v>3</v>
      </c>
      <c r="T5" s="240">
        <v>2790503.8089999999</v>
      </c>
    </row>
    <row r="6" spans="2:22" x14ac:dyDescent="0.25">
      <c r="B6" s="238">
        <v>45017</v>
      </c>
      <c r="C6" s="239">
        <v>24352.5</v>
      </c>
      <c r="D6" s="239">
        <v>49060440.328569792</v>
      </c>
      <c r="E6" s="239">
        <v>1596</v>
      </c>
      <c r="F6" s="239">
        <v>90054977.632231042</v>
      </c>
      <c r="G6" s="241">
        <v>10</v>
      </c>
      <c r="H6" s="241">
        <v>22115950.640000001</v>
      </c>
      <c r="I6" s="240">
        <v>8</v>
      </c>
      <c r="J6" s="240">
        <v>26094.16</v>
      </c>
      <c r="K6" s="240">
        <v>2</v>
      </c>
      <c r="L6" s="240">
        <v>21888.12</v>
      </c>
      <c r="N6" s="238">
        <v>45017</v>
      </c>
      <c r="O6" s="239">
        <v>17527</v>
      </c>
      <c r="P6" s="239">
        <v>35592377.464909002</v>
      </c>
      <c r="Q6" s="239">
        <v>640.5</v>
      </c>
      <c r="R6" s="239">
        <v>38667009.814072847</v>
      </c>
      <c r="S6" s="239">
        <v>3</v>
      </c>
      <c r="T6" s="239">
        <v>4612489</v>
      </c>
    </row>
    <row r="7" spans="2:22" x14ac:dyDescent="0.25">
      <c r="B7" s="238">
        <v>45047</v>
      </c>
      <c r="C7" s="239">
        <v>24352.5</v>
      </c>
      <c r="D7" s="239">
        <v>45040289.849105403</v>
      </c>
      <c r="E7" s="239">
        <v>1596</v>
      </c>
      <c r="F7" s="239">
        <v>92540703.648549616</v>
      </c>
      <c r="G7" s="241">
        <v>10</v>
      </c>
      <c r="H7" s="241">
        <v>23846640.160000004</v>
      </c>
      <c r="I7" s="240">
        <v>9</v>
      </c>
      <c r="J7" s="240">
        <v>26715.35</v>
      </c>
      <c r="K7" s="240">
        <v>4</v>
      </c>
      <c r="L7" s="240">
        <v>78707.48</v>
      </c>
      <c r="N7" s="238">
        <v>45047</v>
      </c>
      <c r="O7" s="239">
        <v>17527</v>
      </c>
      <c r="P7" s="239">
        <v>33112611.718288891</v>
      </c>
      <c r="Q7" s="239">
        <v>640.5</v>
      </c>
      <c r="R7" s="239">
        <v>37602015.337666176</v>
      </c>
      <c r="S7" s="239">
        <v>3</v>
      </c>
      <c r="T7" s="239">
        <v>4902221.8000000007</v>
      </c>
    </row>
    <row r="8" spans="2:22" x14ac:dyDescent="0.25">
      <c r="B8" s="238">
        <v>45078</v>
      </c>
      <c r="C8" s="239">
        <v>24015</v>
      </c>
      <c r="D8" s="239">
        <v>45973035.491999999</v>
      </c>
      <c r="E8" s="239">
        <v>1587</v>
      </c>
      <c r="F8" s="239">
        <v>97078887.356999993</v>
      </c>
      <c r="G8" s="241">
        <v>10</v>
      </c>
      <c r="H8" s="241">
        <v>23825765.699999999</v>
      </c>
      <c r="I8" s="240">
        <v>14</v>
      </c>
      <c r="J8" s="240">
        <v>31392.35</v>
      </c>
      <c r="K8" s="240">
        <v>3</v>
      </c>
      <c r="L8" s="240">
        <v>38407.839999999997</v>
      </c>
      <c r="N8" s="238">
        <v>45078</v>
      </c>
      <c r="O8" s="239">
        <v>17663</v>
      </c>
      <c r="P8" s="239">
        <v>34510693.027999997</v>
      </c>
      <c r="Q8" s="239">
        <v>634</v>
      </c>
      <c r="R8" s="239">
        <v>40208929.600000001</v>
      </c>
      <c r="S8" s="239">
        <v>3</v>
      </c>
      <c r="T8" s="239">
        <v>4834789.4000000004</v>
      </c>
    </row>
    <row r="9" spans="2:22" x14ac:dyDescent="0.25">
      <c r="B9" s="238">
        <v>45108</v>
      </c>
      <c r="C9" s="239">
        <v>23905</v>
      </c>
      <c r="D9" s="239">
        <v>50763510.639999993</v>
      </c>
      <c r="E9" s="242">
        <v>1569</v>
      </c>
      <c r="F9" s="239">
        <v>101075324.29799999</v>
      </c>
      <c r="G9" s="241">
        <v>10</v>
      </c>
      <c r="H9" s="241">
        <v>26158420.269999996</v>
      </c>
      <c r="I9" s="240">
        <v>11</v>
      </c>
      <c r="J9" s="240">
        <v>47335.68</v>
      </c>
      <c r="K9" s="240">
        <v>3</v>
      </c>
      <c r="L9" s="240">
        <v>88914.880000000005</v>
      </c>
      <c r="N9" s="238">
        <v>45108</v>
      </c>
      <c r="O9" s="242">
        <v>17567</v>
      </c>
      <c r="P9" s="239">
        <v>37921266.756999999</v>
      </c>
      <c r="Q9" s="242">
        <v>610</v>
      </c>
      <c r="R9" s="239">
        <v>41396453.799999997</v>
      </c>
      <c r="S9" s="239">
        <v>3</v>
      </c>
      <c r="T9" s="239">
        <v>5418396.2000000002</v>
      </c>
    </row>
    <row r="10" spans="2:22" x14ac:dyDescent="0.25">
      <c r="B10" s="238">
        <v>45139</v>
      </c>
      <c r="C10" s="239">
        <v>24062</v>
      </c>
      <c r="D10" s="239">
        <v>55220439.041000001</v>
      </c>
      <c r="E10" s="242">
        <v>1573</v>
      </c>
      <c r="F10" s="239">
        <v>106529586.01899999</v>
      </c>
      <c r="G10" s="240">
        <v>10</v>
      </c>
      <c r="H10" s="240">
        <v>26532611.759999998</v>
      </c>
      <c r="I10" s="240">
        <v>11</v>
      </c>
      <c r="J10" s="240">
        <v>54175.16</v>
      </c>
      <c r="K10" s="240">
        <v>3</v>
      </c>
      <c r="L10" s="240">
        <v>110835.56</v>
      </c>
      <c r="N10" s="238">
        <v>45139</v>
      </c>
      <c r="O10" s="242">
        <v>17689</v>
      </c>
      <c r="P10" s="239">
        <v>41442877.898999996</v>
      </c>
      <c r="Q10" s="242">
        <v>586</v>
      </c>
      <c r="R10" s="239">
        <v>42502852</v>
      </c>
      <c r="S10" s="239">
        <v>3</v>
      </c>
      <c r="T10" s="239">
        <v>5547908.8000000007</v>
      </c>
    </row>
    <row r="11" spans="2:22" x14ac:dyDescent="0.25">
      <c r="B11" s="238">
        <v>45170</v>
      </c>
      <c r="C11" s="239">
        <v>24012</v>
      </c>
      <c r="D11" s="239">
        <v>49085557.035999998</v>
      </c>
      <c r="E11" s="242">
        <v>1551</v>
      </c>
      <c r="F11" s="239">
        <v>99408459.272</v>
      </c>
      <c r="G11" s="241">
        <v>10</v>
      </c>
      <c r="H11" s="240">
        <v>23772083.059</v>
      </c>
      <c r="I11" s="240">
        <v>11</v>
      </c>
      <c r="J11" s="240">
        <v>44451.83</v>
      </c>
      <c r="K11" s="240">
        <v>3</v>
      </c>
      <c r="L11" s="240">
        <v>120333.36000000002</v>
      </c>
      <c r="N11" s="238">
        <v>45170</v>
      </c>
      <c r="O11" s="242">
        <v>17675</v>
      </c>
      <c r="P11" s="239">
        <v>38752894.754900001</v>
      </c>
      <c r="Q11" s="242">
        <v>525</v>
      </c>
      <c r="R11" s="239">
        <v>38757988.399999999</v>
      </c>
      <c r="S11" s="239">
        <v>3</v>
      </c>
      <c r="T11" s="239">
        <v>5039249.6000000006</v>
      </c>
    </row>
    <row r="12" spans="2:22" x14ac:dyDescent="0.25">
      <c r="B12" s="238">
        <v>45200</v>
      </c>
      <c r="C12" s="239">
        <v>24111</v>
      </c>
      <c r="D12" s="239">
        <v>43565099.765000001</v>
      </c>
      <c r="E12" s="239">
        <v>1572</v>
      </c>
      <c r="F12" s="239">
        <v>92230516.049999997</v>
      </c>
      <c r="G12" s="241">
        <v>10</v>
      </c>
      <c r="H12" s="240">
        <v>23465827.600000001</v>
      </c>
      <c r="I12" s="240">
        <v>14</v>
      </c>
      <c r="J12" s="240">
        <v>56794.559999999998</v>
      </c>
      <c r="K12" s="240">
        <v>3</v>
      </c>
      <c r="L12" s="240">
        <v>149251.92000000001</v>
      </c>
      <c r="N12" s="238">
        <v>45200</v>
      </c>
      <c r="O12" s="239">
        <v>17886</v>
      </c>
      <c r="P12" s="239">
        <v>34865417.417329997</v>
      </c>
      <c r="Q12" s="239">
        <v>478</v>
      </c>
      <c r="R12" s="239">
        <v>33856136.039999999</v>
      </c>
      <c r="S12" s="239">
        <v>3</v>
      </c>
      <c r="T12" s="239">
        <v>5053288.8</v>
      </c>
    </row>
    <row r="13" spans="2:22" x14ac:dyDescent="0.25">
      <c r="B13" s="238">
        <v>45231</v>
      </c>
      <c r="C13" s="239">
        <v>24013</v>
      </c>
      <c r="D13" s="239">
        <v>48101688.560000002</v>
      </c>
      <c r="E13" s="239">
        <v>1559</v>
      </c>
      <c r="F13" s="239">
        <v>94016660.625</v>
      </c>
      <c r="G13" s="240">
        <v>10</v>
      </c>
      <c r="H13" s="240">
        <v>22399531.810000002</v>
      </c>
      <c r="I13" s="240">
        <v>13</v>
      </c>
      <c r="J13" s="240">
        <v>50028.14</v>
      </c>
      <c r="K13" s="240">
        <v>3</v>
      </c>
      <c r="L13" s="240">
        <v>184096.12</v>
      </c>
      <c r="N13" s="238">
        <v>45231</v>
      </c>
      <c r="O13" s="239">
        <v>17793</v>
      </c>
      <c r="P13" s="239">
        <v>39704022.675999999</v>
      </c>
      <c r="Q13" s="239">
        <v>445</v>
      </c>
      <c r="R13" s="239">
        <v>33944606.600000001</v>
      </c>
      <c r="S13" s="239">
        <v>3</v>
      </c>
      <c r="T13" s="239">
        <v>4522117.6000000006</v>
      </c>
    </row>
    <row r="14" spans="2:22" x14ac:dyDescent="0.25">
      <c r="B14" s="238">
        <v>45261</v>
      </c>
      <c r="C14" s="239">
        <v>24026.5</v>
      </c>
      <c r="D14" s="239">
        <v>56812232.184901744</v>
      </c>
      <c r="E14" s="239">
        <v>1561.5</v>
      </c>
      <c r="F14" s="239">
        <v>101298124.27089967</v>
      </c>
      <c r="G14" s="241">
        <v>10</v>
      </c>
      <c r="H14" s="241">
        <v>22720054.761000007</v>
      </c>
      <c r="I14" s="240">
        <v>18</v>
      </c>
      <c r="J14" s="240">
        <v>53472.7</v>
      </c>
      <c r="K14" s="240">
        <v>1</v>
      </c>
      <c r="L14" s="240">
        <v>28864.799999999999</v>
      </c>
      <c r="N14" s="238">
        <v>45261</v>
      </c>
      <c r="O14" s="239">
        <v>17850.5</v>
      </c>
      <c r="P14" s="239">
        <v>47450565.933068991</v>
      </c>
      <c r="Q14" s="239">
        <v>414</v>
      </c>
      <c r="R14" s="239">
        <v>35221823.069268294</v>
      </c>
      <c r="S14" s="239">
        <v>3</v>
      </c>
      <c r="T14" s="239">
        <v>4537912.3999999994</v>
      </c>
    </row>
    <row r="15" spans="2:22" x14ac:dyDescent="0.25">
      <c r="B15" s="238">
        <v>45292</v>
      </c>
      <c r="C15" s="239">
        <v>24040</v>
      </c>
      <c r="D15" s="239">
        <v>61171945.195440009</v>
      </c>
      <c r="E15" s="239">
        <v>1564</v>
      </c>
      <c r="F15" s="239">
        <v>105724296.398</v>
      </c>
      <c r="G15" s="241">
        <v>10</v>
      </c>
      <c r="H15" s="241">
        <v>23881118.32</v>
      </c>
      <c r="I15" s="240">
        <v>20</v>
      </c>
      <c r="J15" s="240">
        <v>53399.27</v>
      </c>
      <c r="K15" s="240">
        <v>3</v>
      </c>
      <c r="L15" s="240">
        <v>223934.56</v>
      </c>
      <c r="N15" s="238">
        <v>45292</v>
      </c>
      <c r="O15" s="239">
        <v>17908</v>
      </c>
      <c r="P15" s="239">
        <v>54144083.245999999</v>
      </c>
      <c r="Q15" s="239">
        <v>383</v>
      </c>
      <c r="R15" s="239">
        <v>37101563.399999999</v>
      </c>
      <c r="S15" s="239">
        <v>3</v>
      </c>
      <c r="T15" s="239">
        <v>4766787.2</v>
      </c>
    </row>
    <row r="16" spans="2:22" x14ac:dyDescent="0.25">
      <c r="B16" s="238">
        <v>45323</v>
      </c>
      <c r="C16" s="239">
        <v>24202</v>
      </c>
      <c r="D16" s="239">
        <v>57769288.097000003</v>
      </c>
      <c r="E16" s="239">
        <v>1569</v>
      </c>
      <c r="F16" s="239">
        <v>98475761.202000007</v>
      </c>
      <c r="G16" s="241">
        <v>10</v>
      </c>
      <c r="H16" s="241">
        <v>22094442.230000004</v>
      </c>
      <c r="I16" s="240">
        <v>25</v>
      </c>
      <c r="J16" s="240">
        <v>52625.120000000003</v>
      </c>
      <c r="K16" s="240">
        <v>3</v>
      </c>
      <c r="L16" s="240">
        <v>323828.88</v>
      </c>
      <c r="N16" s="238">
        <v>45323</v>
      </c>
      <c r="O16" s="239">
        <v>18024</v>
      </c>
      <c r="P16" s="239">
        <v>52534424.015999995</v>
      </c>
      <c r="Q16" s="239">
        <v>353</v>
      </c>
      <c r="R16" s="239">
        <v>33749349.799999997</v>
      </c>
      <c r="S16" s="239">
        <v>3</v>
      </c>
      <c r="T16" s="239">
        <v>4443804.4000000004</v>
      </c>
    </row>
    <row r="17" spans="2:21" x14ac:dyDescent="0.25">
      <c r="B17" s="243">
        <f>SUM(D5:D16,F5:F16,H5:H16)/10^6</f>
        <v>2076.6273648718252</v>
      </c>
      <c r="N17" s="243">
        <f>SUM(P5:P16,R5:R16,T5:T16)/10^6</f>
        <v>1001.0895855814191</v>
      </c>
    </row>
    <row r="19" spans="2:21" x14ac:dyDescent="0.25">
      <c r="B19" s="226" t="s">
        <v>804</v>
      </c>
      <c r="C19" s="226"/>
      <c r="D19" s="226"/>
      <c r="E19" s="226"/>
      <c r="F19" s="226"/>
      <c r="G19" s="226"/>
      <c r="H19" s="226"/>
      <c r="I19" s="226"/>
      <c r="J19" s="226"/>
      <c r="K19" s="226"/>
      <c r="L19" s="226"/>
      <c r="N19" s="226" t="s">
        <v>804</v>
      </c>
      <c r="O19" s="226"/>
      <c r="P19" s="226"/>
      <c r="Q19" s="226"/>
      <c r="R19" s="226"/>
      <c r="S19" s="226"/>
      <c r="T19" s="226"/>
      <c r="U19" s="226"/>
    </row>
    <row r="20" spans="2:21" x14ac:dyDescent="0.25">
      <c r="B20" s="228" t="s">
        <v>805</v>
      </c>
      <c r="C20" s="226"/>
      <c r="D20" s="226"/>
      <c r="E20" s="226"/>
      <c r="F20" s="226"/>
      <c r="G20" s="226"/>
      <c r="H20" s="226"/>
      <c r="I20" s="226"/>
      <c r="J20" s="226"/>
      <c r="K20" s="226"/>
      <c r="L20" s="226"/>
      <c r="N20" s="228" t="s">
        <v>805</v>
      </c>
      <c r="O20" s="226"/>
      <c r="P20" s="226"/>
      <c r="Q20" s="226"/>
      <c r="R20" s="226"/>
      <c r="S20" s="226"/>
      <c r="T20" s="226"/>
      <c r="U20" s="226"/>
    </row>
    <row r="21" spans="2:21" x14ac:dyDescent="0.25">
      <c r="B21" s="229" t="s">
        <v>249</v>
      </c>
      <c r="C21" s="226"/>
      <c r="D21" s="230"/>
      <c r="E21" s="244" t="s">
        <v>250</v>
      </c>
      <c r="F21" s="231"/>
      <c r="G21" s="226"/>
      <c r="H21" s="244" t="s">
        <v>250</v>
      </c>
      <c r="I21" s="244"/>
      <c r="J21" s="244"/>
      <c r="K21" s="244"/>
      <c r="L21" s="244"/>
      <c r="N21" s="229" t="s">
        <v>251</v>
      </c>
      <c r="O21" s="229"/>
      <c r="P21" s="234"/>
      <c r="Q21" s="234"/>
      <c r="R21" s="234"/>
      <c r="S21" s="234"/>
      <c r="T21" s="234"/>
      <c r="U21" s="234"/>
    </row>
    <row r="22" spans="2:21" x14ac:dyDescent="0.25">
      <c r="C22" s="235" t="s">
        <v>252</v>
      </c>
      <c r="D22" s="235" t="s">
        <v>253</v>
      </c>
      <c r="E22" s="235" t="s">
        <v>254</v>
      </c>
      <c r="F22" s="235" t="s">
        <v>255</v>
      </c>
      <c r="G22" s="245" t="s">
        <v>256</v>
      </c>
      <c r="H22" s="245" t="s">
        <v>257</v>
      </c>
      <c r="I22" s="246"/>
      <c r="J22" s="246"/>
      <c r="K22" s="246"/>
      <c r="L22" s="246"/>
      <c r="O22" s="237" t="s">
        <v>258</v>
      </c>
      <c r="P22" s="237" t="s">
        <v>259</v>
      </c>
      <c r="Q22" s="237" t="s">
        <v>260</v>
      </c>
      <c r="R22" s="237" t="s">
        <v>261</v>
      </c>
      <c r="S22" s="237" t="s">
        <v>262</v>
      </c>
      <c r="T22" s="237" t="s">
        <v>263</v>
      </c>
    </row>
    <row r="23" spans="2:21" x14ac:dyDescent="0.25">
      <c r="B23" s="238">
        <v>44986</v>
      </c>
      <c r="C23" s="239">
        <v>98</v>
      </c>
      <c r="D23" s="239">
        <v>479844.89497520658</v>
      </c>
      <c r="E23" s="239">
        <v>67</v>
      </c>
      <c r="F23" s="239">
        <v>7620197.6403488386</v>
      </c>
      <c r="G23" s="247">
        <v>11</v>
      </c>
      <c r="H23" s="247">
        <v>29358997.107000001</v>
      </c>
      <c r="I23" s="248"/>
      <c r="J23" s="248"/>
      <c r="K23" s="248"/>
      <c r="L23" s="248"/>
      <c r="N23" s="238">
        <v>44986</v>
      </c>
      <c r="O23" s="239">
        <v>116</v>
      </c>
      <c r="P23" s="239">
        <v>591023.89938461536</v>
      </c>
      <c r="Q23" s="239">
        <v>44.5</v>
      </c>
      <c r="R23" s="239">
        <v>4916563.958333333</v>
      </c>
      <c r="S23" s="239">
        <v>8</v>
      </c>
      <c r="T23" s="239">
        <v>24959265.719999999</v>
      </c>
    </row>
    <row r="24" spans="2:21" x14ac:dyDescent="0.25">
      <c r="B24" s="238">
        <v>45017</v>
      </c>
      <c r="C24" s="239">
        <v>101.5</v>
      </c>
      <c r="D24" s="239">
        <v>451087.06664893619</v>
      </c>
      <c r="E24" s="239">
        <v>71.5</v>
      </c>
      <c r="F24" s="239">
        <v>8153065.7287704917</v>
      </c>
      <c r="G24" s="247">
        <v>11</v>
      </c>
      <c r="H24" s="247">
        <v>28212850.199999992</v>
      </c>
      <c r="I24" s="248"/>
      <c r="J24" s="248"/>
      <c r="K24" s="248"/>
      <c r="L24" s="248"/>
      <c r="N24" s="238">
        <v>45017</v>
      </c>
      <c r="O24" s="239">
        <v>116</v>
      </c>
      <c r="P24" s="239">
        <v>501054.4972477064</v>
      </c>
      <c r="Q24" s="239">
        <v>44</v>
      </c>
      <c r="R24" s="239">
        <v>5507898.5365853654</v>
      </c>
      <c r="S24" s="239">
        <v>8</v>
      </c>
      <c r="T24" s="239">
        <v>23419545.600000001</v>
      </c>
    </row>
    <row r="25" spans="2:21" x14ac:dyDescent="0.25">
      <c r="B25" s="238">
        <v>45047</v>
      </c>
      <c r="C25" s="239">
        <v>101.5</v>
      </c>
      <c r="D25" s="239">
        <v>348637.66423853213</v>
      </c>
      <c r="E25" s="239">
        <v>71.5</v>
      </c>
      <c r="F25" s="239">
        <v>6687106.8026829269</v>
      </c>
      <c r="G25" s="247">
        <v>11</v>
      </c>
      <c r="H25" s="247">
        <v>27601398.099999987</v>
      </c>
      <c r="I25" s="248"/>
      <c r="J25" s="248"/>
      <c r="K25" s="248"/>
      <c r="L25" s="248"/>
      <c r="N25" s="238">
        <v>45047</v>
      </c>
      <c r="O25" s="239">
        <v>116</v>
      </c>
      <c r="P25" s="239">
        <v>469979.27186991874</v>
      </c>
      <c r="Q25" s="239">
        <v>44</v>
      </c>
      <c r="R25" s="239">
        <v>4821922.5531914895</v>
      </c>
      <c r="S25" s="239">
        <v>8</v>
      </c>
      <c r="T25" s="239">
        <v>23315330.639999997</v>
      </c>
    </row>
    <row r="26" spans="2:21" x14ac:dyDescent="0.25">
      <c r="B26" s="238">
        <v>45078</v>
      </c>
      <c r="C26" s="239">
        <v>98</v>
      </c>
      <c r="D26" s="239">
        <v>322954.02100000001</v>
      </c>
      <c r="E26" s="239">
        <v>68</v>
      </c>
      <c r="F26" s="239">
        <v>7061996.71</v>
      </c>
      <c r="G26" s="247">
        <v>11</v>
      </c>
      <c r="H26" s="247">
        <v>28988726.199999996</v>
      </c>
      <c r="I26" s="248"/>
      <c r="J26" s="248"/>
      <c r="K26" s="248"/>
      <c r="L26" s="248"/>
      <c r="N26" s="238">
        <v>45078</v>
      </c>
      <c r="O26" s="239">
        <v>116</v>
      </c>
      <c r="P26" s="239">
        <v>412368.61</v>
      </c>
      <c r="Q26" s="239">
        <v>44</v>
      </c>
      <c r="R26" s="239">
        <v>5213367.9000000004</v>
      </c>
      <c r="S26" s="239">
        <v>8</v>
      </c>
      <c r="T26" s="239">
        <v>23776263.159999996</v>
      </c>
    </row>
    <row r="27" spans="2:21" x14ac:dyDescent="0.25">
      <c r="B27" s="238">
        <v>45108</v>
      </c>
      <c r="C27" s="242">
        <v>98</v>
      </c>
      <c r="D27" s="239">
        <v>331430.386</v>
      </c>
      <c r="E27" s="242">
        <v>67</v>
      </c>
      <c r="F27" s="239">
        <v>7211161.3799999999</v>
      </c>
      <c r="G27" s="247">
        <v>11</v>
      </c>
      <c r="H27" s="247">
        <v>26337626.900000002</v>
      </c>
      <c r="I27" s="248"/>
      <c r="J27" s="248"/>
      <c r="K27" s="248"/>
      <c r="L27" s="248"/>
      <c r="N27" s="238">
        <v>45108</v>
      </c>
      <c r="O27" s="242">
        <v>117</v>
      </c>
      <c r="P27" s="239">
        <v>449918.97</v>
      </c>
      <c r="Q27" s="242">
        <v>43</v>
      </c>
      <c r="R27" s="239">
        <v>5232379</v>
      </c>
      <c r="S27" s="240">
        <v>8</v>
      </c>
      <c r="T27" s="240">
        <v>23115779.039999999</v>
      </c>
    </row>
    <row r="28" spans="2:21" x14ac:dyDescent="0.25">
      <c r="B28" s="238">
        <v>45139</v>
      </c>
      <c r="C28" s="242">
        <v>97</v>
      </c>
      <c r="D28" s="239">
        <v>359012.86300000001</v>
      </c>
      <c r="E28" s="242">
        <v>69</v>
      </c>
      <c r="F28" s="239">
        <v>7660634.9699999997</v>
      </c>
      <c r="G28" s="247">
        <v>11</v>
      </c>
      <c r="H28" s="247">
        <v>30422711.700000003</v>
      </c>
      <c r="I28" s="248"/>
      <c r="J28" s="248"/>
      <c r="K28" s="248"/>
      <c r="L28" s="248"/>
      <c r="N28" s="238">
        <v>45139</v>
      </c>
      <c r="O28" s="242">
        <v>116</v>
      </c>
      <c r="P28" s="239">
        <v>578063.18999999994</v>
      </c>
      <c r="Q28" s="242">
        <v>42</v>
      </c>
      <c r="R28" s="239">
        <v>5104391</v>
      </c>
      <c r="S28" s="240">
        <v>8</v>
      </c>
      <c r="T28" s="240">
        <v>22157940.799000002</v>
      </c>
    </row>
    <row r="29" spans="2:21" x14ac:dyDescent="0.25">
      <c r="B29" s="238">
        <v>45170</v>
      </c>
      <c r="C29" s="242">
        <v>98</v>
      </c>
      <c r="D29" s="239">
        <v>346352.87300000002</v>
      </c>
      <c r="E29" s="242">
        <v>68</v>
      </c>
      <c r="F29" s="239">
        <v>7150690.3499999996</v>
      </c>
      <c r="G29" s="247">
        <v>11</v>
      </c>
      <c r="H29" s="247">
        <v>29504207.798000008</v>
      </c>
      <c r="I29" s="248"/>
      <c r="J29" s="248"/>
      <c r="K29" s="248"/>
      <c r="L29" s="248"/>
      <c r="N29" s="238">
        <v>45170</v>
      </c>
      <c r="O29" s="242">
        <v>118</v>
      </c>
      <c r="P29" s="239">
        <v>512421.08</v>
      </c>
      <c r="Q29" s="242">
        <v>39</v>
      </c>
      <c r="R29" s="239">
        <v>4669603</v>
      </c>
      <c r="S29" s="240">
        <v>8</v>
      </c>
      <c r="T29" s="240">
        <v>19829310.32</v>
      </c>
    </row>
    <row r="30" spans="2:21" x14ac:dyDescent="0.25">
      <c r="B30" s="238">
        <v>45200</v>
      </c>
      <c r="C30" s="239">
        <v>98</v>
      </c>
      <c r="D30" s="239">
        <v>322217.33600000001</v>
      </c>
      <c r="E30" s="239">
        <v>68</v>
      </c>
      <c r="F30" s="239">
        <v>6803054.0300000003</v>
      </c>
      <c r="G30" s="247">
        <v>11</v>
      </c>
      <c r="H30" s="247">
        <v>29653320.349999994</v>
      </c>
      <c r="I30" s="248"/>
      <c r="J30" s="248"/>
      <c r="K30" s="248"/>
      <c r="L30" s="248"/>
      <c r="N30" s="238">
        <v>45200</v>
      </c>
      <c r="O30" s="239">
        <v>119</v>
      </c>
      <c r="P30" s="239">
        <v>563633.46</v>
      </c>
      <c r="Q30" s="239">
        <v>38</v>
      </c>
      <c r="R30" s="239">
        <v>4706066</v>
      </c>
      <c r="S30" s="240">
        <v>8</v>
      </c>
      <c r="T30" s="240">
        <v>23266394.300000001</v>
      </c>
    </row>
    <row r="31" spans="2:21" x14ac:dyDescent="0.25">
      <c r="B31" s="238">
        <v>45231</v>
      </c>
      <c r="C31" s="239">
        <v>96</v>
      </c>
      <c r="D31" s="239">
        <v>391913.75400000002</v>
      </c>
      <c r="E31" s="239">
        <v>68</v>
      </c>
      <c r="F31" s="239">
        <v>7086490.75</v>
      </c>
      <c r="G31" s="247">
        <v>11</v>
      </c>
      <c r="H31" s="247">
        <v>28058870.20000001</v>
      </c>
      <c r="I31" s="248"/>
      <c r="J31" s="248"/>
      <c r="K31" s="248"/>
      <c r="L31" s="248"/>
      <c r="N31" s="238">
        <v>45231</v>
      </c>
      <c r="O31" s="239">
        <v>118</v>
      </c>
      <c r="P31" s="239">
        <v>594219.85</v>
      </c>
      <c r="Q31" s="239">
        <v>38</v>
      </c>
      <c r="R31" s="239">
        <v>4861022</v>
      </c>
      <c r="S31" s="239">
        <v>8</v>
      </c>
      <c r="T31" s="239">
        <v>21995648.510000002</v>
      </c>
    </row>
    <row r="32" spans="2:21" x14ac:dyDescent="0.25">
      <c r="B32" s="238">
        <v>45261</v>
      </c>
      <c r="C32" s="239">
        <v>96</v>
      </c>
      <c r="D32" s="239">
        <v>490044.54903370788</v>
      </c>
      <c r="E32" s="239">
        <v>68</v>
      </c>
      <c r="F32" s="239">
        <v>8120132.7593442621</v>
      </c>
      <c r="G32" s="242">
        <v>11</v>
      </c>
      <c r="H32" s="247">
        <v>25926966.699999996</v>
      </c>
      <c r="I32" s="248"/>
      <c r="J32" s="248"/>
      <c r="K32" s="248"/>
      <c r="L32" s="248"/>
      <c r="N32" s="238">
        <v>45261</v>
      </c>
      <c r="O32" s="239">
        <v>118</v>
      </c>
      <c r="P32" s="239">
        <v>672954.38298245613</v>
      </c>
      <c r="Q32" s="239">
        <v>35</v>
      </c>
      <c r="R32" s="239">
        <v>5498138.333333333</v>
      </c>
      <c r="S32" s="239">
        <v>8</v>
      </c>
      <c r="T32" s="239">
        <v>21973829.489999998</v>
      </c>
    </row>
    <row r="33" spans="1:22" x14ac:dyDescent="0.25">
      <c r="B33" s="238">
        <v>45292</v>
      </c>
      <c r="C33" s="239">
        <v>96</v>
      </c>
      <c r="D33" s="239">
        <v>532738.22502000001</v>
      </c>
      <c r="E33" s="239">
        <v>68</v>
      </c>
      <c r="F33" s="239">
        <v>7898521.3099999996</v>
      </c>
      <c r="G33" s="247">
        <v>11</v>
      </c>
      <c r="H33" s="247">
        <v>29468325.300000001</v>
      </c>
      <c r="I33" s="248"/>
      <c r="J33" s="248"/>
      <c r="K33" s="248"/>
      <c r="L33" s="248"/>
      <c r="N33" s="238">
        <v>45292</v>
      </c>
      <c r="O33" s="239">
        <v>122</v>
      </c>
      <c r="P33" s="239">
        <v>801581.25</v>
      </c>
      <c r="Q33" s="239">
        <v>32</v>
      </c>
      <c r="R33" s="239">
        <v>5346325</v>
      </c>
      <c r="S33" s="239">
        <v>8</v>
      </c>
      <c r="T33" s="239">
        <v>24557888.27</v>
      </c>
    </row>
    <row r="34" spans="1:22" x14ac:dyDescent="0.25">
      <c r="B34" s="238">
        <v>45323</v>
      </c>
      <c r="C34" s="239">
        <v>96</v>
      </c>
      <c r="D34" s="239">
        <v>679223.36199999996</v>
      </c>
      <c r="E34" s="239">
        <v>66</v>
      </c>
      <c r="F34" s="239">
        <v>7592379.9000000004</v>
      </c>
      <c r="G34" s="247">
        <v>11</v>
      </c>
      <c r="H34" s="247">
        <v>29226224.40000001</v>
      </c>
      <c r="I34" s="248"/>
      <c r="J34" s="248"/>
      <c r="K34" s="248"/>
      <c r="L34" s="248"/>
      <c r="N34" s="238">
        <v>45323</v>
      </c>
      <c r="O34" s="239">
        <v>123</v>
      </c>
      <c r="P34" s="239">
        <v>774182.53</v>
      </c>
      <c r="Q34" s="239">
        <v>32</v>
      </c>
      <c r="R34" s="239">
        <v>5085683</v>
      </c>
      <c r="S34" s="239">
        <v>8</v>
      </c>
      <c r="T34" s="239">
        <v>24300945.899999999</v>
      </c>
    </row>
    <row r="35" spans="1:22" x14ac:dyDescent="0.25">
      <c r="B35" s="243">
        <f>SUM(D23:D34,F23:F34,H23:H34)/10^6</f>
        <v>436.86111428106295</v>
      </c>
      <c r="N35" s="243">
        <f>SUM(P23:P34,R23:R34,T23:T34)/10^6</f>
        <v>344.55290302192822</v>
      </c>
    </row>
    <row r="37" spans="1:22" x14ac:dyDescent="0.25">
      <c r="B37" s="226" t="s">
        <v>804</v>
      </c>
      <c r="C37" s="226"/>
      <c r="D37" s="226"/>
      <c r="E37" s="226"/>
      <c r="F37" s="226"/>
      <c r="G37" s="226"/>
      <c r="H37" s="226"/>
      <c r="I37" s="226"/>
      <c r="J37" s="226"/>
      <c r="K37" s="226"/>
      <c r="L37" s="226"/>
      <c r="N37" s="226" t="s">
        <v>804</v>
      </c>
      <c r="O37" s="226"/>
      <c r="P37" s="226"/>
      <c r="Q37" s="226"/>
      <c r="R37" s="226"/>
      <c r="S37" s="226"/>
      <c r="T37" s="226"/>
      <c r="U37" s="226"/>
      <c r="V37" s="226"/>
    </row>
    <row r="38" spans="1:22" x14ac:dyDescent="0.25">
      <c r="B38" s="228" t="s">
        <v>805</v>
      </c>
      <c r="C38" s="226"/>
      <c r="D38" s="226"/>
      <c r="E38" s="226"/>
      <c r="F38" s="226"/>
      <c r="G38" s="226"/>
      <c r="H38" s="226"/>
      <c r="I38" s="226"/>
      <c r="J38" s="226"/>
      <c r="K38" s="226"/>
      <c r="L38" s="226"/>
      <c r="N38" s="228" t="s">
        <v>805</v>
      </c>
      <c r="O38" s="226"/>
      <c r="P38" s="226"/>
      <c r="Q38" s="226"/>
      <c r="R38" s="226"/>
      <c r="S38" s="226"/>
      <c r="T38" s="226"/>
      <c r="U38" s="226"/>
      <c r="V38" s="226"/>
    </row>
    <row r="39" spans="1:22" x14ac:dyDescent="0.25">
      <c r="B39" s="244" t="s">
        <v>439</v>
      </c>
      <c r="C39" s="249"/>
      <c r="D39" s="249"/>
      <c r="E39" s="249"/>
      <c r="F39" s="232" t="s">
        <v>433</v>
      </c>
      <c r="G39" s="233" t="s">
        <v>434</v>
      </c>
      <c r="H39" s="249"/>
      <c r="I39" s="249"/>
      <c r="J39" s="249"/>
      <c r="K39" s="232" t="s">
        <v>433</v>
      </c>
      <c r="L39" s="233" t="s">
        <v>434</v>
      </c>
      <c r="N39" s="244" t="s">
        <v>439</v>
      </c>
      <c r="O39" s="249"/>
      <c r="P39" s="249"/>
      <c r="Q39" s="249"/>
      <c r="R39" s="249"/>
      <c r="S39" s="249"/>
      <c r="T39" s="249"/>
      <c r="U39" s="249"/>
      <c r="V39" s="249"/>
    </row>
    <row r="40" spans="1:22" x14ac:dyDescent="0.25">
      <c r="B40" s="250" t="s">
        <v>124</v>
      </c>
      <c r="C40" s="251" t="s">
        <v>237</v>
      </c>
      <c r="D40" s="251" t="s">
        <v>239</v>
      </c>
      <c r="E40" s="251" t="s">
        <v>241</v>
      </c>
      <c r="F40" s="251" t="s">
        <v>435</v>
      </c>
      <c r="G40" s="251" t="s">
        <v>437</v>
      </c>
      <c r="H40" s="251" t="s">
        <v>238</v>
      </c>
      <c r="I40" s="251" t="s">
        <v>240</v>
      </c>
      <c r="J40" s="251" t="s">
        <v>242</v>
      </c>
      <c r="K40" s="251" t="s">
        <v>436</v>
      </c>
      <c r="L40" s="251" t="s">
        <v>438</v>
      </c>
      <c r="O40" s="252" t="s">
        <v>243</v>
      </c>
      <c r="P40" s="252" t="s">
        <v>245</v>
      </c>
      <c r="Q40" s="252" t="s">
        <v>247</v>
      </c>
      <c r="R40" s="253" t="s">
        <v>244</v>
      </c>
      <c r="S40" s="253" t="s">
        <v>246</v>
      </c>
      <c r="T40" s="253" t="s">
        <v>248</v>
      </c>
    </row>
    <row r="41" spans="1:22" x14ac:dyDescent="0.25">
      <c r="A41" s="227">
        <v>2019</v>
      </c>
      <c r="B41" s="254" t="s">
        <v>348</v>
      </c>
      <c r="C41" s="255">
        <v>22713.541666666668</v>
      </c>
      <c r="D41" s="255">
        <v>1772.25</v>
      </c>
      <c r="E41" s="255">
        <v>10</v>
      </c>
      <c r="F41" s="255">
        <v>0</v>
      </c>
      <c r="G41" s="255">
        <v>0</v>
      </c>
      <c r="H41" s="255">
        <v>557344513.38623464</v>
      </c>
      <c r="I41" s="255">
        <v>1242992567.8320742</v>
      </c>
      <c r="J41" s="255">
        <v>289294535.741</v>
      </c>
      <c r="K41" s="255">
        <v>0</v>
      </c>
      <c r="L41" s="255">
        <v>0</v>
      </c>
      <c r="N41" s="254" t="s">
        <v>348</v>
      </c>
      <c r="O41" s="255">
        <v>16220.458333333334</v>
      </c>
      <c r="P41" s="255">
        <v>981.08333333333337</v>
      </c>
      <c r="Q41" s="255">
        <v>3</v>
      </c>
      <c r="R41" s="255">
        <v>355231954.29268831</v>
      </c>
      <c r="S41" s="255">
        <v>555061867.20000005</v>
      </c>
      <c r="T41" s="255">
        <v>62388727.022666663</v>
      </c>
      <c r="U41" s="513">
        <f>S41/P41</f>
        <v>565764.24075426825</v>
      </c>
    </row>
    <row r="42" spans="1:22" x14ac:dyDescent="0.25">
      <c r="A42" s="227">
        <v>2020</v>
      </c>
      <c r="B42" s="254" t="s">
        <v>440</v>
      </c>
      <c r="C42" s="255">
        <v>23048.75</v>
      </c>
      <c r="D42" s="255">
        <v>1751.4166666666667</v>
      </c>
      <c r="E42" s="255">
        <v>10</v>
      </c>
      <c r="F42" s="255">
        <v>0</v>
      </c>
      <c r="G42" s="255">
        <v>0</v>
      </c>
      <c r="H42" s="255">
        <v>527691988.35007989</v>
      </c>
      <c r="I42" s="255">
        <v>1148654645.3130798</v>
      </c>
      <c r="J42" s="255">
        <v>269999572.97899997</v>
      </c>
      <c r="K42" s="255">
        <v>0</v>
      </c>
      <c r="L42" s="255">
        <v>0</v>
      </c>
      <c r="N42" s="254" t="s">
        <v>440</v>
      </c>
      <c r="O42" s="255">
        <v>16524.166666666668</v>
      </c>
      <c r="P42" s="255">
        <v>878.5</v>
      </c>
      <c r="Q42" s="255">
        <v>3</v>
      </c>
      <c r="R42" s="255">
        <v>363872150.745</v>
      </c>
      <c r="S42" s="255">
        <v>511154280.03000003</v>
      </c>
      <c r="T42" s="255">
        <v>60263968.100000009</v>
      </c>
      <c r="U42" s="513">
        <f t="shared" ref="U42:U50" si="0">S42/P42</f>
        <v>581848.92433693795</v>
      </c>
    </row>
    <row r="43" spans="1:22" x14ac:dyDescent="0.25">
      <c r="A43" s="227">
        <v>2021</v>
      </c>
      <c r="B43" s="254" t="s">
        <v>806</v>
      </c>
      <c r="C43" s="255">
        <v>23421.583333333332</v>
      </c>
      <c r="D43" s="255">
        <v>1673.4166666666667</v>
      </c>
      <c r="E43" s="255">
        <v>10</v>
      </c>
      <c r="F43" s="255">
        <v>2.7142857142857144</v>
      </c>
      <c r="G43" s="255">
        <v>2.875</v>
      </c>
      <c r="H43" s="255">
        <v>580916093.39952385</v>
      </c>
      <c r="I43" s="255">
        <v>1190145022.0411949</v>
      </c>
      <c r="J43" s="255">
        <v>279253091.76800001</v>
      </c>
      <c r="K43" s="255">
        <v>38901.370000000003</v>
      </c>
      <c r="L43" s="255">
        <v>87569.75</v>
      </c>
      <c r="M43" s="256"/>
      <c r="N43" s="254" t="s">
        <v>806</v>
      </c>
      <c r="O43" s="255">
        <v>16848.416666666668</v>
      </c>
      <c r="P43" s="255">
        <v>790.91666666666663</v>
      </c>
      <c r="Q43" s="255">
        <v>3</v>
      </c>
      <c r="R43" s="255">
        <v>399763959.94232112</v>
      </c>
      <c r="S43" s="255">
        <v>511727664.918854</v>
      </c>
      <c r="T43" s="255">
        <v>63232142.603666678</v>
      </c>
      <c r="U43" s="513">
        <f t="shared" si="0"/>
        <v>647005.79275379283</v>
      </c>
    </row>
    <row r="44" spans="1:22" x14ac:dyDescent="0.25">
      <c r="A44" s="227">
        <v>2022</v>
      </c>
      <c r="B44" s="254" t="s">
        <v>807</v>
      </c>
      <c r="C44" s="255">
        <v>23765.166666666668</v>
      </c>
      <c r="D44" s="255">
        <v>1590.375</v>
      </c>
      <c r="E44" s="255">
        <v>10</v>
      </c>
      <c r="F44" s="255">
        <v>4.916666666666667</v>
      </c>
      <c r="G44" s="255">
        <v>2.9166666666666665</v>
      </c>
      <c r="H44" s="255">
        <v>612468857.46998036</v>
      </c>
      <c r="I44" s="255">
        <v>1196634299.2936413</v>
      </c>
      <c r="J44" s="255">
        <v>285594158.50599998</v>
      </c>
      <c r="K44" s="255">
        <v>189126.39</v>
      </c>
      <c r="L44" s="255">
        <v>247554.31</v>
      </c>
      <c r="M44" s="256"/>
      <c r="N44" s="254" t="s">
        <v>807</v>
      </c>
      <c r="O44" s="255">
        <v>17165.333333333332</v>
      </c>
      <c r="P44" s="255">
        <v>710.66666666666663</v>
      </c>
      <c r="Q44" s="255">
        <v>3</v>
      </c>
      <c r="R44" s="255">
        <v>429904049.96390563</v>
      </c>
      <c r="S44" s="255">
        <v>504797085.23316246</v>
      </c>
      <c r="T44" s="255">
        <v>61039672.883000001</v>
      </c>
      <c r="U44" s="513">
        <f t="shared" si="0"/>
        <v>710314.84788906539</v>
      </c>
    </row>
    <row r="45" spans="1:22" x14ac:dyDescent="0.25">
      <c r="A45" s="227">
        <v>2023</v>
      </c>
      <c r="B45" s="254" t="s">
        <v>808</v>
      </c>
      <c r="C45" s="255">
        <v>24051.458333333332</v>
      </c>
      <c r="D45" s="255">
        <v>1572.2083333333333</v>
      </c>
      <c r="E45" s="255">
        <v>10</v>
      </c>
      <c r="F45" s="255">
        <v>11.083333333333334</v>
      </c>
      <c r="G45" s="255">
        <v>2.9166666666666665</v>
      </c>
      <c r="H45" s="255">
        <v>617908656.56310701</v>
      </c>
      <c r="I45" s="255">
        <v>1175301966.1329823</v>
      </c>
      <c r="J45" s="255">
        <v>283828835.19099998</v>
      </c>
      <c r="K45" s="255">
        <v>445047.02</v>
      </c>
      <c r="L45" s="255">
        <v>1016251.4700000001</v>
      </c>
      <c r="M45" s="256"/>
      <c r="N45" s="254" t="s">
        <v>808</v>
      </c>
      <c r="O45" s="255">
        <v>17598.416666666668</v>
      </c>
      <c r="P45" s="255">
        <v>631.80555555555566</v>
      </c>
      <c r="Q45" s="255">
        <v>3</v>
      </c>
      <c r="R45" s="255">
        <v>457007895.4288556</v>
      </c>
      <c r="S45" s="255">
        <v>494888605.30969363</v>
      </c>
      <c r="T45" s="255">
        <v>55616767.009000003</v>
      </c>
      <c r="U45" s="513">
        <f t="shared" si="0"/>
        <v>783292.58259612962</v>
      </c>
    </row>
    <row r="46" spans="1:22" x14ac:dyDescent="0.25">
      <c r="A46" s="227">
        <v>2024</v>
      </c>
      <c r="B46" s="254" t="s">
        <v>210</v>
      </c>
      <c r="C46" s="255">
        <v>24284.916666666668</v>
      </c>
      <c r="D46" s="255">
        <v>1559.625</v>
      </c>
      <c r="E46" s="255">
        <v>10</v>
      </c>
      <c r="F46" s="255">
        <v>17.653475639406668</v>
      </c>
      <c r="G46" s="255">
        <v>2.7890258207416667</v>
      </c>
      <c r="H46" s="257">
        <v>609924604.29243994</v>
      </c>
      <c r="I46" s="257">
        <v>1159462137.3499999</v>
      </c>
      <c r="J46" s="257">
        <v>284952440.55000001</v>
      </c>
      <c r="K46" s="255">
        <v>602987.37685543473</v>
      </c>
      <c r="L46" s="255">
        <v>2447813.9595027394</v>
      </c>
      <c r="M46" s="256"/>
      <c r="N46" s="254" t="s">
        <v>210</v>
      </c>
      <c r="O46" s="255">
        <v>17867</v>
      </c>
      <c r="P46" s="255">
        <v>608.91666666666674</v>
      </c>
      <c r="Q46" s="255">
        <v>3</v>
      </c>
      <c r="R46" s="257">
        <v>452091539</v>
      </c>
      <c r="S46" s="257">
        <v>489440756.41666669</v>
      </c>
      <c r="T46" s="257">
        <v>60013017</v>
      </c>
      <c r="U46" s="513">
        <f t="shared" si="0"/>
        <v>803789.39058437105</v>
      </c>
    </row>
    <row r="47" spans="1:22" x14ac:dyDescent="0.25">
      <c r="A47" s="227">
        <v>2025</v>
      </c>
      <c r="B47" s="254" t="s">
        <v>347</v>
      </c>
      <c r="C47" s="255">
        <v>24530.583333333332</v>
      </c>
      <c r="D47" s="255">
        <v>1547.25</v>
      </c>
      <c r="E47" s="255">
        <v>10</v>
      </c>
      <c r="F47" s="255">
        <v>17.131218804560792</v>
      </c>
      <c r="G47" s="255">
        <v>2.7279061342028079</v>
      </c>
      <c r="H47" s="257">
        <v>608524515</v>
      </c>
      <c r="I47" s="257">
        <v>1144925154</v>
      </c>
      <c r="J47" s="257">
        <v>286093360</v>
      </c>
      <c r="K47" s="255">
        <v>602642.6513553682</v>
      </c>
      <c r="L47" s="255">
        <v>2315283.0289986669</v>
      </c>
      <c r="M47" s="256"/>
      <c r="N47" s="254" t="s">
        <v>347</v>
      </c>
      <c r="O47" s="255">
        <v>18134.5</v>
      </c>
      <c r="P47" s="255">
        <v>584.91666666666674</v>
      </c>
      <c r="Q47" s="255">
        <v>3</v>
      </c>
      <c r="R47" s="257">
        <v>459010708</v>
      </c>
      <c r="S47" s="257">
        <v>483085697.99999994</v>
      </c>
      <c r="T47" s="257">
        <v>60169344</v>
      </c>
      <c r="U47" s="513">
        <f t="shared" si="0"/>
        <v>825905.16825758631</v>
      </c>
    </row>
    <row r="48" spans="1:22" x14ac:dyDescent="0.25">
      <c r="A48" s="227">
        <v>2026</v>
      </c>
      <c r="B48" s="254" t="s">
        <v>441</v>
      </c>
      <c r="C48" s="255">
        <v>24743.916666666668</v>
      </c>
      <c r="D48" s="255">
        <v>1535.25</v>
      </c>
      <c r="E48" s="255">
        <v>10</v>
      </c>
      <c r="F48" s="255">
        <v>17.157424160723895</v>
      </c>
      <c r="G48" s="255">
        <v>2.7269855366466476</v>
      </c>
      <c r="H48" s="257">
        <v>613786983</v>
      </c>
      <c r="I48" s="257">
        <v>1128682539</v>
      </c>
      <c r="J48" s="257">
        <v>287014030</v>
      </c>
      <c r="K48" s="255">
        <v>603576.89768540335</v>
      </c>
      <c r="L48" s="255">
        <v>2313167.5732291061</v>
      </c>
      <c r="M48" s="256"/>
      <c r="N48" s="254" t="s">
        <v>441</v>
      </c>
      <c r="O48" s="255">
        <v>18401.916666666668</v>
      </c>
      <c r="P48" s="255">
        <v>560.91666666666674</v>
      </c>
      <c r="Q48" s="255">
        <v>3</v>
      </c>
      <c r="R48" s="257">
        <v>464497593</v>
      </c>
      <c r="S48" s="257">
        <v>475916883.83333331</v>
      </c>
      <c r="T48" s="257">
        <v>60602688</v>
      </c>
      <c r="U48" s="513">
        <f t="shared" si="0"/>
        <v>848462.72559797938</v>
      </c>
    </row>
    <row r="49" spans="1:21" x14ac:dyDescent="0.25">
      <c r="A49" s="227">
        <v>2027</v>
      </c>
      <c r="B49" s="254" t="s">
        <v>809</v>
      </c>
      <c r="C49" s="255">
        <v>24958.083333333332</v>
      </c>
      <c r="D49" s="255">
        <v>1523.25</v>
      </c>
      <c r="E49" s="255">
        <v>10</v>
      </c>
      <c r="F49" s="255">
        <v>17.155402162123693</v>
      </c>
      <c r="G49" s="255">
        <v>2.7272946356786245</v>
      </c>
      <c r="H49" s="257">
        <v>619071629</v>
      </c>
      <c r="I49" s="257">
        <v>1108218345.25</v>
      </c>
      <c r="J49" s="257">
        <v>287562790</v>
      </c>
      <c r="K49" s="255">
        <v>603499.74907888414</v>
      </c>
      <c r="L49" s="255">
        <v>2313450.0168960448</v>
      </c>
      <c r="M49" s="256"/>
      <c r="N49" s="254" t="s">
        <v>809</v>
      </c>
      <c r="O49" s="255">
        <v>18671.583333333332</v>
      </c>
      <c r="P49" s="255">
        <v>536.91666666666674</v>
      </c>
      <c r="Q49" s="255">
        <v>3</v>
      </c>
      <c r="R49" s="257">
        <v>471064584</v>
      </c>
      <c r="S49" s="257">
        <v>467722025.08333331</v>
      </c>
      <c r="T49" s="257">
        <v>60877626</v>
      </c>
      <c r="U49" s="513">
        <f t="shared" si="0"/>
        <v>871125.91975787666</v>
      </c>
    </row>
    <row r="50" spans="1:21" x14ac:dyDescent="0.25">
      <c r="A50" s="227">
        <v>2028</v>
      </c>
      <c r="B50" s="254" t="s">
        <v>810</v>
      </c>
      <c r="C50" s="255">
        <v>25187.333333333332</v>
      </c>
      <c r="D50" s="255">
        <v>1511.25</v>
      </c>
      <c r="E50" s="255">
        <v>10</v>
      </c>
      <c r="F50" s="255">
        <v>17.155566330589675</v>
      </c>
      <c r="G50" s="255">
        <v>2.7272729268409539</v>
      </c>
      <c r="H50" s="257">
        <v>624768066</v>
      </c>
      <c r="I50" s="257">
        <v>1084863901.75</v>
      </c>
      <c r="J50" s="257">
        <v>287967900</v>
      </c>
      <c r="K50" s="255">
        <v>603505.44987944537</v>
      </c>
      <c r="L50" s="255">
        <v>2313432.4094721214</v>
      </c>
      <c r="M50" s="256"/>
      <c r="N50" s="254" t="s">
        <v>810</v>
      </c>
      <c r="O50" s="255">
        <v>18941.416666666668</v>
      </c>
      <c r="P50" s="255">
        <v>512.91666666666674</v>
      </c>
      <c r="Q50" s="255">
        <v>3</v>
      </c>
      <c r="R50" s="257">
        <v>477514084</v>
      </c>
      <c r="S50" s="257">
        <v>458446145.24999994</v>
      </c>
      <c r="T50" s="257">
        <v>61153890</v>
      </c>
      <c r="U50" s="513">
        <f t="shared" si="0"/>
        <v>893802.39528838312</v>
      </c>
    </row>
    <row r="52" spans="1:21" x14ac:dyDescent="0.25">
      <c r="A52" s="227">
        <v>2020</v>
      </c>
      <c r="B52" s="254" t="s">
        <v>440</v>
      </c>
      <c r="C52" s="258">
        <f t="shared" ref="C52:E60" si="1">(C42-C41)/C41</f>
        <v>1.4758083008484238E-2</v>
      </c>
      <c r="D52" s="258">
        <f t="shared" si="1"/>
        <v>-1.1755301641040066E-2</v>
      </c>
      <c r="E52" s="258">
        <f t="shared" si="1"/>
        <v>0</v>
      </c>
      <c r="F52" s="258">
        <f t="shared" ref="F52:G55" si="2">IFERROR((F42-F41)/F41,0)</f>
        <v>0</v>
      </c>
      <c r="G52" s="258">
        <f t="shared" si="2"/>
        <v>0</v>
      </c>
      <c r="H52" s="258">
        <f t="shared" ref="H52:J60" si="3">(H42-H41)/H41</f>
        <v>-5.3203224081270928E-2</v>
      </c>
      <c r="I52" s="258">
        <f t="shared" si="3"/>
        <v>-7.5895805783883982E-2</v>
      </c>
      <c r="J52" s="258">
        <f t="shared" si="3"/>
        <v>-6.6696602867309066E-2</v>
      </c>
      <c r="K52" s="258">
        <f t="shared" ref="K52:L60" si="4">IFERROR((K42-K41)/K41,0)</f>
        <v>0</v>
      </c>
      <c r="L52" s="258">
        <f t="shared" si="4"/>
        <v>0</v>
      </c>
      <c r="N52" s="254" t="s">
        <v>349</v>
      </c>
      <c r="O52" s="258">
        <f t="shared" ref="O52:T60" si="5">(O42-O41)/O41</f>
        <v>1.8723782466072973E-2</v>
      </c>
      <c r="P52" s="258">
        <f t="shared" si="5"/>
        <v>-0.10456128429457236</v>
      </c>
      <c r="Q52" s="258">
        <f t="shared" si="5"/>
        <v>0</v>
      </c>
      <c r="R52" s="258">
        <f t="shared" si="5"/>
        <v>2.4322689296111935E-2</v>
      </c>
      <c r="S52" s="258">
        <f t="shared" si="5"/>
        <v>-7.9103951765757352E-2</v>
      </c>
      <c r="T52" s="258">
        <f t="shared" si="5"/>
        <v>-3.4056776345103186E-2</v>
      </c>
    </row>
    <row r="53" spans="1:21" x14ac:dyDescent="0.25">
      <c r="A53" s="227">
        <v>2021</v>
      </c>
      <c r="B53" s="254" t="s">
        <v>806</v>
      </c>
      <c r="C53" s="258">
        <f t="shared" si="1"/>
        <v>1.617585913914343E-2</v>
      </c>
      <c r="D53" s="258">
        <f t="shared" si="1"/>
        <v>-4.4535376124090018E-2</v>
      </c>
      <c r="E53" s="258">
        <f t="shared" si="1"/>
        <v>0</v>
      </c>
      <c r="F53" s="258">
        <f t="shared" si="2"/>
        <v>0</v>
      </c>
      <c r="G53" s="258">
        <f t="shared" si="2"/>
        <v>0</v>
      </c>
      <c r="H53" s="258">
        <f t="shared" si="3"/>
        <v>0.10086206769190928</v>
      </c>
      <c r="I53" s="258">
        <f t="shared" si="3"/>
        <v>3.6120845284011695E-2</v>
      </c>
      <c r="J53" s="258">
        <f t="shared" si="3"/>
        <v>3.4272346014857416E-2</v>
      </c>
      <c r="K53" s="258">
        <f t="shared" si="4"/>
        <v>0</v>
      </c>
      <c r="L53" s="258">
        <f t="shared" si="4"/>
        <v>0</v>
      </c>
      <c r="N53" s="254" t="s">
        <v>348</v>
      </c>
      <c r="O53" s="258">
        <f t="shared" si="5"/>
        <v>1.9622774723889253E-2</v>
      </c>
      <c r="P53" s="258">
        <f t="shared" si="5"/>
        <v>-9.9696452286093765E-2</v>
      </c>
      <c r="Q53" s="258">
        <f t="shared" si="5"/>
        <v>0</v>
      </c>
      <c r="R53" s="258">
        <f t="shared" si="5"/>
        <v>9.8638516643374391E-2</v>
      </c>
      <c r="S53" s="258">
        <f t="shared" si="5"/>
        <v>1.1217452562860568E-3</v>
      </c>
      <c r="T53" s="258">
        <f t="shared" si="5"/>
        <v>4.9252888537664491E-2</v>
      </c>
    </row>
    <row r="54" spans="1:21" x14ac:dyDescent="0.25">
      <c r="A54" s="227">
        <v>2022</v>
      </c>
      <c r="B54" s="254" t="s">
        <v>807</v>
      </c>
      <c r="C54" s="258">
        <f t="shared" si="1"/>
        <v>1.4669517788080188E-2</v>
      </c>
      <c r="D54" s="258">
        <f t="shared" si="1"/>
        <v>-4.9624022708032511E-2</v>
      </c>
      <c r="E54" s="258">
        <f t="shared" si="1"/>
        <v>0</v>
      </c>
      <c r="F54" s="258">
        <f t="shared" si="2"/>
        <v>0.8114035087719299</v>
      </c>
      <c r="G54" s="258">
        <f t="shared" si="2"/>
        <v>1.4492753623188354E-2</v>
      </c>
      <c r="H54" s="258">
        <f t="shared" si="3"/>
        <v>5.4315527541696378E-2</v>
      </c>
      <c r="I54" s="258">
        <f t="shared" si="3"/>
        <v>5.4525096792967112E-3</v>
      </c>
      <c r="J54" s="258">
        <f t="shared" si="3"/>
        <v>2.2707239149452479E-2</v>
      </c>
      <c r="K54" s="258">
        <f t="shared" si="4"/>
        <v>3.8616897039872891</v>
      </c>
      <c r="L54" s="258">
        <f t="shared" si="4"/>
        <v>1.8269386403409853</v>
      </c>
      <c r="N54" s="254" t="s">
        <v>440</v>
      </c>
      <c r="O54" s="258">
        <f t="shared" si="5"/>
        <v>1.8809878277384971E-2</v>
      </c>
      <c r="P54" s="258">
        <f t="shared" si="5"/>
        <v>-0.10146454535876094</v>
      </c>
      <c r="Q54" s="258">
        <f t="shared" si="5"/>
        <v>0</v>
      </c>
      <c r="R54" s="258">
        <f t="shared" si="5"/>
        <v>7.5394715486441527E-2</v>
      </c>
      <c r="S54" s="258">
        <f t="shared" si="5"/>
        <v>-1.3543492292507843E-2</v>
      </c>
      <c r="T54" s="258">
        <f t="shared" si="5"/>
        <v>-3.4673342233693991E-2</v>
      </c>
    </row>
    <row r="55" spans="1:21" x14ac:dyDescent="0.25">
      <c r="A55" s="227">
        <v>2023</v>
      </c>
      <c r="B55" s="254" t="s">
        <v>808</v>
      </c>
      <c r="C55" s="258">
        <f t="shared" si="1"/>
        <v>1.2046692989038476E-2</v>
      </c>
      <c r="D55" s="258">
        <f t="shared" si="1"/>
        <v>-1.1422882443868108E-2</v>
      </c>
      <c r="E55" s="258">
        <f t="shared" si="1"/>
        <v>0</v>
      </c>
      <c r="F55" s="258">
        <f t="shared" si="2"/>
        <v>1.2542372881355932</v>
      </c>
      <c r="G55" s="258">
        <f t="shared" si="2"/>
        <v>0</v>
      </c>
      <c r="H55" s="258">
        <f t="shared" si="3"/>
        <v>8.8817562342641751E-3</v>
      </c>
      <c r="I55" s="258">
        <f t="shared" si="3"/>
        <v>-1.7826944433442439E-2</v>
      </c>
      <c r="J55" s="258">
        <f t="shared" si="3"/>
        <v>-6.1812304713610251E-3</v>
      </c>
      <c r="K55" s="258">
        <f t="shared" si="4"/>
        <v>1.3531725001465951</v>
      </c>
      <c r="L55" s="258">
        <f t="shared" si="4"/>
        <v>3.1051657311076513</v>
      </c>
      <c r="N55" s="254" t="s">
        <v>213</v>
      </c>
      <c r="O55" s="258">
        <f t="shared" si="5"/>
        <v>2.5230114960385415E-2</v>
      </c>
      <c r="P55" s="258">
        <f t="shared" si="5"/>
        <v>-0.1109677923702312</v>
      </c>
      <c r="Q55" s="258">
        <f t="shared" si="5"/>
        <v>0</v>
      </c>
      <c r="R55" s="258">
        <f t="shared" si="5"/>
        <v>6.3046266875656509E-2</v>
      </c>
      <c r="S55" s="258">
        <f t="shared" si="5"/>
        <v>-1.9628639335134368E-2</v>
      </c>
      <c r="T55" s="258">
        <f t="shared" si="5"/>
        <v>-8.8842315462511548E-2</v>
      </c>
    </row>
    <row r="56" spans="1:21" x14ac:dyDescent="0.25">
      <c r="A56" s="227">
        <v>2024</v>
      </c>
      <c r="B56" s="254" t="s">
        <v>210</v>
      </c>
      <c r="C56" s="258">
        <f t="shared" si="1"/>
        <v>9.7066186215320604E-3</v>
      </c>
      <c r="D56" s="258">
        <f t="shared" si="1"/>
        <v>-8.0036042721224974E-3</v>
      </c>
      <c r="E56" s="258">
        <f t="shared" si="1"/>
        <v>0</v>
      </c>
      <c r="F56" s="258">
        <f>IFERROR((F46-F45)/F45,0)</f>
        <v>0.59279479453293238</v>
      </c>
      <c r="G56" s="258">
        <f>IFERROR((G46-G45)/G45,0)</f>
        <v>-4.3762575745714218E-2</v>
      </c>
      <c r="H56" s="258">
        <f t="shared" si="3"/>
        <v>-1.2921088231835872E-2</v>
      </c>
      <c r="I56" s="258">
        <f t="shared" si="3"/>
        <v>-1.3477241797781623E-2</v>
      </c>
      <c r="J56" s="258">
        <f t="shared" si="3"/>
        <v>3.9587428044226278E-3</v>
      </c>
      <c r="K56" s="258">
        <f t="shared" si="4"/>
        <v>0.35488465208785064</v>
      </c>
      <c r="L56" s="258">
        <f t="shared" si="4"/>
        <v>1.4086695387537684</v>
      </c>
      <c r="N56" s="254" t="s">
        <v>212</v>
      </c>
      <c r="O56" s="258">
        <f t="shared" si="5"/>
        <v>1.5261789649636971E-2</v>
      </c>
      <c r="P56" s="258">
        <f t="shared" si="5"/>
        <v>-3.6227742360958486E-2</v>
      </c>
      <c r="Q56" s="258">
        <f t="shared" si="5"/>
        <v>0</v>
      </c>
      <c r="R56" s="258">
        <f t="shared" si="5"/>
        <v>-1.075770567211338E-2</v>
      </c>
      <c r="S56" s="258">
        <f t="shared" si="5"/>
        <v>-1.1008232629679902E-2</v>
      </c>
      <c r="T56" s="258">
        <f t="shared" si="5"/>
        <v>7.9045407121355826E-2</v>
      </c>
    </row>
    <row r="57" spans="1:21" x14ac:dyDescent="0.25">
      <c r="A57" s="227">
        <v>2025</v>
      </c>
      <c r="B57" s="254" t="s">
        <v>347</v>
      </c>
      <c r="C57" s="258">
        <f t="shared" si="1"/>
        <v>1.0116018516294307E-2</v>
      </c>
      <c r="D57" s="258">
        <f t="shared" si="1"/>
        <v>-7.93459966338062E-3</v>
      </c>
      <c r="E57" s="258">
        <f t="shared" si="1"/>
        <v>0</v>
      </c>
      <c r="F57" s="258">
        <f t="shared" ref="F57:G60" si="6">IFERROR((F47-F46)/F46,0)</f>
        <v>-2.9583796727261889E-2</v>
      </c>
      <c r="G57" s="258">
        <f>IFERROR((G47-G46)/G46,0)</f>
        <v>-2.1914349477985706E-2</v>
      </c>
      <c r="H57" s="258">
        <f t="shared" si="3"/>
        <v>-2.2955120724538571E-3</v>
      </c>
      <c r="I57" s="258">
        <f t="shared" si="3"/>
        <v>-1.2537695610505056E-2</v>
      </c>
      <c r="J57" s="258">
        <f t="shared" si="3"/>
        <v>4.003894291264346E-3</v>
      </c>
      <c r="K57" s="258">
        <f t="shared" si="4"/>
        <v>-5.7169604754293097E-4</v>
      </c>
      <c r="L57" s="258">
        <f t="shared" si="4"/>
        <v>-5.4142566672426132E-2</v>
      </c>
      <c r="N57" s="254" t="s">
        <v>211</v>
      </c>
      <c r="O57" s="258">
        <f t="shared" si="5"/>
        <v>1.4971735601947724E-2</v>
      </c>
      <c r="P57" s="258">
        <f t="shared" si="5"/>
        <v>-3.941426029834405E-2</v>
      </c>
      <c r="Q57" s="258">
        <f t="shared" si="5"/>
        <v>0</v>
      </c>
      <c r="R57" s="258">
        <f t="shared" si="5"/>
        <v>1.530479649166803E-2</v>
      </c>
      <c r="S57" s="258">
        <f t="shared" si="5"/>
        <v>-1.2984326158683463E-2</v>
      </c>
      <c r="T57" s="258">
        <f t="shared" si="5"/>
        <v>2.604884870227404E-3</v>
      </c>
    </row>
    <row r="58" spans="1:21" x14ac:dyDescent="0.25">
      <c r="A58" s="227">
        <v>2026</v>
      </c>
      <c r="B58" s="254" t="s">
        <v>441</v>
      </c>
      <c r="C58" s="258">
        <f t="shared" si="1"/>
        <v>8.6966269996298137E-3</v>
      </c>
      <c r="D58" s="258">
        <f t="shared" si="1"/>
        <v>-7.7556955889481341E-3</v>
      </c>
      <c r="E58" s="258">
        <f t="shared" si="1"/>
        <v>0</v>
      </c>
      <c r="F58" s="258">
        <f t="shared" si="6"/>
        <v>1.5296842835331084E-3</v>
      </c>
      <c r="G58" s="258">
        <f t="shared" si="6"/>
        <v>-3.3747405917593812E-4</v>
      </c>
      <c r="H58" s="258">
        <f t="shared" si="3"/>
        <v>8.6479145380034522E-3</v>
      </c>
      <c r="I58" s="258">
        <f t="shared" si="3"/>
        <v>-1.4186617302671298E-2</v>
      </c>
      <c r="J58" s="258">
        <f t="shared" si="3"/>
        <v>3.218075386300472E-3</v>
      </c>
      <c r="K58" s="258">
        <f t="shared" si="4"/>
        <v>1.5502492695032345E-3</v>
      </c>
      <c r="L58" s="258">
        <f t="shared" si="4"/>
        <v>-9.1369208129844738E-4</v>
      </c>
      <c r="N58" s="254" t="s">
        <v>210</v>
      </c>
      <c r="O58" s="258">
        <f t="shared" si="5"/>
        <v>1.4746293896532458E-2</v>
      </c>
      <c r="P58" s="258">
        <f t="shared" si="5"/>
        <v>-4.103148596666191E-2</v>
      </c>
      <c r="Q58" s="258">
        <f t="shared" si="5"/>
        <v>0</v>
      </c>
      <c r="R58" s="258">
        <f t="shared" si="5"/>
        <v>1.1953718953327773E-2</v>
      </c>
      <c r="S58" s="258">
        <f t="shared" si="5"/>
        <v>-1.4839632380643626E-2</v>
      </c>
      <c r="T58" s="258">
        <f t="shared" si="5"/>
        <v>7.2020728695330301E-3</v>
      </c>
    </row>
    <row r="59" spans="1:21" x14ac:dyDescent="0.25">
      <c r="A59" s="227">
        <v>2027</v>
      </c>
      <c r="B59" s="254" t="s">
        <v>809</v>
      </c>
      <c r="C59" s="258">
        <f t="shared" si="1"/>
        <v>8.6553260565727288E-3</v>
      </c>
      <c r="D59" s="258">
        <f t="shared" si="1"/>
        <v>-7.816316560820713E-3</v>
      </c>
      <c r="E59" s="258">
        <f t="shared" si="1"/>
        <v>0</v>
      </c>
      <c r="F59" s="258">
        <f t="shared" si="6"/>
        <v>-1.1784977635694636E-4</v>
      </c>
      <c r="G59" s="258">
        <f t="shared" si="6"/>
        <v>1.1334824766142786E-4</v>
      </c>
      <c r="H59" s="258">
        <f t="shared" si="3"/>
        <v>8.6099023706405313E-3</v>
      </c>
      <c r="I59" s="258">
        <f t="shared" si="3"/>
        <v>-1.813104486238535E-2</v>
      </c>
      <c r="J59" s="258">
        <f t="shared" si="3"/>
        <v>1.9119622828194147E-3</v>
      </c>
      <c r="K59" s="258">
        <f t="shared" si="4"/>
        <v>-1.2781901828095852E-4</v>
      </c>
      <c r="L59" s="258">
        <f t="shared" si="4"/>
        <v>1.2210255331584569E-4</v>
      </c>
      <c r="N59" s="254" t="s">
        <v>347</v>
      </c>
      <c r="O59" s="258">
        <f t="shared" si="5"/>
        <v>1.4654270614926754E-2</v>
      </c>
      <c r="P59" s="258">
        <f t="shared" si="5"/>
        <v>-4.2787104442133406E-2</v>
      </c>
      <c r="Q59" s="258">
        <f t="shared" si="5"/>
        <v>0</v>
      </c>
      <c r="R59" s="258">
        <f t="shared" si="5"/>
        <v>1.4137836447303183E-2</v>
      </c>
      <c r="S59" s="258">
        <f t="shared" si="5"/>
        <v>-1.7219096502720105E-2</v>
      </c>
      <c r="T59" s="258">
        <f t="shared" si="5"/>
        <v>4.5367294599209856E-3</v>
      </c>
    </row>
    <row r="60" spans="1:21" x14ac:dyDescent="0.25">
      <c r="A60" s="227">
        <v>2028</v>
      </c>
      <c r="B60" s="254" t="s">
        <v>810</v>
      </c>
      <c r="C60" s="258">
        <f t="shared" si="1"/>
        <v>9.1854008554342788E-3</v>
      </c>
      <c r="D60" s="258">
        <f t="shared" si="1"/>
        <v>-7.8778926637124574E-3</v>
      </c>
      <c r="E60" s="258">
        <f t="shared" si="1"/>
        <v>0</v>
      </c>
      <c r="F60" s="258">
        <f t="shared" si="6"/>
        <v>9.5694909644721322E-6</v>
      </c>
      <c r="G60" s="258">
        <f t="shared" si="6"/>
        <v>-7.9598432038154078E-6</v>
      </c>
      <c r="H60" s="258">
        <f t="shared" si="3"/>
        <v>9.2015798062036538E-3</v>
      </c>
      <c r="I60" s="258">
        <f t="shared" si="3"/>
        <v>-2.1073864730809463E-2</v>
      </c>
      <c r="J60" s="258">
        <f t="shared" si="3"/>
        <v>1.4087705853737195E-3</v>
      </c>
      <c r="K60" s="258">
        <f t="shared" si="4"/>
        <v>9.4462351805958085E-6</v>
      </c>
      <c r="L60" s="258">
        <f t="shared" si="4"/>
        <v>-7.6108944627504329E-6</v>
      </c>
      <c r="N60" s="254" t="s">
        <v>441</v>
      </c>
      <c r="O60" s="258">
        <f t="shared" si="5"/>
        <v>1.4451550707626246E-2</v>
      </c>
      <c r="P60" s="258">
        <f t="shared" si="5"/>
        <v>-4.4699674064876606E-2</v>
      </c>
      <c r="Q60" s="258">
        <f t="shared" si="5"/>
        <v>0</v>
      </c>
      <c r="R60" s="258">
        <f t="shared" si="5"/>
        <v>1.3691328575871032E-2</v>
      </c>
      <c r="S60" s="258">
        <f t="shared" si="5"/>
        <v>-1.9832035559327582E-2</v>
      </c>
      <c r="T60" s="258">
        <f t="shared" si="5"/>
        <v>4.5380218998684347E-3</v>
      </c>
    </row>
    <row r="62" spans="1:21" x14ac:dyDescent="0.25">
      <c r="B62" s="259" t="s">
        <v>272</v>
      </c>
      <c r="C62" s="260">
        <f t="shared" ref="C62:L62" si="7">LN(C50/C44)/($A50-$A44)</f>
        <v>9.6867165817047952E-3</v>
      </c>
      <c r="D62" s="260">
        <f t="shared" si="7"/>
        <v>-8.5054524223103344E-3</v>
      </c>
      <c r="E62" s="260">
        <f t="shared" si="7"/>
        <v>0</v>
      </c>
      <c r="F62" s="260">
        <f t="shared" si="7"/>
        <v>0.20828198236915896</v>
      </c>
      <c r="G62" s="260">
        <f t="shared" si="7"/>
        <v>-1.1189871610435788E-2</v>
      </c>
      <c r="H62" s="260">
        <f t="shared" si="7"/>
        <v>3.3137317140953747E-3</v>
      </c>
      <c r="I62" s="260">
        <f t="shared" si="7"/>
        <v>-1.6343053762118427E-2</v>
      </c>
      <c r="J62" s="260">
        <f t="shared" si="7"/>
        <v>1.3795397907966037E-3</v>
      </c>
      <c r="K62" s="260">
        <f t="shared" si="7"/>
        <v>0.19338992487226211</v>
      </c>
      <c r="L62" s="260">
        <f t="shared" si="7"/>
        <v>0.37247626665628658</v>
      </c>
      <c r="N62" s="259" t="s">
        <v>272</v>
      </c>
      <c r="O62" s="260">
        <f>LN(O50/O44)/($A50-$A44)</f>
        <v>1.6409839414167054E-2</v>
      </c>
      <c r="P62" s="260">
        <f t="shared" ref="P62:T62" si="8">LN(P50/P44)/($A50-$A44)</f>
        <v>-5.4348351297845286E-2</v>
      </c>
      <c r="Q62" s="260">
        <f t="shared" si="8"/>
        <v>0</v>
      </c>
      <c r="R62" s="260">
        <f t="shared" si="8"/>
        <v>1.7505268434055057E-2</v>
      </c>
      <c r="S62" s="260">
        <f t="shared" si="8"/>
        <v>-1.6052285145140194E-2</v>
      </c>
      <c r="T62" s="260">
        <f t="shared" si="8"/>
        <v>3.115743785769047E-4</v>
      </c>
    </row>
    <row r="65" spans="1:21" ht="30" x14ac:dyDescent="0.25">
      <c r="B65" s="250" t="s">
        <v>124</v>
      </c>
      <c r="C65" s="261" t="s">
        <v>252</v>
      </c>
      <c r="D65" s="261" t="s">
        <v>254</v>
      </c>
      <c r="E65" s="262" t="s">
        <v>274</v>
      </c>
      <c r="F65" s="251" t="s">
        <v>253</v>
      </c>
      <c r="G65" s="251" t="s">
        <v>255</v>
      </c>
      <c r="H65" s="263" t="s">
        <v>273</v>
      </c>
      <c r="I65" s="131"/>
      <c r="J65" s="131"/>
      <c r="K65" s="131"/>
      <c r="L65" s="131"/>
      <c r="N65" s="250" t="s">
        <v>124</v>
      </c>
      <c r="O65" s="252" t="s">
        <v>258</v>
      </c>
      <c r="P65" s="252" t="s">
        <v>260</v>
      </c>
      <c r="Q65" s="252" t="s">
        <v>262</v>
      </c>
      <c r="R65" s="253" t="s">
        <v>259</v>
      </c>
      <c r="S65" s="253" t="s">
        <v>261</v>
      </c>
      <c r="T65" s="253" t="s">
        <v>263</v>
      </c>
    </row>
    <row r="66" spans="1:21" x14ac:dyDescent="0.25">
      <c r="A66" s="227">
        <v>2019</v>
      </c>
      <c r="B66" s="254" t="s">
        <v>348</v>
      </c>
      <c r="C66" s="255">
        <v>125.08333333333333</v>
      </c>
      <c r="D66" s="255">
        <v>75.583333333333329</v>
      </c>
      <c r="E66" s="255">
        <v>12</v>
      </c>
      <c r="F66" s="255">
        <v>6099069.7300000004</v>
      </c>
      <c r="G66" s="255">
        <v>91124146.150000006</v>
      </c>
      <c r="H66" s="255">
        <v>341448188.98933333</v>
      </c>
      <c r="I66" s="264"/>
      <c r="J66" s="264"/>
      <c r="K66" s="264"/>
      <c r="L66" s="264"/>
      <c r="N66" s="254" t="s">
        <v>348</v>
      </c>
      <c r="O66" s="255">
        <v>121.33333333333333</v>
      </c>
      <c r="P66" s="255">
        <v>57.416666666666664</v>
      </c>
      <c r="Q66" s="255">
        <v>7.416666666666667</v>
      </c>
      <c r="R66" s="255">
        <v>5346402.5199999996</v>
      </c>
      <c r="S66" s="255">
        <v>66077309.999999993</v>
      </c>
      <c r="T66" s="255">
        <v>249292120.4246667</v>
      </c>
    </row>
    <row r="67" spans="1:21" x14ac:dyDescent="0.25">
      <c r="A67" s="227">
        <v>2020</v>
      </c>
      <c r="B67" s="254" t="s">
        <v>440</v>
      </c>
      <c r="C67" s="255">
        <v>118.33333333333333</v>
      </c>
      <c r="D67" s="255">
        <v>71.333333333333329</v>
      </c>
      <c r="E67" s="255">
        <v>12</v>
      </c>
      <c r="F67" s="255">
        <v>5842118.4440099997</v>
      </c>
      <c r="G67" s="255">
        <v>85559821.299999997</v>
      </c>
      <c r="H67" s="255">
        <v>293266572.97099996</v>
      </c>
      <c r="I67" s="264"/>
      <c r="J67" s="264"/>
      <c r="K67" s="264"/>
      <c r="L67" s="264"/>
      <c r="N67" s="254" t="s">
        <v>440</v>
      </c>
      <c r="O67" s="255">
        <v>119.54166666666667</v>
      </c>
      <c r="P67" s="255">
        <v>54.416666666666664</v>
      </c>
      <c r="Q67" s="255">
        <v>8.0833333333333339</v>
      </c>
      <c r="R67" s="255">
        <v>5057573.2098473283</v>
      </c>
      <c r="S67" s="255">
        <v>60018739.599999994</v>
      </c>
      <c r="T67" s="255">
        <v>270693164.60700005</v>
      </c>
    </row>
    <row r="68" spans="1:21" x14ac:dyDescent="0.25">
      <c r="A68" s="227">
        <v>2021</v>
      </c>
      <c r="B68" s="254" t="s">
        <v>806</v>
      </c>
      <c r="C68" s="255">
        <v>96.5</v>
      </c>
      <c r="D68" s="255">
        <v>70.416666666666671</v>
      </c>
      <c r="E68" s="255">
        <v>11.416666666666666</v>
      </c>
      <c r="F68" s="255">
        <v>5292386.4616469275</v>
      </c>
      <c r="G68" s="255">
        <v>91492005.980146408</v>
      </c>
      <c r="H68" s="255">
        <v>303454290.88766664</v>
      </c>
      <c r="I68" s="264"/>
      <c r="J68" s="264"/>
      <c r="K68" s="264"/>
      <c r="L68" s="264"/>
      <c r="M68" s="256"/>
      <c r="N68" s="254" t="s">
        <v>806</v>
      </c>
      <c r="O68" s="255">
        <v>114.5</v>
      </c>
      <c r="P68" s="255">
        <v>46.583333333333336</v>
      </c>
      <c r="Q68" s="255">
        <v>8</v>
      </c>
      <c r="R68" s="255">
        <v>5478416.0732927732</v>
      </c>
      <c r="S68" s="255">
        <v>59284937.137037031</v>
      </c>
      <c r="T68" s="255">
        <v>281585393.32033336</v>
      </c>
      <c r="U68" s="256"/>
    </row>
    <row r="69" spans="1:21" x14ac:dyDescent="0.25">
      <c r="A69" s="227">
        <v>2022</v>
      </c>
      <c r="B69" s="254" t="s">
        <v>807</v>
      </c>
      <c r="C69" s="255">
        <v>97.916666666666671</v>
      </c>
      <c r="D69" s="255">
        <v>67.666666666666671</v>
      </c>
      <c r="E69" s="255">
        <v>11</v>
      </c>
      <c r="F69" s="255">
        <v>5097825.1197936954</v>
      </c>
      <c r="G69" s="255">
        <v>94578563.857966274</v>
      </c>
      <c r="H69" s="255">
        <v>337897395.449</v>
      </c>
      <c r="I69" s="264"/>
      <c r="J69" s="264"/>
      <c r="K69" s="264"/>
      <c r="L69" s="264"/>
      <c r="M69" s="256"/>
      <c r="N69" s="254" t="s">
        <v>807</v>
      </c>
      <c r="O69" s="255">
        <v>115.83333333333333</v>
      </c>
      <c r="P69" s="255">
        <v>45.25</v>
      </c>
      <c r="Q69" s="255">
        <v>8</v>
      </c>
      <c r="R69" s="255">
        <v>5889201.6448634854</v>
      </c>
      <c r="S69" s="255">
        <v>57616569.229102984</v>
      </c>
      <c r="T69" s="255">
        <v>290907205.87299997</v>
      </c>
      <c r="U69" s="256"/>
    </row>
    <row r="70" spans="1:21" x14ac:dyDescent="0.25">
      <c r="A70" s="227">
        <v>2023</v>
      </c>
      <c r="B70" s="254" t="s">
        <v>808</v>
      </c>
      <c r="C70" s="255">
        <v>98.416666666666671</v>
      </c>
      <c r="D70" s="255">
        <v>68.5</v>
      </c>
      <c r="E70" s="255">
        <v>11</v>
      </c>
      <c r="F70" s="255">
        <v>5056586.129986383</v>
      </c>
      <c r="G70" s="255">
        <v>89533210.64010486</v>
      </c>
      <c r="H70" s="255">
        <v>342893243.15499997</v>
      </c>
      <c r="I70" s="264"/>
      <c r="J70" s="264"/>
      <c r="K70" s="264"/>
      <c r="L70" s="264"/>
      <c r="M70" s="256"/>
      <c r="N70" s="254" t="s">
        <v>808</v>
      </c>
      <c r="O70" s="255">
        <v>116.75</v>
      </c>
      <c r="P70" s="255">
        <v>41.583333333333336</v>
      </c>
      <c r="Q70" s="255">
        <v>8</v>
      </c>
      <c r="R70" s="255">
        <v>6178529.5983061614</v>
      </c>
      <c r="S70" s="255">
        <v>60860335.570861414</v>
      </c>
      <c r="T70" s="255">
        <v>283599257.86899996</v>
      </c>
      <c r="U70" s="256"/>
    </row>
    <row r="71" spans="1:21" x14ac:dyDescent="0.25">
      <c r="A71" s="227">
        <v>2024</v>
      </c>
      <c r="B71" s="254" t="s">
        <v>210</v>
      </c>
      <c r="C71" s="255">
        <v>97.026825780435743</v>
      </c>
      <c r="D71" s="255">
        <v>66.955555555555577</v>
      </c>
      <c r="E71" s="255">
        <v>11</v>
      </c>
      <c r="F71" s="257">
        <v>5085425.8257186282</v>
      </c>
      <c r="G71" s="257">
        <v>89323870.436666697</v>
      </c>
      <c r="H71" s="257">
        <v>339923222.70000005</v>
      </c>
      <c r="I71" s="243"/>
      <c r="J71" s="243"/>
      <c r="K71" s="243"/>
      <c r="L71" s="243"/>
      <c r="M71" s="256"/>
      <c r="N71" s="254" t="s">
        <v>210</v>
      </c>
      <c r="O71" s="255">
        <v>119.61388888888889</v>
      </c>
      <c r="P71" s="255">
        <v>34.230555555555561</v>
      </c>
      <c r="Q71" s="255">
        <v>8</v>
      </c>
      <c r="R71" s="255">
        <v>5999365.883333331</v>
      </c>
      <c r="S71" s="255">
        <v>55147090.008400001</v>
      </c>
      <c r="T71" s="255">
        <v>287343343</v>
      </c>
      <c r="U71" s="256"/>
    </row>
    <row r="72" spans="1:21" x14ac:dyDescent="0.25">
      <c r="A72" s="227">
        <v>2025</v>
      </c>
      <c r="B72" s="254" t="s">
        <v>347</v>
      </c>
      <c r="C72" s="255">
        <v>97.08192842906125</v>
      </c>
      <c r="D72" s="255">
        <v>65.186666666666724</v>
      </c>
      <c r="E72" s="255">
        <v>11</v>
      </c>
      <c r="F72" s="257">
        <v>4862651.1459870916</v>
      </c>
      <c r="G72" s="257">
        <v>86858927.226666749</v>
      </c>
      <c r="H72" s="257">
        <v>333173665</v>
      </c>
      <c r="I72" s="243"/>
      <c r="J72" s="243"/>
      <c r="K72" s="243"/>
      <c r="L72" s="243"/>
      <c r="M72" s="256"/>
      <c r="N72" s="254" t="s">
        <v>347</v>
      </c>
      <c r="O72" s="255">
        <v>117.49666666666666</v>
      </c>
      <c r="P72" s="255">
        <v>32.256666666666682</v>
      </c>
      <c r="Q72" s="255">
        <v>8</v>
      </c>
      <c r="R72" s="255">
        <v>6038872.7833333276</v>
      </c>
      <c r="S72" s="255">
        <v>52442748.789100006</v>
      </c>
      <c r="T72" s="255">
        <v>287287315</v>
      </c>
      <c r="U72" s="256"/>
    </row>
    <row r="73" spans="1:21" x14ac:dyDescent="0.25">
      <c r="A73" s="227">
        <v>2026</v>
      </c>
      <c r="B73" s="254" t="s">
        <v>441</v>
      </c>
      <c r="C73" s="255">
        <v>97.0728909058829</v>
      </c>
      <c r="D73" s="255">
        <v>63.266666666666765</v>
      </c>
      <c r="E73" s="255">
        <v>11</v>
      </c>
      <c r="F73" s="257">
        <v>4862041.9461693363</v>
      </c>
      <c r="G73" s="257">
        <v>84289405.2666668</v>
      </c>
      <c r="H73" s="257">
        <v>329558911</v>
      </c>
      <c r="I73" s="243"/>
      <c r="J73" s="243"/>
      <c r="K73" s="243"/>
      <c r="L73" s="243"/>
      <c r="M73" s="256"/>
      <c r="N73" s="254" t="s">
        <v>441</v>
      </c>
      <c r="O73" s="255">
        <v>115.81666666666666</v>
      </c>
      <c r="P73" s="255">
        <v>29.616666666666692</v>
      </c>
      <c r="Q73" s="255">
        <v>8</v>
      </c>
      <c r="R73" s="257">
        <v>6041058.8499999894</v>
      </c>
      <c r="S73" s="257">
        <v>50480553.410800003</v>
      </c>
      <c r="T73" s="257">
        <v>287249487</v>
      </c>
      <c r="U73" s="256"/>
    </row>
    <row r="74" spans="1:21" x14ac:dyDescent="0.25">
      <c r="A74" s="227">
        <v>2027</v>
      </c>
      <c r="B74" s="254" t="s">
        <v>809</v>
      </c>
      <c r="C74" s="255">
        <v>97.070688833426502</v>
      </c>
      <c r="D74" s="255">
        <v>61.346666666666806</v>
      </c>
      <c r="E74" s="255">
        <v>11</v>
      </c>
      <c r="F74" s="257">
        <v>4861888.5710220765</v>
      </c>
      <c r="G74" s="257">
        <v>81724920.920000196</v>
      </c>
      <c r="H74" s="257">
        <v>327403571</v>
      </c>
      <c r="I74" s="243"/>
      <c r="J74" s="243"/>
      <c r="K74" s="243"/>
      <c r="L74" s="243"/>
      <c r="M74" s="256"/>
      <c r="N74" s="254" t="s">
        <v>809</v>
      </c>
      <c r="O74" s="255">
        <v>114.13666666666664</v>
      </c>
      <c r="P74" s="255">
        <v>26.976666666666706</v>
      </c>
      <c r="Q74" s="255">
        <v>8</v>
      </c>
      <c r="R74" s="257">
        <v>6062466.0166666526</v>
      </c>
      <c r="S74" s="257">
        <v>47249927.603</v>
      </c>
      <c r="T74" s="257">
        <v>287244461</v>
      </c>
      <c r="U74" s="256"/>
    </row>
    <row r="75" spans="1:21" x14ac:dyDescent="0.25">
      <c r="A75" s="227">
        <v>2028</v>
      </c>
      <c r="B75" s="254" t="s">
        <v>810</v>
      </c>
      <c r="C75" s="255">
        <v>97.070499631140549</v>
      </c>
      <c r="D75" s="255">
        <v>59.426666666666847</v>
      </c>
      <c r="E75" s="255">
        <v>11</v>
      </c>
      <c r="F75" s="257">
        <v>4861873.185904773</v>
      </c>
      <c r="G75" s="257">
        <v>79156090.440000236</v>
      </c>
      <c r="H75" s="257">
        <v>326149846</v>
      </c>
      <c r="I75" s="243"/>
      <c r="J75" s="243"/>
      <c r="K75" s="243"/>
      <c r="L75" s="243"/>
      <c r="M75" s="256"/>
      <c r="N75" s="254" t="s">
        <v>810</v>
      </c>
      <c r="O75" s="255">
        <v>112.45666666666665</v>
      </c>
      <c r="P75" s="255">
        <v>24.336666666666719</v>
      </c>
      <c r="Q75" s="255">
        <v>8</v>
      </c>
      <c r="R75" s="257">
        <v>6068606.8333333153</v>
      </c>
      <c r="S75" s="257">
        <v>44548082.521800004</v>
      </c>
      <c r="T75" s="257">
        <v>287246960</v>
      </c>
      <c r="U75" s="256"/>
    </row>
    <row r="77" spans="1:21" x14ac:dyDescent="0.25">
      <c r="A77" s="227">
        <v>2020</v>
      </c>
      <c r="B77" s="254" t="s">
        <v>349</v>
      </c>
      <c r="C77" s="258">
        <f t="shared" ref="C77:H85" si="9">(C67-C66)/C66</f>
        <v>-5.3964023984010664E-2</v>
      </c>
      <c r="D77" s="258">
        <f t="shared" si="9"/>
        <v>-5.6229327453142228E-2</v>
      </c>
      <c r="E77" s="258">
        <f t="shared" si="9"/>
        <v>0</v>
      </c>
      <c r="F77" s="258">
        <f t="shared" si="9"/>
        <v>-4.2129586537781837E-2</v>
      </c>
      <c r="G77" s="258">
        <f t="shared" si="9"/>
        <v>-6.1063121961554959E-2</v>
      </c>
      <c r="H77" s="258">
        <f t="shared" si="9"/>
        <v>-0.14110959604427289</v>
      </c>
      <c r="I77" s="265"/>
      <c r="J77" s="265"/>
      <c r="K77" s="265"/>
      <c r="L77" s="265"/>
      <c r="N77" s="254" t="s">
        <v>349</v>
      </c>
      <c r="O77" s="258">
        <f t="shared" ref="O77:T85" si="10">(O67-O66)/O66</f>
        <v>-1.476648351648344E-2</v>
      </c>
      <c r="P77" s="258">
        <f t="shared" si="10"/>
        <v>-5.2249637155297533E-2</v>
      </c>
      <c r="Q77" s="258">
        <f t="shared" si="10"/>
        <v>8.9887640449438241E-2</v>
      </c>
      <c r="R77" s="258">
        <f t="shared" si="10"/>
        <v>-5.4023113499630647E-2</v>
      </c>
      <c r="S77" s="258">
        <f t="shared" si="10"/>
        <v>-9.1689119911207026E-2</v>
      </c>
      <c r="T77" s="258">
        <f t="shared" si="10"/>
        <v>8.5847254802425679E-2</v>
      </c>
    </row>
    <row r="78" spans="1:21" x14ac:dyDescent="0.25">
      <c r="A78" s="227">
        <v>2021</v>
      </c>
      <c r="B78" s="254" t="s">
        <v>348</v>
      </c>
      <c r="C78" s="258">
        <f t="shared" si="9"/>
        <v>-0.1845070422535211</v>
      </c>
      <c r="D78" s="258">
        <f t="shared" si="9"/>
        <v>-1.2850467289719494E-2</v>
      </c>
      <c r="E78" s="258">
        <f t="shared" si="9"/>
        <v>-4.861111111111116E-2</v>
      </c>
      <c r="F78" s="258">
        <f t="shared" si="9"/>
        <v>-9.4098054949009052E-2</v>
      </c>
      <c r="G78" s="258">
        <f t="shared" si="9"/>
        <v>6.9333766597598198E-2</v>
      </c>
      <c r="H78" s="258">
        <f t="shared" si="9"/>
        <v>3.4738762803608415E-2</v>
      </c>
      <c r="I78" s="265"/>
      <c r="J78" s="265"/>
      <c r="K78" s="265"/>
      <c r="L78" s="265"/>
      <c r="N78" s="254" t="s">
        <v>348</v>
      </c>
      <c r="O78" s="258">
        <f t="shared" si="10"/>
        <v>-4.2174973858487314E-2</v>
      </c>
      <c r="P78" s="258">
        <f t="shared" si="10"/>
        <v>-0.14395099540581921</v>
      </c>
      <c r="Q78" s="258">
        <f t="shared" si="10"/>
        <v>-1.0309278350515537E-2</v>
      </c>
      <c r="R78" s="258">
        <f t="shared" si="10"/>
        <v>8.321043432965923E-2</v>
      </c>
      <c r="S78" s="258">
        <f t="shared" si="10"/>
        <v>-1.2226222474071461E-2</v>
      </c>
      <c r="T78" s="258">
        <f t="shared" si="10"/>
        <v>4.0238285030754113E-2</v>
      </c>
    </row>
    <row r="79" spans="1:21" x14ac:dyDescent="0.25">
      <c r="A79" s="227">
        <v>2022</v>
      </c>
      <c r="B79" s="254" t="s">
        <v>440</v>
      </c>
      <c r="C79" s="258">
        <f t="shared" si="9"/>
        <v>1.4680483592400741E-2</v>
      </c>
      <c r="D79" s="258">
        <f t="shared" si="9"/>
        <v>-3.9053254437869819E-2</v>
      </c>
      <c r="E79" s="258">
        <f t="shared" si="9"/>
        <v>-3.6496350364963452E-2</v>
      </c>
      <c r="F79" s="258">
        <f t="shared" si="9"/>
        <v>-3.6762497082022796E-2</v>
      </c>
      <c r="G79" s="258">
        <f t="shared" si="9"/>
        <v>3.3735820356694805E-2</v>
      </c>
      <c r="H79" s="258">
        <f t="shared" si="9"/>
        <v>0.11350343559347981</v>
      </c>
      <c r="I79" s="265"/>
      <c r="J79" s="265"/>
      <c r="K79" s="265"/>
      <c r="L79" s="265"/>
      <c r="N79" s="254" t="s">
        <v>440</v>
      </c>
      <c r="O79" s="258">
        <f t="shared" si="10"/>
        <v>1.1644832605531254E-2</v>
      </c>
      <c r="P79" s="258">
        <f t="shared" si="10"/>
        <v>-2.8622540250447276E-2</v>
      </c>
      <c r="Q79" s="258">
        <f t="shared" si="10"/>
        <v>0</v>
      </c>
      <c r="R79" s="258">
        <f t="shared" si="10"/>
        <v>7.4982543508020125E-2</v>
      </c>
      <c r="S79" s="258">
        <f t="shared" si="10"/>
        <v>-2.8141514328970572E-2</v>
      </c>
      <c r="T79" s="258">
        <f t="shared" si="10"/>
        <v>3.3104744684189107E-2</v>
      </c>
    </row>
    <row r="80" spans="1:21" x14ac:dyDescent="0.25">
      <c r="A80" s="227">
        <v>2023</v>
      </c>
      <c r="B80" s="254" t="s">
        <v>213</v>
      </c>
      <c r="C80" s="258">
        <f t="shared" si="9"/>
        <v>5.106382978723404E-3</v>
      </c>
      <c r="D80" s="258">
        <f t="shared" si="9"/>
        <v>1.2315270935960521E-2</v>
      </c>
      <c r="E80" s="258">
        <f t="shared" si="9"/>
        <v>0</v>
      </c>
      <c r="F80" s="258">
        <f t="shared" si="9"/>
        <v>-8.0895261877836407E-3</v>
      </c>
      <c r="G80" s="258">
        <f t="shared" si="9"/>
        <v>-5.3345631526381526E-2</v>
      </c>
      <c r="H80" s="258">
        <f t="shared" si="9"/>
        <v>1.4785102736176642E-2</v>
      </c>
      <c r="I80" s="265"/>
      <c r="J80" s="265"/>
      <c r="K80" s="265"/>
      <c r="L80" s="265"/>
      <c r="N80" s="254" t="s">
        <v>213</v>
      </c>
      <c r="O80" s="258">
        <f t="shared" si="10"/>
        <v>7.9136690647482431E-3</v>
      </c>
      <c r="P80" s="258">
        <f t="shared" si="10"/>
        <v>-8.1031307550644513E-2</v>
      </c>
      <c r="Q80" s="258">
        <f t="shared" si="10"/>
        <v>0</v>
      </c>
      <c r="R80" s="258">
        <f t="shared" si="10"/>
        <v>4.912855271223826E-2</v>
      </c>
      <c r="S80" s="258">
        <f t="shared" si="10"/>
        <v>5.6299192839131346E-2</v>
      </c>
      <c r="T80" s="258">
        <f t="shared" si="10"/>
        <v>-2.5121234044612858E-2</v>
      </c>
    </row>
    <row r="81" spans="1:47" x14ac:dyDescent="0.25">
      <c r="A81" s="227">
        <v>2024</v>
      </c>
      <c r="B81" s="254" t="s">
        <v>212</v>
      </c>
      <c r="C81" s="258">
        <f t="shared" si="9"/>
        <v>-1.4122007311406551E-2</v>
      </c>
      <c r="D81" s="258">
        <f t="shared" si="9"/>
        <v>-2.2546634225466027E-2</v>
      </c>
      <c r="E81" s="258">
        <f t="shared" si="9"/>
        <v>0</v>
      </c>
      <c r="F81" s="258">
        <f t="shared" si="9"/>
        <v>5.703392563852736E-3</v>
      </c>
      <c r="G81" s="258">
        <f t="shared" si="9"/>
        <v>-2.3381290801649467E-3</v>
      </c>
      <c r="H81" s="258">
        <f t="shared" si="9"/>
        <v>-8.6616476535741147E-3</v>
      </c>
      <c r="I81" s="265"/>
      <c r="J81" s="265"/>
      <c r="K81" s="265"/>
      <c r="L81" s="265"/>
      <c r="N81" s="254" t="s">
        <v>212</v>
      </c>
      <c r="O81" s="258">
        <f t="shared" si="10"/>
        <v>2.4530097549369544E-2</v>
      </c>
      <c r="P81" s="258">
        <f t="shared" si="10"/>
        <v>-0.17682030728122902</v>
      </c>
      <c r="Q81" s="258">
        <f t="shared" si="10"/>
        <v>0</v>
      </c>
      <c r="R81" s="258">
        <f t="shared" si="10"/>
        <v>-2.899779180825612E-2</v>
      </c>
      <c r="S81" s="258">
        <f t="shared" si="10"/>
        <v>-9.3874697023471385E-2</v>
      </c>
      <c r="T81" s="258">
        <f t="shared" si="10"/>
        <v>1.3202027251881979E-2</v>
      </c>
    </row>
    <row r="82" spans="1:47" x14ac:dyDescent="0.25">
      <c r="A82" s="227">
        <v>2025</v>
      </c>
      <c r="B82" s="254" t="s">
        <v>211</v>
      </c>
      <c r="C82" s="258">
        <f t="shared" si="9"/>
        <v>5.6791148408997637E-4</v>
      </c>
      <c r="D82" s="258">
        <f t="shared" si="9"/>
        <v>-2.6418851642880301E-2</v>
      </c>
      <c r="E82" s="258">
        <f t="shared" si="9"/>
        <v>0</v>
      </c>
      <c r="F82" s="258">
        <f t="shared" si="9"/>
        <v>-4.3806494749150347E-2</v>
      </c>
      <c r="G82" s="258">
        <f t="shared" si="9"/>
        <v>-2.7595571015338698E-2</v>
      </c>
      <c r="H82" s="258">
        <f t="shared" si="9"/>
        <v>-1.9856124116465219E-2</v>
      </c>
      <c r="I82" s="265"/>
      <c r="J82" s="265"/>
      <c r="K82" s="265"/>
      <c r="L82" s="265"/>
      <c r="N82" s="254" t="s">
        <v>211</v>
      </c>
      <c r="O82" s="258">
        <f t="shared" si="10"/>
        <v>-1.7700471424258749E-2</v>
      </c>
      <c r="P82" s="258">
        <f t="shared" si="10"/>
        <v>-5.7664529741134181E-2</v>
      </c>
      <c r="Q82" s="258">
        <f t="shared" si="10"/>
        <v>0</v>
      </c>
      <c r="R82" s="258">
        <f t="shared" si="10"/>
        <v>6.5851792953234697E-3</v>
      </c>
      <c r="S82" s="258">
        <f t="shared" si="10"/>
        <v>-4.903869304596252E-2</v>
      </c>
      <c r="T82" s="258">
        <f t="shared" si="10"/>
        <v>-1.9498624681901888E-4</v>
      </c>
    </row>
    <row r="83" spans="1:47" x14ac:dyDescent="0.25">
      <c r="A83" s="227">
        <v>2026</v>
      </c>
      <c r="B83" s="254" t="s">
        <v>210</v>
      </c>
      <c r="C83" s="258">
        <f t="shared" si="9"/>
        <v>-9.3091714643405807E-5</v>
      </c>
      <c r="D83" s="258">
        <f t="shared" si="9"/>
        <v>-2.9453876048270978E-2</v>
      </c>
      <c r="E83" s="258">
        <f t="shared" si="9"/>
        <v>0</v>
      </c>
      <c r="F83" s="258">
        <f t="shared" si="9"/>
        <v>-1.2528141531559434E-4</v>
      </c>
      <c r="G83" s="258">
        <f t="shared" si="9"/>
        <v>-2.9582704300440337E-2</v>
      </c>
      <c r="H83" s="258">
        <f t="shared" si="9"/>
        <v>-1.0849458945081989E-2</v>
      </c>
      <c r="I83" s="265"/>
      <c r="J83" s="265"/>
      <c r="K83" s="265"/>
      <c r="L83" s="265"/>
      <c r="N83" s="254" t="s">
        <v>210</v>
      </c>
      <c r="O83" s="258">
        <f t="shared" si="10"/>
        <v>-1.4298277965332288E-2</v>
      </c>
      <c r="P83" s="258">
        <f t="shared" si="10"/>
        <v>-8.1843546553683644E-2</v>
      </c>
      <c r="Q83" s="258">
        <f t="shared" si="10"/>
        <v>0</v>
      </c>
      <c r="R83" s="258">
        <f t="shared" si="10"/>
        <v>3.6199912551479517E-4</v>
      </c>
      <c r="S83" s="258">
        <f t="shared" si="10"/>
        <v>-3.741595213078986E-2</v>
      </c>
      <c r="T83" s="258">
        <f t="shared" si="10"/>
        <v>-1.3167306046909868E-4</v>
      </c>
    </row>
    <row r="84" spans="1:47" x14ac:dyDescent="0.25">
      <c r="A84" s="227">
        <v>2027</v>
      </c>
      <c r="B84" s="254" t="s">
        <v>347</v>
      </c>
      <c r="C84" s="258">
        <f t="shared" si="9"/>
        <v>-2.2684731399765536E-5</v>
      </c>
      <c r="D84" s="258">
        <f t="shared" si="9"/>
        <v>-3.0347734457322806E-2</v>
      </c>
      <c r="E84" s="258">
        <f t="shared" si="9"/>
        <v>0</v>
      </c>
      <c r="F84" s="258">
        <f t="shared" si="9"/>
        <v>-3.1545418356712049E-5</v>
      </c>
      <c r="G84" s="258">
        <f t="shared" si="9"/>
        <v>-3.0424753129451237E-2</v>
      </c>
      <c r="H84" s="258">
        <f t="shared" si="9"/>
        <v>-6.5400750156016868E-3</v>
      </c>
      <c r="I84" s="265"/>
      <c r="J84" s="265"/>
      <c r="K84" s="265"/>
      <c r="L84" s="265"/>
      <c r="N84" s="254" t="s">
        <v>347</v>
      </c>
      <c r="O84" s="258">
        <f t="shared" si="10"/>
        <v>-1.4505684271118329E-2</v>
      </c>
      <c r="P84" s="258">
        <f t="shared" si="10"/>
        <v>-8.9138998311760864E-2</v>
      </c>
      <c r="Q84" s="258">
        <f t="shared" si="10"/>
        <v>0</v>
      </c>
      <c r="R84" s="258">
        <f t="shared" si="10"/>
        <v>3.5436116744109007E-3</v>
      </c>
      <c r="S84" s="258">
        <f t="shared" si="10"/>
        <v>-6.3997432466911697E-2</v>
      </c>
      <c r="T84" s="258">
        <f t="shared" si="10"/>
        <v>-1.7496985120812419E-5</v>
      </c>
    </row>
    <row r="85" spans="1:47" x14ac:dyDescent="0.25">
      <c r="A85" s="227">
        <v>2028</v>
      </c>
      <c r="B85" s="254" t="s">
        <v>441</v>
      </c>
      <c r="C85" s="258">
        <f t="shared" si="9"/>
        <v>-1.9491186085727411E-6</v>
      </c>
      <c r="D85" s="258">
        <f t="shared" si="9"/>
        <v>-3.1297544012170532E-2</v>
      </c>
      <c r="E85" s="258">
        <f t="shared" si="9"/>
        <v>0</v>
      </c>
      <c r="F85" s="258">
        <f t="shared" si="9"/>
        <v>-3.1644323144875681E-6</v>
      </c>
      <c r="G85" s="258">
        <f t="shared" si="9"/>
        <v>-3.1432645649355412E-2</v>
      </c>
      <c r="H85" s="258">
        <f t="shared" si="9"/>
        <v>-3.8292954355100789E-3</v>
      </c>
      <c r="I85" s="265"/>
      <c r="J85" s="265"/>
      <c r="K85" s="265"/>
      <c r="L85" s="265"/>
      <c r="N85" s="254" t="s">
        <v>441</v>
      </c>
      <c r="O85" s="258">
        <f t="shared" si="10"/>
        <v>-1.4719196285155162E-2</v>
      </c>
      <c r="P85" s="258">
        <f t="shared" si="10"/>
        <v>-9.786235017916653E-2</v>
      </c>
      <c r="Q85" s="258">
        <f t="shared" si="10"/>
        <v>0</v>
      </c>
      <c r="R85" s="258">
        <f t="shared" si="10"/>
        <v>1.0129238910008968E-3</v>
      </c>
      <c r="S85" s="258">
        <f t="shared" si="10"/>
        <v>-5.7181994095340159E-2</v>
      </c>
      <c r="T85" s="258">
        <f t="shared" si="10"/>
        <v>8.6999066624299507E-6</v>
      </c>
    </row>
    <row r="87" spans="1:47" x14ac:dyDescent="0.25">
      <c r="B87" s="259" t="s">
        <v>272</v>
      </c>
      <c r="C87" s="260">
        <f t="shared" ref="C87:H87" si="11">LN(C75/C69)/($A75-$A69)</f>
        <v>-1.4465436595480091E-3</v>
      </c>
      <c r="D87" s="260">
        <f t="shared" si="11"/>
        <v>-2.1641771827238209E-2</v>
      </c>
      <c r="E87" s="260">
        <f t="shared" si="11"/>
        <v>0</v>
      </c>
      <c r="F87" s="260">
        <f t="shared" si="11"/>
        <v>-7.8983681374031976E-3</v>
      </c>
      <c r="G87" s="260">
        <f t="shared" si="11"/>
        <v>-2.966818687413789E-2</v>
      </c>
      <c r="H87" s="260">
        <f t="shared" si="11"/>
        <v>-5.8975599285407835E-3</v>
      </c>
      <c r="I87" s="266"/>
      <c r="J87" s="266"/>
      <c r="K87" s="266"/>
      <c r="L87" s="266"/>
      <c r="N87" s="259" t="s">
        <v>272</v>
      </c>
      <c r="O87" s="260">
        <f t="shared" ref="O87:T87" si="12">LN(O75/O69)/($A75-$A69)</f>
        <v>-4.9307356800527107E-3</v>
      </c>
      <c r="P87" s="260">
        <f t="shared" si="12"/>
        <v>-0.10336975679100806</v>
      </c>
      <c r="Q87" s="260">
        <f t="shared" si="12"/>
        <v>0</v>
      </c>
      <c r="R87" s="260">
        <f t="shared" si="12"/>
        <v>5.0014362781003957E-3</v>
      </c>
      <c r="S87" s="260">
        <f t="shared" si="12"/>
        <v>-4.2873512434928006E-2</v>
      </c>
      <c r="T87" s="260">
        <f t="shared" si="12"/>
        <v>-2.1103337666299976E-3</v>
      </c>
    </row>
    <row r="89" spans="1:47" x14ac:dyDescent="0.25">
      <c r="C89" s="267"/>
      <c r="L89" s="268"/>
      <c r="Q89" s="266"/>
    </row>
    <row r="90" spans="1:47" x14ac:dyDescent="0.25">
      <c r="B90" s="269" t="s">
        <v>271</v>
      </c>
      <c r="C90" s="270">
        <v>2020</v>
      </c>
      <c r="D90" s="270">
        <f>C90+1</f>
        <v>2021</v>
      </c>
      <c r="E90" s="270">
        <f t="shared" ref="E90:AU90" si="13">D90+1</f>
        <v>2022</v>
      </c>
      <c r="F90" s="270">
        <f t="shared" si="13"/>
        <v>2023</v>
      </c>
      <c r="G90" s="270">
        <f t="shared" si="13"/>
        <v>2024</v>
      </c>
      <c r="H90" s="270">
        <f t="shared" si="13"/>
        <v>2025</v>
      </c>
      <c r="I90" s="270">
        <f t="shared" si="13"/>
        <v>2026</v>
      </c>
      <c r="J90" s="270">
        <f t="shared" si="13"/>
        <v>2027</v>
      </c>
      <c r="K90" s="270">
        <f t="shared" si="13"/>
        <v>2028</v>
      </c>
      <c r="L90" s="270">
        <f t="shared" si="13"/>
        <v>2029</v>
      </c>
      <c r="M90" s="270">
        <f t="shared" si="13"/>
        <v>2030</v>
      </c>
      <c r="N90" s="270">
        <f t="shared" si="13"/>
        <v>2031</v>
      </c>
      <c r="O90" s="270">
        <f t="shared" si="13"/>
        <v>2032</v>
      </c>
      <c r="P90" s="270">
        <f t="shared" si="13"/>
        <v>2033</v>
      </c>
      <c r="Q90" s="270">
        <f t="shared" si="13"/>
        <v>2034</v>
      </c>
      <c r="R90" s="270">
        <f>Q90+1</f>
        <v>2035</v>
      </c>
      <c r="S90" s="270">
        <f>R90+1</f>
        <v>2036</v>
      </c>
      <c r="T90" s="270">
        <f t="shared" si="13"/>
        <v>2037</v>
      </c>
      <c r="U90" s="270">
        <f t="shared" si="13"/>
        <v>2038</v>
      </c>
      <c r="V90" s="270">
        <f t="shared" si="13"/>
        <v>2039</v>
      </c>
      <c r="W90" s="270">
        <f>V90+1</f>
        <v>2040</v>
      </c>
      <c r="X90" s="270">
        <f t="shared" si="13"/>
        <v>2041</v>
      </c>
      <c r="Y90" s="270">
        <f>X90+1</f>
        <v>2042</v>
      </c>
      <c r="Z90" s="270">
        <f t="shared" si="13"/>
        <v>2043</v>
      </c>
      <c r="AA90" s="270">
        <f t="shared" si="13"/>
        <v>2044</v>
      </c>
      <c r="AB90" s="270">
        <f t="shared" si="13"/>
        <v>2045</v>
      </c>
      <c r="AC90" s="270">
        <f t="shared" si="13"/>
        <v>2046</v>
      </c>
      <c r="AD90" s="270">
        <f t="shared" si="13"/>
        <v>2047</v>
      </c>
      <c r="AE90" s="270">
        <f t="shared" si="13"/>
        <v>2048</v>
      </c>
      <c r="AF90" s="270">
        <f t="shared" si="13"/>
        <v>2049</v>
      </c>
      <c r="AG90" s="270">
        <f t="shared" si="13"/>
        <v>2050</v>
      </c>
      <c r="AH90" s="270">
        <f t="shared" si="13"/>
        <v>2051</v>
      </c>
      <c r="AI90" s="270">
        <f t="shared" si="13"/>
        <v>2052</v>
      </c>
      <c r="AJ90" s="270">
        <f t="shared" si="13"/>
        <v>2053</v>
      </c>
      <c r="AK90" s="270">
        <f t="shared" si="13"/>
        <v>2054</v>
      </c>
      <c r="AL90" s="270">
        <f t="shared" si="13"/>
        <v>2055</v>
      </c>
      <c r="AM90" s="270">
        <f t="shared" si="13"/>
        <v>2056</v>
      </c>
      <c r="AN90" s="270">
        <f t="shared" si="13"/>
        <v>2057</v>
      </c>
      <c r="AO90" s="270">
        <f t="shared" si="13"/>
        <v>2058</v>
      </c>
      <c r="AP90" s="270">
        <f t="shared" si="13"/>
        <v>2059</v>
      </c>
      <c r="AQ90" s="270">
        <f t="shared" si="13"/>
        <v>2060</v>
      </c>
      <c r="AR90" s="270">
        <f t="shared" si="13"/>
        <v>2061</v>
      </c>
      <c r="AS90" s="270">
        <f t="shared" si="13"/>
        <v>2062</v>
      </c>
      <c r="AT90" s="270">
        <f t="shared" si="13"/>
        <v>2063</v>
      </c>
      <c r="AU90" s="270">
        <f t="shared" si="13"/>
        <v>2064</v>
      </c>
    </row>
    <row r="91" spans="1:47" x14ac:dyDescent="0.25">
      <c r="B91" s="269" t="s">
        <v>13</v>
      </c>
      <c r="C91" s="270"/>
      <c r="D91" s="270"/>
      <c r="E91" s="270"/>
      <c r="F91" s="270"/>
      <c r="G91" s="270"/>
      <c r="H91" s="270"/>
      <c r="I91" s="270"/>
      <c r="J91" s="271"/>
      <c r="K91" s="271"/>
      <c r="L91" s="272"/>
      <c r="M91" s="270"/>
      <c r="N91" s="270"/>
      <c r="O91" s="270"/>
      <c r="P91" s="270"/>
      <c r="Q91" s="270"/>
      <c r="R91" s="270"/>
      <c r="S91" s="270"/>
      <c r="T91" s="270"/>
      <c r="U91" s="270"/>
      <c r="V91" s="270"/>
      <c r="W91" s="270"/>
      <c r="X91" s="270"/>
      <c r="Y91" s="270"/>
      <c r="Z91" s="270"/>
      <c r="AA91" s="270"/>
      <c r="AB91" s="270"/>
      <c r="AC91" s="270"/>
      <c r="AD91" s="270"/>
      <c r="AE91" s="270"/>
      <c r="AF91" s="270"/>
      <c r="AG91" s="270"/>
      <c r="AH91" s="270"/>
      <c r="AI91" s="270"/>
      <c r="AJ91" s="270"/>
      <c r="AK91" s="270"/>
      <c r="AL91" s="270"/>
      <c r="AM91" s="270"/>
      <c r="AN91" s="270"/>
      <c r="AO91" s="270"/>
      <c r="AP91" s="270"/>
      <c r="AQ91" s="270"/>
      <c r="AR91" s="270"/>
      <c r="AS91" s="270"/>
      <c r="AT91" s="270"/>
      <c r="AU91" s="270"/>
    </row>
    <row r="92" spans="1:47" x14ac:dyDescent="0.25">
      <c r="B92" s="269" t="s">
        <v>109</v>
      </c>
      <c r="L92" s="273"/>
      <c r="M92" s="273"/>
      <c r="N92" s="273"/>
      <c r="O92" s="273"/>
    </row>
    <row r="93" spans="1:47" x14ac:dyDescent="0.25">
      <c r="A93" s="227" t="s">
        <v>232</v>
      </c>
      <c r="B93" s="227" t="s">
        <v>442</v>
      </c>
      <c r="C93" s="274">
        <f>INDEX($C$42:$C$50, MATCH(C$90, $A$42:$A$50, 0), 0)+INDEX($F$42:$F$50, MATCH(C$90, $A$42:$A$50, 0), 0)</f>
        <v>23048.75</v>
      </c>
      <c r="D93" s="274">
        <f t="shared" ref="D93:K93" si="14">INDEX($C$42:$C$50, MATCH(D$90, $A$42:$A$50, 0), 0)+INDEX($F$42:$F$50, MATCH(D$90, $A$42:$A$50, 0), 0)</f>
        <v>23424.297619047618</v>
      </c>
      <c r="E93" s="274">
        <f t="shared" si="14"/>
        <v>23770.083333333336</v>
      </c>
      <c r="F93" s="274">
        <f t="shared" si="14"/>
        <v>24062.541666666664</v>
      </c>
      <c r="G93" s="274">
        <f t="shared" si="14"/>
        <v>24302.570142306075</v>
      </c>
      <c r="H93" s="274">
        <f t="shared" si="14"/>
        <v>24547.714552137892</v>
      </c>
      <c r="I93" s="274">
        <f t="shared" si="14"/>
        <v>24761.074090827391</v>
      </c>
      <c r="J93" s="274">
        <f t="shared" si="14"/>
        <v>24975.238735495455</v>
      </c>
      <c r="K93" s="274">
        <f t="shared" si="14"/>
        <v>25204.48889966392</v>
      </c>
      <c r="L93" s="275">
        <f>K93*K93/J93</f>
        <v>25435.843373558026</v>
      </c>
      <c r="M93" s="275">
        <f t="shared" ref="M93:AB95" si="15">L93*L93/K93</f>
        <v>25669.321472842981</v>
      </c>
      <c r="N93" s="275">
        <f t="shared" si="15"/>
        <v>25904.942690484389</v>
      </c>
      <c r="O93" s="275">
        <f t="shared" si="15"/>
        <v>26142.726698375689</v>
      </c>
      <c r="P93" s="275">
        <f t="shared" si="15"/>
        <v>26382.69334898056</v>
      </c>
      <c r="Q93" s="275">
        <f t="shared" si="15"/>
        <v>26624.862676990389</v>
      </c>
      <c r="R93" s="275">
        <f t="shared" si="15"/>
        <v>26869.254900996963</v>
      </c>
      <c r="S93" s="275">
        <f t="shared" si="15"/>
        <v>27115.890425180496</v>
      </c>
      <c r="T93" s="275">
        <f t="shared" si="15"/>
        <v>27364.789841013178</v>
      </c>
      <c r="U93" s="275">
        <f t="shared" si="15"/>
        <v>27615.973928978343</v>
      </c>
      <c r="V93" s="275">
        <f t="shared" si="15"/>
        <v>27869.463660305413</v>
      </c>
      <c r="W93" s="275">
        <f t="shared" si="15"/>
        <v>28125.280198720782</v>
      </c>
      <c r="X93" s="275">
        <f t="shared" si="15"/>
        <v>28383.444902214764</v>
      </c>
      <c r="Y93" s="275">
        <f t="shared" si="15"/>
        <v>28643.979324824759</v>
      </c>
      <c r="Z93" s="275">
        <f t="shared" si="15"/>
        <v>28906.905218434786</v>
      </c>
      <c r="AA93" s="275">
        <f t="shared" si="15"/>
        <v>29172.244534591544</v>
      </c>
      <c r="AB93" s="275">
        <f t="shared" si="15"/>
        <v>29440.019426337127</v>
      </c>
      <c r="AC93" s="275">
        <f t="shared" ref="AC93:AR95" si="16">AB93*AB93/AA93</f>
        <v>29710.252250058573</v>
      </c>
      <c r="AD93" s="275">
        <f t="shared" si="16"/>
        <v>29982.965567354393</v>
      </c>
      <c r="AE93" s="275">
        <f t="shared" si="16"/>
        <v>30258.182146918218</v>
      </c>
      <c r="AF93" s="275">
        <f t="shared" si="16"/>
        <v>30535.924966439747</v>
      </c>
      <c r="AG93" s="275">
        <f t="shared" si="16"/>
        <v>30816.217214523153</v>
      </c>
      <c r="AH93" s="275">
        <f t="shared" si="16"/>
        <v>31099.082292623072</v>
      </c>
      <c r="AI93" s="275">
        <f t="shared" si="16"/>
        <v>31384.54381699839</v>
      </c>
      <c r="AJ93" s="275">
        <f t="shared" si="16"/>
        <v>31672.625620683943</v>
      </c>
      <c r="AK93" s="275">
        <f t="shared" si="16"/>
        <v>31963.351755480333</v>
      </c>
      <c r="AL93" s="275">
        <f t="shared" si="16"/>
        <v>32256.746493961997</v>
      </c>
      <c r="AM93" s="275">
        <f t="shared" si="16"/>
        <v>32552.834331503709</v>
      </c>
      <c r="AN93" s="275">
        <f t="shared" si="16"/>
        <v>32851.639988325696</v>
      </c>
      <c r="AO93" s="275">
        <f t="shared" si="16"/>
        <v>33153.188411557501</v>
      </c>
      <c r="AP93" s="275">
        <f t="shared" si="16"/>
        <v>33457.504777320813</v>
      </c>
      <c r="AQ93" s="275">
        <f t="shared" si="16"/>
        <v>33764.614492831424</v>
      </c>
      <c r="AR93" s="275">
        <f t="shared" si="16"/>
        <v>34074.543198520434</v>
      </c>
      <c r="AS93" s="275">
        <f t="shared" ref="AQ93:AU95" si="17">AR93*AR93/AQ93</f>
        <v>34387.316770174977</v>
      </c>
      <c r="AT93" s="275">
        <f t="shared" si="17"/>
        <v>34702.961321098577</v>
      </c>
      <c r="AU93" s="275">
        <f t="shared" si="17"/>
        <v>35021.50320429133</v>
      </c>
    </row>
    <row r="94" spans="1:47" x14ac:dyDescent="0.25">
      <c r="A94" s="227" t="s">
        <v>233</v>
      </c>
      <c r="B94" s="227" t="s">
        <v>443</v>
      </c>
      <c r="C94" s="274">
        <f>INDEX($D$42:$D$50, MATCH(C$90, $A$42:$A$50, 0), 0)+INDEX($G$42:$G$50, MATCH(C$90, $A$42:$A$50, 0), 0)</f>
        <v>1751.4166666666667</v>
      </c>
      <c r="D94" s="274">
        <f t="shared" ref="D94:K94" si="18">INDEX($D$42:$D$50, MATCH(D$90, $A$42:$A$50, 0), 0)+INDEX($G$42:$G$50, MATCH(D$90, $A$42:$A$50, 0), 0)</f>
        <v>1676.2916666666667</v>
      </c>
      <c r="E94" s="274">
        <f t="shared" si="18"/>
        <v>1593.2916666666667</v>
      </c>
      <c r="F94" s="274">
        <f t="shared" si="18"/>
        <v>1575.125</v>
      </c>
      <c r="G94" s="274">
        <f t="shared" si="18"/>
        <v>1562.4140258207417</v>
      </c>
      <c r="H94" s="274">
        <f t="shared" si="18"/>
        <v>1549.9779061342028</v>
      </c>
      <c r="I94" s="274">
        <f t="shared" si="18"/>
        <v>1537.9769855366467</v>
      </c>
      <c r="J94" s="274">
        <f t="shared" si="18"/>
        <v>1525.9772946356786</v>
      </c>
      <c r="K94" s="274">
        <f t="shared" si="18"/>
        <v>1513.9772729268409</v>
      </c>
      <c r="L94" s="275">
        <f t="shared" ref="L94:AA95" si="19">K94*K94/J94</f>
        <v>1502.0716173147457</v>
      </c>
      <c r="M94" s="275">
        <f t="shared" si="19"/>
        <v>1490.2595857207177</v>
      </c>
      <c r="N94" s="275">
        <f t="shared" si="19"/>
        <v>1478.54044190166</v>
      </c>
      <c r="O94" s="275">
        <f t="shared" si="19"/>
        <v>1466.9134554041641</v>
      </c>
      <c r="P94" s="275">
        <f t="shared" si="19"/>
        <v>1455.3779015189809</v>
      </c>
      <c r="Q94" s="275">
        <f t="shared" si="19"/>
        <v>1443.9330612358497</v>
      </c>
      <c r="R94" s="275">
        <f t="shared" si="19"/>
        <v>1432.5782211986818</v>
      </c>
      <c r="S94" s="275">
        <f t="shared" si="19"/>
        <v>1421.312673661098</v>
      </c>
      <c r="T94" s="275">
        <f t="shared" si="19"/>
        <v>1410.1357164423139</v>
      </c>
      <c r="U94" s="275">
        <f t="shared" si="19"/>
        <v>1399.0466528833736</v>
      </c>
      <c r="V94" s="275">
        <f t="shared" si="19"/>
        <v>1388.0447918037269</v>
      </c>
      <c r="W94" s="275">
        <f t="shared" si="19"/>
        <v>1377.129447458148</v>
      </c>
      <c r="X94" s="275">
        <f t="shared" si="19"/>
        <v>1366.299939493993</v>
      </c>
      <c r="Y94" s="275">
        <f t="shared" si="19"/>
        <v>1355.5555929087934</v>
      </c>
      <c r="Z94" s="275">
        <f t="shared" si="19"/>
        <v>1344.8957380081838</v>
      </c>
      <c r="AA94" s="275">
        <f t="shared" si="19"/>
        <v>1334.3197103641592</v>
      </c>
      <c r="AB94" s="275">
        <f t="shared" si="15"/>
        <v>1323.8268507736618</v>
      </c>
      <c r="AC94" s="275">
        <f t="shared" si="16"/>
        <v>1313.4165052174928</v>
      </c>
      <c r="AD94" s="275">
        <f t="shared" si="16"/>
        <v>1303.0880248195472</v>
      </c>
      <c r="AE94" s="275">
        <f t="shared" si="16"/>
        <v>1292.8407658063695</v>
      </c>
      <c r="AF94" s="275">
        <f t="shared" si="16"/>
        <v>1282.6740894670277</v>
      </c>
      <c r="AG94" s="275">
        <f t="shared" si="16"/>
        <v>1272.5873621133017</v>
      </c>
      <c r="AH94" s="275">
        <f t="shared" si="16"/>
        <v>1262.5799550401862</v>
      </c>
      <c r="AI94" s="275">
        <f t="shared" si="16"/>
        <v>1252.6512444867035</v>
      </c>
      <c r="AJ94" s="275">
        <f t="shared" si="16"/>
        <v>1242.8006115970245</v>
      </c>
      <c r="AK94" s="275">
        <f t="shared" si="16"/>
        <v>1233.0274423818953</v>
      </c>
      <c r="AL94" s="275">
        <f t="shared" si="16"/>
        <v>1223.3311276803672</v>
      </c>
      <c r="AM94" s="275">
        <f t="shared" si="16"/>
        <v>1213.7110631218284</v>
      </c>
      <c r="AN94" s="275">
        <f t="shared" si="16"/>
        <v>1204.1666490883324</v>
      </c>
      <c r="AO94" s="275">
        <f t="shared" si="16"/>
        <v>1194.6972906772253</v>
      </c>
      <c r="AP94" s="275">
        <f t="shared" si="16"/>
        <v>1185.3023976640643</v>
      </c>
      <c r="AQ94" s="275">
        <f t="shared" si="17"/>
        <v>1175.9813844658302</v>
      </c>
      <c r="AR94" s="275">
        <f t="shared" si="17"/>
        <v>1166.7336701044269</v>
      </c>
      <c r="AS94" s="275">
        <f t="shared" si="17"/>
        <v>1157.5586781704699</v>
      </c>
      <c r="AT94" s="275">
        <f t="shared" si="17"/>
        <v>1148.4558367873585</v>
      </c>
      <c r="AU94" s="275">
        <f t="shared" si="17"/>
        <v>1139.4245785756307</v>
      </c>
    </row>
    <row r="95" spans="1:47" x14ac:dyDescent="0.25">
      <c r="A95" s="227" t="s">
        <v>234</v>
      </c>
      <c r="B95" s="227" t="s">
        <v>264</v>
      </c>
      <c r="C95" s="274">
        <f t="shared" ref="C95:K95" si="20">INDEX($E$42:$E$50, MATCH(C$90, $A$42:$A$50, 0), 0)</f>
        <v>10</v>
      </c>
      <c r="D95" s="274">
        <f t="shared" si="20"/>
        <v>10</v>
      </c>
      <c r="E95" s="274">
        <f t="shared" si="20"/>
        <v>10</v>
      </c>
      <c r="F95" s="274">
        <f t="shared" si="20"/>
        <v>10</v>
      </c>
      <c r="G95" s="274">
        <f t="shared" si="20"/>
        <v>10</v>
      </c>
      <c r="H95" s="274">
        <f t="shared" si="20"/>
        <v>10</v>
      </c>
      <c r="I95" s="274">
        <f t="shared" si="20"/>
        <v>10</v>
      </c>
      <c r="J95" s="274">
        <f t="shared" si="20"/>
        <v>10</v>
      </c>
      <c r="K95" s="274">
        <f t="shared" si="20"/>
        <v>10</v>
      </c>
      <c r="L95" s="275">
        <f t="shared" si="19"/>
        <v>10</v>
      </c>
      <c r="M95" s="275">
        <f t="shared" si="19"/>
        <v>10</v>
      </c>
      <c r="N95" s="275">
        <f t="shared" si="19"/>
        <v>10</v>
      </c>
      <c r="O95" s="275">
        <f t="shared" si="19"/>
        <v>10</v>
      </c>
      <c r="P95" s="275">
        <f t="shared" si="19"/>
        <v>10</v>
      </c>
      <c r="Q95" s="275">
        <f t="shared" si="19"/>
        <v>10</v>
      </c>
      <c r="R95" s="275">
        <f t="shared" si="19"/>
        <v>10</v>
      </c>
      <c r="S95" s="275">
        <f t="shared" si="19"/>
        <v>10</v>
      </c>
      <c r="T95" s="275">
        <f t="shared" si="19"/>
        <v>10</v>
      </c>
      <c r="U95" s="275">
        <f t="shared" si="19"/>
        <v>10</v>
      </c>
      <c r="V95" s="275">
        <f t="shared" si="19"/>
        <v>10</v>
      </c>
      <c r="W95" s="275">
        <f t="shared" si="19"/>
        <v>10</v>
      </c>
      <c r="X95" s="275">
        <f t="shared" si="19"/>
        <v>10</v>
      </c>
      <c r="Y95" s="275">
        <f t="shared" si="19"/>
        <v>10</v>
      </c>
      <c r="Z95" s="275">
        <f t="shared" si="19"/>
        <v>10</v>
      </c>
      <c r="AA95" s="275">
        <f t="shared" si="19"/>
        <v>10</v>
      </c>
      <c r="AB95" s="275">
        <f t="shared" si="15"/>
        <v>10</v>
      </c>
      <c r="AC95" s="275">
        <f t="shared" si="16"/>
        <v>10</v>
      </c>
      <c r="AD95" s="275">
        <f t="shared" si="16"/>
        <v>10</v>
      </c>
      <c r="AE95" s="275">
        <f t="shared" si="16"/>
        <v>10</v>
      </c>
      <c r="AF95" s="275">
        <f t="shared" si="16"/>
        <v>10</v>
      </c>
      <c r="AG95" s="275">
        <f t="shared" si="16"/>
        <v>10</v>
      </c>
      <c r="AH95" s="275">
        <f t="shared" si="16"/>
        <v>10</v>
      </c>
      <c r="AI95" s="275">
        <f t="shared" si="16"/>
        <v>10</v>
      </c>
      <c r="AJ95" s="275">
        <f t="shared" si="16"/>
        <v>10</v>
      </c>
      <c r="AK95" s="275">
        <f t="shared" si="16"/>
        <v>10</v>
      </c>
      <c r="AL95" s="275">
        <f t="shared" si="16"/>
        <v>10</v>
      </c>
      <c r="AM95" s="275">
        <f t="shared" si="16"/>
        <v>10</v>
      </c>
      <c r="AN95" s="275">
        <f t="shared" si="16"/>
        <v>10</v>
      </c>
      <c r="AO95" s="275">
        <f t="shared" si="16"/>
        <v>10</v>
      </c>
      <c r="AP95" s="275">
        <f t="shared" si="16"/>
        <v>10</v>
      </c>
      <c r="AQ95" s="275">
        <f t="shared" si="17"/>
        <v>10</v>
      </c>
      <c r="AR95" s="275">
        <f t="shared" si="17"/>
        <v>10</v>
      </c>
      <c r="AS95" s="275">
        <f t="shared" si="17"/>
        <v>10</v>
      </c>
      <c r="AT95" s="275">
        <f t="shared" si="17"/>
        <v>10</v>
      </c>
      <c r="AU95" s="275">
        <f t="shared" si="17"/>
        <v>10</v>
      </c>
    </row>
    <row r="96" spans="1:47" x14ac:dyDescent="0.25">
      <c r="B96" s="269" t="s">
        <v>120</v>
      </c>
      <c r="L96" s="273"/>
    </row>
    <row r="97" spans="1:47" x14ac:dyDescent="0.25">
      <c r="B97" s="227" t="s">
        <v>266</v>
      </c>
      <c r="C97" s="274">
        <f>INDEX($C$67:$C$75, MATCH(C$90, $A$67:$A$75, 0), 0)</f>
        <v>118.33333333333333</v>
      </c>
      <c r="D97" s="274">
        <f t="shared" ref="D97:K97" si="21">INDEX($C$67:$C$75, MATCH(D$90, $A$68:$A$75, 0), 0)</f>
        <v>118.33333333333333</v>
      </c>
      <c r="E97" s="274">
        <f t="shared" si="21"/>
        <v>96.5</v>
      </c>
      <c r="F97" s="274">
        <f t="shared" si="21"/>
        <v>97.916666666666671</v>
      </c>
      <c r="G97" s="274">
        <f t="shared" si="21"/>
        <v>98.416666666666671</v>
      </c>
      <c r="H97" s="274">
        <f t="shared" si="21"/>
        <v>97.026825780435743</v>
      </c>
      <c r="I97" s="274">
        <f t="shared" si="21"/>
        <v>97.08192842906125</v>
      </c>
      <c r="J97" s="274">
        <f t="shared" si="21"/>
        <v>97.0728909058829</v>
      </c>
      <c r="K97" s="274">
        <f t="shared" si="21"/>
        <v>97.070688833426502</v>
      </c>
      <c r="L97" s="275">
        <f>K97*K97/J97</f>
        <v>97.068486810923531</v>
      </c>
      <c r="M97" s="275">
        <f t="shared" ref="M97:AB99" si="22">L97*L97/K97</f>
        <v>97.066284838372837</v>
      </c>
      <c r="N97" s="275">
        <f t="shared" si="22"/>
        <v>97.064082915773312</v>
      </c>
      <c r="O97" s="275">
        <f t="shared" si="22"/>
        <v>97.061881043123805</v>
      </c>
      <c r="P97" s="275">
        <f t="shared" si="22"/>
        <v>97.059679220423192</v>
      </c>
      <c r="Q97" s="275">
        <f t="shared" si="22"/>
        <v>97.057477447670337</v>
      </c>
      <c r="R97" s="275">
        <f t="shared" si="22"/>
        <v>97.055275724864117</v>
      </c>
      <c r="S97" s="275">
        <f t="shared" si="22"/>
        <v>97.053074052003396</v>
      </c>
      <c r="T97" s="275">
        <f t="shared" si="22"/>
        <v>97.050872429087022</v>
      </c>
      <c r="U97" s="275">
        <f t="shared" si="22"/>
        <v>97.048670856113873</v>
      </c>
      <c r="V97" s="275">
        <f t="shared" si="22"/>
        <v>97.046469333082811</v>
      </c>
      <c r="W97" s="275">
        <f t="shared" si="22"/>
        <v>97.044267859992701</v>
      </c>
      <c r="X97" s="275">
        <f t="shared" si="22"/>
        <v>97.042066436842418</v>
      </c>
      <c r="Y97" s="275">
        <f t="shared" si="22"/>
        <v>97.039865063630828</v>
      </c>
      <c r="Z97" s="275">
        <f t="shared" si="22"/>
        <v>97.037663740356791</v>
      </c>
      <c r="AA97" s="275">
        <f t="shared" si="22"/>
        <v>97.035462467019187</v>
      </c>
      <c r="AB97" s="275">
        <f t="shared" si="22"/>
        <v>97.033261243616877</v>
      </c>
      <c r="AC97" s="275">
        <f t="shared" ref="AC97:AR99" si="23">AB97*AB97/AA97</f>
        <v>97.03106007014874</v>
      </c>
      <c r="AD97" s="275">
        <f t="shared" si="23"/>
        <v>97.028858946613624</v>
      </c>
      <c r="AE97" s="275">
        <f t="shared" si="23"/>
        <v>97.026657873010407</v>
      </c>
      <c r="AF97" s="275">
        <f t="shared" si="23"/>
        <v>97.024456849337952</v>
      </c>
      <c r="AG97" s="275">
        <f t="shared" si="23"/>
        <v>97.022255875595135</v>
      </c>
      <c r="AH97" s="275">
        <f t="shared" si="23"/>
        <v>97.020054951780821</v>
      </c>
      <c r="AI97" s="275">
        <f t="shared" si="23"/>
        <v>97.017854077893887</v>
      </c>
      <c r="AJ97" s="275">
        <f t="shared" si="23"/>
        <v>97.015653253933181</v>
      </c>
      <c r="AK97" s="275">
        <f t="shared" si="23"/>
        <v>97.01345247989758</v>
      </c>
      <c r="AL97" s="275">
        <f t="shared" si="23"/>
        <v>97.011251755785949</v>
      </c>
      <c r="AM97" s="275">
        <f t="shared" si="23"/>
        <v>97.00905108159715</v>
      </c>
      <c r="AN97" s="275">
        <f t="shared" si="23"/>
        <v>97.006850457330046</v>
      </c>
      <c r="AO97" s="275">
        <f t="shared" si="23"/>
        <v>97.004649882983514</v>
      </c>
      <c r="AP97" s="275">
        <f t="shared" si="23"/>
        <v>97.002449358556419</v>
      </c>
      <c r="AQ97" s="275">
        <f t="shared" si="23"/>
        <v>97.000248884047636</v>
      </c>
      <c r="AR97" s="275">
        <f t="shared" si="23"/>
        <v>96.998048459456029</v>
      </c>
      <c r="AS97" s="275">
        <f t="shared" ref="AQ97:AU99" si="24">AR97*AR97/AQ97</f>
        <v>96.995848084780462</v>
      </c>
      <c r="AT97" s="275">
        <f t="shared" si="24"/>
        <v>96.993647760019812</v>
      </c>
      <c r="AU97" s="275">
        <f t="shared" si="24"/>
        <v>96.991447485172941</v>
      </c>
    </row>
    <row r="98" spans="1:47" x14ac:dyDescent="0.25">
      <c r="B98" s="227" t="s">
        <v>265</v>
      </c>
      <c r="C98" s="274">
        <f>INDEX($D$67:$D$75, MATCH(C$90, $A$67:$A$75, 0), 0)</f>
        <v>71.333333333333329</v>
      </c>
      <c r="D98" s="274">
        <f t="shared" ref="D98:K98" si="25">INDEX($D$67:$D$75, MATCH(D$90, $A$68:$A$75, 0), 0)</f>
        <v>71.333333333333329</v>
      </c>
      <c r="E98" s="274">
        <f t="shared" si="25"/>
        <v>70.416666666666671</v>
      </c>
      <c r="F98" s="274">
        <f t="shared" si="25"/>
        <v>67.666666666666671</v>
      </c>
      <c r="G98" s="274">
        <f t="shared" si="25"/>
        <v>68.5</v>
      </c>
      <c r="H98" s="274">
        <f t="shared" si="25"/>
        <v>66.955555555555577</v>
      </c>
      <c r="I98" s="274">
        <f t="shared" si="25"/>
        <v>65.186666666666724</v>
      </c>
      <c r="J98" s="274">
        <f t="shared" si="25"/>
        <v>63.266666666666765</v>
      </c>
      <c r="K98" s="274">
        <f t="shared" si="25"/>
        <v>61.346666666666806</v>
      </c>
      <c r="L98" s="275">
        <f t="shared" ref="L98:AA99" si="26">K98*K98/J98</f>
        <v>59.484934316824905</v>
      </c>
      <c r="M98" s="275">
        <f t="shared" si="26"/>
        <v>57.679701325966612</v>
      </c>
      <c r="N98" s="275">
        <f t="shared" si="26"/>
        <v>55.92925306654849</v>
      </c>
      <c r="O98" s="275">
        <f t="shared" si="26"/>
        <v>54.231926946088471</v>
      </c>
      <c r="P98" s="275">
        <f t="shared" si="26"/>
        <v>52.586110828019656</v>
      </c>
      <c r="Q98" s="275">
        <f t="shared" si="26"/>
        <v>50.990241500467569</v>
      </c>
      <c r="R98" s="275">
        <f t="shared" si="26"/>
        <v>49.442803191496616</v>
      </c>
      <c r="S98" s="275">
        <f t="shared" si="26"/>
        <v>47.942326129415399</v>
      </c>
      <c r="T98" s="275">
        <f t="shared" si="26"/>
        <v>46.487385146773534</v>
      </c>
      <c r="U98" s="275">
        <f t="shared" si="26"/>
        <v>45.07659832672396</v>
      </c>
      <c r="V98" s="275">
        <f t="shared" si="26"/>
        <v>43.708625690465148</v>
      </c>
      <c r="W98" s="275">
        <f t="shared" si="26"/>
        <v>42.382167924516402</v>
      </c>
      <c r="X98" s="275">
        <f t="shared" si="26"/>
        <v>41.095965146617523</v>
      </c>
      <c r="Y98" s="275">
        <f t="shared" si="26"/>
        <v>39.848795709080591</v>
      </c>
      <c r="Z98" s="275">
        <f t="shared" si="26"/>
        <v>38.63947503845732</v>
      </c>
      <c r="AA98" s="275">
        <f t="shared" si="26"/>
        <v>37.466854510419878</v>
      </c>
      <c r="AB98" s="275">
        <f t="shared" si="22"/>
        <v>36.32982035878652</v>
      </c>
      <c r="AC98" s="275">
        <f t="shared" si="23"/>
        <v>35.227292617655834</v>
      </c>
      <c r="AD98" s="275">
        <f t="shared" si="23"/>
        <v>34.158224095644812</v>
      </c>
      <c r="AE98" s="275">
        <f t="shared" si="23"/>
        <v>33.121599381256466</v>
      </c>
      <c r="AF98" s="275">
        <f t="shared" si="23"/>
        <v>32.116433878432275</v>
      </c>
      <c r="AG98" s="275">
        <f t="shared" si="23"/>
        <v>31.141772871373455</v>
      </c>
      <c r="AH98" s="275">
        <f t="shared" si="23"/>
        <v>30.196690617742764</v>
      </c>
      <c r="AI98" s="275">
        <f t="shared" si="23"/>
        <v>29.280289469385583</v>
      </c>
      <c r="AJ98" s="275">
        <f t="shared" si="23"/>
        <v>28.391699019735128</v>
      </c>
      <c r="AK98" s="275">
        <f t="shared" si="23"/>
        <v>27.530075277091978</v>
      </c>
      <c r="AL98" s="275">
        <f t="shared" si="23"/>
        <v>26.694599862992686</v>
      </c>
      <c r="AM98" s="275">
        <f t="shared" si="23"/>
        <v>25.884479234906099</v>
      </c>
      <c r="AN98" s="275">
        <f t="shared" si="23"/>
        <v>25.098943932519084</v>
      </c>
      <c r="AO98" s="275">
        <f t="shared" si="23"/>
        <v>24.337247846895764</v>
      </c>
      <c r="AP98" s="275">
        <f t="shared" si="23"/>
        <v>23.598667511816121</v>
      </c>
      <c r="AQ98" s="275">
        <f t="shared" si="24"/>
        <v>22.882501416620876</v>
      </c>
      <c r="AR98" s="275">
        <f t="shared" si="24"/>
        <v>22.188069339909955</v>
      </c>
      <c r="AS98" s="275">
        <f t="shared" si="24"/>
        <v>21.514711703461703</v>
      </c>
      <c r="AT98" s="275">
        <f t="shared" si="24"/>
        <v>20.861788945759194</v>
      </c>
      <c r="AU98" s="275">
        <f t="shared" si="24"/>
        <v>20.228680914528585</v>
      </c>
    </row>
    <row r="99" spans="1:47" x14ac:dyDescent="0.25">
      <c r="B99" s="227" t="str">
        <f t="shared" ref="B99" si="27">B95</f>
        <v>Schedule 25</v>
      </c>
      <c r="C99" s="274">
        <f>INDEX($E$67:$E$75, MATCH(C$90, $A$67:$A$75, 0), 0)</f>
        <v>12</v>
      </c>
      <c r="D99" s="274">
        <f t="shared" ref="D99:K99" si="28">INDEX($E$67:$E$75, MATCH(D$90, $A$68:$A$75, 0), 0)</f>
        <v>12</v>
      </c>
      <c r="E99" s="274">
        <f t="shared" si="28"/>
        <v>11.416666666666666</v>
      </c>
      <c r="F99" s="274">
        <f t="shared" si="28"/>
        <v>11</v>
      </c>
      <c r="G99" s="274">
        <f t="shared" si="28"/>
        <v>11</v>
      </c>
      <c r="H99" s="274">
        <f t="shared" si="28"/>
        <v>11</v>
      </c>
      <c r="I99" s="274">
        <f t="shared" si="28"/>
        <v>11</v>
      </c>
      <c r="J99" s="274">
        <f t="shared" si="28"/>
        <v>11</v>
      </c>
      <c r="K99" s="274">
        <f t="shared" si="28"/>
        <v>11</v>
      </c>
      <c r="L99" s="275">
        <f t="shared" si="26"/>
        <v>11</v>
      </c>
      <c r="M99" s="275">
        <f t="shared" si="26"/>
        <v>11</v>
      </c>
      <c r="N99" s="275">
        <f t="shared" si="26"/>
        <v>11</v>
      </c>
      <c r="O99" s="275">
        <f t="shared" si="26"/>
        <v>11</v>
      </c>
      <c r="P99" s="275">
        <f t="shared" si="26"/>
        <v>11</v>
      </c>
      <c r="Q99" s="275">
        <f t="shared" si="26"/>
        <v>11</v>
      </c>
      <c r="R99" s="275">
        <f t="shared" si="26"/>
        <v>11</v>
      </c>
      <c r="S99" s="275">
        <f t="shared" si="26"/>
        <v>11</v>
      </c>
      <c r="T99" s="275">
        <f t="shared" si="26"/>
        <v>11</v>
      </c>
      <c r="U99" s="275">
        <f t="shared" si="26"/>
        <v>11</v>
      </c>
      <c r="V99" s="275">
        <f t="shared" si="26"/>
        <v>11</v>
      </c>
      <c r="W99" s="275">
        <f t="shared" si="26"/>
        <v>11</v>
      </c>
      <c r="X99" s="275">
        <f t="shared" si="26"/>
        <v>11</v>
      </c>
      <c r="Y99" s="275">
        <f t="shared" si="26"/>
        <v>11</v>
      </c>
      <c r="Z99" s="275">
        <f t="shared" si="26"/>
        <v>11</v>
      </c>
      <c r="AA99" s="275">
        <f t="shared" si="26"/>
        <v>11</v>
      </c>
      <c r="AB99" s="275">
        <f t="shared" si="22"/>
        <v>11</v>
      </c>
      <c r="AC99" s="275">
        <f t="shared" si="23"/>
        <v>11</v>
      </c>
      <c r="AD99" s="275">
        <f t="shared" si="23"/>
        <v>11</v>
      </c>
      <c r="AE99" s="275">
        <f t="shared" si="23"/>
        <v>11</v>
      </c>
      <c r="AF99" s="275">
        <f t="shared" si="23"/>
        <v>11</v>
      </c>
      <c r="AG99" s="275">
        <f t="shared" si="23"/>
        <v>11</v>
      </c>
      <c r="AH99" s="275">
        <f t="shared" si="23"/>
        <v>11</v>
      </c>
      <c r="AI99" s="275">
        <f t="shared" si="23"/>
        <v>11</v>
      </c>
      <c r="AJ99" s="275">
        <f t="shared" si="23"/>
        <v>11</v>
      </c>
      <c r="AK99" s="275">
        <f t="shared" si="23"/>
        <v>11</v>
      </c>
      <c r="AL99" s="275">
        <f t="shared" si="23"/>
        <v>11</v>
      </c>
      <c r="AM99" s="275">
        <f t="shared" si="23"/>
        <v>11</v>
      </c>
      <c r="AN99" s="275">
        <f t="shared" si="23"/>
        <v>11</v>
      </c>
      <c r="AO99" s="275">
        <f t="shared" si="23"/>
        <v>11</v>
      </c>
      <c r="AP99" s="275">
        <f t="shared" si="23"/>
        <v>11</v>
      </c>
      <c r="AQ99" s="275">
        <f t="shared" si="24"/>
        <v>11</v>
      </c>
      <c r="AR99" s="275">
        <f t="shared" si="24"/>
        <v>11</v>
      </c>
      <c r="AS99" s="275">
        <f t="shared" si="24"/>
        <v>11</v>
      </c>
      <c r="AT99" s="275">
        <f t="shared" si="24"/>
        <v>11</v>
      </c>
      <c r="AU99" s="275">
        <f t="shared" si="24"/>
        <v>11</v>
      </c>
    </row>
    <row r="100" spans="1:47" x14ac:dyDescent="0.25">
      <c r="B100" s="269" t="s">
        <v>123</v>
      </c>
    </row>
    <row r="101" spans="1:47" x14ac:dyDescent="0.25">
      <c r="A101" s="227" t="s">
        <v>232</v>
      </c>
      <c r="B101" s="360" t="str">
        <f>B93</f>
        <v>Schedule 11 + Schedule 13</v>
      </c>
      <c r="C101" s="361">
        <f>C93+C97</f>
        <v>23167.083333333332</v>
      </c>
      <c r="D101" s="361">
        <f t="shared" ref="D101:AU103" si="29">D93+D97</f>
        <v>23542.63095238095</v>
      </c>
      <c r="E101" s="361">
        <f t="shared" si="29"/>
        <v>23866.583333333336</v>
      </c>
      <c r="F101" s="361">
        <f t="shared" si="29"/>
        <v>24160.458333333332</v>
      </c>
      <c r="G101" s="361">
        <f t="shared" si="29"/>
        <v>24400.986808972742</v>
      </c>
      <c r="H101" s="361">
        <f t="shared" si="29"/>
        <v>24644.741377918326</v>
      </c>
      <c r="I101" s="361">
        <f t="shared" si="29"/>
        <v>24858.156019256454</v>
      </c>
      <c r="J101" s="362">
        <f t="shared" si="29"/>
        <v>25072.311626401337</v>
      </c>
      <c r="K101" s="362">
        <f t="shared" si="29"/>
        <v>25301.559588497348</v>
      </c>
      <c r="L101" s="363">
        <f>L93+L97</f>
        <v>25532.911860368949</v>
      </c>
      <c r="M101" s="363">
        <f t="shared" si="29"/>
        <v>25766.387757681354</v>
      </c>
      <c r="N101" s="363">
        <f t="shared" si="29"/>
        <v>26002.006773400164</v>
      </c>
      <c r="O101" s="363">
        <f t="shared" si="29"/>
        <v>26239.788579418811</v>
      </c>
      <c r="P101" s="363">
        <f t="shared" si="29"/>
        <v>26479.753028200983</v>
      </c>
      <c r="Q101" s="363">
        <f t="shared" si="29"/>
        <v>26721.920154438059</v>
      </c>
      <c r="R101" s="363">
        <f t="shared" si="29"/>
        <v>26966.310176721825</v>
      </c>
      <c r="S101" s="363">
        <f t="shared" si="29"/>
        <v>27212.9434992325</v>
      </c>
      <c r="T101" s="363">
        <f t="shared" si="29"/>
        <v>27461.840713442267</v>
      </c>
      <c r="U101" s="363">
        <f t="shared" si="29"/>
        <v>27713.022599834458</v>
      </c>
      <c r="V101" s="363">
        <f t="shared" si="29"/>
        <v>27966.510129638496</v>
      </c>
      <c r="W101" s="363">
        <f t="shared" si="29"/>
        <v>28222.324466580776</v>
      </c>
      <c r="X101" s="363">
        <f t="shared" si="29"/>
        <v>28480.486968651607</v>
      </c>
      <c r="Y101" s="363">
        <f t="shared" si="29"/>
        <v>28741.01918988839</v>
      </c>
      <c r="Z101" s="363">
        <f t="shared" si="29"/>
        <v>29003.942882175143</v>
      </c>
      <c r="AA101" s="363">
        <f t="shared" si="29"/>
        <v>29269.279997058562</v>
      </c>
      <c r="AB101" s="363">
        <f t="shared" si="29"/>
        <v>29537.052687580745</v>
      </c>
      <c r="AC101" s="363">
        <f t="shared" si="29"/>
        <v>29807.283310128721</v>
      </c>
      <c r="AD101" s="363">
        <f t="shared" si="29"/>
        <v>30079.994426301007</v>
      </c>
      <c r="AE101" s="363">
        <f t="shared" si="29"/>
        <v>30355.208804791229</v>
      </c>
      <c r="AF101" s="363">
        <f t="shared" si="29"/>
        <v>30632.949423289083</v>
      </c>
      <c r="AG101" s="363">
        <f t="shared" si="29"/>
        <v>30913.239470398748</v>
      </c>
      <c r="AH101" s="363">
        <f t="shared" si="29"/>
        <v>31196.102347574852</v>
      </c>
      <c r="AI101" s="363">
        <f t="shared" si="29"/>
        <v>31481.561671076284</v>
      </c>
      <c r="AJ101" s="363">
        <f t="shared" si="29"/>
        <v>31769.641273937876</v>
      </c>
      <c r="AK101" s="363">
        <f t="shared" si="29"/>
        <v>32060.365207960229</v>
      </c>
      <c r="AL101" s="363">
        <f t="shared" si="29"/>
        <v>32353.757745717783</v>
      </c>
      <c r="AM101" s="363">
        <f t="shared" si="29"/>
        <v>32649.843382585306</v>
      </c>
      <c r="AN101" s="363">
        <f t="shared" si="29"/>
        <v>32948.646838783025</v>
      </c>
      <c r="AO101" s="363">
        <f t="shared" si="29"/>
        <v>33250.193061440485</v>
      </c>
      <c r="AP101" s="363">
        <f t="shared" si="29"/>
        <v>33554.507226679372</v>
      </c>
      <c r="AQ101" s="363">
        <f t="shared" si="29"/>
        <v>33861.614741715472</v>
      </c>
      <c r="AR101" s="363">
        <f t="shared" si="29"/>
        <v>34171.54124697989</v>
      </c>
      <c r="AS101" s="363">
        <f t="shared" si="29"/>
        <v>34484.312618259755</v>
      </c>
      <c r="AT101" s="363">
        <f t="shared" si="29"/>
        <v>34799.954968858598</v>
      </c>
      <c r="AU101" s="363">
        <f t="shared" si="29"/>
        <v>35118.494651776506</v>
      </c>
    </row>
    <row r="102" spans="1:47" x14ac:dyDescent="0.25">
      <c r="A102" s="227" t="s">
        <v>233</v>
      </c>
      <c r="B102" s="360" t="str">
        <f>B94</f>
        <v>Schedule 21 + Schedule 23</v>
      </c>
      <c r="C102" s="361">
        <f t="shared" ref="C102:W103" si="30">C94+C98</f>
        <v>1822.75</v>
      </c>
      <c r="D102" s="361">
        <f t="shared" si="30"/>
        <v>1747.625</v>
      </c>
      <c r="E102" s="361">
        <f t="shared" si="30"/>
        <v>1663.7083333333335</v>
      </c>
      <c r="F102" s="361">
        <f t="shared" si="30"/>
        <v>1642.7916666666667</v>
      </c>
      <c r="G102" s="361">
        <f t="shared" si="30"/>
        <v>1630.9140258207417</v>
      </c>
      <c r="H102" s="361">
        <f t="shared" si="30"/>
        <v>1616.9334616897584</v>
      </c>
      <c r="I102" s="361">
        <f t="shared" si="30"/>
        <v>1603.1636522033134</v>
      </c>
      <c r="J102" s="362">
        <f t="shared" si="30"/>
        <v>1589.2439613023453</v>
      </c>
      <c r="K102" s="362">
        <f t="shared" si="30"/>
        <v>1575.3239395935077</v>
      </c>
      <c r="L102" s="363">
        <f>L94+L98</f>
        <v>1561.5565516315705</v>
      </c>
      <c r="M102" s="363">
        <f t="shared" si="30"/>
        <v>1547.9392870466843</v>
      </c>
      <c r="N102" s="363">
        <f t="shared" si="30"/>
        <v>1534.4696949682084</v>
      </c>
      <c r="O102" s="363">
        <f t="shared" si="30"/>
        <v>1521.1453823502525</v>
      </c>
      <c r="P102" s="363">
        <f t="shared" si="30"/>
        <v>1507.9640123470006</v>
      </c>
      <c r="Q102" s="363">
        <f t="shared" si="30"/>
        <v>1494.9233027363173</v>
      </c>
      <c r="R102" s="363">
        <f t="shared" si="30"/>
        <v>1482.0210243901784</v>
      </c>
      <c r="S102" s="363">
        <f t="shared" si="30"/>
        <v>1469.2549997905135</v>
      </c>
      <c r="T102" s="363">
        <f t="shared" si="30"/>
        <v>1456.6231015890874</v>
      </c>
      <c r="U102" s="363">
        <f t="shared" si="30"/>
        <v>1444.1232512100976</v>
      </c>
      <c r="V102" s="363">
        <f t="shared" si="30"/>
        <v>1431.753417494192</v>
      </c>
      <c r="W102" s="363">
        <f t="shared" si="30"/>
        <v>1419.5116153826643</v>
      </c>
      <c r="X102" s="363">
        <f t="shared" si="29"/>
        <v>1407.3959046406105</v>
      </c>
      <c r="Y102" s="363">
        <f t="shared" si="29"/>
        <v>1395.404388617874</v>
      </c>
      <c r="Z102" s="363">
        <f t="shared" si="29"/>
        <v>1383.535213046641</v>
      </c>
      <c r="AA102" s="363">
        <f t="shared" si="29"/>
        <v>1371.786564874579</v>
      </c>
      <c r="AB102" s="363">
        <f t="shared" si="29"/>
        <v>1360.1566711324483</v>
      </c>
      <c r="AC102" s="363">
        <f t="shared" si="29"/>
        <v>1348.6437978351487</v>
      </c>
      <c r="AD102" s="363">
        <f t="shared" si="29"/>
        <v>1337.2462489151919</v>
      </c>
      <c r="AE102" s="363">
        <f t="shared" si="29"/>
        <v>1325.9623651876259</v>
      </c>
      <c r="AF102" s="363">
        <f t="shared" si="29"/>
        <v>1314.7905233454599</v>
      </c>
      <c r="AG102" s="363">
        <f t="shared" si="29"/>
        <v>1303.7291349846751</v>
      </c>
      <c r="AH102" s="363">
        <f t="shared" si="29"/>
        <v>1292.7766456579288</v>
      </c>
      <c r="AI102" s="363">
        <f t="shared" si="29"/>
        <v>1281.931533956089</v>
      </c>
      <c r="AJ102" s="363">
        <f t="shared" si="29"/>
        <v>1271.1923106167596</v>
      </c>
      <c r="AK102" s="363">
        <f t="shared" si="29"/>
        <v>1260.5575176589873</v>
      </c>
      <c r="AL102" s="363">
        <f t="shared" si="29"/>
        <v>1250.0257275433598</v>
      </c>
      <c r="AM102" s="363">
        <f t="shared" si="29"/>
        <v>1239.5955423567345</v>
      </c>
      <c r="AN102" s="363">
        <f t="shared" si="29"/>
        <v>1229.2655930208514</v>
      </c>
      <c r="AO102" s="363">
        <f t="shared" si="29"/>
        <v>1219.034538524121</v>
      </c>
      <c r="AP102" s="363">
        <f t="shared" si="29"/>
        <v>1208.9010651758804</v>
      </c>
      <c r="AQ102" s="363">
        <f t="shared" si="29"/>
        <v>1198.8638858824511</v>
      </c>
      <c r="AR102" s="363">
        <f t="shared" si="29"/>
        <v>1188.9217394443369</v>
      </c>
      <c r="AS102" s="363">
        <f t="shared" si="29"/>
        <v>1179.0733898739315</v>
      </c>
      <c r="AT102" s="363">
        <f t="shared" si="29"/>
        <v>1169.3176257331177</v>
      </c>
      <c r="AU102" s="363">
        <f t="shared" si="29"/>
        <v>1159.6532594901594</v>
      </c>
    </row>
    <row r="103" spans="1:47" x14ac:dyDescent="0.25">
      <c r="A103" s="227" t="s">
        <v>234</v>
      </c>
      <c r="B103" s="360" t="str">
        <f t="shared" ref="B103" si="31">B95</f>
        <v>Schedule 25</v>
      </c>
      <c r="C103" s="361">
        <f t="shared" si="30"/>
        <v>22</v>
      </c>
      <c r="D103" s="361">
        <f t="shared" si="30"/>
        <v>22</v>
      </c>
      <c r="E103" s="361">
        <f t="shared" si="30"/>
        <v>21.416666666666664</v>
      </c>
      <c r="F103" s="361">
        <f t="shared" si="30"/>
        <v>21</v>
      </c>
      <c r="G103" s="361">
        <f t="shared" si="30"/>
        <v>21</v>
      </c>
      <c r="H103" s="361">
        <f t="shared" si="30"/>
        <v>21</v>
      </c>
      <c r="I103" s="361">
        <f t="shared" si="30"/>
        <v>21</v>
      </c>
      <c r="J103" s="362">
        <f t="shared" si="30"/>
        <v>21</v>
      </c>
      <c r="K103" s="362">
        <f t="shared" si="30"/>
        <v>21</v>
      </c>
      <c r="L103" s="363">
        <f>L95+L99</f>
        <v>21</v>
      </c>
      <c r="M103" s="363">
        <f t="shared" si="30"/>
        <v>21</v>
      </c>
      <c r="N103" s="363">
        <f t="shared" si="30"/>
        <v>21</v>
      </c>
      <c r="O103" s="363">
        <f t="shared" si="30"/>
        <v>21</v>
      </c>
      <c r="P103" s="363">
        <f t="shared" si="30"/>
        <v>21</v>
      </c>
      <c r="Q103" s="363">
        <f t="shared" si="30"/>
        <v>21</v>
      </c>
      <c r="R103" s="363">
        <f t="shared" si="30"/>
        <v>21</v>
      </c>
      <c r="S103" s="363">
        <f t="shared" si="30"/>
        <v>21</v>
      </c>
      <c r="T103" s="363">
        <f t="shared" si="30"/>
        <v>21</v>
      </c>
      <c r="U103" s="363">
        <f t="shared" si="30"/>
        <v>21</v>
      </c>
      <c r="V103" s="363">
        <f t="shared" si="30"/>
        <v>21</v>
      </c>
      <c r="W103" s="363">
        <f t="shared" si="30"/>
        <v>21</v>
      </c>
      <c r="X103" s="363">
        <f t="shared" si="29"/>
        <v>21</v>
      </c>
      <c r="Y103" s="363">
        <f t="shared" si="29"/>
        <v>21</v>
      </c>
      <c r="Z103" s="363">
        <f t="shared" si="29"/>
        <v>21</v>
      </c>
      <c r="AA103" s="363">
        <f t="shared" si="29"/>
        <v>21</v>
      </c>
      <c r="AB103" s="363">
        <f t="shared" si="29"/>
        <v>21</v>
      </c>
      <c r="AC103" s="363">
        <f t="shared" si="29"/>
        <v>21</v>
      </c>
      <c r="AD103" s="363">
        <f t="shared" si="29"/>
        <v>21</v>
      </c>
      <c r="AE103" s="363">
        <f t="shared" si="29"/>
        <v>21</v>
      </c>
      <c r="AF103" s="363">
        <f t="shared" si="29"/>
        <v>21</v>
      </c>
      <c r="AG103" s="363">
        <f t="shared" si="29"/>
        <v>21</v>
      </c>
      <c r="AH103" s="363">
        <f t="shared" si="29"/>
        <v>21</v>
      </c>
      <c r="AI103" s="363">
        <f t="shared" si="29"/>
        <v>21</v>
      </c>
      <c r="AJ103" s="363">
        <f t="shared" si="29"/>
        <v>21</v>
      </c>
      <c r="AK103" s="363">
        <f t="shared" si="29"/>
        <v>21</v>
      </c>
      <c r="AL103" s="363">
        <f t="shared" si="29"/>
        <v>21</v>
      </c>
      <c r="AM103" s="363">
        <f t="shared" si="29"/>
        <v>21</v>
      </c>
      <c r="AN103" s="363">
        <f t="shared" si="29"/>
        <v>21</v>
      </c>
      <c r="AO103" s="363">
        <f t="shared" si="29"/>
        <v>21</v>
      </c>
      <c r="AP103" s="363">
        <f t="shared" si="29"/>
        <v>21</v>
      </c>
      <c r="AQ103" s="363">
        <f t="shared" si="29"/>
        <v>21</v>
      </c>
      <c r="AR103" s="363">
        <f t="shared" si="29"/>
        <v>21</v>
      </c>
      <c r="AS103" s="363">
        <f t="shared" si="29"/>
        <v>21</v>
      </c>
      <c r="AT103" s="363">
        <f t="shared" si="29"/>
        <v>21</v>
      </c>
      <c r="AU103" s="363">
        <f t="shared" si="29"/>
        <v>21</v>
      </c>
    </row>
    <row r="104" spans="1:47" x14ac:dyDescent="0.25">
      <c r="C104" s="277">
        <f>SUM(C101:C103)</f>
        <v>25011.833333333332</v>
      </c>
      <c r="D104" s="277">
        <f t="shared" ref="D104:AU104" si="32">SUM(D101:D103)</f>
        <v>25312.25595238095</v>
      </c>
      <c r="E104" s="277">
        <f t="shared" si="32"/>
        <v>25551.708333333336</v>
      </c>
      <c r="F104" s="277">
        <f t="shared" si="32"/>
        <v>25824.25</v>
      </c>
      <c r="G104" s="277">
        <f t="shared" si="32"/>
        <v>26052.900834793483</v>
      </c>
      <c r="H104" s="277">
        <f t="shared" si="32"/>
        <v>26282.674839608084</v>
      </c>
      <c r="I104" s="277">
        <f t="shared" si="32"/>
        <v>26482.319671459769</v>
      </c>
      <c r="J104" s="277">
        <f t="shared" si="32"/>
        <v>26682.555587703682</v>
      </c>
      <c r="K104" s="277">
        <f t="shared" si="32"/>
        <v>26897.883528090857</v>
      </c>
      <c r="L104" s="277">
        <f>SUM(L101:L103)</f>
        <v>27115.468412000519</v>
      </c>
      <c r="M104" s="277">
        <f t="shared" si="32"/>
        <v>27335.327044728037</v>
      </c>
      <c r="N104" s="277">
        <f t="shared" si="32"/>
        <v>27557.476468368372</v>
      </c>
      <c r="O104" s="277">
        <f t="shared" si="32"/>
        <v>27781.933961769064</v>
      </c>
      <c r="P104" s="277">
        <f t="shared" si="32"/>
        <v>28008.717040547985</v>
      </c>
      <c r="Q104" s="277">
        <f t="shared" si="32"/>
        <v>28237.843457174378</v>
      </c>
      <c r="R104" s="277">
        <f t="shared" si="32"/>
        <v>28469.331201112003</v>
      </c>
      <c r="S104" s="277">
        <f t="shared" si="32"/>
        <v>28703.198499023012</v>
      </c>
      <c r="T104" s="277">
        <f t="shared" si="32"/>
        <v>28939.463815031355</v>
      </c>
      <c r="U104" s="277">
        <f t="shared" si="32"/>
        <v>29178.145851044555</v>
      </c>
      <c r="V104" s="277">
        <f t="shared" si="32"/>
        <v>29419.263547132687</v>
      </c>
      <c r="W104" s="277">
        <f t="shared" si="32"/>
        <v>29662.83608196344</v>
      </c>
      <c r="X104" s="277">
        <f t="shared" si="32"/>
        <v>29908.882873292216</v>
      </c>
      <c r="Y104" s="277">
        <f t="shared" si="32"/>
        <v>30157.423578506263</v>
      </c>
      <c r="Z104" s="277">
        <f t="shared" si="32"/>
        <v>30408.478095221784</v>
      </c>
      <c r="AA104" s="277">
        <f t="shared" si="32"/>
        <v>30662.066561933141</v>
      </c>
      <c r="AB104" s="277">
        <f t="shared" si="32"/>
        <v>30918.209358713193</v>
      </c>
      <c r="AC104" s="277">
        <f t="shared" si="32"/>
        <v>31176.927107963871</v>
      </c>
      <c r="AD104" s="277">
        <f t="shared" si="32"/>
        <v>31438.240675216199</v>
      </c>
      <c r="AE104" s="277">
        <f t="shared" si="32"/>
        <v>31702.171169978854</v>
      </c>
      <c r="AF104" s="277">
        <f t="shared" si="32"/>
        <v>31968.739946634541</v>
      </c>
      <c r="AG104" s="277">
        <f t="shared" si="32"/>
        <v>32237.968605383423</v>
      </c>
      <c r="AH104" s="277">
        <f t="shared" si="32"/>
        <v>32509.878993232782</v>
      </c>
      <c r="AI104" s="277">
        <f t="shared" si="32"/>
        <v>32784.49320503237</v>
      </c>
      <c r="AJ104" s="277">
        <f t="shared" si="32"/>
        <v>33061.833584554639</v>
      </c>
      <c r="AK104" s="277">
        <f t="shared" si="32"/>
        <v>33341.922725619217</v>
      </c>
      <c r="AL104" s="277">
        <f t="shared" si="32"/>
        <v>33624.783473261145</v>
      </c>
      <c r="AM104" s="277">
        <f t="shared" si="32"/>
        <v>33910.438924942042</v>
      </c>
      <c r="AN104" s="277">
        <f t="shared" si="32"/>
        <v>34198.912431803874</v>
      </c>
      <c r="AO104" s="277">
        <f t="shared" si="32"/>
        <v>34490.227599964608</v>
      </c>
      <c r="AP104" s="277">
        <f t="shared" si="32"/>
        <v>34784.408291855252</v>
      </c>
      <c r="AQ104" s="277">
        <f t="shared" si="32"/>
        <v>35081.47862759792</v>
      </c>
      <c r="AR104" s="277">
        <f t="shared" si="32"/>
        <v>35381.462986424231</v>
      </c>
      <c r="AS104" s="277">
        <f t="shared" si="32"/>
        <v>35684.38600813369</v>
      </c>
      <c r="AT104" s="277">
        <f t="shared" si="32"/>
        <v>35990.272594591712</v>
      </c>
      <c r="AU104" s="277">
        <f t="shared" si="32"/>
        <v>36299.147911266664</v>
      </c>
    </row>
    <row r="105" spans="1:47" x14ac:dyDescent="0.25">
      <c r="E105" s="278"/>
    </row>
    <row r="106" spans="1:47" x14ac:dyDescent="0.25">
      <c r="J106" s="279"/>
      <c r="K106" s="279"/>
      <c r="L106" s="268"/>
    </row>
    <row r="107" spans="1:47" x14ac:dyDescent="0.25">
      <c r="B107" s="269" t="s">
        <v>270</v>
      </c>
      <c r="C107" s="270">
        <f>C$90</f>
        <v>2020</v>
      </c>
      <c r="D107" s="270">
        <f>C107+1</f>
        <v>2021</v>
      </c>
      <c r="E107" s="270">
        <f t="shared" ref="E107:V107" si="33">D107+1</f>
        <v>2022</v>
      </c>
      <c r="F107" s="270">
        <f t="shared" si="33"/>
        <v>2023</v>
      </c>
      <c r="G107" s="270">
        <f t="shared" si="33"/>
        <v>2024</v>
      </c>
      <c r="H107" s="270">
        <f t="shared" si="33"/>
        <v>2025</v>
      </c>
      <c r="I107" s="270">
        <f t="shared" si="33"/>
        <v>2026</v>
      </c>
      <c r="J107" s="270">
        <f t="shared" si="33"/>
        <v>2027</v>
      </c>
      <c r="K107" s="270">
        <f t="shared" si="33"/>
        <v>2028</v>
      </c>
      <c r="L107" s="270">
        <f t="shared" si="33"/>
        <v>2029</v>
      </c>
      <c r="M107" s="270">
        <f t="shared" si="33"/>
        <v>2030</v>
      </c>
      <c r="N107" s="270">
        <f t="shared" si="33"/>
        <v>2031</v>
      </c>
      <c r="O107" s="270">
        <f t="shared" si="33"/>
        <v>2032</v>
      </c>
      <c r="P107" s="270">
        <f t="shared" si="33"/>
        <v>2033</v>
      </c>
      <c r="Q107" s="270">
        <f t="shared" si="33"/>
        <v>2034</v>
      </c>
      <c r="R107" s="270">
        <f>Q107+1</f>
        <v>2035</v>
      </c>
      <c r="S107" s="270">
        <f>R107+1</f>
        <v>2036</v>
      </c>
      <c r="T107" s="270">
        <f t="shared" si="33"/>
        <v>2037</v>
      </c>
      <c r="U107" s="270">
        <f t="shared" si="33"/>
        <v>2038</v>
      </c>
      <c r="V107" s="270">
        <f t="shared" si="33"/>
        <v>2039</v>
      </c>
      <c r="W107" s="270">
        <f>V107+1</f>
        <v>2040</v>
      </c>
      <c r="X107" s="270">
        <f t="shared" ref="X107:AU107" si="34">W107+1</f>
        <v>2041</v>
      </c>
      <c r="Y107" s="270">
        <f>X107+1</f>
        <v>2042</v>
      </c>
      <c r="Z107" s="270">
        <f t="shared" si="34"/>
        <v>2043</v>
      </c>
      <c r="AA107" s="270">
        <f t="shared" si="34"/>
        <v>2044</v>
      </c>
      <c r="AB107" s="270">
        <f t="shared" si="34"/>
        <v>2045</v>
      </c>
      <c r="AC107" s="270">
        <f t="shared" si="34"/>
        <v>2046</v>
      </c>
      <c r="AD107" s="270">
        <f t="shared" si="34"/>
        <v>2047</v>
      </c>
      <c r="AE107" s="270">
        <f t="shared" si="34"/>
        <v>2048</v>
      </c>
      <c r="AF107" s="270">
        <f t="shared" si="34"/>
        <v>2049</v>
      </c>
      <c r="AG107" s="270">
        <f t="shared" si="34"/>
        <v>2050</v>
      </c>
      <c r="AH107" s="270">
        <f t="shared" si="34"/>
        <v>2051</v>
      </c>
      <c r="AI107" s="270">
        <f t="shared" si="34"/>
        <v>2052</v>
      </c>
      <c r="AJ107" s="270">
        <f t="shared" si="34"/>
        <v>2053</v>
      </c>
      <c r="AK107" s="270">
        <f t="shared" si="34"/>
        <v>2054</v>
      </c>
      <c r="AL107" s="270">
        <f t="shared" si="34"/>
        <v>2055</v>
      </c>
      <c r="AM107" s="270">
        <f t="shared" si="34"/>
        <v>2056</v>
      </c>
      <c r="AN107" s="270">
        <f t="shared" si="34"/>
        <v>2057</v>
      </c>
      <c r="AO107" s="270">
        <f t="shared" si="34"/>
        <v>2058</v>
      </c>
      <c r="AP107" s="270">
        <f t="shared" si="34"/>
        <v>2059</v>
      </c>
      <c r="AQ107" s="270">
        <f t="shared" si="34"/>
        <v>2060</v>
      </c>
      <c r="AR107" s="270">
        <f t="shared" si="34"/>
        <v>2061</v>
      </c>
      <c r="AS107" s="270">
        <f t="shared" si="34"/>
        <v>2062</v>
      </c>
      <c r="AT107" s="270">
        <f t="shared" si="34"/>
        <v>2063</v>
      </c>
      <c r="AU107" s="270">
        <f t="shared" si="34"/>
        <v>2064</v>
      </c>
    </row>
    <row r="108" spans="1:47" x14ac:dyDescent="0.25">
      <c r="B108" s="269" t="s">
        <v>109</v>
      </c>
      <c r="L108" s="256"/>
    </row>
    <row r="109" spans="1:47" x14ac:dyDescent="0.25">
      <c r="B109" s="227" t="s">
        <v>266</v>
      </c>
      <c r="C109" s="274">
        <f t="shared" ref="C109:K109" si="35">INDEX($O$42:$O$50, MATCH(C$90, $A$42:$A$50, 0), 0)</f>
        <v>16524.166666666668</v>
      </c>
      <c r="D109" s="274">
        <f t="shared" si="35"/>
        <v>16848.416666666668</v>
      </c>
      <c r="E109" s="274">
        <f t="shared" si="35"/>
        <v>17165.333333333332</v>
      </c>
      <c r="F109" s="274">
        <f t="shared" si="35"/>
        <v>17598.416666666668</v>
      </c>
      <c r="G109" s="274">
        <f t="shared" si="35"/>
        <v>17867</v>
      </c>
      <c r="H109" s="274">
        <f t="shared" si="35"/>
        <v>18134.5</v>
      </c>
      <c r="I109" s="274">
        <f t="shared" si="35"/>
        <v>18401.916666666668</v>
      </c>
      <c r="J109" s="274">
        <f t="shared" si="35"/>
        <v>18671.583333333332</v>
      </c>
      <c r="K109" s="274">
        <f t="shared" si="35"/>
        <v>18941.416666666668</v>
      </c>
      <c r="L109" s="275">
        <f>K109*K109/J109</f>
        <v>19215.14951009928</v>
      </c>
      <c r="M109" s="275">
        <f t="shared" ref="M109:AB111" si="36">L109*L109/K109</f>
        <v>19492.838217599103</v>
      </c>
      <c r="N109" s="275">
        <f t="shared" si="36"/>
        <v>19774.539957536294</v>
      </c>
      <c r="O109" s="275">
        <f t="shared" si="36"/>
        <v>20060.312724452615</v>
      </c>
      <c r="P109" s="275">
        <f t="shared" si="36"/>
        <v>20350.215351000887</v>
      </c>
      <c r="Q109" s="275">
        <f t="shared" si="36"/>
        <v>20644.307520056995</v>
      </c>
      <c r="R109" s="275">
        <f t="shared" si="36"/>
        <v>20942.649777006933</v>
      </c>
      <c r="S109" s="275">
        <f t="shared" si="36"/>
        <v>21245.303542211412</v>
      </c>
      <c r="T109" s="275">
        <f t="shared" si="36"/>
        <v>21552.331123650598</v>
      </c>
      <c r="U109" s="275">
        <f t="shared" si="36"/>
        <v>21863.795729751593</v>
      </c>
      <c r="V109" s="275">
        <f t="shared" si="36"/>
        <v>22179.761482401289</v>
      </c>
      <c r="W109" s="275">
        <f t="shared" si="36"/>
        <v>22500.293430147278</v>
      </c>
      <c r="X109" s="275">
        <f t="shared" si="36"/>
        <v>22825.457561589534</v>
      </c>
      <c r="Y109" s="275">
        <f t="shared" si="36"/>
        <v>23155.320818965629</v>
      </c>
      <c r="Z109" s="275">
        <f t="shared" si="36"/>
        <v>23489.951111932278</v>
      </c>
      <c r="AA109" s="275">
        <f t="shared" si="36"/>
        <v>23829.417331546043</v>
      </c>
      <c r="AB109" s="275">
        <f t="shared" si="36"/>
        <v>24173.789364446082</v>
      </c>
      <c r="AC109" s="275">
        <f t="shared" ref="AC109:AR111" si="37">AB109*AB109/AA109</f>
        <v>24523.138107241863</v>
      </c>
      <c r="AD109" s="275">
        <f t="shared" si="37"/>
        <v>24877.535481108804</v>
      </c>
      <c r="AE109" s="275">
        <f t="shared" si="37"/>
        <v>25237.054446594833</v>
      </c>
      <c r="AF109" s="275">
        <f t="shared" si="37"/>
        <v>25601.769018640938</v>
      </c>
      <c r="AG109" s="275">
        <f t="shared" si="37"/>
        <v>25971.754281818776</v>
      </c>
      <c r="AH109" s="275">
        <f t="shared" si="37"/>
        <v>26347.086405788505</v>
      </c>
      <c r="AI109" s="275">
        <f t="shared" si="37"/>
        <v>26727.842660979986</v>
      </c>
      <c r="AJ109" s="275">
        <f t="shared" si="37"/>
        <v>27114.101434500615</v>
      </c>
      <c r="AK109" s="275">
        <f t="shared" si="37"/>
        <v>27505.942246273044</v>
      </c>
      <c r="AL109" s="275">
        <f t="shared" si="37"/>
        <v>27903.445765406119</v>
      </c>
      <c r="AM109" s="275">
        <f t="shared" si="37"/>
        <v>28306.69382680241</v>
      </c>
      <c r="AN109" s="275">
        <f t="shared" si="37"/>
        <v>28715.769448005718</v>
      </c>
      <c r="AO109" s="275">
        <f t="shared" si="37"/>
        <v>29130.756846292101</v>
      </c>
      <c r="AP109" s="275">
        <f t="shared" si="37"/>
        <v>29551.741456007843</v>
      </c>
      <c r="AQ109" s="275">
        <f t="shared" si="37"/>
        <v>29978.809946158024</v>
      </c>
      <c r="AR109" s="275">
        <f t="shared" si="37"/>
        <v>30412.050238249238</v>
      </c>
      <c r="AS109" s="275">
        <f t="shared" ref="AQ109:AU111" si="38">AR109*AR109/AQ109</f>
        <v>30851.551524390197</v>
      </c>
      <c r="AT109" s="275">
        <f t="shared" si="38"/>
        <v>31297.404285653891</v>
      </c>
      <c r="AU109" s="275">
        <f t="shared" si="38"/>
        <v>31749.700310705124</v>
      </c>
    </row>
    <row r="110" spans="1:47" x14ac:dyDescent="0.25">
      <c r="B110" s="227" t="s">
        <v>265</v>
      </c>
      <c r="C110" s="274">
        <f t="shared" ref="C110:K110" si="39">INDEX($P$42:$P$50, MATCH(C$90, $A$42:$A$50, 0), 0)</f>
        <v>878.5</v>
      </c>
      <c r="D110" s="274">
        <f t="shared" si="39"/>
        <v>790.91666666666663</v>
      </c>
      <c r="E110" s="274">
        <f t="shared" si="39"/>
        <v>710.66666666666663</v>
      </c>
      <c r="F110" s="274">
        <f t="shared" si="39"/>
        <v>631.80555555555566</v>
      </c>
      <c r="G110" s="274">
        <f t="shared" si="39"/>
        <v>608.91666666666674</v>
      </c>
      <c r="H110" s="274">
        <f t="shared" si="39"/>
        <v>584.91666666666674</v>
      </c>
      <c r="I110" s="274">
        <f t="shared" si="39"/>
        <v>560.91666666666674</v>
      </c>
      <c r="J110" s="274">
        <f t="shared" si="39"/>
        <v>536.91666666666674</v>
      </c>
      <c r="K110" s="274">
        <f t="shared" si="39"/>
        <v>512.91666666666674</v>
      </c>
      <c r="L110" s="275">
        <f>K110*K110/J110</f>
        <v>489.98945884422375</v>
      </c>
      <c r="M110" s="275">
        <f t="shared" si="36"/>
        <v>468.08708973866163</v>
      </c>
      <c r="N110" s="275">
        <f t="shared" si="36"/>
        <v>447.1637493933668</v>
      </c>
      <c r="O110" s="275">
        <f t="shared" si="36"/>
        <v>427.17567554185518</v>
      </c>
      <c r="P110" s="275">
        <f t="shared" si="36"/>
        <v>408.08106207669078</v>
      </c>
      <c r="Q110" s="275">
        <f t="shared" si="36"/>
        <v>389.83997160981403</v>
      </c>
      <c r="R110" s="275">
        <f t="shared" si="36"/>
        <v>372.41425194139458</v>
      </c>
      <c r="S110" s="275">
        <f t="shared" si="36"/>
        <v>355.76745626249937</v>
      </c>
      <c r="T110" s="275">
        <f t="shared" si="36"/>
        <v>339.86476692467539</v>
      </c>
      <c r="U110" s="275">
        <f t="shared" si="36"/>
        <v>324.67292261700715</v>
      </c>
      <c r="V110" s="275">
        <f t="shared" si="36"/>
        <v>310.16014879833602</v>
      </c>
      <c r="W110" s="275">
        <f t="shared" si="36"/>
        <v>296.29609123913673</v>
      </c>
      <c r="X110" s="275">
        <f t="shared" si="36"/>
        <v>283.05175253405031</v>
      </c>
      <c r="Y110" s="275">
        <f t="shared" si="36"/>
        <v>270.39943145228608</v>
      </c>
      <c r="Z110" s="275">
        <f t="shared" si="36"/>
        <v>258.31266499904086</v>
      </c>
      <c r="AA110" s="275">
        <f t="shared" si="36"/>
        <v>246.76617306675402</v>
      </c>
      <c r="AB110" s="275">
        <f t="shared" si="36"/>
        <v>235.73580556043314</v>
      </c>
      <c r="AC110" s="275">
        <f t="shared" si="37"/>
        <v>225.1984918864606</v>
      </c>
      <c r="AD110" s="275">
        <f t="shared" si="37"/>
        <v>215.132192699234</v>
      </c>
      <c r="AE110" s="275">
        <f t="shared" si="37"/>
        <v>205.51585380471596</v>
      </c>
      <c r="AF110" s="275">
        <f t="shared" si="37"/>
        <v>196.32936212448027</v>
      </c>
      <c r="AG110" s="275">
        <f t="shared" si="37"/>
        <v>187.55350362815082</v>
      </c>
      <c r="AH110" s="275">
        <f t="shared" si="37"/>
        <v>179.16992314624676</v>
      </c>
      <c r="AI110" s="275">
        <f t="shared" si="37"/>
        <v>171.16108597938049</v>
      </c>
      <c r="AJ110" s="275">
        <f t="shared" si="37"/>
        <v>163.5102412235118</v>
      </c>
      <c r="AK110" s="275">
        <f t="shared" si="37"/>
        <v>156.20138673455142</v>
      </c>
      <c r="AL110" s="275">
        <f t="shared" si="37"/>
        <v>149.21923565903518</v>
      </c>
      <c r="AM110" s="275">
        <f t="shared" si="37"/>
        <v>142.54918446086623</v>
      </c>
      <c r="AN110" s="275">
        <f t="shared" si="37"/>
        <v>136.17728237725149</v>
      </c>
      <c r="AO110" s="275">
        <f t="shared" si="37"/>
        <v>130.09020223994764</v>
      </c>
      <c r="AP110" s="275">
        <f t="shared" si="37"/>
        <v>124.27521260078808</v>
      </c>
      <c r="AQ110" s="275">
        <f t="shared" si="38"/>
        <v>118.72015110318958</v>
      </c>
      <c r="AR110" s="275">
        <f t="shared" si="38"/>
        <v>113.41339904394408</v>
      </c>
      <c r="AS110" s="275">
        <f t="shared" si="38"/>
        <v>108.34385707208997</v>
      </c>
      <c r="AT110" s="275">
        <f t="shared" si="38"/>
        <v>103.50092197403596</v>
      </c>
      <c r="AU110" s="275">
        <f t="shared" si="38"/>
        <v>98.874464496382316</v>
      </c>
    </row>
    <row r="111" spans="1:47" x14ac:dyDescent="0.25">
      <c r="B111" s="227" t="s">
        <v>264</v>
      </c>
      <c r="C111" s="274">
        <f t="shared" ref="C111:K111" si="40">INDEX($Q$42:$Q$50, MATCH(C$90, $A$42:$A$50, 0), 0)</f>
        <v>3</v>
      </c>
      <c r="D111" s="274">
        <f t="shared" si="40"/>
        <v>3</v>
      </c>
      <c r="E111" s="274">
        <f t="shared" si="40"/>
        <v>3</v>
      </c>
      <c r="F111" s="274">
        <f t="shared" si="40"/>
        <v>3</v>
      </c>
      <c r="G111" s="274">
        <f t="shared" si="40"/>
        <v>3</v>
      </c>
      <c r="H111" s="274">
        <f t="shared" si="40"/>
        <v>3</v>
      </c>
      <c r="I111" s="274">
        <f t="shared" si="40"/>
        <v>3</v>
      </c>
      <c r="J111" s="274">
        <f t="shared" si="40"/>
        <v>3</v>
      </c>
      <c r="K111" s="274">
        <f t="shared" si="40"/>
        <v>3</v>
      </c>
      <c r="L111" s="275">
        <f>K111*K111/J111</f>
        <v>3</v>
      </c>
      <c r="M111" s="275">
        <f t="shared" si="36"/>
        <v>3</v>
      </c>
      <c r="N111" s="275">
        <f t="shared" si="36"/>
        <v>3</v>
      </c>
      <c r="O111" s="275">
        <f t="shared" si="36"/>
        <v>3</v>
      </c>
      <c r="P111" s="275">
        <f t="shared" si="36"/>
        <v>3</v>
      </c>
      <c r="Q111" s="275">
        <f t="shared" si="36"/>
        <v>3</v>
      </c>
      <c r="R111" s="275">
        <f t="shared" si="36"/>
        <v>3</v>
      </c>
      <c r="S111" s="275">
        <f t="shared" si="36"/>
        <v>3</v>
      </c>
      <c r="T111" s="275">
        <f t="shared" si="36"/>
        <v>3</v>
      </c>
      <c r="U111" s="275">
        <f t="shared" si="36"/>
        <v>3</v>
      </c>
      <c r="V111" s="275">
        <f t="shared" si="36"/>
        <v>3</v>
      </c>
      <c r="W111" s="275">
        <f t="shared" si="36"/>
        <v>3</v>
      </c>
      <c r="X111" s="275">
        <f t="shared" si="36"/>
        <v>3</v>
      </c>
      <c r="Y111" s="275">
        <f t="shared" si="36"/>
        <v>3</v>
      </c>
      <c r="Z111" s="275">
        <f t="shared" si="36"/>
        <v>3</v>
      </c>
      <c r="AA111" s="275">
        <f t="shared" si="36"/>
        <v>3</v>
      </c>
      <c r="AB111" s="275">
        <f t="shared" si="36"/>
        <v>3</v>
      </c>
      <c r="AC111" s="275">
        <f t="shared" si="37"/>
        <v>3</v>
      </c>
      <c r="AD111" s="275">
        <f t="shared" si="37"/>
        <v>3</v>
      </c>
      <c r="AE111" s="275">
        <f t="shared" si="37"/>
        <v>3</v>
      </c>
      <c r="AF111" s="275">
        <f t="shared" si="37"/>
        <v>3</v>
      </c>
      <c r="AG111" s="275">
        <f t="shared" si="37"/>
        <v>3</v>
      </c>
      <c r="AH111" s="275">
        <f t="shared" si="37"/>
        <v>3</v>
      </c>
      <c r="AI111" s="275">
        <f t="shared" si="37"/>
        <v>3</v>
      </c>
      <c r="AJ111" s="275">
        <f t="shared" si="37"/>
        <v>3</v>
      </c>
      <c r="AK111" s="275">
        <f t="shared" si="37"/>
        <v>3</v>
      </c>
      <c r="AL111" s="275">
        <f t="shared" si="37"/>
        <v>3</v>
      </c>
      <c r="AM111" s="275">
        <f t="shared" si="37"/>
        <v>3</v>
      </c>
      <c r="AN111" s="275">
        <f t="shared" si="37"/>
        <v>3</v>
      </c>
      <c r="AO111" s="275">
        <f t="shared" si="37"/>
        <v>3</v>
      </c>
      <c r="AP111" s="275">
        <f t="shared" si="37"/>
        <v>3</v>
      </c>
      <c r="AQ111" s="275">
        <f t="shared" si="38"/>
        <v>3</v>
      </c>
      <c r="AR111" s="275">
        <f t="shared" si="38"/>
        <v>3</v>
      </c>
      <c r="AS111" s="275">
        <f t="shared" si="38"/>
        <v>3</v>
      </c>
      <c r="AT111" s="275">
        <f t="shared" si="38"/>
        <v>3</v>
      </c>
      <c r="AU111" s="275">
        <f t="shared" si="38"/>
        <v>3</v>
      </c>
    </row>
    <row r="112" spans="1:47" x14ac:dyDescent="0.25">
      <c r="B112" s="269" t="s">
        <v>120</v>
      </c>
    </row>
    <row r="113" spans="1:47" x14ac:dyDescent="0.25">
      <c r="B113" s="227" t="str">
        <f>B109</f>
        <v>Schedule 11</v>
      </c>
      <c r="C113" s="274">
        <f>INDEX($O$67:$O$75, MATCH(C$90, $A$67:$A$75, 0), 0)</f>
        <v>119.54166666666667</v>
      </c>
      <c r="D113" s="274">
        <f t="shared" ref="D113:K113" si="41">INDEX($O$67:$O$75, MATCH(D$90, $A$68:$A$75, 0), 0)</f>
        <v>119.54166666666667</v>
      </c>
      <c r="E113" s="274">
        <f t="shared" si="41"/>
        <v>114.5</v>
      </c>
      <c r="F113" s="274">
        <f t="shared" si="41"/>
        <v>115.83333333333333</v>
      </c>
      <c r="G113" s="274">
        <f t="shared" si="41"/>
        <v>116.75</v>
      </c>
      <c r="H113" s="274">
        <f t="shared" si="41"/>
        <v>119.61388888888889</v>
      </c>
      <c r="I113" s="274">
        <f t="shared" si="41"/>
        <v>117.49666666666666</v>
      </c>
      <c r="J113" s="274">
        <f t="shared" si="41"/>
        <v>115.81666666666666</v>
      </c>
      <c r="K113" s="274">
        <f t="shared" si="41"/>
        <v>114.13666666666664</v>
      </c>
      <c r="L113" s="275">
        <f t="shared" ref="L113:AA115" si="42">K113*K113/J113</f>
        <v>112.4810362162421</v>
      </c>
      <c r="M113" s="275">
        <f t="shared" si="42"/>
        <v>110.84942181840107</v>
      </c>
      <c r="N113" s="275">
        <f t="shared" si="42"/>
        <v>109.24147510386733</v>
      </c>
      <c r="O113" s="275">
        <f t="shared" si="42"/>
        <v>107.65685275669941</v>
      </c>
      <c r="P113" s="275">
        <f t="shared" si="42"/>
        <v>106.09521644098847</v>
      </c>
      <c r="Q113" s="275">
        <f t="shared" si="42"/>
        <v>104.55623272861953</v>
      </c>
      <c r="R113" s="275">
        <f t="shared" si="42"/>
        <v>103.03957302808062</v>
      </c>
      <c r="S113" s="275">
        <f t="shared" si="42"/>
        <v>101.54491351430445</v>
      </c>
      <c r="T113" s="275">
        <f t="shared" si="42"/>
        <v>100.07193505952795</v>
      </c>
      <c r="U113" s="275">
        <f t="shared" si="42"/>
        <v>98.620323165154574</v>
      </c>
      <c r="V113" s="275">
        <f t="shared" si="42"/>
        <v>97.189767894605183</v>
      </c>
      <c r="W113" s="275">
        <f t="shared" si="42"/>
        <v>95.779963807142764</v>
      </c>
      <c r="X113" s="275">
        <f t="shared" si="42"/>
        <v>94.39060989265721</v>
      </c>
      <c r="Y113" s="275">
        <f t="shared" si="42"/>
        <v>93.021409507396015</v>
      </c>
      <c r="Z113" s="275">
        <f t="shared" si="42"/>
        <v>91.672070310627305</v>
      </c>
      <c r="AA113" s="275">
        <f t="shared" si="42"/>
        <v>90.34230420222157</v>
      </c>
      <c r="AB113" s="275">
        <f t="shared" ref="AB113:AQ115" si="43">AA113*AA113/Z113</f>
        <v>89.031827261138801</v>
      </c>
      <c r="AC113" s="275">
        <f t="shared" si="43"/>
        <v>87.740359684807956</v>
      </c>
      <c r="AD113" s="275">
        <f t="shared" si="43"/>
        <v>86.467625729385745</v>
      </c>
      <c r="AE113" s="275">
        <f t="shared" si="43"/>
        <v>85.213353650882027</v>
      </c>
      <c r="AF113" s="275">
        <f t="shared" si="43"/>
        <v>83.977275647139166</v>
      </c>
      <c r="AG113" s="275">
        <f t="shared" si="43"/>
        <v>82.759127800653076</v>
      </c>
      <c r="AH113" s="275">
        <f t="shared" si="43"/>
        <v>81.558650022223659</v>
      </c>
      <c r="AI113" s="275">
        <f t="shared" si="43"/>
        <v>80.375585995422639</v>
      </c>
      <c r="AJ113" s="275">
        <f t="shared" si="43"/>
        <v>79.209683121866917</v>
      </c>
      <c r="AK113" s="275">
        <f t="shared" si="43"/>
        <v>78.06069246728579</v>
      </c>
      <c r="AL113" s="275">
        <f t="shared" si="43"/>
        <v>76.928368708370485</v>
      </c>
      <c r="AM113" s="275">
        <f t="shared" si="43"/>
        <v>75.812470080394689</v>
      </c>
      <c r="AN113" s="275">
        <f t="shared" si="43"/>
        <v>74.712758325594876</v>
      </c>
      <c r="AO113" s="275">
        <f t="shared" si="43"/>
        <v>73.628998642299436</v>
      </c>
      <c r="AP113" s="275">
        <f t="shared" si="43"/>
        <v>72.560959634795651</v>
      </c>
      <c r="AQ113" s="275">
        <f t="shared" si="43"/>
        <v>71.508413263923956</v>
      </c>
      <c r="AR113" s="275">
        <f t="shared" ref="AQ113:AU115" si="44">AQ113*AQ113/AP113</f>
        <v>70.471134798388832</v>
      </c>
      <c r="AS113" s="275">
        <f t="shared" si="44"/>
        <v>69.448902766775987</v>
      </c>
      <c r="AT113" s="275">
        <f t="shared" si="44"/>
        <v>68.441498910265537</v>
      </c>
      <c r="AU113" s="275">
        <f t="shared" si="44"/>
        <v>67.448708136031144</v>
      </c>
    </row>
    <row r="114" spans="1:47" x14ac:dyDescent="0.25">
      <c r="B114" s="227" t="str">
        <f>B110</f>
        <v>Schedule 21</v>
      </c>
      <c r="C114" s="274">
        <f>INDEX($P$67:$P$75, MATCH(C$90, $A$67:$A$75, 0), 0)</f>
        <v>54.416666666666664</v>
      </c>
      <c r="D114" s="274">
        <f t="shared" ref="D114:K114" si="45">INDEX($P$67:$P$75, MATCH(D$90, $A$68:$A$75, 0), 0)</f>
        <v>54.416666666666664</v>
      </c>
      <c r="E114" s="274">
        <f t="shared" si="45"/>
        <v>46.583333333333336</v>
      </c>
      <c r="F114" s="274">
        <f t="shared" si="45"/>
        <v>45.25</v>
      </c>
      <c r="G114" s="274">
        <f t="shared" si="45"/>
        <v>41.583333333333336</v>
      </c>
      <c r="H114" s="274">
        <f t="shared" si="45"/>
        <v>34.230555555555561</v>
      </c>
      <c r="I114" s="274">
        <f t="shared" si="45"/>
        <v>32.256666666666682</v>
      </c>
      <c r="J114" s="274">
        <f t="shared" si="45"/>
        <v>29.616666666666692</v>
      </c>
      <c r="K114" s="274">
        <f t="shared" si="45"/>
        <v>26.976666666666706</v>
      </c>
      <c r="L114" s="275">
        <f t="shared" si="42"/>
        <v>24.571993622209767</v>
      </c>
      <c r="M114" s="275">
        <f t="shared" si="42"/>
        <v>22.381670724203012</v>
      </c>
      <c r="N114" s="275">
        <f t="shared" si="42"/>
        <v>20.386591015303893</v>
      </c>
      <c r="O114" s="275">
        <f t="shared" si="42"/>
        <v>18.569350713208159</v>
      </c>
      <c r="P114" s="275">
        <f t="shared" si="42"/>
        <v>16.914097391333001</v>
      </c>
      <c r="Q114" s="275">
        <f t="shared" si="42"/>
        <v>15.406391692522009</v>
      </c>
      <c r="R114" s="275">
        <f t="shared" si="42"/>
        <v>14.033081369451962</v>
      </c>
      <c r="S114" s="275">
        <f t="shared" si="42"/>
        <v>12.782186552951579</v>
      </c>
      <c r="T114" s="275">
        <f t="shared" si="42"/>
        <v>11.642795247387415</v>
      </c>
      <c r="U114" s="275">
        <f t="shared" si="42"/>
        <v>10.604968141486371</v>
      </c>
      <c r="V114" s="275">
        <f t="shared" si="42"/>
        <v>9.6596519042261395</v>
      </c>
      <c r="W114" s="275">
        <f t="shared" si="42"/>
        <v>8.7986002094431282</v>
      </c>
      <c r="X114" s="275">
        <f t="shared" si="42"/>
        <v>8.0143018002277184</v>
      </c>
      <c r="Y114" s="275">
        <f t="shared" si="42"/>
        <v>7.2999149655872779</v>
      </c>
      <c r="Z114" s="275">
        <f t="shared" si="42"/>
        <v>6.6492078577937956</v>
      </c>
      <c r="AA114" s="275">
        <f t="shared" si="42"/>
        <v>6.0565041297833675</v>
      </c>
      <c r="AB114" s="275">
        <f t="shared" si="43"/>
        <v>5.5166334183834351</v>
      </c>
      <c r="AC114" s="275">
        <f t="shared" si="43"/>
        <v>5.0248862414155502</v>
      </c>
      <c r="AD114" s="275">
        <f t="shared" si="43"/>
        <v>4.5769729152252188</v>
      </c>
      <c r="AE114" s="275">
        <f t="shared" si="43"/>
        <v>4.1689861342619823</v>
      </c>
      <c r="AF114" s="275">
        <f t="shared" si="43"/>
        <v>3.7973668862782488</v>
      </c>
      <c r="AG114" s="275">
        <f t="shared" si="43"/>
        <v>3.4588734058131552</v>
      </c>
      <c r="AH114" s="275">
        <f t="shared" si="43"/>
        <v>3.1505528951317814</v>
      </c>
      <c r="AI114" s="275">
        <f t="shared" si="43"/>
        <v>2.8697157659315162</v>
      </c>
      <c r="AJ114" s="275">
        <f t="shared" si="43"/>
        <v>2.6139121771169131</v>
      </c>
      <c r="AK114" s="275">
        <f t="shared" si="43"/>
        <v>2.3809106639737974</v>
      </c>
      <c r="AL114" s="275">
        <f t="shared" si="43"/>
        <v>2.1686786723173834</v>
      </c>
      <c r="AM114" s="275">
        <f t="shared" si="43"/>
        <v>1.9753648278069322</v>
      </c>
      <c r="AN114" s="275">
        <f t="shared" si="43"/>
        <v>1.7992827857559381</v>
      </c>
      <c r="AO114" s="275">
        <f t="shared" si="43"/>
        <v>1.6388965205540589</v>
      </c>
      <c r="AP114" s="275">
        <f t="shared" si="43"/>
        <v>1.4928069263752395</v>
      </c>
      <c r="AQ114" s="275">
        <f t="shared" si="44"/>
        <v>1.3597396122852918</v>
      </c>
      <c r="AR114" s="275">
        <f t="shared" si="44"/>
        <v>1.2385337852813587</v>
      </c>
      <c r="AS114" s="275">
        <f t="shared" si="44"/>
        <v>1.1281321242861047</v>
      </c>
      <c r="AT114" s="275">
        <f t="shared" si="44"/>
        <v>1.0275715567639223</v>
      </c>
      <c r="AU114" s="275">
        <f t="shared" si="44"/>
        <v>0.93597485750032949</v>
      </c>
    </row>
    <row r="115" spans="1:47" x14ac:dyDescent="0.25">
      <c r="B115" s="227" t="str">
        <f>B111</f>
        <v>Schedule 25</v>
      </c>
      <c r="C115" s="274">
        <f>INDEX($Q$67:$Q$75, MATCH(C$90, $A$67:$A$75, 0), 0)</f>
        <v>8.0833333333333339</v>
      </c>
      <c r="D115" s="274">
        <f t="shared" ref="D115:K115" si="46">INDEX($Q$67:$Q$75, MATCH(D$90, $A$68:$A$75, 0), 0)</f>
        <v>8.0833333333333339</v>
      </c>
      <c r="E115" s="274">
        <f t="shared" si="46"/>
        <v>8</v>
      </c>
      <c r="F115" s="274">
        <f t="shared" si="46"/>
        <v>8</v>
      </c>
      <c r="G115" s="274">
        <f t="shared" si="46"/>
        <v>8</v>
      </c>
      <c r="H115" s="274">
        <f t="shared" si="46"/>
        <v>8</v>
      </c>
      <c r="I115" s="274">
        <f t="shared" si="46"/>
        <v>8</v>
      </c>
      <c r="J115" s="274">
        <f t="shared" si="46"/>
        <v>8</v>
      </c>
      <c r="K115" s="274">
        <f t="shared" si="46"/>
        <v>8</v>
      </c>
      <c r="L115" s="275">
        <f t="shared" si="42"/>
        <v>8</v>
      </c>
      <c r="M115" s="275">
        <f t="shared" si="42"/>
        <v>8</v>
      </c>
      <c r="N115" s="275">
        <f t="shared" si="42"/>
        <v>8</v>
      </c>
      <c r="O115" s="275">
        <f t="shared" si="42"/>
        <v>8</v>
      </c>
      <c r="P115" s="275">
        <f t="shared" si="42"/>
        <v>8</v>
      </c>
      <c r="Q115" s="275">
        <f t="shared" si="42"/>
        <v>8</v>
      </c>
      <c r="R115" s="275">
        <f t="shared" si="42"/>
        <v>8</v>
      </c>
      <c r="S115" s="275">
        <f t="shared" si="42"/>
        <v>8</v>
      </c>
      <c r="T115" s="275">
        <f t="shared" si="42"/>
        <v>8</v>
      </c>
      <c r="U115" s="275">
        <f t="shared" si="42"/>
        <v>8</v>
      </c>
      <c r="V115" s="275">
        <f t="shared" si="42"/>
        <v>8</v>
      </c>
      <c r="W115" s="275">
        <f t="shared" si="42"/>
        <v>8</v>
      </c>
      <c r="X115" s="275">
        <f t="shared" si="42"/>
        <v>8</v>
      </c>
      <c r="Y115" s="275">
        <f t="shared" si="42"/>
        <v>8</v>
      </c>
      <c r="Z115" s="275">
        <f t="shared" si="42"/>
        <v>8</v>
      </c>
      <c r="AA115" s="275">
        <f t="shared" si="42"/>
        <v>8</v>
      </c>
      <c r="AB115" s="275">
        <f t="shared" si="43"/>
        <v>8</v>
      </c>
      <c r="AC115" s="275">
        <f t="shared" si="43"/>
        <v>8</v>
      </c>
      <c r="AD115" s="275">
        <f t="shared" si="43"/>
        <v>8</v>
      </c>
      <c r="AE115" s="275">
        <f t="shared" si="43"/>
        <v>8</v>
      </c>
      <c r="AF115" s="275">
        <f t="shared" si="43"/>
        <v>8</v>
      </c>
      <c r="AG115" s="275">
        <f t="shared" si="43"/>
        <v>8</v>
      </c>
      <c r="AH115" s="275">
        <f t="shared" si="43"/>
        <v>8</v>
      </c>
      <c r="AI115" s="275">
        <f t="shared" si="43"/>
        <v>8</v>
      </c>
      <c r="AJ115" s="275">
        <f t="shared" si="43"/>
        <v>8</v>
      </c>
      <c r="AK115" s="275">
        <f t="shared" si="43"/>
        <v>8</v>
      </c>
      <c r="AL115" s="275">
        <f t="shared" si="43"/>
        <v>8</v>
      </c>
      <c r="AM115" s="275">
        <f t="shared" si="43"/>
        <v>8</v>
      </c>
      <c r="AN115" s="275">
        <f t="shared" si="43"/>
        <v>8</v>
      </c>
      <c r="AO115" s="275">
        <f t="shared" si="43"/>
        <v>8</v>
      </c>
      <c r="AP115" s="275">
        <f t="shared" si="43"/>
        <v>8</v>
      </c>
      <c r="AQ115" s="275">
        <f t="shared" si="44"/>
        <v>8</v>
      </c>
      <c r="AR115" s="275">
        <f t="shared" si="44"/>
        <v>8</v>
      </c>
      <c r="AS115" s="275">
        <f t="shared" si="44"/>
        <v>8</v>
      </c>
      <c r="AT115" s="275">
        <f t="shared" si="44"/>
        <v>8</v>
      </c>
      <c r="AU115" s="275">
        <f t="shared" si="44"/>
        <v>8</v>
      </c>
    </row>
    <row r="116" spans="1:47" x14ac:dyDescent="0.25">
      <c r="B116" s="269" t="s">
        <v>123</v>
      </c>
    </row>
    <row r="117" spans="1:47" x14ac:dyDescent="0.25">
      <c r="A117" s="227" t="s">
        <v>232</v>
      </c>
      <c r="B117" s="360" t="str">
        <f>B113</f>
        <v>Schedule 11</v>
      </c>
      <c r="C117" s="361">
        <f>C109+C113</f>
        <v>16643.708333333336</v>
      </c>
      <c r="D117" s="361">
        <f t="shared" ref="D117:AU119" si="47">D109+D113</f>
        <v>16967.958333333336</v>
      </c>
      <c r="E117" s="361">
        <f t="shared" si="47"/>
        <v>17279.833333333332</v>
      </c>
      <c r="F117" s="361">
        <f t="shared" si="47"/>
        <v>17714.25</v>
      </c>
      <c r="G117" s="361">
        <f t="shared" si="47"/>
        <v>17983.75</v>
      </c>
      <c r="H117" s="361">
        <f t="shared" si="47"/>
        <v>18254.113888888889</v>
      </c>
      <c r="I117" s="361">
        <f t="shared" si="47"/>
        <v>18519.413333333334</v>
      </c>
      <c r="J117" s="362">
        <f t="shared" si="47"/>
        <v>18787.399999999998</v>
      </c>
      <c r="K117" s="362">
        <f>K109+K113</f>
        <v>19055.553333333333</v>
      </c>
      <c r="L117" s="363">
        <f t="shared" si="47"/>
        <v>19327.630546315522</v>
      </c>
      <c r="M117" s="363">
        <f t="shared" si="47"/>
        <v>19603.687639417505</v>
      </c>
      <c r="N117" s="363">
        <f t="shared" si="47"/>
        <v>19883.78143264016</v>
      </c>
      <c r="O117" s="363">
        <f t="shared" si="47"/>
        <v>20167.969577209315</v>
      </c>
      <c r="P117" s="363">
        <f t="shared" si="47"/>
        <v>20456.310567441877</v>
      </c>
      <c r="Q117" s="363">
        <f t="shared" si="47"/>
        <v>20748.863752785615</v>
      </c>
      <c r="R117" s="363">
        <f t="shared" si="47"/>
        <v>21045.689350035012</v>
      </c>
      <c r="S117" s="363">
        <f t="shared" si="47"/>
        <v>21346.848455725718</v>
      </c>
      <c r="T117" s="363">
        <f t="shared" si="47"/>
        <v>21652.403058710126</v>
      </c>
      <c r="U117" s="363">
        <f t="shared" si="47"/>
        <v>21962.416052916749</v>
      </c>
      <c r="V117" s="363">
        <f t="shared" si="47"/>
        <v>22276.951250295893</v>
      </c>
      <c r="W117" s="363">
        <f t="shared" si="47"/>
        <v>22596.073393954419</v>
      </c>
      <c r="X117" s="363">
        <f t="shared" si="47"/>
        <v>22919.84817148219</v>
      </c>
      <c r="Y117" s="363">
        <f t="shared" si="47"/>
        <v>23248.342228473026</v>
      </c>
      <c r="Z117" s="363">
        <f t="shared" si="47"/>
        <v>23581.623182242904</v>
      </c>
      <c r="AA117" s="363">
        <f t="shared" si="47"/>
        <v>23919.759635748265</v>
      </c>
      <c r="AB117" s="363">
        <f t="shared" si="47"/>
        <v>24262.821191707222</v>
      </c>
      <c r="AC117" s="363">
        <f t="shared" si="47"/>
        <v>24610.878466926672</v>
      </c>
      <c r="AD117" s="363">
        <f t="shared" si="47"/>
        <v>24964.00310683819</v>
      </c>
      <c r="AE117" s="363">
        <f t="shared" si="47"/>
        <v>25322.267800245714</v>
      </c>
      <c r="AF117" s="363">
        <f t="shared" si="47"/>
        <v>25685.746294288077</v>
      </c>
      <c r="AG117" s="363">
        <f t="shared" si="47"/>
        <v>26054.513409619431</v>
      </c>
      <c r="AH117" s="363">
        <f t="shared" si="47"/>
        <v>26428.645055810728</v>
      </c>
      <c r="AI117" s="363">
        <f t="shared" si="47"/>
        <v>26808.218246975408</v>
      </c>
      <c r="AJ117" s="363">
        <f t="shared" si="47"/>
        <v>27193.311117622481</v>
      </c>
      <c r="AK117" s="363">
        <f t="shared" si="47"/>
        <v>27584.00293874033</v>
      </c>
      <c r="AL117" s="363">
        <f t="shared" si="47"/>
        <v>27980.374134114489</v>
      </c>
      <c r="AM117" s="363">
        <f t="shared" si="47"/>
        <v>28382.506296882806</v>
      </c>
      <c r="AN117" s="363">
        <f t="shared" si="47"/>
        <v>28790.482206331311</v>
      </c>
      <c r="AO117" s="363">
        <f t="shared" si="47"/>
        <v>29204.385844934401</v>
      </c>
      <c r="AP117" s="363">
        <f t="shared" si="47"/>
        <v>29624.30241564264</v>
      </c>
      <c r="AQ117" s="363">
        <f t="shared" si="47"/>
        <v>30050.318359421948</v>
      </c>
      <c r="AR117" s="363">
        <f t="shared" si="47"/>
        <v>30482.521373047628</v>
      </c>
      <c r="AS117" s="363">
        <f t="shared" si="47"/>
        <v>30921.000427156974</v>
      </c>
      <c r="AT117" s="363">
        <f t="shared" si="47"/>
        <v>31365.845784564157</v>
      </c>
      <c r="AU117" s="363">
        <f t="shared" si="47"/>
        <v>31817.149018841155</v>
      </c>
    </row>
    <row r="118" spans="1:47" x14ac:dyDescent="0.25">
      <c r="A118" s="227" t="s">
        <v>233</v>
      </c>
      <c r="B118" s="360" t="str">
        <f>B114</f>
        <v>Schedule 21</v>
      </c>
      <c r="C118" s="361">
        <f>C110+C114</f>
        <v>932.91666666666663</v>
      </c>
      <c r="D118" s="361">
        <f t="shared" si="47"/>
        <v>845.33333333333326</v>
      </c>
      <c r="E118" s="361">
        <f t="shared" si="47"/>
        <v>757.25</v>
      </c>
      <c r="F118" s="361">
        <f t="shared" si="47"/>
        <v>677.05555555555566</v>
      </c>
      <c r="G118" s="361">
        <f t="shared" si="47"/>
        <v>650.50000000000011</v>
      </c>
      <c r="H118" s="361">
        <f t="shared" si="47"/>
        <v>619.14722222222235</v>
      </c>
      <c r="I118" s="361">
        <f t="shared" si="47"/>
        <v>593.1733333333334</v>
      </c>
      <c r="J118" s="362">
        <f t="shared" si="47"/>
        <v>566.53333333333342</v>
      </c>
      <c r="K118" s="362">
        <f>K110+K114</f>
        <v>539.89333333333343</v>
      </c>
      <c r="L118" s="363">
        <f t="shared" si="47"/>
        <v>514.56145246643348</v>
      </c>
      <c r="M118" s="363">
        <f t="shared" si="47"/>
        <v>490.46876046286462</v>
      </c>
      <c r="N118" s="363">
        <f t="shared" si="47"/>
        <v>467.55034040867071</v>
      </c>
      <c r="O118" s="363">
        <f t="shared" si="47"/>
        <v>445.74502625506335</v>
      </c>
      <c r="P118" s="363">
        <f t="shared" si="47"/>
        <v>424.99515946802376</v>
      </c>
      <c r="Q118" s="363">
        <f t="shared" si="47"/>
        <v>405.24636330233602</v>
      </c>
      <c r="R118" s="363">
        <f t="shared" si="47"/>
        <v>386.44733331084655</v>
      </c>
      <c r="S118" s="363">
        <f t="shared" si="47"/>
        <v>368.54964281545097</v>
      </c>
      <c r="T118" s="363">
        <f t="shared" si="47"/>
        <v>351.50756217206282</v>
      </c>
      <c r="U118" s="363">
        <f t="shared" si="47"/>
        <v>335.27789075849353</v>
      </c>
      <c r="V118" s="363">
        <f t="shared" si="47"/>
        <v>319.81980070256219</v>
      </c>
      <c r="W118" s="363">
        <f t="shared" si="47"/>
        <v>305.09469144857985</v>
      </c>
      <c r="X118" s="363">
        <f t="shared" si="47"/>
        <v>291.06605433427802</v>
      </c>
      <c r="Y118" s="363">
        <f t="shared" si="47"/>
        <v>277.69934641787336</v>
      </c>
      <c r="Z118" s="363">
        <f t="shared" si="47"/>
        <v>264.96187285683465</v>
      </c>
      <c r="AA118" s="363">
        <f t="shared" si="47"/>
        <v>252.8226771965374</v>
      </c>
      <c r="AB118" s="363">
        <f t="shared" si="47"/>
        <v>241.25243897881657</v>
      </c>
      <c r="AC118" s="363">
        <f t="shared" si="47"/>
        <v>230.22337812787615</v>
      </c>
      <c r="AD118" s="363">
        <f t="shared" si="47"/>
        <v>219.70916561445921</v>
      </c>
      <c r="AE118" s="363">
        <f t="shared" si="47"/>
        <v>209.68483993897794</v>
      </c>
      <c r="AF118" s="363">
        <f t="shared" si="47"/>
        <v>200.12672901075851</v>
      </c>
      <c r="AG118" s="363">
        <f t="shared" si="47"/>
        <v>191.01237703396399</v>
      </c>
      <c r="AH118" s="363">
        <f t="shared" si="47"/>
        <v>182.32047604137853</v>
      </c>
      <c r="AI118" s="363">
        <f t="shared" si="47"/>
        <v>174.030801745312</v>
      </c>
      <c r="AJ118" s="363">
        <f t="shared" si="47"/>
        <v>166.1241534006287</v>
      </c>
      <c r="AK118" s="363">
        <f t="shared" si="47"/>
        <v>158.58229739852521</v>
      </c>
      <c r="AL118" s="363">
        <f t="shared" si="47"/>
        <v>151.38791433135256</v>
      </c>
      <c r="AM118" s="363">
        <f t="shared" si="47"/>
        <v>144.52454928867317</v>
      </c>
      <c r="AN118" s="363">
        <f t="shared" si="47"/>
        <v>137.97656516300742</v>
      </c>
      <c r="AO118" s="363">
        <f t="shared" si="47"/>
        <v>131.7290987605017</v>
      </c>
      <c r="AP118" s="363">
        <f t="shared" si="47"/>
        <v>125.76801952716332</v>
      </c>
      <c r="AQ118" s="363">
        <f t="shared" si="47"/>
        <v>120.07989071547487</v>
      </c>
      <c r="AR118" s="363">
        <f t="shared" si="47"/>
        <v>114.65193282922544</v>
      </c>
      <c r="AS118" s="363">
        <f t="shared" si="47"/>
        <v>109.47198919637609</v>
      </c>
      <c r="AT118" s="363">
        <f t="shared" si="47"/>
        <v>104.52849353079988</v>
      </c>
      <c r="AU118" s="363">
        <f t="shared" si="47"/>
        <v>99.810439353882643</v>
      </c>
    </row>
    <row r="119" spans="1:47" x14ac:dyDescent="0.25">
      <c r="A119" s="227" t="s">
        <v>234</v>
      </c>
      <c r="B119" s="360" t="str">
        <f>B115</f>
        <v>Schedule 25</v>
      </c>
      <c r="C119" s="361">
        <f t="shared" ref="C119:W119" si="48">C111+C115</f>
        <v>11.083333333333334</v>
      </c>
      <c r="D119" s="361">
        <f t="shared" si="48"/>
        <v>11.083333333333334</v>
      </c>
      <c r="E119" s="361">
        <f t="shared" si="48"/>
        <v>11</v>
      </c>
      <c r="F119" s="361">
        <f t="shared" si="48"/>
        <v>11</v>
      </c>
      <c r="G119" s="361">
        <f t="shared" si="48"/>
        <v>11</v>
      </c>
      <c r="H119" s="361">
        <f t="shared" si="48"/>
        <v>11</v>
      </c>
      <c r="I119" s="361">
        <f t="shared" si="48"/>
        <v>11</v>
      </c>
      <c r="J119" s="362">
        <f t="shared" si="48"/>
        <v>11</v>
      </c>
      <c r="K119" s="362">
        <f>K111+K115</f>
        <v>11</v>
      </c>
      <c r="L119" s="363">
        <f t="shared" si="48"/>
        <v>11</v>
      </c>
      <c r="M119" s="363">
        <f t="shared" si="48"/>
        <v>11</v>
      </c>
      <c r="N119" s="363">
        <f t="shared" si="48"/>
        <v>11</v>
      </c>
      <c r="O119" s="363">
        <f t="shared" si="48"/>
        <v>11</v>
      </c>
      <c r="P119" s="363">
        <f t="shared" si="48"/>
        <v>11</v>
      </c>
      <c r="Q119" s="363">
        <f t="shared" si="48"/>
        <v>11</v>
      </c>
      <c r="R119" s="363">
        <f t="shared" si="48"/>
        <v>11</v>
      </c>
      <c r="S119" s="363">
        <f t="shared" si="48"/>
        <v>11</v>
      </c>
      <c r="T119" s="363">
        <f t="shared" si="48"/>
        <v>11</v>
      </c>
      <c r="U119" s="363">
        <f t="shared" si="48"/>
        <v>11</v>
      </c>
      <c r="V119" s="363">
        <f t="shared" si="48"/>
        <v>11</v>
      </c>
      <c r="W119" s="363">
        <f t="shared" si="48"/>
        <v>11</v>
      </c>
      <c r="X119" s="363">
        <f t="shared" si="47"/>
        <v>11</v>
      </c>
      <c r="Y119" s="363">
        <f t="shared" si="47"/>
        <v>11</v>
      </c>
      <c r="Z119" s="363">
        <f t="shared" si="47"/>
        <v>11</v>
      </c>
      <c r="AA119" s="363">
        <f t="shared" si="47"/>
        <v>11</v>
      </c>
      <c r="AB119" s="363">
        <f t="shared" si="47"/>
        <v>11</v>
      </c>
      <c r="AC119" s="363">
        <f t="shared" si="47"/>
        <v>11</v>
      </c>
      <c r="AD119" s="363">
        <f t="shared" si="47"/>
        <v>11</v>
      </c>
      <c r="AE119" s="363">
        <f t="shared" si="47"/>
        <v>11</v>
      </c>
      <c r="AF119" s="363">
        <f t="shared" si="47"/>
        <v>11</v>
      </c>
      <c r="AG119" s="363">
        <f t="shared" si="47"/>
        <v>11</v>
      </c>
      <c r="AH119" s="363">
        <f t="shared" si="47"/>
        <v>11</v>
      </c>
      <c r="AI119" s="363">
        <f t="shared" si="47"/>
        <v>11</v>
      </c>
      <c r="AJ119" s="363">
        <f t="shared" si="47"/>
        <v>11</v>
      </c>
      <c r="AK119" s="363">
        <f t="shared" si="47"/>
        <v>11</v>
      </c>
      <c r="AL119" s="363">
        <f t="shared" si="47"/>
        <v>11</v>
      </c>
      <c r="AM119" s="363">
        <f t="shared" si="47"/>
        <v>11</v>
      </c>
      <c r="AN119" s="363">
        <f t="shared" si="47"/>
        <v>11</v>
      </c>
      <c r="AO119" s="363">
        <f t="shared" si="47"/>
        <v>11</v>
      </c>
      <c r="AP119" s="363">
        <f t="shared" si="47"/>
        <v>11</v>
      </c>
      <c r="AQ119" s="363">
        <f t="shared" si="47"/>
        <v>11</v>
      </c>
      <c r="AR119" s="363">
        <f t="shared" si="47"/>
        <v>11</v>
      </c>
      <c r="AS119" s="363">
        <f t="shared" si="47"/>
        <v>11</v>
      </c>
      <c r="AT119" s="363">
        <f t="shared" si="47"/>
        <v>11</v>
      </c>
      <c r="AU119" s="363">
        <f t="shared" si="47"/>
        <v>11</v>
      </c>
    </row>
    <row r="120" spans="1:47" x14ac:dyDescent="0.25">
      <c r="C120" s="277">
        <f>SUM(C117:C119)</f>
        <v>17587.708333333336</v>
      </c>
      <c r="D120" s="277">
        <f t="shared" ref="D120:AU120" si="49">SUM(D117:D119)</f>
        <v>17824.375</v>
      </c>
      <c r="E120" s="277">
        <f t="shared" si="49"/>
        <v>18048.083333333332</v>
      </c>
      <c r="F120" s="277">
        <f t="shared" si="49"/>
        <v>18402.305555555555</v>
      </c>
      <c r="G120" s="277">
        <f t="shared" si="49"/>
        <v>18645.25</v>
      </c>
      <c r="H120" s="277">
        <f t="shared" si="49"/>
        <v>18884.261111111111</v>
      </c>
      <c r="I120" s="277">
        <f t="shared" si="49"/>
        <v>19123.586666666666</v>
      </c>
      <c r="J120" s="277">
        <f t="shared" si="49"/>
        <v>19364.933333333331</v>
      </c>
      <c r="K120" s="277">
        <f>SUM(K117:K119)</f>
        <v>19606.446666666667</v>
      </c>
      <c r="L120" s="277">
        <f t="shared" si="49"/>
        <v>19853.191998781956</v>
      </c>
      <c r="M120" s="277">
        <f t="shared" si="49"/>
        <v>20105.156399880369</v>
      </c>
      <c r="N120" s="277">
        <f t="shared" si="49"/>
        <v>20362.331773048831</v>
      </c>
      <c r="O120" s="277">
        <f t="shared" si="49"/>
        <v>20624.714603464377</v>
      </c>
      <c r="P120" s="277">
        <f t="shared" si="49"/>
        <v>20892.305726909901</v>
      </c>
      <c r="Q120" s="277">
        <f t="shared" si="49"/>
        <v>21165.110116087952</v>
      </c>
      <c r="R120" s="277">
        <f t="shared" si="49"/>
        <v>21443.13668334586</v>
      </c>
      <c r="S120" s="277">
        <f t="shared" si="49"/>
        <v>21726.398098541169</v>
      </c>
      <c r="T120" s="277">
        <f t="shared" si="49"/>
        <v>22014.91062088219</v>
      </c>
      <c r="U120" s="277">
        <f t="shared" si="49"/>
        <v>22308.693943675244</v>
      </c>
      <c r="V120" s="277">
        <f t="shared" si="49"/>
        <v>22607.771050998457</v>
      </c>
      <c r="W120" s="277">
        <f t="shared" si="49"/>
        <v>22912.168085402998</v>
      </c>
      <c r="X120" s="277">
        <f t="shared" si="49"/>
        <v>23221.914225816468</v>
      </c>
      <c r="Y120" s="277">
        <f t="shared" si="49"/>
        <v>23537.0415748909</v>
      </c>
      <c r="Z120" s="277">
        <f t="shared" si="49"/>
        <v>23857.585055099738</v>
      </c>
      <c r="AA120" s="277">
        <f t="shared" si="49"/>
        <v>24183.582312944804</v>
      </c>
      <c r="AB120" s="277">
        <f t="shared" si="49"/>
        <v>24515.073630686038</v>
      </c>
      <c r="AC120" s="277">
        <f t="shared" si="49"/>
        <v>24852.101845054549</v>
      </c>
      <c r="AD120" s="277">
        <f t="shared" si="49"/>
        <v>25194.712272452649</v>
      </c>
      <c r="AE120" s="277">
        <f t="shared" si="49"/>
        <v>25542.952640184692</v>
      </c>
      <c r="AF120" s="277">
        <f t="shared" si="49"/>
        <v>25896.873023298835</v>
      </c>
      <c r="AG120" s="277">
        <f t="shared" si="49"/>
        <v>26256.525786653394</v>
      </c>
      <c r="AH120" s="277">
        <f t="shared" si="49"/>
        <v>26621.965531852107</v>
      </c>
      <c r="AI120" s="277">
        <f t="shared" si="49"/>
        <v>26993.249048720721</v>
      </c>
      <c r="AJ120" s="277">
        <f t="shared" si="49"/>
        <v>27370.435271023111</v>
      </c>
      <c r="AK120" s="277">
        <f t="shared" si="49"/>
        <v>27753.585236138857</v>
      </c>
      <c r="AL120" s="277">
        <f t="shared" si="49"/>
        <v>28142.762048445842</v>
      </c>
      <c r="AM120" s="277">
        <f t="shared" si="49"/>
        <v>28538.030846171478</v>
      </c>
      <c r="AN120" s="277">
        <f t="shared" si="49"/>
        <v>28939.458771494319</v>
      </c>
      <c r="AO120" s="277">
        <f t="shared" si="49"/>
        <v>29347.114943694902</v>
      </c>
      <c r="AP120" s="277">
        <f t="shared" si="49"/>
        <v>29761.070435169804</v>
      </c>
      <c r="AQ120" s="277">
        <f t="shared" si="49"/>
        <v>30181.398250137423</v>
      </c>
      <c r="AR120" s="277">
        <f t="shared" si="49"/>
        <v>30608.173305876855</v>
      </c>
      <c r="AS120" s="277">
        <f t="shared" si="49"/>
        <v>31041.47241635335</v>
      </c>
      <c r="AT120" s="277">
        <f t="shared" si="49"/>
        <v>31481.374278094958</v>
      </c>
      <c r="AU120" s="277">
        <f t="shared" si="49"/>
        <v>31927.959458195037</v>
      </c>
    </row>
    <row r="121" spans="1:47" x14ac:dyDescent="0.25">
      <c r="E121" s="278"/>
    </row>
    <row r="122" spans="1:47" x14ac:dyDescent="0.25">
      <c r="H122" s="418"/>
      <c r="I122" s="418"/>
    </row>
    <row r="123" spans="1:47" x14ac:dyDescent="0.25">
      <c r="C123" s="417"/>
      <c r="D123" s="417"/>
      <c r="E123" s="417"/>
      <c r="F123" s="417"/>
      <c r="G123" s="417"/>
      <c r="H123" s="417"/>
      <c r="I123" s="417"/>
      <c r="L123" s="268"/>
    </row>
    <row r="124" spans="1:47" x14ac:dyDescent="0.25">
      <c r="B124" s="269" t="s">
        <v>269</v>
      </c>
      <c r="C124" s="270">
        <f>C$90</f>
        <v>2020</v>
      </c>
      <c r="D124" s="270">
        <f>C124+1</f>
        <v>2021</v>
      </c>
      <c r="E124" s="270">
        <f t="shared" ref="E124:V124" si="50">D124+1</f>
        <v>2022</v>
      </c>
      <c r="F124" s="270">
        <f t="shared" si="50"/>
        <v>2023</v>
      </c>
      <c r="G124" s="270">
        <f t="shared" si="50"/>
        <v>2024</v>
      </c>
      <c r="H124" s="270">
        <f t="shared" si="50"/>
        <v>2025</v>
      </c>
      <c r="I124" s="270">
        <f t="shared" si="50"/>
        <v>2026</v>
      </c>
      <c r="J124" s="270">
        <f t="shared" si="50"/>
        <v>2027</v>
      </c>
      <c r="K124" s="270">
        <f t="shared" si="50"/>
        <v>2028</v>
      </c>
      <c r="L124" s="270">
        <f t="shared" si="50"/>
        <v>2029</v>
      </c>
      <c r="M124" s="270">
        <f t="shared" si="50"/>
        <v>2030</v>
      </c>
      <c r="N124" s="270">
        <f t="shared" si="50"/>
        <v>2031</v>
      </c>
      <c r="O124" s="270">
        <f t="shared" si="50"/>
        <v>2032</v>
      </c>
      <c r="P124" s="270">
        <f t="shared" si="50"/>
        <v>2033</v>
      </c>
      <c r="Q124" s="270">
        <f t="shared" si="50"/>
        <v>2034</v>
      </c>
      <c r="R124" s="270">
        <f>Q124+1</f>
        <v>2035</v>
      </c>
      <c r="S124" s="270">
        <f>R124+1</f>
        <v>2036</v>
      </c>
      <c r="T124" s="270">
        <f t="shared" si="50"/>
        <v>2037</v>
      </c>
      <c r="U124" s="270">
        <f t="shared" si="50"/>
        <v>2038</v>
      </c>
      <c r="V124" s="270">
        <f t="shared" si="50"/>
        <v>2039</v>
      </c>
      <c r="W124" s="270">
        <f>V124+1</f>
        <v>2040</v>
      </c>
      <c r="X124" s="270">
        <f t="shared" ref="X124:AU124" si="51">W124+1</f>
        <v>2041</v>
      </c>
      <c r="Y124" s="270">
        <f>X124+1</f>
        <v>2042</v>
      </c>
      <c r="Z124" s="270">
        <f t="shared" si="51"/>
        <v>2043</v>
      </c>
      <c r="AA124" s="270">
        <f t="shared" si="51"/>
        <v>2044</v>
      </c>
      <c r="AB124" s="270">
        <f t="shared" si="51"/>
        <v>2045</v>
      </c>
      <c r="AC124" s="270">
        <f t="shared" si="51"/>
        <v>2046</v>
      </c>
      <c r="AD124" s="270">
        <f t="shared" si="51"/>
        <v>2047</v>
      </c>
      <c r="AE124" s="270">
        <f t="shared" si="51"/>
        <v>2048</v>
      </c>
      <c r="AF124" s="270">
        <f t="shared" si="51"/>
        <v>2049</v>
      </c>
      <c r="AG124" s="270">
        <f t="shared" si="51"/>
        <v>2050</v>
      </c>
      <c r="AH124" s="270">
        <f t="shared" si="51"/>
        <v>2051</v>
      </c>
      <c r="AI124" s="270">
        <f t="shared" si="51"/>
        <v>2052</v>
      </c>
      <c r="AJ124" s="270">
        <f t="shared" si="51"/>
        <v>2053</v>
      </c>
      <c r="AK124" s="270">
        <f t="shared" si="51"/>
        <v>2054</v>
      </c>
      <c r="AL124" s="270">
        <f t="shared" si="51"/>
        <v>2055</v>
      </c>
      <c r="AM124" s="270">
        <f t="shared" si="51"/>
        <v>2056</v>
      </c>
      <c r="AN124" s="270">
        <f t="shared" si="51"/>
        <v>2057</v>
      </c>
      <c r="AO124" s="270">
        <f t="shared" si="51"/>
        <v>2058</v>
      </c>
      <c r="AP124" s="270">
        <f t="shared" si="51"/>
        <v>2059</v>
      </c>
      <c r="AQ124" s="270">
        <f t="shared" si="51"/>
        <v>2060</v>
      </c>
      <c r="AR124" s="270">
        <f t="shared" si="51"/>
        <v>2061</v>
      </c>
      <c r="AS124" s="270">
        <f t="shared" si="51"/>
        <v>2062</v>
      </c>
      <c r="AT124" s="270">
        <f t="shared" si="51"/>
        <v>2063</v>
      </c>
      <c r="AU124" s="270">
        <f t="shared" si="51"/>
        <v>2064</v>
      </c>
    </row>
    <row r="125" spans="1:47" x14ac:dyDescent="0.25">
      <c r="B125" s="269" t="s">
        <v>109</v>
      </c>
    </row>
    <row r="126" spans="1:47" x14ac:dyDescent="0.25">
      <c r="B126" s="227" t="str">
        <f>B93</f>
        <v>Schedule 11 + Schedule 13</v>
      </c>
      <c r="C126" s="274">
        <f>INDEX($H$42:$H$50, MATCH(C$90, $A$42:$A$50, 0), 0)/1000+INDEX($K$42:$K$50, MATCH(C$90, $A$42:$A$50, 0), 0)/1000</f>
        <v>527691.98835007986</v>
      </c>
      <c r="D126" s="274">
        <f t="shared" ref="D126:K126" si="52">INDEX($H$42:$H$50, MATCH(D$90, $A$42:$A$50, 0), 0)/1000+INDEX($K$42:$K$50, MATCH(D$90, $A$42:$A$50, 0), 0)/1000</f>
        <v>580954.99476952385</v>
      </c>
      <c r="E126" s="274">
        <f t="shared" si="52"/>
        <v>612657.98385998036</v>
      </c>
      <c r="F126" s="274">
        <f t="shared" si="52"/>
        <v>618353.7035831071</v>
      </c>
      <c r="G126" s="274">
        <f t="shared" si="52"/>
        <v>610527.59166929545</v>
      </c>
      <c r="H126" s="274">
        <f t="shared" si="52"/>
        <v>609127.15765135537</v>
      </c>
      <c r="I126" s="274">
        <f t="shared" si="52"/>
        <v>614390.55989768542</v>
      </c>
      <c r="J126" s="274">
        <f t="shared" si="52"/>
        <v>619675.12874907884</v>
      </c>
      <c r="K126" s="274">
        <f t="shared" si="52"/>
        <v>625371.57144987944</v>
      </c>
      <c r="L126" s="275">
        <f>K126*(1+$L130)</f>
        <v>629145.84975086013</v>
      </c>
      <c r="M126" s="275">
        <f t="shared" ref="M126:AU128" si="53">L126*(1+$L130)</f>
        <v>632942.90679226269</v>
      </c>
      <c r="N126" s="275">
        <f t="shared" si="53"/>
        <v>636762.88004964497</v>
      </c>
      <c r="O126" s="275">
        <f t="shared" si="53"/>
        <v>640605.90782826534</v>
      </c>
      <c r="P126" s="275">
        <f t="shared" si="53"/>
        <v>644472.12926808977</v>
      </c>
      <c r="Q126" s="275">
        <f t="shared" si="53"/>
        <v>648361.68434883002</v>
      </c>
      <c r="R126" s="275">
        <f t="shared" si="53"/>
        <v>652274.71389501111</v>
      </c>
      <c r="S126" s="275">
        <f t="shared" si="53"/>
        <v>656211.35958107049</v>
      </c>
      <c r="T126" s="275">
        <f t="shared" si="53"/>
        <v>660171.76393648714</v>
      </c>
      <c r="U126" s="275">
        <f t="shared" si="53"/>
        <v>664156.0703509422</v>
      </c>
      <c r="V126" s="275">
        <f t="shared" si="53"/>
        <v>668164.42307951045</v>
      </c>
      <c r="W126" s="275">
        <f t="shared" si="53"/>
        <v>672196.96724788309</v>
      </c>
      <c r="X126" s="275">
        <f t="shared" si="53"/>
        <v>676253.84885762224</v>
      </c>
      <c r="Y126" s="275">
        <f t="shared" si="53"/>
        <v>680335.21479144704</v>
      </c>
      <c r="Z126" s="275">
        <f t="shared" si="53"/>
        <v>684441.21281855146</v>
      </c>
      <c r="AA126" s="275">
        <f t="shared" si="53"/>
        <v>688571.99159995466</v>
      </c>
      <c r="AB126" s="275">
        <f t="shared" si="53"/>
        <v>692727.70069388335</v>
      </c>
      <c r="AC126" s="275">
        <f t="shared" si="53"/>
        <v>696908.49056118657</v>
      </c>
      <c r="AD126" s="275">
        <f t="shared" si="53"/>
        <v>701114.51257078326</v>
      </c>
      <c r="AE126" s="275">
        <f t="shared" si="53"/>
        <v>705345.91900514276</v>
      </c>
      <c r="AF126" s="275">
        <f t="shared" si="53"/>
        <v>709602.8630657983</v>
      </c>
      <c r="AG126" s="275">
        <f t="shared" si="53"/>
        <v>713885.49887889368</v>
      </c>
      <c r="AH126" s="275">
        <f t="shared" si="53"/>
        <v>718193.98150076368</v>
      </c>
      <c r="AI126" s="275">
        <f t="shared" si="53"/>
        <v>722528.46692354803</v>
      </c>
      <c r="AJ126" s="275">
        <f t="shared" si="53"/>
        <v>726889.112080839</v>
      </c>
      <c r="AK126" s="275">
        <f t="shared" si="53"/>
        <v>731276.07485336356</v>
      </c>
      <c r="AL126" s="275">
        <f t="shared" si="53"/>
        <v>735689.51407469949</v>
      </c>
      <c r="AM126" s="275">
        <f t="shared" si="53"/>
        <v>740129.58953702601</v>
      </c>
      <c r="AN126" s="275">
        <f t="shared" si="53"/>
        <v>744596.46199690923</v>
      </c>
      <c r="AO126" s="275">
        <f t="shared" si="53"/>
        <v>749090.29318112251</v>
      </c>
      <c r="AP126" s="275">
        <f t="shared" si="53"/>
        <v>753611.24579250184</v>
      </c>
      <c r="AQ126" s="275">
        <f t="shared" si="53"/>
        <v>758159.48351583688</v>
      </c>
      <c r="AR126" s="275">
        <f t="shared" si="53"/>
        <v>762735.17102379689</v>
      </c>
      <c r="AS126" s="275">
        <f t="shared" si="53"/>
        <v>767338.47398289316</v>
      </c>
      <c r="AT126" s="275">
        <f t="shared" si="53"/>
        <v>771969.55905947695</v>
      </c>
      <c r="AU126" s="275">
        <f t="shared" si="53"/>
        <v>776628.59392577375</v>
      </c>
    </row>
    <row r="127" spans="1:47" x14ac:dyDescent="0.25">
      <c r="B127" s="227" t="str">
        <f t="shared" ref="B127:B128" si="54">B94</f>
        <v>Schedule 21 + Schedule 23</v>
      </c>
      <c r="C127" s="274">
        <f>INDEX($I$42:$I$50, MATCH(C$90, $A$42:$A$50, 0), 0)/1000+INDEX($L$42:$L$50, MATCH(C$90, $A$42:$A$50, 0), 0)/1000</f>
        <v>1148654.6453130799</v>
      </c>
      <c r="D127" s="274">
        <f t="shared" ref="D127:K127" si="55">INDEX($I$42:$I$50, MATCH(D$90, $A$42:$A$50, 0), 0)/1000+INDEX($L$42:$L$50, MATCH(D$90, $A$42:$A$50, 0), 0)/1000</f>
        <v>1190232.5917911949</v>
      </c>
      <c r="E127" s="274">
        <f t="shared" si="55"/>
        <v>1196881.8536036413</v>
      </c>
      <c r="F127" s="274">
        <f t="shared" si="55"/>
        <v>1176318.2176029822</v>
      </c>
      <c r="G127" s="274">
        <f t="shared" si="55"/>
        <v>1161909.9513095028</v>
      </c>
      <c r="H127" s="274">
        <f t="shared" si="55"/>
        <v>1147240.4370289987</v>
      </c>
      <c r="I127" s="274">
        <f t="shared" si="55"/>
        <v>1130995.7065732293</v>
      </c>
      <c r="J127" s="274">
        <f t="shared" si="55"/>
        <v>1110531.795266896</v>
      </c>
      <c r="K127" s="274">
        <f t="shared" si="55"/>
        <v>1087177.334159472</v>
      </c>
      <c r="L127" s="275">
        <f>K127*(1+$L131)</f>
        <v>1069263.6772087498</v>
      </c>
      <c r="M127" s="275">
        <f t="shared" si="53"/>
        <v>1051645.1874724878</v>
      </c>
      <c r="N127" s="275">
        <f t="shared" si="53"/>
        <v>1034317.0014164153</v>
      </c>
      <c r="O127" s="275">
        <f t="shared" si="53"/>
        <v>1017274.3356437719</v>
      </c>
      <c r="P127" s="275">
        <f t="shared" si="53"/>
        <v>1000512.4855748636</v>
      </c>
      <c r="Q127" s="275">
        <f t="shared" si="53"/>
        <v>984026.82414837775</v>
      </c>
      <c r="R127" s="275">
        <f t="shared" si="53"/>
        <v>967812.80054409511</v>
      </c>
      <c r="S127" s="275">
        <f t="shared" si="53"/>
        <v>951865.93892664928</v>
      </c>
      <c r="T127" s="275">
        <f t="shared" si="53"/>
        <v>936181.83720998489</v>
      </c>
      <c r="U127" s="275">
        <f t="shared" si="53"/>
        <v>920756.16584217409</v>
      </c>
      <c r="V127" s="275">
        <f t="shared" si="53"/>
        <v>905584.66661025607</v>
      </c>
      <c r="W127" s="275">
        <f t="shared" si="53"/>
        <v>890663.1514647695</v>
      </c>
      <c r="X127" s="275">
        <f t="shared" si="53"/>
        <v>875987.50136365299</v>
      </c>
      <c r="Y127" s="275">
        <f t="shared" si="53"/>
        <v>861553.66513519548</v>
      </c>
      <c r="Z127" s="275">
        <f t="shared" si="53"/>
        <v>847357.65835972177</v>
      </c>
      <c r="AA127" s="275">
        <f t="shared" si="53"/>
        <v>833395.56226970453</v>
      </c>
      <c r="AB127" s="275">
        <f t="shared" si="53"/>
        <v>819663.52266799961</v>
      </c>
      <c r="AC127" s="275">
        <f t="shared" si="53"/>
        <v>806157.74886390613</v>
      </c>
      <c r="AD127" s="275">
        <f t="shared" si="53"/>
        <v>792874.5126267568</v>
      </c>
      <c r="AE127" s="275">
        <f t="shared" si="53"/>
        <v>779810.1471567502</v>
      </c>
      <c r="AF127" s="275">
        <f t="shared" si="53"/>
        <v>766961.04607274139</v>
      </c>
      <c r="AG127" s="275">
        <f t="shared" si="53"/>
        <v>754323.6624167104</v>
      </c>
      <c r="AH127" s="275">
        <f t="shared" si="53"/>
        <v>741894.50767463469</v>
      </c>
      <c r="AI127" s="275">
        <f t="shared" si="53"/>
        <v>729670.15081349458</v>
      </c>
      <c r="AJ127" s="275">
        <f t="shared" si="53"/>
        <v>717647.21733414615</v>
      </c>
      <c r="AK127" s="275">
        <f t="shared" si="53"/>
        <v>705822.38833980053</v>
      </c>
      <c r="AL127" s="275">
        <f t="shared" si="53"/>
        <v>694192.39961985173</v>
      </c>
      <c r="AM127" s="275">
        <f t="shared" si="53"/>
        <v>682754.04074880062</v>
      </c>
      <c r="AN127" s="275">
        <f t="shared" si="53"/>
        <v>671504.15420002583</v>
      </c>
      <c r="AO127" s="275">
        <f t="shared" si="53"/>
        <v>660439.6344741577</v>
      </c>
      <c r="AP127" s="275">
        <f t="shared" si="53"/>
        <v>649557.42724181386</v>
      </c>
      <c r="AQ127" s="275">
        <f t="shared" si="53"/>
        <v>638854.5285004602</v>
      </c>
      <c r="AR127" s="275">
        <f t="shared" si="53"/>
        <v>628327.98374516459</v>
      </c>
      <c r="AS127" s="275">
        <f t="shared" si="53"/>
        <v>617974.88715301396</v>
      </c>
      <c r="AT127" s="275">
        <f t="shared" si="53"/>
        <v>607792.38078097021</v>
      </c>
      <c r="AU127" s="275">
        <f t="shared" si="53"/>
        <v>597777.6537769431</v>
      </c>
    </row>
    <row r="128" spans="1:47" x14ac:dyDescent="0.25">
      <c r="B128" s="227" t="str">
        <f t="shared" si="54"/>
        <v>Schedule 25</v>
      </c>
      <c r="C128" s="274">
        <f t="shared" ref="C128:K128" si="56">INDEX($J$42:$J$50, MATCH(C$90, $A$42:$A$50, 0), 0)/1000</f>
        <v>269999.57297899999</v>
      </c>
      <c r="D128" s="274">
        <f t="shared" si="56"/>
        <v>279253.09176799998</v>
      </c>
      <c r="E128" s="274">
        <f t="shared" si="56"/>
        <v>285594.15850600001</v>
      </c>
      <c r="F128" s="274">
        <f t="shared" si="56"/>
        <v>283828.83519099996</v>
      </c>
      <c r="G128" s="274">
        <f t="shared" si="56"/>
        <v>284952.44055</v>
      </c>
      <c r="H128" s="274">
        <f t="shared" si="56"/>
        <v>286093.36</v>
      </c>
      <c r="I128" s="274">
        <f t="shared" si="56"/>
        <v>287014.03000000003</v>
      </c>
      <c r="J128" s="274">
        <f t="shared" si="56"/>
        <v>287562.78999999998</v>
      </c>
      <c r="K128" s="274">
        <f t="shared" si="56"/>
        <v>287967.90000000002</v>
      </c>
      <c r="L128" s="275">
        <f>K128*(1+$L132)</f>
        <v>288726.88997810672</v>
      </c>
      <c r="M128" s="275">
        <f t="shared" si="53"/>
        <v>289487.88040760701</v>
      </c>
      <c r="N128" s="275">
        <f t="shared" si="53"/>
        <v>290250.87656104186</v>
      </c>
      <c r="O128" s="275">
        <f t="shared" si="53"/>
        <v>291015.88372484903</v>
      </c>
      <c r="P128" s="275">
        <f t="shared" si="53"/>
        <v>291782.90719939955</v>
      </c>
      <c r="Q128" s="275">
        <f t="shared" si="53"/>
        <v>292551.95229903451</v>
      </c>
      <c r="R128" s="275">
        <f t="shared" si="53"/>
        <v>293323.0243521019</v>
      </c>
      <c r="S128" s="275">
        <f t="shared" si="53"/>
        <v>294096.12870099355</v>
      </c>
      <c r="T128" s="275">
        <f t="shared" si="53"/>
        <v>294871.27070218197</v>
      </c>
      <c r="U128" s="275">
        <f t="shared" si="53"/>
        <v>295648.4557262577</v>
      </c>
      <c r="V128" s="275">
        <f t="shared" si="53"/>
        <v>296427.68915796641</v>
      </c>
      <c r="W128" s="275">
        <f t="shared" si="53"/>
        <v>297208.97639624617</v>
      </c>
      <c r="X128" s="275">
        <f t="shared" si="53"/>
        <v>297992.32285426493</v>
      </c>
      <c r="Y128" s="275">
        <f t="shared" si="53"/>
        <v>298777.73395945795</v>
      </c>
      <c r="Z128" s="275">
        <f t="shared" si="53"/>
        <v>299565.21515356551</v>
      </c>
      <c r="AA128" s="275">
        <f t="shared" si="53"/>
        <v>300354.77189267054</v>
      </c>
      <c r="AB128" s="275">
        <f t="shared" si="53"/>
        <v>301146.40964723646</v>
      </c>
      <c r="AC128" s="275">
        <f t="shared" si="53"/>
        <v>301940.13390214497</v>
      </c>
      <c r="AD128" s="275">
        <f t="shared" si="53"/>
        <v>302735.95015673415</v>
      </c>
      <c r="AE128" s="275">
        <f t="shared" si="53"/>
        <v>303533.86392483668</v>
      </c>
      <c r="AF128" s="275">
        <f t="shared" si="53"/>
        <v>304333.88073481777</v>
      </c>
      <c r="AG128" s="275">
        <f t="shared" si="53"/>
        <v>305136.00612961367</v>
      </c>
      <c r="AH128" s="275">
        <f t="shared" si="53"/>
        <v>305940.24566676997</v>
      </c>
      <c r="AI128" s="275">
        <f t="shared" si="53"/>
        <v>306746.60491848021</v>
      </c>
      <c r="AJ128" s="275">
        <f t="shared" si="53"/>
        <v>307555.08947162441</v>
      </c>
      <c r="AK128" s="275">
        <f t="shared" si="53"/>
        <v>308365.70492780779</v>
      </c>
      <c r="AL128" s="275">
        <f t="shared" si="53"/>
        <v>309178.45690339955</v>
      </c>
      <c r="AM128" s="275">
        <f t="shared" si="53"/>
        <v>309993.35102957184</v>
      </c>
      <c r="AN128" s="275">
        <f t="shared" si="53"/>
        <v>310810.39295233879</v>
      </c>
      <c r="AO128" s="275">
        <f t="shared" si="53"/>
        <v>311629.58833259548</v>
      </c>
      <c r="AP128" s="275">
        <f t="shared" si="53"/>
        <v>312450.94284615741</v>
      </c>
      <c r="AQ128" s="275">
        <f t="shared" si="53"/>
        <v>313274.46218379959</v>
      </c>
      <c r="AR128" s="275">
        <f t="shared" si="53"/>
        <v>314100.15205129614</v>
      </c>
      <c r="AS128" s="275">
        <f t="shared" si="53"/>
        <v>314928.01816945971</v>
      </c>
      <c r="AT128" s="275">
        <f t="shared" si="53"/>
        <v>315758.06627418118</v>
      </c>
      <c r="AU128" s="275">
        <f t="shared" si="53"/>
        <v>316590.30211646931</v>
      </c>
    </row>
    <row r="129" spans="2:47" x14ac:dyDescent="0.25">
      <c r="B129" s="317" t="s">
        <v>455</v>
      </c>
      <c r="C129" s="274"/>
      <c r="D129" s="274"/>
      <c r="E129" s="274"/>
      <c r="F129" s="274"/>
      <c r="G129" s="274"/>
      <c r="H129" s="274"/>
      <c r="I129" s="274"/>
      <c r="J129" s="274"/>
      <c r="K129" s="274"/>
      <c r="L129" s="275"/>
      <c r="M129" s="275"/>
      <c r="N129" s="275"/>
      <c r="O129" s="275"/>
      <c r="P129" s="275"/>
      <c r="Q129" s="275"/>
      <c r="R129" s="275"/>
      <c r="S129" s="275"/>
      <c r="T129" s="275"/>
      <c r="U129" s="275"/>
      <c r="V129" s="275"/>
      <c r="W129" s="275"/>
      <c r="X129" s="275"/>
      <c r="Y129" s="275"/>
      <c r="Z129" s="275"/>
      <c r="AA129" s="275"/>
      <c r="AB129" s="275"/>
      <c r="AC129" s="275"/>
      <c r="AD129" s="275"/>
      <c r="AE129" s="275"/>
      <c r="AF129" s="275"/>
      <c r="AG129" s="275"/>
      <c r="AH129" s="275"/>
      <c r="AI129" s="275"/>
      <c r="AJ129" s="275"/>
      <c r="AK129" s="275"/>
      <c r="AL129" s="275"/>
      <c r="AM129" s="275"/>
      <c r="AN129" s="275"/>
      <c r="AO129" s="275"/>
      <c r="AP129" s="275"/>
      <c r="AQ129" s="275"/>
      <c r="AR129" s="275"/>
      <c r="AS129" s="275"/>
      <c r="AT129" s="275"/>
      <c r="AU129" s="275"/>
    </row>
    <row r="130" spans="2:47" x14ac:dyDescent="0.25">
      <c r="B130" s="317" t="s">
        <v>266</v>
      </c>
      <c r="C130" s="274"/>
      <c r="D130" s="318">
        <f t="shared" ref="D130:K132" si="57">(D126-C126)/C126</f>
        <v>0.10093578753389829</v>
      </c>
      <c r="E130" s="318">
        <f t="shared" si="57"/>
        <v>5.4570473403079536E-2</v>
      </c>
      <c r="F130" s="318">
        <f t="shared" si="57"/>
        <v>9.2967363083094334E-3</v>
      </c>
      <c r="G130" s="318">
        <f t="shared" si="57"/>
        <v>-1.2656367817419911E-2</v>
      </c>
      <c r="H130" s="318">
        <f t="shared" si="57"/>
        <v>-2.2938095461190037E-3</v>
      </c>
      <c r="I130" s="318">
        <f t="shared" si="57"/>
        <v>8.6408924314332579E-3</v>
      </c>
      <c r="J130" s="318">
        <f t="shared" si="57"/>
        <v>8.6013184386710875E-3</v>
      </c>
      <c r="K130" s="318">
        <f t="shared" si="57"/>
        <v>9.1926276148921043E-3</v>
      </c>
      <c r="L130" s="319">
        <f>AVERAGE(H130:K130)</f>
        <v>6.0352572347193616E-3</v>
      </c>
      <c r="M130" s="319"/>
      <c r="N130" s="275"/>
      <c r="O130" s="275"/>
      <c r="P130" s="275"/>
      <c r="Q130" s="275"/>
      <c r="R130" s="275"/>
      <c r="S130" s="275"/>
      <c r="T130" s="275"/>
      <c r="U130" s="275"/>
      <c r="V130" s="275"/>
      <c r="W130" s="275"/>
      <c r="X130" s="275"/>
      <c r="Y130" s="275"/>
      <c r="Z130" s="275"/>
      <c r="AA130" s="275"/>
      <c r="AB130" s="275"/>
      <c r="AC130" s="275"/>
      <c r="AD130" s="275"/>
      <c r="AE130" s="275"/>
      <c r="AF130" s="275"/>
      <c r="AG130" s="275"/>
      <c r="AH130" s="275"/>
      <c r="AI130" s="275"/>
      <c r="AJ130" s="275"/>
      <c r="AK130" s="275"/>
      <c r="AL130" s="275"/>
      <c r="AM130" s="275"/>
      <c r="AN130" s="275"/>
      <c r="AO130" s="275"/>
      <c r="AP130" s="275"/>
      <c r="AQ130" s="275"/>
      <c r="AR130" s="275"/>
      <c r="AS130" s="275"/>
      <c r="AT130" s="275"/>
      <c r="AU130" s="275"/>
    </row>
    <row r="131" spans="2:47" x14ac:dyDescent="0.25">
      <c r="B131" s="317" t="s">
        <v>265</v>
      </c>
      <c r="C131" s="274"/>
      <c r="D131" s="318">
        <f>(D127-C127)/C127</f>
        <v>3.6197082080125439E-2</v>
      </c>
      <c r="E131" s="318">
        <f t="shared" si="57"/>
        <v>5.5865230529772792E-3</v>
      </c>
      <c r="F131" s="318">
        <f t="shared" si="57"/>
        <v>-1.7181007414177846E-2</v>
      </c>
      <c r="G131" s="318">
        <f t="shared" si="57"/>
        <v>-1.2248612728993949E-2</v>
      </c>
      <c r="H131" s="318">
        <f t="shared" si="57"/>
        <v>-1.262534524639466E-2</v>
      </c>
      <c r="I131" s="318">
        <f t="shared" si="57"/>
        <v>-1.4159830783020806E-2</v>
      </c>
      <c r="J131" s="318">
        <f t="shared" si="57"/>
        <v>-1.8093712635157799E-2</v>
      </c>
      <c r="K131" s="318">
        <f>(K127-J127)/J127</f>
        <v>-2.102997969707943E-2</v>
      </c>
      <c r="L131" s="319">
        <f t="shared" ref="L131:L132" si="58">AVERAGE(H131:K131)</f>
        <v>-1.6477217090413172E-2</v>
      </c>
      <c r="M131" s="319"/>
      <c r="N131" s="275"/>
      <c r="O131" s="275"/>
      <c r="P131" s="275"/>
      <c r="Q131" s="275"/>
      <c r="R131" s="275"/>
      <c r="S131" s="275"/>
      <c r="T131" s="275"/>
      <c r="U131" s="275"/>
      <c r="V131" s="275"/>
      <c r="W131" s="275"/>
      <c r="X131" s="275"/>
      <c r="Y131" s="275"/>
      <c r="Z131" s="275"/>
      <c r="AA131" s="275"/>
      <c r="AB131" s="275"/>
      <c r="AC131" s="275"/>
      <c r="AD131" s="275"/>
      <c r="AE131" s="275"/>
      <c r="AF131" s="275"/>
      <c r="AG131" s="275"/>
      <c r="AH131" s="275"/>
      <c r="AI131" s="275"/>
      <c r="AJ131" s="275"/>
      <c r="AK131" s="275"/>
      <c r="AL131" s="275"/>
      <c r="AM131" s="275"/>
      <c r="AN131" s="275"/>
      <c r="AO131" s="275"/>
      <c r="AP131" s="275"/>
      <c r="AQ131" s="275"/>
      <c r="AR131" s="275"/>
      <c r="AS131" s="275"/>
      <c r="AT131" s="275"/>
      <c r="AU131" s="275"/>
    </row>
    <row r="132" spans="2:47" x14ac:dyDescent="0.25">
      <c r="B132" s="317" t="s">
        <v>264</v>
      </c>
      <c r="C132" s="274"/>
      <c r="D132" s="318">
        <f>(D128-C128)/C128</f>
        <v>3.427234601485727E-2</v>
      </c>
      <c r="E132" s="318">
        <f t="shared" si="57"/>
        <v>2.2707239149452652E-2</v>
      </c>
      <c r="F132" s="318">
        <f t="shared" si="57"/>
        <v>-6.1812304713611908E-3</v>
      </c>
      <c r="G132" s="318">
        <f t="shared" si="57"/>
        <v>3.9587428044226642E-3</v>
      </c>
      <c r="H132" s="318">
        <f t="shared" si="57"/>
        <v>4.0038942912643417E-3</v>
      </c>
      <c r="I132" s="318">
        <f t="shared" si="57"/>
        <v>3.2180753863006186E-3</v>
      </c>
      <c r="J132" s="318">
        <f t="shared" si="57"/>
        <v>1.9119622828192443E-3</v>
      </c>
      <c r="K132" s="318">
        <f>(K128-J128)/J128</f>
        <v>1.4087705853738735E-3</v>
      </c>
      <c r="L132" s="319">
        <f t="shared" si="58"/>
        <v>2.6356756364395192E-3</v>
      </c>
      <c r="M132" s="319"/>
      <c r="N132" s="275"/>
      <c r="O132" s="275"/>
      <c r="P132" s="275"/>
      <c r="Q132" s="275"/>
      <c r="R132" s="275"/>
      <c r="S132" s="275"/>
      <c r="T132" s="275"/>
      <c r="U132" s="275"/>
      <c r="V132" s="275"/>
      <c r="W132" s="275"/>
      <c r="X132" s="275"/>
      <c r="Y132" s="275"/>
      <c r="Z132" s="275"/>
      <c r="AA132" s="275"/>
      <c r="AB132" s="275"/>
      <c r="AC132" s="275"/>
      <c r="AD132" s="275"/>
      <c r="AE132" s="275"/>
      <c r="AF132" s="275"/>
      <c r="AG132" s="275"/>
      <c r="AH132" s="275"/>
      <c r="AI132" s="275"/>
      <c r="AJ132" s="275"/>
      <c r="AK132" s="275"/>
      <c r="AL132" s="275"/>
      <c r="AM132" s="275"/>
      <c r="AN132" s="275"/>
      <c r="AO132" s="275"/>
      <c r="AP132" s="275"/>
      <c r="AQ132" s="275"/>
      <c r="AR132" s="275"/>
      <c r="AS132" s="275"/>
      <c r="AT132" s="275"/>
      <c r="AU132" s="275"/>
    </row>
    <row r="133" spans="2:47" x14ac:dyDescent="0.25">
      <c r="B133" s="269" t="s">
        <v>120</v>
      </c>
    </row>
    <row r="134" spans="2:47" x14ac:dyDescent="0.25">
      <c r="B134" s="227" t="str">
        <f>B97</f>
        <v>Schedule 11</v>
      </c>
      <c r="C134" s="274">
        <f>INDEX($F$67:$F$75, MATCH(C$90, $A$67:$A$75, 0), 0)/1000</f>
        <v>5842.1184440099996</v>
      </c>
      <c r="D134" s="274">
        <f t="shared" ref="D134:K134" si="59">INDEX($F$67:$F$75, MATCH(D$90, $A$67:$A$75, 0), 0)/1000</f>
        <v>5292.3864616469273</v>
      </c>
      <c r="E134" s="274">
        <f t="shared" si="59"/>
        <v>5097.8251197936952</v>
      </c>
      <c r="F134" s="274">
        <f t="shared" si="59"/>
        <v>5056.5861299863827</v>
      </c>
      <c r="G134" s="274">
        <f t="shared" si="59"/>
        <v>5085.4258257186284</v>
      </c>
      <c r="H134" s="274">
        <f t="shared" si="59"/>
        <v>4862.6511459870917</v>
      </c>
      <c r="I134" s="274">
        <f t="shared" si="59"/>
        <v>4862.0419461693364</v>
      </c>
      <c r="J134" s="274">
        <f t="shared" si="59"/>
        <v>4861.8885710220766</v>
      </c>
      <c r="K134" s="274">
        <f t="shared" si="59"/>
        <v>4861.873185904773</v>
      </c>
      <c r="L134" s="275">
        <f>K134*(1+$L138)</f>
        <v>4808.43331604591</v>
      </c>
      <c r="M134" s="275">
        <f t="shared" ref="M134:AU136" si="60">L134*(1+$L138)</f>
        <v>4755.5808370097466</v>
      </c>
      <c r="N134" s="275">
        <f t="shared" si="60"/>
        <v>4703.3092924186858</v>
      </c>
      <c r="O134" s="275">
        <f t="shared" si="60"/>
        <v>4651.612296861188</v>
      </c>
      <c r="P134" s="275">
        <f t="shared" si="60"/>
        <v>4600.4835351117408</v>
      </c>
      <c r="Q134" s="275">
        <f t="shared" si="60"/>
        <v>4549.9167613594009</v>
      </c>
      <c r="R134" s="275">
        <f t="shared" si="60"/>
        <v>4499.9057984448145</v>
      </c>
      <c r="S134" s="275">
        <f t="shared" si="60"/>
        <v>4450.4445371056245</v>
      </c>
      <c r="T134" s="275">
        <f t="shared" si="60"/>
        <v>4401.5269352301748</v>
      </c>
      <c r="U134" s="275">
        <f t="shared" si="60"/>
        <v>4353.1470171194132</v>
      </c>
      <c r="V134" s="275">
        <f t="shared" si="60"/>
        <v>4305.2988727569091</v>
      </c>
      <c r="W134" s="275">
        <f t="shared" si="60"/>
        <v>4257.976657086896</v>
      </c>
      <c r="X134" s="275">
        <f t="shared" si="60"/>
        <v>4211.174589300248</v>
      </c>
      <c r="Y134" s="275">
        <f t="shared" si="60"/>
        <v>4164.886952128305</v>
      </c>
      <c r="Z134" s="275">
        <f t="shared" si="60"/>
        <v>4119.1080911444606</v>
      </c>
      <c r="AA134" s="275">
        <f t="shared" si="60"/>
        <v>4073.8324140734253</v>
      </c>
      <c r="AB134" s="275">
        <f t="shared" si="60"/>
        <v>4029.0543901080823</v>
      </c>
      <c r="AC134" s="275">
        <f t="shared" si="60"/>
        <v>3984.7685492338537</v>
      </c>
      <c r="AD134" s="275">
        <f t="shared" si="60"/>
        <v>3940.9694815604917</v>
      </c>
      <c r="AE134" s="275">
        <f t="shared" si="60"/>
        <v>3897.6518366612136</v>
      </c>
      <c r="AF134" s="275">
        <f t="shared" si="60"/>
        <v>3854.8103229191038</v>
      </c>
      <c r="AG134" s="275">
        <f t="shared" si="60"/>
        <v>3812.4397068806966</v>
      </c>
      <c r="AH134" s="275">
        <f t="shared" si="60"/>
        <v>3770.5348126166655</v>
      </c>
      <c r="AI134" s="275">
        <f t="shared" si="60"/>
        <v>3729.0905210895407</v>
      </c>
      <c r="AJ134" s="275">
        <f t="shared" si="60"/>
        <v>3688.1017695283749</v>
      </c>
      <c r="AK134" s="275">
        <f t="shared" si="60"/>
        <v>3647.5635508102819</v>
      </c>
      <c r="AL134" s="275">
        <f t="shared" si="60"/>
        <v>3607.4709128487757</v>
      </c>
      <c r="AM134" s="275">
        <f t="shared" si="60"/>
        <v>3567.8189579888308</v>
      </c>
      <c r="AN134" s="275">
        <f t="shared" si="60"/>
        <v>3528.6028424085916</v>
      </c>
      <c r="AO134" s="275">
        <f t="shared" si="60"/>
        <v>3489.8177755276588</v>
      </c>
      <c r="AP134" s="275">
        <f t="shared" si="60"/>
        <v>3451.4590194218804</v>
      </c>
      <c r="AQ134" s="275">
        <f t="shared" si="60"/>
        <v>3413.5218882445724</v>
      </c>
      <c r="AR134" s="275">
        <f t="shared" si="60"/>
        <v>3376.0017476541052</v>
      </c>
      <c r="AS134" s="275">
        <f t="shared" si="60"/>
        <v>3338.8940142477768</v>
      </c>
      <c r="AT134" s="275">
        <f t="shared" si="60"/>
        <v>3302.1941550019142</v>
      </c>
      <c r="AU134" s="275">
        <f t="shared" si="60"/>
        <v>3265.8976867181245</v>
      </c>
    </row>
    <row r="135" spans="2:47" x14ac:dyDescent="0.25">
      <c r="B135" s="227" t="str">
        <f>B98</f>
        <v>Schedule 21</v>
      </c>
      <c r="C135" s="274">
        <f>INDEX($G$67:$G$75, MATCH(C$90, $A$67:$A$75, 0), 0)/1000</f>
        <v>85559.821299999996</v>
      </c>
      <c r="D135" s="274">
        <f>INDEX($G$67:$G$75, MATCH(D$90, $A$67:$A$75, 0), 0)/1000</f>
        <v>91492.005980146409</v>
      </c>
      <c r="E135" s="274">
        <f t="shared" ref="E135:K135" si="61">INDEX($G$67:$G$75, MATCH(E$90, $A$67:$A$75, 0), 0)/1000</f>
        <v>94578.563857966277</v>
      </c>
      <c r="F135" s="274">
        <f t="shared" si="61"/>
        <v>89533.210640104866</v>
      </c>
      <c r="G135" s="274">
        <f t="shared" si="61"/>
        <v>89323.870436666693</v>
      </c>
      <c r="H135" s="274">
        <f t="shared" si="61"/>
        <v>86858.927226666754</v>
      </c>
      <c r="I135" s="274">
        <f t="shared" si="61"/>
        <v>84289.405266666799</v>
      </c>
      <c r="J135" s="274">
        <f t="shared" si="61"/>
        <v>81724.920920000193</v>
      </c>
      <c r="K135" s="274">
        <f t="shared" si="61"/>
        <v>79156.090440000233</v>
      </c>
      <c r="L135" s="275">
        <f>K135*(1+$L139)</f>
        <v>76800.490793945879</v>
      </c>
      <c r="M135" s="275">
        <f t="shared" si="60"/>
        <v>74514.991245832789</v>
      </c>
      <c r="N135" s="275">
        <f t="shared" si="60"/>
        <v>72297.505692557825</v>
      </c>
      <c r="O135" s="275">
        <f t="shared" si="60"/>
        <v>70146.010111190131</v>
      </c>
      <c r="P135" s="275">
        <f t="shared" si="60"/>
        <v>68058.540711532347</v>
      </c>
      <c r="Q135" s="275">
        <f t="shared" si="60"/>
        <v>66033.192143659588</v>
      </c>
      <c r="R135" s="275">
        <f t="shared" si="60"/>
        <v>64068.11575880013</v>
      </c>
      <c r="S135" s="275">
        <f t="shared" si="60"/>
        <v>62161.517921970451</v>
      </c>
      <c r="T135" s="275">
        <f t="shared" si="60"/>
        <v>60311.658374824343</v>
      </c>
      <c r="U135" s="275">
        <f t="shared" si="60"/>
        <v>58516.848647221945</v>
      </c>
      <c r="V135" s="275">
        <f t="shared" si="60"/>
        <v>56775.450516068719</v>
      </c>
      <c r="W135" s="275">
        <f t="shared" si="60"/>
        <v>55085.874510017711</v>
      </c>
      <c r="X135" s="275">
        <f t="shared" si="60"/>
        <v>53446.578458670279</v>
      </c>
      <c r="Y135" s="275">
        <f t="shared" si="60"/>
        <v>51856.066084951031</v>
      </c>
      <c r="Z135" s="275">
        <f t="shared" si="60"/>
        <v>50312.885639372151</v>
      </c>
      <c r="AA135" s="275">
        <f t="shared" si="60"/>
        <v>48815.628574940536</v>
      </c>
      <c r="AB135" s="275">
        <f t="shared" si="60"/>
        <v>47362.928261498295</v>
      </c>
      <c r="AC135" s="275">
        <f t="shared" si="60"/>
        <v>45953.458738323054</v>
      </c>
      <c r="AD135" s="275">
        <f t="shared" si="60"/>
        <v>44585.933503849548</v>
      </c>
      <c r="AE135" s="275">
        <f t="shared" si="60"/>
        <v>43259.104341407772</v>
      </c>
      <c r="AF135" s="275">
        <f t="shared" si="60"/>
        <v>41971.760179905898</v>
      </c>
      <c r="AG135" s="275">
        <f t="shared" si="60"/>
        <v>40722.725988418053</v>
      </c>
      <c r="AH135" s="275">
        <f t="shared" si="60"/>
        <v>39510.861703667942</v>
      </c>
      <c r="AI135" s="275">
        <f t="shared" si="60"/>
        <v>38335.061189429427</v>
      </c>
      <c r="AJ135" s="275">
        <f t="shared" si="60"/>
        <v>37194.251226894194</v>
      </c>
      <c r="AK135" s="275">
        <f t="shared" si="60"/>
        <v>36087.390535085011</v>
      </c>
      <c r="AL135" s="275">
        <f t="shared" si="60"/>
        <v>35013.468820420407</v>
      </c>
      <c r="AM135" s="275">
        <f t="shared" si="60"/>
        <v>33971.505854563278</v>
      </c>
      <c r="AN135" s="275">
        <f t="shared" si="60"/>
        <v>32960.550579711751</v>
      </c>
      <c r="AO135" s="275">
        <f t="shared" si="60"/>
        <v>31979.680240515583</v>
      </c>
      <c r="AP135" s="275">
        <f t="shared" si="60"/>
        <v>31027.999541825815</v>
      </c>
      <c r="AQ135" s="275">
        <f t="shared" si="60"/>
        <v>30104.639831508881</v>
      </c>
      <c r="AR135" s="275">
        <f t="shared" si="60"/>
        <v>29208.758307579286</v>
      </c>
      <c r="AS135" s="275">
        <f t="shared" si="60"/>
        <v>28339.537248927154</v>
      </c>
      <c r="AT135" s="275">
        <f t="shared" si="60"/>
        <v>27496.183268938486</v>
      </c>
      <c r="AU135" s="275">
        <f t="shared" si="60"/>
        <v>26677.926591326897</v>
      </c>
    </row>
    <row r="136" spans="2:47" x14ac:dyDescent="0.25">
      <c r="B136" s="227" t="str">
        <f>B99</f>
        <v>Schedule 25</v>
      </c>
      <c r="C136" s="274">
        <f>INDEX($H$67:$H$75, MATCH(C$90, $A$67:$A$75, 0), 0)/1000</f>
        <v>293266.57297099993</v>
      </c>
      <c r="D136" s="274">
        <f t="shared" ref="D136:K136" si="62">INDEX($H$67:$H$75, MATCH(D$90, $A$67:$A$75, 0), 0)/1000</f>
        <v>303454.29088766663</v>
      </c>
      <c r="E136" s="274">
        <f t="shared" si="62"/>
        <v>337897.395449</v>
      </c>
      <c r="F136" s="274">
        <f t="shared" si="62"/>
        <v>342893.24315499997</v>
      </c>
      <c r="G136" s="274">
        <f t="shared" si="62"/>
        <v>339923.22270000004</v>
      </c>
      <c r="H136" s="274">
        <f t="shared" si="62"/>
        <v>333173.66499999998</v>
      </c>
      <c r="I136" s="274">
        <f t="shared" si="62"/>
        <v>329558.91100000002</v>
      </c>
      <c r="J136" s="274">
        <f t="shared" si="62"/>
        <v>327403.571</v>
      </c>
      <c r="K136" s="274">
        <f t="shared" si="62"/>
        <v>326149.84600000002</v>
      </c>
      <c r="L136" s="275">
        <f>K136*(1+$L140)</f>
        <v>322800.69855934731</v>
      </c>
      <c r="M136" s="275">
        <f t="shared" si="60"/>
        <v>319485.94263755257</v>
      </c>
      <c r="N136" s="275">
        <f t="shared" si="60"/>
        <v>316205.22507710615</v>
      </c>
      <c r="O136" s="275">
        <f t="shared" si="60"/>
        <v>312958.19634698064</v>
      </c>
      <c r="P136" s="275">
        <f t="shared" si="60"/>
        <v>309744.51050539117</v>
      </c>
      <c r="Q136" s="275">
        <f t="shared" si="60"/>
        <v>306563.82516293862</v>
      </c>
      <c r="R136" s="275">
        <f t="shared" si="60"/>
        <v>303415.80144613096</v>
      </c>
      <c r="S136" s="275">
        <f t="shared" si="60"/>
        <v>300300.10396127944</v>
      </c>
      <c r="T136" s="275">
        <f t="shared" si="60"/>
        <v>297216.40075876541</v>
      </c>
      <c r="U136" s="275">
        <f t="shared" si="60"/>
        <v>294164.36329767387</v>
      </c>
      <c r="V136" s="275">
        <f t="shared" si="60"/>
        <v>291143.66641079064</v>
      </c>
      <c r="W136" s="275">
        <f t="shared" si="60"/>
        <v>288153.98826995853</v>
      </c>
      <c r="X136" s="275">
        <f t="shared" si="60"/>
        <v>285195.01035178959</v>
      </c>
      <c r="Y136" s="275">
        <f t="shared" si="60"/>
        <v>282266.41740372905</v>
      </c>
      <c r="Z136" s="275">
        <f t="shared" si="60"/>
        <v>279367.89741046831</v>
      </c>
      <c r="AA136" s="275">
        <f t="shared" si="60"/>
        <v>276499.14156070224</v>
      </c>
      <c r="AB136" s="275">
        <f t="shared" si="60"/>
        <v>273659.84421422821</v>
      </c>
      <c r="AC136" s="275">
        <f t="shared" si="60"/>
        <v>270849.70286938298</v>
      </c>
      <c r="AD136" s="275">
        <f t="shared" si="60"/>
        <v>268068.41813081363</v>
      </c>
      <c r="AE136" s="275">
        <f t="shared" si="60"/>
        <v>265315.69367757981</v>
      </c>
      <c r="AF136" s="275">
        <f t="shared" si="60"/>
        <v>262591.23623158346</v>
      </c>
      <c r="AG136" s="275">
        <f t="shared" si="60"/>
        <v>259894.75552632246</v>
      </c>
      <c r="AH136" s="275">
        <f t="shared" si="60"/>
        <v>257225.96427596555</v>
      </c>
      <c r="AI136" s="275">
        <f t="shared" si="60"/>
        <v>254584.5781447445</v>
      </c>
      <c r="AJ136" s="275">
        <f t="shared" si="60"/>
        <v>251970.31571666067</v>
      </c>
      <c r="AK136" s="275">
        <f t="shared" si="60"/>
        <v>249382.89846550269</v>
      </c>
      <c r="AL136" s="275">
        <f t="shared" si="60"/>
        <v>246822.05072517201</v>
      </c>
      <c r="AM136" s="275">
        <f t="shared" si="60"/>
        <v>244287.4996603131</v>
      </c>
      <c r="AN136" s="275">
        <f t="shared" si="60"/>
        <v>241778.97523724532</v>
      </c>
      <c r="AO136" s="275">
        <f t="shared" si="60"/>
        <v>239296.21019519327</v>
      </c>
      <c r="AP136" s="275">
        <f t="shared" si="60"/>
        <v>236838.94001781251</v>
      </c>
      <c r="AQ136" s="275">
        <f t="shared" si="60"/>
        <v>234406.90290500774</v>
      </c>
      <c r="AR136" s="275">
        <f t="shared" si="60"/>
        <v>231999.83974504034</v>
      </c>
      <c r="AS136" s="275">
        <f t="shared" si="60"/>
        <v>229617.49408692238</v>
      </c>
      <c r="AT136" s="275">
        <f t="shared" si="60"/>
        <v>227259.61211309399</v>
      </c>
      <c r="AU136" s="275">
        <f t="shared" si="60"/>
        <v>224925.94261238142</v>
      </c>
    </row>
    <row r="137" spans="2:47" x14ac:dyDescent="0.25">
      <c r="B137" s="317" t="s">
        <v>455</v>
      </c>
      <c r="C137" s="274"/>
      <c r="D137" s="274"/>
      <c r="E137" s="274"/>
      <c r="F137" s="274"/>
      <c r="G137" s="274"/>
      <c r="H137" s="274"/>
      <c r="I137" s="274"/>
      <c r="J137" s="274"/>
      <c r="K137" s="274"/>
      <c r="L137" s="275"/>
      <c r="M137" s="275"/>
      <c r="N137" s="275"/>
      <c r="O137" s="275"/>
      <c r="P137" s="275"/>
      <c r="Q137" s="275"/>
      <c r="R137" s="275"/>
      <c r="S137" s="275"/>
      <c r="T137" s="275"/>
      <c r="U137" s="275"/>
      <c r="V137" s="275"/>
      <c r="W137" s="275"/>
      <c r="X137" s="275"/>
      <c r="Y137" s="275"/>
      <c r="Z137" s="275"/>
      <c r="AA137" s="275"/>
      <c r="AB137" s="275"/>
      <c r="AC137" s="275"/>
      <c r="AD137" s="275"/>
      <c r="AE137" s="275"/>
      <c r="AF137" s="275"/>
      <c r="AG137" s="275"/>
      <c r="AH137" s="275"/>
      <c r="AI137" s="275"/>
      <c r="AJ137" s="275"/>
      <c r="AK137" s="275"/>
      <c r="AL137" s="275"/>
      <c r="AM137" s="275"/>
      <c r="AN137" s="275"/>
      <c r="AO137" s="275"/>
      <c r="AP137" s="275"/>
      <c r="AQ137" s="275"/>
      <c r="AR137" s="275"/>
      <c r="AS137" s="275"/>
      <c r="AT137" s="275"/>
      <c r="AU137" s="275"/>
    </row>
    <row r="138" spans="2:47" x14ac:dyDescent="0.25">
      <c r="B138" s="317" t="s">
        <v>266</v>
      </c>
      <c r="C138" s="274"/>
      <c r="D138" s="318">
        <f t="shared" ref="D138:K140" si="63">(D134-C134)/C134</f>
        <v>-9.409805494900908E-2</v>
      </c>
      <c r="E138" s="318">
        <f t="shared" si="63"/>
        <v>-3.6762497082022789E-2</v>
      </c>
      <c r="F138" s="318">
        <f t="shared" si="63"/>
        <v>-8.0895261877836581E-3</v>
      </c>
      <c r="G138" s="318">
        <f t="shared" si="63"/>
        <v>5.7033925638528254E-3</v>
      </c>
      <c r="H138" s="318">
        <f t="shared" si="63"/>
        <v>-4.3806494749150354E-2</v>
      </c>
      <c r="I138" s="318">
        <f t="shared" si="63"/>
        <v>-1.2528141531560781E-4</v>
      </c>
      <c r="J138" s="318">
        <f t="shared" si="63"/>
        <v>-3.1545418356712049E-5</v>
      </c>
      <c r="K138" s="318">
        <f t="shared" si="63"/>
        <v>-3.1644323144905615E-6</v>
      </c>
      <c r="L138" s="319">
        <f>AVERAGE(H138:K138)</f>
        <v>-1.099162150378429E-2</v>
      </c>
      <c r="M138" s="319"/>
      <c r="N138" s="275"/>
      <c r="O138" s="275"/>
      <c r="P138" s="275"/>
      <c r="Q138" s="275"/>
      <c r="R138" s="275"/>
      <c r="S138" s="275"/>
      <c r="T138" s="275"/>
      <c r="U138" s="275"/>
      <c r="V138" s="275"/>
      <c r="W138" s="275"/>
      <c r="X138" s="275"/>
      <c r="Y138" s="275"/>
      <c r="Z138" s="275"/>
      <c r="AA138" s="275"/>
      <c r="AB138" s="275"/>
      <c r="AC138" s="275"/>
      <c r="AD138" s="275"/>
      <c r="AE138" s="275"/>
      <c r="AF138" s="275"/>
      <c r="AG138" s="275"/>
      <c r="AH138" s="275"/>
      <c r="AI138" s="275"/>
      <c r="AJ138" s="275"/>
      <c r="AK138" s="275"/>
      <c r="AL138" s="275"/>
      <c r="AM138" s="275"/>
      <c r="AN138" s="275"/>
      <c r="AO138" s="275"/>
      <c r="AP138" s="275"/>
      <c r="AQ138" s="275"/>
      <c r="AR138" s="275"/>
      <c r="AS138" s="275"/>
      <c r="AT138" s="275"/>
      <c r="AU138" s="275"/>
    </row>
    <row r="139" spans="2:47" x14ac:dyDescent="0.25">
      <c r="B139" s="317" t="s">
        <v>265</v>
      </c>
      <c r="C139" s="274"/>
      <c r="D139" s="318">
        <f>(D135-C135)/C135</f>
        <v>6.9333766597598226E-2</v>
      </c>
      <c r="E139" s="318">
        <f t="shared" si="63"/>
        <v>3.3735820356694833E-2</v>
      </c>
      <c r="F139" s="318">
        <f t="shared" si="63"/>
        <v>-5.3345631526381498E-2</v>
      </c>
      <c r="G139" s="318">
        <f t="shared" si="63"/>
        <v>-2.3381290801650547E-3</v>
      </c>
      <c r="H139" s="318">
        <f t="shared" si="63"/>
        <v>-2.7595571015338594E-2</v>
      </c>
      <c r="I139" s="318">
        <f t="shared" si="63"/>
        <v>-2.9582704300440403E-2</v>
      </c>
      <c r="J139" s="318">
        <f t="shared" si="63"/>
        <v>-3.0424753129451258E-2</v>
      </c>
      <c r="K139" s="318">
        <f>(K135-J135)/J135</f>
        <v>-3.1432645649355426E-2</v>
      </c>
      <c r="L139" s="319">
        <f t="shared" ref="L139:L140" si="64">AVERAGE(H139:K139)</f>
        <v>-2.975891852364642E-2</v>
      </c>
      <c r="M139" s="319"/>
      <c r="N139" s="275"/>
      <c r="O139" s="275"/>
      <c r="P139" s="275"/>
      <c r="Q139" s="275"/>
      <c r="R139" s="275"/>
      <c r="S139" s="275"/>
      <c r="T139" s="275"/>
      <c r="U139" s="275"/>
      <c r="V139" s="275"/>
      <c r="W139" s="275"/>
      <c r="X139" s="275"/>
      <c r="Y139" s="275"/>
      <c r="Z139" s="275"/>
      <c r="AA139" s="275"/>
      <c r="AB139" s="275"/>
      <c r="AC139" s="275"/>
      <c r="AD139" s="275"/>
      <c r="AE139" s="275"/>
      <c r="AF139" s="275"/>
      <c r="AG139" s="275"/>
      <c r="AH139" s="275"/>
      <c r="AI139" s="275"/>
      <c r="AJ139" s="275"/>
      <c r="AK139" s="275"/>
      <c r="AL139" s="275"/>
      <c r="AM139" s="275"/>
      <c r="AN139" s="275"/>
      <c r="AO139" s="275"/>
      <c r="AP139" s="275"/>
      <c r="AQ139" s="275"/>
      <c r="AR139" s="275"/>
      <c r="AS139" s="275"/>
      <c r="AT139" s="275"/>
      <c r="AU139" s="275"/>
    </row>
    <row r="140" spans="2:47" x14ac:dyDescent="0.25">
      <c r="B140" s="317" t="s">
        <v>264</v>
      </c>
      <c r="C140" s="274"/>
      <c r="D140" s="318">
        <f>(D136-C136)/C136</f>
        <v>3.4738762803608478E-2</v>
      </c>
      <c r="E140" s="318">
        <f t="shared" si="63"/>
        <v>0.11350343559347985</v>
      </c>
      <c r="F140" s="318">
        <f t="shared" si="63"/>
        <v>1.4785102736176644E-2</v>
      </c>
      <c r="G140" s="318">
        <f t="shared" si="63"/>
        <v>-8.6616476535741407E-3</v>
      </c>
      <c r="H140" s="318">
        <f t="shared" si="63"/>
        <v>-1.9856124116465264E-2</v>
      </c>
      <c r="I140" s="318">
        <f t="shared" si="63"/>
        <v>-1.0849458945081861E-2</v>
      </c>
      <c r="J140" s="318">
        <f t="shared" si="63"/>
        <v>-6.540075015601764E-3</v>
      </c>
      <c r="K140" s="318">
        <f>(K136-J136)/J136</f>
        <v>-3.8292954355100078E-3</v>
      </c>
      <c r="L140" s="319">
        <f t="shared" si="64"/>
        <v>-1.0268738378164723E-2</v>
      </c>
      <c r="M140" s="319"/>
      <c r="N140" s="275"/>
      <c r="O140" s="275"/>
      <c r="P140" s="275"/>
      <c r="Q140" s="275"/>
      <c r="R140" s="275"/>
      <c r="S140" s="275"/>
      <c r="T140" s="275"/>
      <c r="U140" s="275"/>
      <c r="V140" s="275"/>
      <c r="W140" s="275"/>
      <c r="X140" s="275"/>
      <c r="Y140" s="275"/>
      <c r="Z140" s="275"/>
      <c r="AA140" s="275"/>
      <c r="AB140" s="275"/>
      <c r="AC140" s="275"/>
      <c r="AD140" s="275"/>
      <c r="AE140" s="275"/>
      <c r="AF140" s="275"/>
      <c r="AG140" s="275"/>
      <c r="AH140" s="275"/>
      <c r="AI140" s="275"/>
      <c r="AJ140" s="275"/>
      <c r="AK140" s="275"/>
      <c r="AL140" s="275"/>
      <c r="AM140" s="275"/>
      <c r="AN140" s="275"/>
      <c r="AO140" s="275"/>
      <c r="AP140" s="275"/>
      <c r="AQ140" s="275"/>
      <c r="AR140" s="275"/>
      <c r="AS140" s="275"/>
      <c r="AT140" s="275"/>
      <c r="AU140" s="275"/>
    </row>
    <row r="141" spans="2:47" x14ac:dyDescent="0.25">
      <c r="B141" s="269" t="s">
        <v>123</v>
      </c>
    </row>
    <row r="142" spans="2:47" x14ac:dyDescent="0.25">
      <c r="B142" s="227" t="str">
        <f>B101</f>
        <v>Schedule 11 + Schedule 13</v>
      </c>
      <c r="C142" s="274">
        <f t="shared" ref="C142:AU144" si="65">C126+C134</f>
        <v>533534.10679408989</v>
      </c>
      <c r="D142" s="274">
        <f t="shared" si="65"/>
        <v>586247.38123117073</v>
      </c>
      <c r="E142" s="274">
        <f t="shared" si="65"/>
        <v>617755.80897977401</v>
      </c>
      <c r="F142" s="274">
        <f t="shared" si="65"/>
        <v>623410.28971309343</v>
      </c>
      <c r="G142" s="274">
        <f t="shared" si="65"/>
        <v>615613.01749501412</v>
      </c>
      <c r="H142" s="274">
        <f t="shared" si="65"/>
        <v>613989.80879734247</v>
      </c>
      <c r="I142" s="274">
        <f t="shared" si="65"/>
        <v>619252.60184385476</v>
      </c>
      <c r="J142" s="276">
        <f t="shared" si="65"/>
        <v>624537.01732010092</v>
      </c>
      <c r="K142" s="276">
        <f t="shared" si="65"/>
        <v>630233.44463578425</v>
      </c>
      <c r="L142" s="275">
        <f t="shared" si="65"/>
        <v>633954.28306690603</v>
      </c>
      <c r="M142" s="275">
        <f t="shared" si="65"/>
        <v>637698.48762927239</v>
      </c>
      <c r="N142" s="275">
        <f t="shared" si="65"/>
        <v>641466.18934206362</v>
      </c>
      <c r="O142" s="275">
        <f t="shared" si="65"/>
        <v>645257.52012512647</v>
      </c>
      <c r="P142" s="275">
        <f t="shared" si="65"/>
        <v>649072.61280320154</v>
      </c>
      <c r="Q142" s="275">
        <f t="shared" si="65"/>
        <v>652911.60111018945</v>
      </c>
      <c r="R142" s="275">
        <f t="shared" si="65"/>
        <v>656774.61969345587</v>
      </c>
      <c r="S142" s="275">
        <f t="shared" si="65"/>
        <v>660661.80411817611</v>
      </c>
      <c r="T142" s="275">
        <f t="shared" si="65"/>
        <v>664573.29087171727</v>
      </c>
      <c r="U142" s="275">
        <f t="shared" si="65"/>
        <v>668509.21736806165</v>
      </c>
      <c r="V142" s="275">
        <f t="shared" si="65"/>
        <v>672469.72195226734</v>
      </c>
      <c r="W142" s="275">
        <f t="shared" si="65"/>
        <v>676454.94390496996</v>
      </c>
      <c r="X142" s="275">
        <f t="shared" si="65"/>
        <v>680465.02344692254</v>
      </c>
      <c r="Y142" s="275">
        <f t="shared" si="65"/>
        <v>684500.1017435753</v>
      </c>
      <c r="Z142" s="275">
        <f t="shared" si="65"/>
        <v>688560.32090969593</v>
      </c>
      <c r="AA142" s="275">
        <f t="shared" si="65"/>
        <v>692645.82401402807</v>
      </c>
      <c r="AB142" s="275">
        <f t="shared" si="65"/>
        <v>696756.75508399145</v>
      </c>
      <c r="AC142" s="275">
        <f t="shared" si="65"/>
        <v>700893.25911042048</v>
      </c>
      <c r="AD142" s="275">
        <f t="shared" si="65"/>
        <v>705055.48205234378</v>
      </c>
      <c r="AE142" s="275">
        <f t="shared" si="65"/>
        <v>709243.57084180391</v>
      </c>
      <c r="AF142" s="275">
        <f t="shared" si="65"/>
        <v>713457.67338871746</v>
      </c>
      <c r="AG142" s="275">
        <f t="shared" si="65"/>
        <v>717697.93858577439</v>
      </c>
      <c r="AH142" s="275">
        <f t="shared" si="65"/>
        <v>721964.51631338033</v>
      </c>
      <c r="AI142" s="275">
        <f t="shared" si="65"/>
        <v>726257.55744463752</v>
      </c>
      <c r="AJ142" s="275">
        <f t="shared" si="65"/>
        <v>730577.21385036735</v>
      </c>
      <c r="AK142" s="275">
        <f t="shared" si="65"/>
        <v>734923.63840417389</v>
      </c>
      <c r="AL142" s="275">
        <f t="shared" si="65"/>
        <v>739296.98498754832</v>
      </c>
      <c r="AM142" s="275">
        <f t="shared" si="65"/>
        <v>743697.40849501488</v>
      </c>
      <c r="AN142" s="275">
        <f t="shared" si="65"/>
        <v>748125.06483931781</v>
      </c>
      <c r="AO142" s="275">
        <f t="shared" si="65"/>
        <v>752580.11095665023</v>
      </c>
      <c r="AP142" s="275">
        <f t="shared" si="65"/>
        <v>757062.70481192367</v>
      </c>
      <c r="AQ142" s="275">
        <f t="shared" si="65"/>
        <v>761573.00540408143</v>
      </c>
      <c r="AR142" s="275">
        <f t="shared" si="65"/>
        <v>766111.17277145095</v>
      </c>
      <c r="AS142" s="275">
        <f t="shared" si="65"/>
        <v>770677.36799714097</v>
      </c>
      <c r="AT142" s="275">
        <f t="shared" si="65"/>
        <v>775271.75321447884</v>
      </c>
      <c r="AU142" s="275">
        <f t="shared" si="65"/>
        <v>779894.4916124919</v>
      </c>
    </row>
    <row r="143" spans="2:47" x14ac:dyDescent="0.25">
      <c r="B143" s="227" t="str">
        <f>B102</f>
        <v>Schedule 21 + Schedule 23</v>
      </c>
      <c r="C143" s="274">
        <f t="shared" si="65"/>
        <v>1234214.4666130799</v>
      </c>
      <c r="D143" s="274">
        <f t="shared" si="65"/>
        <v>1281724.5977713412</v>
      </c>
      <c r="E143" s="274">
        <f t="shared" si="65"/>
        <v>1291460.4174616076</v>
      </c>
      <c r="F143" s="274">
        <f t="shared" si="65"/>
        <v>1265851.4282430871</v>
      </c>
      <c r="G143" s="274">
        <f t="shared" si="65"/>
        <v>1251233.8217461696</v>
      </c>
      <c r="H143" s="274">
        <f t="shared" si="65"/>
        <v>1234099.3642556656</v>
      </c>
      <c r="I143" s="274">
        <f t="shared" si="65"/>
        <v>1215285.1118398961</v>
      </c>
      <c r="J143" s="276">
        <f t="shared" si="65"/>
        <v>1192256.7161868962</v>
      </c>
      <c r="K143" s="276">
        <f t="shared" si="65"/>
        <v>1166333.4245994722</v>
      </c>
      <c r="L143" s="275">
        <f t="shared" si="65"/>
        <v>1146064.1680026958</v>
      </c>
      <c r="M143" s="275">
        <f t="shared" si="65"/>
        <v>1126160.1787183206</v>
      </c>
      <c r="N143" s="275">
        <f t="shared" si="65"/>
        <v>1106614.5071089731</v>
      </c>
      <c r="O143" s="275">
        <f t="shared" si="65"/>
        <v>1087420.3457549619</v>
      </c>
      <c r="P143" s="275">
        <f t="shared" si="65"/>
        <v>1068571.026286396</v>
      </c>
      <c r="Q143" s="275">
        <f t="shared" si="65"/>
        <v>1050060.0162920374</v>
      </c>
      <c r="R143" s="275">
        <f t="shared" si="65"/>
        <v>1031880.9163028953</v>
      </c>
      <c r="S143" s="275">
        <f t="shared" si="65"/>
        <v>1014027.4568486197</v>
      </c>
      <c r="T143" s="275">
        <f t="shared" si="65"/>
        <v>996493.49558480922</v>
      </c>
      <c r="U143" s="275">
        <f t="shared" si="65"/>
        <v>979273.01448939601</v>
      </c>
      <c r="V143" s="275">
        <f t="shared" si="65"/>
        <v>962360.1171263248</v>
      </c>
      <c r="W143" s="275">
        <f t="shared" si="65"/>
        <v>945749.02597478719</v>
      </c>
      <c r="X143" s="275">
        <f t="shared" si="65"/>
        <v>929434.07982232329</v>
      </c>
      <c r="Y143" s="275">
        <f t="shared" si="65"/>
        <v>913409.73122014652</v>
      </c>
      <c r="Z143" s="275">
        <f t="shared" si="65"/>
        <v>897670.54399909393</v>
      </c>
      <c r="AA143" s="275">
        <f t="shared" si="65"/>
        <v>882211.19084464503</v>
      </c>
      <c r="AB143" s="275">
        <f t="shared" si="65"/>
        <v>867026.45092949795</v>
      </c>
      <c r="AC143" s="275">
        <f t="shared" si="65"/>
        <v>852111.2076022292</v>
      </c>
      <c r="AD143" s="275">
        <f t="shared" si="65"/>
        <v>837460.44613060635</v>
      </c>
      <c r="AE143" s="275">
        <f t="shared" si="65"/>
        <v>823069.25149815797</v>
      </c>
      <c r="AF143" s="275">
        <f t="shared" si="65"/>
        <v>808932.80625264731</v>
      </c>
      <c r="AG143" s="275">
        <f t="shared" si="65"/>
        <v>795046.3884051285</v>
      </c>
      <c r="AH143" s="275">
        <f t="shared" si="65"/>
        <v>781405.3693783026</v>
      </c>
      <c r="AI143" s="275">
        <f t="shared" si="65"/>
        <v>768005.21200292394</v>
      </c>
      <c r="AJ143" s="275">
        <f t="shared" si="65"/>
        <v>754841.46856104035</v>
      </c>
      <c r="AK143" s="275">
        <f t="shared" si="65"/>
        <v>741909.77887488552</v>
      </c>
      <c r="AL143" s="275">
        <f t="shared" si="65"/>
        <v>729205.86844027217</v>
      </c>
      <c r="AM143" s="275">
        <f t="shared" si="65"/>
        <v>716725.54660336394</v>
      </c>
      <c r="AN143" s="275">
        <f t="shared" si="65"/>
        <v>704464.70477973763</v>
      </c>
      <c r="AO143" s="275">
        <f t="shared" si="65"/>
        <v>692419.31471467332</v>
      </c>
      <c r="AP143" s="275">
        <f t="shared" si="65"/>
        <v>680585.4267836397</v>
      </c>
      <c r="AQ143" s="275">
        <f t="shared" si="65"/>
        <v>668959.16833196906</v>
      </c>
      <c r="AR143" s="275">
        <f t="shared" si="65"/>
        <v>657536.74205274391</v>
      </c>
      <c r="AS143" s="275">
        <f t="shared" si="65"/>
        <v>646314.42440194113</v>
      </c>
      <c r="AT143" s="275">
        <f t="shared" si="65"/>
        <v>635288.56404990866</v>
      </c>
      <c r="AU143" s="275">
        <f t="shared" si="65"/>
        <v>624455.58036827005</v>
      </c>
    </row>
    <row r="144" spans="2:47" x14ac:dyDescent="0.25">
      <c r="B144" s="227" t="str">
        <f>B103</f>
        <v>Schedule 25</v>
      </c>
      <c r="C144" s="274">
        <f t="shared" si="65"/>
        <v>563266.14594999992</v>
      </c>
      <c r="D144" s="274">
        <f t="shared" si="65"/>
        <v>582707.38265566668</v>
      </c>
      <c r="E144" s="274">
        <f t="shared" si="65"/>
        <v>623491.55395500001</v>
      </c>
      <c r="F144" s="274">
        <f t="shared" si="65"/>
        <v>626722.07834599994</v>
      </c>
      <c r="G144" s="274">
        <f t="shared" si="65"/>
        <v>624875.66324999998</v>
      </c>
      <c r="H144" s="274">
        <f t="shared" si="65"/>
        <v>619267.02499999991</v>
      </c>
      <c r="I144" s="274">
        <f t="shared" si="65"/>
        <v>616572.94100000011</v>
      </c>
      <c r="J144" s="276">
        <f t="shared" si="65"/>
        <v>614966.36100000003</v>
      </c>
      <c r="K144" s="276">
        <f t="shared" si="65"/>
        <v>614117.74600000004</v>
      </c>
      <c r="L144" s="275">
        <f t="shared" si="65"/>
        <v>611527.58853745402</v>
      </c>
      <c r="M144" s="275">
        <f t="shared" si="65"/>
        <v>608973.82304515957</v>
      </c>
      <c r="N144" s="275">
        <f t="shared" si="65"/>
        <v>606456.10163814807</v>
      </c>
      <c r="O144" s="275">
        <f t="shared" si="65"/>
        <v>603974.08007182973</v>
      </c>
      <c r="P144" s="275">
        <f t="shared" si="65"/>
        <v>601527.41770479071</v>
      </c>
      <c r="Q144" s="275">
        <f t="shared" si="65"/>
        <v>599115.77746197314</v>
      </c>
      <c r="R144" s="275">
        <f t="shared" si="65"/>
        <v>596738.82579823281</v>
      </c>
      <c r="S144" s="275">
        <f t="shared" si="65"/>
        <v>594396.23266227299</v>
      </c>
      <c r="T144" s="275">
        <f t="shared" si="65"/>
        <v>592087.67146094737</v>
      </c>
      <c r="U144" s="275">
        <f t="shared" si="65"/>
        <v>589812.81902393163</v>
      </c>
      <c r="V144" s="275">
        <f t="shared" si="65"/>
        <v>587571.35556875705</v>
      </c>
      <c r="W144" s="275">
        <f t="shared" si="65"/>
        <v>585362.96466620476</v>
      </c>
      <c r="X144" s="275">
        <f t="shared" si="65"/>
        <v>583187.33320605452</v>
      </c>
      <c r="Y144" s="275">
        <f t="shared" si="65"/>
        <v>581044.151363187</v>
      </c>
      <c r="Z144" s="275">
        <f t="shared" si="65"/>
        <v>578933.11256403383</v>
      </c>
      <c r="AA144" s="275">
        <f t="shared" si="65"/>
        <v>576853.91345337278</v>
      </c>
      <c r="AB144" s="275">
        <f t="shared" si="65"/>
        <v>574806.25386146468</v>
      </c>
      <c r="AC144" s="275">
        <f t="shared" si="65"/>
        <v>572789.836771528</v>
      </c>
      <c r="AD144" s="275">
        <f t="shared" si="65"/>
        <v>570804.36828754772</v>
      </c>
      <c r="AE144" s="275">
        <f t="shared" si="65"/>
        <v>568849.55760241649</v>
      </c>
      <c r="AF144" s="275">
        <f t="shared" si="65"/>
        <v>566925.11696640123</v>
      </c>
      <c r="AG144" s="275">
        <f t="shared" si="65"/>
        <v>565030.76165593613</v>
      </c>
      <c r="AH144" s="275">
        <f t="shared" si="65"/>
        <v>563166.2099427355</v>
      </c>
      <c r="AI144" s="275">
        <f t="shared" si="65"/>
        <v>561331.18306322466</v>
      </c>
      <c r="AJ144" s="275">
        <f t="shared" si="65"/>
        <v>559525.40518828505</v>
      </c>
      <c r="AK144" s="275">
        <f t="shared" si="65"/>
        <v>557748.60339331045</v>
      </c>
      <c r="AL144" s="275">
        <f t="shared" si="65"/>
        <v>556000.50762857159</v>
      </c>
      <c r="AM144" s="275">
        <f t="shared" si="65"/>
        <v>554280.85068988497</v>
      </c>
      <c r="AN144" s="275">
        <f t="shared" si="65"/>
        <v>552589.36818958411</v>
      </c>
      <c r="AO144" s="275">
        <f t="shared" si="65"/>
        <v>550925.79852778872</v>
      </c>
      <c r="AP144" s="275">
        <f t="shared" si="65"/>
        <v>549289.88286396989</v>
      </c>
      <c r="AQ144" s="275">
        <f t="shared" si="65"/>
        <v>547681.3650888073</v>
      </c>
      <c r="AR144" s="275">
        <f t="shared" si="65"/>
        <v>546099.99179633649</v>
      </c>
      <c r="AS144" s="275">
        <f t="shared" si="65"/>
        <v>544545.51225638203</v>
      </c>
      <c r="AT144" s="275">
        <f t="shared" si="65"/>
        <v>543017.6783872752</v>
      </c>
      <c r="AU144" s="275">
        <f t="shared" si="65"/>
        <v>541516.24472885067</v>
      </c>
    </row>
    <row r="145" spans="2:47" x14ac:dyDescent="0.25">
      <c r="C145" s="277">
        <f>SUM(C142:C144)</f>
        <v>2331014.7193571697</v>
      </c>
      <c r="D145" s="277">
        <f t="shared" ref="D145:AU145" si="66">SUM(D142:D144)</f>
        <v>2450679.3616581787</v>
      </c>
      <c r="E145" s="277">
        <f t="shared" si="66"/>
        <v>2532707.7803963814</v>
      </c>
      <c r="F145" s="277">
        <f t="shared" si="66"/>
        <v>2515983.7963021807</v>
      </c>
      <c r="G145" s="277">
        <f t="shared" si="66"/>
        <v>2491722.5024911836</v>
      </c>
      <c r="H145" s="277">
        <f t="shared" si="66"/>
        <v>2467356.1980530079</v>
      </c>
      <c r="I145" s="277">
        <f t="shared" si="66"/>
        <v>2451110.6546837511</v>
      </c>
      <c r="J145" s="277">
        <f t="shared" si="66"/>
        <v>2431760.0945069971</v>
      </c>
      <c r="K145" s="277">
        <f t="shared" si="66"/>
        <v>2410684.6152352565</v>
      </c>
      <c r="L145" s="277">
        <f t="shared" si="66"/>
        <v>2391546.039607056</v>
      </c>
      <c r="M145" s="277">
        <f t="shared" si="66"/>
        <v>2372832.4893927528</v>
      </c>
      <c r="N145" s="277">
        <f t="shared" si="66"/>
        <v>2354536.7980891848</v>
      </c>
      <c r="O145" s="277">
        <f t="shared" si="66"/>
        <v>2336651.9459519181</v>
      </c>
      <c r="P145" s="277">
        <f t="shared" si="66"/>
        <v>2319171.0567943882</v>
      </c>
      <c r="Q145" s="277">
        <f t="shared" si="66"/>
        <v>2302087.3948642001</v>
      </c>
      <c r="R145" s="277">
        <f t="shared" si="66"/>
        <v>2285394.361794584</v>
      </c>
      <c r="S145" s="277">
        <f t="shared" si="66"/>
        <v>2269085.4936290691</v>
      </c>
      <c r="T145" s="277">
        <f t="shared" si="66"/>
        <v>2253154.4579174737</v>
      </c>
      <c r="U145" s="277">
        <f t="shared" si="66"/>
        <v>2237595.0508813895</v>
      </c>
      <c r="V145" s="277">
        <f t="shared" si="66"/>
        <v>2222401.1946473494</v>
      </c>
      <c r="W145" s="277">
        <f t="shared" si="66"/>
        <v>2207566.9345459621</v>
      </c>
      <c r="X145" s="277">
        <f t="shared" si="66"/>
        <v>2193086.4364753002</v>
      </c>
      <c r="Y145" s="277">
        <f t="shared" si="66"/>
        <v>2178953.9843269088</v>
      </c>
      <c r="Z145" s="277">
        <f t="shared" si="66"/>
        <v>2165163.9774728236</v>
      </c>
      <c r="AA145" s="277">
        <f t="shared" si="66"/>
        <v>2151710.928312046</v>
      </c>
      <c r="AB145" s="277">
        <f t="shared" si="66"/>
        <v>2138589.4598749541</v>
      </c>
      <c r="AC145" s="277">
        <f t="shared" si="66"/>
        <v>2125794.3034841777</v>
      </c>
      <c r="AD145" s="277">
        <f t="shared" si="66"/>
        <v>2113320.2964704977</v>
      </c>
      <c r="AE145" s="277">
        <f t="shared" si="66"/>
        <v>2101162.379942378</v>
      </c>
      <c r="AF145" s="277">
        <f t="shared" si="66"/>
        <v>2089315.5966077661</v>
      </c>
      <c r="AG145" s="277">
        <f t="shared" si="66"/>
        <v>2077775.0886468389</v>
      </c>
      <c r="AH145" s="277">
        <f t="shared" si="66"/>
        <v>2066536.0956344183</v>
      </c>
      <c r="AI145" s="277">
        <f t="shared" si="66"/>
        <v>2055593.952510786</v>
      </c>
      <c r="AJ145" s="277">
        <f t="shared" si="66"/>
        <v>2044944.0875996926</v>
      </c>
      <c r="AK145" s="277">
        <f t="shared" si="66"/>
        <v>2034582.02067237</v>
      </c>
      <c r="AL145" s="277">
        <f t="shared" si="66"/>
        <v>2024503.3610563921</v>
      </c>
      <c r="AM145" s="277">
        <f t="shared" si="66"/>
        <v>2014703.8057882639</v>
      </c>
      <c r="AN145" s="277">
        <f t="shared" si="66"/>
        <v>2005179.1378086396</v>
      </c>
      <c r="AO145" s="277">
        <f t="shared" si="66"/>
        <v>1995925.2241991125</v>
      </c>
      <c r="AP145" s="277">
        <f t="shared" si="66"/>
        <v>1986938.0144595332</v>
      </c>
      <c r="AQ145" s="277">
        <f t="shared" si="66"/>
        <v>1978213.5388248577</v>
      </c>
      <c r="AR145" s="277">
        <f t="shared" si="66"/>
        <v>1969747.9066205313</v>
      </c>
      <c r="AS145" s="277">
        <f t="shared" si="66"/>
        <v>1961537.3046554641</v>
      </c>
      <c r="AT145" s="277">
        <f t="shared" si="66"/>
        <v>1953577.9956516626</v>
      </c>
      <c r="AU145" s="277">
        <f t="shared" si="66"/>
        <v>1945866.3167096125</v>
      </c>
    </row>
    <row r="148" spans="2:47" x14ac:dyDescent="0.25">
      <c r="B148" s="269" t="s">
        <v>268</v>
      </c>
      <c r="C148" s="270">
        <f>C$90</f>
        <v>2020</v>
      </c>
      <c r="D148" s="270">
        <f>C148+1</f>
        <v>2021</v>
      </c>
      <c r="E148" s="270">
        <f t="shared" ref="E148:V148" si="67">D148+1</f>
        <v>2022</v>
      </c>
      <c r="F148" s="270">
        <f t="shared" si="67"/>
        <v>2023</v>
      </c>
      <c r="G148" s="270">
        <f t="shared" si="67"/>
        <v>2024</v>
      </c>
      <c r="H148" s="270">
        <f t="shared" si="67"/>
        <v>2025</v>
      </c>
      <c r="I148" s="270">
        <f t="shared" si="67"/>
        <v>2026</v>
      </c>
      <c r="J148" s="270">
        <f t="shared" si="67"/>
        <v>2027</v>
      </c>
      <c r="K148" s="270">
        <f t="shared" si="67"/>
        <v>2028</v>
      </c>
      <c r="L148" s="270">
        <f t="shared" si="67"/>
        <v>2029</v>
      </c>
      <c r="M148" s="270">
        <f t="shared" si="67"/>
        <v>2030</v>
      </c>
      <c r="N148" s="270">
        <f t="shared" si="67"/>
        <v>2031</v>
      </c>
      <c r="O148" s="270">
        <f t="shared" si="67"/>
        <v>2032</v>
      </c>
      <c r="P148" s="270">
        <f t="shared" si="67"/>
        <v>2033</v>
      </c>
      <c r="Q148" s="270">
        <f t="shared" si="67"/>
        <v>2034</v>
      </c>
      <c r="R148" s="270">
        <f>Q148+1</f>
        <v>2035</v>
      </c>
      <c r="S148" s="270">
        <f>R148+1</f>
        <v>2036</v>
      </c>
      <c r="T148" s="270">
        <f t="shared" si="67"/>
        <v>2037</v>
      </c>
      <c r="U148" s="270">
        <f t="shared" si="67"/>
        <v>2038</v>
      </c>
      <c r="V148" s="270">
        <f t="shared" si="67"/>
        <v>2039</v>
      </c>
      <c r="W148" s="270">
        <f>V148+1</f>
        <v>2040</v>
      </c>
      <c r="X148" s="270">
        <f t="shared" ref="X148:AU148" si="68">W148+1</f>
        <v>2041</v>
      </c>
      <c r="Y148" s="270">
        <f>X148+1</f>
        <v>2042</v>
      </c>
      <c r="Z148" s="270">
        <f t="shared" si="68"/>
        <v>2043</v>
      </c>
      <c r="AA148" s="270">
        <f t="shared" si="68"/>
        <v>2044</v>
      </c>
      <c r="AB148" s="270">
        <f t="shared" si="68"/>
        <v>2045</v>
      </c>
      <c r="AC148" s="270">
        <f t="shared" si="68"/>
        <v>2046</v>
      </c>
      <c r="AD148" s="270">
        <f t="shared" si="68"/>
        <v>2047</v>
      </c>
      <c r="AE148" s="270">
        <f t="shared" si="68"/>
        <v>2048</v>
      </c>
      <c r="AF148" s="270">
        <f t="shared" si="68"/>
        <v>2049</v>
      </c>
      <c r="AG148" s="270">
        <f t="shared" si="68"/>
        <v>2050</v>
      </c>
      <c r="AH148" s="270">
        <f t="shared" si="68"/>
        <v>2051</v>
      </c>
      <c r="AI148" s="270">
        <f t="shared" si="68"/>
        <v>2052</v>
      </c>
      <c r="AJ148" s="270">
        <f t="shared" si="68"/>
        <v>2053</v>
      </c>
      <c r="AK148" s="270">
        <f t="shared" si="68"/>
        <v>2054</v>
      </c>
      <c r="AL148" s="270">
        <f t="shared" si="68"/>
        <v>2055</v>
      </c>
      <c r="AM148" s="270">
        <f t="shared" si="68"/>
        <v>2056</v>
      </c>
      <c r="AN148" s="270">
        <f t="shared" si="68"/>
        <v>2057</v>
      </c>
      <c r="AO148" s="270">
        <f t="shared" si="68"/>
        <v>2058</v>
      </c>
      <c r="AP148" s="270">
        <f t="shared" si="68"/>
        <v>2059</v>
      </c>
      <c r="AQ148" s="270">
        <f t="shared" si="68"/>
        <v>2060</v>
      </c>
      <c r="AR148" s="270">
        <f t="shared" si="68"/>
        <v>2061</v>
      </c>
      <c r="AS148" s="270">
        <f t="shared" si="68"/>
        <v>2062</v>
      </c>
      <c r="AT148" s="270">
        <f t="shared" si="68"/>
        <v>2063</v>
      </c>
      <c r="AU148" s="270">
        <f t="shared" si="68"/>
        <v>2064</v>
      </c>
    </row>
    <row r="149" spans="2:47" x14ac:dyDescent="0.25">
      <c r="B149" s="269" t="s">
        <v>109</v>
      </c>
    </row>
    <row r="150" spans="2:47" x14ac:dyDescent="0.25">
      <c r="B150" s="227" t="s">
        <v>266</v>
      </c>
      <c r="C150" s="274">
        <f t="shared" ref="C150:K150" si="69">INDEX($R$42:$R$50, MATCH(C$90, $A$42:$A$50, 0), 0)/1000</f>
        <v>363872.15074499999</v>
      </c>
      <c r="D150" s="274">
        <f t="shared" si="69"/>
        <v>399763.95994232112</v>
      </c>
      <c r="E150" s="274">
        <f t="shared" si="69"/>
        <v>429904.04996390565</v>
      </c>
      <c r="F150" s="274">
        <f t="shared" si="69"/>
        <v>457007.89542885561</v>
      </c>
      <c r="G150" s="274">
        <f t="shared" si="69"/>
        <v>452091.53899999999</v>
      </c>
      <c r="H150" s="274">
        <f t="shared" si="69"/>
        <v>459010.70799999998</v>
      </c>
      <c r="I150" s="274">
        <f t="shared" si="69"/>
        <v>464497.59299999999</v>
      </c>
      <c r="J150" s="274">
        <f t="shared" si="69"/>
        <v>471064.58399999997</v>
      </c>
      <c r="K150" s="274">
        <f t="shared" si="69"/>
        <v>477514.08399999997</v>
      </c>
      <c r="L150" s="275">
        <f>K150*(1+$L154)</f>
        <v>484090.36981961073</v>
      </c>
      <c r="M150" s="275">
        <f t="shared" ref="M150:AU152" si="70">L150*(1+$L154)</f>
        <v>490757.22372219601</v>
      </c>
      <c r="N150" s="275">
        <f t="shared" si="70"/>
        <v>497515.89300415968</v>
      </c>
      <c r="O150" s="275">
        <f t="shared" si="70"/>
        <v>504367.64213957207</v>
      </c>
      <c r="P150" s="275">
        <f t="shared" si="70"/>
        <v>511313.75301673933</v>
      </c>
      <c r="Q150" s="275">
        <f t="shared" si="70"/>
        <v>518355.52517803106</v>
      </c>
      <c r="R150" s="275">
        <f t="shared" si="70"/>
        <v>525494.27606301056</v>
      </c>
      <c r="S150" s="275">
        <f t="shared" si="70"/>
        <v>532731.34125491348</v>
      </c>
      <c r="T150" s="275">
        <f t="shared" si="70"/>
        <v>540068.07473052107</v>
      </c>
      <c r="U150" s="275">
        <f t="shared" si="70"/>
        <v>547505.84911347472</v>
      </c>
      <c r="V150" s="275">
        <f t="shared" si="70"/>
        <v>555046.05593107908</v>
      </c>
      <c r="W150" s="275">
        <f t="shared" si="70"/>
        <v>562690.10587464145</v>
      </c>
      <c r="X150" s="275">
        <f t="shared" si="70"/>
        <v>570439.42906339723</v>
      </c>
      <c r="Y150" s="275">
        <f t="shared" si="70"/>
        <v>578295.47531206964</v>
      </c>
      <c r="Z150" s="275">
        <f t="shared" si="70"/>
        <v>586259.71440211462</v>
      </c>
      <c r="AA150" s="275">
        <f t="shared" si="70"/>
        <v>594333.63635670068</v>
      </c>
      <c r="AB150" s="275">
        <f t="shared" si="70"/>
        <v>602518.75171947654</v>
      </c>
      <c r="AC150" s="275">
        <f t="shared" si="70"/>
        <v>610816.5918371774</v>
      </c>
      <c r="AD150" s="275">
        <f t="shared" si="70"/>
        <v>619228.70914612315</v>
      </c>
      <c r="AE150" s="275">
        <f t="shared" si="70"/>
        <v>627756.67746266292</v>
      </c>
      <c r="AF150" s="275">
        <f t="shared" si="70"/>
        <v>636402.09227761871</v>
      </c>
      <c r="AG150" s="275">
        <f t="shared" si="70"/>
        <v>645166.57105478481</v>
      </c>
      <c r="AH150" s="275">
        <f t="shared" si="70"/>
        <v>654051.7535335375</v>
      </c>
      <c r="AI150" s="275">
        <f t="shared" si="70"/>
        <v>663059.30203561299</v>
      </c>
      <c r="AJ150" s="275">
        <f t="shared" si="70"/>
        <v>672190.90177610947</v>
      </c>
      <c r="AK150" s="275">
        <f t="shared" si="70"/>
        <v>681448.26117877278</v>
      </c>
      <c r="AL150" s="275">
        <f t="shared" si="70"/>
        <v>690833.11219562439</v>
      </c>
      <c r="AM150" s="275">
        <f t="shared" si="70"/>
        <v>700347.21063099045</v>
      </c>
      <c r="AN150" s="275">
        <f t="shared" si="70"/>
        <v>709992.33646999404</v>
      </c>
      <c r="AO150" s="275">
        <f t="shared" si="70"/>
        <v>719770.29421157122</v>
      </c>
      <c r="AP150" s="275">
        <f t="shared" si="70"/>
        <v>729682.91320607322</v>
      </c>
      <c r="AQ150" s="275">
        <f t="shared" si="70"/>
        <v>739732.04799751809</v>
      </c>
      <c r="AR150" s="275">
        <f t="shared" si="70"/>
        <v>749919.57867055619</v>
      </c>
      <c r="AS150" s="275">
        <f t="shared" si="70"/>
        <v>760247.41120221326</v>
      </c>
      <c r="AT150" s="275">
        <f t="shared" si="70"/>
        <v>770717.47781847848</v>
      </c>
      <c r="AU150" s="275">
        <f t="shared" si="70"/>
        <v>781331.73735580302</v>
      </c>
    </row>
    <row r="151" spans="2:47" x14ac:dyDescent="0.25">
      <c r="B151" s="227" t="s">
        <v>265</v>
      </c>
      <c r="C151" s="274">
        <f t="shared" ref="C151:K151" si="71">INDEX($S$42:$S$50, MATCH(C$90, $A$42:$A$50, 0), 0)/1000</f>
        <v>511154.28003000002</v>
      </c>
      <c r="D151" s="274">
        <f t="shared" si="71"/>
        <v>511727.66491885402</v>
      </c>
      <c r="E151" s="274">
        <f t="shared" si="71"/>
        <v>504797.08523316245</v>
      </c>
      <c r="F151" s="274">
        <f t="shared" si="71"/>
        <v>494888.60530969361</v>
      </c>
      <c r="G151" s="274">
        <f t="shared" si="71"/>
        <v>489440.75641666667</v>
      </c>
      <c r="H151" s="274">
        <f t="shared" si="71"/>
        <v>483085.69799999992</v>
      </c>
      <c r="I151" s="274">
        <f t="shared" si="71"/>
        <v>475916.88383333333</v>
      </c>
      <c r="J151" s="274">
        <f t="shared" si="71"/>
        <v>467722.02508333331</v>
      </c>
      <c r="K151" s="274">
        <f t="shared" si="71"/>
        <v>458446.14524999994</v>
      </c>
      <c r="L151" s="275">
        <f>K151*(1+$L155)</f>
        <v>451010.71144776378</v>
      </c>
      <c r="M151" s="275">
        <f t="shared" si="70"/>
        <v>443695.87125592277</v>
      </c>
      <c r="N151" s="275">
        <f t="shared" si="70"/>
        <v>436499.66879412683</v>
      </c>
      <c r="O151" s="275">
        <f t="shared" si="70"/>
        <v>429420.17990400456</v>
      </c>
      <c r="P151" s="275">
        <f t="shared" si="70"/>
        <v>422455.51163467183</v>
      </c>
      <c r="Q151" s="275">
        <f t="shared" si="70"/>
        <v>415603.80173658446</v>
      </c>
      <c r="R151" s="275">
        <f t="shared" si="70"/>
        <v>408863.21816360031</v>
      </c>
      <c r="S151" s="275">
        <f t="shared" si="70"/>
        <v>402231.958583117</v>
      </c>
      <c r="T151" s="275">
        <f t="shared" si="70"/>
        <v>395708.24989415496</v>
      </c>
      <c r="U151" s="275">
        <f t="shared" si="70"/>
        <v>389290.34775325627</v>
      </c>
      <c r="V151" s="275">
        <f t="shared" si="70"/>
        <v>382976.53610807296</v>
      </c>
      <c r="W151" s="275">
        <f t="shared" si="70"/>
        <v>376765.12673851999</v>
      </c>
      <c r="X151" s="275">
        <f t="shared" si="70"/>
        <v>370654.45880537003</v>
      </c>
      <c r="Y151" s="275">
        <f t="shared" si="70"/>
        <v>364642.89840616955</v>
      </c>
      <c r="Z151" s="275">
        <f t="shared" si="70"/>
        <v>358728.8381383575</v>
      </c>
      <c r="AA151" s="275">
        <f t="shared" si="70"/>
        <v>352910.69666946953</v>
      </c>
      <c r="AB151" s="275">
        <f t="shared" si="70"/>
        <v>347186.91831431299</v>
      </c>
      <c r="AC151" s="275">
        <f t="shared" si="70"/>
        <v>341555.97261899972</v>
      </c>
      <c r="AD151" s="275">
        <f t="shared" si="70"/>
        <v>336016.35395172518</v>
      </c>
      <c r="AE151" s="275">
        <f t="shared" si="70"/>
        <v>330566.58110018476</v>
      </c>
      <c r="AF151" s="275">
        <f t="shared" si="70"/>
        <v>325205.19687551947</v>
      </c>
      <c r="AG151" s="275">
        <f t="shared" si="70"/>
        <v>319930.76772268518</v>
      </c>
      <c r="AH151" s="275">
        <f t="shared" si="70"/>
        <v>314741.88333714107</v>
      </c>
      <c r="AI151" s="275">
        <f t="shared" si="70"/>
        <v>309637.156287755</v>
      </c>
      <c r="AJ151" s="275">
        <f t="shared" si="70"/>
        <v>304615.22164582496</v>
      </c>
      <c r="AK151" s="275">
        <f t="shared" si="70"/>
        <v>299674.73662011727</v>
      </c>
      <c r="AL151" s="275">
        <f t="shared" si="70"/>
        <v>294814.38019782398</v>
      </c>
      <c r="AM151" s="275">
        <f t="shared" si="70"/>
        <v>290032.85279134347</v>
      </c>
      <c r="AN151" s="275">
        <f t="shared" si="70"/>
        <v>285328.87589079008</v>
      </c>
      <c r="AO151" s="275">
        <f t="shared" si="70"/>
        <v>280701.19172213925</v>
      </c>
      <c r="AP151" s="275">
        <f t="shared" si="70"/>
        <v>276148.56291091733</v>
      </c>
      <c r="AQ151" s="275">
        <f t="shared" si="70"/>
        <v>271669.77215134603</v>
      </c>
      <c r="AR151" s="275">
        <f t="shared" si="70"/>
        <v>267263.62188085268</v>
      </c>
      <c r="AS151" s="275">
        <f t="shared" si="70"/>
        <v>262928.93395985971</v>
      </c>
      <c r="AT151" s="275">
        <f t="shared" si="70"/>
        <v>258664.54935676753</v>
      </c>
      <c r="AU151" s="275">
        <f t="shared" si="70"/>
        <v>254469.32783804653</v>
      </c>
    </row>
    <row r="152" spans="2:47" x14ac:dyDescent="0.25">
      <c r="B152" s="227" t="s">
        <v>264</v>
      </c>
      <c r="C152" s="274">
        <f t="shared" ref="C152:K152" si="72">INDEX($T$42:$T$50, MATCH(C$90, $A$42:$A$50, 0), 0)/1000</f>
        <v>60263.968100000006</v>
      </c>
      <c r="D152" s="274">
        <f t="shared" si="72"/>
        <v>63232.142603666682</v>
      </c>
      <c r="E152" s="274">
        <f t="shared" si="72"/>
        <v>61039.672882999999</v>
      </c>
      <c r="F152" s="274">
        <f t="shared" si="72"/>
        <v>55616.767009000003</v>
      </c>
      <c r="G152" s="274">
        <f t="shared" si="72"/>
        <v>60013.017</v>
      </c>
      <c r="H152" s="274">
        <f t="shared" si="72"/>
        <v>60169.343999999997</v>
      </c>
      <c r="I152" s="274">
        <f t="shared" si="72"/>
        <v>60602.688000000002</v>
      </c>
      <c r="J152" s="274">
        <f t="shared" si="72"/>
        <v>60877.625999999997</v>
      </c>
      <c r="K152" s="274">
        <f t="shared" si="72"/>
        <v>61153.89</v>
      </c>
      <c r="L152" s="275">
        <f>K152*(1+$L156)</f>
        <v>61442.56249032147</v>
      </c>
      <c r="M152" s="275">
        <f t="shared" si="70"/>
        <v>61732.597638139763</v>
      </c>
      <c r="N152" s="275">
        <f t="shared" si="70"/>
        <v>62024.001875780494</v>
      </c>
      <c r="O152" s="275">
        <f t="shared" si="70"/>
        <v>62316.781665932605</v>
      </c>
      <c r="P152" s="275">
        <f t="shared" si="70"/>
        <v>62610.943501791684</v>
      </c>
      <c r="Q152" s="275">
        <f t="shared" si="70"/>
        <v>62906.493907203985</v>
      </c>
      <c r="R152" s="275">
        <f t="shared" si="70"/>
        <v>63203.439436811095</v>
      </c>
      <c r="S152" s="275">
        <f t="shared" si="70"/>
        <v>63501.786676195319</v>
      </c>
      <c r="T152" s="275">
        <f t="shared" si="70"/>
        <v>63801.542242025724</v>
      </c>
      <c r="U152" s="275">
        <f t="shared" si="70"/>
        <v>64102.712782204871</v>
      </c>
      <c r="V152" s="275">
        <f t="shared" si="70"/>
        <v>64405.304976016276</v>
      </c>
      <c r="W152" s="275">
        <f t="shared" si="70"/>
        <v>64709.32553427251</v>
      </c>
      <c r="X152" s="275">
        <f t="shared" si="70"/>
        <v>65014.781199464065</v>
      </c>
      <c r="Y152" s="275">
        <f t="shared" si="70"/>
        <v>65321.678745908859</v>
      </c>
      <c r="Z152" s="275">
        <f t="shared" si="70"/>
        <v>65630.02497990249</v>
      </c>
      <c r="AA152" s="275">
        <f t="shared" si="70"/>
        <v>65939.826739869168</v>
      </c>
      <c r="AB152" s="275">
        <f t="shared" si="70"/>
        <v>66251.0908965134</v>
      </c>
      <c r="AC152" s="275">
        <f t="shared" si="70"/>
        <v>66563.824352972355</v>
      </c>
      <c r="AD152" s="275">
        <f t="shared" si="70"/>
        <v>66878.034044968954</v>
      </c>
      <c r="AE152" s="275">
        <f t="shared" si="70"/>
        <v>67193.726940965687</v>
      </c>
      <c r="AF152" s="275">
        <f t="shared" si="70"/>
        <v>67510.91004231917</v>
      </c>
      <c r="AG152" s="275">
        <f t="shared" si="70"/>
        <v>67829.59038343541</v>
      </c>
      <c r="AH152" s="275">
        <f t="shared" si="70"/>
        <v>68149.775031925834</v>
      </c>
      <c r="AI152" s="275">
        <f t="shared" si="70"/>
        <v>68471.471088763981</v>
      </c>
      <c r="AJ152" s="275">
        <f t="shared" si="70"/>
        <v>68794.68568844306</v>
      </c>
      <c r="AK152" s="275">
        <f t="shared" si="70"/>
        <v>69119.425999134095</v>
      </c>
      <c r="AL152" s="275">
        <f t="shared" si="70"/>
        <v>69445.699222844982</v>
      </c>
      <c r="AM152" s="275">
        <f t="shared" si="70"/>
        <v>69773.512595580134</v>
      </c>
      <c r="AN152" s="275">
        <f t="shared" si="70"/>
        <v>70102.873387501022</v>
      </c>
      <c r="AO152" s="275">
        <f t="shared" si="70"/>
        <v>70433.788903087363</v>
      </c>
      <c r="AP152" s="275">
        <f t="shared" si="70"/>
        <v>70766.266481299172</v>
      </c>
      <c r="AQ152" s="275">
        <f t="shared" si="70"/>
        <v>71100.31349573945</v>
      </c>
      <c r="AR152" s="275">
        <f t="shared" si="70"/>
        <v>71435.937354817797</v>
      </c>
      <c r="AS152" s="275">
        <f t="shared" si="70"/>
        <v>71773.145501914638</v>
      </c>
      <c r="AT152" s="275">
        <f t="shared" si="70"/>
        <v>72111.945415546346</v>
      </c>
      <c r="AU152" s="275">
        <f t="shared" si="70"/>
        <v>72452.344609531094</v>
      </c>
    </row>
    <row r="153" spans="2:47" x14ac:dyDescent="0.25">
      <c r="B153" s="317" t="s">
        <v>455</v>
      </c>
      <c r="C153" s="274"/>
      <c r="D153" s="274"/>
      <c r="E153" s="274"/>
      <c r="F153" s="274"/>
      <c r="G153" s="274"/>
      <c r="H153" s="274"/>
      <c r="I153" s="274"/>
      <c r="J153" s="274"/>
      <c r="K153" s="274"/>
      <c r="L153" s="275"/>
      <c r="M153" s="275"/>
      <c r="N153" s="275"/>
      <c r="O153" s="275"/>
      <c r="P153" s="275"/>
      <c r="Q153" s="275"/>
      <c r="R153" s="275"/>
      <c r="S153" s="275"/>
      <c r="T153" s="275"/>
      <c r="U153" s="275"/>
      <c r="V153" s="275"/>
      <c r="W153" s="275"/>
      <c r="X153" s="275"/>
      <c r="Y153" s="275"/>
      <c r="Z153" s="275"/>
      <c r="AA153" s="275"/>
      <c r="AB153" s="275"/>
      <c r="AC153" s="275"/>
      <c r="AD153" s="275"/>
      <c r="AE153" s="275"/>
      <c r="AF153" s="275"/>
      <c r="AG153" s="275"/>
      <c r="AH153" s="275"/>
      <c r="AI153" s="275"/>
      <c r="AJ153" s="275"/>
      <c r="AK153" s="275"/>
      <c r="AL153" s="275"/>
      <c r="AM153" s="275"/>
      <c r="AN153" s="275"/>
      <c r="AO153" s="275"/>
      <c r="AP153" s="275"/>
      <c r="AQ153" s="275"/>
      <c r="AR153" s="275"/>
      <c r="AS153" s="275"/>
      <c r="AT153" s="275"/>
      <c r="AU153" s="275"/>
    </row>
    <row r="154" spans="2:47" x14ac:dyDescent="0.25">
      <c r="B154" s="317" t="s">
        <v>266</v>
      </c>
      <c r="C154" s="274"/>
      <c r="D154" s="318">
        <f t="shared" ref="D154:K156" si="73">(D150-C150)/C150</f>
        <v>9.8638516643374419E-2</v>
      </c>
      <c r="E154" s="318">
        <f t="shared" si="73"/>
        <v>7.5394715486441582E-2</v>
      </c>
      <c r="F154" s="318">
        <f t="shared" si="73"/>
        <v>6.3046266875656495E-2</v>
      </c>
      <c r="G154" s="318">
        <f t="shared" si="73"/>
        <v>-1.0757705672113434E-2</v>
      </c>
      <c r="H154" s="318">
        <f t="shared" si="73"/>
        <v>1.5304796491668018E-2</v>
      </c>
      <c r="I154" s="318">
        <f t="shared" si="73"/>
        <v>1.1953718953327794E-2</v>
      </c>
      <c r="J154" s="318">
        <f t="shared" si="73"/>
        <v>1.413783644730314E-2</v>
      </c>
      <c r="K154" s="318">
        <f t="shared" si="73"/>
        <v>1.3691328575871032E-2</v>
      </c>
      <c r="L154" s="319">
        <f>AVERAGE(H154:K154)</f>
        <v>1.3771920117042497E-2</v>
      </c>
      <c r="M154" s="319"/>
      <c r="N154" s="275"/>
      <c r="O154" s="275"/>
      <c r="P154" s="275"/>
      <c r="Q154" s="275"/>
      <c r="R154" s="275"/>
      <c r="S154" s="275"/>
      <c r="T154" s="275"/>
      <c r="U154" s="275"/>
      <c r="V154" s="275"/>
      <c r="W154" s="275"/>
      <c r="X154" s="275"/>
      <c r="Y154" s="275"/>
      <c r="Z154" s="275"/>
      <c r="AA154" s="275"/>
      <c r="AB154" s="275"/>
      <c r="AC154" s="275"/>
      <c r="AD154" s="275"/>
      <c r="AE154" s="275"/>
      <c r="AF154" s="275"/>
      <c r="AG154" s="275"/>
      <c r="AH154" s="275"/>
      <c r="AI154" s="275"/>
      <c r="AJ154" s="275"/>
      <c r="AK154" s="275"/>
      <c r="AL154" s="275"/>
      <c r="AM154" s="275"/>
      <c r="AN154" s="275"/>
      <c r="AO154" s="275"/>
      <c r="AP154" s="275"/>
      <c r="AQ154" s="275"/>
      <c r="AR154" s="275"/>
      <c r="AS154" s="275"/>
      <c r="AT154" s="275"/>
      <c r="AU154" s="275"/>
    </row>
    <row r="155" spans="2:47" x14ac:dyDescent="0.25">
      <c r="B155" s="317" t="s">
        <v>265</v>
      </c>
      <c r="C155" s="274"/>
      <c r="D155" s="318">
        <f>(D151-C151)/C151</f>
        <v>1.1217452562861095E-3</v>
      </c>
      <c r="E155" s="318">
        <f t="shared" si="73"/>
        <v>-1.3543492292507909E-2</v>
      </c>
      <c r="F155" s="318">
        <f t="shared" si="73"/>
        <v>-1.9628639335134389E-2</v>
      </c>
      <c r="G155" s="318">
        <f t="shared" si="73"/>
        <v>-1.1008232629679883E-2</v>
      </c>
      <c r="H155" s="318">
        <f t="shared" si="73"/>
        <v>-1.2984326158683479E-2</v>
      </c>
      <c r="I155" s="318">
        <f t="shared" si="73"/>
        <v>-1.4839632380643552E-2</v>
      </c>
      <c r="J155" s="318">
        <f t="shared" si="73"/>
        <v>-1.7219096502720133E-2</v>
      </c>
      <c r="K155" s="318">
        <f>(K151-J151)/J151</f>
        <v>-1.9832035559327572E-2</v>
      </c>
      <c r="L155" s="319">
        <f t="shared" ref="L155:L156" si="74">AVERAGE(H155:K155)</f>
        <v>-1.6218772650343685E-2</v>
      </c>
      <c r="M155" s="319"/>
      <c r="N155" s="275"/>
      <c r="O155" s="275"/>
      <c r="P155" s="275"/>
      <c r="Q155" s="275"/>
      <c r="R155" s="275"/>
      <c r="S155" s="275"/>
      <c r="T155" s="275"/>
      <c r="U155" s="275"/>
      <c r="V155" s="275"/>
      <c r="W155" s="275"/>
      <c r="X155" s="275"/>
      <c r="Y155" s="275"/>
      <c r="Z155" s="275"/>
      <c r="AA155" s="275"/>
      <c r="AB155" s="275"/>
      <c r="AC155" s="275"/>
      <c r="AD155" s="275"/>
      <c r="AE155" s="275"/>
      <c r="AF155" s="275"/>
      <c r="AG155" s="275"/>
      <c r="AH155" s="275"/>
      <c r="AI155" s="275"/>
      <c r="AJ155" s="275"/>
      <c r="AK155" s="275"/>
      <c r="AL155" s="275"/>
      <c r="AM155" s="275"/>
      <c r="AN155" s="275"/>
      <c r="AO155" s="275"/>
      <c r="AP155" s="275"/>
      <c r="AQ155" s="275"/>
      <c r="AR155" s="275"/>
      <c r="AS155" s="275"/>
      <c r="AT155" s="275"/>
      <c r="AU155" s="275"/>
    </row>
    <row r="156" spans="2:47" x14ac:dyDescent="0.25">
      <c r="B156" s="317" t="s">
        <v>264</v>
      </c>
      <c r="C156" s="274"/>
      <c r="D156" s="318">
        <f>(D152-C152)/C152</f>
        <v>4.9252888537664616E-2</v>
      </c>
      <c r="E156" s="318">
        <f t="shared" si="73"/>
        <v>-3.4673342233694074E-2</v>
      </c>
      <c r="F156" s="318">
        <f t="shared" si="73"/>
        <v>-8.884231546251152E-2</v>
      </c>
      <c r="G156" s="318">
        <f t="shared" si="73"/>
        <v>7.9045407121355826E-2</v>
      </c>
      <c r="H156" s="318">
        <f t="shared" si="73"/>
        <v>2.6048848702273624E-3</v>
      </c>
      <c r="I156" s="318">
        <f t="shared" si="73"/>
        <v>7.2020728695331064E-3</v>
      </c>
      <c r="J156" s="318">
        <f t="shared" si="73"/>
        <v>4.5367294599208971E-3</v>
      </c>
      <c r="K156" s="318">
        <f>(K152-J152)/J152</f>
        <v>4.5380218998684815E-3</v>
      </c>
      <c r="L156" s="319">
        <f t="shared" si="74"/>
        <v>4.7204272748874619E-3</v>
      </c>
      <c r="M156" s="319"/>
      <c r="N156" s="275"/>
      <c r="O156" s="275"/>
      <c r="P156" s="275"/>
      <c r="Q156" s="275"/>
      <c r="R156" s="275"/>
      <c r="S156" s="275"/>
      <c r="T156" s="275"/>
      <c r="U156" s="275"/>
      <c r="V156" s="275"/>
      <c r="W156" s="275"/>
      <c r="X156" s="275"/>
      <c r="Y156" s="275"/>
      <c r="Z156" s="275"/>
      <c r="AA156" s="275"/>
      <c r="AB156" s="275"/>
      <c r="AC156" s="275"/>
      <c r="AD156" s="275"/>
      <c r="AE156" s="275"/>
      <c r="AF156" s="275"/>
      <c r="AG156" s="275"/>
      <c r="AH156" s="275"/>
      <c r="AI156" s="275"/>
      <c r="AJ156" s="275"/>
      <c r="AK156" s="275"/>
      <c r="AL156" s="275"/>
      <c r="AM156" s="275"/>
      <c r="AN156" s="275"/>
      <c r="AO156" s="275"/>
      <c r="AP156" s="275"/>
      <c r="AQ156" s="275"/>
      <c r="AR156" s="275"/>
      <c r="AS156" s="275"/>
      <c r="AT156" s="275"/>
      <c r="AU156" s="275"/>
    </row>
    <row r="157" spans="2:47" x14ac:dyDescent="0.25">
      <c r="B157" s="269" t="s">
        <v>120</v>
      </c>
    </row>
    <row r="158" spans="2:47" x14ac:dyDescent="0.25">
      <c r="B158" s="227" t="str">
        <f>B150</f>
        <v>Schedule 11</v>
      </c>
      <c r="C158" s="274">
        <f t="shared" ref="C158:K158" si="75">INDEX($R$67:$R$75, MATCH(C$90, $A$67:$A$75, 0), 0)/1000</f>
        <v>5057.5732098473281</v>
      </c>
      <c r="D158" s="274">
        <f t="shared" si="75"/>
        <v>5478.416073292773</v>
      </c>
      <c r="E158" s="274">
        <f t="shared" si="75"/>
        <v>5889.2016448634849</v>
      </c>
      <c r="F158" s="274">
        <f t="shared" si="75"/>
        <v>6178.5295983061615</v>
      </c>
      <c r="G158" s="274">
        <f t="shared" si="75"/>
        <v>5999.3658833333311</v>
      </c>
      <c r="H158" s="274">
        <f t="shared" si="75"/>
        <v>6038.8727833333278</v>
      </c>
      <c r="I158" s="274">
        <f t="shared" si="75"/>
        <v>6041.0588499999894</v>
      </c>
      <c r="J158" s="274">
        <f t="shared" si="75"/>
        <v>6062.4660166666526</v>
      </c>
      <c r="K158" s="274">
        <f t="shared" si="75"/>
        <v>6068.6068333333151</v>
      </c>
      <c r="L158" s="275">
        <f>K158*(1+$L162)</f>
        <v>6086.0597126597322</v>
      </c>
      <c r="M158" s="275">
        <f t="shared" ref="M158:AU160" si="76">L158*(1+$L162)</f>
        <v>6103.562785219151</v>
      </c>
      <c r="N158" s="275">
        <f t="shared" si="76"/>
        <v>6121.1161953637211</v>
      </c>
      <c r="O158" s="275">
        <f t="shared" si="76"/>
        <v>6138.7200878607382</v>
      </c>
      <c r="P158" s="275">
        <f t="shared" si="76"/>
        <v>6156.3746078938375</v>
      </c>
      <c r="Q158" s="275">
        <f t="shared" si="76"/>
        <v>6174.0799010641931</v>
      </c>
      <c r="R158" s="275">
        <f t="shared" si="76"/>
        <v>6191.8361133917169</v>
      </c>
      <c r="S158" s="275">
        <f t="shared" si="76"/>
        <v>6209.6433913162646</v>
      </c>
      <c r="T158" s="275">
        <f t="shared" si="76"/>
        <v>6227.5018816988422</v>
      </c>
      <c r="U158" s="275">
        <f t="shared" si="76"/>
        <v>6245.4117318228164</v>
      </c>
      <c r="V158" s="275">
        <f t="shared" si="76"/>
        <v>6263.3730893951315</v>
      </c>
      <c r="W158" s="275">
        <f t="shared" si="76"/>
        <v>6281.3861025475253</v>
      </c>
      <c r="X158" s="275">
        <f t="shared" si="76"/>
        <v>6299.4509198377536</v>
      </c>
      <c r="Y158" s="275">
        <f t="shared" si="76"/>
        <v>6317.5676902508121</v>
      </c>
      <c r="Z158" s="275">
        <f t="shared" si="76"/>
        <v>6335.7365632001665</v>
      </c>
      <c r="AA158" s="275">
        <f t="shared" si="76"/>
        <v>6353.9576885289871</v>
      </c>
      <c r="AB158" s="275">
        <f t="shared" si="76"/>
        <v>6372.2312165113799</v>
      </c>
      <c r="AC158" s="275">
        <f t="shared" si="76"/>
        <v>6390.5572978536302</v>
      </c>
      <c r="AD158" s="275">
        <f t="shared" si="76"/>
        <v>6408.9360836954429</v>
      </c>
      <c r="AE158" s="275">
        <f t="shared" si="76"/>
        <v>6427.3677256111905</v>
      </c>
      <c r="AF158" s="275">
        <f t="shared" si="76"/>
        <v>6445.8523756111617</v>
      </c>
      <c r="AG158" s="275">
        <f t="shared" si="76"/>
        <v>6464.3901861428167</v>
      </c>
      <c r="AH158" s="275">
        <f t="shared" si="76"/>
        <v>6482.9813100920437</v>
      </c>
      <c r="AI158" s="275">
        <f t="shared" si="76"/>
        <v>6501.6259007844192</v>
      </c>
      <c r="AJ158" s="275">
        <f t="shared" si="76"/>
        <v>6520.3241119864742</v>
      </c>
      <c r="AK158" s="275">
        <f t="shared" si="76"/>
        <v>6539.0760979069601</v>
      </c>
      <c r="AL158" s="275">
        <f t="shared" si="76"/>
        <v>6557.8820131981211</v>
      </c>
      <c r="AM158" s="275">
        <f t="shared" si="76"/>
        <v>6576.7420129569718</v>
      </c>
      <c r="AN158" s="275">
        <f t="shared" si="76"/>
        <v>6595.6562527265742</v>
      </c>
      <c r="AO158" s="275">
        <f t="shared" si="76"/>
        <v>6614.6248884973211</v>
      </c>
      <c r="AP158" s="275">
        <f t="shared" si="76"/>
        <v>6633.6480767082221</v>
      </c>
      <c r="AQ158" s="275">
        <f t="shared" si="76"/>
        <v>6652.7259742481938</v>
      </c>
      <c r="AR158" s="275">
        <f t="shared" si="76"/>
        <v>6671.8587384573557</v>
      </c>
      <c r="AS158" s="275">
        <f t="shared" si="76"/>
        <v>6691.0465271283247</v>
      </c>
      <c r="AT158" s="275">
        <f t="shared" si="76"/>
        <v>6710.2894985075181</v>
      </c>
      <c r="AU158" s="275">
        <f t="shared" si="76"/>
        <v>6729.5878112964601</v>
      </c>
    </row>
    <row r="159" spans="2:47" x14ac:dyDescent="0.25">
      <c r="B159" s="227" t="str">
        <f>B151</f>
        <v>Schedule 21</v>
      </c>
      <c r="C159" s="274">
        <f t="shared" ref="C159:K159" si="77">INDEX($S$67:$S$75, MATCH(C$90, $A$67:$A$75, 0), 0)/1000</f>
        <v>60018.739599999994</v>
      </c>
      <c r="D159" s="274">
        <f t="shared" si="77"/>
        <v>59284.937137037028</v>
      </c>
      <c r="E159" s="274">
        <f t="shared" si="77"/>
        <v>57616.569229102985</v>
      </c>
      <c r="F159" s="274">
        <f t="shared" si="77"/>
        <v>60860.335570861411</v>
      </c>
      <c r="G159" s="274">
        <f t="shared" si="77"/>
        <v>55147.090008400002</v>
      </c>
      <c r="H159" s="274">
        <f t="shared" si="77"/>
        <v>52442.748789100006</v>
      </c>
      <c r="I159" s="274">
        <f t="shared" si="77"/>
        <v>50480.553410799999</v>
      </c>
      <c r="J159" s="274">
        <f t="shared" si="77"/>
        <v>47249.927603000004</v>
      </c>
      <c r="K159" s="274">
        <f t="shared" si="77"/>
        <v>44548.082521800003</v>
      </c>
      <c r="L159" s="275">
        <f>K159*(1+$L163)</f>
        <v>42235.657581258376</v>
      </c>
      <c r="M159" s="275">
        <f t="shared" si="76"/>
        <v>40043.267192215622</v>
      </c>
      <c r="N159" s="275">
        <f t="shared" si="76"/>
        <v>37964.680539002467</v>
      </c>
      <c r="O159" s="275">
        <f t="shared" si="76"/>
        <v>35993.990238356564</v>
      </c>
      <c r="P159" s="275">
        <f t="shared" si="76"/>
        <v>34125.595550525577</v>
      </c>
      <c r="Q159" s="275">
        <f t="shared" si="76"/>
        <v>32354.186461857058</v>
      </c>
      <c r="R159" s="275">
        <f t="shared" si="76"/>
        <v>30674.728593637472</v>
      </c>
      <c r="S159" s="275">
        <f t="shared" si="76"/>
        <v>29082.448894291021</v>
      </c>
      <c r="T159" s="275">
        <f t="shared" si="76"/>
        <v>27572.822074275235</v>
      </c>
      <c r="U159" s="275">
        <f t="shared" si="76"/>
        <v>26141.557745121019</v>
      </c>
      <c r="V159" s="275">
        <f t="shared" si="76"/>
        <v>24784.588226066076</v>
      </c>
      <c r="W159" s="275">
        <f t="shared" si="76"/>
        <v>23498.056983627906</v>
      </c>
      <c r="X159" s="275">
        <f t="shared" si="76"/>
        <v>22278.307671261457</v>
      </c>
      <c r="Y159" s="275">
        <f t="shared" si="76"/>
        <v>21121.873737951879</v>
      </c>
      <c r="Z159" s="275">
        <f t="shared" si="76"/>
        <v>20025.468576209856</v>
      </c>
      <c r="AA159" s="275">
        <f t="shared" si="76"/>
        <v>18985.976181469872</v>
      </c>
      <c r="AB159" s="275">
        <f t="shared" si="76"/>
        <v>18000.442296345289</v>
      </c>
      <c r="AC159" s="275">
        <f t="shared" si="76"/>
        <v>17066.066014571999</v>
      </c>
      <c r="AD159" s="275">
        <f t="shared" si="76"/>
        <v>16180.191820778944</v>
      </c>
      <c r="AE159" s="275">
        <f t="shared" si="76"/>
        <v>15340.302043462329</v>
      </c>
      <c r="AF159" s="275">
        <f t="shared" si="76"/>
        <v>14544.009699714767</v>
      </c>
      <c r="AG159" s="275">
        <f t="shared" si="76"/>
        <v>13789.05171137393</v>
      </c>
      <c r="AH159" s="275">
        <f t="shared" si="76"/>
        <v>13073.282473310866</v>
      </c>
      <c r="AI159" s="275">
        <f t="shared" si="76"/>
        <v>12394.667755578943</v>
      </c>
      <c r="AJ159" s="275">
        <f t="shared" si="76"/>
        <v>11751.278922093194</v>
      </c>
      <c r="AK159" s="275">
        <f t="shared" si="76"/>
        <v>11141.287449409458</v>
      </c>
      <c r="AL159" s="275">
        <f t="shared" si="76"/>
        <v>10562.95973002557</v>
      </c>
      <c r="AM159" s="275">
        <f t="shared" si="76"/>
        <v>10014.652145435484</v>
      </c>
      <c r="AN159" s="275">
        <f t="shared" si="76"/>
        <v>9494.8063949338539</v>
      </c>
      <c r="AO159" s="275">
        <f t="shared" si="76"/>
        <v>9001.9450668954414</v>
      </c>
      <c r="AP159" s="275">
        <f t="shared" si="76"/>
        <v>8534.6674399428557</v>
      </c>
      <c r="AQ159" s="275">
        <f t="shared" si="76"/>
        <v>8091.6455020694466</v>
      </c>
      <c r="AR159" s="275">
        <f t="shared" si="76"/>
        <v>7671.6201764036268</v>
      </c>
      <c r="AS159" s="275">
        <f t="shared" si="76"/>
        <v>7273.3977428881808</v>
      </c>
      <c r="AT159" s="275">
        <f t="shared" si="76"/>
        <v>6895.8464457048922</v>
      </c>
      <c r="AU159" s="275">
        <f t="shared" si="76"/>
        <v>6537.8932768027307</v>
      </c>
    </row>
    <row r="160" spans="2:47" x14ac:dyDescent="0.25">
      <c r="B160" s="227" t="str">
        <f>B152</f>
        <v>Schedule 25</v>
      </c>
      <c r="C160" s="274">
        <f t="shared" ref="C160:K160" si="78">INDEX($T$67:$T$75, MATCH(C$90, $A$67:$A$75, 0), 0)/1000</f>
        <v>270693.16460700007</v>
      </c>
      <c r="D160" s="274">
        <f t="shared" si="78"/>
        <v>281585.39332033339</v>
      </c>
      <c r="E160" s="274">
        <f t="shared" si="78"/>
        <v>290907.20587299997</v>
      </c>
      <c r="F160" s="274">
        <f t="shared" si="78"/>
        <v>283599.25786899996</v>
      </c>
      <c r="G160" s="274">
        <f t="shared" si="78"/>
        <v>287343.34299999999</v>
      </c>
      <c r="H160" s="274">
        <f t="shared" si="78"/>
        <v>287287.315</v>
      </c>
      <c r="I160" s="274">
        <f t="shared" si="78"/>
        <v>287249.48700000002</v>
      </c>
      <c r="J160" s="274">
        <f t="shared" si="78"/>
        <v>287244.46100000001</v>
      </c>
      <c r="K160" s="274">
        <f t="shared" si="78"/>
        <v>287246.96000000002</v>
      </c>
      <c r="L160" s="275">
        <f>K160*(1+$L164)</f>
        <v>287222.87029324548</v>
      </c>
      <c r="M160" s="275">
        <f t="shared" si="76"/>
        <v>287198.78260675241</v>
      </c>
      <c r="N160" s="275">
        <f t="shared" si="76"/>
        <v>287174.69694035139</v>
      </c>
      <c r="O160" s="275">
        <f t="shared" si="76"/>
        <v>287150.61329387303</v>
      </c>
      <c r="P160" s="275">
        <f t="shared" si="76"/>
        <v>287126.53166714794</v>
      </c>
      <c r="Q160" s="275">
        <f t="shared" si="76"/>
        <v>287102.45206000673</v>
      </c>
      <c r="R160" s="275">
        <f t="shared" si="76"/>
        <v>287078.37447227997</v>
      </c>
      <c r="S160" s="275">
        <f t="shared" si="76"/>
        <v>287054.29890379839</v>
      </c>
      <c r="T160" s="275">
        <f t="shared" si="76"/>
        <v>287030.22535439261</v>
      </c>
      <c r="U160" s="275">
        <f t="shared" si="76"/>
        <v>287006.15382389328</v>
      </c>
      <c r="V160" s="275">
        <f t="shared" si="76"/>
        <v>286982.0843121311</v>
      </c>
      <c r="W160" s="275">
        <f t="shared" si="76"/>
        <v>286958.0168189368</v>
      </c>
      <c r="X160" s="275">
        <f t="shared" si="76"/>
        <v>286933.95134414104</v>
      </c>
      <c r="Y160" s="275">
        <f t="shared" si="76"/>
        <v>286909.88788757462</v>
      </c>
      <c r="Z160" s="275">
        <f t="shared" si="76"/>
        <v>286885.8264490682</v>
      </c>
      <c r="AA160" s="275">
        <f t="shared" si="76"/>
        <v>286861.7670284526</v>
      </c>
      <c r="AB160" s="275">
        <f t="shared" si="76"/>
        <v>286837.70962555858</v>
      </c>
      <c r="AC160" s="275">
        <f t="shared" si="76"/>
        <v>286813.65424021689</v>
      </c>
      <c r="AD160" s="275">
        <f t="shared" si="76"/>
        <v>286789.60087225836</v>
      </c>
      <c r="AE160" s="275">
        <f t="shared" si="76"/>
        <v>286765.54952151381</v>
      </c>
      <c r="AF160" s="275">
        <f t="shared" si="76"/>
        <v>286741.50018781406</v>
      </c>
      <c r="AG160" s="275">
        <f t="shared" si="76"/>
        <v>286717.45287098992</v>
      </c>
      <c r="AH160" s="275">
        <f t="shared" si="76"/>
        <v>286693.40757087228</v>
      </c>
      <c r="AI160" s="275">
        <f t="shared" si="76"/>
        <v>286669.364287292</v>
      </c>
      <c r="AJ160" s="275">
        <f t="shared" si="76"/>
        <v>286645.32302007999</v>
      </c>
      <c r="AK160" s="275">
        <f t="shared" si="76"/>
        <v>286621.28376906714</v>
      </c>
      <c r="AL160" s="275">
        <f t="shared" si="76"/>
        <v>286597.24653408438</v>
      </c>
      <c r="AM160" s="275">
        <f t="shared" si="76"/>
        <v>286573.21131496259</v>
      </c>
      <c r="AN160" s="275">
        <f t="shared" si="76"/>
        <v>286549.17811153276</v>
      </c>
      <c r="AO160" s="275">
        <f t="shared" si="76"/>
        <v>286525.14692362578</v>
      </c>
      <c r="AP160" s="275">
        <f t="shared" si="76"/>
        <v>286501.11775107268</v>
      </c>
      <c r="AQ160" s="275">
        <f t="shared" si="76"/>
        <v>286477.09059370443</v>
      </c>
      <c r="AR160" s="275">
        <f t="shared" si="76"/>
        <v>286453.06545135198</v>
      </c>
      <c r="AS160" s="275">
        <f t="shared" si="76"/>
        <v>286429.04232384643</v>
      </c>
      <c r="AT160" s="275">
        <f t="shared" si="76"/>
        <v>286405.02121101873</v>
      </c>
      <c r="AU160" s="275">
        <f t="shared" si="76"/>
        <v>286381.00211269996</v>
      </c>
    </row>
    <row r="161" spans="1:47" x14ac:dyDescent="0.25">
      <c r="B161" s="317" t="s">
        <v>455</v>
      </c>
      <c r="C161" s="274"/>
      <c r="D161" s="274"/>
      <c r="E161" s="274"/>
      <c r="F161" s="274"/>
      <c r="G161" s="274"/>
      <c r="H161" s="274"/>
      <c r="I161" s="274"/>
      <c r="J161" s="274"/>
      <c r="K161" s="274"/>
      <c r="L161" s="275"/>
      <c r="M161" s="275"/>
      <c r="N161" s="275"/>
      <c r="O161" s="275"/>
      <c r="P161" s="275"/>
      <c r="Q161" s="275"/>
      <c r="R161" s="275"/>
      <c r="S161" s="275"/>
      <c r="T161" s="275"/>
      <c r="U161" s="275"/>
      <c r="V161" s="275"/>
      <c r="W161" s="275"/>
      <c r="X161" s="275"/>
      <c r="Y161" s="275"/>
      <c r="Z161" s="275"/>
      <c r="AA161" s="275"/>
      <c r="AB161" s="275"/>
      <c r="AC161" s="275"/>
      <c r="AD161" s="275"/>
      <c r="AE161" s="275"/>
      <c r="AF161" s="275"/>
      <c r="AG161" s="275"/>
      <c r="AH161" s="275"/>
      <c r="AI161" s="275"/>
      <c r="AJ161" s="275"/>
      <c r="AK161" s="275"/>
      <c r="AL161" s="275"/>
      <c r="AM161" s="275"/>
      <c r="AN161" s="275"/>
      <c r="AO161" s="275"/>
      <c r="AP161" s="275"/>
      <c r="AQ161" s="275"/>
      <c r="AR161" s="275"/>
      <c r="AS161" s="275"/>
      <c r="AT161" s="275"/>
      <c r="AU161" s="275"/>
    </row>
    <row r="162" spans="1:47" x14ac:dyDescent="0.25">
      <c r="B162" s="317" t="s">
        <v>266</v>
      </c>
      <c r="C162" s="274"/>
      <c r="D162" s="318">
        <f t="shared" ref="D162:K164" si="79">(D158-C158)/C158</f>
        <v>8.3210434329659216E-2</v>
      </c>
      <c r="E162" s="318">
        <f t="shared" si="79"/>
        <v>7.4982543508020083E-2</v>
      </c>
      <c r="F162" s="318">
        <f t="shared" si="79"/>
        <v>4.9128552712238351E-2</v>
      </c>
      <c r="G162" s="318">
        <f t="shared" si="79"/>
        <v>-2.8997791808256113E-2</v>
      </c>
      <c r="H162" s="318">
        <f t="shared" si="79"/>
        <v>6.585179295323474E-3</v>
      </c>
      <c r="I162" s="318">
        <f t="shared" si="79"/>
        <v>3.6199912551477587E-4</v>
      </c>
      <c r="J162" s="318">
        <f t="shared" si="79"/>
        <v>3.5436116744108946E-3</v>
      </c>
      <c r="K162" s="318">
        <f t="shared" si="79"/>
        <v>1.0129238910008536E-3</v>
      </c>
      <c r="L162" s="319">
        <f>AVERAGE(H162:K162)</f>
        <v>2.8759284965624997E-3</v>
      </c>
      <c r="M162" s="319"/>
      <c r="N162" s="275"/>
      <c r="O162" s="275"/>
      <c r="P162" s="275"/>
      <c r="Q162" s="275"/>
      <c r="R162" s="275"/>
      <c r="S162" s="275"/>
      <c r="T162" s="275"/>
      <c r="U162" s="275"/>
      <c r="V162" s="275"/>
      <c r="W162" s="275"/>
      <c r="X162" s="275"/>
      <c r="Y162" s="275"/>
      <c r="Z162" s="275"/>
      <c r="AA162" s="275"/>
      <c r="AB162" s="275"/>
      <c r="AC162" s="275"/>
      <c r="AD162" s="275"/>
      <c r="AE162" s="275"/>
      <c r="AF162" s="275"/>
      <c r="AG162" s="275"/>
      <c r="AH162" s="275"/>
      <c r="AI162" s="275"/>
      <c r="AJ162" s="275"/>
      <c r="AK162" s="275"/>
      <c r="AL162" s="275"/>
      <c r="AM162" s="275"/>
      <c r="AN162" s="275"/>
      <c r="AO162" s="275"/>
      <c r="AP162" s="275"/>
      <c r="AQ162" s="275"/>
      <c r="AR162" s="275"/>
      <c r="AS162" s="275"/>
      <c r="AT162" s="275"/>
      <c r="AU162" s="275"/>
    </row>
    <row r="163" spans="1:47" x14ac:dyDescent="0.25">
      <c r="B163" s="317" t="s">
        <v>265</v>
      </c>
      <c r="C163" s="274"/>
      <c r="D163" s="318">
        <f>(D159-C159)/C159</f>
        <v>-1.2226222474071506E-2</v>
      </c>
      <c r="E163" s="318">
        <f t="shared" si="79"/>
        <v>-2.8141514328970513E-2</v>
      </c>
      <c r="F163" s="318">
        <f t="shared" si="79"/>
        <v>5.6299192839131276E-2</v>
      </c>
      <c r="G163" s="318">
        <f t="shared" si="79"/>
        <v>-9.3874697023471301E-2</v>
      </c>
      <c r="H163" s="318">
        <f t="shared" si="79"/>
        <v>-4.9038693045962561E-2</v>
      </c>
      <c r="I163" s="318">
        <f t="shared" si="79"/>
        <v>-3.7415952130789909E-2</v>
      </c>
      <c r="J163" s="318">
        <f t="shared" si="79"/>
        <v>-6.3997432466911572E-2</v>
      </c>
      <c r="K163" s="318">
        <f>(K159-J159)/J159</f>
        <v>-5.7181994095340263E-2</v>
      </c>
      <c r="L163" s="319">
        <f t="shared" ref="L163:L164" si="80">AVERAGE(H163:K163)</f>
        <v>-5.1908517934751069E-2</v>
      </c>
      <c r="M163" s="319"/>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row>
    <row r="164" spans="1:47" x14ac:dyDescent="0.25">
      <c r="B164" s="317" t="s">
        <v>264</v>
      </c>
      <c r="C164" s="274"/>
      <c r="D164" s="318">
        <f>(D160-C160)/C160</f>
        <v>4.0238285030754134E-2</v>
      </c>
      <c r="E164" s="318">
        <f t="shared" si="79"/>
        <v>3.3104744684189023E-2</v>
      </c>
      <c r="F164" s="318">
        <f t="shared" si="79"/>
        <v>-2.5121234044612847E-2</v>
      </c>
      <c r="G164" s="318">
        <f t="shared" si="79"/>
        <v>1.3202027251881932E-2</v>
      </c>
      <c r="H164" s="318">
        <f t="shared" si="79"/>
        <v>-1.9498624681898809E-4</v>
      </c>
      <c r="I164" s="318">
        <f t="shared" si="79"/>
        <v>-1.3167306046902737E-4</v>
      </c>
      <c r="J164" s="318">
        <f t="shared" si="79"/>
        <v>-1.7496985120856187E-5</v>
      </c>
      <c r="K164" s="318">
        <f>(K160-J160)/J160</f>
        <v>8.6999066624672354E-6</v>
      </c>
      <c r="L164" s="319">
        <f t="shared" si="80"/>
        <v>-8.3864096436601091E-5</v>
      </c>
      <c r="M164" s="319"/>
      <c r="N164" s="275"/>
      <c r="O164" s="275"/>
      <c r="P164" s="275"/>
      <c r="Q164" s="275"/>
      <c r="R164" s="275"/>
      <c r="S164" s="275"/>
      <c r="T164" s="275"/>
      <c r="U164" s="275"/>
      <c r="V164" s="275"/>
      <c r="W164" s="275"/>
      <c r="X164" s="275"/>
      <c r="Y164" s="275"/>
      <c r="Z164" s="275"/>
      <c r="AA164" s="275"/>
      <c r="AB164" s="275"/>
      <c r="AC164" s="275"/>
      <c r="AD164" s="275"/>
      <c r="AE164" s="275"/>
      <c r="AF164" s="275"/>
      <c r="AG164" s="275"/>
      <c r="AH164" s="275"/>
      <c r="AI164" s="275"/>
      <c r="AJ164" s="275"/>
      <c r="AK164" s="275"/>
      <c r="AL164" s="275"/>
      <c r="AM164" s="275"/>
      <c r="AN164" s="275"/>
      <c r="AO164" s="275"/>
      <c r="AP164" s="275"/>
      <c r="AQ164" s="275"/>
      <c r="AR164" s="275"/>
      <c r="AS164" s="275"/>
      <c r="AT164" s="275"/>
      <c r="AU164" s="275"/>
    </row>
    <row r="165" spans="1:47" x14ac:dyDescent="0.25">
      <c r="B165" s="269" t="s">
        <v>123</v>
      </c>
    </row>
    <row r="166" spans="1:47" x14ac:dyDescent="0.25">
      <c r="B166" s="227" t="str">
        <f>B158</f>
        <v>Schedule 11</v>
      </c>
      <c r="C166" s="274">
        <f t="shared" ref="C166:AU168" si="81">C150+C158</f>
        <v>368929.72395484732</v>
      </c>
      <c r="D166" s="274">
        <f t="shared" si="81"/>
        <v>405242.3760156139</v>
      </c>
      <c r="E166" s="274">
        <f t="shared" si="81"/>
        <v>435793.25160876912</v>
      </c>
      <c r="F166" s="274">
        <f t="shared" si="81"/>
        <v>463186.42502716178</v>
      </c>
      <c r="G166" s="274">
        <f t="shared" si="81"/>
        <v>458090.90488333331</v>
      </c>
      <c r="H166" s="274">
        <f t="shared" si="81"/>
        <v>465049.58078333334</v>
      </c>
      <c r="I166" s="274">
        <f t="shared" si="81"/>
        <v>470538.65184999997</v>
      </c>
      <c r="J166" s="274">
        <f t="shared" si="81"/>
        <v>477127.05001666665</v>
      </c>
      <c r="K166" s="274">
        <f t="shared" si="81"/>
        <v>483582.6908333333</v>
      </c>
      <c r="L166" s="275">
        <f t="shared" si="81"/>
        <v>490176.42953227047</v>
      </c>
      <c r="M166" s="275">
        <f t="shared" si="81"/>
        <v>496860.78650741518</v>
      </c>
      <c r="N166" s="275">
        <f t="shared" si="81"/>
        <v>503637.00919952343</v>
      </c>
      <c r="O166" s="275">
        <f t="shared" si="81"/>
        <v>510506.36222743278</v>
      </c>
      <c r="P166" s="275">
        <f t="shared" si="81"/>
        <v>517470.12762463314</v>
      </c>
      <c r="Q166" s="275">
        <f t="shared" si="81"/>
        <v>524529.60507909523</v>
      </c>
      <c r="R166" s="275">
        <f t="shared" si="81"/>
        <v>531686.11217640224</v>
      </c>
      <c r="S166" s="275">
        <f t="shared" si="81"/>
        <v>538940.98464622977</v>
      </c>
      <c r="T166" s="275">
        <f t="shared" si="81"/>
        <v>546295.57661221991</v>
      </c>
      <c r="U166" s="275">
        <f t="shared" si="81"/>
        <v>553751.26084529748</v>
      </c>
      <c r="V166" s="275">
        <f t="shared" si="81"/>
        <v>561309.4290204742</v>
      </c>
      <c r="W166" s="275">
        <f t="shared" si="81"/>
        <v>568971.49197718897</v>
      </c>
      <c r="X166" s="275">
        <f t="shared" si="81"/>
        <v>576738.87998323503</v>
      </c>
      <c r="Y166" s="275">
        <f t="shared" si="81"/>
        <v>584613.04300232045</v>
      </c>
      <c r="Z166" s="275">
        <f t="shared" si="81"/>
        <v>592595.45096531475</v>
      </c>
      <c r="AA166" s="275">
        <f t="shared" si="81"/>
        <v>600687.59404522972</v>
      </c>
      <c r="AB166" s="275">
        <f t="shared" si="81"/>
        <v>608890.98293598788</v>
      </c>
      <c r="AC166" s="275">
        <f t="shared" si="81"/>
        <v>617207.14913503104</v>
      </c>
      <c r="AD166" s="275">
        <f t="shared" si="81"/>
        <v>625637.64522981853</v>
      </c>
      <c r="AE166" s="275">
        <f t="shared" si="81"/>
        <v>634184.04518827412</v>
      </c>
      <c r="AF166" s="275">
        <f t="shared" si="81"/>
        <v>642847.9446532299</v>
      </c>
      <c r="AG166" s="275">
        <f t="shared" si="81"/>
        <v>651630.96124092769</v>
      </c>
      <c r="AH166" s="275">
        <f t="shared" si="81"/>
        <v>660534.73484362953</v>
      </c>
      <c r="AI166" s="275">
        <f t="shared" si="81"/>
        <v>669560.92793639738</v>
      </c>
      <c r="AJ166" s="275">
        <f t="shared" si="81"/>
        <v>678711.22588809591</v>
      </c>
      <c r="AK166" s="275">
        <f t="shared" si="81"/>
        <v>687987.3372766797</v>
      </c>
      <c r="AL166" s="275">
        <f t="shared" si="81"/>
        <v>697390.99420882249</v>
      </c>
      <c r="AM166" s="275">
        <f t="shared" si="81"/>
        <v>706923.95264394744</v>
      </c>
      <c r="AN166" s="275">
        <f t="shared" si="81"/>
        <v>716587.99272272061</v>
      </c>
      <c r="AO166" s="275">
        <f t="shared" si="81"/>
        <v>726384.91910006851</v>
      </c>
      <c r="AP166" s="275">
        <f t="shared" si="81"/>
        <v>736316.56128278142</v>
      </c>
      <c r="AQ166" s="275">
        <f t="shared" si="81"/>
        <v>746384.77397176623</v>
      </c>
      <c r="AR166" s="275">
        <f t="shared" si="81"/>
        <v>756591.43740901351</v>
      </c>
      <c r="AS166" s="275">
        <f t="shared" si="81"/>
        <v>766938.45772934158</v>
      </c>
      <c r="AT166" s="275">
        <f t="shared" si="81"/>
        <v>777427.76731698599</v>
      </c>
      <c r="AU166" s="275">
        <f t="shared" si="81"/>
        <v>788061.32516709948</v>
      </c>
    </row>
    <row r="167" spans="1:47" x14ac:dyDescent="0.25">
      <c r="B167" s="227" t="str">
        <f>B159</f>
        <v>Schedule 21</v>
      </c>
      <c r="C167" s="274">
        <f t="shared" si="81"/>
        <v>571173.01963</v>
      </c>
      <c r="D167" s="274">
        <f t="shared" si="81"/>
        <v>571012.60205589107</v>
      </c>
      <c r="E167" s="274">
        <f t="shared" si="81"/>
        <v>562413.65446226543</v>
      </c>
      <c r="F167" s="274">
        <f t="shared" si="81"/>
        <v>555748.94088055496</v>
      </c>
      <c r="G167" s="274">
        <f t="shared" si="81"/>
        <v>544587.8464250667</v>
      </c>
      <c r="H167" s="274">
        <f t="shared" si="81"/>
        <v>535528.44678909995</v>
      </c>
      <c r="I167" s="274">
        <f t="shared" si="81"/>
        <v>526397.43724413333</v>
      </c>
      <c r="J167" s="274">
        <f t="shared" si="81"/>
        <v>514971.95268633333</v>
      </c>
      <c r="K167" s="274">
        <f t="shared" si="81"/>
        <v>502994.22777179995</v>
      </c>
      <c r="L167" s="275">
        <f t="shared" si="81"/>
        <v>493246.36902902217</v>
      </c>
      <c r="M167" s="275">
        <f t="shared" si="81"/>
        <v>483739.13844813837</v>
      </c>
      <c r="N167" s="275">
        <f t="shared" si="81"/>
        <v>474464.3493331293</v>
      </c>
      <c r="O167" s="275">
        <f t="shared" si="81"/>
        <v>465414.17014236114</v>
      </c>
      <c r="P167" s="275">
        <f t="shared" si="81"/>
        <v>456581.10718519741</v>
      </c>
      <c r="Q167" s="275">
        <f t="shared" si="81"/>
        <v>447957.98819844151</v>
      </c>
      <c r="R167" s="275">
        <f t="shared" si="81"/>
        <v>439537.94675723778</v>
      </c>
      <c r="S167" s="275">
        <f t="shared" si="81"/>
        <v>431314.40747740801</v>
      </c>
      <c r="T167" s="275">
        <f t="shared" si="81"/>
        <v>423281.07196843019</v>
      </c>
      <c r="U167" s="275">
        <f t="shared" si="81"/>
        <v>415431.90549837728</v>
      </c>
      <c r="V167" s="275">
        <f t="shared" si="81"/>
        <v>407761.12433413905</v>
      </c>
      <c r="W167" s="275">
        <f t="shared" si="81"/>
        <v>400263.18372214789</v>
      </c>
      <c r="X167" s="275">
        <f t="shared" si="81"/>
        <v>392932.76647663151</v>
      </c>
      <c r="Y167" s="275">
        <f t="shared" si="81"/>
        <v>385764.77214412141</v>
      </c>
      <c r="Z167" s="275">
        <f t="shared" si="81"/>
        <v>378754.30671456736</v>
      </c>
      <c r="AA167" s="275">
        <f t="shared" si="81"/>
        <v>371896.67285093939</v>
      </c>
      <c r="AB167" s="275">
        <f t="shared" si="81"/>
        <v>365187.3606106583</v>
      </c>
      <c r="AC167" s="275">
        <f t="shared" si="81"/>
        <v>358622.0386335717</v>
      </c>
      <c r="AD167" s="275">
        <f t="shared" si="81"/>
        <v>352196.54577250412</v>
      </c>
      <c r="AE167" s="275">
        <f t="shared" si="81"/>
        <v>345906.88314364711</v>
      </c>
      <c r="AF167" s="275">
        <f t="shared" si="81"/>
        <v>339749.20657523425</v>
      </c>
      <c r="AG167" s="275">
        <f t="shared" si="81"/>
        <v>333719.81943405909</v>
      </c>
      <c r="AH167" s="275">
        <f t="shared" si="81"/>
        <v>327815.16581045196</v>
      </c>
      <c r="AI167" s="275">
        <f t="shared" si="81"/>
        <v>322031.82404333394</v>
      </c>
      <c r="AJ167" s="275">
        <f t="shared" si="81"/>
        <v>316366.50056791818</v>
      </c>
      <c r="AK167" s="275">
        <f t="shared" si="81"/>
        <v>310816.0240695267</v>
      </c>
      <c r="AL167" s="275">
        <f t="shared" si="81"/>
        <v>305377.33992784953</v>
      </c>
      <c r="AM167" s="275">
        <f t="shared" si="81"/>
        <v>300047.50493677898</v>
      </c>
      <c r="AN167" s="275">
        <f t="shared" si="81"/>
        <v>294823.68228572392</v>
      </c>
      <c r="AO167" s="275">
        <f t="shared" si="81"/>
        <v>289703.1367890347</v>
      </c>
      <c r="AP167" s="275">
        <f t="shared" si="81"/>
        <v>284683.23035086016</v>
      </c>
      <c r="AQ167" s="275">
        <f t="shared" si="81"/>
        <v>279761.41765341547</v>
      </c>
      <c r="AR167" s="275">
        <f t="shared" si="81"/>
        <v>274935.24205725628</v>
      </c>
      <c r="AS167" s="275">
        <f t="shared" si="81"/>
        <v>270202.33170274791</v>
      </c>
      <c r="AT167" s="275">
        <f t="shared" si="81"/>
        <v>265560.39580247243</v>
      </c>
      <c r="AU167" s="275">
        <f t="shared" si="81"/>
        <v>261007.22111484926</v>
      </c>
    </row>
    <row r="168" spans="1:47" x14ac:dyDescent="0.25">
      <c r="B168" s="227" t="str">
        <f>B160</f>
        <v>Schedule 25</v>
      </c>
      <c r="C168" s="274">
        <f t="shared" si="81"/>
        <v>330957.13270700007</v>
      </c>
      <c r="D168" s="274">
        <f t="shared" si="81"/>
        <v>344817.53592400008</v>
      </c>
      <c r="E168" s="274">
        <f t="shared" si="81"/>
        <v>351946.87875599996</v>
      </c>
      <c r="F168" s="274">
        <f t="shared" si="81"/>
        <v>339216.02487799997</v>
      </c>
      <c r="G168" s="274">
        <f t="shared" si="81"/>
        <v>347356.36</v>
      </c>
      <c r="H168" s="274">
        <f t="shared" si="81"/>
        <v>347456.65899999999</v>
      </c>
      <c r="I168" s="274">
        <f t="shared" si="81"/>
        <v>347852.17500000005</v>
      </c>
      <c r="J168" s="274">
        <f t="shared" si="81"/>
        <v>348122.087</v>
      </c>
      <c r="K168" s="274">
        <f t="shared" si="81"/>
        <v>348400.85000000003</v>
      </c>
      <c r="L168" s="275">
        <f t="shared" si="81"/>
        <v>348665.43278356694</v>
      </c>
      <c r="M168" s="275">
        <f t="shared" si="81"/>
        <v>348931.38024489221</v>
      </c>
      <c r="N168" s="275">
        <f t="shared" si="81"/>
        <v>349198.69881613192</v>
      </c>
      <c r="O168" s="275">
        <f t="shared" si="81"/>
        <v>349467.39495980565</v>
      </c>
      <c r="P168" s="275">
        <f t="shared" si="81"/>
        <v>349737.47516893962</v>
      </c>
      <c r="Q168" s="275">
        <f t="shared" si="81"/>
        <v>350008.94596721069</v>
      </c>
      <c r="R168" s="275">
        <f t="shared" si="81"/>
        <v>350281.81390909106</v>
      </c>
      <c r="S168" s="275">
        <f t="shared" si="81"/>
        <v>350556.08557999373</v>
      </c>
      <c r="T168" s="275">
        <f t="shared" si="81"/>
        <v>350831.76759641833</v>
      </c>
      <c r="U168" s="275">
        <f t="shared" si="81"/>
        <v>351108.86660609813</v>
      </c>
      <c r="V168" s="275">
        <f t="shared" si="81"/>
        <v>351387.38928814739</v>
      </c>
      <c r="W168" s="275">
        <f t="shared" si="81"/>
        <v>351667.34235320933</v>
      </c>
      <c r="X168" s="275">
        <f t="shared" si="81"/>
        <v>351948.73254360509</v>
      </c>
      <c r="Y168" s="275">
        <f t="shared" si="81"/>
        <v>352231.56663348345</v>
      </c>
      <c r="Z168" s="275">
        <f t="shared" si="81"/>
        <v>352515.85142897069</v>
      </c>
      <c r="AA168" s="275">
        <f t="shared" si="81"/>
        <v>352801.59376832179</v>
      </c>
      <c r="AB168" s="275">
        <f t="shared" si="81"/>
        <v>353088.80052207201</v>
      </c>
      <c r="AC168" s="275">
        <f t="shared" si="81"/>
        <v>353377.47859318927</v>
      </c>
      <c r="AD168" s="275">
        <f t="shared" si="81"/>
        <v>353667.63491722732</v>
      </c>
      <c r="AE168" s="275">
        <f t="shared" si="81"/>
        <v>353959.27646247949</v>
      </c>
      <c r="AF168" s="275">
        <f t="shared" si="81"/>
        <v>354252.41023013322</v>
      </c>
      <c r="AG168" s="275">
        <f t="shared" si="81"/>
        <v>354547.04325442534</v>
      </c>
      <c r="AH168" s="275">
        <f t="shared" si="81"/>
        <v>354843.1826027981</v>
      </c>
      <c r="AI168" s="275">
        <f t="shared" si="81"/>
        <v>355140.83537605597</v>
      </c>
      <c r="AJ168" s="275">
        <f t="shared" si="81"/>
        <v>355440.00870852306</v>
      </c>
      <c r="AK168" s="275">
        <f t="shared" si="81"/>
        <v>355740.70976820122</v>
      </c>
      <c r="AL168" s="275">
        <f t="shared" si="81"/>
        <v>356042.94575692934</v>
      </c>
      <c r="AM168" s="275">
        <f t="shared" si="81"/>
        <v>356346.72391054273</v>
      </c>
      <c r="AN168" s="275">
        <f t="shared" si="81"/>
        <v>356652.05149903381</v>
      </c>
      <c r="AO168" s="275">
        <f t="shared" si="81"/>
        <v>356958.93582671316</v>
      </c>
      <c r="AP168" s="275">
        <f t="shared" si="81"/>
        <v>357267.38423237187</v>
      </c>
      <c r="AQ168" s="275">
        <f t="shared" si="81"/>
        <v>357577.40408944385</v>
      </c>
      <c r="AR168" s="275">
        <f t="shared" si="81"/>
        <v>357889.0028061698</v>
      </c>
      <c r="AS168" s="275">
        <f t="shared" si="81"/>
        <v>358202.18782576104</v>
      </c>
      <c r="AT168" s="275">
        <f t="shared" si="81"/>
        <v>358516.96662656509</v>
      </c>
      <c r="AU168" s="275">
        <f t="shared" si="81"/>
        <v>358833.34672223107</v>
      </c>
    </row>
    <row r="169" spans="1:47" x14ac:dyDescent="0.25">
      <c r="C169" s="277">
        <f>SUM(C166:C168)</f>
        <v>1271059.8762918473</v>
      </c>
      <c r="D169" s="277">
        <f t="shared" ref="D169:AU169" si="82">SUM(D166:D168)</f>
        <v>1321072.5139955049</v>
      </c>
      <c r="E169" s="277">
        <f t="shared" si="82"/>
        <v>1350153.7848270345</v>
      </c>
      <c r="F169" s="277">
        <f t="shared" si="82"/>
        <v>1358151.3907857167</v>
      </c>
      <c r="G169" s="277">
        <f t="shared" si="82"/>
        <v>1350035.1113084001</v>
      </c>
      <c r="H169" s="277">
        <f t="shared" si="82"/>
        <v>1348034.6865724332</v>
      </c>
      <c r="I169" s="277">
        <f t="shared" si="82"/>
        <v>1344788.2640941334</v>
      </c>
      <c r="J169" s="277">
        <f t="shared" si="82"/>
        <v>1340221.0897029999</v>
      </c>
      <c r="K169" s="277">
        <f t="shared" si="82"/>
        <v>1334977.7686051333</v>
      </c>
      <c r="L169" s="277">
        <f t="shared" si="82"/>
        <v>1332088.2313448596</v>
      </c>
      <c r="M169" s="277">
        <f t="shared" si="82"/>
        <v>1329531.3052004459</v>
      </c>
      <c r="N169" s="277">
        <f t="shared" si="82"/>
        <v>1327300.0573487845</v>
      </c>
      <c r="O169" s="277">
        <f t="shared" si="82"/>
        <v>1325387.9273295994</v>
      </c>
      <c r="P169" s="277">
        <f t="shared" si="82"/>
        <v>1323788.7099787702</v>
      </c>
      <c r="Q169" s="277">
        <f t="shared" si="82"/>
        <v>1322496.5392447475</v>
      </c>
      <c r="R169" s="277">
        <f t="shared" si="82"/>
        <v>1321505.872842731</v>
      </c>
      <c r="S169" s="277">
        <f t="shared" si="82"/>
        <v>1320811.4777036314</v>
      </c>
      <c r="T169" s="277">
        <f t="shared" si="82"/>
        <v>1320408.4161770684</v>
      </c>
      <c r="U169" s="277">
        <f t="shared" si="82"/>
        <v>1320292.0329497729</v>
      </c>
      <c r="V169" s="277">
        <f t="shared" si="82"/>
        <v>1320457.9426427607</v>
      </c>
      <c r="W169" s="277">
        <f t="shared" si="82"/>
        <v>1320902.0180525463</v>
      </c>
      <c r="X169" s="277">
        <f t="shared" si="82"/>
        <v>1321620.3790034717</v>
      </c>
      <c r="Y169" s="277">
        <f t="shared" si="82"/>
        <v>1322609.3817799252</v>
      </c>
      <c r="Z169" s="277">
        <f t="shared" si="82"/>
        <v>1323865.6091088527</v>
      </c>
      <c r="AA169" s="277">
        <f t="shared" si="82"/>
        <v>1325385.8606644911</v>
      </c>
      <c r="AB169" s="277">
        <f t="shared" si="82"/>
        <v>1327167.1440687182</v>
      </c>
      <c r="AC169" s="277">
        <f t="shared" si="82"/>
        <v>1329206.666361792</v>
      </c>
      <c r="AD169" s="277">
        <f t="shared" si="82"/>
        <v>1331501.8259195499</v>
      </c>
      <c r="AE169" s="277">
        <f t="shared" si="82"/>
        <v>1334050.2047944008</v>
      </c>
      <c r="AF169" s="277">
        <f t="shared" si="82"/>
        <v>1336849.5614585974</v>
      </c>
      <c r="AG169" s="277">
        <f t="shared" si="82"/>
        <v>1339897.8239294121</v>
      </c>
      <c r="AH169" s="277">
        <f t="shared" si="82"/>
        <v>1343193.0832568796</v>
      </c>
      <c r="AI169" s="277">
        <f t="shared" si="82"/>
        <v>1346733.5873557872</v>
      </c>
      <c r="AJ169" s="277">
        <f t="shared" si="82"/>
        <v>1350517.7351645371</v>
      </c>
      <c r="AK169" s="277">
        <f t="shared" si="82"/>
        <v>1354544.0711144076</v>
      </c>
      <c r="AL169" s="277">
        <f t="shared" si="82"/>
        <v>1358811.2798936013</v>
      </c>
      <c r="AM169" s="277">
        <f t="shared" si="82"/>
        <v>1363318.181491269</v>
      </c>
      <c r="AN169" s="277">
        <f t="shared" si="82"/>
        <v>1368063.7265074784</v>
      </c>
      <c r="AO169" s="277">
        <f t="shared" si="82"/>
        <v>1373046.9917158163</v>
      </c>
      <c r="AP169" s="277">
        <f t="shared" si="82"/>
        <v>1378267.1758660134</v>
      </c>
      <c r="AQ169" s="277">
        <f t="shared" si="82"/>
        <v>1383723.5957146254</v>
      </c>
      <c r="AR169" s="277">
        <f t="shared" si="82"/>
        <v>1389415.6822724396</v>
      </c>
      <c r="AS169" s="277">
        <f t="shared" si="82"/>
        <v>1395342.9772578506</v>
      </c>
      <c r="AT169" s="277">
        <f t="shared" si="82"/>
        <v>1401505.1297460236</v>
      </c>
      <c r="AU169" s="277">
        <f t="shared" si="82"/>
        <v>1407901.8930041797</v>
      </c>
    </row>
    <row r="170" spans="1:47" x14ac:dyDescent="0.25">
      <c r="K170" s="227" t="s">
        <v>456</v>
      </c>
    </row>
    <row r="171" spans="1:47" x14ac:dyDescent="0.25">
      <c r="B171" s="280" t="s">
        <v>444</v>
      </c>
      <c r="C171" s="281"/>
    </row>
    <row r="172" spans="1:47" ht="30" x14ac:dyDescent="0.25">
      <c r="B172" s="282" t="s">
        <v>231</v>
      </c>
      <c r="C172" s="283"/>
      <c r="E172" s="284" t="s">
        <v>110</v>
      </c>
      <c r="F172" s="285" t="s">
        <v>283</v>
      </c>
    </row>
    <row r="173" spans="1:47" x14ac:dyDescent="0.25">
      <c r="A173" s="227" t="s">
        <v>232</v>
      </c>
      <c r="B173" s="286" t="s">
        <v>266</v>
      </c>
      <c r="C173" s="287">
        <f>'CTs + Demand - To be updated'!D6</f>
        <v>0.58390340210140734</v>
      </c>
      <c r="E173" s="288" t="s">
        <v>13</v>
      </c>
      <c r="F173" s="289">
        <f>'CTs + Demand - To be updated'!F27/'CTs + Demand - To be updated'!F5</f>
        <v>1.0766654938233391</v>
      </c>
    </row>
    <row r="174" spans="1:47" x14ac:dyDescent="0.25">
      <c r="A174" s="227" t="s">
        <v>233</v>
      </c>
      <c r="B174" s="290" t="s">
        <v>265</v>
      </c>
      <c r="C174" s="291">
        <f>'CTs + Demand - To be updated'!D7</f>
        <v>0.66175718904826142</v>
      </c>
      <c r="E174" s="288" t="s">
        <v>109</v>
      </c>
      <c r="F174" s="289">
        <f>'CTs + Demand - To be updated'!F28/'CTs + Demand - To be updated'!F6</f>
        <v>1.0052899101991961</v>
      </c>
    </row>
    <row r="175" spans="1:47" x14ac:dyDescent="0.25">
      <c r="A175" s="227" t="s">
        <v>234</v>
      </c>
      <c r="B175" s="292" t="s">
        <v>264</v>
      </c>
      <c r="C175" s="293">
        <v>0.82</v>
      </c>
      <c r="E175" s="288" t="s">
        <v>120</v>
      </c>
      <c r="F175" s="289">
        <f>'CTs + Demand - To be updated'!F29/'CTs + Demand - To be updated'!F7</f>
        <v>0.89393472014636177</v>
      </c>
    </row>
    <row r="176" spans="1:47" ht="30" x14ac:dyDescent="0.25">
      <c r="B176" s="282" t="s">
        <v>267</v>
      </c>
      <c r="C176" s="283"/>
      <c r="E176" s="284" t="s">
        <v>110</v>
      </c>
      <c r="F176" s="285" t="s">
        <v>283</v>
      </c>
    </row>
    <row r="177" spans="1:47" x14ac:dyDescent="0.25">
      <c r="A177" s="227" t="s">
        <v>232</v>
      </c>
      <c r="B177" s="286" t="s">
        <v>266</v>
      </c>
      <c r="C177" s="287">
        <f>'CTs + Demand - To be updated'!D13</f>
        <v>0.6325620189431912</v>
      </c>
      <c r="E177" s="288" t="s">
        <v>13</v>
      </c>
      <c r="F177" s="289">
        <f>'CTs + Demand - To be updated'!F35/'CTs + Demand - To be updated'!F13</f>
        <v>1.0479673120472752</v>
      </c>
      <c r="H177" s="131"/>
      <c r="I177" s="131"/>
      <c r="J177" s="131"/>
      <c r="K177" s="131"/>
    </row>
    <row r="178" spans="1:47" x14ac:dyDescent="0.25">
      <c r="A178" s="227" t="s">
        <v>233</v>
      </c>
      <c r="B178" s="290" t="s">
        <v>265</v>
      </c>
      <c r="C178" s="291">
        <f>'CTs + Demand - To be updated'!D14</f>
        <v>0.64229374231154801</v>
      </c>
      <c r="E178" s="288" t="s">
        <v>109</v>
      </c>
      <c r="F178" s="289">
        <f>'CTs + Demand - To be updated'!F36/'CTs + Demand - To be updated'!F14</f>
        <v>0.98941691161710377</v>
      </c>
      <c r="H178" s="131"/>
      <c r="I178" s="131"/>
      <c r="J178" s="131"/>
      <c r="K178" s="131"/>
      <c r="L178" s="131"/>
    </row>
    <row r="179" spans="1:47" x14ac:dyDescent="0.25">
      <c r="A179" s="227" t="s">
        <v>234</v>
      </c>
      <c r="B179" s="290" t="s">
        <v>264</v>
      </c>
      <c r="C179" s="291">
        <v>0.77</v>
      </c>
      <c r="E179" s="288" t="s">
        <v>120</v>
      </c>
      <c r="F179" s="289">
        <f>'CTs + Demand - To be updated'!F37/'CTs + Demand - To be updated'!F15</f>
        <v>0.96735444188979247</v>
      </c>
      <c r="H179" s="131"/>
      <c r="I179" s="131"/>
      <c r="J179" s="131"/>
      <c r="K179" s="131"/>
      <c r="L179" s="131"/>
    </row>
    <row r="180" spans="1:47" x14ac:dyDescent="0.25">
      <c r="B180" s="226" t="s">
        <v>445</v>
      </c>
      <c r="C180" s="226" t="s">
        <v>446</v>
      </c>
      <c r="H180" s="294"/>
      <c r="I180" s="131"/>
      <c r="J180" s="131"/>
      <c r="K180" s="131"/>
      <c r="L180" s="131"/>
    </row>
    <row r="181" spans="1:47" x14ac:dyDescent="0.25">
      <c r="H181" s="131"/>
      <c r="I181" s="131"/>
      <c r="J181" s="131"/>
      <c r="K181" s="131"/>
      <c r="L181" s="131"/>
    </row>
    <row r="182" spans="1:47" x14ac:dyDescent="0.25">
      <c r="H182" s="400" t="s">
        <v>545</v>
      </c>
      <c r="AE182" s="400" t="s">
        <v>546</v>
      </c>
    </row>
    <row r="183" spans="1:47" ht="30" x14ac:dyDescent="0.25">
      <c r="A183" s="295" t="s">
        <v>447</v>
      </c>
      <c r="B183" s="295" t="s">
        <v>448</v>
      </c>
      <c r="C183" s="295">
        <f>C$90</f>
        <v>2020</v>
      </c>
      <c r="D183" s="295">
        <f>C183+1</f>
        <v>2021</v>
      </c>
      <c r="E183" s="295">
        <f t="shared" ref="E183:AU183" si="83">D183+1</f>
        <v>2022</v>
      </c>
      <c r="F183" s="295">
        <f t="shared" si="83"/>
        <v>2023</v>
      </c>
      <c r="G183" s="295">
        <f t="shared" si="83"/>
        <v>2024</v>
      </c>
      <c r="H183" s="295">
        <f t="shared" si="83"/>
        <v>2025</v>
      </c>
      <c r="I183" s="295">
        <f t="shared" si="83"/>
        <v>2026</v>
      </c>
      <c r="J183" s="295">
        <f t="shared" si="83"/>
        <v>2027</v>
      </c>
      <c r="K183" s="295">
        <f t="shared" si="83"/>
        <v>2028</v>
      </c>
      <c r="L183" s="295">
        <f t="shared" si="83"/>
        <v>2029</v>
      </c>
      <c r="M183" s="295">
        <f t="shared" si="83"/>
        <v>2030</v>
      </c>
      <c r="N183" s="295">
        <f t="shared" si="83"/>
        <v>2031</v>
      </c>
      <c r="O183" s="295">
        <f t="shared" si="83"/>
        <v>2032</v>
      </c>
      <c r="P183" s="295">
        <f t="shared" si="83"/>
        <v>2033</v>
      </c>
      <c r="Q183" s="295">
        <f t="shared" si="83"/>
        <v>2034</v>
      </c>
      <c r="R183" s="295">
        <f>Q183+1</f>
        <v>2035</v>
      </c>
      <c r="S183" s="295">
        <f>R183+1</f>
        <v>2036</v>
      </c>
      <c r="T183" s="295">
        <f t="shared" si="83"/>
        <v>2037</v>
      </c>
      <c r="U183" s="295">
        <f t="shared" si="83"/>
        <v>2038</v>
      </c>
      <c r="V183" s="295">
        <f t="shared" si="83"/>
        <v>2039</v>
      </c>
      <c r="W183" s="295">
        <f>V183+1</f>
        <v>2040</v>
      </c>
      <c r="X183" s="295">
        <f t="shared" si="83"/>
        <v>2041</v>
      </c>
      <c r="Y183" s="295">
        <f>X183+1</f>
        <v>2042</v>
      </c>
      <c r="Z183" s="295">
        <f t="shared" si="83"/>
        <v>2043</v>
      </c>
      <c r="AA183" s="295">
        <f t="shared" si="83"/>
        <v>2044</v>
      </c>
      <c r="AB183" s="295">
        <f t="shared" si="83"/>
        <v>2045</v>
      </c>
      <c r="AC183" s="295">
        <f t="shared" si="83"/>
        <v>2046</v>
      </c>
      <c r="AD183" s="295">
        <f t="shared" si="83"/>
        <v>2047</v>
      </c>
      <c r="AE183" s="295">
        <f t="shared" si="83"/>
        <v>2048</v>
      </c>
      <c r="AF183" s="295">
        <f t="shared" si="83"/>
        <v>2049</v>
      </c>
      <c r="AG183" s="295">
        <f t="shared" si="83"/>
        <v>2050</v>
      </c>
      <c r="AH183" s="295">
        <f t="shared" si="83"/>
        <v>2051</v>
      </c>
      <c r="AI183" s="295">
        <f t="shared" si="83"/>
        <v>2052</v>
      </c>
      <c r="AJ183" s="295">
        <f t="shared" si="83"/>
        <v>2053</v>
      </c>
      <c r="AK183" s="295">
        <f t="shared" si="83"/>
        <v>2054</v>
      </c>
      <c r="AL183" s="295">
        <f t="shared" si="83"/>
        <v>2055</v>
      </c>
      <c r="AM183" s="295">
        <f t="shared" si="83"/>
        <v>2056</v>
      </c>
      <c r="AN183" s="295">
        <f t="shared" si="83"/>
        <v>2057</v>
      </c>
      <c r="AO183" s="295">
        <f t="shared" si="83"/>
        <v>2058</v>
      </c>
      <c r="AP183" s="295">
        <f t="shared" si="83"/>
        <v>2059</v>
      </c>
      <c r="AQ183" s="295">
        <f t="shared" si="83"/>
        <v>2060</v>
      </c>
      <c r="AR183" s="295">
        <f t="shared" si="83"/>
        <v>2061</v>
      </c>
      <c r="AS183" s="295">
        <f t="shared" si="83"/>
        <v>2062</v>
      </c>
      <c r="AT183" s="295">
        <f t="shared" si="83"/>
        <v>2063</v>
      </c>
      <c r="AU183" s="295">
        <f t="shared" si="83"/>
        <v>2064</v>
      </c>
    </row>
    <row r="184" spans="1:47" x14ac:dyDescent="0.25">
      <c r="A184" s="290" t="s">
        <v>442</v>
      </c>
      <c r="B184" s="290" t="s">
        <v>232</v>
      </c>
      <c r="C184" s="296">
        <f t="shared" ref="C184:AU186" si="84">C142/$C173/8760</f>
        <v>104.30786964842115</v>
      </c>
      <c r="D184" s="296">
        <f t="shared" si="84"/>
        <v>114.61350763614685</v>
      </c>
      <c r="E184" s="296">
        <f t="shared" si="84"/>
        <v>120.77352052487565</v>
      </c>
      <c r="F184" s="296">
        <f t="shared" si="84"/>
        <v>121.87899219341553</v>
      </c>
      <c r="G184" s="296">
        <f t="shared" si="84"/>
        <v>120.35459695086253</v>
      </c>
      <c r="H184" s="296">
        <f t="shared" si="84"/>
        <v>120.03725371245874</v>
      </c>
      <c r="I184" s="296">
        <f t="shared" si="84"/>
        <v>121.06614900535904</v>
      </c>
      <c r="J184" s="296">
        <f t="shared" si="84"/>
        <v>122.09927156237134</v>
      </c>
      <c r="K184" s="296">
        <f t="shared" si="84"/>
        <v>123.21294394121202</v>
      </c>
      <c r="L184" s="296">
        <f t="shared" si="84"/>
        <v>123.94038146603754</v>
      </c>
      <c r="M184" s="296">
        <f t="shared" si="84"/>
        <v>124.67238715499917</v>
      </c>
      <c r="N184" s="296">
        <f t="shared" si="84"/>
        <v>125.40898662282595</v>
      </c>
      <c r="O184" s="296">
        <f t="shared" si="84"/>
        <v>126.15020566033049</v>
      </c>
      <c r="P184" s="296">
        <f t="shared" si="84"/>
        <v>126.8960702352355</v>
      </c>
      <c r="Q184" s="296">
        <f t="shared" si="84"/>
        <v>127.64660649300778</v>
      </c>
      <c r="R184" s="296">
        <f t="shared" si="84"/>
        <v>128.40184075769986</v>
      </c>
      <c r="S184" s="296">
        <f t="shared" si="84"/>
        <v>129.16179953279945</v>
      </c>
      <c r="T184" s="296">
        <f t="shared" si="84"/>
        <v>129.92650950208613</v>
      </c>
      <c r="U184" s="296">
        <f t="shared" si="84"/>
        <v>130.69599753049607</v>
      </c>
      <c r="V184" s="296">
        <f t="shared" si="84"/>
        <v>131.47029066499431</v>
      </c>
      <c r="W184" s="296">
        <f t="shared" si="84"/>
        <v>132.24941613545454</v>
      </c>
      <c r="X184" s="296">
        <f t="shared" si="84"/>
        <v>133.03340135554697</v>
      </c>
      <c r="Y184" s="296">
        <f t="shared" si="84"/>
        <v>133.82227392363356</v>
      </c>
      <c r="Z184" s="296">
        <f t="shared" si="84"/>
        <v>134.61606162367121</v>
      </c>
      <c r="AA184" s="296">
        <f t="shared" si="84"/>
        <v>135.41479242612274</v>
      </c>
      <c r="AB184" s="296">
        <f t="shared" si="84"/>
        <v>136.21849448887554</v>
      </c>
      <c r="AC184" s="296">
        <f t="shared" si="84"/>
        <v>137.02719615816818</v>
      </c>
      <c r="AD184" s="296">
        <f t="shared" si="84"/>
        <v>137.84092596952465</v>
      </c>
      <c r="AE184" s="296">
        <f t="shared" si="84"/>
        <v>138.65971264869682</v>
      </c>
      <c r="AF184" s="296">
        <f t="shared" si="84"/>
        <v>139.48358511261443</v>
      </c>
      <c r="AG184" s="296">
        <f t="shared" si="84"/>
        <v>140.3125724703431</v>
      </c>
      <c r="AH184" s="296">
        <f t="shared" si="84"/>
        <v>141.14670402405039</v>
      </c>
      <c r="AI184" s="296">
        <f t="shared" si="84"/>
        <v>141.98600926997966</v>
      </c>
      <c r="AJ184" s="296">
        <f t="shared" si="84"/>
        <v>142.83051789943215</v>
      </c>
      <c r="AK184" s="296">
        <f t="shared" si="84"/>
        <v>143.6802597997567</v>
      </c>
      <c r="AL184" s="296">
        <f t="shared" si="84"/>
        <v>144.53526505534765</v>
      </c>
      <c r="AM184" s="296">
        <f t="shared" si="84"/>
        <v>145.39556394865124</v>
      </c>
      <c r="AN184" s="296">
        <f t="shared" si="84"/>
        <v>146.26118696117928</v>
      </c>
      <c r="AO184" s="296">
        <f t="shared" si="84"/>
        <v>147.13216477453165</v>
      </c>
      <c r="AP184" s="296">
        <f t="shared" si="84"/>
        <v>148.00852827142634</v>
      </c>
      <c r="AQ184" s="296">
        <f t="shared" si="84"/>
        <v>148.89030853673856</v>
      </c>
      <c r="AR184" s="296">
        <f t="shared" si="84"/>
        <v>149.77753685854663</v>
      </c>
      <c r="AS184" s="296">
        <f t="shared" si="84"/>
        <v>150.67024472918766</v>
      </c>
      <c r="AT184" s="296">
        <f t="shared" si="84"/>
        <v>151.56846384632027</v>
      </c>
      <c r="AU184" s="296">
        <f t="shared" si="84"/>
        <v>152.47222611399621</v>
      </c>
    </row>
    <row r="185" spans="1:47" x14ac:dyDescent="0.25">
      <c r="A185" s="290" t="s">
        <v>443</v>
      </c>
      <c r="B185" s="290" t="s">
        <v>233</v>
      </c>
      <c r="C185" s="296">
        <f t="shared" si="84"/>
        <v>212.90597930848963</v>
      </c>
      <c r="D185" s="296">
        <f t="shared" si="84"/>
        <v>221.10163028727166</v>
      </c>
      <c r="E185" s="296">
        <f t="shared" si="84"/>
        <v>222.78109060928136</v>
      </c>
      <c r="F185" s="296">
        <f t="shared" si="84"/>
        <v>218.36345730797044</v>
      </c>
      <c r="G185" s="296">
        <f t="shared" si="84"/>
        <v>215.84187300430173</v>
      </c>
      <c r="H185" s="296">
        <f t="shared" si="84"/>
        <v>212.88612378030641</v>
      </c>
      <c r="I185" s="296">
        <f t="shared" si="84"/>
        <v>209.64060450963308</v>
      </c>
      <c r="J185" s="296">
        <f t="shared" si="84"/>
        <v>205.66813192805677</v>
      </c>
      <c r="K185" s="296">
        <f t="shared" si="84"/>
        <v>201.19628045359963</v>
      </c>
      <c r="L185" s="296">
        <f t="shared" si="84"/>
        <v>197.69976826521622</v>
      </c>
      <c r="M185" s="296">
        <f t="shared" si="84"/>
        <v>194.26626586723788</v>
      </c>
      <c r="N185" s="296">
        <f t="shared" si="84"/>
        <v>190.89457442478547</v>
      </c>
      <c r="O185" s="296">
        <f t="shared" si="84"/>
        <v>187.58351963598918</v>
      </c>
      <c r="P185" s="296">
        <f t="shared" si="84"/>
        <v>184.33195118551845</v>
      </c>
      <c r="Q185" s="296">
        <f t="shared" si="84"/>
        <v>181.13874221134944</v>
      </c>
      <c r="R185" s="296">
        <f t="shared" si="84"/>
        <v>178.00278878442478</v>
      </c>
      <c r="S185" s="296">
        <f t="shared" si="84"/>
        <v>174.9230094008725</v>
      </c>
      <c r="T185" s="296">
        <f t="shared" si="84"/>
        <v>171.89834448645692</v>
      </c>
      <c r="U185" s="296">
        <f t="shared" si="84"/>
        <v>168.92775591294634</v>
      </c>
      <c r="V185" s="296">
        <f t="shared" si="84"/>
        <v>166.01022652608856</v>
      </c>
      <c r="W185" s="296">
        <f t="shared" si="84"/>
        <v>163.1447596848954</v>
      </c>
      <c r="X185" s="296">
        <f t="shared" si="84"/>
        <v>160.33037881194412</v>
      </c>
      <c r="Y185" s="296">
        <f t="shared" si="84"/>
        <v>157.56612695441294</v>
      </c>
      <c r="Z185" s="296">
        <f t="shared" si="84"/>
        <v>154.85106635557426</v>
      </c>
      <c r="AA185" s="296">
        <f t="shared" si="84"/>
        <v>152.18427803647774</v>
      </c>
      <c r="AB185" s="296">
        <f t="shared" si="84"/>
        <v>149.56486138756185</v>
      </c>
      <c r="AC185" s="296">
        <f t="shared" si="84"/>
        <v>146.99193376994054</v>
      </c>
      <c r="AD185" s="296">
        <f t="shared" si="84"/>
        <v>144.46463012611702</v>
      </c>
      <c r="AE185" s="296">
        <f t="shared" si="84"/>
        <v>141.98210259988517</v>
      </c>
      <c r="AF185" s="296">
        <f t="shared" si="84"/>
        <v>139.54352016518439</v>
      </c>
      <c r="AG185" s="296">
        <f t="shared" si="84"/>
        <v>137.1480682636797</v>
      </c>
      <c r="AH185" s="296">
        <f t="shared" si="84"/>
        <v>134.7949484508469</v>
      </c>
      <c r="AI185" s="296">
        <f t="shared" si="84"/>
        <v>132.48337805034595</v>
      </c>
      <c r="AJ185" s="296">
        <f t="shared" si="84"/>
        <v>130.21258981647367</v>
      </c>
      <c r="AK185" s="296">
        <f t="shared" si="84"/>
        <v>127.9818316044915</v>
      </c>
      <c r="AL185" s="296">
        <f t="shared" si="84"/>
        <v>125.79036604862989</v>
      </c>
      <c r="AM185" s="296">
        <f t="shared" si="84"/>
        <v>123.63747024757535</v>
      </c>
      <c r="AN185" s="296">
        <f t="shared" si="84"/>
        <v>121.52243545725312</v>
      </c>
      <c r="AO185" s="296">
        <f t="shared" si="84"/>
        <v>119.44456679072157</v>
      </c>
      <c r="AP185" s="296">
        <f t="shared" si="84"/>
        <v>117.40318292500038</v>
      </c>
      <c r="AQ185" s="296">
        <f t="shared" si="84"/>
        <v>115.39761581465913</v>
      </c>
      <c r="AR185" s="296">
        <f t="shared" si="84"/>
        <v>113.42721041199758</v>
      </c>
      <c r="AS185" s="296">
        <f t="shared" si="84"/>
        <v>111.49132439365282</v>
      </c>
      <c r="AT185" s="296">
        <f t="shared" si="84"/>
        <v>109.58932789347401</v>
      </c>
      <c r="AU185" s="296">
        <f t="shared" si="84"/>
        <v>107.72060324150864</v>
      </c>
    </row>
    <row r="186" spans="1:47" x14ac:dyDescent="0.25">
      <c r="A186" s="290" t="s">
        <v>264</v>
      </c>
      <c r="B186" s="290" t="s">
        <v>234</v>
      </c>
      <c r="C186" s="296">
        <f t="shared" si="84"/>
        <v>78.414376037142219</v>
      </c>
      <c r="D186" s="296">
        <f t="shared" si="84"/>
        <v>81.120862937919966</v>
      </c>
      <c r="E186" s="296">
        <f t="shared" si="84"/>
        <v>86.798579178499836</v>
      </c>
      <c r="F186" s="296">
        <f t="shared" si="84"/>
        <v>87.248312499443131</v>
      </c>
      <c r="G186" s="296">
        <f t="shared" si="84"/>
        <v>86.991266183595059</v>
      </c>
      <c r="H186" s="296">
        <f t="shared" si="84"/>
        <v>86.210466783606179</v>
      </c>
      <c r="I186" s="296">
        <f t="shared" si="84"/>
        <v>85.835413325537388</v>
      </c>
      <c r="J186" s="296">
        <f t="shared" si="84"/>
        <v>85.611755345806898</v>
      </c>
      <c r="K186" s="296">
        <f t="shared" si="84"/>
        <v>85.49361649404166</v>
      </c>
      <c r="L186" s="296">
        <f t="shared" si="84"/>
        <v>85.133031035952499</v>
      </c>
      <c r="M186" s="296">
        <f t="shared" si="84"/>
        <v>84.777511839453112</v>
      </c>
      <c r="N186" s="296">
        <f t="shared" si="84"/>
        <v>84.427010474182552</v>
      </c>
      <c r="O186" s="296">
        <f t="shared" si="84"/>
        <v>84.081479016570583</v>
      </c>
      <c r="P186" s="296">
        <f t="shared" si="84"/>
        <v>83.740870044658465</v>
      </c>
      <c r="Q186" s="296">
        <f t="shared" si="84"/>
        <v>83.40513663297321</v>
      </c>
      <c r="R186" s="296">
        <f t="shared" si="84"/>
        <v>83.074232347454185</v>
      </c>
      <c r="S186" s="296">
        <f t="shared" si="84"/>
        <v>82.748111240432252</v>
      </c>
      <c r="T186" s="296">
        <f t="shared" si="84"/>
        <v>82.426727845660338</v>
      </c>
      <c r="U186" s="296">
        <f t="shared" si="84"/>
        <v>82.110037173395085</v>
      </c>
      <c r="V186" s="296">
        <f t="shared" si="84"/>
        <v>81.797994705529163</v>
      </c>
      <c r="W186" s="296">
        <f t="shared" si="84"/>
        <v>81.490556390773577</v>
      </c>
      <c r="X186" s="296">
        <f t="shared" si="84"/>
        <v>81.18767863988954</v>
      </c>
      <c r="Y186" s="296">
        <f t="shared" si="84"/>
        <v>80.889318320969352</v>
      </c>
      <c r="Z186" s="296">
        <f t="shared" si="84"/>
        <v>80.595432754765824</v>
      </c>
      <c r="AA186" s="296">
        <f t="shared" si="84"/>
        <v>80.305979710069721</v>
      </c>
      <c r="AB186" s="296">
        <f t="shared" si="84"/>
        <v>80.02091739913476</v>
      </c>
      <c r="AC186" s="296">
        <f t="shared" si="84"/>
        <v>79.740204473149589</v>
      </c>
      <c r="AD186" s="296">
        <f t="shared" si="84"/>
        <v>79.463800017756398</v>
      </c>
      <c r="AE186" s="296">
        <f t="shared" si="84"/>
        <v>79.191663548615736</v>
      </c>
      <c r="AF186" s="296">
        <f t="shared" si="84"/>
        <v>78.923755007016553</v>
      </c>
      <c r="AG186" s="296">
        <f t="shared" si="84"/>
        <v>78.660034755531825</v>
      </c>
      <c r="AH186" s="296">
        <f t="shared" si="84"/>
        <v>78.400463573718611</v>
      </c>
      <c r="AI186" s="296">
        <f t="shared" si="84"/>
        <v>78.145002653862434</v>
      </c>
      <c r="AJ186" s="296">
        <f t="shared" si="84"/>
        <v>77.893613596765391</v>
      </c>
      <c r="AK186" s="296">
        <f t="shared" si="84"/>
        <v>77.646258407577477</v>
      </c>
      <c r="AL186" s="296">
        <f t="shared" si="84"/>
        <v>77.402899491671079</v>
      </c>
      <c r="AM186" s="296">
        <f t="shared" si="84"/>
        <v>77.163499650557554</v>
      </c>
      <c r="AN186" s="296">
        <f t="shared" si="84"/>
        <v>76.928022077846109</v>
      </c>
      <c r="AO186" s="296">
        <f t="shared" si="84"/>
        <v>76.696430355244004</v>
      </c>
      <c r="AP186" s="296">
        <f t="shared" si="84"/>
        <v>76.468688448598101</v>
      </c>
      <c r="AQ186" s="296">
        <f t="shared" si="84"/>
        <v>76.244760703976965</v>
      </c>
      <c r="AR186" s="296">
        <f t="shared" si="84"/>
        <v>76.024611843793366</v>
      </c>
      <c r="AS186" s="296">
        <f t="shared" si="84"/>
        <v>75.808206962966651</v>
      </c>
      <c r="AT186" s="296">
        <f t="shared" si="84"/>
        <v>75.595511525124635</v>
      </c>
      <c r="AU186" s="296">
        <f t="shared" si="84"/>
        <v>75.386491358844339</v>
      </c>
    </row>
    <row r="187" spans="1:47" x14ac:dyDescent="0.25">
      <c r="B187" s="290" t="s">
        <v>449</v>
      </c>
      <c r="C187" s="297">
        <f>SUM(C184:C186)</f>
        <v>395.62822499405303</v>
      </c>
      <c r="D187" s="297">
        <f>SUM(D184:D186)</f>
        <v>416.8360008613385</v>
      </c>
      <c r="E187" s="297">
        <f t="shared" ref="E187:AU187" si="85">SUM(E184:E186)</f>
        <v>430.35319031265686</v>
      </c>
      <c r="F187" s="297">
        <f t="shared" si="85"/>
        <v>427.49076200082914</v>
      </c>
      <c r="G187" s="297">
        <f t="shared" si="85"/>
        <v>423.18773613875931</v>
      </c>
      <c r="H187" s="297">
        <f t="shared" si="85"/>
        <v>419.13384427637135</v>
      </c>
      <c r="I187" s="297">
        <f t="shared" si="85"/>
        <v>416.54216684052949</v>
      </c>
      <c r="J187" s="297">
        <f t="shared" si="85"/>
        <v>413.37915883623504</v>
      </c>
      <c r="K187" s="297">
        <f t="shared" si="85"/>
        <v>409.90284088885329</v>
      </c>
      <c r="L187" s="297">
        <f t="shared" si="85"/>
        <v>406.77318076720627</v>
      </c>
      <c r="M187" s="297">
        <f t="shared" si="85"/>
        <v>403.71616486169017</v>
      </c>
      <c r="N187" s="297">
        <f t="shared" si="85"/>
        <v>400.73057152179399</v>
      </c>
      <c r="O187" s="297">
        <f t="shared" si="85"/>
        <v>397.81520431289027</v>
      </c>
      <c r="P187" s="297">
        <f t="shared" si="85"/>
        <v>394.96889146541241</v>
      </c>
      <c r="Q187" s="297">
        <f t="shared" si="85"/>
        <v>392.19048533733041</v>
      </c>
      <c r="R187" s="297">
        <f t="shared" si="85"/>
        <v>389.47886188957887</v>
      </c>
      <c r="S187" s="297">
        <f t="shared" si="85"/>
        <v>386.83292017410423</v>
      </c>
      <c r="T187" s="297">
        <f t="shared" si="85"/>
        <v>384.25158183420342</v>
      </c>
      <c r="U187" s="297">
        <f t="shared" si="85"/>
        <v>381.7337906168375</v>
      </c>
      <c r="V187" s="297">
        <f t="shared" si="85"/>
        <v>379.27851189661203</v>
      </c>
      <c r="W187" s="297">
        <f t="shared" si="85"/>
        <v>376.88473221112349</v>
      </c>
      <c r="X187" s="297">
        <f t="shared" si="85"/>
        <v>374.55145880738064</v>
      </c>
      <c r="Y187" s="297">
        <f t="shared" si="85"/>
        <v>372.27771919901579</v>
      </c>
      <c r="Z187" s="297">
        <f t="shared" si="85"/>
        <v>370.0625607340113</v>
      </c>
      <c r="AA187" s="297">
        <f t="shared" si="85"/>
        <v>367.9050501726702</v>
      </c>
      <c r="AB187" s="297">
        <f t="shared" si="85"/>
        <v>365.80427327557214</v>
      </c>
      <c r="AC187" s="297">
        <f t="shared" si="85"/>
        <v>363.75933440125834</v>
      </c>
      <c r="AD187" s="297">
        <f t="shared" si="85"/>
        <v>361.76935611339809</v>
      </c>
      <c r="AE187" s="297">
        <f t="shared" si="85"/>
        <v>359.83347879719776</v>
      </c>
      <c r="AF187" s="297">
        <f t="shared" si="85"/>
        <v>357.95086028481535</v>
      </c>
      <c r="AG187" s="297">
        <f t="shared" si="85"/>
        <v>356.12067548955463</v>
      </c>
      <c r="AH187" s="297">
        <f t="shared" si="85"/>
        <v>354.34211604861594</v>
      </c>
      <c r="AI187" s="297">
        <f t="shared" si="85"/>
        <v>352.61438997418804</v>
      </c>
      <c r="AJ187" s="297">
        <f t="shared" si="85"/>
        <v>350.93672131267124</v>
      </c>
      <c r="AK187" s="297">
        <f t="shared" si="85"/>
        <v>349.30834981182568</v>
      </c>
      <c r="AL187" s="297">
        <f t="shared" si="85"/>
        <v>347.72853059564864</v>
      </c>
      <c r="AM187" s="297">
        <f t="shared" si="85"/>
        <v>346.19653384678418</v>
      </c>
      <c r="AN187" s="297">
        <f t="shared" si="85"/>
        <v>344.7116444962785</v>
      </c>
      <c r="AO187" s="297">
        <f t="shared" si="85"/>
        <v>343.27316192049722</v>
      </c>
      <c r="AP187" s="297">
        <f t="shared" si="85"/>
        <v>341.8803996450248</v>
      </c>
      <c r="AQ187" s="297">
        <f t="shared" si="85"/>
        <v>340.53268505537466</v>
      </c>
      <c r="AR187" s="297">
        <f t="shared" si="85"/>
        <v>339.22935911433757</v>
      </c>
      <c r="AS187" s="297">
        <f t="shared" si="85"/>
        <v>337.96977608580715</v>
      </c>
      <c r="AT187" s="297">
        <f t="shared" si="85"/>
        <v>336.75330326491894</v>
      </c>
      <c r="AU187" s="297">
        <f t="shared" si="85"/>
        <v>335.57932071434919</v>
      </c>
    </row>
    <row r="188" spans="1:47" x14ac:dyDescent="0.25">
      <c r="B188" s="290" t="s">
        <v>450</v>
      </c>
      <c r="C188" s="298">
        <f>D188+D188*D231*-1</f>
        <v>463.57255140052308</v>
      </c>
      <c r="D188" s="298">
        <f>E188+E188*E231*-1</f>
        <v>486.72618960482964</v>
      </c>
      <c r="E188" s="298">
        <f>F188+F188*F231*-1</f>
        <v>505.98256421990766</v>
      </c>
      <c r="F188" s="299">
        <f>'[3]CTs + Demand - To be updated'!F5</f>
        <v>502.0447933220463</v>
      </c>
      <c r="G188" s="298">
        <f>F188+F188*G231</f>
        <v>502.47122262236462</v>
      </c>
      <c r="H188" s="298">
        <f t="shared" ref="H188:J188" si="86">G188+G188*H231</f>
        <v>512.36757440972713</v>
      </c>
      <c r="I188" s="298">
        <f t="shared" si="86"/>
        <v>520.58403857245878</v>
      </c>
      <c r="J188" s="298">
        <f t="shared" si="86"/>
        <v>529.89705589592666</v>
      </c>
      <c r="K188" s="298">
        <f>J188+J188*K231</f>
        <v>539.15281531438086</v>
      </c>
      <c r="L188" s="300">
        <f>K188+K188*$L$231</f>
        <v>546.90989368436863</v>
      </c>
      <c r="M188" s="300">
        <f t="shared" ref="M188:AU188" si="87">L188+L188*$L$231</f>
        <v>554.7785772674406</v>
      </c>
      <c r="N188" s="300">
        <f t="shared" si="87"/>
        <v>562.76047178716874</v>
      </c>
      <c r="O188" s="300">
        <f t="shared" si="87"/>
        <v>570.85720606952407</v>
      </c>
      <c r="P188" s="300">
        <f t="shared" si="87"/>
        <v>579.07043237526352</v>
      </c>
      <c r="Q188" s="300">
        <f t="shared" si="87"/>
        <v>587.4018267370983</v>
      </c>
      <c r="R188" s="300">
        <f t="shared" si="87"/>
        <v>595.85308930171402</v>
      </c>
      <c r="S188" s="300">
        <f t="shared" si="87"/>
        <v>604.42594467671108</v>
      </c>
      <c r="T188" s="300">
        <f t="shared" si="87"/>
        <v>613.12214228253686</v>
      </c>
      <c r="U188" s="300">
        <f t="shared" si="87"/>
        <v>621.94345670948121</v>
      </c>
      <c r="V188" s="300">
        <f t="shared" si="87"/>
        <v>630.89168807980866</v>
      </c>
      <c r="W188" s="300">
        <f t="shared" si="87"/>
        <v>639.96866241510043</v>
      </c>
      <c r="X188" s="300">
        <f t="shared" si="87"/>
        <v>649.17623200888147</v>
      </c>
      <c r="Y188" s="300">
        <f t="shared" si="87"/>
        <v>658.51627580460922</v>
      </c>
      <c r="Z188" s="300">
        <f t="shared" si="87"/>
        <v>667.99069977910005</v>
      </c>
      <c r="AA188" s="300">
        <f t="shared" si="87"/>
        <v>677.60143733147288</v>
      </c>
      <c r="AB188" s="300">
        <f t="shared" si="87"/>
        <v>687.35044967768806</v>
      </c>
      <c r="AC188" s="300">
        <f t="shared" si="87"/>
        <v>697.2397262507634</v>
      </c>
      <c r="AD188" s="300">
        <f t="shared" si="87"/>
        <v>707.27128510674788</v>
      </c>
      <c r="AE188" s="300">
        <f t="shared" si="87"/>
        <v>717.44717333653648</v>
      </c>
      <c r="AF188" s="300">
        <f t="shared" si="87"/>
        <v>727.76946748360967</v>
      </c>
      <c r="AG188" s="300">
        <f t="shared" si="87"/>
        <v>738.24027396778388</v>
      </c>
      <c r="AH188" s="300">
        <f t="shared" si="87"/>
        <v>748.86172951505785</v>
      </c>
      <c r="AI188" s="300">
        <f t="shared" si="87"/>
        <v>759.63600159364398</v>
      </c>
      <c r="AJ188" s="300">
        <f t="shared" si="87"/>
        <v>770.56528885627301</v>
      </c>
      <c r="AK188" s="300">
        <f t="shared" si="87"/>
        <v>781.65182158886194</v>
      </c>
      <c r="AL188" s="300">
        <f t="shared" si="87"/>
        <v>792.89786216563778</v>
      </c>
      <c r="AM188" s="300">
        <f t="shared" si="87"/>
        <v>804.30570551080916</v>
      </c>
      <c r="AN188" s="300">
        <f t="shared" si="87"/>
        <v>815.87767956688015</v>
      </c>
      <c r="AO188" s="300">
        <f t="shared" si="87"/>
        <v>827.6161457697018</v>
      </c>
      <c r="AP188" s="300">
        <f t="shared" si="87"/>
        <v>839.52349953035935</v>
      </c>
      <c r="AQ188" s="300">
        <f t="shared" si="87"/>
        <v>851.60217072399121</v>
      </c>
      <c r="AR188" s="300">
        <f t="shared" si="87"/>
        <v>863.85462418564236</v>
      </c>
      <c r="AS188" s="300">
        <f t="shared" si="87"/>
        <v>876.28336021325072</v>
      </c>
      <c r="AT188" s="300">
        <f t="shared" si="87"/>
        <v>888.89091507787066</v>
      </c>
      <c r="AU188" s="300">
        <f t="shared" si="87"/>
        <v>901.67986154123753</v>
      </c>
    </row>
    <row r="189" spans="1:47" s="301" customFormat="1" x14ac:dyDescent="0.25">
      <c r="B189" s="302" t="s">
        <v>331</v>
      </c>
      <c r="C189" s="302"/>
      <c r="D189" s="302"/>
      <c r="E189" s="303">
        <f>E188+E187</f>
        <v>936.33575453256458</v>
      </c>
      <c r="F189" s="303">
        <f t="shared" ref="F189:AU189" si="88">F188+F187</f>
        <v>929.53555532287544</v>
      </c>
      <c r="G189" s="303">
        <f t="shared" si="88"/>
        <v>925.65895876112393</v>
      </c>
      <c r="H189" s="303">
        <f t="shared" si="88"/>
        <v>931.50141868609853</v>
      </c>
      <c r="I189" s="303">
        <f t="shared" si="88"/>
        <v>937.12620541298827</v>
      </c>
      <c r="J189" s="303">
        <f t="shared" si="88"/>
        <v>943.27621473216163</v>
      </c>
      <c r="K189" s="303">
        <f t="shared" si="88"/>
        <v>949.05565620323409</v>
      </c>
      <c r="L189" s="303">
        <f t="shared" si="88"/>
        <v>953.68307445157484</v>
      </c>
      <c r="M189" s="303">
        <f t="shared" si="88"/>
        <v>958.49474212913083</v>
      </c>
      <c r="N189" s="303">
        <f t="shared" si="88"/>
        <v>963.49104330896273</v>
      </c>
      <c r="O189" s="303">
        <f t="shared" si="88"/>
        <v>968.67241038241434</v>
      </c>
      <c r="P189" s="303">
        <f t="shared" si="88"/>
        <v>974.03932384067593</v>
      </c>
      <c r="Q189" s="303">
        <f t="shared" si="88"/>
        <v>979.59231207442872</v>
      </c>
      <c r="R189" s="303">
        <f t="shared" si="88"/>
        <v>985.33195119129289</v>
      </c>
      <c r="S189" s="303">
        <f t="shared" si="88"/>
        <v>991.25886485081537</v>
      </c>
      <c r="T189" s="303">
        <f t="shared" si="88"/>
        <v>997.37372411674028</v>
      </c>
      <c r="U189" s="303">
        <f t="shared" si="88"/>
        <v>1003.6772473263187</v>
      </c>
      <c r="V189" s="303">
        <f t="shared" si="88"/>
        <v>1010.1701999764207</v>
      </c>
      <c r="W189" s="303">
        <f t="shared" si="88"/>
        <v>1016.8533946262239</v>
      </c>
      <c r="X189" s="303">
        <f t="shared" si="88"/>
        <v>1023.7276908162621</v>
      </c>
      <c r="Y189" s="303">
        <f t="shared" si="88"/>
        <v>1030.793995003625</v>
      </c>
      <c r="Z189" s="303">
        <f t="shared" si="88"/>
        <v>1038.0532605131114</v>
      </c>
      <c r="AA189" s="303">
        <f t="shared" si="88"/>
        <v>1045.506487504143</v>
      </c>
      <c r="AB189" s="303">
        <f t="shared" si="88"/>
        <v>1053.1547229532603</v>
      </c>
      <c r="AC189" s="303">
        <f t="shared" si="88"/>
        <v>1060.9990606520219</v>
      </c>
      <c r="AD189" s="303">
        <f t="shared" si="88"/>
        <v>1069.040641220146</v>
      </c>
      <c r="AE189" s="303">
        <f t="shared" si="88"/>
        <v>1077.2806521337343</v>
      </c>
      <c r="AF189" s="303">
        <f t="shared" si="88"/>
        <v>1085.720327768425</v>
      </c>
      <c r="AG189" s="303">
        <f t="shared" si="88"/>
        <v>1094.3609494573384</v>
      </c>
      <c r="AH189" s="303">
        <f t="shared" si="88"/>
        <v>1103.2038455636739</v>
      </c>
      <c r="AI189" s="303">
        <f t="shared" si="88"/>
        <v>1112.2503915678321</v>
      </c>
      <c r="AJ189" s="303">
        <f t="shared" si="88"/>
        <v>1121.5020101689443</v>
      </c>
      <c r="AK189" s="303">
        <f t="shared" si="88"/>
        <v>1130.9601714006876</v>
      </c>
      <c r="AL189" s="303">
        <f t="shared" si="88"/>
        <v>1140.6263927612863</v>
      </c>
      <c r="AM189" s="303">
        <f t="shared" si="88"/>
        <v>1150.5022393575932</v>
      </c>
      <c r="AN189" s="303">
        <f t="shared" si="88"/>
        <v>1160.5893240631585</v>
      </c>
      <c r="AO189" s="303">
        <f t="shared" si="88"/>
        <v>1170.8893076901991</v>
      </c>
      <c r="AP189" s="303">
        <f t="shared" si="88"/>
        <v>1181.4038991753841</v>
      </c>
      <c r="AQ189" s="303">
        <f t="shared" si="88"/>
        <v>1192.1348557793658</v>
      </c>
      <c r="AR189" s="303">
        <f t="shared" si="88"/>
        <v>1203.08398329998</v>
      </c>
      <c r="AS189" s="303">
        <f t="shared" si="88"/>
        <v>1214.2531362990578</v>
      </c>
      <c r="AT189" s="303">
        <f t="shared" si="88"/>
        <v>1225.6442183427896</v>
      </c>
      <c r="AU189" s="303">
        <f t="shared" si="88"/>
        <v>1237.2591822555867</v>
      </c>
    </row>
    <row r="190" spans="1:47" s="301" customFormat="1" x14ac:dyDescent="0.25">
      <c r="E190" s="304"/>
      <c r="F190" s="305"/>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304"/>
      <c r="AF190" s="304"/>
      <c r="AG190" s="304"/>
      <c r="AH190" s="304"/>
      <c r="AI190" s="304"/>
      <c r="AJ190" s="304"/>
      <c r="AK190" s="304"/>
      <c r="AL190" s="304"/>
      <c r="AM190" s="304"/>
      <c r="AN190" s="304"/>
      <c r="AO190" s="304"/>
      <c r="AP190" s="304"/>
      <c r="AQ190" s="304"/>
      <c r="AR190" s="304"/>
      <c r="AS190" s="304"/>
      <c r="AT190" s="304"/>
      <c r="AU190" s="304"/>
    </row>
    <row r="191" spans="1:47" s="301" customFormat="1" x14ac:dyDescent="0.25">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row>
    <row r="192" spans="1:47" x14ac:dyDescent="0.25">
      <c r="A192" s="295" t="s">
        <v>451</v>
      </c>
      <c r="B192" s="295" t="s">
        <v>448</v>
      </c>
      <c r="C192" s="295">
        <f>C$90</f>
        <v>2020</v>
      </c>
      <c r="D192" s="295">
        <f>C192+1</f>
        <v>2021</v>
      </c>
      <c r="E192" s="295">
        <f t="shared" ref="E192:AU192" si="89">D192+1</f>
        <v>2022</v>
      </c>
      <c r="F192" s="295">
        <f t="shared" si="89"/>
        <v>2023</v>
      </c>
      <c r="G192" s="295">
        <f t="shared" si="89"/>
        <v>2024</v>
      </c>
      <c r="H192" s="295">
        <f t="shared" si="89"/>
        <v>2025</v>
      </c>
      <c r="I192" s="295">
        <f t="shared" si="89"/>
        <v>2026</v>
      </c>
      <c r="J192" s="295">
        <f t="shared" si="89"/>
        <v>2027</v>
      </c>
      <c r="K192" s="295">
        <f t="shared" si="89"/>
        <v>2028</v>
      </c>
      <c r="L192" s="295">
        <f t="shared" si="89"/>
        <v>2029</v>
      </c>
      <c r="M192" s="295">
        <f t="shared" si="89"/>
        <v>2030</v>
      </c>
      <c r="N192" s="295">
        <f t="shared" si="89"/>
        <v>2031</v>
      </c>
      <c r="O192" s="295">
        <f t="shared" si="89"/>
        <v>2032</v>
      </c>
      <c r="P192" s="295">
        <f t="shared" si="89"/>
        <v>2033</v>
      </c>
      <c r="Q192" s="295">
        <f t="shared" si="89"/>
        <v>2034</v>
      </c>
      <c r="R192" s="295">
        <f>Q192+1</f>
        <v>2035</v>
      </c>
      <c r="S192" s="295">
        <f>R192+1</f>
        <v>2036</v>
      </c>
      <c r="T192" s="295">
        <f t="shared" si="89"/>
        <v>2037</v>
      </c>
      <c r="U192" s="295">
        <f t="shared" si="89"/>
        <v>2038</v>
      </c>
      <c r="V192" s="295">
        <f t="shared" si="89"/>
        <v>2039</v>
      </c>
      <c r="W192" s="295">
        <f>V192+1</f>
        <v>2040</v>
      </c>
      <c r="X192" s="295">
        <f t="shared" si="89"/>
        <v>2041</v>
      </c>
      <c r="Y192" s="295">
        <f>X192+1</f>
        <v>2042</v>
      </c>
      <c r="Z192" s="295">
        <f t="shared" si="89"/>
        <v>2043</v>
      </c>
      <c r="AA192" s="295">
        <f t="shared" si="89"/>
        <v>2044</v>
      </c>
      <c r="AB192" s="295">
        <f t="shared" si="89"/>
        <v>2045</v>
      </c>
      <c r="AC192" s="295">
        <f t="shared" si="89"/>
        <v>2046</v>
      </c>
      <c r="AD192" s="295">
        <f t="shared" si="89"/>
        <v>2047</v>
      </c>
      <c r="AE192" s="295">
        <f t="shared" si="89"/>
        <v>2048</v>
      </c>
      <c r="AF192" s="295">
        <f t="shared" si="89"/>
        <v>2049</v>
      </c>
      <c r="AG192" s="295">
        <f t="shared" si="89"/>
        <v>2050</v>
      </c>
      <c r="AH192" s="295">
        <f t="shared" si="89"/>
        <v>2051</v>
      </c>
      <c r="AI192" s="295">
        <f t="shared" si="89"/>
        <v>2052</v>
      </c>
      <c r="AJ192" s="295">
        <f t="shared" si="89"/>
        <v>2053</v>
      </c>
      <c r="AK192" s="295">
        <f t="shared" si="89"/>
        <v>2054</v>
      </c>
      <c r="AL192" s="295">
        <f t="shared" si="89"/>
        <v>2055</v>
      </c>
      <c r="AM192" s="295">
        <f t="shared" si="89"/>
        <v>2056</v>
      </c>
      <c r="AN192" s="295">
        <f t="shared" si="89"/>
        <v>2057</v>
      </c>
      <c r="AO192" s="295">
        <f t="shared" si="89"/>
        <v>2058</v>
      </c>
      <c r="AP192" s="295">
        <f t="shared" si="89"/>
        <v>2059</v>
      </c>
      <c r="AQ192" s="295">
        <f t="shared" si="89"/>
        <v>2060</v>
      </c>
      <c r="AR192" s="295">
        <f t="shared" si="89"/>
        <v>2061</v>
      </c>
      <c r="AS192" s="295">
        <f t="shared" si="89"/>
        <v>2062</v>
      </c>
      <c r="AT192" s="295">
        <f t="shared" si="89"/>
        <v>2063</v>
      </c>
      <c r="AU192" s="295">
        <f t="shared" si="89"/>
        <v>2064</v>
      </c>
    </row>
    <row r="193" spans="1:47" x14ac:dyDescent="0.25">
      <c r="A193" s="290" t="s">
        <v>266</v>
      </c>
      <c r="B193" s="290" t="s">
        <v>232</v>
      </c>
      <c r="C193" s="296">
        <f t="shared" ref="C193:AU195" si="90">C166/$C177/8760</f>
        <v>66.578871368234175</v>
      </c>
      <c r="D193" s="296">
        <f t="shared" si="90"/>
        <v>73.132031045032448</v>
      </c>
      <c r="E193" s="296">
        <f t="shared" si="90"/>
        <v>78.645392219890098</v>
      </c>
      <c r="F193" s="296">
        <f t="shared" si="90"/>
        <v>83.588898939381508</v>
      </c>
      <c r="G193" s="296">
        <f>G166/$C177/8760</f>
        <v>82.669336328449887</v>
      </c>
      <c r="H193" s="296">
        <f t="shared" si="90"/>
        <v>83.925133185024208</v>
      </c>
      <c r="I193" s="296">
        <f t="shared" si="90"/>
        <v>84.915717929894001</v>
      </c>
      <c r="J193" s="296">
        <f t="shared" si="90"/>
        <v>86.104692646701849</v>
      </c>
      <c r="K193" s="296">
        <f t="shared" si="90"/>
        <v>87.269709319592565</v>
      </c>
      <c r="L193" s="296">
        <f t="shared" si="90"/>
        <v>88.459647815104034</v>
      </c>
      <c r="M193" s="296">
        <f t="shared" si="90"/>
        <v>89.665939730151734</v>
      </c>
      <c r="N193" s="296">
        <f t="shared" si="90"/>
        <v>90.888810184026042</v>
      </c>
      <c r="O193" s="296">
        <f t="shared" si="90"/>
        <v>92.128487396058276</v>
      </c>
      <c r="P193" s="296">
        <f t="shared" si="90"/>
        <v>93.385202728313544</v>
      </c>
      <c r="Q193" s="296">
        <f t="shared" si="90"/>
        <v>94.659190728871351</v>
      </c>
      <c r="R193" s="296">
        <f t="shared" si="90"/>
        <v>95.950689175702308</v>
      </c>
      <c r="S193" s="296">
        <f t="shared" si="90"/>
        <v>97.259939121149131</v>
      </c>
      <c r="T193" s="296">
        <f t="shared" si="90"/>
        <v>98.587184937020112</v>
      </c>
      <c r="U193" s="296">
        <f t="shared" si="90"/>
        <v>99.932674360303864</v>
      </c>
      <c r="V193" s="296">
        <f t="shared" si="90"/>
        <v>101.29665853951344</v>
      </c>
      <c r="W193" s="296">
        <f t="shared" si="90"/>
        <v>102.67939208166865</v>
      </c>
      <c r="X193" s="296">
        <f t="shared" si="90"/>
        <v>104.08113309992554</v>
      </c>
      <c r="Y193" s="296">
        <f t="shared" si="90"/>
        <v>105.50214326186186</v>
      </c>
      <c r="Z193" s="296">
        <f t="shared" si="90"/>
        <v>106.94268783842737</v>
      </c>
      <c r="AA193" s="296">
        <f t="shared" si="90"/>
        <v>108.40303575356836</v>
      </c>
      <c r="AB193" s="296">
        <f t="shared" si="90"/>
        <v>109.88345963453554</v>
      </c>
      <c r="AC193" s="296">
        <f t="shared" si="90"/>
        <v>111.38423586288498</v>
      </c>
      <c r="AD193" s="296">
        <f t="shared" si="90"/>
        <v>112.90564462618092</v>
      </c>
      <c r="AE193" s="296">
        <f t="shared" si="90"/>
        <v>114.44796997041134</v>
      </c>
      <c r="AF193" s="296">
        <f t="shared" si="90"/>
        <v>116.01149985312473</v>
      </c>
      <c r="AG193" s="296">
        <f t="shared" si="90"/>
        <v>117.59652619729907</v>
      </c>
      <c r="AH193" s="296">
        <f t="shared" si="90"/>
        <v>119.20334494595245</v>
      </c>
      <c r="AI193" s="296">
        <f t="shared" si="90"/>
        <v>120.83225611750603</v>
      </c>
      <c r="AJ193" s="296">
        <f t="shared" si="90"/>
        <v>122.48356386190918</v>
      </c>
      <c r="AK193" s="296">
        <f t="shared" si="90"/>
        <v>124.15757651753765</v>
      </c>
      <c r="AL193" s="296">
        <f t="shared" si="90"/>
        <v>125.85460666887553</v>
      </c>
      <c r="AM193" s="296">
        <f t="shared" si="90"/>
        <v>127.57497120499133</v>
      </c>
      <c r="AN193" s="296">
        <f t="shared" si="90"/>
        <v>129.31899137881945</v>
      </c>
      <c r="AO193" s="296">
        <f t="shared" si="90"/>
        <v>131.08699286725832</v>
      </c>
      <c r="AP193" s="296">
        <f t="shared" si="90"/>
        <v>132.87930583209575</v>
      </c>
      <c r="AQ193" s="296">
        <f t="shared" si="90"/>
        <v>134.69626498177377</v>
      </c>
      <c r="AR193" s="296">
        <f t="shared" si="90"/>
        <v>136.53820963400383</v>
      </c>
      <c r="AS193" s="296">
        <f t="shared" si="90"/>
        <v>138.40548377924441</v>
      </c>
      <c r="AT193" s="296">
        <f t="shared" si="90"/>
        <v>140.29843614505279</v>
      </c>
      <c r="AU193" s="296">
        <f t="shared" si="90"/>
        <v>142.21742026132321</v>
      </c>
    </row>
    <row r="194" spans="1:47" x14ac:dyDescent="0.25">
      <c r="A194" s="290" t="s">
        <v>265</v>
      </c>
      <c r="B194" s="290" t="s">
        <v>233</v>
      </c>
      <c r="C194" s="296">
        <f t="shared" si="90"/>
        <v>101.51492254382697</v>
      </c>
      <c r="D194" s="296">
        <f t="shared" si="90"/>
        <v>101.48641143239371</v>
      </c>
      <c r="E194" s="296">
        <f t="shared" si="90"/>
        <v>99.958115331343976</v>
      </c>
      <c r="F194" s="296">
        <f t="shared" si="90"/>
        <v>98.773591798593074</v>
      </c>
      <c r="G194" s="296">
        <f t="shared" si="90"/>
        <v>96.789923802707719</v>
      </c>
      <c r="H194" s="296">
        <f t="shared" si="90"/>
        <v>95.179791284658307</v>
      </c>
      <c r="I194" s="296">
        <f t="shared" si="90"/>
        <v>93.5569314946341</v>
      </c>
      <c r="J194" s="296">
        <f t="shared" si="90"/>
        <v>91.52627328766539</v>
      </c>
      <c r="K194" s="296">
        <f t="shared" si="90"/>
        <v>89.397465071657962</v>
      </c>
      <c r="L194" s="296">
        <f t="shared" si="90"/>
        <v>87.664972304611155</v>
      </c>
      <c r="M194" s="296">
        <f t="shared" si="90"/>
        <v>85.975246524759157</v>
      </c>
      <c r="N194" s="296">
        <f t="shared" si="90"/>
        <v>84.326832705719909</v>
      </c>
      <c r="O194" s="296">
        <f t="shared" si="90"/>
        <v>82.718338942912752</v>
      </c>
      <c r="P194" s="296">
        <f t="shared" si="90"/>
        <v>81.148433378216978</v>
      </c>
      <c r="Q194" s="296">
        <f t="shared" si="90"/>
        <v>79.6158412810031</v>
      </c>
      <c r="R194" s="296">
        <f t="shared" si="90"/>
        <v>78.119342277472924</v>
      </c>
      <c r="S194" s="296">
        <f t="shared" si="90"/>
        <v>76.657767720662065</v>
      </c>
      <c r="T194" s="296">
        <f t="shared" si="90"/>
        <v>75.229998193854343</v>
      </c>
      <c r="U194" s="296">
        <f t="shared" si="90"/>
        <v>73.83496114053348</v>
      </c>
      <c r="V194" s="296">
        <f t="shared" si="90"/>
        <v>72.471628614353008</v>
      </c>
      <c r="W194" s="296">
        <f t="shared" si="90"/>
        <v>71.139015142943663</v>
      </c>
      <c r="X194" s="296">
        <f t="shared" si="90"/>
        <v>69.836175699696525</v>
      </c>
      <c r="Y194" s="296">
        <f t="shared" si="90"/>
        <v>68.562203777964783</v>
      </c>
      <c r="Z194" s="296">
        <f t="shared" si="90"/>
        <v>67.316229562413838</v>
      </c>
      <c r="AA194" s="296">
        <f t="shared" si="90"/>
        <v>66.097418192522667</v>
      </c>
      <c r="AB194" s="296">
        <f t="shared" si="90"/>
        <v>64.904968113498114</v>
      </c>
      <c r="AC194" s="296">
        <f t="shared" si="90"/>
        <v>63.738109510108607</v>
      </c>
      <c r="AD194" s="296">
        <f t="shared" si="90"/>
        <v>62.596102819176785</v>
      </c>
      <c r="AE194" s="296">
        <f t="shared" si="90"/>
        <v>61.478237316690638</v>
      </c>
      <c r="AF194" s="296">
        <f t="shared" si="90"/>
        <v>60.383829775701926</v>
      </c>
      <c r="AG194" s="296">
        <f t="shared" si="90"/>
        <v>59.312223191378941</v>
      </c>
      <c r="AH194" s="296">
        <f t="shared" si="90"/>
        <v>58.262785569768425</v>
      </c>
      <c r="AI194" s="296">
        <f t="shared" si="90"/>
        <v>57.23490877699944</v>
      </c>
      <c r="AJ194" s="296">
        <f t="shared" si="90"/>
        <v>56.228007445831679</v>
      </c>
      <c r="AK194" s="296">
        <f t="shared" si="90"/>
        <v>55.24151793660986</v>
      </c>
      <c r="AL194" s="296">
        <f t="shared" si="90"/>
        <v>54.27489734983854</v>
      </c>
      <c r="AM194" s="296">
        <f t="shared" si="90"/>
        <v>53.327622587735114</v>
      </c>
      <c r="AN194" s="296">
        <f t="shared" si="90"/>
        <v>52.399189462255791</v>
      </c>
      <c r="AO194" s="296">
        <f t="shared" si="90"/>
        <v>51.489111847218439</v>
      </c>
      <c r="AP194" s="296">
        <f t="shared" si="90"/>
        <v>50.596920872268932</v>
      </c>
      <c r="AQ194" s="296">
        <f t="shared" si="90"/>
        <v>49.722164156554342</v>
      </c>
      <c r="AR194" s="296">
        <f t="shared" si="90"/>
        <v>48.864405080076295</v>
      </c>
      <c r="AS194" s="296">
        <f t="shared" si="90"/>
        <v>48.02322209080269</v>
      </c>
      <c r="AT194" s="296">
        <f t="shared" si="90"/>
        <v>47.198208045715042</v>
      </c>
      <c r="AU194" s="296">
        <f t="shared" si="90"/>
        <v>46.38896958406292</v>
      </c>
    </row>
    <row r="195" spans="1:47" x14ac:dyDescent="0.25">
      <c r="A195" s="290" t="s">
        <v>264</v>
      </c>
      <c r="B195" s="290" t="s">
        <v>234</v>
      </c>
      <c r="C195" s="296">
        <f t="shared" si="90"/>
        <v>49.0655774042282</v>
      </c>
      <c r="D195" s="296">
        <f t="shared" si="90"/>
        <v>51.120431703137051</v>
      </c>
      <c r="E195" s="296">
        <f t="shared" si="90"/>
        <v>52.177382250489231</v>
      </c>
      <c r="F195" s="296">
        <f t="shared" si="90"/>
        <v>50.28998767686651</v>
      </c>
      <c r="G195" s="296">
        <f t="shared" si="90"/>
        <v>51.496821443396783</v>
      </c>
      <c r="H195" s="296">
        <f t="shared" si="90"/>
        <v>51.511691128506193</v>
      </c>
      <c r="I195" s="296">
        <f t="shared" si="90"/>
        <v>51.570327788649713</v>
      </c>
      <c r="J195" s="296">
        <f t="shared" si="90"/>
        <v>51.610343207021288</v>
      </c>
      <c r="K195" s="296">
        <f t="shared" si="90"/>
        <v>51.651670817766714</v>
      </c>
      <c r="L195" s="296">
        <f t="shared" si="90"/>
        <v>51.690896160761277</v>
      </c>
      <c r="M195" s="296">
        <f t="shared" si="90"/>
        <v>51.730323822109384</v>
      </c>
      <c r="N195" s="296">
        <f t="shared" si="90"/>
        <v>51.769954755401159</v>
      </c>
      <c r="O195" s="296">
        <f t="shared" si="90"/>
        <v>51.809789918728228</v>
      </c>
      <c r="P195" s="296">
        <f t="shared" si="90"/>
        <v>51.849830274704921</v>
      </c>
      <c r="Q195" s="296">
        <f t="shared" si="90"/>
        <v>51.890076790489637</v>
      </c>
      <c r="R195" s="296">
        <f t="shared" si="90"/>
        <v>51.930530437806297</v>
      </c>
      <c r="S195" s="296">
        <f t="shared" si="90"/>
        <v>51.971192192965923</v>
      </c>
      <c r="T195" s="296">
        <f t="shared" si="90"/>
        <v>52.012063036888208</v>
      </c>
      <c r="U195" s="296">
        <f t="shared" si="90"/>
        <v>52.053143955123367</v>
      </c>
      <c r="V195" s="296">
        <f t="shared" si="90"/>
        <v>52.094435937873946</v>
      </c>
      <c r="W195" s="296">
        <f t="shared" si="90"/>
        <v>52.135939980016801</v>
      </c>
      <c r="X195" s="296">
        <f t="shared" si="90"/>
        <v>52.177657081125112</v>
      </c>
      <c r="Y195" s="296">
        <f t="shared" si="90"/>
        <v>52.219588245490634</v>
      </c>
      <c r="Z195" s="296">
        <f t="shared" si="90"/>
        <v>52.261734482145918</v>
      </c>
      <c r="AA195" s="296">
        <f t="shared" si="90"/>
        <v>52.304096804886704</v>
      </c>
      <c r="AB195" s="296">
        <f t="shared" si="90"/>
        <v>52.346676232294371</v>
      </c>
      <c r="AC195" s="296">
        <f t="shared" si="90"/>
        <v>52.389473787758597</v>
      </c>
      <c r="AD195" s="296">
        <f t="shared" si="90"/>
        <v>52.432490499499984</v>
      </c>
      <c r="AE195" s="296">
        <f t="shared" si="90"/>
        <v>52.475727400592937</v>
      </c>
      <c r="AF195" s="296">
        <f t="shared" si="90"/>
        <v>52.519185528988494</v>
      </c>
      <c r="AG195" s="296">
        <f t="shared" si="90"/>
        <v>52.562865927537409</v>
      </c>
      <c r="AH195" s="296">
        <f t="shared" si="90"/>
        <v>52.606769644013234</v>
      </c>
      <c r="AI195" s="296">
        <f t="shared" si="90"/>
        <v>52.650897731135615</v>
      </c>
      <c r="AJ195" s="296">
        <f t="shared" si="90"/>
        <v>52.695251246593585</v>
      </c>
      <c r="AK195" s="296">
        <f t="shared" si="90"/>
        <v>52.739831253069028</v>
      </c>
      <c r="AL195" s="296">
        <f t="shared" si="90"/>
        <v>52.784638818260298</v>
      </c>
      <c r="AM195" s="296">
        <f t="shared" si="90"/>
        <v>52.829675014905817</v>
      </c>
      <c r="AN195" s="296">
        <f t="shared" si="90"/>
        <v>52.874940920807951</v>
      </c>
      <c r="AO195" s="296">
        <f t="shared" si="90"/>
        <v>52.920437618856838</v>
      </c>
      <c r="AP195" s="296">
        <f t="shared" si="90"/>
        <v>52.966166197054484</v>
      </c>
      <c r="AQ195" s="296">
        <f t="shared" si="90"/>
        <v>53.012127748538788</v>
      </c>
      <c r="AR195" s="296">
        <f t="shared" si="90"/>
        <v>53.058323371607926</v>
      </c>
      <c r="AS195" s="296">
        <f t="shared" si="90"/>
        <v>53.104754169744567</v>
      </c>
      <c r="AT195" s="296">
        <f t="shared" si="90"/>
        <v>53.151421251640436</v>
      </c>
      <c r="AU195" s="296">
        <f t="shared" si="90"/>
        <v>53.198325731220876</v>
      </c>
    </row>
    <row r="196" spans="1:47" x14ac:dyDescent="0.25">
      <c r="B196" s="290" t="s">
        <v>449</v>
      </c>
      <c r="C196" s="297">
        <f>SUM(C193:C195)</f>
        <v>217.15937131628934</v>
      </c>
      <c r="D196" s="297">
        <f t="shared" ref="D196:AU196" si="91">SUM(D193:D195)</f>
        <v>225.73887418056322</v>
      </c>
      <c r="E196" s="297">
        <f t="shared" si="91"/>
        <v>230.78088980172333</v>
      </c>
      <c r="F196" s="297">
        <f t="shared" si="91"/>
        <v>232.65247841484108</v>
      </c>
      <c r="G196" s="297">
        <f t="shared" si="91"/>
        <v>230.95608157455439</v>
      </c>
      <c r="H196" s="297">
        <f t="shared" si="91"/>
        <v>230.6166155981887</v>
      </c>
      <c r="I196" s="297">
        <f t="shared" si="91"/>
        <v>230.04297721317781</v>
      </c>
      <c r="J196" s="297">
        <f t="shared" si="91"/>
        <v>229.24130914138851</v>
      </c>
      <c r="K196" s="297">
        <f t="shared" si="91"/>
        <v>228.31884520901724</v>
      </c>
      <c r="L196" s="297">
        <f t="shared" si="91"/>
        <v>227.81551628047646</v>
      </c>
      <c r="M196" s="297">
        <f t="shared" si="91"/>
        <v>227.37151007702028</v>
      </c>
      <c r="N196" s="297">
        <f t="shared" si="91"/>
        <v>226.9855976451471</v>
      </c>
      <c r="O196" s="297">
        <f t="shared" si="91"/>
        <v>226.65661625769926</v>
      </c>
      <c r="P196" s="297">
        <f t="shared" si="91"/>
        <v>226.38346638123545</v>
      </c>
      <c r="Q196" s="297">
        <f t="shared" si="91"/>
        <v>226.1651088003641</v>
      </c>
      <c r="R196" s="297">
        <f t="shared" si="91"/>
        <v>226.00056189098154</v>
      </c>
      <c r="S196" s="297">
        <f t="shared" si="91"/>
        <v>225.88889903477713</v>
      </c>
      <c r="T196" s="297">
        <f t="shared" si="91"/>
        <v>225.82924616776268</v>
      </c>
      <c r="U196" s="297">
        <f t="shared" si="91"/>
        <v>225.82077945596072</v>
      </c>
      <c r="V196" s="297">
        <f t="shared" si="91"/>
        <v>225.86272309174041</v>
      </c>
      <c r="W196" s="297">
        <f t="shared" si="91"/>
        <v>225.95434720462913</v>
      </c>
      <c r="X196" s="297">
        <f t="shared" si="91"/>
        <v>226.09496588074717</v>
      </c>
      <c r="Y196" s="297">
        <f t="shared" si="91"/>
        <v>226.28393528531728</v>
      </c>
      <c r="Z196" s="297">
        <f t="shared" si="91"/>
        <v>226.52065188298712</v>
      </c>
      <c r="AA196" s="297">
        <f t="shared" si="91"/>
        <v>226.80455075097774</v>
      </c>
      <c r="AB196" s="297">
        <f t="shared" si="91"/>
        <v>227.13510398032804</v>
      </c>
      <c r="AC196" s="297">
        <f t="shared" si="91"/>
        <v>227.51181916075217</v>
      </c>
      <c r="AD196" s="297">
        <f t="shared" si="91"/>
        <v>227.93423794485767</v>
      </c>
      <c r="AE196" s="297">
        <f t="shared" si="91"/>
        <v>228.40193468769493</v>
      </c>
      <c r="AF196" s="297">
        <f t="shared" si="91"/>
        <v>228.91451515781515</v>
      </c>
      <c r="AG196" s="297">
        <f t="shared" si="91"/>
        <v>229.47161531621543</v>
      </c>
      <c r="AH196" s="297">
        <f t="shared" si="91"/>
        <v>230.0729001597341</v>
      </c>
      <c r="AI196" s="297">
        <f t="shared" si="91"/>
        <v>230.7180626256411</v>
      </c>
      <c r="AJ196" s="297">
        <f t="shared" si="91"/>
        <v>231.40682255433444</v>
      </c>
      <c r="AK196" s="297">
        <f t="shared" si="91"/>
        <v>232.13892570721652</v>
      </c>
      <c r="AL196" s="297">
        <f t="shared" si="91"/>
        <v>232.91414283697438</v>
      </c>
      <c r="AM196" s="297">
        <f t="shared" si="91"/>
        <v>233.73226880763224</v>
      </c>
      <c r="AN196" s="297">
        <f t="shared" si="91"/>
        <v>234.5931217618832</v>
      </c>
      <c r="AO196" s="297">
        <f t="shared" si="91"/>
        <v>235.49654233333359</v>
      </c>
      <c r="AP196" s="297">
        <f t="shared" si="91"/>
        <v>236.44239290141917</v>
      </c>
      <c r="AQ196" s="297">
        <f t="shared" si="91"/>
        <v>237.4305568868669</v>
      </c>
      <c r="AR196" s="297">
        <f t="shared" si="91"/>
        <v>238.46093808568804</v>
      </c>
      <c r="AS196" s="297">
        <f t="shared" si="91"/>
        <v>239.53346003979169</v>
      </c>
      <c r="AT196" s="297">
        <f t="shared" si="91"/>
        <v>240.64806544240827</v>
      </c>
      <c r="AU196" s="297">
        <f t="shared" si="91"/>
        <v>241.80471557660701</v>
      </c>
    </row>
    <row r="197" spans="1:47" x14ac:dyDescent="0.25">
      <c r="B197" s="290" t="s">
        <v>450</v>
      </c>
      <c r="C197" s="298">
        <f t="shared" ref="C197" si="92">D197+D197*D232*-1</f>
        <v>214.23861005593258</v>
      </c>
      <c r="D197" s="298">
        <f>E197+E197*E232*-1</f>
        <v>225.19063130556532</v>
      </c>
      <c r="E197" s="298">
        <f>F197+F197*F232*-1</f>
        <v>238.25546731370952</v>
      </c>
      <c r="F197" s="299">
        <f>'[3]CTs + Demand - To be updated'!F13</f>
        <v>239.1271468343727</v>
      </c>
      <c r="G197" s="298">
        <f>F197+F197*G232</f>
        <v>241.97871389683471</v>
      </c>
      <c r="H197" s="298">
        <f t="shared" ref="H197:K197" si="93">G197+G197*H232</f>
        <v>244.81203158009691</v>
      </c>
      <c r="I197" s="298">
        <f t="shared" si="93"/>
        <v>246.94345177995123</v>
      </c>
      <c r="J197" s="298">
        <f t="shared" si="93"/>
        <v>249.6377734486889</v>
      </c>
      <c r="K197" s="298">
        <f t="shared" si="93"/>
        <v>252.73343510698908</v>
      </c>
      <c r="L197" s="300">
        <f>K197+K197*$L$232</f>
        <v>255.54643425563032</v>
      </c>
      <c r="M197" s="300">
        <f t="shared" ref="M197:AU197" si="94">L197+L197*$L$232</f>
        <v>258.39074293087577</v>
      </c>
      <c r="N197" s="300">
        <f t="shared" si="94"/>
        <v>261.26670961717366</v>
      </c>
      <c r="O197" s="300">
        <f t="shared" si="94"/>
        <v>264.17468667770896</v>
      </c>
      <c r="P197" s="300">
        <f t="shared" si="94"/>
        <v>267.11503039757486</v>
      </c>
      <c r="Q197" s="300">
        <f t="shared" si="94"/>
        <v>270.08810102742473</v>
      </c>
      <c r="R197" s="300">
        <f t="shared" si="94"/>
        <v>273.09426282761018</v>
      </c>
      <c r="S197" s="300">
        <f t="shared" si="94"/>
        <v>276.13388411281005</v>
      </c>
      <c r="T197" s="300">
        <f t="shared" si="94"/>
        <v>279.2073372971563</v>
      </c>
      <c r="U197" s="300">
        <f t="shared" si="94"/>
        <v>282.31499893986222</v>
      </c>
      <c r="V197" s="300">
        <f t="shared" si="94"/>
        <v>285.45724979135838</v>
      </c>
      <c r="W197" s="300">
        <f t="shared" si="94"/>
        <v>288.63447483994224</v>
      </c>
      <c r="X197" s="300">
        <f t="shared" si="94"/>
        <v>291.84706335894668</v>
      </c>
      <c r="Y197" s="300">
        <f t="shared" si="94"/>
        <v>295.09540895443399</v>
      </c>
      <c r="Z197" s="300">
        <f t="shared" si="94"/>
        <v>298.37990961342024</v>
      </c>
      <c r="AA197" s="300">
        <f t="shared" si="94"/>
        <v>301.7009677526367</v>
      </c>
      <c r="AB197" s="300">
        <f t="shared" si="94"/>
        <v>305.05899026783396</v>
      </c>
      <c r="AC197" s="300">
        <f t="shared" si="94"/>
        <v>308.45438858363457</v>
      </c>
      <c r="AD197" s="300">
        <f t="shared" si="94"/>
        <v>311.88757870394102</v>
      </c>
      <c r="AE197" s="300">
        <f t="shared" si="94"/>
        <v>315.35898126290425</v>
      </c>
      <c r="AF197" s="300">
        <f t="shared" si="94"/>
        <v>318.86902157645989</v>
      </c>
      <c r="AG197" s="300">
        <f t="shared" si="94"/>
        <v>322.41812969443777</v>
      </c>
      <c r="AH197" s="300">
        <f t="shared" si="94"/>
        <v>326.00674045325178</v>
      </c>
      <c r="AI197" s="300">
        <f t="shared" si="94"/>
        <v>329.63529352917578</v>
      </c>
      <c r="AJ197" s="300">
        <f t="shared" si="94"/>
        <v>333.30423349221292</v>
      </c>
      <c r="AK197" s="300">
        <f t="shared" si="94"/>
        <v>337.0140098605641</v>
      </c>
      <c r="AL197" s="300">
        <f t="shared" si="94"/>
        <v>340.76507715570301</v>
      </c>
      <c r="AM197" s="300">
        <f t="shared" si="94"/>
        <v>344.55789495806414</v>
      </c>
      <c r="AN197" s="300">
        <f t="shared" si="94"/>
        <v>348.3929279633503</v>
      </c>
      <c r="AO197" s="300">
        <f t="shared" si="94"/>
        <v>352.27064603946741</v>
      </c>
      <c r="AP197" s="300">
        <f t="shared" si="94"/>
        <v>356.19152428409234</v>
      </c>
      <c r="AQ197" s="300">
        <f t="shared" si="94"/>
        <v>360.15604308288215</v>
      </c>
      <c r="AR197" s="300">
        <f t="shared" si="94"/>
        <v>364.16468816833066</v>
      </c>
      <c r="AS197" s="300">
        <f t="shared" si="94"/>
        <v>368.21795067928042</v>
      </c>
      <c r="AT197" s="300">
        <f t="shared" si="94"/>
        <v>372.31632722109714</v>
      </c>
      <c r="AU197" s="300">
        <f t="shared" si="94"/>
        <v>376.46031992651353</v>
      </c>
    </row>
    <row r="198" spans="1:47" s="301" customFormat="1" x14ac:dyDescent="0.25">
      <c r="A198" s="227"/>
      <c r="B198" s="302" t="s">
        <v>331</v>
      </c>
      <c r="C198" s="302"/>
      <c r="D198" s="302"/>
      <c r="E198" s="303">
        <f t="shared" ref="E198:AU198" si="95">E197+E196</f>
        <v>469.03635711543285</v>
      </c>
      <c r="F198" s="303">
        <f t="shared" si="95"/>
        <v>471.77962524921378</v>
      </c>
      <c r="G198" s="303">
        <f t="shared" si="95"/>
        <v>472.93479547138907</v>
      </c>
      <c r="H198" s="303">
        <f t="shared" si="95"/>
        <v>475.42864717828559</v>
      </c>
      <c r="I198" s="303">
        <f t="shared" si="95"/>
        <v>476.98642899312904</v>
      </c>
      <c r="J198" s="303">
        <f t="shared" si="95"/>
        <v>478.87908259007742</v>
      </c>
      <c r="K198" s="303">
        <f t="shared" si="95"/>
        <v>481.05228031600632</v>
      </c>
      <c r="L198" s="303">
        <f t="shared" si="95"/>
        <v>483.36195053610675</v>
      </c>
      <c r="M198" s="303">
        <f t="shared" si="95"/>
        <v>485.76225300789605</v>
      </c>
      <c r="N198" s="303">
        <f t="shared" si="95"/>
        <v>488.25230726232076</v>
      </c>
      <c r="O198" s="303">
        <f t="shared" si="95"/>
        <v>490.83130293540819</v>
      </c>
      <c r="P198" s="303">
        <f t="shared" si="95"/>
        <v>493.49849677881031</v>
      </c>
      <c r="Q198" s="303">
        <f t="shared" si="95"/>
        <v>496.25320982778885</v>
      </c>
      <c r="R198" s="303">
        <f t="shared" si="95"/>
        <v>499.09482471859172</v>
      </c>
      <c r="S198" s="303">
        <f t="shared" si="95"/>
        <v>502.02278314758718</v>
      </c>
      <c r="T198" s="303">
        <f t="shared" si="95"/>
        <v>505.03658346491898</v>
      </c>
      <c r="U198" s="303">
        <f t="shared" si="95"/>
        <v>508.13577839582297</v>
      </c>
      <c r="V198" s="303">
        <f t="shared" si="95"/>
        <v>511.31997288309879</v>
      </c>
      <c r="W198" s="303">
        <f t="shared" si="95"/>
        <v>514.58882204457132</v>
      </c>
      <c r="X198" s="303">
        <f t="shared" si="95"/>
        <v>517.94202923969385</v>
      </c>
      <c r="Y198" s="303">
        <f t="shared" si="95"/>
        <v>521.37934423975128</v>
      </c>
      <c r="Z198" s="303">
        <f t="shared" si="95"/>
        <v>524.90056149640736</v>
      </c>
      <c r="AA198" s="303">
        <f t="shared" si="95"/>
        <v>528.50551850361444</v>
      </c>
      <c r="AB198" s="303">
        <f t="shared" si="95"/>
        <v>532.19409424816195</v>
      </c>
      <c r="AC198" s="303">
        <f t="shared" si="95"/>
        <v>535.96620774438679</v>
      </c>
      <c r="AD198" s="303">
        <f t="shared" si="95"/>
        <v>539.82181664879863</v>
      </c>
      <c r="AE198" s="303">
        <f t="shared" si="95"/>
        <v>543.76091595059916</v>
      </c>
      <c r="AF198" s="303">
        <f t="shared" si="95"/>
        <v>547.783536734275</v>
      </c>
      <c r="AG198" s="303">
        <f t="shared" si="95"/>
        <v>551.8897450106532</v>
      </c>
      <c r="AH198" s="303">
        <f t="shared" si="95"/>
        <v>556.07964061298594</v>
      </c>
      <c r="AI198" s="303">
        <f t="shared" si="95"/>
        <v>560.35335615481688</v>
      </c>
      <c r="AJ198" s="303">
        <f t="shared" si="95"/>
        <v>564.71105604654736</v>
      </c>
      <c r="AK198" s="303">
        <f t="shared" si="95"/>
        <v>569.15293556778056</v>
      </c>
      <c r="AL198" s="303">
        <f t="shared" si="95"/>
        <v>573.67921999267742</v>
      </c>
      <c r="AM198" s="303">
        <f t="shared" si="95"/>
        <v>578.29016376569643</v>
      </c>
      <c r="AN198" s="303">
        <f t="shared" si="95"/>
        <v>582.98604972523344</v>
      </c>
      <c r="AO198" s="303">
        <f t="shared" si="95"/>
        <v>587.767188372801</v>
      </c>
      <c r="AP198" s="303">
        <f t="shared" si="95"/>
        <v>592.63391718551156</v>
      </c>
      <c r="AQ198" s="303">
        <f t="shared" si="95"/>
        <v>597.58659996974905</v>
      </c>
      <c r="AR198" s="303">
        <f t="shared" si="95"/>
        <v>602.6256262540187</v>
      </c>
      <c r="AS198" s="303">
        <f t="shared" si="95"/>
        <v>607.75141071907206</v>
      </c>
      <c r="AT198" s="303">
        <f t="shared" si="95"/>
        <v>612.96439266350535</v>
      </c>
      <c r="AU198" s="303">
        <f t="shared" si="95"/>
        <v>618.26503550312054</v>
      </c>
    </row>
    <row r="199" spans="1:47" x14ac:dyDescent="0.25">
      <c r="E199" s="306"/>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row>
    <row r="200" spans="1:47" x14ac:dyDescent="0.25">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row>
    <row r="201" spans="1:47" x14ac:dyDescent="0.25">
      <c r="A201" s="307" t="s">
        <v>452</v>
      </c>
      <c r="B201" s="307" t="s">
        <v>448</v>
      </c>
      <c r="C201" s="307">
        <f>C$90</f>
        <v>2020</v>
      </c>
      <c r="D201" s="307">
        <f>C201+1</f>
        <v>2021</v>
      </c>
      <c r="E201" s="307">
        <f t="shared" ref="E201:Q201" si="96">D201+1</f>
        <v>2022</v>
      </c>
      <c r="F201" s="307">
        <f t="shared" si="96"/>
        <v>2023</v>
      </c>
      <c r="G201" s="307">
        <f t="shared" si="96"/>
        <v>2024</v>
      </c>
      <c r="H201" s="307">
        <f t="shared" si="96"/>
        <v>2025</v>
      </c>
      <c r="I201" s="307">
        <f t="shared" si="96"/>
        <v>2026</v>
      </c>
      <c r="J201" s="307">
        <f t="shared" si="96"/>
        <v>2027</v>
      </c>
      <c r="K201" s="307">
        <f t="shared" si="96"/>
        <v>2028</v>
      </c>
      <c r="L201" s="307">
        <f t="shared" si="96"/>
        <v>2029</v>
      </c>
      <c r="M201" s="307">
        <f t="shared" si="96"/>
        <v>2030</v>
      </c>
      <c r="N201" s="307">
        <f t="shared" si="96"/>
        <v>2031</v>
      </c>
      <c r="O201" s="307">
        <f t="shared" si="96"/>
        <v>2032</v>
      </c>
      <c r="P201" s="307">
        <f t="shared" si="96"/>
        <v>2033</v>
      </c>
      <c r="Q201" s="307">
        <f t="shared" si="96"/>
        <v>2034</v>
      </c>
      <c r="R201" s="307">
        <f>Q201+1</f>
        <v>2035</v>
      </c>
      <c r="S201" s="307">
        <f>R201+1</f>
        <v>2036</v>
      </c>
      <c r="T201" s="307">
        <f t="shared" ref="T201:V201" si="97">S201+1</f>
        <v>2037</v>
      </c>
      <c r="U201" s="307">
        <f t="shared" si="97"/>
        <v>2038</v>
      </c>
      <c r="V201" s="307">
        <f t="shared" si="97"/>
        <v>2039</v>
      </c>
      <c r="W201" s="307">
        <f>V201+1</f>
        <v>2040</v>
      </c>
      <c r="X201" s="307">
        <f t="shared" ref="X201" si="98">W201+1</f>
        <v>2041</v>
      </c>
      <c r="Y201" s="307">
        <f>X201+1</f>
        <v>2042</v>
      </c>
      <c r="Z201" s="307">
        <f t="shared" ref="Z201:AU201" si="99">Y201+1</f>
        <v>2043</v>
      </c>
      <c r="AA201" s="307">
        <f t="shared" si="99"/>
        <v>2044</v>
      </c>
      <c r="AB201" s="307">
        <f t="shared" si="99"/>
        <v>2045</v>
      </c>
      <c r="AC201" s="307">
        <f t="shared" si="99"/>
        <v>2046</v>
      </c>
      <c r="AD201" s="307">
        <f t="shared" si="99"/>
        <v>2047</v>
      </c>
      <c r="AE201" s="307">
        <f t="shared" si="99"/>
        <v>2048</v>
      </c>
      <c r="AF201" s="307">
        <f t="shared" si="99"/>
        <v>2049</v>
      </c>
      <c r="AG201" s="307">
        <f t="shared" si="99"/>
        <v>2050</v>
      </c>
      <c r="AH201" s="307">
        <f t="shared" si="99"/>
        <v>2051</v>
      </c>
      <c r="AI201" s="307">
        <f t="shared" si="99"/>
        <v>2052</v>
      </c>
      <c r="AJ201" s="307">
        <f t="shared" si="99"/>
        <v>2053</v>
      </c>
      <c r="AK201" s="307">
        <f t="shared" si="99"/>
        <v>2054</v>
      </c>
      <c r="AL201" s="307">
        <f t="shared" si="99"/>
        <v>2055</v>
      </c>
      <c r="AM201" s="307">
        <f t="shared" si="99"/>
        <v>2056</v>
      </c>
      <c r="AN201" s="307">
        <f t="shared" si="99"/>
        <v>2057</v>
      </c>
      <c r="AO201" s="307">
        <f t="shared" si="99"/>
        <v>2058</v>
      </c>
      <c r="AP201" s="307">
        <f t="shared" si="99"/>
        <v>2059</v>
      </c>
      <c r="AQ201" s="307">
        <f t="shared" si="99"/>
        <v>2060</v>
      </c>
      <c r="AR201" s="307">
        <f t="shared" si="99"/>
        <v>2061</v>
      </c>
      <c r="AS201" s="307">
        <f t="shared" si="99"/>
        <v>2062</v>
      </c>
      <c r="AT201" s="307">
        <f t="shared" si="99"/>
        <v>2063</v>
      </c>
      <c r="AU201" s="307">
        <f t="shared" si="99"/>
        <v>2064</v>
      </c>
    </row>
    <row r="202" spans="1:47" x14ac:dyDescent="0.25">
      <c r="A202" s="308" t="s">
        <v>442</v>
      </c>
      <c r="B202" s="290" t="s">
        <v>232</v>
      </c>
      <c r="C202" s="298">
        <f t="shared" ref="C202:AU203" si="100">C184*$F$174</f>
        <v>104.85964891193075</v>
      </c>
      <c r="D202" s="298">
        <f>D184*$F$174</f>
        <v>115.21980279915694</v>
      </c>
      <c r="E202" s="298">
        <f t="shared" si="100"/>
        <v>121.41240160289301</v>
      </c>
      <c r="F202" s="298">
        <f t="shared" si="100"/>
        <v>122.52372111728722</v>
      </c>
      <c r="G202" s="298">
        <f t="shared" si="100"/>
        <v>120.99126196079304</v>
      </c>
      <c r="H202" s="298">
        <f t="shared" si="100"/>
        <v>120.67224000515576</v>
      </c>
      <c r="I202" s="298">
        <f t="shared" si="100"/>
        <v>121.70657806175988</v>
      </c>
      <c r="J202" s="298">
        <f t="shared" si="100"/>
        <v>122.74516574432354</v>
      </c>
      <c r="K202" s="298">
        <f t="shared" si="100"/>
        <v>123.86472935003961</v>
      </c>
      <c r="L202" s="298">
        <f t="shared" si="100"/>
        <v>124.59601495404698</v>
      </c>
      <c r="M202" s="298">
        <f t="shared" si="100"/>
        <v>125.33189288736853</v>
      </c>
      <c r="N202" s="298">
        <f t="shared" si="100"/>
        <v>126.07238890023288</v>
      </c>
      <c r="O202" s="298">
        <f t="shared" si="100"/>
        <v>126.81752891988376</v>
      </c>
      <c r="P202" s="298">
        <f t="shared" si="100"/>
        <v>127.56733905141078</v>
      </c>
      <c r="Q202" s="298">
        <f t="shared" si="100"/>
        <v>128.32184557858793</v>
      </c>
      <c r="R202" s="298">
        <f t="shared" si="100"/>
        <v>129.08107496471956</v>
      </c>
      <c r="S202" s="298">
        <f t="shared" si="100"/>
        <v>129.84505385349453</v>
      </c>
      <c r="T202" s="298">
        <f t="shared" si="100"/>
        <v>130.61380906984718</v>
      </c>
      <c r="U202" s="298">
        <f t="shared" si="100"/>
        <v>131.38736762082675</v>
      </c>
      <c r="V202" s="298">
        <f t="shared" si="100"/>
        <v>132.16575669647435</v>
      </c>
      <c r="W202" s="298">
        <f t="shared" si="100"/>
        <v>132.94900367070721</v>
      </c>
      <c r="X202" s="298">
        <f t="shared" si="100"/>
        <v>133.73713610221142</v>
      </c>
      <c r="Y202" s="298">
        <f t="shared" si="100"/>
        <v>134.53018173534181</v>
      </c>
      <c r="Z202" s="298">
        <f t="shared" si="100"/>
        <v>135.32816850102989</v>
      </c>
      <c r="AA202" s="298">
        <f t="shared" si="100"/>
        <v>136.1311245176997</v>
      </c>
      <c r="AB202" s="298">
        <f t="shared" si="100"/>
        <v>136.93907809219138</v>
      </c>
      <c r="AC202" s="298">
        <f t="shared" si="100"/>
        <v>137.75205772069253</v>
      </c>
      <c r="AD202" s="298">
        <f t="shared" si="100"/>
        <v>138.57009208967747</v>
      </c>
      <c r="AE202" s="298">
        <f t="shared" si="100"/>
        <v>139.39321007685476</v>
      </c>
      <c r="AF202" s="298">
        <f t="shared" si="100"/>
        <v>140.22144075212211</v>
      </c>
      <c r="AG202" s="298">
        <f t="shared" si="100"/>
        <v>141.05481337852942</v>
      </c>
      <c r="AH202" s="298">
        <f t="shared" si="100"/>
        <v>141.89335741325013</v>
      </c>
      <c r="AI202" s="298">
        <f t="shared" si="100"/>
        <v>142.73710250856007</v>
      </c>
      <c r="AJ202" s="298">
        <f t="shared" si="100"/>
        <v>143.58607851282483</v>
      </c>
      <c r="AK202" s="298">
        <f t="shared" si="100"/>
        <v>144.44031547149459</v>
      </c>
      <c r="AL202" s="298">
        <f t="shared" si="100"/>
        <v>145.29984362810745</v>
      </c>
      <c r="AM202" s="298">
        <f t="shared" si="100"/>
        <v>146.1646934253011</v>
      </c>
      <c r="AN202" s="298">
        <f t="shared" si="100"/>
        <v>147.03489550583174</v>
      </c>
      <c r="AO202" s="298">
        <f t="shared" si="100"/>
        <v>147.91048071360225</v>
      </c>
      <c r="AP202" s="298">
        <f t="shared" si="100"/>
        <v>148.79148009469736</v>
      </c>
      <c r="AQ202" s="298">
        <f t="shared" si="100"/>
        <v>149.6779248984285</v>
      </c>
      <c r="AR202" s="298">
        <f t="shared" si="100"/>
        <v>150.56984657838512</v>
      </c>
      <c r="AS202" s="298">
        <f t="shared" si="100"/>
        <v>151.46727679349596</v>
      </c>
      <c r="AT202" s="298">
        <f t="shared" si="100"/>
        <v>152.3702474090974</v>
      </c>
      <c r="AU202" s="298">
        <f t="shared" si="100"/>
        <v>153.27879049801078</v>
      </c>
    </row>
    <row r="203" spans="1:47" x14ac:dyDescent="0.25">
      <c r="A203" s="308" t="s">
        <v>443</v>
      </c>
      <c r="B203" s="290" t="s">
        <v>233</v>
      </c>
      <c r="C203" s="298">
        <f t="shared" si="100"/>
        <v>214.03223281990344</v>
      </c>
      <c r="D203" s="298">
        <f t="shared" si="100"/>
        <v>222.27123805638718</v>
      </c>
      <c r="E203" s="298">
        <f t="shared" si="100"/>
        <v>223.95958257268344</v>
      </c>
      <c r="F203" s="298">
        <f t="shared" si="100"/>
        <v>219.51858038791559</v>
      </c>
      <c r="G203" s="298">
        <f t="shared" si="100"/>
        <v>216.98365712972077</v>
      </c>
      <c r="H203" s="298">
        <f t="shared" si="100"/>
        <v>214.01227225775918</v>
      </c>
      <c r="I203" s="298">
        <f t="shared" si="100"/>
        <v>210.74958448159421</v>
      </c>
      <c r="J203" s="298">
        <f t="shared" si="100"/>
        <v>206.75609787679261</v>
      </c>
      <c r="K203" s="298">
        <f t="shared" si="100"/>
        <v>202.26059070961145</v>
      </c>
      <c r="L203" s="298">
        <f t="shared" si="100"/>
        <v>198.74558228574111</v>
      </c>
      <c r="M203" s="298">
        <f t="shared" si="100"/>
        <v>195.29391696840872</v>
      </c>
      <c r="N203" s="298">
        <f t="shared" si="100"/>
        <v>191.90438958100634</v>
      </c>
      <c r="O203" s="298">
        <f t="shared" si="100"/>
        <v>188.57581960971271</v>
      </c>
      <c r="P203" s="298">
        <f t="shared" si="100"/>
        <v>185.30705065413244</v>
      </c>
      <c r="Q203" s="298">
        <f t="shared" si="100"/>
        <v>182.09694989124282</v>
      </c>
      <c r="R203" s="298">
        <f t="shared" si="100"/>
        <v>178.94440755230087</v>
      </c>
      <c r="S203" s="298">
        <f t="shared" si="100"/>
        <v>175.84833641237626</v>
      </c>
      <c r="T203" s="298">
        <f t="shared" si="100"/>
        <v>172.80767129218074</v>
      </c>
      <c r="U203" s="298">
        <f t="shared" si="100"/>
        <v>169.82136857187754</v>
      </c>
      <c r="V203" s="298">
        <f t="shared" si="100"/>
        <v>166.88840571655976</v>
      </c>
      <c r="W203" s="298">
        <f t="shared" si="100"/>
        <v>164.00778081309792</v>
      </c>
      <c r="X203" s="298">
        <f t="shared" si="100"/>
        <v>161.1785121180624</v>
      </c>
      <c r="Y203" s="298">
        <f t="shared" si="100"/>
        <v>158.39963761643691</v>
      </c>
      <c r="Z203" s="298">
        <f t="shared" si="100"/>
        <v>155.67021459084501</v>
      </c>
      <c r="AA203" s="298">
        <f t="shared" si="100"/>
        <v>152.98931920102021</v>
      </c>
      <c r="AB203" s="298">
        <f t="shared" si="100"/>
        <v>150.35604607325726</v>
      </c>
      <c r="AC203" s="298">
        <f t="shared" si="100"/>
        <v>147.76950789958971</v>
      </c>
      <c r="AD203" s="298">
        <f t="shared" si="100"/>
        <v>145.22883504644426</v>
      </c>
      <c r="AE203" s="298">
        <f t="shared" si="100"/>
        <v>142.73317517253162</v>
      </c>
      <c r="AF203" s="298">
        <f t="shared" si="100"/>
        <v>140.28169285573793</v>
      </c>
      <c r="AG203" s="298">
        <f t="shared" si="100"/>
        <v>137.8735692287878</v>
      </c>
      <c r="AH203" s="298">
        <f t="shared" si="100"/>
        <v>135.50800162345715</v>
      </c>
      <c r="AI203" s="298">
        <f t="shared" si="100"/>
        <v>133.18420322311843</v>
      </c>
      <c r="AJ203" s="298">
        <f t="shared" si="100"/>
        <v>130.90140272340756</v>
      </c>
      <c r="AK203" s="298">
        <f t="shared" si="100"/>
        <v>128.6588440008079</v>
      </c>
      <c r="AL203" s="298">
        <f t="shared" si="100"/>
        <v>126.45578578895115</v>
      </c>
      <c r="AM203" s="298">
        <f t="shared" si="100"/>
        <v>124.29150136244081</v>
      </c>
      <c r="AN203" s="298">
        <f t="shared" si="100"/>
        <v>122.1652782280096</v>
      </c>
      <c r="AO203" s="298">
        <f t="shared" si="100"/>
        <v>120.07641782282637</v>
      </c>
      <c r="AP203" s="298">
        <f t="shared" si="100"/>
        <v>118.02423521977343</v>
      </c>
      <c r="AQ203" s="298">
        <f t="shared" si="100"/>
        <v>116.00805883952002</v>
      </c>
      <c r="AR203" s="298">
        <f t="shared" si="100"/>
        <v>114.02723016922236</v>
      </c>
      <c r="AS203" s="298">
        <f t="shared" si="100"/>
        <v>112.08110348768469</v>
      </c>
      <c r="AT203" s="298">
        <f t="shared" si="100"/>
        <v>110.16904559682074</v>
      </c>
      <c r="AU203" s="298">
        <f t="shared" si="100"/>
        <v>108.29043555925945</v>
      </c>
    </row>
    <row r="204" spans="1:47" x14ac:dyDescent="0.25">
      <c r="A204" s="308" t="s">
        <v>264</v>
      </c>
      <c r="B204" s="290" t="s">
        <v>234</v>
      </c>
      <c r="C204" s="298">
        <f t="shared" ref="C204:AU204" si="101">C186*$F$175</f>
        <v>70.097333298214309</v>
      </c>
      <c r="D204" s="298">
        <f t="shared" si="101"/>
        <v>72.516755908440857</v>
      </c>
      <c r="E204" s="298">
        <f t="shared" si="101"/>
        <v>77.592263587034068</v>
      </c>
      <c r="F204" s="298">
        <f t="shared" si="101"/>
        <v>77.994295817432018</v>
      </c>
      <c r="G204" s="298">
        <f t="shared" si="101"/>
        <v>77.764513191009712</v>
      </c>
      <c r="H204" s="298">
        <f t="shared" si="101"/>
        <v>77.066529497890201</v>
      </c>
      <c r="I204" s="298">
        <f t="shared" si="101"/>
        <v>76.73125618981156</v>
      </c>
      <c r="J204" s="298">
        <f t="shared" si="101"/>
        <v>76.531320556292684</v>
      </c>
      <c r="K204" s="298">
        <f t="shared" si="101"/>
        <v>76.425712134901516</v>
      </c>
      <c r="L204" s="298">
        <f t="shared" si="101"/>
        <v>76.103372274335726</v>
      </c>
      <c r="M204" s="298">
        <f t="shared" si="101"/>
        <v>75.785561320906396</v>
      </c>
      <c r="N204" s="298">
        <f t="shared" si="101"/>
        <v>75.472235981032327</v>
      </c>
      <c r="O204" s="298">
        <f t="shared" si="101"/>
        <v>75.163353414170217</v>
      </c>
      <c r="P204" s="298">
        <f t="shared" si="101"/>
        <v>74.858871228184611</v>
      </c>
      <c r="Q204" s="298">
        <f t="shared" si="101"/>
        <v>74.55874747476598</v>
      </c>
      <c r="R204" s="298">
        <f t="shared" si="101"/>
        <v>74.262940644895295</v>
      </c>
      <c r="S204" s="298">
        <f t="shared" si="101"/>
        <v>73.971409664355818</v>
      </c>
      <c r="T204" s="298">
        <f t="shared" si="101"/>
        <v>73.6841138892907</v>
      </c>
      <c r="U204" s="298">
        <f t="shared" si="101"/>
        <v>73.401013101806299</v>
      </c>
      <c r="V204" s="298">
        <f t="shared" si="101"/>
        <v>73.122067505620791</v>
      </c>
      <c r="W204" s="298">
        <f t="shared" si="101"/>
        <v>72.847237721757494</v>
      </c>
      <c r="X204" s="298">
        <f t="shared" si="101"/>
        <v>72.576484784282414</v>
      </c>
      <c r="Y204" s="298">
        <f t="shared" si="101"/>
        <v>72.309770136085717</v>
      </c>
      <c r="Z204" s="298">
        <f t="shared" si="101"/>
        <v>72.047055624706502</v>
      </c>
      <c r="AA204" s="298">
        <f t="shared" si="101"/>
        <v>71.788303498200577</v>
      </c>
      <c r="AB204" s="298">
        <f t="shared" si="101"/>
        <v>71.533476401050663</v>
      </c>
      <c r="AC204" s="298">
        <f t="shared" si="101"/>
        <v>71.282537370118646</v>
      </c>
      <c r="AD204" s="298">
        <f t="shared" si="101"/>
        <v>71.035449830639521</v>
      </c>
      <c r="AE204" s="298">
        <f t="shared" si="101"/>
        <v>70.79217759225665</v>
      </c>
      <c r="AF204" s="298">
        <f t="shared" si="101"/>
        <v>70.55268484509736</v>
      </c>
      <c r="AG204" s="298">
        <f t="shared" si="101"/>
        <v>70.316936155889437</v>
      </c>
      <c r="AH204" s="298">
        <f t="shared" si="101"/>
        <v>70.084896464117179</v>
      </c>
      <c r="AI204" s="298">
        <f t="shared" si="101"/>
        <v>69.856531078217216</v>
      </c>
      <c r="AJ204" s="298">
        <f t="shared" si="101"/>
        <v>69.631805671813311</v>
      </c>
      <c r="AK204" s="298">
        <f t="shared" si="101"/>
        <v>69.410686279989861</v>
      </c>
      <c r="AL204" s="298">
        <f t="shared" si="101"/>
        <v>69.193139295603956</v>
      </c>
      <c r="AM204" s="298">
        <f t="shared" si="101"/>
        <v>68.979131465635049</v>
      </c>
      <c r="AN204" s="298">
        <f t="shared" si="101"/>
        <v>68.768629887572502</v>
      </c>
      <c r="AO204" s="298">
        <f t="shared" si="101"/>
        <v>68.561602005839973</v>
      </c>
      <c r="AP204" s="298">
        <f t="shared" si="101"/>
        <v>68.358015608256878</v>
      </c>
      <c r="AQ204" s="298">
        <f t="shared" si="101"/>
        <v>68.157838822535965</v>
      </c>
      <c r="AR204" s="298">
        <f t="shared" si="101"/>
        <v>67.961040112817201</v>
      </c>
      <c r="AS204" s="298">
        <f t="shared" si="101"/>
        <v>67.767588276237063</v>
      </c>
      <c r="AT204" s="298">
        <f t="shared" si="101"/>
        <v>67.57745243953336</v>
      </c>
      <c r="AU204" s="298">
        <f t="shared" si="101"/>
        <v>67.390602055684639</v>
      </c>
    </row>
    <row r="205" spans="1:47" x14ac:dyDescent="0.25">
      <c r="B205" s="290" t="s">
        <v>449</v>
      </c>
      <c r="C205" s="298">
        <f t="shared" ref="C205" si="102">SUM(C202:C204)</f>
        <v>388.98921503004851</v>
      </c>
      <c r="D205" s="298">
        <f>SUM(D202:D204)</f>
        <v>410.00779676398497</v>
      </c>
      <c r="E205" s="298">
        <f>SUM(E202:E204)</f>
        <v>422.96424776261051</v>
      </c>
      <c r="F205" s="298">
        <f t="shared" ref="F205:AB205" si="103">SUM(F202:F204)</f>
        <v>420.03659732263486</v>
      </c>
      <c r="G205" s="298">
        <f t="shared" si="103"/>
        <v>415.73943228152353</v>
      </c>
      <c r="H205" s="298">
        <f t="shared" si="103"/>
        <v>411.75104176080515</v>
      </c>
      <c r="I205" s="298">
        <f t="shared" si="103"/>
        <v>409.18741873316566</v>
      </c>
      <c r="J205" s="298">
        <f t="shared" si="103"/>
        <v>406.03258417740881</v>
      </c>
      <c r="K205" s="298">
        <f t="shared" si="103"/>
        <v>402.55103219455259</v>
      </c>
      <c r="L205" s="298">
        <f t="shared" si="103"/>
        <v>399.44496951412384</v>
      </c>
      <c r="M205" s="298">
        <f t="shared" si="103"/>
        <v>396.41137117668359</v>
      </c>
      <c r="N205" s="298">
        <f t="shared" si="103"/>
        <v>393.44901446227152</v>
      </c>
      <c r="O205" s="298">
        <f t="shared" si="103"/>
        <v>390.55670194376665</v>
      </c>
      <c r="P205" s="298">
        <f t="shared" si="103"/>
        <v>387.73326093372782</v>
      </c>
      <c r="Q205" s="298">
        <f t="shared" si="103"/>
        <v>384.97754294459673</v>
      </c>
      <c r="R205" s="298">
        <f t="shared" si="103"/>
        <v>382.28842316191577</v>
      </c>
      <c r="S205" s="298">
        <f t="shared" si="103"/>
        <v>379.66479993022659</v>
      </c>
      <c r="T205" s="298">
        <f t="shared" si="103"/>
        <v>377.10559425131862</v>
      </c>
      <c r="U205" s="298">
        <f t="shared" si="103"/>
        <v>374.60974929451061</v>
      </c>
      <c r="V205" s="298">
        <f t="shared" si="103"/>
        <v>372.17622991865488</v>
      </c>
      <c r="W205" s="298">
        <f t="shared" si="103"/>
        <v>369.8040222055626</v>
      </c>
      <c r="X205" s="298">
        <f t="shared" si="103"/>
        <v>367.49213300455625</v>
      </c>
      <c r="Y205" s="298">
        <f t="shared" si="103"/>
        <v>365.23958948786446</v>
      </c>
      <c r="Z205" s="298">
        <f t="shared" si="103"/>
        <v>363.04543871658137</v>
      </c>
      <c r="AA205" s="298">
        <f t="shared" si="103"/>
        <v>360.90874721692046</v>
      </c>
      <c r="AB205" s="298">
        <f t="shared" si="103"/>
        <v>358.82860056649935</v>
      </c>
      <c r="AC205" s="298">
        <f>SUM(AC202:AC204)</f>
        <v>356.80410299040085</v>
      </c>
      <c r="AD205" s="298">
        <f>SUM(AD202:AD204)</f>
        <v>354.83437696676128</v>
      </c>
      <c r="AE205" s="298">
        <f>SUM(AE202:AE204)</f>
        <v>352.91856284164305</v>
      </c>
      <c r="AF205" s="298">
        <f t="shared" ref="AF205:AU205" si="104">SUM(AF202:AF204)</f>
        <v>351.0558184529574</v>
      </c>
      <c r="AG205" s="298">
        <f t="shared" si="104"/>
        <v>349.24531876320663</v>
      </c>
      <c r="AH205" s="298">
        <f t="shared" si="104"/>
        <v>347.48625550082443</v>
      </c>
      <c r="AI205" s="298">
        <f t="shared" si="104"/>
        <v>345.77783680989569</v>
      </c>
      <c r="AJ205" s="298">
        <f t="shared" si="104"/>
        <v>344.11928690804569</v>
      </c>
      <c r="AK205" s="298">
        <f t="shared" si="104"/>
        <v>342.50984575229239</v>
      </c>
      <c r="AL205" s="298">
        <f t="shared" si="104"/>
        <v>340.94876871266251</v>
      </c>
      <c r="AM205" s="298">
        <f t="shared" si="104"/>
        <v>339.43532625337696</v>
      </c>
      <c r="AN205" s="298">
        <f t="shared" si="104"/>
        <v>337.96880362141383</v>
      </c>
      <c r="AO205" s="298">
        <f t="shared" si="104"/>
        <v>336.54850054226858</v>
      </c>
      <c r="AP205" s="298">
        <f t="shared" si="104"/>
        <v>335.17373092272771</v>
      </c>
      <c r="AQ205" s="298">
        <f t="shared" si="104"/>
        <v>333.84382256048445</v>
      </c>
      <c r="AR205" s="298">
        <f t="shared" si="104"/>
        <v>332.55811686042472</v>
      </c>
      <c r="AS205" s="298">
        <f t="shared" si="104"/>
        <v>331.3159685574177</v>
      </c>
      <c r="AT205" s="298">
        <f t="shared" si="104"/>
        <v>330.1167454454515</v>
      </c>
      <c r="AU205" s="298">
        <f t="shared" si="104"/>
        <v>328.95982811295482</v>
      </c>
    </row>
    <row r="206" spans="1:47" x14ac:dyDescent="0.25">
      <c r="B206" s="290" t="s">
        <v>450</v>
      </c>
      <c r="C206" s="298">
        <f>D206+D206*D231*-1</f>
        <v>499.11256997658933</v>
      </c>
      <c r="D206" s="298">
        <f>E206+E206*E231*-1</f>
        <v>524.04129328763599</v>
      </c>
      <c r="E206" s="298">
        <f>F206+F206*F231*-1</f>
        <v>544.77396737182619</v>
      </c>
      <c r="F206" s="299">
        <f>F188*F173</f>
        <v>540.53430532351717</v>
      </c>
      <c r="G206" s="298">
        <f>F206+F206*G231</f>
        <v>540.99342703672517</v>
      </c>
      <c r="H206" s="298">
        <f t="shared" ref="H206:K206" si="105">G206+G206*H231</f>
        <v>551.6484875209153</v>
      </c>
      <c r="I206" s="298">
        <f t="shared" si="105"/>
        <v>560.49487096616463</v>
      </c>
      <c r="J206" s="298">
        <f t="shared" si="105"/>
        <v>570.52187536172141</v>
      </c>
      <c r="K206" s="298">
        <f t="shared" si="105"/>
        <v>580.48723214670144</v>
      </c>
      <c r="L206" s="300">
        <f>K206+K206*$L$231</f>
        <v>588.83901076055065</v>
      </c>
      <c r="M206" s="300">
        <f t="shared" ref="M206:AU206" si="106">L206+L206*$L$231</f>
        <v>597.31095085625839</v>
      </c>
      <c r="N206" s="300">
        <f t="shared" si="106"/>
        <v>605.90478126098719</v>
      </c>
      <c r="O206" s="300">
        <f t="shared" si="106"/>
        <v>614.62225567545568</v>
      </c>
      <c r="P206" s="300">
        <f t="shared" si="106"/>
        <v>623.4651530318074</v>
      </c>
      <c r="Q206" s="300">
        <f t="shared" si="106"/>
        <v>632.43527785662923</v>
      </c>
      <c r="R206" s="300">
        <f t="shared" si="106"/>
        <v>641.53446063919193</v>
      </c>
      <c r="S206" s="300">
        <f t="shared" si="106"/>
        <v>650.76455820498927</v>
      </c>
      <c r="T206" s="300">
        <f t="shared" si="106"/>
        <v>660.12745409465094</v>
      </c>
      <c r="U206" s="300">
        <f t="shared" si="106"/>
        <v>669.62505894830792</v>
      </c>
      <c r="V206" s="300">
        <f t="shared" si="106"/>
        <v>679.25931089548703</v>
      </c>
      <c r="W206" s="300">
        <f t="shared" si="106"/>
        <v>689.03217595061574</v>
      </c>
      <c r="X206" s="300">
        <f t="shared" si="106"/>
        <v>698.94564841421675</v>
      </c>
      <c r="Y206" s="300">
        <f t="shared" si="106"/>
        <v>709.00175127987552</v>
      </c>
      <c r="Z206" s="300">
        <f t="shared" si="106"/>
        <v>719.2025366470624</v>
      </c>
      <c r="AA206" s="300">
        <f t="shared" si="106"/>
        <v>729.55008613989435</v>
      </c>
      <c r="AB206" s="300">
        <f t="shared" si="106"/>
        <v>740.04651133192192</v>
      </c>
      <c r="AC206" s="300">
        <f t="shared" si="106"/>
        <v>750.69395417702765</v>
      </c>
      <c r="AD206" s="300">
        <f t="shared" si="106"/>
        <v>761.49458744652406</v>
      </c>
      <c r="AE206" s="300">
        <f t="shared" si="106"/>
        <v>772.45061517254044</v>
      </c>
      <c r="AF206" s="300">
        <f t="shared" si="106"/>
        <v>783.56427309778883</v>
      </c>
      <c r="AG206" s="300">
        <f t="shared" si="106"/>
        <v>794.83782913180085</v>
      </c>
      <c r="AH206" s="300">
        <f t="shared" si="106"/>
        <v>806.27358381372926</v>
      </c>
      <c r="AI206" s="300">
        <f t="shared" si="106"/>
        <v>817.87387078180723</v>
      </c>
      <c r="AJ206" s="300">
        <f t="shared" si="106"/>
        <v>829.64105724956278</v>
      </c>
      <c r="AK206" s="300">
        <f t="shared" si="106"/>
        <v>841.5775444888842</v>
      </c>
      <c r="AL206" s="300">
        <f t="shared" si="106"/>
        <v>853.68576832003589</v>
      </c>
      <c r="AM206" s="300">
        <f t="shared" si="106"/>
        <v>865.96819960872415</v>
      </c>
      <c r="AN206" s="300">
        <f t="shared" si="106"/>
        <v>878.42734477031468</v>
      </c>
      <c r="AO206" s="300">
        <f t="shared" si="106"/>
        <v>891.06574628130431</v>
      </c>
      <c r="AP206" s="300">
        <f t="shared" si="106"/>
        <v>903.88598319815185</v>
      </c>
      <c r="AQ206" s="300">
        <f t="shared" si="106"/>
        <v>916.89067168357326</v>
      </c>
      <c r="AR206" s="300">
        <f t="shared" si="106"/>
        <v>930.08246554040943</v>
      </c>
      <c r="AS206" s="300">
        <f t="shared" si="106"/>
        <v>943.4640567531743</v>
      </c>
      <c r="AT206" s="300">
        <f t="shared" si="106"/>
        <v>957.03817603739515</v>
      </c>
      <c r="AU206" s="300">
        <f t="shared" si="106"/>
        <v>970.8075933968563</v>
      </c>
    </row>
    <row r="207" spans="1:47" s="301" customFormat="1" x14ac:dyDescent="0.25">
      <c r="B207" s="302" t="s">
        <v>453</v>
      </c>
      <c r="C207" s="303">
        <f t="shared" ref="C207:D207" si="107">C206+C205</f>
        <v>888.10178500663778</v>
      </c>
      <c r="D207" s="303">
        <f t="shared" si="107"/>
        <v>934.04909005162096</v>
      </c>
      <c r="E207" s="303">
        <f>E206+E205</f>
        <v>967.7382151344367</v>
      </c>
      <c r="F207" s="303">
        <f t="shared" ref="F207:AB207" si="108">F206+F205</f>
        <v>960.57090264615204</v>
      </c>
      <c r="G207" s="303">
        <f t="shared" si="108"/>
        <v>956.73285931824876</v>
      </c>
      <c r="H207" s="303">
        <f t="shared" si="108"/>
        <v>963.39952928172045</v>
      </c>
      <c r="I207" s="303">
        <f t="shared" si="108"/>
        <v>969.68228969933034</v>
      </c>
      <c r="J207" s="303">
        <f t="shared" si="108"/>
        <v>976.55445953913022</v>
      </c>
      <c r="K207" s="303">
        <f t="shared" si="108"/>
        <v>983.03826434125403</v>
      </c>
      <c r="L207" s="303">
        <f t="shared" si="108"/>
        <v>988.28398027467449</v>
      </c>
      <c r="M207" s="303">
        <f t="shared" si="108"/>
        <v>993.72232203294197</v>
      </c>
      <c r="N207" s="303">
        <f t="shared" si="108"/>
        <v>999.35379572325871</v>
      </c>
      <c r="O207" s="303">
        <f t="shared" si="108"/>
        <v>1005.1789576192223</v>
      </c>
      <c r="P207" s="303">
        <f t="shared" si="108"/>
        <v>1011.1984139655352</v>
      </c>
      <c r="Q207" s="303">
        <f t="shared" si="108"/>
        <v>1017.412820801226</v>
      </c>
      <c r="R207" s="303">
        <f t="shared" si="108"/>
        <v>1023.8228838011078</v>
      </c>
      <c r="S207" s="303">
        <f t="shared" si="108"/>
        <v>1030.4293581352158</v>
      </c>
      <c r="T207" s="303">
        <f t="shared" si="108"/>
        <v>1037.2330483459696</v>
      </c>
      <c r="U207" s="303">
        <f t="shared" si="108"/>
        <v>1044.2348082428184</v>
      </c>
      <c r="V207" s="303">
        <f t="shared" si="108"/>
        <v>1051.4355408141419</v>
      </c>
      <c r="W207" s="303">
        <f t="shared" si="108"/>
        <v>1058.8361981561784</v>
      </c>
      <c r="X207" s="303">
        <f t="shared" si="108"/>
        <v>1066.4377814187731</v>
      </c>
      <c r="Y207" s="303">
        <f t="shared" si="108"/>
        <v>1074.24134076774</v>
      </c>
      <c r="Z207" s="303">
        <f t="shared" si="108"/>
        <v>1082.2479753636437</v>
      </c>
      <c r="AA207" s="303">
        <f t="shared" si="108"/>
        <v>1090.4588333568149</v>
      </c>
      <c r="AB207" s="303">
        <f t="shared" si="108"/>
        <v>1098.8751118984212</v>
      </c>
      <c r="AC207" s="303">
        <f>AC206+AC205</f>
        <v>1107.4980571674284</v>
      </c>
      <c r="AD207" s="303">
        <f>AD206+AD205</f>
        <v>1116.3289644132853</v>
      </c>
      <c r="AE207" s="303">
        <f>AE206+AE205</f>
        <v>1125.3691780141835</v>
      </c>
      <c r="AF207" s="303">
        <f t="shared" ref="AF207:AU207" si="109">AF206+AF205</f>
        <v>1134.6200915507461</v>
      </c>
      <c r="AG207" s="303">
        <f t="shared" si="109"/>
        <v>1144.0831478950074</v>
      </c>
      <c r="AH207" s="303">
        <f t="shared" si="109"/>
        <v>1153.7598393145536</v>
      </c>
      <c r="AI207" s="303">
        <f t="shared" si="109"/>
        <v>1163.6517075917029</v>
      </c>
      <c r="AJ207" s="303">
        <f t="shared" si="109"/>
        <v>1173.7603441576084</v>
      </c>
      <c r="AK207" s="303">
        <f t="shared" si="109"/>
        <v>1184.0873902411765</v>
      </c>
      <c r="AL207" s="303">
        <f t="shared" si="109"/>
        <v>1194.6345370326985</v>
      </c>
      <c r="AM207" s="303">
        <f t="shared" si="109"/>
        <v>1205.4035258621011</v>
      </c>
      <c r="AN207" s="303">
        <f t="shared" si="109"/>
        <v>1216.3961483917285</v>
      </c>
      <c r="AO207" s="303">
        <f t="shared" si="109"/>
        <v>1227.614246823573</v>
      </c>
      <c r="AP207" s="303">
        <f t="shared" si="109"/>
        <v>1239.0597141208796</v>
      </c>
      <c r="AQ207" s="303">
        <f t="shared" si="109"/>
        <v>1250.7344942440577</v>
      </c>
      <c r="AR207" s="303">
        <f t="shared" si="109"/>
        <v>1262.6405824008341</v>
      </c>
      <c r="AS207" s="303">
        <f t="shared" si="109"/>
        <v>1274.780025310592</v>
      </c>
      <c r="AT207" s="303">
        <f t="shared" si="109"/>
        <v>1287.1549214828467</v>
      </c>
      <c r="AU207" s="303">
        <f t="shared" si="109"/>
        <v>1299.7674215098111</v>
      </c>
    </row>
    <row r="208" spans="1:47" s="301" customFormat="1" x14ac:dyDescent="0.25">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c r="AE208" s="304"/>
      <c r="AF208" s="304"/>
      <c r="AG208" s="304"/>
      <c r="AH208" s="304"/>
      <c r="AI208" s="304"/>
      <c r="AJ208" s="304"/>
      <c r="AK208" s="304"/>
      <c r="AL208" s="304"/>
      <c r="AM208" s="304"/>
      <c r="AN208" s="304"/>
      <c r="AO208" s="304"/>
      <c r="AP208" s="304"/>
      <c r="AQ208" s="304"/>
      <c r="AR208" s="304"/>
      <c r="AS208" s="304"/>
      <c r="AT208" s="304"/>
      <c r="AU208" s="304"/>
    </row>
    <row r="209" spans="1:47" s="301" customFormat="1" x14ac:dyDescent="0.25">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304"/>
      <c r="AF209" s="304"/>
      <c r="AG209" s="304"/>
      <c r="AH209" s="304"/>
      <c r="AI209" s="304"/>
      <c r="AJ209" s="304"/>
      <c r="AK209" s="304"/>
      <c r="AL209" s="304"/>
      <c r="AM209" s="304"/>
      <c r="AN209" s="304"/>
      <c r="AO209" s="304"/>
      <c r="AP209" s="304"/>
      <c r="AQ209" s="304"/>
      <c r="AR209" s="304"/>
      <c r="AS209" s="304"/>
      <c r="AT209" s="304"/>
      <c r="AU209" s="304"/>
    </row>
    <row r="210" spans="1:47" x14ac:dyDescent="0.25">
      <c r="A210" s="284" t="s">
        <v>454</v>
      </c>
      <c r="B210" s="284" t="s">
        <v>448</v>
      </c>
      <c r="C210" s="284">
        <f>C$90</f>
        <v>2020</v>
      </c>
      <c r="D210" s="284">
        <f>C210+1</f>
        <v>2021</v>
      </c>
      <c r="E210" s="284">
        <f t="shared" ref="E210:Q210" si="110">D210+1</f>
        <v>2022</v>
      </c>
      <c r="F210" s="284">
        <f t="shared" si="110"/>
        <v>2023</v>
      </c>
      <c r="G210" s="284">
        <f t="shared" si="110"/>
        <v>2024</v>
      </c>
      <c r="H210" s="284">
        <f t="shared" si="110"/>
        <v>2025</v>
      </c>
      <c r="I210" s="284">
        <f t="shared" si="110"/>
        <v>2026</v>
      </c>
      <c r="J210" s="284">
        <f t="shared" si="110"/>
        <v>2027</v>
      </c>
      <c r="K210" s="284">
        <f t="shared" si="110"/>
        <v>2028</v>
      </c>
      <c r="L210" s="284">
        <f t="shared" si="110"/>
        <v>2029</v>
      </c>
      <c r="M210" s="284">
        <f t="shared" si="110"/>
        <v>2030</v>
      </c>
      <c r="N210" s="284">
        <f t="shared" si="110"/>
        <v>2031</v>
      </c>
      <c r="O210" s="284">
        <f t="shared" si="110"/>
        <v>2032</v>
      </c>
      <c r="P210" s="284">
        <f t="shared" si="110"/>
        <v>2033</v>
      </c>
      <c r="Q210" s="284">
        <f t="shared" si="110"/>
        <v>2034</v>
      </c>
      <c r="R210" s="284">
        <f>Q210+1</f>
        <v>2035</v>
      </c>
      <c r="S210" s="284">
        <f>R210+1</f>
        <v>2036</v>
      </c>
      <c r="T210" s="284">
        <f t="shared" ref="T210:V210" si="111">S210+1</f>
        <v>2037</v>
      </c>
      <c r="U210" s="284">
        <f t="shared" si="111"/>
        <v>2038</v>
      </c>
      <c r="V210" s="284">
        <f t="shared" si="111"/>
        <v>2039</v>
      </c>
      <c r="W210" s="284">
        <f>V210+1</f>
        <v>2040</v>
      </c>
      <c r="X210" s="284">
        <f t="shared" ref="X210" si="112">W210+1</f>
        <v>2041</v>
      </c>
      <c r="Y210" s="284">
        <f>X210+1</f>
        <v>2042</v>
      </c>
      <c r="Z210" s="284">
        <f t="shared" ref="Z210:AU210" si="113">Y210+1</f>
        <v>2043</v>
      </c>
      <c r="AA210" s="284">
        <f t="shared" si="113"/>
        <v>2044</v>
      </c>
      <c r="AB210" s="284">
        <f t="shared" si="113"/>
        <v>2045</v>
      </c>
      <c r="AC210" s="284">
        <f t="shared" si="113"/>
        <v>2046</v>
      </c>
      <c r="AD210" s="284">
        <f t="shared" si="113"/>
        <v>2047</v>
      </c>
      <c r="AE210" s="284">
        <f t="shared" si="113"/>
        <v>2048</v>
      </c>
      <c r="AF210" s="284">
        <f t="shared" si="113"/>
        <v>2049</v>
      </c>
      <c r="AG210" s="284">
        <f t="shared" si="113"/>
        <v>2050</v>
      </c>
      <c r="AH210" s="284">
        <f t="shared" si="113"/>
        <v>2051</v>
      </c>
      <c r="AI210" s="284">
        <f t="shared" si="113"/>
        <v>2052</v>
      </c>
      <c r="AJ210" s="284">
        <f t="shared" si="113"/>
        <v>2053</v>
      </c>
      <c r="AK210" s="284">
        <f t="shared" si="113"/>
        <v>2054</v>
      </c>
      <c r="AL210" s="284">
        <f t="shared" si="113"/>
        <v>2055</v>
      </c>
      <c r="AM210" s="284">
        <f t="shared" si="113"/>
        <v>2056</v>
      </c>
      <c r="AN210" s="284">
        <f t="shared" si="113"/>
        <v>2057</v>
      </c>
      <c r="AO210" s="284">
        <f t="shared" si="113"/>
        <v>2058</v>
      </c>
      <c r="AP210" s="284">
        <f t="shared" si="113"/>
        <v>2059</v>
      </c>
      <c r="AQ210" s="284">
        <f t="shared" si="113"/>
        <v>2060</v>
      </c>
      <c r="AR210" s="284">
        <f t="shared" si="113"/>
        <v>2061</v>
      </c>
      <c r="AS210" s="284">
        <f t="shared" si="113"/>
        <v>2062</v>
      </c>
      <c r="AT210" s="284">
        <f t="shared" si="113"/>
        <v>2063</v>
      </c>
      <c r="AU210" s="284">
        <f t="shared" si="113"/>
        <v>2064</v>
      </c>
    </row>
    <row r="211" spans="1:47" x14ac:dyDescent="0.25">
      <c r="A211" s="308" t="s">
        <v>266</v>
      </c>
      <c r="B211" s="290" t="s">
        <v>232</v>
      </c>
      <c r="C211" s="298">
        <f>C193*$F$178</f>
        <v>65.874261288110674</v>
      </c>
      <c r="D211" s="298">
        <f t="shared" ref="D211:AU212" si="114">D193*$F$178</f>
        <v>72.358068296862157</v>
      </c>
      <c r="E211" s="298">
        <f t="shared" si="114"/>
        <v>77.813081083119457</v>
      </c>
      <c r="F211" s="298">
        <f t="shared" si="114"/>
        <v>82.704270234077057</v>
      </c>
      <c r="G211" s="298">
        <f t="shared" si="114"/>
        <v>81.794439435530521</v>
      </c>
      <c r="H211" s="298">
        <f t="shared" si="114"/>
        <v>83.036946082980762</v>
      </c>
      <c r="I211" s="298">
        <f t="shared" si="114"/>
        <v>84.017047381944849</v>
      </c>
      <c r="J211" s="298">
        <f t="shared" si="114"/>
        <v>85.193439074239691</v>
      </c>
      <c r="K211" s="298">
        <f t="shared" si="114"/>
        <v>86.346126272713647</v>
      </c>
      <c r="L211" s="298">
        <f t="shared" si="114"/>
        <v>87.523471543956916</v>
      </c>
      <c r="M211" s="298">
        <f t="shared" si="114"/>
        <v>88.716997165052092</v>
      </c>
      <c r="N211" s="298">
        <f t="shared" si="114"/>
        <v>89.926925872832214</v>
      </c>
      <c r="O211" s="298">
        <f t="shared" si="114"/>
        <v>91.153483471363245</v>
      </c>
      <c r="P211" s="298">
        <f t="shared" si="114"/>
        <v>92.396898874185126</v>
      </c>
      <c r="Q211" s="298">
        <f t="shared" si="114"/>
        <v>93.657404147134272</v>
      </c>
      <c r="R211" s="298">
        <f t="shared" si="114"/>
        <v>94.935234551756039</v>
      </c>
      <c r="S211" s="298">
        <f t="shared" si="114"/>
        <v>96.230628589314904</v>
      </c>
      <c r="T211" s="298">
        <f t="shared" si="114"/>
        <v>97.543828045410692</v>
      </c>
      <c r="U211" s="298">
        <f t="shared" si="114"/>
        <v>98.875078035209583</v>
      </c>
      <c r="V211" s="298">
        <f t="shared" si="114"/>
        <v>100.22462704929771</v>
      </c>
      <c r="W211" s="298">
        <f t="shared" si="114"/>
        <v>101.59272700016629</v>
      </c>
      <c r="X211" s="298">
        <f t="shared" si="114"/>
        <v>102.97963326933704</v>
      </c>
      <c r="Y211" s="298">
        <f t="shared" si="114"/>
        <v>104.3856047551366</v>
      </c>
      <c r="Z211" s="298">
        <f t="shared" si="114"/>
        <v>105.81090392112881</v>
      </c>
      <c r="AA211" s="298">
        <f t="shared" si="114"/>
        <v>107.25579684521409</v>
      </c>
      <c r="AB211" s="298">
        <f t="shared" si="114"/>
        <v>108.72055326940485</v>
      </c>
      <c r="AC211" s="298">
        <f t="shared" si="114"/>
        <v>110.2054466502867</v>
      </c>
      <c r="AD211" s="298">
        <f t="shared" si="114"/>
        <v>111.71075421017417</v>
      </c>
      <c r="AE211" s="298">
        <f t="shared" si="114"/>
        <v>113.23675698897142</v>
      </c>
      <c r="AF211" s="298">
        <f t="shared" si="114"/>
        <v>114.78373989674677</v>
      </c>
      <c r="AG211" s="298">
        <f t="shared" si="114"/>
        <v>116.35199176703148</v>
      </c>
      <c r="AH211" s="298">
        <f t="shared" si="114"/>
        <v>117.94180541085257</v>
      </c>
      <c r="AI211" s="298">
        <f t="shared" si="114"/>
        <v>119.55347767150971</v>
      </c>
      <c r="AJ211" s="298">
        <f t="shared" si="114"/>
        <v>121.18730948010648</v>
      </c>
      <c r="AK211" s="298">
        <f t="shared" si="114"/>
        <v>122.84360591184634</v>
      </c>
      <c r="AL211" s="298">
        <f t="shared" si="114"/>
        <v>124.52267624310419</v>
      </c>
      <c r="AM211" s="298">
        <f t="shared" si="114"/>
        <v>126.22483400928347</v>
      </c>
      <c r="AN211" s="298">
        <f t="shared" si="114"/>
        <v>127.9503970634704</v>
      </c>
      <c r="AO211" s="298">
        <f t="shared" si="114"/>
        <v>129.69968763589603</v>
      </c>
      <c r="AP211" s="298">
        <f t="shared" si="114"/>
        <v>131.47303239421677</v>
      </c>
      <c r="AQ211" s="298">
        <f t="shared" si="114"/>
        <v>133.27076250462565</v>
      </c>
      <c r="AR211" s="298">
        <f t="shared" si="114"/>
        <v>135.09321369380476</v>
      </c>
      <c r="AS211" s="298">
        <f t="shared" si="114"/>
        <v>136.94072631173114</v>
      </c>
      <c r="AT211" s="298">
        <f t="shared" si="114"/>
        <v>138.81364539534758</v>
      </c>
      <c r="AU211" s="298">
        <f t="shared" si="114"/>
        <v>140.71232073311012</v>
      </c>
    </row>
    <row r="212" spans="1:47" x14ac:dyDescent="0.25">
      <c r="A212" s="308" t="s">
        <v>265</v>
      </c>
      <c r="B212" s="290" t="s">
        <v>233</v>
      </c>
      <c r="C212" s="298">
        <f t="shared" ref="C212:D212" si="115">C194*$F$178</f>
        <v>100.44058114636279</v>
      </c>
      <c r="D212" s="298">
        <f t="shared" si="115"/>
        <v>100.41237177054171</v>
      </c>
      <c r="E212" s="298">
        <f t="shared" si="114"/>
        <v>98.900249762204623</v>
      </c>
      <c r="F212" s="298">
        <f t="shared" si="114"/>
        <v>97.728262146692444</v>
      </c>
      <c r="G212" s="298">
        <f t="shared" si="114"/>
        <v>95.765587484529874</v>
      </c>
      <c r="H212" s="298">
        <f t="shared" si="114"/>
        <v>94.172495141227145</v>
      </c>
      <c r="I212" s="298">
        <f t="shared" si="114"/>
        <v>92.566810219793823</v>
      </c>
      <c r="J212" s="298">
        <f t="shared" si="114"/>
        <v>90.557642648104917</v>
      </c>
      <c r="K212" s="298">
        <f t="shared" si="114"/>
        <v>88.451363797597722</v>
      </c>
      <c r="L212" s="298">
        <f t="shared" si="114"/>
        <v>86.737206154627302</v>
      </c>
      <c r="M212" s="298">
        <f t="shared" si="114"/>
        <v>85.065362892046338</v>
      </c>
      <c r="N212" s="298">
        <f t="shared" si="114"/>
        <v>83.43439438214557</v>
      </c>
      <c r="O212" s="298">
        <f t="shared" si="114"/>
        <v>81.842923450993538</v>
      </c>
      <c r="P212" s="298">
        <f t="shared" si="114"/>
        <v>80.289632335641741</v>
      </c>
      <c r="Q212" s="298">
        <f t="shared" si="114"/>
        <v>78.773259796047611</v>
      </c>
      <c r="R212" s="298">
        <f t="shared" si="114"/>
        <v>77.292598373736709</v>
      </c>
      <c r="S212" s="298">
        <f t="shared" si="114"/>
        <v>75.846491789638762</v>
      </c>
      <c r="T212" s="298">
        <f t="shared" si="114"/>
        <v>74.433832473923658</v>
      </c>
      <c r="U212" s="298">
        <f t="shared" si="114"/>
        <v>73.053559221035499</v>
      </c>
      <c r="V212" s="298">
        <f t="shared" si="114"/>
        <v>71.70465496347488</v>
      </c>
      <c r="W212" s="298">
        <f t="shared" si="114"/>
        <v>70.386144658213695</v>
      </c>
      <c r="X212" s="298">
        <f t="shared" si="114"/>
        <v>69.097093279943167</v>
      </c>
      <c r="Y212" s="298">
        <f t="shared" si="114"/>
        <v>67.83660391565644</v>
      </c>
      <c r="Z212" s="298">
        <f t="shared" si="114"/>
        <v>66.603815955351479</v>
      </c>
      <c r="AA212" s="298">
        <f t="shared" si="114"/>
        <v>65.397903373909941</v>
      </c>
      <c r="AB212" s="298">
        <f t="shared" si="114"/>
        <v>64.218073099463908</v>
      </c>
      <c r="AC212" s="298">
        <f t="shared" si="114"/>
        <v>63.063563463804407</v>
      </c>
      <c r="AD212" s="298">
        <f t="shared" si="114"/>
        <v>61.933642730616576</v>
      </c>
      <c r="AE212" s="298">
        <f t="shared" si="114"/>
        <v>60.827607697543435</v>
      </c>
      <c r="AF212" s="298">
        <f t="shared" si="114"/>
        <v>59.744782368287915</v>
      </c>
      <c r="AG212" s="298">
        <f t="shared" si="114"/>
        <v>58.684516691158507</v>
      </c>
      <c r="AH212" s="298">
        <f t="shared" si="114"/>
        <v>57.646185360649838</v>
      </c>
      <c r="AI212" s="298">
        <f t="shared" si="114"/>
        <v>56.629186678825448</v>
      </c>
      <c r="AJ212" s="298">
        <f t="shared" si="114"/>
        <v>55.632941473438294</v>
      </c>
      <c r="AK212" s="298">
        <f t="shared" si="114"/>
        <v>54.656892069881373</v>
      </c>
      <c r="AL212" s="298">
        <f t="shared" si="114"/>
        <v>53.70050131421258</v>
      </c>
      <c r="AM212" s="298">
        <f t="shared" si="114"/>
        <v>52.763251644639382</v>
      </c>
      <c r="AN212" s="298">
        <f t="shared" si="114"/>
        <v>51.844644208984612</v>
      </c>
      <c r="AO212" s="298">
        <f t="shared" si="114"/>
        <v>50.944198025782498</v>
      </c>
      <c r="AP212" s="298">
        <f t="shared" si="114"/>
        <v>50.061449186775299</v>
      </c>
      <c r="AQ212" s="298">
        <f t="shared" si="114"/>
        <v>49.195950098696649</v>
      </c>
      <c r="AR212" s="298">
        <f t="shared" si="114"/>
        <v>48.347268762336206</v>
      </c>
      <c r="AS212" s="298">
        <f t="shared" si="114"/>
        <v>47.514988086984268</v>
      </c>
      <c r="AT212" s="298">
        <f t="shared" si="114"/>
        <v>46.698705238452916</v>
      </c>
      <c r="AU212" s="298">
        <f t="shared" si="114"/>
        <v>45.898031018963295</v>
      </c>
    </row>
    <row r="213" spans="1:47" x14ac:dyDescent="0.25">
      <c r="A213" s="308" t="s">
        <v>264</v>
      </c>
      <c r="B213" s="290" t="s">
        <v>234</v>
      </c>
      <c r="C213" s="298">
        <f t="shared" ref="C213:D213" si="116">C195*$F$179</f>
        <v>47.463804245867586</v>
      </c>
      <c r="D213" s="298">
        <f t="shared" si="116"/>
        <v>49.451576679353394</v>
      </c>
      <c r="E213" s="298">
        <f>E195*$F$179</f>
        <v>50.474022486192375</v>
      </c>
      <c r="F213" s="298">
        <f t="shared" ref="F213:AU213" si="117">F195*$F$179</f>
        <v>48.648242961799745</v>
      </c>
      <c r="G213" s="298">
        <f t="shared" si="117"/>
        <v>49.815678966475389</v>
      </c>
      <c r="H213" s="298">
        <f t="shared" si="117"/>
        <v>49.830063222415482</v>
      </c>
      <c r="I213" s="298">
        <f t="shared" si="117"/>
        <v>49.886785656062898</v>
      </c>
      <c r="J213" s="298">
        <f t="shared" si="117"/>
        <v>49.92549474876872</v>
      </c>
      <c r="K213" s="298">
        <f t="shared" si="117"/>
        <v>49.965473196596001</v>
      </c>
      <c r="L213" s="298">
        <f t="shared" si="117"/>
        <v>50.003418006376442</v>
      </c>
      <c r="M213" s="298">
        <f t="shared" si="117"/>
        <v>50.041558529714855</v>
      </c>
      <c r="N213" s="298">
        <f t="shared" si="117"/>
        <v>50.079895689070895</v>
      </c>
      <c r="O213" s="298">
        <f t="shared" si="117"/>
        <v>50.118430411258743</v>
      </c>
      <c r="P213" s="298">
        <f t="shared" si="117"/>
        <v>50.157163627467646</v>
      </c>
      <c r="Q213" s="298">
        <f t="shared" si="117"/>
        <v>50.196096273282578</v>
      </c>
      <c r="R213" s="298">
        <f t="shared" si="117"/>
        <v>50.235229288704993</v>
      </c>
      <c r="S213" s="298">
        <f t="shared" si="117"/>
        <v>50.274563618173687</v>
      </c>
      <c r="T213" s="298">
        <f t="shared" si="117"/>
        <v>50.3141002105857</v>
      </c>
      <c r="U213" s="298">
        <f t="shared" si="117"/>
        <v>50.353840019317389</v>
      </c>
      <c r="V213" s="298">
        <f t="shared" si="117"/>
        <v>50.393784002245596</v>
      </c>
      <c r="W213" s="298">
        <f t="shared" si="117"/>
        <v>50.433933121768874</v>
      </c>
      <c r="X213" s="298">
        <f t="shared" si="117"/>
        <v>50.474288344828764</v>
      </c>
      <c r="Y213" s="298">
        <f t="shared" si="117"/>
        <v>50.514850642931357</v>
      </c>
      <c r="Z213" s="298">
        <f t="shared" si="117"/>
        <v>50.555620992168784</v>
      </c>
      <c r="AA213" s="298">
        <f t="shared" si="117"/>
        <v>50.596600373240854</v>
      </c>
      <c r="AB213" s="298">
        <f t="shared" si="117"/>
        <v>50.637789771476783</v>
      </c>
      <c r="AC213" s="298">
        <f t="shared" si="117"/>
        <v>50.679190176857126</v>
      </c>
      <c r="AD213" s="298">
        <f t="shared" si="117"/>
        <v>50.720802584035653</v>
      </c>
      <c r="AE213" s="298">
        <f t="shared" si="117"/>
        <v>50.762627992361473</v>
      </c>
      <c r="AF213" s="298">
        <f t="shared" si="117"/>
        <v>50.804667405901128</v>
      </c>
      <c r="AG213" s="298">
        <f t="shared" si="117"/>
        <v>50.846921833460939</v>
      </c>
      <c r="AH213" s="298">
        <f t="shared" si="117"/>
        <v>50.889392288609301</v>
      </c>
      <c r="AI213" s="298">
        <f t="shared" si="117"/>
        <v>50.93207978969923</v>
      </c>
      <c r="AJ213" s="298">
        <f t="shared" si="117"/>
        <v>50.97498535989093</v>
      </c>
      <c r="AK213" s="298">
        <f t="shared" si="117"/>
        <v>51.018110027174423</v>
      </c>
      <c r="AL213" s="298">
        <f t="shared" si="117"/>
        <v>51.061454824392463</v>
      </c>
      <c r="AM213" s="298">
        <f t="shared" si="117"/>
        <v>51.105020789263328</v>
      </c>
      <c r="AN213" s="298">
        <f t="shared" si="117"/>
        <v>51.148808964403926</v>
      </c>
      <c r="AO213" s="298">
        <f t="shared" si="117"/>
        <v>51.192820397352833</v>
      </c>
      <c r="AP213" s="298">
        <f t="shared" si="117"/>
        <v>51.23705614059363</v>
      </c>
      <c r="AQ213" s="298">
        <f t="shared" si="117"/>
        <v>51.281517251578123</v>
      </c>
      <c r="AR213" s="298">
        <f t="shared" si="117"/>
        <v>51.32620479274992</v>
      </c>
      <c r="AS213" s="298">
        <f t="shared" si="117"/>
        <v>51.371119831567881</v>
      </c>
      <c r="AT213" s="298">
        <f t="shared" si="117"/>
        <v>51.416263440529889</v>
      </c>
      <c r="AU213" s="298">
        <f t="shared" si="117"/>
        <v>51.461636697196553</v>
      </c>
    </row>
    <row r="214" spans="1:47" x14ac:dyDescent="0.25">
      <c r="B214" s="290" t="s">
        <v>449</v>
      </c>
      <c r="C214" s="298">
        <f t="shared" ref="C214:D214" si="118">SUM(C211:C213)</f>
        <v>213.77864668034104</v>
      </c>
      <c r="D214" s="298">
        <f t="shared" si="118"/>
        <v>222.22201674675725</v>
      </c>
      <c r="E214" s="298">
        <f>SUM(E211:E213)</f>
        <v>227.18735333151648</v>
      </c>
      <c r="F214" s="298">
        <f t="shared" ref="F214:AB214" si="119">SUM(F211:F213)</f>
        <v>229.08077534256924</v>
      </c>
      <c r="G214" s="298">
        <f t="shared" si="119"/>
        <v>227.3757058865358</v>
      </c>
      <c r="H214" s="298">
        <f t="shared" si="119"/>
        <v>227.0395044466234</v>
      </c>
      <c r="I214" s="298">
        <f t="shared" si="119"/>
        <v>226.47064325780156</v>
      </c>
      <c r="J214" s="298">
        <f t="shared" si="119"/>
        <v>225.67657647111335</v>
      </c>
      <c r="K214" s="298">
        <f t="shared" si="119"/>
        <v>224.76296326690738</v>
      </c>
      <c r="L214" s="298">
        <f t="shared" si="119"/>
        <v>224.26409570496068</v>
      </c>
      <c r="M214" s="298">
        <f t="shared" si="119"/>
        <v>223.82391858681328</v>
      </c>
      <c r="N214" s="298">
        <f t="shared" si="119"/>
        <v>223.44121594404868</v>
      </c>
      <c r="O214" s="298">
        <f t="shared" si="119"/>
        <v>223.11483733361553</v>
      </c>
      <c r="P214" s="298">
        <f t="shared" si="119"/>
        <v>222.84369483729449</v>
      </c>
      <c r="Q214" s="298">
        <f t="shared" si="119"/>
        <v>222.62676021646445</v>
      </c>
      <c r="R214" s="298">
        <f t="shared" si="119"/>
        <v>222.46306221419775</v>
      </c>
      <c r="S214" s="298">
        <f t="shared" si="119"/>
        <v>222.35168399712737</v>
      </c>
      <c r="T214" s="298">
        <f t="shared" si="119"/>
        <v>222.29176072992004</v>
      </c>
      <c r="U214" s="298">
        <f t="shared" si="119"/>
        <v>222.28247727556248</v>
      </c>
      <c r="V214" s="298">
        <f t="shared" si="119"/>
        <v>222.32306601501818</v>
      </c>
      <c r="W214" s="298">
        <f t="shared" si="119"/>
        <v>222.41280478014886</v>
      </c>
      <c r="X214" s="298">
        <f t="shared" si="119"/>
        <v>222.55101489410896</v>
      </c>
      <c r="Y214" s="298">
        <f t="shared" si="119"/>
        <v>222.73705931372439</v>
      </c>
      <c r="Z214" s="298">
        <f t="shared" si="119"/>
        <v>222.97034086864909</v>
      </c>
      <c r="AA214" s="298">
        <f t="shared" si="119"/>
        <v>223.25030059236488</v>
      </c>
      <c r="AB214" s="298">
        <f t="shared" si="119"/>
        <v>223.57641614034554</v>
      </c>
      <c r="AC214" s="298">
        <f>SUM(AC211:AC213)</f>
        <v>223.94820029094825</v>
      </c>
      <c r="AD214" s="298">
        <f>SUM(AD211:AD213)</f>
        <v>224.36519952482641</v>
      </c>
      <c r="AE214" s="298">
        <f>SUM(AE211:AE213)</f>
        <v>224.82699267887634</v>
      </c>
      <c r="AF214" s="298">
        <f t="shared" ref="AF214:AU214" si="120">SUM(AF211:AF213)</f>
        <v>225.33318967093578</v>
      </c>
      <c r="AG214" s="298">
        <f t="shared" si="120"/>
        <v>225.88343029165094</v>
      </c>
      <c r="AH214" s="298">
        <f t="shared" si="120"/>
        <v>226.47738306011172</v>
      </c>
      <c r="AI214" s="298">
        <f t="shared" si="120"/>
        <v>227.11474414003439</v>
      </c>
      <c r="AJ214" s="298">
        <f t="shared" si="120"/>
        <v>227.79523631343568</v>
      </c>
      <c r="AK214" s="298">
        <f t="shared" si="120"/>
        <v>228.51860800890213</v>
      </c>
      <c r="AL214" s="298">
        <f t="shared" si="120"/>
        <v>229.28463238170923</v>
      </c>
      <c r="AM214" s="298">
        <f t="shared" si="120"/>
        <v>230.09310644318617</v>
      </c>
      <c r="AN214" s="298">
        <f t="shared" si="120"/>
        <v>230.94385023685896</v>
      </c>
      <c r="AO214" s="298">
        <f t="shared" si="120"/>
        <v>231.83670605903137</v>
      </c>
      <c r="AP214" s="298">
        <f t="shared" si="120"/>
        <v>232.7715377215857</v>
      </c>
      <c r="AQ214" s="298">
        <f t="shared" si="120"/>
        <v>233.74822985490042</v>
      </c>
      <c r="AR214" s="298">
        <f t="shared" si="120"/>
        <v>234.76668724889089</v>
      </c>
      <c r="AS214" s="298">
        <f t="shared" si="120"/>
        <v>235.82683423028328</v>
      </c>
      <c r="AT214" s="298">
        <f t="shared" si="120"/>
        <v>236.9286140743304</v>
      </c>
      <c r="AU214" s="298">
        <f t="shared" si="120"/>
        <v>238.07198844926998</v>
      </c>
    </row>
    <row r="215" spans="1:47" x14ac:dyDescent="0.25">
      <c r="B215" s="290" t="s">
        <v>450</v>
      </c>
      <c r="C215" s="298">
        <f>D215+D215*D232*-1</f>
        <v>224.51506031706</v>
      </c>
      <c r="D215" s="298">
        <f>E215+E215*E232*-1</f>
        <v>235.99242058752228</v>
      </c>
      <c r="E215" s="298">
        <f>F215+F215*F232*-1</f>
        <v>249.6839416613156</v>
      </c>
      <c r="F215" s="299">
        <f>F177*F197</f>
        <v>250.59743330555165</v>
      </c>
      <c r="G215" s="298">
        <f>F215+F215*G232</f>
        <v>253.58578237512251</v>
      </c>
      <c r="H215" s="298">
        <f t="shared" ref="H215:J215" si="121">G215+G215*H232</f>
        <v>256.5550066918268</v>
      </c>
      <c r="I215" s="298">
        <f t="shared" si="121"/>
        <v>258.78866538951144</v>
      </c>
      <c r="J215" s="298">
        <f t="shared" si="121"/>
        <v>261.6122264264892</v>
      </c>
      <c r="K215" s="298">
        <f>J215+J215*K232</f>
        <v>264.85637865354585</v>
      </c>
      <c r="L215" s="300">
        <f>K215+K215*$L$232</f>
        <v>267.8043098101387</v>
      </c>
      <c r="M215" s="300">
        <f t="shared" ref="M215:AU215" si="122">L215+L215*$L$232</f>
        <v>270.78505232716844</v>
      </c>
      <c r="N215" s="300">
        <f t="shared" si="122"/>
        <v>273.79897140494558</v>
      </c>
      <c r="O215" s="300">
        <f t="shared" si="122"/>
        <v>276.84643630856988</v>
      </c>
      <c r="P215" s="300">
        <f t="shared" si="122"/>
        <v>279.92782041317281</v>
      </c>
      <c r="Q215" s="300">
        <f t="shared" si="122"/>
        <v>283.04350124966328</v>
      </c>
      <c r="R215" s="300">
        <f t="shared" si="122"/>
        <v>286.19386055098283</v>
      </c>
      <c r="S215" s="300">
        <f t="shared" si="122"/>
        <v>289.3792842988754</v>
      </c>
      <c r="T215" s="300">
        <f t="shared" si="122"/>
        <v>292.60016277117785</v>
      </c>
      <c r="U215" s="300">
        <f t="shared" si="122"/>
        <v>295.85689058963675</v>
      </c>
      <c r="V215" s="300">
        <f t="shared" si="122"/>
        <v>299.14986676825743</v>
      </c>
      <c r="W215" s="300">
        <f t="shared" si="122"/>
        <v>302.47949476219111</v>
      </c>
      <c r="X215" s="300">
        <f t="shared" si="122"/>
        <v>305.84618251716614</v>
      </c>
      <c r="Y215" s="300">
        <f t="shared" si="122"/>
        <v>309.2503425194696</v>
      </c>
      <c r="Z215" s="300">
        <f t="shared" si="122"/>
        <v>312.69239184648495</v>
      </c>
      <c r="AA215" s="300">
        <f t="shared" si="122"/>
        <v>316.17275221779238</v>
      </c>
      <c r="AB215" s="300">
        <f t="shared" si="122"/>
        <v>319.69185004683789</v>
      </c>
      <c r="AC215" s="300">
        <f t="shared" si="122"/>
        <v>323.2501164931773</v>
      </c>
      <c r="AD215" s="300">
        <f t="shared" si="122"/>
        <v>326.84798751530212</v>
      </c>
      <c r="AE215" s="300">
        <f t="shared" si="122"/>
        <v>330.48590392405282</v>
      </c>
      <c r="AF215" s="300">
        <f t="shared" si="122"/>
        <v>334.16431143662726</v>
      </c>
      <c r="AG215" s="300">
        <f t="shared" si="122"/>
        <v>337.88366073118971</v>
      </c>
      <c r="AH215" s="300">
        <f t="shared" si="122"/>
        <v>341.64440750208792</v>
      </c>
      <c r="AI215" s="300">
        <f t="shared" si="122"/>
        <v>345.44701251568489</v>
      </c>
      <c r="AJ215" s="300">
        <f t="shared" si="122"/>
        <v>349.29194166681174</v>
      </c>
      <c r="AK215" s="300">
        <f t="shared" si="122"/>
        <v>353.17966603584921</v>
      </c>
      <c r="AL215" s="300">
        <f t="shared" si="122"/>
        <v>357.1106619464444</v>
      </c>
      <c r="AM215" s="300">
        <f t="shared" si="122"/>
        <v>361.08541102386982</v>
      </c>
      <c r="AN215" s="300">
        <f t="shared" si="122"/>
        <v>365.10440025403216</v>
      </c>
      <c r="AO215" s="300">
        <f t="shared" si="122"/>
        <v>369.16812204313771</v>
      </c>
      <c r="AP215" s="300">
        <f t="shared" si="122"/>
        <v>373.27707427802198</v>
      </c>
      <c r="AQ215" s="300">
        <f t="shared" si="122"/>
        <v>377.43176038715063</v>
      </c>
      <c r="AR215" s="300">
        <f t="shared" si="122"/>
        <v>381.6326894022996</v>
      </c>
      <c r="AS215" s="300">
        <f t="shared" si="122"/>
        <v>385.88037602092163</v>
      </c>
      <c r="AT215" s="300">
        <f t="shared" si="122"/>
        <v>390.17534066920689</v>
      </c>
      <c r="AU215" s="300">
        <f t="shared" si="122"/>
        <v>394.51810956584558</v>
      </c>
    </row>
    <row r="216" spans="1:47" x14ac:dyDescent="0.25">
      <c r="B216" s="302" t="s">
        <v>453</v>
      </c>
      <c r="C216" s="303">
        <f t="shared" ref="C216:AU216" si="123">C215+C214</f>
        <v>438.29370699740105</v>
      </c>
      <c r="D216" s="303">
        <f t="shared" si="123"/>
        <v>458.21443733427952</v>
      </c>
      <c r="E216" s="303">
        <f t="shared" si="123"/>
        <v>476.87129499283208</v>
      </c>
      <c r="F216" s="303">
        <f t="shared" si="123"/>
        <v>479.67820864812086</v>
      </c>
      <c r="G216" s="303">
        <f t="shared" si="123"/>
        <v>480.9614882616583</v>
      </c>
      <c r="H216" s="303">
        <f t="shared" si="123"/>
        <v>483.59451113845023</v>
      </c>
      <c r="I216" s="303">
        <f t="shared" si="123"/>
        <v>485.25930864731299</v>
      </c>
      <c r="J216" s="303">
        <f t="shared" si="123"/>
        <v>487.28880289760252</v>
      </c>
      <c r="K216" s="303">
        <f t="shared" si="123"/>
        <v>489.61934192045322</v>
      </c>
      <c r="L216" s="303">
        <f t="shared" si="123"/>
        <v>492.06840551509936</v>
      </c>
      <c r="M216" s="303">
        <f t="shared" si="123"/>
        <v>494.60897091398169</v>
      </c>
      <c r="N216" s="303">
        <f t="shared" si="123"/>
        <v>497.24018734899425</v>
      </c>
      <c r="O216" s="303">
        <f t="shared" si="123"/>
        <v>499.9612736421854</v>
      </c>
      <c r="P216" s="303">
        <f t="shared" si="123"/>
        <v>502.7715152504673</v>
      </c>
      <c r="Q216" s="303">
        <f t="shared" si="123"/>
        <v>505.67026146612773</v>
      </c>
      <c r="R216" s="303">
        <f t="shared" si="123"/>
        <v>508.65692276518058</v>
      </c>
      <c r="S216" s="303">
        <f t="shared" si="123"/>
        <v>511.73096829600274</v>
      </c>
      <c r="T216" s="303">
        <f t="shared" si="123"/>
        <v>514.89192350109784</v>
      </c>
      <c r="U216" s="303">
        <f t="shared" si="123"/>
        <v>518.13936786519923</v>
      </c>
      <c r="V216" s="303">
        <f t="shared" si="123"/>
        <v>521.47293278327561</v>
      </c>
      <c r="W216" s="303">
        <f t="shared" si="123"/>
        <v>524.89229954233997</v>
      </c>
      <c r="X216" s="303">
        <f t="shared" si="123"/>
        <v>528.3971974112751</v>
      </c>
      <c r="Y216" s="303">
        <f t="shared" si="123"/>
        <v>531.98740183319399</v>
      </c>
      <c r="Z216" s="303">
        <f t="shared" si="123"/>
        <v>535.6627327151341</v>
      </c>
      <c r="AA216" s="303">
        <f t="shared" si="123"/>
        <v>539.42305281015729</v>
      </c>
      <c r="AB216" s="303">
        <f t="shared" si="123"/>
        <v>543.26826618718337</v>
      </c>
      <c r="AC216" s="303">
        <f t="shared" si="123"/>
        <v>547.19831678412561</v>
      </c>
      <c r="AD216" s="303">
        <f t="shared" si="123"/>
        <v>551.21318704012856</v>
      </c>
      <c r="AE216" s="303">
        <f t="shared" si="123"/>
        <v>555.31289660292919</v>
      </c>
      <c r="AF216" s="303">
        <f t="shared" si="123"/>
        <v>559.49750110756304</v>
      </c>
      <c r="AG216" s="303">
        <f t="shared" si="123"/>
        <v>563.76709102284065</v>
      </c>
      <c r="AH216" s="303">
        <f t="shared" si="123"/>
        <v>568.12179056219964</v>
      </c>
      <c r="AI216" s="303">
        <f t="shared" si="123"/>
        <v>572.56175665571925</v>
      </c>
      <c r="AJ216" s="303">
        <f t="shared" si="123"/>
        <v>577.08717798024736</v>
      </c>
      <c r="AK216" s="303">
        <f t="shared" si="123"/>
        <v>581.69827404475132</v>
      </c>
      <c r="AL216" s="303">
        <f t="shared" si="123"/>
        <v>586.39529432815357</v>
      </c>
      <c r="AM216" s="303">
        <f t="shared" si="123"/>
        <v>591.17851746705605</v>
      </c>
      <c r="AN216" s="303">
        <f t="shared" si="123"/>
        <v>596.04825049089118</v>
      </c>
      <c r="AO216" s="303">
        <f t="shared" si="123"/>
        <v>601.00482810216909</v>
      </c>
      <c r="AP216" s="303">
        <f t="shared" si="123"/>
        <v>606.04861199960772</v>
      </c>
      <c r="AQ216" s="303">
        <f t="shared" si="123"/>
        <v>611.17999024205108</v>
      </c>
      <c r="AR216" s="303">
        <f t="shared" si="123"/>
        <v>616.39937665119055</v>
      </c>
      <c r="AS216" s="303">
        <f t="shared" si="123"/>
        <v>621.70721025120497</v>
      </c>
      <c r="AT216" s="303">
        <f t="shared" si="123"/>
        <v>627.10395474353732</v>
      </c>
      <c r="AU216" s="303">
        <f t="shared" si="123"/>
        <v>632.59009801511559</v>
      </c>
    </row>
    <row r="217" spans="1:47" x14ac:dyDescent="0.25">
      <c r="E217" s="306"/>
      <c r="F217" s="306"/>
      <c r="G217" s="306"/>
      <c r="H217" s="306"/>
      <c r="I217" s="306"/>
      <c r="J217" s="306"/>
      <c r="K217" s="306"/>
      <c r="L217" s="306"/>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6"/>
      <c r="AL217" s="306"/>
      <c r="AM217" s="306"/>
      <c r="AN217" s="306"/>
      <c r="AO217" s="306"/>
      <c r="AP217" s="306"/>
      <c r="AQ217" s="306"/>
      <c r="AR217" s="306"/>
      <c r="AS217" s="306"/>
      <c r="AT217" s="306"/>
      <c r="AU217" s="306"/>
    </row>
    <row r="218" spans="1:47" x14ac:dyDescent="0.25">
      <c r="B218" s="295" t="s">
        <v>329</v>
      </c>
      <c r="C218" s="298">
        <f t="shared" ref="C218:AU218" si="124">C197+C196+C188+C187</f>
        <v>1290.5987577667979</v>
      </c>
      <c r="D218" s="298">
        <f t="shared" si="124"/>
        <v>1354.4916959522966</v>
      </c>
      <c r="E218" s="298">
        <f t="shared" si="124"/>
        <v>1405.3721116479974</v>
      </c>
      <c r="F218" s="298">
        <f t="shared" si="124"/>
        <v>1401.3151805720893</v>
      </c>
      <c r="G218" s="298">
        <f t="shared" si="124"/>
        <v>1398.593754232513</v>
      </c>
      <c r="H218" s="298">
        <f t="shared" si="124"/>
        <v>1406.930065864384</v>
      </c>
      <c r="I218" s="298">
        <f t="shared" si="124"/>
        <v>1414.1126344061172</v>
      </c>
      <c r="J218" s="298">
        <f t="shared" si="124"/>
        <v>1422.1552973222392</v>
      </c>
      <c r="K218" s="298">
        <f t="shared" si="124"/>
        <v>1430.1079365192404</v>
      </c>
      <c r="L218" s="298">
        <f t="shared" si="124"/>
        <v>1437.0450249876817</v>
      </c>
      <c r="M218" s="298">
        <f t="shared" si="124"/>
        <v>1444.2569951370269</v>
      </c>
      <c r="N218" s="298">
        <f t="shared" si="124"/>
        <v>1451.7433505712834</v>
      </c>
      <c r="O218" s="298">
        <f t="shared" si="124"/>
        <v>1459.5037133178225</v>
      </c>
      <c r="P218" s="298">
        <f t="shared" si="124"/>
        <v>1467.5378206194864</v>
      </c>
      <c r="Q218" s="298">
        <f t="shared" si="124"/>
        <v>1475.8455219022176</v>
      </c>
      <c r="R218" s="298">
        <f t="shared" si="124"/>
        <v>1484.4267759098846</v>
      </c>
      <c r="S218" s="298">
        <f t="shared" si="124"/>
        <v>1493.2816479984024</v>
      </c>
      <c r="T218" s="298">
        <f t="shared" si="124"/>
        <v>1502.4103075816593</v>
      </c>
      <c r="U218" s="298">
        <f t="shared" si="124"/>
        <v>1511.8130257221417</v>
      </c>
      <c r="V218" s="298">
        <f t="shared" si="124"/>
        <v>1521.4901728595196</v>
      </c>
      <c r="W218" s="298">
        <f t="shared" si="124"/>
        <v>1531.4422166707952</v>
      </c>
      <c r="X218" s="298">
        <f t="shared" si="124"/>
        <v>1541.6697200559561</v>
      </c>
      <c r="Y218" s="298">
        <f t="shared" si="124"/>
        <v>1552.1733392433762</v>
      </c>
      <c r="Z218" s="298">
        <f t="shared" si="124"/>
        <v>1562.9538220095187</v>
      </c>
      <c r="AA218" s="298">
        <f t="shared" si="124"/>
        <v>1574.0120060077575</v>
      </c>
      <c r="AB218" s="298">
        <f t="shared" si="124"/>
        <v>1585.3488172014222</v>
      </c>
      <c r="AC218" s="298">
        <f t="shared" si="124"/>
        <v>1596.9652683964086</v>
      </c>
      <c r="AD218" s="298">
        <f t="shared" si="124"/>
        <v>1608.8624578689446</v>
      </c>
      <c r="AE218" s="298">
        <f t="shared" si="124"/>
        <v>1621.0415680843334</v>
      </c>
      <c r="AF218" s="298">
        <f t="shared" si="124"/>
        <v>1633.5038645027003</v>
      </c>
      <c r="AG218" s="298">
        <f t="shared" si="124"/>
        <v>1646.2506944679917</v>
      </c>
      <c r="AH218" s="298">
        <f t="shared" si="124"/>
        <v>1659.2834861766596</v>
      </c>
      <c r="AI218" s="298">
        <f t="shared" si="124"/>
        <v>1672.6037477226489</v>
      </c>
      <c r="AJ218" s="298">
        <f t="shared" si="124"/>
        <v>1686.2130662154914</v>
      </c>
      <c r="AK218" s="298">
        <f t="shared" si="124"/>
        <v>1700.1131069684684</v>
      </c>
      <c r="AL218" s="298">
        <f t="shared" si="124"/>
        <v>1714.3056127539637</v>
      </c>
      <c r="AM218" s="298">
        <f t="shared" si="124"/>
        <v>1728.7924031232899</v>
      </c>
      <c r="AN218" s="298">
        <f t="shared" si="124"/>
        <v>1743.575373788392</v>
      </c>
      <c r="AO218" s="298">
        <f t="shared" si="124"/>
        <v>1758.6564960630001</v>
      </c>
      <c r="AP218" s="298">
        <f t="shared" si="124"/>
        <v>1774.0378163608957</v>
      </c>
      <c r="AQ218" s="298">
        <f t="shared" si="124"/>
        <v>1789.721455749115</v>
      </c>
      <c r="AR218" s="298">
        <f t="shared" si="124"/>
        <v>1805.7096095539987</v>
      </c>
      <c r="AS218" s="298">
        <f t="shared" si="124"/>
        <v>1822.0045470181299</v>
      </c>
      <c r="AT218" s="298">
        <f t="shared" si="124"/>
        <v>1838.608611006295</v>
      </c>
      <c r="AU218" s="298">
        <f t="shared" si="124"/>
        <v>1855.5242177587074</v>
      </c>
    </row>
    <row r="219" spans="1:47" x14ac:dyDescent="0.25">
      <c r="B219" s="307" t="s">
        <v>330</v>
      </c>
      <c r="C219" s="298">
        <f>C214+C205+C215+C206</f>
        <v>1326.3954920040389</v>
      </c>
      <c r="D219" s="298">
        <f t="shared" ref="D219:AB219" si="125">D214+D205+D215+D206</f>
        <v>1392.2635273859005</v>
      </c>
      <c r="E219" s="298">
        <f t="shared" si="125"/>
        <v>1444.609510127269</v>
      </c>
      <c r="F219" s="298">
        <f t="shared" si="125"/>
        <v>1440.249111294273</v>
      </c>
      <c r="G219" s="298">
        <f t="shared" si="125"/>
        <v>1437.6943475799071</v>
      </c>
      <c r="H219" s="298">
        <f t="shared" si="125"/>
        <v>1446.9940404201707</v>
      </c>
      <c r="I219" s="298">
        <f t="shared" si="125"/>
        <v>1454.9415983466433</v>
      </c>
      <c r="J219" s="298">
        <f t="shared" si="125"/>
        <v>1463.8432624367329</v>
      </c>
      <c r="K219" s="298">
        <f t="shared" si="125"/>
        <v>1472.6576062617073</v>
      </c>
      <c r="L219" s="298">
        <f t="shared" si="125"/>
        <v>1480.352385789774</v>
      </c>
      <c r="M219" s="298">
        <f t="shared" si="125"/>
        <v>1488.3312929469237</v>
      </c>
      <c r="N219" s="298">
        <f t="shared" si="125"/>
        <v>1496.593983072253</v>
      </c>
      <c r="O219" s="298">
        <f t="shared" si="125"/>
        <v>1505.1402312614077</v>
      </c>
      <c r="P219" s="298">
        <f t="shared" si="125"/>
        <v>1513.9699292160026</v>
      </c>
      <c r="Q219" s="298">
        <f t="shared" si="125"/>
        <v>1523.0830822673536</v>
      </c>
      <c r="R219" s="298">
        <f t="shared" si="125"/>
        <v>1532.4798065662885</v>
      </c>
      <c r="S219" s="298">
        <f t="shared" si="125"/>
        <v>1542.1603264312187</v>
      </c>
      <c r="T219" s="298">
        <f t="shared" si="125"/>
        <v>1552.1249718470676</v>
      </c>
      <c r="U219" s="298">
        <f t="shared" si="125"/>
        <v>1562.3741761080178</v>
      </c>
      <c r="V219" s="298">
        <f t="shared" si="125"/>
        <v>1572.9084735974175</v>
      </c>
      <c r="W219" s="298">
        <f t="shared" si="125"/>
        <v>1583.7284976985184</v>
      </c>
      <c r="X219" s="298">
        <f t="shared" si="125"/>
        <v>1594.8349788300482</v>
      </c>
      <c r="Y219" s="298">
        <f t="shared" si="125"/>
        <v>1606.2287426009339</v>
      </c>
      <c r="Z219" s="298">
        <f t="shared" si="125"/>
        <v>1617.9107080787778</v>
      </c>
      <c r="AA219" s="298">
        <f t="shared" si="125"/>
        <v>1629.881886166972</v>
      </c>
      <c r="AB219" s="298">
        <f t="shared" si="125"/>
        <v>1642.1433780856046</v>
      </c>
      <c r="AC219" s="298">
        <f>AC214+AC205+AC215+AC206</f>
        <v>1654.6963739515541</v>
      </c>
      <c r="AD219" s="298">
        <f>AD214+AD205+AD215+AD206</f>
        <v>1667.5421514534139</v>
      </c>
      <c r="AE219" s="298">
        <f>AE214+AE205+AE215+AE206</f>
        <v>1680.6820746171127</v>
      </c>
      <c r="AF219" s="298">
        <f t="shared" ref="AF219:AU219" si="126">AF214+AF205+AF215+AF206</f>
        <v>1694.1175926583091</v>
      </c>
      <c r="AG219" s="298">
        <f t="shared" si="126"/>
        <v>1707.8502389178479</v>
      </c>
      <c r="AH219" s="298">
        <f t="shared" si="126"/>
        <v>1721.8816298767533</v>
      </c>
      <c r="AI219" s="298">
        <f t="shared" si="126"/>
        <v>1736.2134642474223</v>
      </c>
      <c r="AJ219" s="298">
        <f t="shared" si="126"/>
        <v>1750.8475221378558</v>
      </c>
      <c r="AK219" s="298">
        <f t="shared" si="126"/>
        <v>1765.7856642859279</v>
      </c>
      <c r="AL219" s="298">
        <f t="shared" si="126"/>
        <v>1781.0298313608519</v>
      </c>
      <c r="AM219" s="298">
        <f t="shared" si="126"/>
        <v>1796.5820433291572</v>
      </c>
      <c r="AN219" s="298">
        <f t="shared" si="126"/>
        <v>1812.4443988826197</v>
      </c>
      <c r="AO219" s="298">
        <f t="shared" si="126"/>
        <v>1828.6190749257421</v>
      </c>
      <c r="AP219" s="298">
        <f t="shared" si="126"/>
        <v>1845.1083261204872</v>
      </c>
      <c r="AQ219" s="298">
        <f t="shared" si="126"/>
        <v>1861.9144844861089</v>
      </c>
      <c r="AR219" s="298">
        <f t="shared" si="126"/>
        <v>1879.0399590520246</v>
      </c>
      <c r="AS219" s="298">
        <f t="shared" si="126"/>
        <v>1896.4872355617968</v>
      </c>
      <c r="AT219" s="298">
        <f t="shared" si="126"/>
        <v>1914.258876226384</v>
      </c>
      <c r="AU219" s="298">
        <f t="shared" si="126"/>
        <v>1932.3575195249268</v>
      </c>
    </row>
    <row r="221" spans="1:47" x14ac:dyDescent="0.25">
      <c r="B221" s="295" t="str">
        <f>"Winter @ Generator"</f>
        <v>Winter @ Generator</v>
      </c>
      <c r="C221" s="298">
        <f t="shared" ref="C221:AU222" si="127">C218+0.065*C218</f>
        <v>1374.4876770216397</v>
      </c>
      <c r="D221" s="298">
        <f t="shared" si="127"/>
        <v>1442.5336561891959</v>
      </c>
      <c r="E221" s="298">
        <f t="shared" si="127"/>
        <v>1496.7212989051172</v>
      </c>
      <c r="F221" s="298">
        <f t="shared" si="127"/>
        <v>1492.4006673092751</v>
      </c>
      <c r="G221" s="298">
        <f t="shared" si="127"/>
        <v>1489.5023482576264</v>
      </c>
      <c r="H221" s="298">
        <f t="shared" si="127"/>
        <v>1498.3805201455689</v>
      </c>
      <c r="I221" s="298">
        <f t="shared" si="127"/>
        <v>1506.0299556425148</v>
      </c>
      <c r="J221" s="298">
        <f t="shared" si="127"/>
        <v>1514.5953916481849</v>
      </c>
      <c r="K221" s="298">
        <f t="shared" si="127"/>
        <v>1523.064952392991</v>
      </c>
      <c r="L221" s="298">
        <f t="shared" si="127"/>
        <v>1530.452951611881</v>
      </c>
      <c r="M221" s="298">
        <f t="shared" si="127"/>
        <v>1538.1336998209338</v>
      </c>
      <c r="N221" s="298">
        <f t="shared" si="127"/>
        <v>1546.1066683584168</v>
      </c>
      <c r="O221" s="298">
        <f t="shared" si="127"/>
        <v>1554.371454683481</v>
      </c>
      <c r="P221" s="298">
        <f t="shared" si="127"/>
        <v>1562.9277789597531</v>
      </c>
      <c r="Q221" s="298">
        <f t="shared" si="127"/>
        <v>1571.7754808258617</v>
      </c>
      <c r="R221" s="298">
        <f t="shared" si="127"/>
        <v>1580.9145163440271</v>
      </c>
      <c r="S221" s="298">
        <f t="shared" si="127"/>
        <v>1590.3449551182985</v>
      </c>
      <c r="T221" s="298">
        <f t="shared" si="127"/>
        <v>1600.066977574467</v>
      </c>
      <c r="U221" s="298">
        <f t="shared" si="127"/>
        <v>1610.0808723940809</v>
      </c>
      <c r="V221" s="298">
        <f t="shared" si="127"/>
        <v>1620.3870340953883</v>
      </c>
      <c r="W221" s="298">
        <f t="shared" si="127"/>
        <v>1630.985960754397</v>
      </c>
      <c r="X221" s="298">
        <f t="shared" si="127"/>
        <v>1641.8782518595933</v>
      </c>
      <c r="Y221" s="298">
        <f t="shared" si="127"/>
        <v>1653.0646062941955</v>
      </c>
      <c r="Z221" s="298">
        <f t="shared" si="127"/>
        <v>1664.5458204401375</v>
      </c>
      <c r="AA221" s="298">
        <f t="shared" si="127"/>
        <v>1676.3227863982618</v>
      </c>
      <c r="AB221" s="298">
        <f t="shared" si="127"/>
        <v>1688.3964903195147</v>
      </c>
      <c r="AC221" s="298">
        <f t="shared" si="127"/>
        <v>1700.7680108421753</v>
      </c>
      <c r="AD221" s="298">
        <f t="shared" si="127"/>
        <v>1713.4385176304261</v>
      </c>
      <c r="AE221" s="298">
        <f t="shared" si="127"/>
        <v>1726.4092700098151</v>
      </c>
      <c r="AF221" s="298">
        <f t="shared" si="127"/>
        <v>1739.6816156953757</v>
      </c>
      <c r="AG221" s="298">
        <f t="shared" si="127"/>
        <v>1753.2569896084112</v>
      </c>
      <c r="AH221" s="298">
        <f t="shared" si="127"/>
        <v>1767.1369127781425</v>
      </c>
      <c r="AI221" s="298">
        <f t="shared" si="127"/>
        <v>1781.3229913246212</v>
      </c>
      <c r="AJ221" s="298">
        <f t="shared" si="127"/>
        <v>1795.8169155194983</v>
      </c>
      <c r="AK221" s="298">
        <f t="shared" si="127"/>
        <v>1810.620458921419</v>
      </c>
      <c r="AL221" s="298">
        <f t="shared" si="127"/>
        <v>1825.7354775829713</v>
      </c>
      <c r="AM221" s="298">
        <f t="shared" si="127"/>
        <v>1841.1639093263038</v>
      </c>
      <c r="AN221" s="298">
        <f t="shared" si="127"/>
        <v>1856.9077730846375</v>
      </c>
      <c r="AO221" s="298">
        <f t="shared" si="127"/>
        <v>1872.9691683070951</v>
      </c>
      <c r="AP221" s="298">
        <f t="shared" si="127"/>
        <v>1889.350274424354</v>
      </c>
      <c r="AQ221" s="298">
        <f t="shared" si="127"/>
        <v>1906.0533503728075</v>
      </c>
      <c r="AR221" s="298">
        <f t="shared" si="127"/>
        <v>1923.0807341750085</v>
      </c>
      <c r="AS221" s="298">
        <f t="shared" si="127"/>
        <v>1940.4348425743083</v>
      </c>
      <c r="AT221" s="298">
        <f t="shared" si="127"/>
        <v>1958.1181707217042</v>
      </c>
      <c r="AU221" s="298">
        <f t="shared" si="127"/>
        <v>1976.1332919130234</v>
      </c>
    </row>
    <row r="222" spans="1:47" x14ac:dyDescent="0.25">
      <c r="B222" s="307" t="str">
        <f>"Summer @ Generator"</f>
        <v>Summer @ Generator</v>
      </c>
      <c r="C222" s="298">
        <f t="shared" si="127"/>
        <v>1412.6111989843014</v>
      </c>
      <c r="D222" s="298">
        <f t="shared" si="127"/>
        <v>1482.760656665984</v>
      </c>
      <c r="E222" s="298">
        <f t="shared" si="127"/>
        <v>1538.5091282855415</v>
      </c>
      <c r="F222" s="298">
        <f t="shared" si="127"/>
        <v>1533.8653035284008</v>
      </c>
      <c r="G222" s="298">
        <f t="shared" si="127"/>
        <v>1531.1444801726011</v>
      </c>
      <c r="H222" s="298">
        <f t="shared" si="127"/>
        <v>1541.0486530474818</v>
      </c>
      <c r="I222" s="298">
        <f t="shared" si="127"/>
        <v>1549.5128022391752</v>
      </c>
      <c r="J222" s="298">
        <f t="shared" si="127"/>
        <v>1558.9930744951205</v>
      </c>
      <c r="K222" s="298">
        <f t="shared" si="127"/>
        <v>1568.3803506687184</v>
      </c>
      <c r="L222" s="298">
        <f t="shared" si="127"/>
        <v>1576.5752908661093</v>
      </c>
      <c r="M222" s="298">
        <f t="shared" si="127"/>
        <v>1585.0728269884737</v>
      </c>
      <c r="N222" s="298">
        <f t="shared" si="127"/>
        <v>1593.8725919719495</v>
      </c>
      <c r="O222" s="298">
        <f t="shared" si="127"/>
        <v>1602.9743462933993</v>
      </c>
      <c r="P222" s="298">
        <f t="shared" si="127"/>
        <v>1612.3779746150428</v>
      </c>
      <c r="Q222" s="298">
        <f t="shared" si="127"/>
        <v>1622.0834826147316</v>
      </c>
      <c r="R222" s="298">
        <f t="shared" si="127"/>
        <v>1632.0909939930973</v>
      </c>
      <c r="S222" s="298">
        <f t="shared" si="127"/>
        <v>1642.4007476492479</v>
      </c>
      <c r="T222" s="298">
        <f t="shared" si="127"/>
        <v>1653.0130950171269</v>
      </c>
      <c r="U222" s="298">
        <f t="shared" si="127"/>
        <v>1663.928497555039</v>
      </c>
      <c r="V222" s="298">
        <f t="shared" si="127"/>
        <v>1675.1475243812497</v>
      </c>
      <c r="W222" s="298">
        <f t="shared" si="127"/>
        <v>1686.6708500489221</v>
      </c>
      <c r="X222" s="298">
        <f t="shared" si="127"/>
        <v>1698.4992524540012</v>
      </c>
      <c r="Y222" s="298">
        <f t="shared" si="127"/>
        <v>1710.6336108699945</v>
      </c>
      <c r="Z222" s="298">
        <f t="shared" si="127"/>
        <v>1723.0749041038985</v>
      </c>
      <c r="AA222" s="298">
        <f t="shared" si="127"/>
        <v>1735.8242087678252</v>
      </c>
      <c r="AB222" s="298">
        <f t="shared" si="127"/>
        <v>1748.8826976611688</v>
      </c>
      <c r="AC222" s="298">
        <f t="shared" si="127"/>
        <v>1762.2516382584051</v>
      </c>
      <c r="AD222" s="298">
        <f t="shared" si="127"/>
        <v>1775.9323912978857</v>
      </c>
      <c r="AE222" s="298">
        <f t="shared" si="127"/>
        <v>1789.9264094672251</v>
      </c>
      <c r="AF222" s="298">
        <f t="shared" si="127"/>
        <v>1804.2352361810993</v>
      </c>
      <c r="AG222" s="298">
        <f t="shared" si="127"/>
        <v>1818.860504447508</v>
      </c>
      <c r="AH222" s="298">
        <f t="shared" si="127"/>
        <v>1833.8039358187423</v>
      </c>
      <c r="AI222" s="298">
        <f t="shared" si="127"/>
        <v>1849.0673394235048</v>
      </c>
      <c r="AJ222" s="298">
        <f t="shared" si="127"/>
        <v>1864.6526110768164</v>
      </c>
      <c r="AK222" s="298">
        <f t="shared" si="127"/>
        <v>1880.5617324645132</v>
      </c>
      <c r="AL222" s="298">
        <f t="shared" si="127"/>
        <v>1896.7967703993072</v>
      </c>
      <c r="AM222" s="298">
        <f t="shared" si="127"/>
        <v>1913.3598761455523</v>
      </c>
      <c r="AN222" s="298">
        <f t="shared" si="127"/>
        <v>1930.25328480999</v>
      </c>
      <c r="AO222" s="298">
        <f t="shared" si="127"/>
        <v>1947.4793147959153</v>
      </c>
      <c r="AP222" s="298">
        <f t="shared" si="127"/>
        <v>1965.0403673183189</v>
      </c>
      <c r="AQ222" s="298">
        <f t="shared" si="127"/>
        <v>1982.938925977706</v>
      </c>
      <c r="AR222" s="298">
        <f t="shared" si="127"/>
        <v>2001.1775563904062</v>
      </c>
      <c r="AS222" s="298">
        <f t="shared" si="127"/>
        <v>2019.7589058733136</v>
      </c>
      <c r="AT222" s="298">
        <f t="shared" si="127"/>
        <v>2038.6857031810989</v>
      </c>
      <c r="AU222" s="298">
        <f t="shared" si="127"/>
        <v>2057.9607582940471</v>
      </c>
    </row>
    <row r="223" spans="1:47" x14ac:dyDescent="0.25">
      <c r="E223" s="309">
        <f>LN(Y221/E221)/(2037-2017)</f>
        <v>4.9676993656784536E-3</v>
      </c>
      <c r="F223" s="278">
        <f>LN(Y221/E221)</f>
        <v>9.9353987313569078E-2</v>
      </c>
      <c r="G223" s="306"/>
      <c r="H223" s="306"/>
      <c r="I223" s="306"/>
      <c r="J223" s="306"/>
      <c r="K223" s="306"/>
      <c r="L223" s="306"/>
      <c r="M223" s="306"/>
      <c r="N223" s="306"/>
      <c r="O223" s="306"/>
      <c r="P223" s="306"/>
      <c r="Q223" s="306"/>
      <c r="R223" s="306"/>
      <c r="S223" s="306"/>
      <c r="T223" s="306"/>
      <c r="U223" s="306"/>
      <c r="V223" s="306"/>
      <c r="W223" s="306"/>
      <c r="X223" s="306"/>
      <c r="Y223" s="306"/>
      <c r="Z223" s="306"/>
      <c r="AA223" s="306"/>
      <c r="AB223" s="306"/>
    </row>
    <row r="224" spans="1:47" x14ac:dyDescent="0.25">
      <c r="E224" s="309">
        <f>LN(Y222/E222)/(2037-2017)</f>
        <v>5.3024992778586454E-3</v>
      </c>
      <c r="F224" s="278">
        <f>LN(Y222/E222)</f>
        <v>0.1060499855571729</v>
      </c>
      <c r="G224" s="306"/>
      <c r="H224" s="306"/>
      <c r="I224" s="306"/>
      <c r="J224" s="306"/>
      <c r="K224" s="306"/>
      <c r="L224" s="306"/>
      <c r="M224" s="306"/>
      <c r="N224" s="306"/>
      <c r="O224" s="306"/>
      <c r="P224" s="306"/>
      <c r="Q224" s="306"/>
      <c r="R224" s="306"/>
      <c r="S224" s="306"/>
      <c r="T224" s="306"/>
      <c r="U224" s="306"/>
      <c r="V224" s="306"/>
      <c r="W224" s="306"/>
      <c r="X224" s="306"/>
      <c r="Y224" s="306"/>
      <c r="Z224" s="306"/>
      <c r="AA224" s="306"/>
      <c r="AB224" s="306"/>
    </row>
    <row r="226" spans="1:47" x14ac:dyDescent="0.25">
      <c r="B226" s="310" t="s">
        <v>811</v>
      </c>
      <c r="C226" s="227">
        <v>2020</v>
      </c>
      <c r="D226" s="227">
        <f>C226+1</f>
        <v>2021</v>
      </c>
      <c r="E226" s="227">
        <f>D226+1</f>
        <v>2022</v>
      </c>
      <c r="F226" s="227">
        <f>E226+1</f>
        <v>2023</v>
      </c>
      <c r="G226" s="227">
        <f t="shared" ref="G226:AU226" si="128">F226+1</f>
        <v>2024</v>
      </c>
      <c r="H226" s="227">
        <f t="shared" si="128"/>
        <v>2025</v>
      </c>
      <c r="I226" s="227">
        <f t="shared" si="128"/>
        <v>2026</v>
      </c>
      <c r="J226" s="227">
        <f t="shared" si="128"/>
        <v>2027</v>
      </c>
      <c r="K226" s="227">
        <f t="shared" si="128"/>
        <v>2028</v>
      </c>
      <c r="L226" s="227">
        <f t="shared" si="128"/>
        <v>2029</v>
      </c>
      <c r="M226" s="227">
        <f t="shared" si="128"/>
        <v>2030</v>
      </c>
      <c r="N226" s="227">
        <f t="shared" si="128"/>
        <v>2031</v>
      </c>
      <c r="O226" s="227">
        <f t="shared" si="128"/>
        <v>2032</v>
      </c>
      <c r="P226" s="227">
        <f t="shared" si="128"/>
        <v>2033</v>
      </c>
      <c r="Q226" s="227">
        <f t="shared" si="128"/>
        <v>2034</v>
      </c>
      <c r="R226" s="227">
        <f t="shared" si="128"/>
        <v>2035</v>
      </c>
      <c r="S226" s="227">
        <f t="shared" si="128"/>
        <v>2036</v>
      </c>
      <c r="T226" s="227">
        <f t="shared" si="128"/>
        <v>2037</v>
      </c>
      <c r="U226" s="227">
        <f t="shared" si="128"/>
        <v>2038</v>
      </c>
      <c r="V226" s="227">
        <f t="shared" si="128"/>
        <v>2039</v>
      </c>
      <c r="W226" s="227">
        <f t="shared" si="128"/>
        <v>2040</v>
      </c>
      <c r="X226" s="227">
        <f t="shared" si="128"/>
        <v>2041</v>
      </c>
      <c r="Y226" s="227">
        <f t="shared" si="128"/>
        <v>2042</v>
      </c>
      <c r="Z226" s="227">
        <f t="shared" si="128"/>
        <v>2043</v>
      </c>
      <c r="AA226" s="227">
        <f t="shared" si="128"/>
        <v>2044</v>
      </c>
      <c r="AB226" s="227">
        <f t="shared" si="128"/>
        <v>2045</v>
      </c>
      <c r="AC226" s="227">
        <f t="shared" si="128"/>
        <v>2046</v>
      </c>
      <c r="AD226" s="227">
        <f t="shared" si="128"/>
        <v>2047</v>
      </c>
      <c r="AE226" s="227">
        <f t="shared" si="128"/>
        <v>2048</v>
      </c>
      <c r="AF226" s="227">
        <f t="shared" si="128"/>
        <v>2049</v>
      </c>
      <c r="AG226" s="227">
        <f t="shared" si="128"/>
        <v>2050</v>
      </c>
      <c r="AH226" s="227">
        <f t="shared" si="128"/>
        <v>2051</v>
      </c>
      <c r="AI226" s="227">
        <f t="shared" si="128"/>
        <v>2052</v>
      </c>
      <c r="AJ226" s="227">
        <f t="shared" si="128"/>
        <v>2053</v>
      </c>
      <c r="AK226" s="227">
        <f t="shared" si="128"/>
        <v>2054</v>
      </c>
      <c r="AL226" s="227">
        <f t="shared" si="128"/>
        <v>2055</v>
      </c>
      <c r="AM226" s="227">
        <f t="shared" si="128"/>
        <v>2056</v>
      </c>
      <c r="AN226" s="227">
        <f t="shared" si="128"/>
        <v>2057</v>
      </c>
      <c r="AO226" s="227">
        <f t="shared" si="128"/>
        <v>2058</v>
      </c>
      <c r="AP226" s="227">
        <f t="shared" si="128"/>
        <v>2059</v>
      </c>
      <c r="AQ226" s="227">
        <f t="shared" si="128"/>
        <v>2060</v>
      </c>
      <c r="AR226" s="227">
        <f t="shared" si="128"/>
        <v>2061</v>
      </c>
      <c r="AS226" s="227">
        <f t="shared" si="128"/>
        <v>2062</v>
      </c>
      <c r="AT226" s="227">
        <f t="shared" si="128"/>
        <v>2063</v>
      </c>
      <c r="AU226" s="227">
        <f t="shared" si="128"/>
        <v>2064</v>
      </c>
    </row>
    <row r="227" spans="1:47" x14ac:dyDescent="0.25">
      <c r="A227" s="227" t="s">
        <v>276</v>
      </c>
      <c r="B227" s="134" t="s">
        <v>215</v>
      </c>
      <c r="C227" s="513">
        <v>2533874444.5088401</v>
      </c>
      <c r="D227" s="513">
        <v>2654411233.7679687</v>
      </c>
      <c r="E227" s="513">
        <v>2755431191.2020993</v>
      </c>
      <c r="F227" s="513">
        <v>2733819062.363996</v>
      </c>
      <c r="G227" s="513">
        <v>2736141127.1786647</v>
      </c>
      <c r="H227" s="513">
        <v>2790030412.6050286</v>
      </c>
      <c r="I227" s="513">
        <v>2834772090.3439264</v>
      </c>
      <c r="J227" s="513">
        <v>2885484904.4706345</v>
      </c>
      <c r="K227" s="513">
        <v>2935885928.1868467</v>
      </c>
      <c r="L227" s="311">
        <f>K227*(1+$L231)</f>
        <v>2978126080.8548989</v>
      </c>
      <c r="M227" s="311">
        <f>L227*(1+$L231)</f>
        <v>3020973965.0701108</v>
      </c>
      <c r="N227" s="311">
        <f>M227*(1+$L231)</f>
        <v>3064438324.5895491</v>
      </c>
      <c r="O227" s="311">
        <f t="shared" ref="M227:AU230" si="129">N227*(1+$L231)</f>
        <v>3108528028.9713655</v>
      </c>
      <c r="P227" s="311">
        <f t="shared" si="129"/>
        <v>3153252075.3847632</v>
      </c>
      <c r="Q227" s="311">
        <f t="shared" si="129"/>
        <v>3198619590.4460053</v>
      </c>
      <c r="R227" s="311">
        <f>Q227*(1+$L231)</f>
        <v>3244639832.0808377</v>
      </c>
      <c r="S227" s="311">
        <f t="shared" si="129"/>
        <v>3291322191.4137087</v>
      </c>
      <c r="T227" s="311">
        <f t="shared" si="129"/>
        <v>3338676194.6841707</v>
      </c>
      <c r="U227" s="311">
        <f t="shared" si="129"/>
        <v>3386711505.1908522</v>
      </c>
      <c r="V227" s="311">
        <f t="shared" si="129"/>
        <v>3435437925.2633986</v>
      </c>
      <c r="W227" s="311">
        <f t="shared" si="129"/>
        <v>3484865398.2627883</v>
      </c>
      <c r="X227" s="311">
        <f t="shared" si="129"/>
        <v>3535004010.6104221</v>
      </c>
      <c r="Y227" s="311">
        <f t="shared" si="129"/>
        <v>3585863993.8464122</v>
      </c>
      <c r="Z227" s="311">
        <f t="shared" si="129"/>
        <v>3637455726.7174807</v>
      </c>
      <c r="AA227" s="311">
        <f t="shared" si="129"/>
        <v>3689789737.2949004</v>
      </c>
      <c r="AB227" s="311">
        <f t="shared" si="129"/>
        <v>3742876705.1229062</v>
      </c>
      <c r="AC227" s="311">
        <f t="shared" si="129"/>
        <v>3796727463.3980169</v>
      </c>
      <c r="AD227" s="311">
        <f t="shared" si="129"/>
        <v>3851353001.1797128</v>
      </c>
      <c r="AE227" s="311">
        <f t="shared" si="129"/>
        <v>3906764465.6329188</v>
      </c>
      <c r="AF227" s="311">
        <f t="shared" si="129"/>
        <v>3962973164.3027515</v>
      </c>
      <c r="AG227" s="311">
        <f t="shared" si="129"/>
        <v>4019990567.4219947</v>
      </c>
      <c r="AH227" s="311">
        <f t="shared" si="129"/>
        <v>4077828310.2517729</v>
      </c>
      <c r="AI227" s="311">
        <f t="shared" si="129"/>
        <v>4136498195.4559021</v>
      </c>
      <c r="AJ227" s="311">
        <f t="shared" si="129"/>
        <v>4196012195.5094018</v>
      </c>
      <c r="AK227" s="311">
        <f t="shared" si="129"/>
        <v>4256382455.1416578</v>
      </c>
      <c r="AL227" s="311">
        <f t="shared" si="129"/>
        <v>4317621293.8147392</v>
      </c>
      <c r="AM227" s="311">
        <f t="shared" si="129"/>
        <v>4379741208.2373686</v>
      </c>
      <c r="AN227" s="311">
        <f t="shared" si="129"/>
        <v>4442754874.9150658</v>
      </c>
      <c r="AO227" s="311">
        <f t="shared" si="129"/>
        <v>4506675152.7369785</v>
      </c>
      <c r="AP227" s="311">
        <f t="shared" si="129"/>
        <v>4571515085.5999327</v>
      </c>
      <c r="AQ227" s="311">
        <f t="shared" si="129"/>
        <v>4637287905.0702391</v>
      </c>
      <c r="AR227" s="311">
        <f t="shared" si="129"/>
        <v>4704007033.0837898</v>
      </c>
      <c r="AS227" s="311">
        <f t="shared" si="129"/>
        <v>4771686084.685009</v>
      </c>
      <c r="AT227" s="311">
        <f t="shared" si="129"/>
        <v>4840338870.8052092</v>
      </c>
      <c r="AU227" s="311">
        <f t="shared" si="129"/>
        <v>4909979401.0809164</v>
      </c>
    </row>
    <row r="228" spans="1:47" x14ac:dyDescent="0.25">
      <c r="B228" s="132" t="s">
        <v>214</v>
      </c>
      <c r="C228" s="513">
        <v>1249251618.5442798</v>
      </c>
      <c r="D228" s="513">
        <v>1310008276.9945593</v>
      </c>
      <c r="E228" s="513">
        <v>1381843116.7202315</v>
      </c>
      <c r="F228" s="513">
        <v>1386880287.7882605</v>
      </c>
      <c r="G228" s="513">
        <v>1403418695.0773921</v>
      </c>
      <c r="H228" s="513">
        <v>1419851260.3297176</v>
      </c>
      <c r="I228" s="513">
        <v>1432212987.968358</v>
      </c>
      <c r="J228" s="513">
        <v>1447839409.5637331</v>
      </c>
      <c r="K228" s="513">
        <v>1465793507.1573958</v>
      </c>
      <c r="L228" s="311">
        <f>K228*(1+$L232)</f>
        <v>1482108229.7661088</v>
      </c>
      <c r="M228" s="311">
        <f t="shared" si="129"/>
        <v>1498604540.1445174</v>
      </c>
      <c r="N228" s="311">
        <f t="shared" si="129"/>
        <v>1515284459.4191155</v>
      </c>
      <c r="O228" s="311">
        <f t="shared" si="129"/>
        <v>1532150031.2121427</v>
      </c>
      <c r="P228" s="311">
        <f t="shared" si="129"/>
        <v>1549203321.8919687</v>
      </c>
      <c r="Q228" s="311">
        <f t="shared" si="129"/>
        <v>1566446420.8262649</v>
      </c>
      <c r="R228" s="311">
        <f t="shared" si="129"/>
        <v>1583881440.6379929</v>
      </c>
      <c r="S228" s="311">
        <f t="shared" si="129"/>
        <v>1601510517.4642437</v>
      </c>
      <c r="T228" s="311">
        <f t="shared" si="129"/>
        <v>1619335811.2179563</v>
      </c>
      <c r="U228" s="311">
        <f t="shared" si="129"/>
        <v>1637359505.8525507</v>
      </c>
      <c r="V228" s="311">
        <f t="shared" si="129"/>
        <v>1655583809.6295049</v>
      </c>
      <c r="W228" s="311">
        <f t="shared" si="129"/>
        <v>1674010955.3889117</v>
      </c>
      <c r="X228" s="311">
        <f t="shared" si="129"/>
        <v>1692643200.8230457</v>
      </c>
      <c r="Y228" s="311">
        <f t="shared" si="129"/>
        <v>1711482828.7529752</v>
      </c>
      <c r="Z228" s="311">
        <f t="shared" si="129"/>
        <v>1730532147.4082541</v>
      </c>
      <c r="AA228" s="311">
        <f t="shared" si="129"/>
        <v>1749793490.7097251</v>
      </c>
      <c r="AB228" s="311">
        <f t="shared" si="129"/>
        <v>1769269218.5554721</v>
      </c>
      <c r="AC228" s="311">
        <f t="shared" si="129"/>
        <v>1788961717.1099546</v>
      </c>
      <c r="AD228" s="311">
        <f t="shared" si="129"/>
        <v>1808873399.0963597</v>
      </c>
      <c r="AE228" s="311">
        <f t="shared" si="129"/>
        <v>1829006704.0922098</v>
      </c>
      <c r="AF228" s="311">
        <f t="shared" si="129"/>
        <v>1849364098.8282588</v>
      </c>
      <c r="AG228" s="311">
        <f t="shared" si="129"/>
        <v>1869948077.4907153</v>
      </c>
      <c r="AH228" s="311">
        <f t="shared" si="129"/>
        <v>1890761162.0268314</v>
      </c>
      <c r="AI228" s="311">
        <f t="shared" si="129"/>
        <v>1911805902.4538901</v>
      </c>
      <c r="AJ228" s="311">
        <f t="shared" si="129"/>
        <v>1933084877.171634</v>
      </c>
      <c r="AK228" s="311">
        <f t="shared" si="129"/>
        <v>1954600693.2781699</v>
      </c>
      <c r="AL228" s="311">
        <f t="shared" si="129"/>
        <v>1976355986.8893914</v>
      </c>
      <c r="AM228" s="311">
        <f t="shared" si="129"/>
        <v>1998353423.4619544</v>
      </c>
      <c r="AN228" s="311">
        <f t="shared" si="129"/>
        <v>2020595698.119849</v>
      </c>
      <c r="AO228" s="311">
        <f t="shared" si="129"/>
        <v>2043085535.9846063</v>
      </c>
      <c r="AP228" s="311">
        <f t="shared" si="129"/>
        <v>2065825692.5091796</v>
      </c>
      <c r="AQ228" s="311">
        <f t="shared" si="129"/>
        <v>2088818953.815542</v>
      </c>
      <c r="AR228" s="311">
        <f t="shared" si="129"/>
        <v>2112068137.0360425</v>
      </c>
      <c r="AS228" s="311">
        <f t="shared" si="129"/>
        <v>2135576090.6585605</v>
      </c>
      <c r="AT228" s="311">
        <f t="shared" si="129"/>
        <v>2159345694.8755021</v>
      </c>
      <c r="AU228" s="311">
        <f t="shared" si="129"/>
        <v>2183379861.9366808</v>
      </c>
    </row>
    <row r="229" spans="1:47" x14ac:dyDescent="0.25">
      <c r="A229" s="227" t="s">
        <v>277</v>
      </c>
      <c r="B229" s="133" t="s">
        <v>215</v>
      </c>
      <c r="C229" s="514">
        <v>232273.5</v>
      </c>
      <c r="D229" s="514">
        <v>235525.41666666666</v>
      </c>
      <c r="E229" s="514">
        <v>238456.13888888888</v>
      </c>
      <c r="F229" s="514">
        <v>241043.25</v>
      </c>
      <c r="G229" s="514">
        <v>243967.73849829714</v>
      </c>
      <c r="H229" s="514">
        <v>247329.64512847239</v>
      </c>
      <c r="I229" s="514">
        <v>250634.97369981196</v>
      </c>
      <c r="J229" s="514">
        <v>254016.44318177583</v>
      </c>
      <c r="K229" s="514">
        <v>257194.85858901427</v>
      </c>
      <c r="L229" s="312">
        <f>K229*(1+$L233)</f>
        <v>260552.84950292122</v>
      </c>
      <c r="M229" s="312">
        <f>L229*(1+$L233)</f>
        <v>263954.68306220509</v>
      </c>
      <c r="N229" s="312">
        <f t="shared" si="129"/>
        <v>267400.93168579222</v>
      </c>
      <c r="O229" s="312">
        <f t="shared" si="129"/>
        <v>270892.17526623252</v>
      </c>
      <c r="P229" s="312">
        <f t="shared" si="129"/>
        <v>274429.00126727665</v>
      </c>
      <c r="Q229" s="312">
        <f t="shared" si="129"/>
        <v>278012.00482272735</v>
      </c>
      <c r="R229" s="312">
        <f t="shared" si="129"/>
        <v>281641.78883658105</v>
      </c>
      <c r="S229" s="312">
        <f t="shared" si="129"/>
        <v>285318.96408447745</v>
      </c>
      <c r="T229" s="312">
        <f t="shared" si="129"/>
        <v>289044.14931647317</v>
      </c>
      <c r="U229" s="312">
        <f t="shared" si="129"/>
        <v>292817.97136115743</v>
      </c>
      <c r="V229" s="312">
        <f t="shared" si="129"/>
        <v>296641.06523112732</v>
      </c>
      <c r="W229" s="312">
        <f t="shared" si="129"/>
        <v>300514.07422983967</v>
      </c>
      <c r="X229" s="312">
        <f t="shared" si="129"/>
        <v>304437.65005985845</v>
      </c>
      <c r="Y229" s="312">
        <f t="shared" si="129"/>
        <v>308412.4529325153</v>
      </c>
      <c r="Z229" s="312">
        <f t="shared" si="129"/>
        <v>312439.15167900175</v>
      </c>
      <c r="AA229" s="312">
        <f t="shared" si="129"/>
        <v>316518.42386291194</v>
      </c>
      <c r="AB229" s="312">
        <f t="shared" si="129"/>
        <v>320650.95589425485</v>
      </c>
      <c r="AC229" s="312">
        <f t="shared" si="129"/>
        <v>324837.4431449548</v>
      </c>
      <c r="AD229" s="312">
        <f t="shared" si="129"/>
        <v>329078.59006586031</v>
      </c>
      <c r="AE229" s="312">
        <f t="shared" si="129"/>
        <v>333375.11030528031</v>
      </c>
      <c r="AF229" s="312">
        <f t="shared" si="129"/>
        <v>337727.72682906827</v>
      </c>
      <c r="AG229" s="312">
        <f t="shared" si="129"/>
        <v>342137.17204227403</v>
      </c>
      <c r="AH229" s="312">
        <f t="shared" si="129"/>
        <v>346604.18791238382</v>
      </c>
      <c r="AI229" s="312">
        <f t="shared" si="129"/>
        <v>351129.52609416965</v>
      </c>
      <c r="AJ229" s="312">
        <f t="shared" si="129"/>
        <v>355713.9480561685</v>
      </c>
      <c r="AK229" s="312">
        <f t="shared" si="129"/>
        <v>360358.22520881298</v>
      </c>
      <c r="AL229" s="312">
        <f t="shared" si="129"/>
        <v>365063.13903423463</v>
      </c>
      <c r="AM229" s="312">
        <f t="shared" si="129"/>
        <v>369829.48121776251</v>
      </c>
      <c r="AN229" s="312">
        <f t="shared" si="129"/>
        <v>374658.05378113803</v>
      </c>
      <c r="AO229" s="312">
        <f t="shared" si="129"/>
        <v>379549.66921746952</v>
      </c>
      <c r="AP229" s="312">
        <f t="shared" si="129"/>
        <v>384505.15062794858</v>
      </c>
      <c r="AQ229" s="312">
        <f t="shared" si="129"/>
        <v>389525.33186035143</v>
      </c>
      <c r="AR229" s="312">
        <f t="shared" si="129"/>
        <v>394611.05764934869</v>
      </c>
      <c r="AS229" s="312">
        <f t="shared" si="129"/>
        <v>399763.18375864689</v>
      </c>
      <c r="AT229" s="312">
        <f t="shared" si="129"/>
        <v>404982.5771249861</v>
      </c>
      <c r="AU229" s="312">
        <f t="shared" si="129"/>
        <v>410270.11600401718</v>
      </c>
    </row>
    <row r="230" spans="1:47" x14ac:dyDescent="0.25">
      <c r="B230" s="313" t="s">
        <v>214</v>
      </c>
      <c r="C230" s="514">
        <v>118386.08333333333</v>
      </c>
      <c r="D230" s="514">
        <v>121023.79166666667</v>
      </c>
      <c r="E230" s="514">
        <v>123064.04166666667</v>
      </c>
      <c r="F230" s="514">
        <v>124910.875</v>
      </c>
      <c r="G230" s="514">
        <v>126857.26261592167</v>
      </c>
      <c r="H230" s="514">
        <v>128866.86307437088</v>
      </c>
      <c r="I230" s="514">
        <v>130882.69045071928</v>
      </c>
      <c r="J230" s="514">
        <v>132911.4404727708</v>
      </c>
      <c r="K230" s="514">
        <v>134923.3571428296</v>
      </c>
      <c r="L230" s="312">
        <f>K230*(1+$L234)</f>
        <v>137020.17806248771</v>
      </c>
      <c r="M230" s="312">
        <f t="shared" si="129"/>
        <v>139149.58531902789</v>
      </c>
      <c r="N230" s="312">
        <f t="shared" si="129"/>
        <v>141312.08533116308</v>
      </c>
      <c r="O230" s="312">
        <f t="shared" si="129"/>
        <v>143508.19238777319</v>
      </c>
      <c r="P230" s="312">
        <f t="shared" si="129"/>
        <v>145738.42877021409</v>
      </c>
      <c r="Q230" s="312">
        <f t="shared" si="129"/>
        <v>148003.32487652721</v>
      </c>
      <c r="R230" s="312">
        <f t="shared" si="129"/>
        <v>150303.41934757968</v>
      </c>
      <c r="S230" s="312">
        <f t="shared" si="129"/>
        <v>152639.25919516457</v>
      </c>
      <c r="T230" s="312">
        <f t="shared" si="129"/>
        <v>155011.39993209217</v>
      </c>
      <c r="U230" s="312">
        <f t="shared" si="129"/>
        <v>157420.40570430271</v>
      </c>
      <c r="V230" s="312">
        <f t="shared" si="129"/>
        <v>159866.84942503244</v>
      </c>
      <c r="W230" s="312">
        <f t="shared" si="129"/>
        <v>162351.31291106466</v>
      </c>
      <c r="X230" s="312">
        <f t="shared" si="129"/>
        <v>164874.38702109817</v>
      </c>
      <c r="Y230" s="312">
        <f t="shared" si="129"/>
        <v>167436.67179626631</v>
      </c>
      <c r="Z230" s="312">
        <f t="shared" si="129"/>
        <v>170038.77660283944</v>
      </c>
      <c r="AA230" s="312">
        <f t="shared" si="129"/>
        <v>172681.32027714539</v>
      </c>
      <c r="AB230" s="312">
        <f t="shared" si="129"/>
        <v>175364.93127274196</v>
      </c>
      <c r="AC230" s="312">
        <f t="shared" si="129"/>
        <v>178090.24780987672</v>
      </c>
      <c r="AD230" s="312">
        <f t="shared" si="129"/>
        <v>180857.91802726942</v>
      </c>
      <c r="AE230" s="312">
        <f t="shared" si="129"/>
        <v>183668.60013625328</v>
      </c>
      <c r="AF230" s="312">
        <f t="shared" si="129"/>
        <v>186522.96257731179</v>
      </c>
      <c r="AG230" s="312">
        <f t="shared" si="129"/>
        <v>189421.68417904817</v>
      </c>
      <c r="AH230" s="312">
        <f t="shared" si="129"/>
        <v>192365.45431962539</v>
      </c>
      <c r="AI230" s="312">
        <f t="shared" si="129"/>
        <v>195354.9730907151</v>
      </c>
      <c r="AJ230" s="312">
        <f t="shared" si="129"/>
        <v>198390.95146399431</v>
      </c>
      <c r="AK230" s="312">
        <f t="shared" si="129"/>
        <v>201474.11146022991</v>
      </c>
      <c r="AL230" s="312">
        <f t="shared" si="129"/>
        <v>204605.18632099053</v>
      </c>
      <c r="AM230" s="312">
        <f t="shared" si="129"/>
        <v>207784.92068302719</v>
      </c>
      <c r="AN230" s="312">
        <f t="shared" si="129"/>
        <v>211014.07075536385</v>
      </c>
      <c r="AO230" s="312">
        <f t="shared" si="129"/>
        <v>214293.40449914016</v>
      </c>
      <c r="AP230" s="312">
        <f t="shared" si="129"/>
        <v>217623.7018102491</v>
      </c>
      <c r="AQ230" s="312">
        <f t="shared" si="129"/>
        <v>221005.75470481289</v>
      </c>
      <c r="AR230" s="312">
        <f t="shared" si="129"/>
        <v>224440.36750754146</v>
      </c>
      <c r="AS230" s="312">
        <f t="shared" si="129"/>
        <v>227928.3570430181</v>
      </c>
      <c r="AT230" s="312">
        <f t="shared" si="129"/>
        <v>231470.55282995789</v>
      </c>
      <c r="AU230" s="312">
        <f t="shared" si="129"/>
        <v>235067.797278485</v>
      </c>
    </row>
    <row r="231" spans="1:47" x14ac:dyDescent="0.25">
      <c r="A231" s="314" t="s">
        <v>151</v>
      </c>
      <c r="B231" s="259" t="s">
        <v>272</v>
      </c>
      <c r="C231" s="315">
        <f>LN(K227/F227)/($K$226-$F$226)</f>
        <v>1.4261940328571227E-2</v>
      </c>
      <c r="D231" s="278">
        <f t="shared" ref="D231:K234" si="130">(D227-C227)/C227</f>
        <v>4.7570150731163448E-2</v>
      </c>
      <c r="E231" s="278">
        <f t="shared" si="130"/>
        <v>3.8057387698262425E-2</v>
      </c>
      <c r="F231" s="278">
        <f t="shared" si="130"/>
        <v>-7.8434652649317909E-3</v>
      </c>
      <c r="G231" s="278">
        <f t="shared" si="130"/>
        <v>8.4938496721897636E-4</v>
      </c>
      <c r="H231" s="278">
        <f t="shared" si="130"/>
        <v>1.9695360334695586E-2</v>
      </c>
      <c r="I231" s="278">
        <f t="shared" si="130"/>
        <v>1.6036268829457977E-2</v>
      </c>
      <c r="J231" s="278">
        <f t="shared" si="130"/>
        <v>1.7889556024433463E-2</v>
      </c>
      <c r="K231" s="278">
        <f>(K227-J227)/J227</f>
        <v>1.746708972142717E-2</v>
      </c>
      <c r="L231" s="320">
        <f>AVERAGE(G231:K231)</f>
        <v>1.4387531975446635E-2</v>
      </c>
    </row>
    <row r="232" spans="1:47" x14ac:dyDescent="0.25">
      <c r="A232" s="314" t="s">
        <v>152</v>
      </c>
      <c r="B232" s="259" t="s">
        <v>272</v>
      </c>
      <c r="C232" s="260">
        <f>LN(K228/F228)/($K$226-$F$226)</f>
        <v>1.1067982302146163E-2</v>
      </c>
      <c r="D232" s="278">
        <f t="shared" si="130"/>
        <v>4.8634444453294061E-2</v>
      </c>
      <c r="E232" s="278">
        <f t="shared" si="130"/>
        <v>5.4835409048312897E-2</v>
      </c>
      <c r="F232" s="278">
        <f t="shared" si="130"/>
        <v>3.6452553890375925E-3</v>
      </c>
      <c r="G232" s="278">
        <f t="shared" si="130"/>
        <v>1.192489895108857E-2</v>
      </c>
      <c r="H232" s="278">
        <f>(H228-G228)/G228</f>
        <v>1.1708954220122709E-2</v>
      </c>
      <c r="I232" s="278">
        <f>(I228-H228)/H228</f>
        <v>8.7063539569417758E-3</v>
      </c>
      <c r="J232" s="278">
        <f>(J228-I228)/I228</f>
        <v>1.091068278716119E-2</v>
      </c>
      <c r="K232" s="278">
        <f>(K228-J228)/J228</f>
        <v>1.240061395971582E-2</v>
      </c>
      <c r="L232" s="320">
        <f t="shared" ref="L232:L234" si="131">AVERAGE(G232:K232)</f>
        <v>1.1130300775006012E-2</v>
      </c>
    </row>
    <row r="233" spans="1:47" x14ac:dyDescent="0.25">
      <c r="A233" s="314" t="s">
        <v>151</v>
      </c>
      <c r="B233" s="259" t="s">
        <v>272</v>
      </c>
      <c r="C233" s="260">
        <f>LN(K229/F229)/($K$226-$F$226)</f>
        <v>1.2971524851874163E-2</v>
      </c>
      <c r="D233" s="278">
        <f t="shared" si="130"/>
        <v>1.4000377428620385E-2</v>
      </c>
      <c r="E233" s="278">
        <f t="shared" si="130"/>
        <v>1.2443337384559215E-2</v>
      </c>
      <c r="F233" s="278">
        <f t="shared" si="130"/>
        <v>1.0849421294691916E-2</v>
      </c>
      <c r="G233" s="278">
        <f t="shared" si="130"/>
        <v>1.2132629718098895E-2</v>
      </c>
      <c r="H233" s="278">
        <f t="shared" si="130"/>
        <v>1.3780127859810087E-2</v>
      </c>
      <c r="I233" s="278">
        <f>(I229-H229)/H229</f>
        <v>1.3364061431546798E-2</v>
      </c>
      <c r="J233" s="278">
        <f t="shared" si="130"/>
        <v>1.3491610656116525E-2</v>
      </c>
      <c r="K233" s="278">
        <f t="shared" si="130"/>
        <v>1.2512636455443737E-2</v>
      </c>
      <c r="L233" s="320">
        <f t="shared" si="131"/>
        <v>1.3056213224203209E-2</v>
      </c>
      <c r="M233" s="326"/>
    </row>
    <row r="234" spans="1:47" x14ac:dyDescent="0.25">
      <c r="A234" s="314" t="s">
        <v>152</v>
      </c>
      <c r="B234" s="259" t="s">
        <v>272</v>
      </c>
      <c r="C234" s="260">
        <f>LN(K230/F230)/($K$226-$F$226)</f>
        <v>1.5421281871360571E-2</v>
      </c>
      <c r="D234" s="278">
        <f>(D230-C230)/C230</f>
        <v>2.2280560848579555E-2</v>
      </c>
      <c r="E234" s="278">
        <f t="shared" si="130"/>
        <v>1.6858255487643442E-2</v>
      </c>
      <c r="F234" s="278">
        <f t="shared" si="130"/>
        <v>1.5007091497414754E-2</v>
      </c>
      <c r="G234" s="278">
        <f t="shared" si="130"/>
        <v>1.5582211043847658E-2</v>
      </c>
      <c r="H234" s="278">
        <f t="shared" si="130"/>
        <v>1.5841430100329013E-2</v>
      </c>
      <c r="I234" s="278">
        <f t="shared" si="130"/>
        <v>1.5642713171228825E-2</v>
      </c>
      <c r="J234" s="278">
        <f t="shared" si="130"/>
        <v>1.5500521994659011E-2</v>
      </c>
      <c r="K234" s="278">
        <f t="shared" si="130"/>
        <v>1.5137272328870527E-2</v>
      </c>
      <c r="L234" s="320">
        <f t="shared" si="131"/>
        <v>1.5540829727787007E-2</v>
      </c>
      <c r="M234" s="326"/>
    </row>
    <row r="239" spans="1:47" x14ac:dyDescent="0.25">
      <c r="B239" s="205" t="s">
        <v>275</v>
      </c>
    </row>
    <row r="240" spans="1:47" x14ac:dyDescent="0.25">
      <c r="B240" s="269" t="s">
        <v>231</v>
      </c>
      <c r="C240" s="327">
        <f>'[3]CTs + Demand - To be updated'!D5</f>
        <v>0.61309857220647757</v>
      </c>
    </row>
    <row r="241" spans="1:31" x14ac:dyDescent="0.25">
      <c r="B241" s="269" t="s">
        <v>267</v>
      </c>
      <c r="C241" s="327">
        <f>'[3]CTs + Demand - To be updated'!D13</f>
        <v>0.6325620189431912</v>
      </c>
    </row>
    <row r="242" spans="1:31" x14ac:dyDescent="0.25">
      <c r="D242" s="227" t="s">
        <v>280</v>
      </c>
      <c r="E242" s="227" t="s">
        <v>281</v>
      </c>
    </row>
    <row r="243" spans="1:31" x14ac:dyDescent="0.25">
      <c r="B243" s="227" t="s">
        <v>278</v>
      </c>
      <c r="C243" s="227" t="s">
        <v>13</v>
      </c>
      <c r="D243" s="316">
        <f>AA188/SUM($AA$187:$AA$188)</f>
        <v>0.64810830485524629</v>
      </c>
      <c r="E243" s="316">
        <f>AA197/SUM($AA$196:$AA$197)</f>
        <v>0.57085679749732521</v>
      </c>
    </row>
    <row r="244" spans="1:31" x14ac:dyDescent="0.25">
      <c r="B244" s="227" t="s">
        <v>279</v>
      </c>
      <c r="C244" s="227" t="s">
        <v>232</v>
      </c>
      <c r="D244" s="316">
        <f>AA184/SUM($AA$187:$AA$188)</f>
        <v>0.12952075768500301</v>
      </c>
      <c r="E244" s="316">
        <f>AA193/SUM($AA$196:$AA$197)</f>
        <v>0.2051124008326263</v>
      </c>
    </row>
    <row r="245" spans="1:31" x14ac:dyDescent="0.25">
      <c r="C245" s="227" t="s">
        <v>233</v>
      </c>
      <c r="D245" s="316">
        <f>AA185/SUM($AA$187:$AA$188)</f>
        <v>0.14556033831963638</v>
      </c>
      <c r="E245" s="316">
        <f>AA194/SUM($AA$196:$AA$197)</f>
        <v>0.12506476446957029</v>
      </c>
    </row>
    <row r="246" spans="1:31" x14ac:dyDescent="0.25">
      <c r="C246" s="227" t="s">
        <v>234</v>
      </c>
      <c r="D246" s="316">
        <f>AA186/SUM($AA$187:$AA$188)</f>
        <v>7.6810599140114372E-2</v>
      </c>
      <c r="E246" s="316">
        <f>AA195/SUM($AA$196:$AA$197)</f>
        <v>9.8966037200478155E-2</v>
      </c>
    </row>
    <row r="248" spans="1:31" x14ac:dyDescent="0.25">
      <c r="B248" s="227" t="s">
        <v>812</v>
      </c>
    </row>
    <row r="249" spans="1:31" x14ac:dyDescent="0.25">
      <c r="B249" s="1" t="s">
        <v>813</v>
      </c>
    </row>
    <row r="250" spans="1:31" x14ac:dyDescent="0.25">
      <c r="C250">
        <v>2021</v>
      </c>
      <c r="D250">
        <v>2022</v>
      </c>
      <c r="E250">
        <v>2023</v>
      </c>
      <c r="F250">
        <v>2024</v>
      </c>
      <c r="G250">
        <v>2025</v>
      </c>
      <c r="H250">
        <v>2026</v>
      </c>
      <c r="I250">
        <v>2027</v>
      </c>
      <c r="J250">
        <v>2028</v>
      </c>
      <c r="K250">
        <v>2029</v>
      </c>
      <c r="L250">
        <v>2030</v>
      </c>
      <c r="M250">
        <v>2031</v>
      </c>
      <c r="N250">
        <v>2032</v>
      </c>
      <c r="O250">
        <v>2033</v>
      </c>
      <c r="P250">
        <v>2034</v>
      </c>
      <c r="Q250">
        <v>2035</v>
      </c>
      <c r="R250">
        <v>2036</v>
      </c>
      <c r="S250">
        <v>2037</v>
      </c>
      <c r="T250">
        <v>2038</v>
      </c>
      <c r="U250">
        <v>2039</v>
      </c>
      <c r="V250">
        <v>2040</v>
      </c>
      <c r="W250">
        <v>2041</v>
      </c>
      <c r="X250">
        <v>2042</v>
      </c>
      <c r="Y250">
        <v>2043</v>
      </c>
      <c r="Z250">
        <v>2044</v>
      </c>
      <c r="AA250">
        <v>2045</v>
      </c>
      <c r="AB250">
        <v>2046</v>
      </c>
      <c r="AC250">
        <v>2047</v>
      </c>
    </row>
    <row r="251" spans="1:31" x14ac:dyDescent="0.25">
      <c r="B251" s="1" t="s">
        <v>231</v>
      </c>
      <c r="C251"/>
      <c r="D251"/>
      <c r="E251"/>
      <c r="F251"/>
      <c r="G251"/>
      <c r="H251"/>
      <c r="I251"/>
      <c r="J251"/>
      <c r="K251"/>
      <c r="L251"/>
      <c r="M251"/>
      <c r="N251"/>
      <c r="O251"/>
      <c r="P251"/>
      <c r="Q251"/>
      <c r="R251"/>
      <c r="S251"/>
      <c r="T251"/>
      <c r="U251"/>
      <c r="V251"/>
      <c r="W251"/>
      <c r="X251"/>
      <c r="Y251"/>
      <c r="Z251"/>
      <c r="AA251"/>
      <c r="AB251"/>
      <c r="AC251"/>
      <c r="AD251" s="227" t="s">
        <v>109</v>
      </c>
      <c r="AE251" s="227" t="s">
        <v>120</v>
      </c>
    </row>
    <row r="252" spans="1:31" x14ac:dyDescent="0.25">
      <c r="A252" s="227" t="s">
        <v>471</v>
      </c>
      <c r="B252" t="s">
        <v>814</v>
      </c>
      <c r="C252" s="515">
        <v>494.7399106430758</v>
      </c>
      <c r="D252" s="515">
        <v>568.47256341829063</v>
      </c>
      <c r="E252" s="515">
        <v>575.1300285382315</v>
      </c>
      <c r="F252" s="515">
        <v>542.87551477337354</v>
      </c>
      <c r="G252" s="515">
        <v>552.81348714452395</v>
      </c>
      <c r="H252" s="515">
        <v>561.75950738088522</v>
      </c>
      <c r="I252" s="515">
        <v>571.52063274988734</v>
      </c>
      <c r="J252" s="515">
        <v>577.08845311647156</v>
      </c>
      <c r="K252" s="515">
        <v>588.76159958396158</v>
      </c>
      <c r="L252" s="515">
        <v>603.22200210582048</v>
      </c>
      <c r="M252" s="515">
        <v>616.42662613482037</v>
      </c>
      <c r="N252" s="515">
        <v>624.84905728923707</v>
      </c>
      <c r="O252" s="515">
        <v>638.56104169876835</v>
      </c>
      <c r="P252" s="515">
        <v>649.66576885029951</v>
      </c>
      <c r="Q252" s="515">
        <v>667.51855700105659</v>
      </c>
      <c r="R252" s="515">
        <v>691.31846331720976</v>
      </c>
      <c r="S252" s="515">
        <v>705.15229360670378</v>
      </c>
      <c r="T252" s="515">
        <v>725.69898762715445</v>
      </c>
      <c r="U252" s="515">
        <v>748.36169588735027</v>
      </c>
      <c r="V252" s="515">
        <v>765.89650990643906</v>
      </c>
      <c r="W252" s="515">
        <v>794.61053452808517</v>
      </c>
      <c r="X252" s="515">
        <v>819.85262948540117</v>
      </c>
      <c r="Y252" s="515">
        <v>841.6822339811871</v>
      </c>
      <c r="Z252" s="515">
        <v>860.96039839401317</v>
      </c>
      <c r="AA252" s="515">
        <v>895.71768727313213</v>
      </c>
      <c r="AB252" s="515">
        <v>918.75021936488952</v>
      </c>
      <c r="AC252" s="515">
        <v>952.77085784876101</v>
      </c>
    </row>
    <row r="253" spans="1:31" x14ac:dyDescent="0.25">
      <c r="B253" t="s">
        <v>815</v>
      </c>
      <c r="C253" s="515">
        <v>518.34426103231317</v>
      </c>
      <c r="D253" s="515">
        <v>506.98952168692733</v>
      </c>
      <c r="E253" s="515">
        <v>499.01478646673178</v>
      </c>
      <c r="F253" s="515">
        <v>466.45772121181818</v>
      </c>
      <c r="G253" s="515">
        <v>466.75004182964824</v>
      </c>
      <c r="H253" s="515">
        <v>462.21487080410486</v>
      </c>
      <c r="I253" s="515">
        <v>456.69383503254971</v>
      </c>
      <c r="J253" s="515">
        <v>446.36030274485762</v>
      </c>
      <c r="K253" s="515">
        <v>453.80453942928824</v>
      </c>
      <c r="L253" s="515">
        <v>460.1999523619769</v>
      </c>
      <c r="M253" s="515">
        <v>464.73879216345028</v>
      </c>
      <c r="N253" s="515">
        <v>467.43021732340719</v>
      </c>
      <c r="O253" s="515">
        <v>471.23716291780789</v>
      </c>
      <c r="P253" s="515">
        <v>475.47984560535696</v>
      </c>
      <c r="Q253" s="515">
        <v>482.74483501157647</v>
      </c>
      <c r="R253" s="515">
        <v>492.13171760983522</v>
      </c>
      <c r="S253" s="515">
        <v>495.16735982910382</v>
      </c>
      <c r="T253" s="515">
        <v>501.9879494127515</v>
      </c>
      <c r="U253" s="515">
        <v>510.22280525059637</v>
      </c>
      <c r="V253" s="515">
        <v>515.24194468924293</v>
      </c>
      <c r="W253" s="515">
        <v>527.27647300779495</v>
      </c>
      <c r="X253" s="515">
        <v>538.15521915350052</v>
      </c>
      <c r="Y253" s="515">
        <v>548.31903667624795</v>
      </c>
      <c r="Z253" s="515">
        <v>559.23201873049425</v>
      </c>
      <c r="AA253" s="515">
        <v>579.86624676996405</v>
      </c>
      <c r="AB253" s="515">
        <v>572.20742490965097</v>
      </c>
      <c r="AC253" s="515">
        <v>593.19274517837744</v>
      </c>
    </row>
    <row r="254" spans="1:31" x14ac:dyDescent="0.25">
      <c r="B254" t="s">
        <v>816</v>
      </c>
      <c r="C254" s="516">
        <v>148.84994637128017</v>
      </c>
      <c r="D254" s="516">
        <v>150.10833441889147</v>
      </c>
      <c r="E254" s="516">
        <v>150.35884274243102</v>
      </c>
      <c r="F254" s="516">
        <v>140.32136218956194</v>
      </c>
      <c r="G254" s="516">
        <v>141.05702151971209</v>
      </c>
      <c r="H254" s="516">
        <v>141.59290357956422</v>
      </c>
      <c r="I254" s="516">
        <v>142.12469552171098</v>
      </c>
      <c r="J254" s="516">
        <v>141.40987389757231</v>
      </c>
      <c r="K254" s="515">
        <f>(K$253*$AD254)+(K$257*$AE254)</f>
        <v>143.75315357042825</v>
      </c>
      <c r="L254" s="515">
        <f t="shared" ref="L254:AC256" si="132">(L$253*$AD254)+(L$257*$AE254)</f>
        <v>145.76006853253969</v>
      </c>
      <c r="M254" s="515">
        <f t="shared" si="132"/>
        <v>147.17716078250754</v>
      </c>
      <c r="N254" s="515">
        <f t="shared" si="132"/>
        <v>148.0149221310171</v>
      </c>
      <c r="O254" s="515">
        <f t="shared" si="132"/>
        <v>149.18931907405641</v>
      </c>
      <c r="P254" s="515">
        <f t="shared" si="132"/>
        <v>150.51065373782134</v>
      </c>
      <c r="Q254" s="515">
        <f t="shared" si="132"/>
        <v>152.78292494364072</v>
      </c>
      <c r="R254" s="515">
        <f t="shared" si="132"/>
        <v>155.71852730714369</v>
      </c>
      <c r="S254" s="515">
        <f t="shared" si="132"/>
        <v>156.66476417280404</v>
      </c>
      <c r="T254" s="515">
        <f t="shared" si="132"/>
        <v>158.7887355891784</v>
      </c>
      <c r="U254" s="515">
        <f t="shared" si="132"/>
        <v>161.36081691749001</v>
      </c>
      <c r="V254" s="515">
        <f t="shared" si="132"/>
        <v>162.9116027375816</v>
      </c>
      <c r="W254" s="515">
        <f t="shared" si="132"/>
        <v>166.69980792256106</v>
      </c>
      <c r="X254" s="515">
        <f t="shared" si="132"/>
        <v>170.09970690814274</v>
      </c>
      <c r="Y254" s="515">
        <f t="shared" si="132"/>
        <v>173.26723029228251</v>
      </c>
      <c r="Z254" s="515">
        <f t="shared" si="132"/>
        <v>176.66661227747247</v>
      </c>
      <c r="AA254" s="515">
        <f t="shared" si="132"/>
        <v>183.11818556185918</v>
      </c>
      <c r="AB254" s="515">
        <f t="shared" si="132"/>
        <v>180.72626790831788</v>
      </c>
      <c r="AC254" s="515">
        <f t="shared" si="132"/>
        <v>187.29527819275586</v>
      </c>
      <c r="AD254" s="517">
        <v>0.31260500771419064</v>
      </c>
      <c r="AE254" s="517">
        <v>1.1853375793529632E-2</v>
      </c>
    </row>
    <row r="255" spans="1:31" x14ac:dyDescent="0.25">
      <c r="B255" t="s">
        <v>817</v>
      </c>
      <c r="C255" s="516">
        <v>335.22904403880023</v>
      </c>
      <c r="D255" s="516">
        <v>324.0368101049595</v>
      </c>
      <c r="E255" s="516">
        <v>316.09264706053222</v>
      </c>
      <c r="F255" s="516">
        <v>296.81673102418347</v>
      </c>
      <c r="G255" s="516">
        <v>295.34605460541684</v>
      </c>
      <c r="H255" s="516">
        <v>289.56864579867954</v>
      </c>
      <c r="I255" s="516">
        <v>282.78553908715827</v>
      </c>
      <c r="J255" s="516">
        <v>273.1072123584338</v>
      </c>
      <c r="K255" s="515">
        <f>(K$253*$AD255)+(K$257*$AE255)</f>
        <v>277.41609845221058</v>
      </c>
      <c r="L255" s="515">
        <f t="shared" si="132"/>
        <v>281.01666108244802</v>
      </c>
      <c r="M255" s="515">
        <f t="shared" si="132"/>
        <v>283.45443890681565</v>
      </c>
      <c r="N255" s="515">
        <f t="shared" si="132"/>
        <v>284.85861381919625</v>
      </c>
      <c r="O255" s="515">
        <f t="shared" si="132"/>
        <v>286.67231468927224</v>
      </c>
      <c r="P255" s="515">
        <f t="shared" si="132"/>
        <v>288.89741541995119</v>
      </c>
      <c r="Q255" s="515">
        <f t="shared" si="132"/>
        <v>292.86508423966046</v>
      </c>
      <c r="R255" s="515">
        <f t="shared" si="132"/>
        <v>297.98616439530741</v>
      </c>
      <c r="S255" s="515">
        <f t="shared" si="132"/>
        <v>299.59159300388774</v>
      </c>
      <c r="T255" s="515">
        <f t="shared" si="132"/>
        <v>303.16506751171846</v>
      </c>
      <c r="U255" s="515">
        <f t="shared" si="132"/>
        <v>307.60486051856179</v>
      </c>
      <c r="V255" s="515">
        <f t="shared" si="132"/>
        <v>310.03582594355333</v>
      </c>
      <c r="W255" s="515">
        <f t="shared" si="132"/>
        <v>317.0017392080843</v>
      </c>
      <c r="X255" s="515">
        <f t="shared" si="132"/>
        <v>322.89991077267257</v>
      </c>
      <c r="Y255" s="515">
        <f t="shared" si="132"/>
        <v>328.26489363996762</v>
      </c>
      <c r="Z255" s="515">
        <f t="shared" si="132"/>
        <v>333.99900910556869</v>
      </c>
      <c r="AA255" s="515">
        <f t="shared" si="132"/>
        <v>345.2323483588861</v>
      </c>
      <c r="AB255" s="515">
        <f t="shared" si="132"/>
        <v>341.10710711350492</v>
      </c>
      <c r="AC255" s="515">
        <f t="shared" si="132"/>
        <v>352.65634684179702</v>
      </c>
      <c r="AD255" s="517">
        <v>0.54344823853070368</v>
      </c>
      <c r="AE255" s="517">
        <v>0.19298464819117528</v>
      </c>
    </row>
    <row r="256" spans="1:31" x14ac:dyDescent="0.25">
      <c r="B256" t="s">
        <v>818</v>
      </c>
      <c r="C256" s="516">
        <v>184.49865059949363</v>
      </c>
      <c r="D256" s="516">
        <v>192.04536846778399</v>
      </c>
      <c r="E256" s="516">
        <v>197.12029821143483</v>
      </c>
      <c r="F256" s="516">
        <v>191.65224628759313</v>
      </c>
      <c r="G256" s="516">
        <v>192.63104176480891</v>
      </c>
      <c r="H256" s="516">
        <v>191.77308226708979</v>
      </c>
      <c r="I256" s="516">
        <v>191.00865798207488</v>
      </c>
      <c r="J256" s="516">
        <v>190.06042375324535</v>
      </c>
      <c r="K256" s="515">
        <f>(K$253*$AD256)+(K$257*$AE256)</f>
        <v>192.2170010340389</v>
      </c>
      <c r="L256" s="515">
        <f t="shared" si="132"/>
        <v>193.65258756561485</v>
      </c>
      <c r="M256" s="515">
        <f t="shared" si="132"/>
        <v>194.18708078782595</v>
      </c>
      <c r="N256" s="515">
        <f t="shared" si="132"/>
        <v>194.33356449718818</v>
      </c>
      <c r="O256" s="515">
        <f t="shared" si="132"/>
        <v>193.83014644139791</v>
      </c>
      <c r="P256" s="515">
        <f t="shared" si="132"/>
        <v>194.10885947325713</v>
      </c>
      <c r="Q256" s="515">
        <f t="shared" si="132"/>
        <v>195.23507298352015</v>
      </c>
      <c r="R256" s="515">
        <f t="shared" si="132"/>
        <v>196.66784776229687</v>
      </c>
      <c r="S256" s="515">
        <f t="shared" si="132"/>
        <v>196.92234610732925</v>
      </c>
      <c r="T256" s="515">
        <f t="shared" si="132"/>
        <v>197.3554717348112</v>
      </c>
      <c r="U256" s="515">
        <f t="shared" si="132"/>
        <v>198.39488996902475</v>
      </c>
      <c r="V256" s="515">
        <f t="shared" si="132"/>
        <v>197.89496903120573</v>
      </c>
      <c r="W256" s="515">
        <f t="shared" si="132"/>
        <v>201.38161681739109</v>
      </c>
      <c r="X256" s="515">
        <f t="shared" si="132"/>
        <v>202.89045319748621</v>
      </c>
      <c r="Y256" s="515">
        <f t="shared" si="132"/>
        <v>203.70032160442915</v>
      </c>
      <c r="Z256" s="515">
        <f t="shared" si="132"/>
        <v>204.46145883808941</v>
      </c>
      <c r="AA256" s="515">
        <f t="shared" si="132"/>
        <v>207.51287765227596</v>
      </c>
      <c r="AB256" s="515">
        <f t="shared" si="132"/>
        <v>206.56258744603767</v>
      </c>
      <c r="AC256" s="515">
        <f t="shared" si="132"/>
        <v>210.17999921679831</v>
      </c>
      <c r="AD256" s="517">
        <v>0.14394675375510571</v>
      </c>
      <c r="AE256" s="517">
        <v>0.79516197601529504</v>
      </c>
    </row>
    <row r="257" spans="1:31" x14ac:dyDescent="0.25">
      <c r="B257" t="s">
        <v>819</v>
      </c>
      <c r="C257" s="515">
        <v>150.2333799772608</v>
      </c>
      <c r="D257" s="515">
        <v>159.20099130470766</v>
      </c>
      <c r="E257" s="515">
        <v>164.55700154766635</v>
      </c>
      <c r="F257" s="515">
        <v>162.33261828952044</v>
      </c>
      <c r="G257" s="515">
        <v>162.28407606028955</v>
      </c>
      <c r="H257" s="515">
        <v>160.71976084122869</v>
      </c>
      <c r="I257" s="515">
        <v>159.22505755839435</v>
      </c>
      <c r="J257" s="515">
        <v>158.21720726439383</v>
      </c>
      <c r="K257" s="515">
        <v>159.58171362738952</v>
      </c>
      <c r="L257" s="515">
        <v>160.2293648186257</v>
      </c>
      <c r="M257" s="515">
        <v>160.07988831369883</v>
      </c>
      <c r="N257" s="515">
        <v>159.77688312399428</v>
      </c>
      <c r="O257" s="515">
        <v>158.4546172869187</v>
      </c>
      <c r="P257" s="515">
        <v>158.03708302567267</v>
      </c>
      <c r="Q257" s="515">
        <v>158.13824715524487</v>
      </c>
      <c r="R257" s="515">
        <v>158.24082185491275</v>
      </c>
      <c r="S257" s="515">
        <v>158.01134345491718</v>
      </c>
      <c r="T257" s="515">
        <v>157.32132542295656</v>
      </c>
      <c r="U257" s="515">
        <v>157.13776215448019</v>
      </c>
      <c r="V257" s="515">
        <v>155.60045302309771</v>
      </c>
      <c r="W257" s="515">
        <v>157.80669094024148</v>
      </c>
      <c r="X257" s="515">
        <v>157.73485172480099</v>
      </c>
      <c r="Y257" s="515">
        <v>156.91340886043136</v>
      </c>
      <c r="Z257" s="515">
        <v>155.89506149063629</v>
      </c>
      <c r="AA257" s="515">
        <v>155.99716480305719</v>
      </c>
      <c r="AB257" s="515">
        <v>156.1885375582095</v>
      </c>
      <c r="AC257" s="515">
        <v>156.93887907297375</v>
      </c>
    </row>
    <row r="258" spans="1:31" x14ac:dyDescent="0.25">
      <c r="B258"/>
      <c r="C258" s="515"/>
      <c r="D258" s="515"/>
      <c r="E258" s="515"/>
      <c r="F258" s="515"/>
      <c r="G258" s="515"/>
      <c r="H258" s="515"/>
      <c r="I258" s="515"/>
      <c r="J258" s="515"/>
      <c r="K258" s="515"/>
      <c r="L258" s="515"/>
      <c r="M258" s="515"/>
      <c r="N258" s="515"/>
      <c r="O258" s="515"/>
      <c r="P258" s="515"/>
      <c r="Q258" s="515"/>
      <c r="R258" s="515"/>
      <c r="S258" s="515"/>
      <c r="T258" s="515"/>
      <c r="U258" s="515"/>
      <c r="V258" s="515"/>
      <c r="W258" s="515"/>
      <c r="X258" s="515"/>
      <c r="Y258" s="515"/>
      <c r="Z258" s="515"/>
      <c r="AA258" s="515"/>
      <c r="AB258" s="515"/>
      <c r="AC258" s="515"/>
    </row>
    <row r="259" spans="1:31" x14ac:dyDescent="0.25">
      <c r="A259" s="227" t="s">
        <v>472</v>
      </c>
      <c r="B259" t="s">
        <v>820</v>
      </c>
      <c r="C259" s="515">
        <v>659.2265010302275</v>
      </c>
      <c r="D259" s="515">
        <v>659.49949263127576</v>
      </c>
      <c r="E259" s="515">
        <v>652.91607617001785</v>
      </c>
      <c r="F259" s="515">
        <v>652.16314552452502</v>
      </c>
      <c r="G259" s="515">
        <v>664.46216781699638</v>
      </c>
      <c r="H259" s="515">
        <v>678.0983327015864</v>
      </c>
      <c r="I259" s="515">
        <v>701.42419858001779</v>
      </c>
      <c r="J259" s="515">
        <v>709.5887559133688</v>
      </c>
      <c r="K259" s="515">
        <v>702.91094712961944</v>
      </c>
      <c r="L259" s="515">
        <v>701.22510594200025</v>
      </c>
      <c r="M259" s="515">
        <v>701.08439807122159</v>
      </c>
      <c r="N259" s="515">
        <v>705.9776608476011</v>
      </c>
      <c r="O259" s="515">
        <v>715.11223385523613</v>
      </c>
      <c r="P259" s="515">
        <v>719.972121113659</v>
      </c>
      <c r="Q259" s="515">
        <v>728.93071307115588</v>
      </c>
      <c r="R259" s="515">
        <v>735.93910867319983</v>
      </c>
      <c r="S259" s="515">
        <v>750.4914744846385</v>
      </c>
      <c r="T259" s="515">
        <v>773.87182614309279</v>
      </c>
      <c r="U259" s="515">
        <v>783.28426306837457</v>
      </c>
      <c r="V259" s="515">
        <v>797.0089619034685</v>
      </c>
      <c r="W259" s="515">
        <v>809.71713057863212</v>
      </c>
      <c r="X259" s="515">
        <v>824.52747182548649</v>
      </c>
      <c r="Y259" s="515">
        <v>844.75510379603929</v>
      </c>
      <c r="Z259" s="515">
        <v>877.344978050225</v>
      </c>
      <c r="AA259" s="515">
        <v>894.94328419740611</v>
      </c>
      <c r="AB259" s="515">
        <v>905.00315389747345</v>
      </c>
      <c r="AC259" s="515">
        <v>921.28596768646526</v>
      </c>
    </row>
    <row r="260" spans="1:31" x14ac:dyDescent="0.25">
      <c r="B260" t="s">
        <v>821</v>
      </c>
      <c r="C260" s="515">
        <v>360.13852512520111</v>
      </c>
      <c r="D260" s="515">
        <v>375.91143982159497</v>
      </c>
      <c r="E260" s="515">
        <v>367.26046955994616</v>
      </c>
      <c r="F260" s="515">
        <v>364.1604066752389</v>
      </c>
      <c r="G260" s="515">
        <v>363.80422077844253</v>
      </c>
      <c r="H260" s="515">
        <v>363.16464337395303</v>
      </c>
      <c r="I260" s="515">
        <v>364.92798554203364</v>
      </c>
      <c r="J260" s="515">
        <v>359.62765291998699</v>
      </c>
      <c r="K260" s="515">
        <v>362.30047192494629</v>
      </c>
      <c r="L260" s="515">
        <v>364.34734010073907</v>
      </c>
      <c r="M260" s="515">
        <v>366.34769522959311</v>
      </c>
      <c r="N260" s="515">
        <v>367.43588141735694</v>
      </c>
      <c r="O260" s="515">
        <v>377.00156377450401</v>
      </c>
      <c r="P260" s="515">
        <v>380.94565524415583</v>
      </c>
      <c r="Q260" s="515">
        <v>384.62477759968937</v>
      </c>
      <c r="R260" s="515">
        <v>387.74679708890653</v>
      </c>
      <c r="S260" s="515">
        <v>391.94051442581616</v>
      </c>
      <c r="T260" s="515">
        <v>399.83960266166685</v>
      </c>
      <c r="U260" s="515">
        <v>403.3643950515401</v>
      </c>
      <c r="V260" s="515">
        <v>406.51579947965121</v>
      </c>
      <c r="W260" s="515">
        <v>417.94841070957841</v>
      </c>
      <c r="X260" s="515">
        <v>427.47458031839193</v>
      </c>
      <c r="Y260" s="515">
        <v>440.22606705990501</v>
      </c>
      <c r="Z260" s="515">
        <v>456.19040646412208</v>
      </c>
      <c r="AA260" s="515">
        <v>454.72181007654535</v>
      </c>
      <c r="AB260" s="515">
        <v>463.19380699194141</v>
      </c>
      <c r="AC260" s="515">
        <v>479.9929321242758</v>
      </c>
    </row>
    <row r="261" spans="1:31" x14ac:dyDescent="0.25">
      <c r="B261" t="s">
        <v>822</v>
      </c>
      <c r="C261" s="516">
        <v>103.31357884662415</v>
      </c>
      <c r="D261" s="516">
        <v>111.09947482243452</v>
      </c>
      <c r="E261" s="516">
        <v>110.45677346062917</v>
      </c>
      <c r="F261" s="516">
        <v>109.25814716741365</v>
      </c>
      <c r="G261" s="516">
        <v>109.65980162216381</v>
      </c>
      <c r="H261" s="516">
        <v>110.95226633693665</v>
      </c>
      <c r="I261" s="516">
        <v>113.24587760310634</v>
      </c>
      <c r="J261" s="516">
        <v>113.59860295916866</v>
      </c>
      <c r="K261" s="515">
        <f>(K$260*$AD261)+(K$264*$AE261)</f>
        <v>114.44034941340401</v>
      </c>
      <c r="L261" s="515">
        <f t="shared" ref="L261:AC263" si="133">(L$260*$AD261)+(L$264*$AE261)</f>
        <v>115.08222345608388</v>
      </c>
      <c r="M261" s="515">
        <f t="shared" si="133"/>
        <v>115.7055983930337</v>
      </c>
      <c r="N261" s="515">
        <f t="shared" si="133"/>
        <v>116.04240595260035</v>
      </c>
      <c r="O261" s="515">
        <f t="shared" si="133"/>
        <v>119.0277075914573</v>
      </c>
      <c r="P261" s="515">
        <f t="shared" si="133"/>
        <v>120.25793895093017</v>
      </c>
      <c r="Q261" s="515">
        <f t="shared" si="133"/>
        <v>121.40736864053702</v>
      </c>
      <c r="R261" s="515">
        <f t="shared" si="133"/>
        <v>122.38222957579545</v>
      </c>
      <c r="S261" s="515">
        <f t="shared" si="133"/>
        <v>123.69188038834436</v>
      </c>
      <c r="T261" s="515">
        <f t="shared" si="133"/>
        <v>126.15844212022074</v>
      </c>
      <c r="U261" s="515">
        <f t="shared" si="133"/>
        <v>127.25904299084576</v>
      </c>
      <c r="V261" s="515">
        <f t="shared" si="133"/>
        <v>128.23539514851464</v>
      </c>
      <c r="W261" s="515">
        <f t="shared" si="133"/>
        <v>131.81973552709326</v>
      </c>
      <c r="X261" s="515">
        <f t="shared" si="133"/>
        <v>134.79658594180486</v>
      </c>
      <c r="Y261" s="515">
        <f t="shared" si="133"/>
        <v>138.77828734501759</v>
      </c>
      <c r="Z261" s="515">
        <f t="shared" si="133"/>
        <v>143.76277330183993</v>
      </c>
      <c r="AA261" s="515">
        <f t="shared" si="133"/>
        <v>143.30585787709751</v>
      </c>
      <c r="AB261" s="515">
        <f t="shared" si="133"/>
        <v>145.95436232038847</v>
      </c>
      <c r="AC261" s="515">
        <f t="shared" si="133"/>
        <v>151.20906035018947</v>
      </c>
      <c r="AD261" s="517">
        <v>0.31260500771419064</v>
      </c>
      <c r="AE261" s="517">
        <v>1.1853375793529632E-2</v>
      </c>
    </row>
    <row r="262" spans="1:31" x14ac:dyDescent="0.25">
      <c r="B262" t="s">
        <v>823</v>
      </c>
      <c r="C262" s="516">
        <v>231.09160353232863</v>
      </c>
      <c r="D262" s="516">
        <v>236.5574623114812</v>
      </c>
      <c r="E262" s="516">
        <v>229.04083153100024</v>
      </c>
      <c r="F262" s="516">
        <v>226.63263805178414</v>
      </c>
      <c r="G262" s="516">
        <v>225.09881497825484</v>
      </c>
      <c r="H262" s="516">
        <v>222.34907661530306</v>
      </c>
      <c r="I262" s="516">
        <v>220.56871381540518</v>
      </c>
      <c r="J262" s="516">
        <v>214.60495477608279</v>
      </c>
      <c r="K262" s="515">
        <f t="shared" ref="K262:Z263" si="134">(K$260*$AD262)+(K$264*$AE262)</f>
        <v>216.15859601538227</v>
      </c>
      <c r="L262" s="515">
        <f t="shared" si="134"/>
        <v>217.30373330208889</v>
      </c>
      <c r="M262" s="515">
        <f t="shared" si="134"/>
        <v>218.35913845120754</v>
      </c>
      <c r="N262" s="515">
        <f t="shared" si="134"/>
        <v>218.89572755691526</v>
      </c>
      <c r="O262" s="515">
        <f t="shared" si="134"/>
        <v>224.01312478404708</v>
      </c>
      <c r="P262" s="515">
        <f t="shared" si="134"/>
        <v>226.11239032683721</v>
      </c>
      <c r="Q262" s="515">
        <f t="shared" si="134"/>
        <v>228.10069302651567</v>
      </c>
      <c r="R262" s="515">
        <f t="shared" si="134"/>
        <v>229.77947263812138</v>
      </c>
      <c r="S262" s="515">
        <f t="shared" si="134"/>
        <v>232.03694863945799</v>
      </c>
      <c r="T262" s="515">
        <f t="shared" si="134"/>
        <v>236.28520143363005</v>
      </c>
      <c r="U262" s="515">
        <f t="shared" si="134"/>
        <v>238.18011756715947</v>
      </c>
      <c r="V262" s="515">
        <f t="shared" si="134"/>
        <v>239.74958977318337</v>
      </c>
      <c r="W262" s="515">
        <f t="shared" si="134"/>
        <v>246.13273990255428</v>
      </c>
      <c r="X262" s="515">
        <f t="shared" si="134"/>
        <v>251.29217056930554</v>
      </c>
      <c r="Y262" s="515">
        <f t="shared" si="134"/>
        <v>258.14905021602488</v>
      </c>
      <c r="Z262" s="515">
        <f t="shared" si="134"/>
        <v>266.72639959268952</v>
      </c>
      <c r="AA262" s="515">
        <f t="shared" si="133"/>
        <v>265.96370722806961</v>
      </c>
      <c r="AB262" s="515">
        <f t="shared" si="133"/>
        <v>270.56968407696769</v>
      </c>
      <c r="AC262" s="515">
        <f t="shared" si="133"/>
        <v>279.75135848240188</v>
      </c>
      <c r="AD262" s="517">
        <v>0.54344823853070368</v>
      </c>
      <c r="AE262" s="517">
        <v>0.19298464819117528</v>
      </c>
    </row>
    <row r="263" spans="1:31" x14ac:dyDescent="0.25">
      <c r="B263" t="s">
        <v>824</v>
      </c>
      <c r="C263" s="516">
        <v>122.14749564119504</v>
      </c>
      <c r="D263" s="516">
        <v>129.16677212221822</v>
      </c>
      <c r="E263" s="516">
        <v>131.30971799447968</v>
      </c>
      <c r="F263" s="516">
        <v>130.25083865077463</v>
      </c>
      <c r="G263" s="516">
        <v>130.55868625070812</v>
      </c>
      <c r="H263" s="516">
        <v>130.47678158208947</v>
      </c>
      <c r="I263" s="516">
        <v>131.01396787090243</v>
      </c>
      <c r="J263" s="516">
        <v>130.73738486567603</v>
      </c>
      <c r="K263" s="515">
        <f t="shared" si="134"/>
        <v>131.53870478736357</v>
      </c>
      <c r="L263" s="515">
        <f t="shared" si="133"/>
        <v>131.96836986657289</v>
      </c>
      <c r="M263" s="515">
        <f t="shared" si="133"/>
        <v>132.12576437795406</v>
      </c>
      <c r="N263" s="515">
        <f t="shared" si="133"/>
        <v>132.05667763495063</v>
      </c>
      <c r="O263" s="515">
        <f t="shared" si="133"/>
        <v>133.09964844135018</v>
      </c>
      <c r="P263" s="515">
        <f t="shared" si="133"/>
        <v>133.48549932674203</v>
      </c>
      <c r="Q263" s="515">
        <f t="shared" si="133"/>
        <v>133.96932065279384</v>
      </c>
      <c r="R263" s="515">
        <f t="shared" si="133"/>
        <v>134.34506849399207</v>
      </c>
      <c r="S263" s="515">
        <f t="shared" si="133"/>
        <v>134.85977292397746</v>
      </c>
      <c r="T263" s="515">
        <f t="shared" si="133"/>
        <v>135.81349568572949</v>
      </c>
      <c r="U263" s="515">
        <f t="shared" si="133"/>
        <v>136.23589167908756</v>
      </c>
      <c r="V263" s="515">
        <f t="shared" si="133"/>
        <v>136.09968745821325</v>
      </c>
      <c r="W263" s="515">
        <f t="shared" si="133"/>
        <v>138.44631713054071</v>
      </c>
      <c r="X263" s="515">
        <f t="shared" si="133"/>
        <v>139.74526875038262</v>
      </c>
      <c r="Y263" s="515">
        <f t="shared" si="133"/>
        <v>141.2804585858745</v>
      </c>
      <c r="Z263" s="515">
        <f t="shared" si="133"/>
        <v>143.17285600933445</v>
      </c>
      <c r="AA263" s="515">
        <f t="shared" si="133"/>
        <v>143.10737296792558</v>
      </c>
      <c r="AB263" s="515">
        <f t="shared" si="133"/>
        <v>144.33465645819444</v>
      </c>
      <c r="AC263" s="515">
        <f t="shared" si="133"/>
        <v>146.96799774303685</v>
      </c>
      <c r="AD263" s="517">
        <v>0.14394675375510571</v>
      </c>
      <c r="AE263" s="517">
        <v>0.79516197601529504</v>
      </c>
    </row>
    <row r="264" spans="1:31" x14ac:dyDescent="0.25">
      <c r="B264" t="s">
        <v>825</v>
      </c>
      <c r="C264" s="515">
        <v>96.414152894946668</v>
      </c>
      <c r="D264" s="515">
        <v>100.91226943453898</v>
      </c>
      <c r="E264" s="515">
        <v>103.54685342616293</v>
      </c>
      <c r="F264" s="515">
        <v>101.98121719473355</v>
      </c>
      <c r="G264" s="515">
        <v>101.51308207268423</v>
      </c>
      <c r="H264" s="515">
        <v>100.61348116037611</v>
      </c>
      <c r="I264" s="515">
        <v>99.900573747380278</v>
      </c>
      <c r="J264" s="515">
        <v>99.313289680940471</v>
      </c>
      <c r="K264" s="515">
        <v>99.837178291203571</v>
      </c>
      <c r="L264" s="515">
        <v>100.00698652400658</v>
      </c>
      <c r="M264" s="515">
        <v>99.84280599260218</v>
      </c>
      <c r="N264" s="515">
        <v>99.558929727109302</v>
      </c>
      <c r="O264" s="515">
        <v>99.138917042350556</v>
      </c>
      <c r="P264" s="515">
        <v>98.910173360353582</v>
      </c>
      <c r="Q264" s="515">
        <v>98.852604720157174</v>
      </c>
      <c r="R264" s="515">
        <v>98.759973619002338</v>
      </c>
      <c r="S264" s="515">
        <v>98.648087525963675</v>
      </c>
      <c r="T264" s="515">
        <v>98.417536577913424</v>
      </c>
      <c r="U264" s="515">
        <v>98.310657185552671</v>
      </c>
      <c r="V264" s="515">
        <v>97.568872900260075</v>
      </c>
      <c r="W264" s="515">
        <v>98.450381850609816</v>
      </c>
      <c r="X264" s="515">
        <v>98.35944494310111</v>
      </c>
      <c r="Y264" s="515">
        <v>97.981729087011928</v>
      </c>
      <c r="Z264" s="515">
        <v>97.471622439741822</v>
      </c>
      <c r="AA264" s="515">
        <v>97.655127996547336</v>
      </c>
      <c r="AB264" s="515">
        <v>97.664895863609161</v>
      </c>
      <c r="AC264" s="515">
        <v>97.935484451352337</v>
      </c>
    </row>
    <row r="265" spans="1:31" x14ac:dyDescent="0.25">
      <c r="B265"/>
      <c r="C265" s="515"/>
      <c r="D265" s="515"/>
      <c r="E265" s="515"/>
      <c r="F265" s="515"/>
      <c r="G265" s="515"/>
      <c r="H265" s="515"/>
      <c r="I265" s="515"/>
      <c r="J265" s="515"/>
      <c r="K265" s="515"/>
      <c r="L265" s="515"/>
      <c r="M265" s="515"/>
      <c r="N265" s="515"/>
      <c r="O265" s="515"/>
      <c r="P265" s="515"/>
      <c r="Q265" s="515"/>
      <c r="R265" s="515"/>
      <c r="S265" s="515"/>
      <c r="T265" s="515"/>
      <c r="U265" s="515"/>
      <c r="V265" s="515"/>
      <c r="W265" s="515"/>
      <c r="X265" s="515"/>
      <c r="Y265" s="515"/>
      <c r="Z265" s="515"/>
      <c r="AA265" s="515"/>
      <c r="AB265" s="515"/>
      <c r="AC265" s="515"/>
    </row>
    <row r="266" spans="1:31" x14ac:dyDescent="0.25">
      <c r="B266" s="1" t="s">
        <v>267</v>
      </c>
      <c r="C266" s="515"/>
      <c r="D266" s="515"/>
      <c r="E266" s="515"/>
      <c r="F266" s="515"/>
      <c r="G266" s="515"/>
      <c r="H266" s="515"/>
      <c r="I266" s="515"/>
      <c r="J266" s="515"/>
      <c r="K266" s="515"/>
      <c r="L266" s="515"/>
      <c r="M266" s="515"/>
      <c r="N266" s="515"/>
      <c r="O266" s="515"/>
      <c r="P266" s="515"/>
      <c r="Q266" s="515"/>
      <c r="R266" s="515"/>
      <c r="S266" s="515"/>
      <c r="T266" s="515"/>
      <c r="U266" s="515"/>
      <c r="V266" s="515"/>
      <c r="W266" s="515"/>
      <c r="X266" s="515"/>
      <c r="Y266" s="515"/>
      <c r="Z266" s="515"/>
      <c r="AA266" s="515"/>
      <c r="AB266" s="515"/>
      <c r="AC266" s="515"/>
    </row>
    <row r="267" spans="1:31" x14ac:dyDescent="0.25">
      <c r="A267" s="227" t="s">
        <v>471</v>
      </c>
      <c r="B267" t="s">
        <v>814</v>
      </c>
      <c r="C267" s="515">
        <v>228.92918502798508</v>
      </c>
      <c r="D267" s="515">
        <v>247.65649251601312</v>
      </c>
      <c r="E267" s="515">
        <v>250.49786924559942</v>
      </c>
      <c r="F267" s="515">
        <v>234.22441260290191</v>
      </c>
      <c r="G267" s="515">
        <v>238.24199139570851</v>
      </c>
      <c r="H267" s="515">
        <v>242.24285763487677</v>
      </c>
      <c r="I267" s="515">
        <v>247.16783328972835</v>
      </c>
      <c r="J267" s="515">
        <v>252.84968549291105</v>
      </c>
      <c r="K267" s="515">
        <v>256.18678899856201</v>
      </c>
      <c r="L267" s="515">
        <v>263.24987801621671</v>
      </c>
      <c r="M267" s="515">
        <v>269.98670652938335</v>
      </c>
      <c r="N267" s="515">
        <v>277.1877740526042</v>
      </c>
      <c r="O267" s="515">
        <v>282.33681744099459</v>
      </c>
      <c r="P267" s="515">
        <v>288.69953088117308</v>
      </c>
      <c r="Q267" s="515">
        <v>297.6394684029089</v>
      </c>
      <c r="R267" s="515">
        <v>308.84395977139297</v>
      </c>
      <c r="S267" s="515">
        <v>316.53595067331275</v>
      </c>
      <c r="T267" s="515">
        <v>326.89242494122004</v>
      </c>
      <c r="U267" s="515">
        <v>338.03424112462136</v>
      </c>
      <c r="V267" s="515">
        <v>347.10603159614755</v>
      </c>
      <c r="W267" s="515">
        <v>360.85843765874398</v>
      </c>
      <c r="X267" s="515">
        <v>373.24148939336914</v>
      </c>
      <c r="Y267" s="515">
        <v>384.39386876412726</v>
      </c>
      <c r="Z267" s="515">
        <v>394.56183253410518</v>
      </c>
      <c r="AA267" s="515">
        <v>411.63654523078907</v>
      </c>
      <c r="AB267" s="515">
        <v>423.10050203301063</v>
      </c>
      <c r="AC267" s="515">
        <v>439.35395808094989</v>
      </c>
    </row>
    <row r="268" spans="1:31" x14ac:dyDescent="0.25">
      <c r="B268" t="s">
        <v>815</v>
      </c>
      <c r="C268" s="515">
        <v>223.91409291010501</v>
      </c>
      <c r="D268" s="515">
        <v>214.94870746577467</v>
      </c>
      <c r="E268" s="515">
        <v>220.22502918944596</v>
      </c>
      <c r="F268" s="515">
        <v>208.85015223293649</v>
      </c>
      <c r="G268" s="515">
        <v>210.38850532877984</v>
      </c>
      <c r="H268" s="515">
        <v>208.84413793224869</v>
      </c>
      <c r="I268" s="515">
        <v>207.70144065507054</v>
      </c>
      <c r="J268" s="515">
        <v>203.96037600723244</v>
      </c>
      <c r="K268" s="515">
        <v>207.06216174517863</v>
      </c>
      <c r="L268" s="515">
        <v>209.26936015238562</v>
      </c>
      <c r="M268" s="515">
        <v>210.73739167511263</v>
      </c>
      <c r="N268" s="515">
        <v>210.72826777407914</v>
      </c>
      <c r="O268" s="515">
        <v>212.07141998206384</v>
      </c>
      <c r="P268" s="515">
        <v>212.90081307372452</v>
      </c>
      <c r="Q268" s="515">
        <v>214.80394705072786</v>
      </c>
      <c r="R268" s="515">
        <v>217.56543589283555</v>
      </c>
      <c r="S268" s="515">
        <v>217.93786856035274</v>
      </c>
      <c r="T268" s="515">
        <v>220.12117604538557</v>
      </c>
      <c r="U268" s="515">
        <v>223.21479962171193</v>
      </c>
      <c r="V268" s="515">
        <v>225.15674566065351</v>
      </c>
      <c r="W268" s="515">
        <v>230.06314576954478</v>
      </c>
      <c r="X268" s="515">
        <v>234.83953273623226</v>
      </c>
      <c r="Y268" s="515">
        <v>239.08450268711158</v>
      </c>
      <c r="Z268" s="515">
        <v>243.14641959870329</v>
      </c>
      <c r="AA268" s="515">
        <v>252.29243553041641</v>
      </c>
      <c r="AB268" s="515">
        <v>248.34075383906477</v>
      </c>
      <c r="AC268" s="515">
        <v>256.95466718338292</v>
      </c>
    </row>
    <row r="269" spans="1:31" x14ac:dyDescent="0.25">
      <c r="B269" t="s">
        <v>816</v>
      </c>
      <c r="C269" s="516">
        <v>93.618935845397203</v>
      </c>
      <c r="D269" s="516">
        <v>94.641140078719417</v>
      </c>
      <c r="E269" s="516">
        <v>106.00298590931213</v>
      </c>
      <c r="F269" s="516">
        <v>111.02036112931617</v>
      </c>
      <c r="G269" s="516">
        <v>113.88679076388911</v>
      </c>
      <c r="H269" s="516">
        <v>116.4926400623949</v>
      </c>
      <c r="I269" s="516">
        <v>119.46062723713374</v>
      </c>
      <c r="J269" s="516">
        <v>121.04889967861872</v>
      </c>
      <c r="K269" s="515">
        <f>(K$268*$AD269)+(K$272*$AE269)</f>
        <v>122.8498658980252</v>
      </c>
      <c r="L269" s="515">
        <f t="shared" ref="L269:AC271" si="135">(L$268*$AD269)+(L$272*$AE269)</f>
        <v>124.11990843905828</v>
      </c>
      <c r="M269" s="515">
        <f t="shared" si="135"/>
        <v>124.94872887261302</v>
      </c>
      <c r="N269" s="515">
        <f t="shared" si="135"/>
        <v>124.91686176774728</v>
      </c>
      <c r="O269" s="515">
        <f t="shared" si="135"/>
        <v>125.65778294974854</v>
      </c>
      <c r="P269" s="515">
        <f t="shared" si="135"/>
        <v>126.11278989490047</v>
      </c>
      <c r="Q269" s="515">
        <f t="shared" si="135"/>
        <v>127.1989645539329</v>
      </c>
      <c r="R269" s="515">
        <f t="shared" si="135"/>
        <v>128.78375082342751</v>
      </c>
      <c r="S269" s="515">
        <f t="shared" si="135"/>
        <v>128.97660677207139</v>
      </c>
      <c r="T269" s="515">
        <f t="shared" si="135"/>
        <v>130.21590702739576</v>
      </c>
      <c r="U269" s="515">
        <f t="shared" si="135"/>
        <v>131.99125847873049</v>
      </c>
      <c r="V269" s="515">
        <f t="shared" si="135"/>
        <v>133.07945741542372</v>
      </c>
      <c r="W269" s="515">
        <f t="shared" si="135"/>
        <v>135.94088658687332</v>
      </c>
      <c r="X269" s="515">
        <f t="shared" si="135"/>
        <v>138.69659399323521</v>
      </c>
      <c r="Y269" s="515">
        <f t="shared" si="135"/>
        <v>141.134175558614</v>
      </c>
      <c r="Z269" s="515">
        <f t="shared" si="135"/>
        <v>143.46305165843526</v>
      </c>
      <c r="AA269" s="515">
        <f t="shared" si="135"/>
        <v>148.76220945091126</v>
      </c>
      <c r="AB269" s="515">
        <f t="shared" si="135"/>
        <v>146.45054431917933</v>
      </c>
      <c r="AC269" s="515">
        <f t="shared" si="135"/>
        <v>151.44821722702764</v>
      </c>
      <c r="AD269" s="517">
        <v>0.58111444047151428</v>
      </c>
      <c r="AE269" s="517">
        <v>2.334627380709926E-2</v>
      </c>
    </row>
    <row r="270" spans="1:31" x14ac:dyDescent="0.25">
      <c r="B270" t="s">
        <v>817</v>
      </c>
      <c r="C270" s="516">
        <v>136.87011232925431</v>
      </c>
      <c r="D270" s="516">
        <v>126.95698211229325</v>
      </c>
      <c r="E270" s="516">
        <v>124.04662194701878</v>
      </c>
      <c r="F270" s="516">
        <v>106.31094528290917</v>
      </c>
      <c r="G270" s="516">
        <v>103.36316793301251</v>
      </c>
      <c r="H270" s="516">
        <v>98.239048151915171</v>
      </c>
      <c r="I270" s="516">
        <v>92.935689803465465</v>
      </c>
      <c r="J270" s="516">
        <v>86.2245424885012</v>
      </c>
      <c r="K270" s="515">
        <f t="shared" ref="K270:Z271" si="136">(K$268*$AD270)+(K$272*$AE270)</f>
        <v>87.34129062179035</v>
      </c>
      <c r="L270" s="515">
        <f t="shared" si="136"/>
        <v>88.079884577140106</v>
      </c>
      <c r="M270" s="515">
        <f t="shared" si="136"/>
        <v>88.493654239267769</v>
      </c>
      <c r="N270" s="515">
        <f t="shared" si="136"/>
        <v>88.360890278148389</v>
      </c>
      <c r="O270" s="515">
        <f t="shared" si="136"/>
        <v>88.654693017406174</v>
      </c>
      <c r="P270" s="515">
        <f t="shared" si="136"/>
        <v>88.823883656847556</v>
      </c>
      <c r="Q270" s="515">
        <f t="shared" si="136"/>
        <v>89.417326022938411</v>
      </c>
      <c r="R270" s="515">
        <f t="shared" si="136"/>
        <v>90.320933737047227</v>
      </c>
      <c r="S270" s="515">
        <f t="shared" si="136"/>
        <v>90.341053395986819</v>
      </c>
      <c r="T270" s="515">
        <f t="shared" si="136"/>
        <v>90.988831444775457</v>
      </c>
      <c r="U270" s="515">
        <f t="shared" si="136"/>
        <v>92.000909585753305</v>
      </c>
      <c r="V270" s="515">
        <f t="shared" si="136"/>
        <v>92.508371827144884</v>
      </c>
      <c r="W270" s="515">
        <f t="shared" si="136"/>
        <v>94.336554069789855</v>
      </c>
      <c r="X270" s="515">
        <f t="shared" si="136"/>
        <v>95.970594333574311</v>
      </c>
      <c r="Y270" s="515">
        <f t="shared" si="136"/>
        <v>97.366654091373974</v>
      </c>
      <c r="Z270" s="515">
        <f t="shared" si="136"/>
        <v>98.685011603564377</v>
      </c>
      <c r="AA270" s="515">
        <f t="shared" si="135"/>
        <v>101.92319204467806</v>
      </c>
      <c r="AB270" s="515">
        <f t="shared" si="135"/>
        <v>100.41648566233781</v>
      </c>
      <c r="AC270" s="515">
        <f t="shared" si="135"/>
        <v>103.49947345397183</v>
      </c>
      <c r="AD270" s="517">
        <v>0.36243184832715519</v>
      </c>
      <c r="AE270" s="517">
        <v>0.11377128043983459</v>
      </c>
    </row>
    <row r="271" spans="1:31" x14ac:dyDescent="0.25">
      <c r="B271" t="s">
        <v>818</v>
      </c>
      <c r="C271" s="516">
        <v>106.26962812902596</v>
      </c>
      <c r="D271" s="516">
        <v>103.9951532881839</v>
      </c>
      <c r="E271" s="516">
        <v>100.94252967796533</v>
      </c>
      <c r="F271" s="516">
        <v>101.79518051481176</v>
      </c>
      <c r="G271" s="516">
        <v>104.11050634474643</v>
      </c>
      <c r="H271" s="516">
        <v>104.54865531549302</v>
      </c>
      <c r="I271" s="516">
        <v>104.80815764694499</v>
      </c>
      <c r="J271" s="516">
        <v>104.82324362880708</v>
      </c>
      <c r="K271" s="515">
        <f t="shared" si="136"/>
        <v>104.94193994927194</v>
      </c>
      <c r="L271" s="515">
        <f t="shared" si="135"/>
        <v>104.60112986074984</v>
      </c>
      <c r="M271" s="515">
        <f t="shared" si="135"/>
        <v>103.78683862767559</v>
      </c>
      <c r="N271" s="515">
        <f t="shared" si="135"/>
        <v>102.80447366616988</v>
      </c>
      <c r="O271" s="515">
        <f t="shared" si="135"/>
        <v>101.41653009770785</v>
      </c>
      <c r="P271" s="515">
        <f t="shared" si="135"/>
        <v>100.4667080005875</v>
      </c>
      <c r="Q271" s="515">
        <f t="shared" si="135"/>
        <v>99.843666854181919</v>
      </c>
      <c r="R271" s="515">
        <f t="shared" si="135"/>
        <v>99.26203114540111</v>
      </c>
      <c r="S271" s="515">
        <f t="shared" si="135"/>
        <v>98.411903003498111</v>
      </c>
      <c r="T271" s="515">
        <f t="shared" si="135"/>
        <v>97.446635276556151</v>
      </c>
      <c r="U271" s="515">
        <f t="shared" si="135"/>
        <v>96.79345208386404</v>
      </c>
      <c r="V271" s="515">
        <f t="shared" si="135"/>
        <v>95.413810594112093</v>
      </c>
      <c r="W271" s="515">
        <f t="shared" si="135"/>
        <v>96.069607994390978</v>
      </c>
      <c r="X271" s="515">
        <f t="shared" si="135"/>
        <v>95.603004781025163</v>
      </c>
      <c r="Y271" s="515">
        <f t="shared" si="135"/>
        <v>94.762237563095596</v>
      </c>
      <c r="Z271" s="515">
        <f t="shared" si="135"/>
        <v>93.824993194862813</v>
      </c>
      <c r="AA271" s="515">
        <f t="shared" si="135"/>
        <v>93.760152782348115</v>
      </c>
      <c r="AB271" s="515">
        <f t="shared" si="135"/>
        <v>92.972098431889719</v>
      </c>
      <c r="AC271" s="515">
        <f t="shared" si="135"/>
        <v>93.162832798593229</v>
      </c>
      <c r="AD271" s="517">
        <v>5.6453711201330539E-2</v>
      </c>
      <c r="AE271" s="517">
        <v>0.86288244575306605</v>
      </c>
    </row>
    <row r="272" spans="1:31" x14ac:dyDescent="0.25">
      <c r="B272" t="s">
        <v>819</v>
      </c>
      <c r="C272" s="515">
        <v>112.84458339357246</v>
      </c>
      <c r="D272" s="515">
        <v>110.64456801342192</v>
      </c>
      <c r="E272" s="515">
        <v>110.76710834485036</v>
      </c>
      <c r="F272" s="515">
        <v>110.27633469410067</v>
      </c>
      <c r="G272" s="515">
        <v>110.97195971286814</v>
      </c>
      <c r="H272" s="515">
        <v>110.43620559755441</v>
      </c>
      <c r="I272" s="515">
        <v>109.50303403247365</v>
      </c>
      <c r="J272" s="515">
        <v>108.13630978869458</v>
      </c>
      <c r="K272" s="515">
        <v>108.07093472390886</v>
      </c>
      <c r="L272" s="515">
        <v>107.53156272456263</v>
      </c>
      <c r="M272" s="515">
        <v>106.49183006444375</v>
      </c>
      <c r="N272" s="515">
        <v>105.35395793798642</v>
      </c>
      <c r="O272" s="515">
        <v>103.65758608279873</v>
      </c>
      <c r="P272" s="515">
        <v>102.50256847861101</v>
      </c>
      <c r="Q272" s="515">
        <v>101.65601038032538</v>
      </c>
      <c r="R272" s="515">
        <v>100.8012798130403</v>
      </c>
      <c r="S272" s="515">
        <v>99.791694611203596</v>
      </c>
      <c r="T272" s="515">
        <v>98.530197703341813</v>
      </c>
      <c r="U272" s="515">
        <v>97.570820526635899</v>
      </c>
      <c r="V272" s="515">
        <v>95.844894176027182</v>
      </c>
      <c r="W272" s="515">
        <v>96.283902881509363</v>
      </c>
      <c r="X272" s="515">
        <v>95.430660371602428</v>
      </c>
      <c r="Y272" s="515">
        <v>94.178564525971993</v>
      </c>
      <c r="Z272" s="515">
        <v>92.826636858159162</v>
      </c>
      <c r="AA272" s="515">
        <v>92.153118747521049</v>
      </c>
      <c r="AB272" s="515">
        <v>91.498374574342066</v>
      </c>
      <c r="AC272" s="515">
        <v>91.155856296209791</v>
      </c>
    </row>
    <row r="273" spans="1:31" x14ac:dyDescent="0.25">
      <c r="B273"/>
      <c r="C273" s="515"/>
      <c r="D273" s="515"/>
      <c r="E273" s="515"/>
      <c r="F273" s="515"/>
      <c r="G273" s="515"/>
      <c r="H273" s="515"/>
      <c r="I273" s="515"/>
      <c r="J273" s="515"/>
      <c r="K273" s="515"/>
      <c r="L273" s="515"/>
      <c r="M273" s="515"/>
      <c r="N273" s="515"/>
      <c r="O273" s="515"/>
      <c r="P273" s="515"/>
      <c r="Q273" s="515"/>
      <c r="R273" s="515"/>
      <c r="S273" s="515"/>
      <c r="T273" s="515"/>
      <c r="U273" s="515"/>
      <c r="V273" s="515"/>
      <c r="W273" s="515"/>
      <c r="X273" s="515"/>
      <c r="Y273" s="515"/>
      <c r="Z273" s="515"/>
      <c r="AA273" s="515"/>
      <c r="AB273" s="515"/>
      <c r="AC273" s="515"/>
    </row>
    <row r="274" spans="1:31" x14ac:dyDescent="0.25">
      <c r="A274" s="227" t="s">
        <v>472</v>
      </c>
      <c r="B274" t="s">
        <v>820</v>
      </c>
      <c r="C274" s="515">
        <v>309.58407108390577</v>
      </c>
      <c r="D274" s="515">
        <v>322.81325316877133</v>
      </c>
      <c r="E274" s="515">
        <v>322.18966814315678</v>
      </c>
      <c r="F274" s="515">
        <v>319.05057192592727</v>
      </c>
      <c r="G274" s="515">
        <v>322.19283866854647</v>
      </c>
      <c r="H274" s="515">
        <v>326.48408060400175</v>
      </c>
      <c r="I274" s="515">
        <v>334.90271010319083</v>
      </c>
      <c r="J274" s="515">
        <v>338.34390566927186</v>
      </c>
      <c r="K274" s="515">
        <v>338.60718220586682</v>
      </c>
      <c r="L274" s="515">
        <v>340.79794699474809</v>
      </c>
      <c r="M274" s="515">
        <v>344.45418593541348</v>
      </c>
      <c r="N274" s="515">
        <v>349.94473577531119</v>
      </c>
      <c r="O274" s="515">
        <v>358.01387510859814</v>
      </c>
      <c r="P274" s="515">
        <v>363.65934694837546</v>
      </c>
      <c r="Q274" s="515">
        <v>369.98576102310085</v>
      </c>
      <c r="R274" s="515">
        <v>375.2318811176072</v>
      </c>
      <c r="S274" s="515">
        <v>383.45961808715271</v>
      </c>
      <c r="T274" s="515">
        <v>395.93980949208265</v>
      </c>
      <c r="U274" s="515">
        <v>401.79608230267621</v>
      </c>
      <c r="V274" s="515">
        <v>409.41271995635827</v>
      </c>
      <c r="W274" s="515">
        <v>416.66371240830858</v>
      </c>
      <c r="X274" s="515">
        <v>424.76773131726412</v>
      </c>
      <c r="Y274" s="515">
        <v>435.71581929879778</v>
      </c>
      <c r="Z274" s="515">
        <v>452.87618022627493</v>
      </c>
      <c r="AA274" s="515">
        <v>462.96305051429454</v>
      </c>
      <c r="AB274" s="515">
        <v>469.92038336737687</v>
      </c>
      <c r="AC274" s="515">
        <v>479.16094241693224</v>
      </c>
    </row>
    <row r="275" spans="1:31" x14ac:dyDescent="0.25">
      <c r="B275" t="s">
        <v>821</v>
      </c>
      <c r="C275" s="515">
        <v>160.78561256975004</v>
      </c>
      <c r="D275" s="515">
        <v>169.68793887421842</v>
      </c>
      <c r="E275" s="515">
        <v>169.3592770179601</v>
      </c>
      <c r="F275" s="515">
        <v>168.83652985748733</v>
      </c>
      <c r="G275" s="515">
        <v>169.08438311901679</v>
      </c>
      <c r="H275" s="515">
        <v>168.9071954451108</v>
      </c>
      <c r="I275" s="515">
        <v>169.97896157733408</v>
      </c>
      <c r="J275" s="515">
        <v>167.93075703258509</v>
      </c>
      <c r="K275" s="515">
        <v>169.00477137190575</v>
      </c>
      <c r="L275" s="515">
        <v>169.44362558067959</v>
      </c>
      <c r="M275" s="515">
        <v>169.93763947217403</v>
      </c>
      <c r="N275" s="515">
        <v>169.64763319414325</v>
      </c>
      <c r="O275" s="515">
        <v>173.13222574196968</v>
      </c>
      <c r="P275" s="515">
        <v>174.15032797642769</v>
      </c>
      <c r="Q275" s="515">
        <v>175.06312019004662</v>
      </c>
      <c r="R275" s="515">
        <v>175.82782571912853</v>
      </c>
      <c r="S275" s="515">
        <v>177.2142861701241</v>
      </c>
      <c r="T275" s="515">
        <v>179.93916050684101</v>
      </c>
      <c r="U275" s="515">
        <v>181.07852518319621</v>
      </c>
      <c r="V275" s="515">
        <v>182.02320458645949</v>
      </c>
      <c r="W275" s="515">
        <v>183.64367222986604</v>
      </c>
      <c r="X275" s="515">
        <v>186.50367672210797</v>
      </c>
      <c r="Y275" s="515">
        <v>191.79483536031879</v>
      </c>
      <c r="Z275" s="515">
        <v>198.10272807022091</v>
      </c>
      <c r="AA275" s="515">
        <v>198.38598941702867</v>
      </c>
      <c r="AB275" s="515">
        <v>200.74557593840734</v>
      </c>
      <c r="AC275" s="515">
        <v>207.80250765237264</v>
      </c>
    </row>
    <row r="276" spans="1:31" x14ac:dyDescent="0.25">
      <c r="B276" t="s">
        <v>822</v>
      </c>
      <c r="C276" s="516">
        <v>67.083357805471479</v>
      </c>
      <c r="D276" s="516">
        <v>74.444549799766321</v>
      </c>
      <c r="E276" s="516">
        <v>81.251168774952276</v>
      </c>
      <c r="F276" s="516">
        <v>89.34402128845106</v>
      </c>
      <c r="G276" s="516">
        <v>91.118953503584891</v>
      </c>
      <c r="H276" s="516">
        <v>93.79228224014571</v>
      </c>
      <c r="I276" s="516">
        <v>97.318223925573278</v>
      </c>
      <c r="J276" s="516">
        <v>99.209609279278354</v>
      </c>
      <c r="K276" s="515">
        <f>(K$275*$AD276)+(K$279*$AE276)</f>
        <v>99.828271481428018</v>
      </c>
      <c r="L276" s="515">
        <f t="shared" ref="L276:AC278" si="137">(L$275*$AD276)+(L$279*$AE276)</f>
        <v>100.07224952811094</v>
      </c>
      <c r="M276" s="515">
        <f t="shared" si="137"/>
        <v>100.34323629321608</v>
      </c>
      <c r="N276" s="515">
        <f t="shared" si="137"/>
        <v>100.15688496034865</v>
      </c>
      <c r="O276" s="515">
        <f t="shared" si="137"/>
        <v>102.16281992447449</v>
      </c>
      <c r="P276" s="515">
        <f t="shared" si="137"/>
        <v>102.73817962404598</v>
      </c>
      <c r="Q276" s="515">
        <f t="shared" si="137"/>
        <v>103.2548213439777</v>
      </c>
      <c r="R276" s="515">
        <f t="shared" si="137"/>
        <v>103.68485403230238</v>
      </c>
      <c r="S276" s="515">
        <f t="shared" si="137"/>
        <v>104.47651295422629</v>
      </c>
      <c r="T276" s="515">
        <f t="shared" si="137"/>
        <v>106.04448809927403</v>
      </c>
      <c r="U276" s="515">
        <f t="shared" si="137"/>
        <v>106.69297090768953</v>
      </c>
      <c r="V276" s="515">
        <f t="shared" si="137"/>
        <v>107.21954258493878</v>
      </c>
      <c r="W276" s="515">
        <f t="shared" si="137"/>
        <v>108.16179864007401</v>
      </c>
      <c r="X276" s="515">
        <f t="shared" si="137"/>
        <v>109.81093150841427</v>
      </c>
      <c r="Y276" s="515">
        <f t="shared" si="137"/>
        <v>112.86923058003904</v>
      </c>
      <c r="Z276" s="515">
        <f t="shared" si="137"/>
        <v>116.51672338122385</v>
      </c>
      <c r="AA276" s="515">
        <f t="shared" si="137"/>
        <v>116.67328206243432</v>
      </c>
      <c r="AB276" s="515">
        <f t="shared" si="137"/>
        <v>118.03371647835542</v>
      </c>
      <c r="AC276" s="515">
        <f t="shared" si="137"/>
        <v>122.12743447053371</v>
      </c>
      <c r="AD276" s="517">
        <v>0.58111444047151428</v>
      </c>
      <c r="AE276" s="517">
        <v>2.334627380709926E-2</v>
      </c>
    </row>
    <row r="277" spans="1:31" x14ac:dyDescent="0.25">
      <c r="B277" t="s">
        <v>823</v>
      </c>
      <c r="C277" s="516">
        <v>96.751570478746487</v>
      </c>
      <c r="D277" s="516">
        <v>97.597993855717164</v>
      </c>
      <c r="E277" s="516">
        <v>92.899966657813835</v>
      </c>
      <c r="F277" s="516">
        <v>83.032016772190232</v>
      </c>
      <c r="G277" s="516">
        <v>80.470836117934795</v>
      </c>
      <c r="H277" s="516">
        <v>76.939876205287831</v>
      </c>
      <c r="I277" s="516">
        <v>73.618363189023754</v>
      </c>
      <c r="J277" s="516">
        <v>68.77082833011616</v>
      </c>
      <c r="K277" s="515">
        <f t="shared" ref="K277:Z278" si="138">(K$275*$AD277)+(K$279*$AE277)</f>
        <v>69.133462795937064</v>
      </c>
      <c r="L277" s="515">
        <f t="shared" si="138"/>
        <v>69.238685770458105</v>
      </c>
      <c r="M277" s="515">
        <f t="shared" si="138"/>
        <v>69.339313227619385</v>
      </c>
      <c r="N277" s="515">
        <f t="shared" si="138"/>
        <v>69.147343210924163</v>
      </c>
      <c r="O277" s="515">
        <f t="shared" si="138"/>
        <v>70.317620659866108</v>
      </c>
      <c r="P277" s="515">
        <f t="shared" si="138"/>
        <v>70.607305698060941</v>
      </c>
      <c r="Q277" s="515">
        <f t="shared" si="138"/>
        <v>70.870904663160402</v>
      </c>
      <c r="R277" s="515">
        <f t="shared" si="138"/>
        <v>71.078133900168083</v>
      </c>
      <c r="S277" s="515">
        <f t="shared" si="138"/>
        <v>71.512244274293224</v>
      </c>
      <c r="T277" s="515">
        <f t="shared" si="138"/>
        <v>72.424345933610596</v>
      </c>
      <c r="U277" s="515">
        <f t="shared" si="138"/>
        <v>72.770922382060647</v>
      </c>
      <c r="V277" s="515">
        <f t="shared" si="138"/>
        <v>73.004167953240767</v>
      </c>
      <c r="W277" s="515">
        <f t="shared" si="138"/>
        <v>73.594298172560372</v>
      </c>
      <c r="X277" s="515">
        <f t="shared" si="138"/>
        <v>74.568199829684488</v>
      </c>
      <c r="Y277" s="515">
        <f t="shared" si="138"/>
        <v>76.405624328757483</v>
      </c>
      <c r="Z277" s="515">
        <f t="shared" si="138"/>
        <v>78.603528614589592</v>
      </c>
      <c r="AA277" s="515">
        <f t="shared" si="137"/>
        <v>78.666969143035814</v>
      </c>
      <c r="AB277" s="515">
        <f t="shared" si="137"/>
        <v>79.469745203283921</v>
      </c>
      <c r="AC277" s="515">
        <f t="shared" si="137"/>
        <v>81.992476046553932</v>
      </c>
      <c r="AD277" s="517">
        <v>0.36243184832715519</v>
      </c>
      <c r="AE277" s="517">
        <v>0.11377128043983459</v>
      </c>
    </row>
    <row r="278" spans="1:31" x14ac:dyDescent="0.25">
      <c r="B278" t="s">
        <v>824</v>
      </c>
      <c r="C278" s="516">
        <v>69.039353712459032</v>
      </c>
      <c r="D278" s="516">
        <v>68.837451503322796</v>
      </c>
      <c r="E278" s="516">
        <v>66.410061179748354</v>
      </c>
      <c r="F278" s="516">
        <v>67.263480384889235</v>
      </c>
      <c r="G278" s="516">
        <v>68.53744485304081</v>
      </c>
      <c r="H278" s="516">
        <v>68.903828825545332</v>
      </c>
      <c r="I278" s="516">
        <v>69.291157755875219</v>
      </c>
      <c r="J278" s="516">
        <v>69.452689768750361</v>
      </c>
      <c r="K278" s="515">
        <f t="shared" si="138"/>
        <v>69.311406941855012</v>
      </c>
      <c r="L278" s="515">
        <f t="shared" si="137"/>
        <v>68.927902340368576</v>
      </c>
      <c r="M278" s="515">
        <f t="shared" si="137"/>
        <v>68.361033941863028</v>
      </c>
      <c r="N278" s="515">
        <f t="shared" si="137"/>
        <v>67.685865426093756</v>
      </c>
      <c r="O278" s="515">
        <f t="shared" si="137"/>
        <v>67.179893569070003</v>
      </c>
      <c r="P278" s="515">
        <f t="shared" si="137"/>
        <v>66.635871485403669</v>
      </c>
      <c r="Q278" s="515">
        <f t="shared" si="137"/>
        <v>66.177535720105055</v>
      </c>
      <c r="R278" s="515">
        <f t="shared" si="137"/>
        <v>65.690374293014202</v>
      </c>
      <c r="S278" s="515">
        <f t="shared" si="137"/>
        <v>65.249973067728121</v>
      </c>
      <c r="T278" s="515">
        <f t="shared" si="137"/>
        <v>64.831337941975391</v>
      </c>
      <c r="U278" s="515">
        <f t="shared" si="137"/>
        <v>64.392318669473596</v>
      </c>
      <c r="V278" s="515">
        <f t="shared" si="137"/>
        <v>63.617920010864388</v>
      </c>
      <c r="W278" s="515">
        <f t="shared" si="137"/>
        <v>63.730797937915042</v>
      </c>
      <c r="X278" s="515">
        <f t="shared" si="137"/>
        <v>63.417057242204912</v>
      </c>
      <c r="Y278" s="515">
        <f t="shared" si="137"/>
        <v>63.107042694879631</v>
      </c>
      <c r="Z278" s="515">
        <f t="shared" si="137"/>
        <v>62.793622570611149</v>
      </c>
      <c r="AA278" s="515">
        <f t="shared" si="137"/>
        <v>62.512136851490212</v>
      </c>
      <c r="AB278" s="515">
        <f t="shared" si="137"/>
        <v>62.247823311591844</v>
      </c>
      <c r="AC278" s="515">
        <f t="shared" si="137"/>
        <v>62.381322202533724</v>
      </c>
      <c r="AD278" s="517">
        <v>5.6453711201330539E-2</v>
      </c>
      <c r="AE278" s="517">
        <v>0.86288244575306605</v>
      </c>
    </row>
    <row r="279" spans="1:31" x14ac:dyDescent="0.25">
      <c r="B279" t="s">
        <v>825</v>
      </c>
      <c r="C279" s="515">
        <v>72.08866942692697</v>
      </c>
      <c r="D279" s="515">
        <v>71.192056284587878</v>
      </c>
      <c r="E279" s="515">
        <v>71.201919594554425</v>
      </c>
      <c r="F279" s="515">
        <v>70.80298858804322</v>
      </c>
      <c r="G279" s="515">
        <v>71.042851355543633</v>
      </c>
      <c r="H279" s="515">
        <v>70.728791825868072</v>
      </c>
      <c r="I279" s="515">
        <v>70.24878329313816</v>
      </c>
      <c r="J279" s="515">
        <v>69.502370345559783</v>
      </c>
      <c r="K279" s="515">
        <v>69.268369847314361</v>
      </c>
      <c r="L279" s="515">
        <v>68.795212058258016</v>
      </c>
      <c r="M279" s="515">
        <v>68.105943990524466</v>
      </c>
      <c r="N279" s="515">
        <v>67.342460403223313</v>
      </c>
      <c r="O279" s="515">
        <v>66.528108411440925</v>
      </c>
      <c r="P279" s="515">
        <v>65.831028831082904</v>
      </c>
      <c r="Q279" s="515">
        <v>65.240141537196536</v>
      </c>
      <c r="R279" s="515">
        <v>64.625536506356141</v>
      </c>
      <c r="S279" s="515">
        <v>64.024444126123527</v>
      </c>
      <c r="T279" s="515">
        <v>63.361011468019036</v>
      </c>
      <c r="U279" s="515">
        <v>62.777686776027558</v>
      </c>
      <c r="V279" s="515">
        <v>61.818425962584442</v>
      </c>
      <c r="W279" s="515">
        <v>61.843222520683391</v>
      </c>
      <c r="X279" s="515">
        <v>61.292511858195709</v>
      </c>
      <c r="Y279" s="515">
        <v>60.587062243357373</v>
      </c>
      <c r="Z279" s="515">
        <v>59.811146496203705</v>
      </c>
      <c r="AA279" s="515">
        <v>59.46639863993169</v>
      </c>
      <c r="AB279" s="515">
        <v>59.005709054823839</v>
      </c>
      <c r="AC279" s="515">
        <v>58.698725067248738</v>
      </c>
    </row>
    <row r="280" spans="1:31" x14ac:dyDescent="0.25">
      <c r="B280"/>
      <c r="C280"/>
      <c r="D280"/>
      <c r="E280"/>
      <c r="F280"/>
      <c r="G280"/>
      <c r="H280"/>
      <c r="I280"/>
      <c r="J280"/>
      <c r="K280"/>
      <c r="L280"/>
      <c r="M280"/>
      <c r="N280"/>
      <c r="O280"/>
      <c r="P280"/>
      <c r="Q280"/>
      <c r="R280"/>
      <c r="S280"/>
      <c r="T280"/>
      <c r="U280"/>
      <c r="V280"/>
      <c r="W280"/>
      <c r="X280"/>
      <c r="Y280"/>
      <c r="Z280"/>
      <c r="AA280"/>
      <c r="AB280"/>
      <c r="AC280"/>
    </row>
    <row r="282" spans="1:31" x14ac:dyDescent="0.25">
      <c r="D282" s="518"/>
    </row>
    <row r="283" spans="1:31" x14ac:dyDescent="0.25">
      <c r="B283" s="519" t="s">
        <v>826</v>
      </c>
      <c r="C283" s="22"/>
      <c r="D283" s="22"/>
      <c r="E283" s="22"/>
      <c r="F283" s="22"/>
      <c r="G283" s="22"/>
      <c r="H283" s="22"/>
      <c r="I283" s="22"/>
      <c r="J283" s="22"/>
    </row>
    <row r="284" spans="1:31" x14ac:dyDescent="0.25">
      <c r="B284"/>
      <c r="C284"/>
      <c r="D284"/>
      <c r="E284"/>
      <c r="F284"/>
      <c r="G284"/>
      <c r="H284"/>
      <c r="I284"/>
      <c r="J284"/>
    </row>
    <row r="285" spans="1:31" x14ac:dyDescent="0.25">
      <c r="B285" s="520" t="s">
        <v>827</v>
      </c>
      <c r="C285" s="520" t="s">
        <v>828</v>
      </c>
      <c r="D285" s="520" t="s">
        <v>829</v>
      </c>
      <c r="E285" s="520" t="s">
        <v>830</v>
      </c>
      <c r="F285" s="521"/>
      <c r="G285" s="522" t="s">
        <v>831</v>
      </c>
      <c r="H285" s="523"/>
      <c r="I285"/>
      <c r="J285"/>
      <c r="L285" s="227" t="s">
        <v>832</v>
      </c>
    </row>
    <row r="286" spans="1:31" ht="45" x14ac:dyDescent="0.25">
      <c r="B286" s="524" t="s">
        <v>238</v>
      </c>
      <c r="C286" s="524" t="s">
        <v>240</v>
      </c>
      <c r="D286" s="524" t="s">
        <v>242</v>
      </c>
      <c r="E286" s="525" t="s">
        <v>833</v>
      </c>
      <c r="F286" s="524" t="s">
        <v>834</v>
      </c>
      <c r="G286" s="524" t="s">
        <v>436</v>
      </c>
      <c r="H286" s="524" t="s">
        <v>438</v>
      </c>
      <c r="I286" s="524" t="s">
        <v>835</v>
      </c>
      <c r="J286" s="526" t="s">
        <v>836</v>
      </c>
      <c r="L286" s="227" t="s">
        <v>837</v>
      </c>
      <c r="M286" s="227" t="s">
        <v>838</v>
      </c>
      <c r="N286" s="227" t="s">
        <v>839</v>
      </c>
      <c r="P286" s="227" t="s">
        <v>840</v>
      </c>
      <c r="Q286" s="227" t="s">
        <v>837</v>
      </c>
      <c r="R286" s="227" t="s">
        <v>838</v>
      </c>
      <c r="S286" s="227" t="s">
        <v>839</v>
      </c>
      <c r="U286" s="227" t="s">
        <v>841</v>
      </c>
      <c r="V286" s="227" t="s">
        <v>837</v>
      </c>
      <c r="W286" s="227" t="s">
        <v>838</v>
      </c>
      <c r="X286" s="227" t="s">
        <v>839</v>
      </c>
    </row>
    <row r="287" spans="1:31" x14ac:dyDescent="0.25">
      <c r="B287" s="527">
        <v>580916093.39952385</v>
      </c>
      <c r="C287" s="527">
        <v>1190145022.0411949</v>
      </c>
      <c r="D287" s="527">
        <v>279253091.76800001</v>
      </c>
      <c r="E287" s="528">
        <v>79204174.701232821</v>
      </c>
      <c r="F287" s="527">
        <v>4118359.6902200002</v>
      </c>
      <c r="G287" s="527">
        <v>38901.370000000003</v>
      </c>
      <c r="H287" s="527">
        <v>87569.75</v>
      </c>
      <c r="I287" s="527">
        <v>2133763212.7201717</v>
      </c>
      <c r="J287" s="529">
        <f>I287-E287-F287</f>
        <v>2050440678.3287187</v>
      </c>
      <c r="K287">
        <v>2021</v>
      </c>
      <c r="L287" s="418">
        <f>(B287+G287)/J287</f>
        <v>0.28333177394971065</v>
      </c>
      <c r="M287" s="418">
        <f>(C287+H287)/J287</f>
        <v>0.58047648213911485</v>
      </c>
      <c r="N287" s="418">
        <f>D287/J287</f>
        <v>0.13619174391117461</v>
      </c>
      <c r="P287" s="515">
        <v>518.34426103231317</v>
      </c>
      <c r="Q287" s="518">
        <f>$P287*L287</f>
        <v>146.86339899493717</v>
      </c>
      <c r="R287" s="518">
        <f t="shared" ref="R287:S294" si="139">$P287*M287</f>
        <v>300.88665318103619</v>
      </c>
      <c r="S287" s="518">
        <f t="shared" si="139"/>
        <v>70.594208856339847</v>
      </c>
      <c r="T287" s="518"/>
      <c r="U287" s="530">
        <v>360.13852512520111</v>
      </c>
      <c r="V287" s="518">
        <f>$U287*L287</f>
        <v>102.03868719135568</v>
      </c>
      <c r="W287" s="518">
        <f t="shared" ref="W287:X294" si="140">$U287*M287</f>
        <v>209.05194414744597</v>
      </c>
      <c r="X287" s="518">
        <f t="shared" si="140"/>
        <v>49.047893786399513</v>
      </c>
    </row>
    <row r="288" spans="1:31" x14ac:dyDescent="0.25">
      <c r="B288" s="527">
        <v>612468857.46998036</v>
      </c>
      <c r="C288" s="527">
        <v>1196634299.2936413</v>
      </c>
      <c r="D288" s="527">
        <v>285594158.50599998</v>
      </c>
      <c r="E288" s="528">
        <v>70033084.016461104</v>
      </c>
      <c r="F288" s="527">
        <v>3953015.6437999997</v>
      </c>
      <c r="G288" s="527">
        <v>189126.39</v>
      </c>
      <c r="H288" s="527">
        <v>247554.31</v>
      </c>
      <c r="I288" s="527">
        <v>2169120095.6298828</v>
      </c>
      <c r="J288" s="529">
        <f t="shared" ref="J288:J294" si="141">I288-E288-F288</f>
        <v>2095133995.9696217</v>
      </c>
      <c r="K288">
        <v>2022</v>
      </c>
      <c r="L288" s="418">
        <f t="shared" ref="L288:L294" si="142">(B288+G288)/J288</f>
        <v>0.29241947533596491</v>
      </c>
      <c r="M288" s="418">
        <f t="shared" ref="M288:M294" si="143">(C288+H288)/J288</f>
        <v>0.57126744919707528</v>
      </c>
      <c r="N288" s="418">
        <f t="shared" ref="N288:N294" si="144">D288/J288</f>
        <v>0.13631307546695975</v>
      </c>
      <c r="P288" s="515">
        <v>506.98952168692733</v>
      </c>
      <c r="Q288" s="518">
        <f t="shared" ref="Q288:Q294" si="145">$P288*L288</f>
        <v>148.25360993252309</v>
      </c>
      <c r="R288" s="518">
        <f t="shared" si="139"/>
        <v>289.62661082373626</v>
      </c>
      <c r="S288" s="518">
        <f t="shared" si="139"/>
        <v>69.109300930667956</v>
      </c>
      <c r="T288" s="518"/>
      <c r="U288" s="530">
        <v>375.91143982159497</v>
      </c>
      <c r="V288" s="518">
        <f t="shared" ref="V288:V294" si="146">$U288*L288</f>
        <v>109.92382600541795</v>
      </c>
      <c r="W288" s="518">
        <f t="shared" si="140"/>
        <v>214.74596935088243</v>
      </c>
      <c r="X288" s="518">
        <f t="shared" si="140"/>
        <v>51.241644465294577</v>
      </c>
    </row>
    <row r="289" spans="2:24" x14ac:dyDescent="0.25">
      <c r="B289" s="527">
        <v>617908656.56310701</v>
      </c>
      <c r="C289" s="527">
        <v>1175301966.1329823</v>
      </c>
      <c r="D289" s="527">
        <v>283828835.19099998</v>
      </c>
      <c r="E289" s="528">
        <v>72919501.147212118</v>
      </c>
      <c r="F289" s="527">
        <v>3827731.3741800003</v>
      </c>
      <c r="G289" s="527">
        <v>445047.02</v>
      </c>
      <c r="H289" s="527">
        <v>1016251.4700000001</v>
      </c>
      <c r="I289" s="527">
        <v>2155247988.8984814</v>
      </c>
      <c r="J289" s="529">
        <f t="shared" si="141"/>
        <v>2078500756.3770893</v>
      </c>
      <c r="K289">
        <v>2023</v>
      </c>
      <c r="L289" s="418">
        <f t="shared" si="142"/>
        <v>0.29749986940631307</v>
      </c>
      <c r="M289" s="418">
        <f t="shared" si="143"/>
        <v>0.56594553261233949</v>
      </c>
      <c r="N289" s="418">
        <f t="shared" si="144"/>
        <v>0.13655459798134742</v>
      </c>
      <c r="P289" s="515">
        <v>499.01478646673178</v>
      </c>
      <c r="Q289" s="518">
        <f t="shared" si="145"/>
        <v>148.45683380567189</v>
      </c>
      <c r="R289" s="518">
        <f t="shared" si="139"/>
        <v>282.41518910834736</v>
      </c>
      <c r="S289" s="518">
        <f t="shared" si="139"/>
        <v>68.142763552712481</v>
      </c>
      <c r="T289" s="518"/>
      <c r="U289" s="530">
        <v>367.26046955994616</v>
      </c>
      <c r="V289" s="518">
        <f t="shared" si="146"/>
        <v>109.2599417321852</v>
      </c>
      <c r="W289" s="518">
        <f t="shared" si="140"/>
        <v>207.84942205256164</v>
      </c>
      <c r="X289" s="518">
        <f t="shared" si="140"/>
        <v>50.151105775199326</v>
      </c>
    </row>
    <row r="290" spans="2:24" x14ac:dyDescent="0.25">
      <c r="B290" s="527">
        <v>609924604.29243994</v>
      </c>
      <c r="C290" s="527">
        <v>1159462137.3499999</v>
      </c>
      <c r="D290" s="527">
        <v>284952440.55000001</v>
      </c>
      <c r="E290" s="528">
        <v>73866445.749979988</v>
      </c>
      <c r="F290" s="527">
        <v>3679342.8254</v>
      </c>
      <c r="G290" s="527">
        <v>602987.37685543473</v>
      </c>
      <c r="H290" s="527">
        <v>2447813.9595027394</v>
      </c>
      <c r="I290" s="527">
        <v>2134935772.1041784</v>
      </c>
      <c r="J290" s="529">
        <f t="shared" si="141"/>
        <v>2057389983.5287983</v>
      </c>
      <c r="K290">
        <v>2024</v>
      </c>
      <c r="L290" s="418">
        <f t="shared" si="142"/>
        <v>0.29674859727961223</v>
      </c>
      <c r="M290" s="418">
        <f t="shared" si="143"/>
        <v>0.56474949358731474</v>
      </c>
      <c r="N290" s="418">
        <f t="shared" si="144"/>
        <v>0.13850190913307292</v>
      </c>
      <c r="P290" s="515">
        <v>466.45772121181818</v>
      </c>
      <c r="Q290" s="518">
        <f t="shared" si="145"/>
        <v>138.42067445985145</v>
      </c>
      <c r="R290" s="518">
        <f t="shared" si="139"/>
        <v>263.43176183426715</v>
      </c>
      <c r="S290" s="518">
        <f t="shared" si="139"/>
        <v>64.605284917699507</v>
      </c>
      <c r="T290" s="518"/>
      <c r="U290" s="530">
        <v>364.1604066752389</v>
      </c>
      <c r="V290" s="518">
        <f t="shared" si="146"/>
        <v>108.06408986565027</v>
      </c>
      <c r="W290" s="518">
        <f t="shared" si="140"/>
        <v>205.65940525439177</v>
      </c>
      <c r="X290" s="518">
        <f t="shared" si="140"/>
        <v>50.436911555196822</v>
      </c>
    </row>
    <row r="291" spans="2:24" x14ac:dyDescent="0.25">
      <c r="B291" s="527">
        <v>608524515</v>
      </c>
      <c r="C291" s="527">
        <v>1144925154</v>
      </c>
      <c r="D291" s="527">
        <v>286093360</v>
      </c>
      <c r="E291" s="528">
        <v>72867199.961999997</v>
      </c>
      <c r="F291" s="527">
        <v>3538713.0997900004</v>
      </c>
      <c r="G291" s="527">
        <v>602642.6513553682</v>
      </c>
      <c r="H291" s="527">
        <v>2315283.0289986669</v>
      </c>
      <c r="I291" s="527">
        <v>2118866867.7421439</v>
      </c>
      <c r="J291" s="529">
        <f t="shared" si="141"/>
        <v>2042460954.6803539</v>
      </c>
      <c r="K291">
        <v>2025</v>
      </c>
      <c r="L291" s="418">
        <f t="shared" si="142"/>
        <v>0.29823197170821025</v>
      </c>
      <c r="M291" s="418">
        <f t="shared" si="143"/>
        <v>0.56169516210337656</v>
      </c>
      <c r="N291" s="418">
        <f t="shared" si="144"/>
        <v>0.14007286618841325</v>
      </c>
      <c r="P291" s="515">
        <v>466.75004182964824</v>
      </c>
      <c r="Q291" s="518">
        <f t="shared" si="145"/>
        <v>139.1997852697456</v>
      </c>
      <c r="R291" s="518">
        <f t="shared" si="139"/>
        <v>262.17124040726208</v>
      </c>
      <c r="S291" s="518">
        <f t="shared" si="139"/>
        <v>65.379016152640602</v>
      </c>
      <c r="T291" s="518"/>
      <c r="U291" s="530">
        <v>363.80422077844253</v>
      </c>
      <c r="V291" s="518">
        <f t="shared" si="146"/>
        <v>108.49805007852395</v>
      </c>
      <c r="W291" s="518">
        <f t="shared" si="140"/>
        <v>204.34707076403987</v>
      </c>
      <c r="X291" s="518">
        <f t="shared" si="140"/>
        <v>50.959099935878733</v>
      </c>
    </row>
    <row r="292" spans="2:24" x14ac:dyDescent="0.25">
      <c r="B292" s="527">
        <v>613786983</v>
      </c>
      <c r="C292" s="527">
        <v>1128682539</v>
      </c>
      <c r="D292" s="527">
        <v>287014030</v>
      </c>
      <c r="E292" s="528">
        <v>74923646.346600011</v>
      </c>
      <c r="F292" s="527">
        <v>3394203.9625949999</v>
      </c>
      <c r="G292" s="527">
        <v>603576.89768540335</v>
      </c>
      <c r="H292" s="527">
        <v>2313167.5732291061</v>
      </c>
      <c r="I292" s="527">
        <v>2110718146.7801094</v>
      </c>
      <c r="J292" s="529">
        <f t="shared" si="141"/>
        <v>2032400296.4709144</v>
      </c>
      <c r="K292">
        <v>2026</v>
      </c>
      <c r="L292" s="418">
        <f t="shared" si="142"/>
        <v>0.30229800741739754</v>
      </c>
      <c r="M292" s="418">
        <f t="shared" si="143"/>
        <v>0.55648275024221572</v>
      </c>
      <c r="N292" s="418">
        <f t="shared" si="144"/>
        <v>0.14121924234038677</v>
      </c>
      <c r="P292" s="515">
        <v>462.21487080410486</v>
      </c>
      <c r="Q292" s="518">
        <f t="shared" si="145"/>
        <v>139.72663444277075</v>
      </c>
      <c r="R292" s="518">
        <f t="shared" si="139"/>
        <v>257.2146025079187</v>
      </c>
      <c r="S292" s="518">
        <f t="shared" si="139"/>
        <v>65.273633853415447</v>
      </c>
      <c r="T292" s="518"/>
      <c r="U292" s="530">
        <v>363.16464337395303</v>
      </c>
      <c r="V292" s="518">
        <f t="shared" si="146"/>
        <v>109.78394805639579</v>
      </c>
      <c r="W292" s="518">
        <f t="shared" si="140"/>
        <v>202.09485953547085</v>
      </c>
      <c r="X292" s="518">
        <f t="shared" si="140"/>
        <v>51.285835782086409</v>
      </c>
    </row>
    <row r="293" spans="2:24" x14ac:dyDescent="0.25">
      <c r="B293" s="527">
        <v>619071629</v>
      </c>
      <c r="C293" s="527">
        <v>1108218345.25</v>
      </c>
      <c r="D293" s="527">
        <v>287562790</v>
      </c>
      <c r="E293" s="528">
        <v>74175463.906700015</v>
      </c>
      <c r="F293" s="527">
        <v>3251634.5311925001</v>
      </c>
      <c r="G293" s="527">
        <v>603499.74907888414</v>
      </c>
      <c r="H293" s="527">
        <v>2313450.0168960448</v>
      </c>
      <c r="I293" s="527">
        <v>2095196812.4538674</v>
      </c>
      <c r="J293" s="529">
        <f t="shared" si="141"/>
        <v>2017769714.0159748</v>
      </c>
      <c r="K293">
        <v>2027</v>
      </c>
      <c r="L293" s="418">
        <f t="shared" si="142"/>
        <v>0.30710894530958993</v>
      </c>
      <c r="M293" s="418">
        <f t="shared" si="143"/>
        <v>0.55037588658053571</v>
      </c>
      <c r="N293" s="418">
        <f t="shared" si="144"/>
        <v>0.14251516810987447</v>
      </c>
      <c r="P293" s="515">
        <v>456.69383503254971</v>
      </c>
      <c r="Q293" s="518">
        <f t="shared" si="145"/>
        <v>140.2547620062382</v>
      </c>
      <c r="R293" s="518">
        <f t="shared" si="139"/>
        <v>251.35327435190447</v>
      </c>
      <c r="S293" s="518">
        <f t="shared" si="139"/>
        <v>65.085798674407101</v>
      </c>
      <c r="T293" s="518"/>
      <c r="U293" s="530">
        <v>364.92798554203364</v>
      </c>
      <c r="V293" s="518">
        <f t="shared" si="146"/>
        <v>112.07264875376724</v>
      </c>
      <c r="W293" s="518">
        <f t="shared" si="140"/>
        <v>200.84756358074569</v>
      </c>
      <c r="X293" s="518">
        <f t="shared" si="140"/>
        <v>52.007773207520763</v>
      </c>
    </row>
    <row r="294" spans="2:24" x14ac:dyDescent="0.25">
      <c r="B294" s="527">
        <v>624768066</v>
      </c>
      <c r="C294" s="527">
        <v>1084863901.75</v>
      </c>
      <c r="D294" s="527">
        <v>287967900</v>
      </c>
      <c r="E294" s="528">
        <v>74696553.074599996</v>
      </c>
      <c r="F294" s="527">
        <v>3108095.2468937505</v>
      </c>
      <c r="G294" s="527">
        <v>603505.44987944537</v>
      </c>
      <c r="H294" s="527">
        <v>2313432.4094721214</v>
      </c>
      <c r="I294" s="527">
        <v>2078321453.9308453</v>
      </c>
      <c r="J294" s="529">
        <f t="shared" si="141"/>
        <v>2000516805.6093516</v>
      </c>
      <c r="K294">
        <v>2028</v>
      </c>
      <c r="L294" s="418">
        <f t="shared" si="142"/>
        <v>0.31260500771419064</v>
      </c>
      <c r="M294" s="418">
        <f t="shared" si="143"/>
        <v>0.54344823853070368</v>
      </c>
      <c r="N294" s="418">
        <f t="shared" si="144"/>
        <v>0.14394675375510571</v>
      </c>
      <c r="P294" s="515">
        <v>446.36030274485762</v>
      </c>
      <c r="Q294" s="518">
        <f t="shared" si="145"/>
        <v>139.53446588286468</v>
      </c>
      <c r="R294" s="518">
        <f t="shared" si="139"/>
        <v>242.57372027672449</v>
      </c>
      <c r="S294" s="518">
        <f t="shared" si="139"/>
        <v>64.252116585268453</v>
      </c>
      <c r="T294" s="518"/>
      <c r="U294" s="530">
        <v>359.62765291998699</v>
      </c>
      <c r="V294" s="518">
        <f t="shared" si="146"/>
        <v>112.4214052152888</v>
      </c>
      <c r="W294" s="518">
        <f t="shared" si="140"/>
        <v>195.43901450629821</v>
      </c>
      <c r="X294" s="518">
        <f t="shared" si="140"/>
        <v>51.767233198399992</v>
      </c>
    </row>
    <row r="295" spans="2:24" x14ac:dyDescent="0.25">
      <c r="L295" s="517">
        <v>0.31260500771419064</v>
      </c>
      <c r="M295" s="517">
        <v>0.54344823853070368</v>
      </c>
      <c r="N295" s="517">
        <v>0.14394675375510571</v>
      </c>
      <c r="Q295" s="518"/>
      <c r="R295" s="518"/>
      <c r="S295" s="518"/>
      <c r="T295" s="518"/>
      <c r="U295" s="518"/>
      <c r="V295" s="518"/>
      <c r="W295" s="518"/>
      <c r="X295" s="518"/>
    </row>
    <row r="296" spans="2:24" x14ac:dyDescent="0.25">
      <c r="L296" s="227" t="s">
        <v>842</v>
      </c>
      <c r="Q296" s="518"/>
      <c r="R296" s="518"/>
      <c r="S296" s="518"/>
      <c r="T296" s="518"/>
      <c r="U296" s="518"/>
      <c r="V296" s="518"/>
      <c r="W296" s="518"/>
      <c r="X296" s="518"/>
    </row>
    <row r="297" spans="2:24" x14ac:dyDescent="0.25">
      <c r="B297" s="531" t="s">
        <v>124</v>
      </c>
      <c r="C297" s="532" t="s">
        <v>253</v>
      </c>
      <c r="D297" s="532" t="s">
        <v>255</v>
      </c>
      <c r="E297" s="532" t="s">
        <v>273</v>
      </c>
      <c r="P297" s="227" t="s">
        <v>843</v>
      </c>
      <c r="Q297" s="518" t="s">
        <v>837</v>
      </c>
      <c r="R297" s="518" t="s">
        <v>838</v>
      </c>
      <c r="S297" s="518" t="s">
        <v>839</v>
      </c>
      <c r="T297" s="518"/>
      <c r="U297" s="518" t="s">
        <v>844</v>
      </c>
      <c r="V297" s="518" t="s">
        <v>837</v>
      </c>
      <c r="W297" s="518" t="s">
        <v>838</v>
      </c>
      <c r="X297" s="518" t="s">
        <v>839</v>
      </c>
    </row>
    <row r="298" spans="2:24" x14ac:dyDescent="0.25">
      <c r="B298" s="533" t="s">
        <v>806</v>
      </c>
      <c r="C298" s="534">
        <v>5292386.4616469275</v>
      </c>
      <c r="D298" s="534">
        <v>91492005.980146408</v>
      </c>
      <c r="E298" s="534">
        <v>303454290.88766664</v>
      </c>
      <c r="F298" s="243">
        <f>SUM(C298:E298)</f>
        <v>400238683.32945997</v>
      </c>
      <c r="K298">
        <v>2021</v>
      </c>
      <c r="L298" s="418">
        <f>C298/$F298</f>
        <v>1.3223075834702497E-2</v>
      </c>
      <c r="M298" s="418">
        <f>D298/$F298</f>
        <v>0.22859361123980604</v>
      </c>
      <c r="N298" s="418">
        <f>E298/$F298</f>
        <v>0.75818331292549146</v>
      </c>
      <c r="P298" s="515">
        <v>150.2333799772608</v>
      </c>
      <c r="Q298" s="518">
        <f>$P298*L298</f>
        <v>1.9865473763429953</v>
      </c>
      <c r="R298" s="518">
        <f t="shared" ref="R298:S305" si="147">$P298*M298</f>
        <v>34.342390857764016</v>
      </c>
      <c r="S298" s="518">
        <f t="shared" si="147"/>
        <v>113.90444174315378</v>
      </c>
      <c r="T298" s="518"/>
      <c r="U298" s="530">
        <v>96.414152894946668</v>
      </c>
      <c r="V298" s="518">
        <f>$U298*L298</f>
        <v>1.274891655268481</v>
      </c>
      <c r="W298" s="518">
        <f t="shared" ref="W298:X305" si="148">$U298*M298</f>
        <v>22.039659384882658</v>
      </c>
      <c r="X298" s="518">
        <f t="shared" si="148"/>
        <v>73.099601854795523</v>
      </c>
    </row>
    <row r="299" spans="2:24" x14ac:dyDescent="0.25">
      <c r="B299" s="533" t="s">
        <v>807</v>
      </c>
      <c r="C299" s="535">
        <v>5097825.1197936954</v>
      </c>
      <c r="D299" s="535">
        <v>94578563.857966274</v>
      </c>
      <c r="E299" s="535">
        <v>337897395.449</v>
      </c>
      <c r="F299" s="243">
        <f t="shared" ref="F299:F305" si="149">SUM(C299:E299)</f>
        <v>437573784.42675996</v>
      </c>
      <c r="K299">
        <v>2022</v>
      </c>
      <c r="L299" s="418">
        <f t="shared" ref="L299:N305" si="150">C299/$F299</f>
        <v>1.1650206893614663E-2</v>
      </c>
      <c r="M299" s="418">
        <f t="shared" si="150"/>
        <v>0.21614312196940264</v>
      </c>
      <c r="N299" s="418">
        <f t="shared" si="150"/>
        <v>0.77220667113698271</v>
      </c>
      <c r="P299" s="515">
        <v>159.20099130470766</v>
      </c>
      <c r="Q299" s="518">
        <f t="shared" ref="Q299:Q305" si="151">$P299*L299</f>
        <v>1.8547244863683932</v>
      </c>
      <c r="R299" s="518">
        <f t="shared" si="147"/>
        <v>34.410199281223235</v>
      </c>
      <c r="S299" s="518">
        <f t="shared" si="147"/>
        <v>122.93606753711603</v>
      </c>
      <c r="T299" s="518"/>
      <c r="U299" s="530">
        <v>100.91226943453898</v>
      </c>
      <c r="V299" s="518">
        <f t="shared" ref="V299:V305" si="152">$U299*L299</f>
        <v>1.1756488170165664</v>
      </c>
      <c r="W299" s="518">
        <f t="shared" si="148"/>
        <v>21.81149296059878</v>
      </c>
      <c r="X299" s="518">
        <f t="shared" si="148"/>
        <v>77.925127656923635</v>
      </c>
    </row>
    <row r="300" spans="2:24" x14ac:dyDescent="0.25">
      <c r="B300" s="533" t="s">
        <v>808</v>
      </c>
      <c r="C300" s="535">
        <v>5056586.129986383</v>
      </c>
      <c r="D300" s="535">
        <v>89533210.64010486</v>
      </c>
      <c r="E300" s="535">
        <v>342893243.15499997</v>
      </c>
      <c r="F300" s="243">
        <f t="shared" si="149"/>
        <v>437483039.92509121</v>
      </c>
      <c r="K300">
        <v>2023</v>
      </c>
      <c r="L300" s="418">
        <f t="shared" si="150"/>
        <v>1.1558359224284914E-2</v>
      </c>
      <c r="M300" s="418">
        <f t="shared" si="150"/>
        <v>0.20465527224880611</v>
      </c>
      <c r="N300" s="418">
        <f t="shared" si="150"/>
        <v>0.78378636852690897</v>
      </c>
      <c r="P300" s="515">
        <v>164.55700154766635</v>
      </c>
      <c r="Q300" s="518">
        <f t="shared" si="151"/>
        <v>1.9020089367591362</v>
      </c>
      <c r="R300" s="518">
        <f t="shared" si="147"/>
        <v>33.677457952184866</v>
      </c>
      <c r="S300" s="518">
        <f t="shared" si="147"/>
        <v>128.97753465872233</v>
      </c>
      <c r="T300" s="518"/>
      <c r="U300" s="530">
        <v>103.54685342616293</v>
      </c>
      <c r="V300" s="518">
        <f t="shared" si="152"/>
        <v>1.1968317284439682</v>
      </c>
      <c r="W300" s="518">
        <f t="shared" si="148"/>
        <v>21.191409478438597</v>
      </c>
      <c r="X300" s="518">
        <f t="shared" si="148"/>
        <v>81.158612219280357</v>
      </c>
    </row>
    <row r="301" spans="2:24" x14ac:dyDescent="0.25">
      <c r="B301" s="533" t="s">
        <v>210</v>
      </c>
      <c r="C301" s="535">
        <v>5085425.8257186282</v>
      </c>
      <c r="D301" s="535">
        <v>89323870.436666697</v>
      </c>
      <c r="E301" s="535">
        <v>339923222.70000005</v>
      </c>
      <c r="F301" s="243">
        <f t="shared" si="149"/>
        <v>434332518.96238536</v>
      </c>
      <c r="K301">
        <v>2024</v>
      </c>
      <c r="L301" s="418">
        <f t="shared" si="150"/>
        <v>1.1708600216874488E-2</v>
      </c>
      <c r="M301" s="418">
        <f t="shared" si="150"/>
        <v>0.20565780027261196</v>
      </c>
      <c r="N301" s="418">
        <f t="shared" si="150"/>
        <v>0.78263359951051359</v>
      </c>
      <c r="P301" s="515">
        <v>162.33261828952044</v>
      </c>
      <c r="Q301" s="518">
        <f t="shared" si="151"/>
        <v>1.9006877297104825</v>
      </c>
      <c r="R301" s="518">
        <f t="shared" si="147"/>
        <v>33.384969189916347</v>
      </c>
      <c r="S301" s="518">
        <f t="shared" si="147"/>
        <v>127.04696136989361</v>
      </c>
      <c r="T301" s="518"/>
      <c r="U301" s="530">
        <v>101.98121719473355</v>
      </c>
      <c r="V301" s="518">
        <f t="shared" si="152"/>
        <v>1.1940573017633815</v>
      </c>
      <c r="W301" s="518">
        <f t="shared" si="148"/>
        <v>20.973232797392374</v>
      </c>
      <c r="X301" s="518">
        <f t="shared" si="148"/>
        <v>79.813927095577796</v>
      </c>
    </row>
    <row r="302" spans="2:24" x14ac:dyDescent="0.25">
      <c r="B302" s="533" t="s">
        <v>347</v>
      </c>
      <c r="C302" s="535">
        <v>4862651.1459870916</v>
      </c>
      <c r="D302" s="535">
        <v>86858927.226666749</v>
      </c>
      <c r="E302" s="535">
        <v>333173665</v>
      </c>
      <c r="F302" s="243">
        <f t="shared" si="149"/>
        <v>424895243.37265384</v>
      </c>
      <c r="K302">
        <v>2025</v>
      </c>
      <c r="L302" s="418">
        <f t="shared" si="150"/>
        <v>1.1444352983077078E-2</v>
      </c>
      <c r="M302" s="418">
        <f t="shared" si="150"/>
        <v>0.20442433418932685</v>
      </c>
      <c r="N302" s="418">
        <f t="shared" si="150"/>
        <v>0.78413131282759607</v>
      </c>
      <c r="P302" s="515">
        <v>162.28407606028955</v>
      </c>
      <c r="Q302" s="518">
        <f t="shared" si="151"/>
        <v>1.8572362499664821</v>
      </c>
      <c r="R302" s="518">
        <f t="shared" si="147"/>
        <v>33.17481419815477</v>
      </c>
      <c r="S302" s="518">
        <f t="shared" si="147"/>
        <v>127.2520256121683</v>
      </c>
      <c r="T302" s="518"/>
      <c r="U302" s="530">
        <v>101.51308207268423</v>
      </c>
      <c r="V302" s="518">
        <f t="shared" si="152"/>
        <v>1.161751543639872</v>
      </c>
      <c r="W302" s="518">
        <f t="shared" si="148"/>
        <v>20.751744214214963</v>
      </c>
      <c r="X302" s="518">
        <f t="shared" si="148"/>
        <v>79.599586314829395</v>
      </c>
    </row>
    <row r="303" spans="2:24" x14ac:dyDescent="0.25">
      <c r="B303" s="533" t="s">
        <v>441</v>
      </c>
      <c r="C303" s="535">
        <v>4862041.9461693363</v>
      </c>
      <c r="D303" s="535">
        <v>84289405.2666668</v>
      </c>
      <c r="E303" s="535">
        <v>329558911</v>
      </c>
      <c r="F303" s="243">
        <f t="shared" si="149"/>
        <v>418710358.21283615</v>
      </c>
      <c r="K303">
        <v>2026</v>
      </c>
      <c r="L303" s="418">
        <f t="shared" si="150"/>
        <v>1.1611945706148246E-2</v>
      </c>
      <c r="M303" s="418">
        <f t="shared" si="150"/>
        <v>0.20130718911859677</v>
      </c>
      <c r="N303" s="418">
        <f t="shared" si="150"/>
        <v>0.787080865175255</v>
      </c>
      <c r="P303" s="515">
        <v>160.71976084122869</v>
      </c>
      <c r="Q303" s="518">
        <f t="shared" si="151"/>
        <v>1.8662691367934785</v>
      </c>
      <c r="R303" s="518">
        <f t="shared" si="147"/>
        <v>32.35404329076087</v>
      </c>
      <c r="S303" s="518">
        <f t="shared" si="147"/>
        <v>126.49944841367434</v>
      </c>
      <c r="T303" s="518"/>
      <c r="U303" s="530">
        <v>100.61348116037611</v>
      </c>
      <c r="V303" s="518">
        <f t="shared" si="152"/>
        <v>1.1683182805408567</v>
      </c>
      <c r="W303" s="518">
        <f t="shared" si="148"/>
        <v>20.254217079832205</v>
      </c>
      <c r="X303" s="518">
        <f t="shared" si="148"/>
        <v>79.19094580000305</v>
      </c>
    </row>
    <row r="304" spans="2:24" x14ac:dyDescent="0.25">
      <c r="B304" s="533" t="s">
        <v>809</v>
      </c>
      <c r="C304" s="535">
        <v>4861888.5710220765</v>
      </c>
      <c r="D304" s="535">
        <v>81724920.920000196</v>
      </c>
      <c r="E304" s="535">
        <v>327403571</v>
      </c>
      <c r="F304" s="243">
        <f t="shared" si="149"/>
        <v>413990380.49102229</v>
      </c>
      <c r="K304">
        <v>2027</v>
      </c>
      <c r="L304" s="418">
        <f t="shared" si="150"/>
        <v>1.1743965077776754E-2</v>
      </c>
      <c r="M304" s="418">
        <f t="shared" si="150"/>
        <v>0.19740777750214528</v>
      </c>
      <c r="N304" s="418">
        <f t="shared" si="150"/>
        <v>0.79084825742007792</v>
      </c>
      <c r="P304" s="515">
        <v>159.22505755839435</v>
      </c>
      <c r="Q304" s="518">
        <f t="shared" si="151"/>
        <v>1.869933515472777</v>
      </c>
      <c r="R304" s="518">
        <f t="shared" si="147"/>
        <v>31.432264735253789</v>
      </c>
      <c r="S304" s="518">
        <f t="shared" si="147"/>
        <v>125.92285930766778</v>
      </c>
      <c r="T304" s="518"/>
      <c r="U304" s="530">
        <v>99.900573747380278</v>
      </c>
      <c r="V304" s="518">
        <f t="shared" si="152"/>
        <v>1.1732288493390952</v>
      </c>
      <c r="W304" s="518">
        <f t="shared" si="148"/>
        <v>19.7211502346595</v>
      </c>
      <c r="X304" s="518">
        <f t="shared" si="148"/>
        <v>79.006194663381677</v>
      </c>
    </row>
    <row r="305" spans="2:24" x14ac:dyDescent="0.25">
      <c r="B305" s="533" t="s">
        <v>810</v>
      </c>
      <c r="C305" s="535">
        <v>4861873.185904773</v>
      </c>
      <c r="D305" s="535">
        <v>79156090.440000236</v>
      </c>
      <c r="E305" s="535">
        <v>326149846</v>
      </c>
      <c r="F305" s="243">
        <f t="shared" si="149"/>
        <v>410167809.62590504</v>
      </c>
      <c r="K305">
        <v>2028</v>
      </c>
      <c r="L305" s="418">
        <f t="shared" si="150"/>
        <v>1.1853375793529632E-2</v>
      </c>
      <c r="M305" s="418">
        <f t="shared" si="150"/>
        <v>0.19298464819117528</v>
      </c>
      <c r="N305" s="418">
        <f t="shared" si="150"/>
        <v>0.79516197601529504</v>
      </c>
      <c r="P305" s="515">
        <v>158.21720726439383</v>
      </c>
      <c r="Q305" s="518">
        <f t="shared" si="151"/>
        <v>1.8754080147076264</v>
      </c>
      <c r="R305" s="518">
        <f t="shared" si="147"/>
        <v>30.533492081709305</v>
      </c>
      <c r="S305" s="518">
        <f t="shared" si="147"/>
        <v>125.80830716797689</v>
      </c>
      <c r="T305" s="518"/>
      <c r="U305" s="530">
        <v>99.313289680940471</v>
      </c>
      <c r="V305" s="518">
        <f t="shared" si="152"/>
        <v>1.177197743879856</v>
      </c>
      <c r="W305" s="518">
        <f t="shared" si="148"/>
        <v>19.165940269784574</v>
      </c>
      <c r="X305" s="518">
        <f t="shared" si="148"/>
        <v>78.970151667276042</v>
      </c>
    </row>
    <row r="306" spans="2:24" x14ac:dyDescent="0.25">
      <c r="L306" s="517">
        <v>1.1853375793529632E-2</v>
      </c>
      <c r="M306" s="517">
        <v>0.19298464819117528</v>
      </c>
      <c r="N306" s="517">
        <v>0.79516197601529504</v>
      </c>
      <c r="P306" s="301" t="s">
        <v>123</v>
      </c>
      <c r="Q306" s="516">
        <v>148.84994637128017</v>
      </c>
      <c r="R306" s="516">
        <v>335.22904403880023</v>
      </c>
      <c r="S306" s="516">
        <v>184.49865059949363</v>
      </c>
      <c r="T306" s="516"/>
      <c r="U306" s="516"/>
      <c r="V306" s="516">
        <v>103.31357884662415</v>
      </c>
      <c r="W306" s="516">
        <v>231.09160353232863</v>
      </c>
      <c r="X306" s="516">
        <v>122.14749564119504</v>
      </c>
    </row>
    <row r="307" spans="2:24" x14ac:dyDescent="0.25">
      <c r="P307" s="301"/>
      <c r="Q307" s="516">
        <v>150.10833441889147</v>
      </c>
      <c r="R307" s="516">
        <v>324.0368101049595</v>
      </c>
      <c r="S307" s="516">
        <v>192.04536846778399</v>
      </c>
      <c r="T307" s="516"/>
      <c r="U307" s="516"/>
      <c r="V307" s="516">
        <v>111.09947482243452</v>
      </c>
      <c r="W307" s="516">
        <v>236.5574623114812</v>
      </c>
      <c r="X307" s="516">
        <v>129.16677212221822</v>
      </c>
    </row>
    <row r="308" spans="2:24" x14ac:dyDescent="0.25">
      <c r="P308" s="301"/>
      <c r="Q308" s="516">
        <v>150.35884274243102</v>
      </c>
      <c r="R308" s="516">
        <v>316.09264706053222</v>
      </c>
      <c r="S308" s="516">
        <v>197.12029821143483</v>
      </c>
      <c r="T308" s="516"/>
      <c r="U308" s="516"/>
      <c r="V308" s="516">
        <v>110.45677346062917</v>
      </c>
      <c r="W308" s="516">
        <v>229.04083153100024</v>
      </c>
      <c r="X308" s="516">
        <v>131.30971799447968</v>
      </c>
    </row>
    <row r="309" spans="2:24" x14ac:dyDescent="0.25">
      <c r="P309" s="301"/>
      <c r="Q309" s="516">
        <v>140.32136218956194</v>
      </c>
      <c r="R309" s="516">
        <v>296.81673102418347</v>
      </c>
      <c r="S309" s="516">
        <v>191.65224628759313</v>
      </c>
      <c r="T309" s="516"/>
      <c r="U309" s="516"/>
      <c r="V309" s="516">
        <v>109.25814716741365</v>
      </c>
      <c r="W309" s="516">
        <v>226.63263805178414</v>
      </c>
      <c r="X309" s="516">
        <v>130.25083865077463</v>
      </c>
    </row>
    <row r="310" spans="2:24" x14ac:dyDescent="0.25">
      <c r="P310" s="301"/>
      <c r="Q310" s="516">
        <v>141.05702151971209</v>
      </c>
      <c r="R310" s="516">
        <v>295.34605460541684</v>
      </c>
      <c r="S310" s="516">
        <v>192.63104176480891</v>
      </c>
      <c r="T310" s="516"/>
      <c r="U310" s="516"/>
      <c r="V310" s="516">
        <v>109.65980162216381</v>
      </c>
      <c r="W310" s="516">
        <v>225.09881497825484</v>
      </c>
      <c r="X310" s="516">
        <v>130.55868625070812</v>
      </c>
    </row>
    <row r="311" spans="2:24" x14ac:dyDescent="0.25">
      <c r="P311" s="301"/>
      <c r="Q311" s="516">
        <v>141.59290357956422</v>
      </c>
      <c r="R311" s="516">
        <v>289.56864579867954</v>
      </c>
      <c r="S311" s="516">
        <v>191.77308226708979</v>
      </c>
      <c r="T311" s="516"/>
      <c r="U311" s="516"/>
      <c r="V311" s="516">
        <v>110.95226633693665</v>
      </c>
      <c r="W311" s="516">
        <v>222.34907661530306</v>
      </c>
      <c r="X311" s="516">
        <v>130.47678158208947</v>
      </c>
    </row>
    <row r="312" spans="2:24" x14ac:dyDescent="0.25">
      <c r="B312" s="519" t="s">
        <v>845</v>
      </c>
      <c r="C312" s="22"/>
      <c r="D312" s="22"/>
      <c r="E312" s="22"/>
      <c r="F312" s="22"/>
      <c r="G312" s="22"/>
      <c r="H312" s="22"/>
      <c r="I312" s="22"/>
      <c r="J312" s="22"/>
      <c r="P312" s="301"/>
      <c r="Q312" s="516">
        <v>142.12469552171098</v>
      </c>
      <c r="R312" s="516">
        <v>282.78553908715827</v>
      </c>
      <c r="S312" s="516">
        <v>191.00865798207488</v>
      </c>
      <c r="T312" s="516"/>
      <c r="U312" s="516"/>
      <c r="V312" s="516">
        <v>113.24587760310634</v>
      </c>
      <c r="W312" s="516">
        <v>220.56871381540518</v>
      </c>
      <c r="X312" s="516">
        <v>131.01396787090243</v>
      </c>
    </row>
    <row r="313" spans="2:24" x14ac:dyDescent="0.25">
      <c r="B313"/>
      <c r="C313"/>
      <c r="D313" s="536"/>
      <c r="E313"/>
      <c r="F313"/>
      <c r="G313"/>
      <c r="H313"/>
      <c r="I313"/>
      <c r="J313"/>
      <c r="P313" s="301"/>
      <c r="Q313" s="516">
        <v>141.40987389757231</v>
      </c>
      <c r="R313" s="516">
        <v>273.1072123584338</v>
      </c>
      <c r="S313" s="516">
        <v>190.06042375324535</v>
      </c>
      <c r="T313" s="516"/>
      <c r="U313" s="516"/>
      <c r="V313" s="516">
        <v>113.59860295916866</v>
      </c>
      <c r="W313" s="516">
        <v>214.60495477608279</v>
      </c>
      <c r="X313" s="516">
        <v>130.73738486567603</v>
      </c>
    </row>
    <row r="314" spans="2:24" x14ac:dyDescent="0.25">
      <c r="B314" s="520" t="s">
        <v>827</v>
      </c>
      <c r="C314" s="520" t="s">
        <v>828</v>
      </c>
      <c r="D314" s="520" t="s">
        <v>829</v>
      </c>
      <c r="E314" s="520" t="s">
        <v>830</v>
      </c>
      <c r="F314" s="521" t="s">
        <v>846</v>
      </c>
      <c r="G314" s="537"/>
      <c r="H314"/>
      <c r="I314"/>
      <c r="J314"/>
      <c r="L314" s="227" t="s">
        <v>847</v>
      </c>
      <c r="Q314" s="518"/>
      <c r="R314" s="518"/>
      <c r="S314" s="518"/>
      <c r="T314" s="518"/>
      <c r="U314" s="518"/>
      <c r="V314" s="518"/>
      <c r="W314" s="518"/>
      <c r="X314" s="518"/>
    </row>
    <row r="315" spans="2:24" ht="30" x14ac:dyDescent="0.25">
      <c r="B315" s="538" t="s">
        <v>244</v>
      </c>
      <c r="C315" s="538" t="s">
        <v>246</v>
      </c>
      <c r="D315" s="538" t="s">
        <v>248</v>
      </c>
      <c r="E315" s="539" t="s">
        <v>848</v>
      </c>
      <c r="F315" s="538" t="s">
        <v>849</v>
      </c>
      <c r="G315" s="538" t="s">
        <v>850</v>
      </c>
      <c r="H315" s="538" t="s">
        <v>851</v>
      </c>
      <c r="I315" s="538" t="s">
        <v>852</v>
      </c>
      <c r="J315" s="526" t="s">
        <v>853</v>
      </c>
      <c r="L315" s="227" t="s">
        <v>837</v>
      </c>
      <c r="M315" s="227" t="s">
        <v>838</v>
      </c>
      <c r="N315" s="227" t="s">
        <v>839</v>
      </c>
      <c r="P315" s="227" t="s">
        <v>840</v>
      </c>
      <c r="Q315" s="518" t="s">
        <v>837</v>
      </c>
      <c r="R315" s="518" t="s">
        <v>838</v>
      </c>
      <c r="S315" s="518" t="s">
        <v>839</v>
      </c>
      <c r="T315" s="518"/>
      <c r="U315" s="518" t="s">
        <v>841</v>
      </c>
      <c r="V315" s="518" t="s">
        <v>837</v>
      </c>
      <c r="W315" s="518" t="s">
        <v>838</v>
      </c>
      <c r="X315" s="518" t="s">
        <v>839</v>
      </c>
    </row>
    <row r="316" spans="2:24" x14ac:dyDescent="0.25">
      <c r="B316" s="527">
        <v>399763959.94232112</v>
      </c>
      <c r="C316" s="527">
        <v>511727664.918854</v>
      </c>
      <c r="D316" s="527">
        <v>63232142.603666678</v>
      </c>
      <c r="E316" s="528">
        <v>43582323.589798003</v>
      </c>
      <c r="F316" s="527">
        <v>376175.78200000001</v>
      </c>
      <c r="G316" s="527">
        <v>2161306.6529999999</v>
      </c>
      <c r="H316" s="527">
        <v>2537482.4350000001</v>
      </c>
      <c r="I316" s="527">
        <v>1020843573.4896398</v>
      </c>
      <c r="J316" s="529">
        <f>I316-E316-F316-G316</f>
        <v>974723767.46484184</v>
      </c>
      <c r="K316">
        <v>2021</v>
      </c>
      <c r="L316" s="418">
        <f>B316/J316</f>
        <v>0.41013051418871915</v>
      </c>
      <c r="M316" s="418">
        <f>C316/J316</f>
        <v>0.52499762701981301</v>
      </c>
      <c r="N316" s="418">
        <f>D316/J316</f>
        <v>6.4871858791467757E-2</v>
      </c>
      <c r="P316" s="515">
        <v>223.91409291010501</v>
      </c>
      <c r="Q316" s="518">
        <f>$P316*L316</f>
        <v>91.834002059322003</v>
      </c>
      <c r="R316" s="518">
        <f t="shared" ref="R316:S323" si="153">$P316*M316</f>
        <v>117.55436743409906</v>
      </c>
      <c r="S316" s="518">
        <f t="shared" si="153"/>
        <v>14.525723416683924</v>
      </c>
      <c r="T316" s="518"/>
      <c r="U316" s="530">
        <v>160.78561256975004</v>
      </c>
      <c r="V316" s="518">
        <f>$U316*L316</f>
        <v>65.943085957379765</v>
      </c>
      <c r="W316" s="518">
        <f t="shared" ref="W316:X323" si="154">$U316*M316</f>
        <v>84.412065058045798</v>
      </c>
      <c r="X316" s="518">
        <f t="shared" si="154"/>
        <v>10.430461554324468</v>
      </c>
    </row>
    <row r="317" spans="2:24" x14ac:dyDescent="0.25">
      <c r="B317" s="527">
        <v>429904049.96390563</v>
      </c>
      <c r="C317" s="527">
        <v>504797085.23316246</v>
      </c>
      <c r="D317" s="527">
        <v>61039672.883000001</v>
      </c>
      <c r="E317" s="528">
        <v>41447879.241243154</v>
      </c>
      <c r="F317" s="527">
        <v>342528.47</v>
      </c>
      <c r="G317" s="527">
        <v>2121928.8569999998</v>
      </c>
      <c r="H317" s="527">
        <v>2464457.327</v>
      </c>
      <c r="I317" s="527">
        <v>1039653144.6483114</v>
      </c>
      <c r="J317" s="529">
        <f t="shared" ref="J317:J323" si="155">I317-E317-F317-G317</f>
        <v>995740808.08006823</v>
      </c>
      <c r="K317">
        <v>2022</v>
      </c>
      <c r="L317" s="418">
        <f t="shared" ref="L317:L323" si="156">B317/J317</f>
        <v>0.43174292594558072</v>
      </c>
      <c r="M317" s="418">
        <f t="shared" ref="M317:M323" si="157">C317/J317</f>
        <v>0.50695630945013093</v>
      </c>
      <c r="N317" s="418">
        <f t="shared" ref="N317:N323" si="158">D317/J317</f>
        <v>6.1300764604288224E-2</v>
      </c>
      <c r="P317" s="515">
        <v>214.94870746577467</v>
      </c>
      <c r="Q317" s="518">
        <f t="shared" ref="Q317:Q323" si="159">$P317*L317</f>
        <v>92.802583889494244</v>
      </c>
      <c r="R317" s="518">
        <f t="shared" si="153"/>
        <v>108.96960345792493</v>
      </c>
      <c r="S317" s="518">
        <f t="shared" si="153"/>
        <v>13.176520118355464</v>
      </c>
      <c r="T317" s="518"/>
      <c r="U317" s="530">
        <v>169.68793887421842</v>
      </c>
      <c r="V317" s="518">
        <f t="shared" ref="V317:V323" si="160">$U317*L317</f>
        <v>73.261567227229918</v>
      </c>
      <c r="W317" s="518">
        <f t="shared" si="154"/>
        <v>86.02437124987317</v>
      </c>
      <c r="X317" s="518">
        <f t="shared" si="154"/>
        <v>10.402000397115312</v>
      </c>
    </row>
    <row r="318" spans="2:24" x14ac:dyDescent="0.25">
      <c r="B318" s="527">
        <v>472274520.21015453</v>
      </c>
      <c r="C318" s="527">
        <v>474083224.00229526</v>
      </c>
      <c r="D318" s="527">
        <v>54873923.409000002</v>
      </c>
      <c r="E318" s="528">
        <v>43090251.279539496</v>
      </c>
      <c r="F318" s="527">
        <v>316963.44449999998</v>
      </c>
      <c r="G318" s="527">
        <v>2041369.2589999998</v>
      </c>
      <c r="H318" s="527">
        <v>2358332.7034999998</v>
      </c>
      <c r="I318" s="527">
        <v>1046680251.6044894</v>
      </c>
      <c r="J318" s="529">
        <f t="shared" si="155"/>
        <v>1001231667.6214501</v>
      </c>
      <c r="K318">
        <v>2023</v>
      </c>
      <c r="L318" s="418">
        <f t="shared" si="156"/>
        <v>0.47169355053671164</v>
      </c>
      <c r="M318" s="418">
        <f t="shared" si="157"/>
        <v>0.47350002934739244</v>
      </c>
      <c r="N318" s="418">
        <f t="shared" si="158"/>
        <v>5.4806420115895663E-2</v>
      </c>
      <c r="P318" s="515">
        <v>220.22502918944596</v>
      </c>
      <c r="Q318" s="518">
        <f t="shared" si="159"/>
        <v>103.87872593542072</v>
      </c>
      <c r="R318" s="518">
        <f t="shared" si="153"/>
        <v>104.27655778423302</v>
      </c>
      <c r="S318" s="518">
        <f t="shared" si="153"/>
        <v>12.06974546979216</v>
      </c>
      <c r="T318" s="518"/>
      <c r="U318" s="530">
        <v>169.3592770179601</v>
      </c>
      <c r="V318" s="518">
        <f t="shared" si="160"/>
        <v>79.885678692932103</v>
      </c>
      <c r="W318" s="518">
        <f t="shared" si="154"/>
        <v>80.191622638257272</v>
      </c>
      <c r="X318" s="518">
        <f t="shared" si="154"/>
        <v>9.2819756867706751</v>
      </c>
    </row>
    <row r="319" spans="2:24" x14ac:dyDescent="0.25">
      <c r="B319" s="527">
        <v>542070750.26199996</v>
      </c>
      <c r="C319" s="527">
        <v>443390013.19999999</v>
      </c>
      <c r="D319" s="527">
        <v>57192687.600000001</v>
      </c>
      <c r="E319" s="528">
        <v>42014318.256932296</v>
      </c>
      <c r="F319" s="527">
        <v>312594.76835451915</v>
      </c>
      <c r="G319" s="527">
        <v>2055820.882</v>
      </c>
      <c r="H319" s="527">
        <v>2368415.6503545186</v>
      </c>
      <c r="I319" s="527">
        <v>1087036184.9692869</v>
      </c>
      <c r="J319" s="529">
        <f t="shared" si="155"/>
        <v>1042653451.0620002</v>
      </c>
      <c r="K319">
        <v>2024</v>
      </c>
      <c r="L319" s="418">
        <f t="shared" si="156"/>
        <v>0.5198954165546289</v>
      </c>
      <c r="M319" s="418">
        <f t="shared" si="157"/>
        <v>0.4252515663266474</v>
      </c>
      <c r="N319" s="418">
        <f t="shared" si="158"/>
        <v>5.4853017118723472E-2</v>
      </c>
      <c r="P319" s="515">
        <v>208.85015223293649</v>
      </c>
      <c r="Q319" s="518">
        <f t="shared" si="159"/>
        <v>108.58023689264017</v>
      </c>
      <c r="R319" s="518">
        <f t="shared" si="153"/>
        <v>88.813854364614997</v>
      </c>
      <c r="S319" s="518">
        <f t="shared" si="153"/>
        <v>11.456060975681268</v>
      </c>
      <c r="T319" s="518"/>
      <c r="U319" s="530">
        <v>168.83652985748733</v>
      </c>
      <c r="V319" s="518">
        <f t="shared" si="160"/>
        <v>87.777338019896419</v>
      </c>
      <c r="W319" s="518">
        <f t="shared" si="154"/>
        <v>71.797998775052264</v>
      </c>
      <c r="X319" s="518">
        <f t="shared" si="154"/>
        <v>9.2611930625386201</v>
      </c>
    </row>
    <row r="320" spans="2:24" x14ac:dyDescent="0.25">
      <c r="B320" s="527">
        <v>546746946</v>
      </c>
      <c r="C320" s="527">
        <v>429320570</v>
      </c>
      <c r="D320" s="527">
        <v>56662407</v>
      </c>
      <c r="E320" s="528">
        <v>42079214.887420624</v>
      </c>
      <c r="F320" s="527">
        <v>286625.39496763557</v>
      </c>
      <c r="G320" s="527">
        <v>1983831.0704999999</v>
      </c>
      <c r="H320" s="527">
        <v>2270456.4654676355</v>
      </c>
      <c r="I320" s="527">
        <v>1077079594.3528881</v>
      </c>
      <c r="J320" s="529">
        <f t="shared" si="155"/>
        <v>1032729922.9999998</v>
      </c>
      <c r="K320">
        <v>2025</v>
      </c>
      <c r="L320" s="418">
        <f t="shared" si="156"/>
        <v>0.52941909963424205</v>
      </c>
      <c r="M320" s="418">
        <f t="shared" si="157"/>
        <v>0.41571427382762116</v>
      </c>
      <c r="N320" s="418">
        <f t="shared" si="158"/>
        <v>5.486662653813703E-2</v>
      </c>
      <c r="P320" s="515">
        <v>210.38850532877984</v>
      </c>
      <c r="Q320" s="518">
        <f t="shared" si="159"/>
        <v>111.38369306455657</v>
      </c>
      <c r="R320" s="518">
        <f t="shared" si="153"/>
        <v>87.461504714432323</v>
      </c>
      <c r="S320" s="518">
        <f t="shared" si="153"/>
        <v>11.543307549791017</v>
      </c>
      <c r="T320" s="518"/>
      <c r="U320" s="530">
        <v>169.08438311901679</v>
      </c>
      <c r="V320" s="518">
        <f t="shared" si="160"/>
        <v>89.516501873081111</v>
      </c>
      <c r="W320" s="518">
        <f t="shared" si="154"/>
        <v>70.290791543913357</v>
      </c>
      <c r="X320" s="518">
        <f t="shared" si="154"/>
        <v>9.2770897020223764</v>
      </c>
    </row>
    <row r="321" spans="2:24" x14ac:dyDescent="0.25">
      <c r="B321" s="527">
        <v>552294760</v>
      </c>
      <c r="C321" s="527">
        <v>403691930</v>
      </c>
      <c r="D321" s="527">
        <v>56013942</v>
      </c>
      <c r="E321" s="528">
        <v>41958518.614416569</v>
      </c>
      <c r="F321" s="527">
        <v>260348.10423171768</v>
      </c>
      <c r="G321" s="527">
        <v>1955061.9762499996</v>
      </c>
      <c r="H321" s="527">
        <v>2215410.0804817174</v>
      </c>
      <c r="I321" s="527">
        <v>1056174560.6948985</v>
      </c>
      <c r="J321" s="529">
        <f t="shared" si="155"/>
        <v>1012000632.0000001</v>
      </c>
      <c r="K321">
        <v>2026</v>
      </c>
      <c r="L321" s="418">
        <f t="shared" si="156"/>
        <v>0.54574546945539848</v>
      </c>
      <c r="M321" s="418">
        <f t="shared" si="157"/>
        <v>0.39890482005153527</v>
      </c>
      <c r="N321" s="418">
        <f t="shared" si="158"/>
        <v>5.5349710493066168E-2</v>
      </c>
      <c r="P321" s="515">
        <v>208.84413793224869</v>
      </c>
      <c r="Q321" s="518">
        <f t="shared" si="159"/>
        <v>113.97574209884306</v>
      </c>
      <c r="R321" s="518">
        <f t="shared" si="153"/>
        <v>83.30893326068167</v>
      </c>
      <c r="S321" s="518">
        <f t="shared" si="153"/>
        <v>11.559462572723943</v>
      </c>
      <c r="T321" s="518"/>
      <c r="U321" s="530">
        <v>168.9071954451108</v>
      </c>
      <c r="V321" s="518">
        <f t="shared" si="160"/>
        <v>92.180336672586733</v>
      </c>
      <c r="W321" s="518">
        <f t="shared" si="154"/>
        <v>67.37789440444142</v>
      </c>
      <c r="X321" s="518">
        <f t="shared" si="154"/>
        <v>9.348964368082628</v>
      </c>
    </row>
    <row r="322" spans="2:24" x14ac:dyDescent="0.25">
      <c r="B322" s="527">
        <v>558574431</v>
      </c>
      <c r="C322" s="527">
        <v>378063290</v>
      </c>
      <c r="D322" s="527">
        <v>55482231</v>
      </c>
      <c r="E322" s="528">
        <v>41799010.211168922</v>
      </c>
      <c r="F322" s="527">
        <v>234068.10700167553</v>
      </c>
      <c r="G322" s="527">
        <v>1904682.5233749994</v>
      </c>
      <c r="H322" s="527">
        <v>2138750.6303766761</v>
      </c>
      <c r="I322" s="527">
        <v>1036057712.8415456</v>
      </c>
      <c r="J322" s="529">
        <f t="shared" si="155"/>
        <v>992119952</v>
      </c>
      <c r="K322">
        <v>2027</v>
      </c>
      <c r="L322" s="418">
        <f t="shared" si="156"/>
        <v>0.56301098458304166</v>
      </c>
      <c r="M322" s="418">
        <f t="shared" si="157"/>
        <v>0.3810661092319208</v>
      </c>
      <c r="N322" s="418">
        <f t="shared" si="158"/>
        <v>5.5922906185037591E-2</v>
      </c>
      <c r="P322" s="515">
        <v>207.70144065507054</v>
      </c>
      <c r="Q322" s="518">
        <f t="shared" si="159"/>
        <v>116.93819260252747</v>
      </c>
      <c r="R322" s="518">
        <f t="shared" si="153"/>
        <v>79.147979872292424</v>
      </c>
      <c r="S322" s="518">
        <f t="shared" si="153"/>
        <v>11.615268180250663</v>
      </c>
      <c r="T322" s="518"/>
      <c r="U322" s="530">
        <v>169.97896157733408</v>
      </c>
      <c r="V322" s="518">
        <f t="shared" si="160"/>
        <v>95.700022516057871</v>
      </c>
      <c r="W322" s="518">
        <f t="shared" si="154"/>
        <v>64.773221539556857</v>
      </c>
      <c r="X322" s="518">
        <f t="shared" si="154"/>
        <v>9.5057175217193635</v>
      </c>
    </row>
    <row r="323" spans="2:24" x14ac:dyDescent="0.25">
      <c r="B323" s="527">
        <v>565085175</v>
      </c>
      <c r="C323" s="527">
        <v>352434650</v>
      </c>
      <c r="D323" s="527">
        <v>54896511</v>
      </c>
      <c r="E323" s="528">
        <v>41889769.447912067</v>
      </c>
      <c r="F323" s="527">
        <v>207788.10700000724</v>
      </c>
      <c r="G323" s="527">
        <v>1865108.2498124996</v>
      </c>
      <c r="H323" s="527">
        <v>2072896.3568125069</v>
      </c>
      <c r="I323" s="527">
        <v>1016379001.8047246</v>
      </c>
      <c r="J323" s="529">
        <f t="shared" si="155"/>
        <v>972416336</v>
      </c>
      <c r="K323">
        <v>2028</v>
      </c>
      <c r="L323" s="418">
        <f t="shared" si="156"/>
        <v>0.58111444047151428</v>
      </c>
      <c r="M323" s="418">
        <f t="shared" si="157"/>
        <v>0.36243184832715519</v>
      </c>
      <c r="N323" s="418">
        <f t="shared" si="158"/>
        <v>5.6453711201330539E-2</v>
      </c>
      <c r="P323" s="515">
        <v>203.96037600723244</v>
      </c>
      <c r="Q323" s="518">
        <f t="shared" si="159"/>
        <v>118.52431978180255</v>
      </c>
      <c r="R323" s="518">
        <f t="shared" si="153"/>
        <v>73.921736061802804</v>
      </c>
      <c r="S323" s="518">
        <f t="shared" si="153"/>
        <v>11.514320163627087</v>
      </c>
      <c r="T323" s="518"/>
      <c r="U323" s="530">
        <v>167.93075703258509</v>
      </c>
      <c r="V323" s="518">
        <f t="shared" si="160"/>
        <v>97.586987910948494</v>
      </c>
      <c r="W323" s="518">
        <f t="shared" si="154"/>
        <v>60.863454662298231</v>
      </c>
      <c r="X323" s="518">
        <f t="shared" si="154"/>
        <v>9.4803144593383664</v>
      </c>
    </row>
    <row r="324" spans="2:24" x14ac:dyDescent="0.25">
      <c r="L324" s="517">
        <v>0.58111444047151428</v>
      </c>
      <c r="M324" s="517">
        <v>0.36243184832715519</v>
      </c>
      <c r="N324" s="517">
        <v>5.6453711201330539E-2</v>
      </c>
      <c r="Q324" s="518"/>
      <c r="R324" s="518"/>
      <c r="S324" s="518"/>
      <c r="T324" s="518"/>
      <c r="U324" s="518"/>
      <c r="V324" s="518"/>
      <c r="W324" s="518"/>
      <c r="X324" s="518"/>
    </row>
    <row r="325" spans="2:24" x14ac:dyDescent="0.25">
      <c r="L325" s="227" t="s">
        <v>854</v>
      </c>
      <c r="Q325" s="518"/>
      <c r="R325" s="518"/>
      <c r="S325" s="518"/>
      <c r="T325" s="518"/>
      <c r="U325" s="518"/>
      <c r="V325" s="518"/>
      <c r="W325" s="518"/>
      <c r="X325" s="518"/>
    </row>
    <row r="326" spans="2:24" x14ac:dyDescent="0.25">
      <c r="B326" s="531" t="s">
        <v>124</v>
      </c>
      <c r="C326" s="540" t="s">
        <v>259</v>
      </c>
      <c r="D326" s="540" t="s">
        <v>261</v>
      </c>
      <c r="E326" s="540" t="s">
        <v>263</v>
      </c>
      <c r="P326" s="227" t="s">
        <v>843</v>
      </c>
      <c r="Q326" s="518" t="s">
        <v>837</v>
      </c>
      <c r="R326" s="518" t="s">
        <v>838</v>
      </c>
      <c r="S326" s="518" t="s">
        <v>839</v>
      </c>
      <c r="T326" s="518"/>
      <c r="U326" s="518" t="s">
        <v>844</v>
      </c>
      <c r="V326" s="518" t="s">
        <v>837</v>
      </c>
      <c r="W326" s="518" t="s">
        <v>838</v>
      </c>
      <c r="X326" s="518" t="s">
        <v>839</v>
      </c>
    </row>
    <row r="327" spans="2:24" x14ac:dyDescent="0.25">
      <c r="B327" s="533" t="s">
        <v>806</v>
      </c>
      <c r="C327" s="535">
        <v>5478416.0732927732</v>
      </c>
      <c r="D327" s="535">
        <v>59284937.137037031</v>
      </c>
      <c r="E327" s="535">
        <v>281585393.32033336</v>
      </c>
      <c r="F327" s="243">
        <f>SUM(C327:E327)</f>
        <v>346348746.53066313</v>
      </c>
      <c r="K327">
        <v>2021</v>
      </c>
      <c r="L327" s="418">
        <f>C327/$F327</f>
        <v>1.5817629277338111E-2</v>
      </c>
      <c r="M327" s="418">
        <f t="shared" ref="M327:N334" si="161">D327/$F327</f>
        <v>0.17117121898343116</v>
      </c>
      <c r="N327" s="418">
        <f t="shared" si="161"/>
        <v>0.81301115173923078</v>
      </c>
      <c r="P327" s="515">
        <v>112.84458339357246</v>
      </c>
      <c r="Q327" s="518">
        <f>$P327*L327</f>
        <v>1.7849337860751937</v>
      </c>
      <c r="R327" s="518">
        <f t="shared" ref="R327:S334" si="162">$P327*M327</f>
        <v>19.315744895155252</v>
      </c>
      <c r="S327" s="518">
        <f t="shared" si="162"/>
        <v>91.743904712342029</v>
      </c>
      <c r="T327" s="518"/>
      <c r="U327" s="530">
        <v>72.08866942692697</v>
      </c>
      <c r="V327" s="518">
        <f>$U327*L327</f>
        <v>1.1402718480917089</v>
      </c>
      <c r="W327" s="518">
        <f t="shared" ref="W327:X334" si="163">$U327*M327</f>
        <v>12.339505420700695</v>
      </c>
      <c r="X327" s="518">
        <f t="shared" si="163"/>
        <v>58.608892158134566</v>
      </c>
    </row>
    <row r="328" spans="2:24" x14ac:dyDescent="0.25">
      <c r="B328" s="533" t="s">
        <v>807</v>
      </c>
      <c r="C328" s="535">
        <v>5889201.6448634854</v>
      </c>
      <c r="D328" s="535">
        <v>57616569.229102984</v>
      </c>
      <c r="E328" s="535">
        <v>290907205.87299997</v>
      </c>
      <c r="F328" s="243">
        <f t="shared" ref="F328:F334" si="164">SUM(C328:E328)</f>
        <v>354412976.74696642</v>
      </c>
      <c r="K328">
        <v>2022</v>
      </c>
      <c r="L328" s="418">
        <f t="shared" ref="L328:L334" si="165">C328/$F328</f>
        <v>1.6616777689458274E-2</v>
      </c>
      <c r="M328" s="418">
        <f t="shared" si="161"/>
        <v>0.16256901696417964</v>
      </c>
      <c r="N328" s="418">
        <f t="shared" si="161"/>
        <v>0.82081420534636218</v>
      </c>
      <c r="P328" s="515">
        <v>110.64456801342192</v>
      </c>
      <c r="Q328" s="518">
        <f t="shared" ref="Q328:Q334" si="166">$P328*L328</f>
        <v>1.8385561892251781</v>
      </c>
      <c r="R328" s="518">
        <f t="shared" si="162"/>
        <v>17.987378654368314</v>
      </c>
      <c r="S328" s="518">
        <f t="shared" si="162"/>
        <v>90.818633169828431</v>
      </c>
      <c r="T328" s="518"/>
      <c r="U328" s="530">
        <v>71.192056284587878</v>
      </c>
      <c r="V328" s="518">
        <f t="shared" ref="V328:V334" si="167">$U328*L328</f>
        <v>1.1829825725363976</v>
      </c>
      <c r="W328" s="518">
        <f t="shared" si="163"/>
        <v>11.573622605843997</v>
      </c>
      <c r="X328" s="518">
        <f t="shared" si="163"/>
        <v>58.435451106207488</v>
      </c>
    </row>
    <row r="329" spans="2:24" x14ac:dyDescent="0.25">
      <c r="B329" s="533" t="s">
        <v>808</v>
      </c>
      <c r="C329" s="535">
        <v>6586687.1046219505</v>
      </c>
      <c r="D329" s="535">
        <v>61300984.003394745</v>
      </c>
      <c r="E329" s="535">
        <v>275567599.48899996</v>
      </c>
      <c r="F329" s="243">
        <f t="shared" si="164"/>
        <v>343455270.59701669</v>
      </c>
      <c r="K329">
        <v>2023</v>
      </c>
      <c r="L329" s="418">
        <f t="shared" si="165"/>
        <v>1.917771444640385E-2</v>
      </c>
      <c r="M329" s="418">
        <f t="shared" si="161"/>
        <v>0.17848316578993625</v>
      </c>
      <c r="N329" s="418">
        <f t="shared" si="161"/>
        <v>0.80233911976365979</v>
      </c>
      <c r="P329" s="515">
        <v>110.76710834485036</v>
      </c>
      <c r="Q329" s="518">
        <f t="shared" si="166"/>
        <v>2.1242599738914172</v>
      </c>
      <c r="R329" s="518">
        <f t="shared" si="162"/>
        <v>19.770064162785758</v>
      </c>
      <c r="S329" s="518">
        <f t="shared" si="162"/>
        <v>88.872784208173172</v>
      </c>
      <c r="T329" s="518"/>
      <c r="U329" s="530">
        <v>71.201919594554425</v>
      </c>
      <c r="V329" s="518">
        <f t="shared" si="167"/>
        <v>1.3654900820201719</v>
      </c>
      <c r="W329" s="518">
        <f t="shared" si="163"/>
        <v>12.708344019556568</v>
      </c>
      <c r="X329" s="518">
        <f t="shared" si="163"/>
        <v>57.128085492977675</v>
      </c>
    </row>
    <row r="330" spans="2:24" x14ac:dyDescent="0.25">
      <c r="B330" s="533" t="s">
        <v>210</v>
      </c>
      <c r="C330" s="535">
        <v>7788105.1266666669</v>
      </c>
      <c r="D330" s="535">
        <v>55845182.566666663</v>
      </c>
      <c r="E330" s="535">
        <v>288333909.17000002</v>
      </c>
      <c r="F330" s="243">
        <f t="shared" si="164"/>
        <v>351967196.86333334</v>
      </c>
      <c r="K330">
        <v>2024</v>
      </c>
      <c r="L330" s="418">
        <f t="shared" si="165"/>
        <v>2.2127360720183079E-2</v>
      </c>
      <c r="M330" s="418">
        <f t="shared" si="161"/>
        <v>0.15866587302552232</v>
      </c>
      <c r="N330" s="418">
        <f t="shared" si="161"/>
        <v>0.81920676625429467</v>
      </c>
      <c r="P330" s="515">
        <v>110.27633469410067</v>
      </c>
      <c r="Q330" s="518">
        <f t="shared" si="166"/>
        <v>2.4401242366760054</v>
      </c>
      <c r="R330" s="518">
        <f t="shared" si="162"/>
        <v>17.497090918294177</v>
      </c>
      <c r="S330" s="518">
        <f t="shared" si="162"/>
        <v>90.339119539130493</v>
      </c>
      <c r="T330" s="518"/>
      <c r="U330" s="530">
        <v>70.80298858804322</v>
      </c>
      <c r="V330" s="518">
        <f t="shared" si="167"/>
        <v>1.5666832685546384</v>
      </c>
      <c r="W330" s="518">
        <f t="shared" si="163"/>
        <v>11.234017997137972</v>
      </c>
      <c r="X330" s="518">
        <f t="shared" si="163"/>
        <v>58.002287322350618</v>
      </c>
    </row>
    <row r="331" spans="2:24" x14ac:dyDescent="0.25">
      <c r="B331" s="533" t="s">
        <v>347</v>
      </c>
      <c r="C331" s="535">
        <v>7768789.2666666657</v>
      </c>
      <c r="D331" s="535">
        <v>49353515.273333356</v>
      </c>
      <c r="E331" s="535">
        <v>287298039</v>
      </c>
      <c r="F331" s="243">
        <f t="shared" si="164"/>
        <v>344420343.54000002</v>
      </c>
      <c r="K331">
        <v>2025</v>
      </c>
      <c r="L331" s="418">
        <f t="shared" si="165"/>
        <v>2.2556127744424073E-2</v>
      </c>
      <c r="M331" s="418">
        <f t="shared" si="161"/>
        <v>0.14329442554429592</v>
      </c>
      <c r="N331" s="418">
        <f t="shared" si="161"/>
        <v>0.83414944671128</v>
      </c>
      <c r="P331" s="515">
        <v>110.97195971286814</v>
      </c>
      <c r="Q331" s="518">
        <f t="shared" si="166"/>
        <v>2.5030976993325358</v>
      </c>
      <c r="R331" s="518">
        <f t="shared" si="162"/>
        <v>15.90166321858019</v>
      </c>
      <c r="S331" s="518">
        <f t="shared" si="162"/>
        <v>92.567198794955416</v>
      </c>
      <c r="T331" s="518"/>
      <c r="U331" s="530">
        <v>71.042851355543633</v>
      </c>
      <c r="V331" s="518">
        <f t="shared" si="167"/>
        <v>1.602451630503773</v>
      </c>
      <c r="W331" s="518">
        <f t="shared" si="163"/>
        <v>10.18004457402143</v>
      </c>
      <c r="X331" s="518">
        <f t="shared" si="163"/>
        <v>59.26035515101843</v>
      </c>
    </row>
    <row r="332" spans="2:24" x14ac:dyDescent="0.25">
      <c r="B332" s="533" t="s">
        <v>441</v>
      </c>
      <c r="C332" s="535">
        <v>7775119.3066666648</v>
      </c>
      <c r="D332" s="535">
        <v>46121625.200000048</v>
      </c>
      <c r="E332" s="535">
        <v>287259189</v>
      </c>
      <c r="F332" s="243">
        <f t="shared" si="164"/>
        <v>341155933.50666672</v>
      </c>
      <c r="K332">
        <v>2026</v>
      </c>
      <c r="L332" s="418">
        <f t="shared" si="165"/>
        <v>2.2790514668022701E-2</v>
      </c>
      <c r="M332" s="418">
        <f t="shared" si="161"/>
        <v>0.13519221174295876</v>
      </c>
      <c r="N332" s="418">
        <f t="shared" si="161"/>
        <v>0.84201727358901857</v>
      </c>
      <c r="P332" s="515">
        <v>110.43620559755441</v>
      </c>
      <c r="Q332" s="518">
        <f t="shared" si="166"/>
        <v>2.5168979635518345</v>
      </c>
      <c r="R332" s="518">
        <f t="shared" si="162"/>
        <v>14.930114891233503</v>
      </c>
      <c r="S332" s="518">
        <f t="shared" si="162"/>
        <v>92.989192742769077</v>
      </c>
      <c r="T332" s="518"/>
      <c r="U332" s="530">
        <v>70.728791825868072</v>
      </c>
      <c r="V332" s="518">
        <f t="shared" si="167"/>
        <v>1.6119455675589704</v>
      </c>
      <c r="W332" s="518">
        <f t="shared" si="163"/>
        <v>9.5619818008464073</v>
      </c>
      <c r="X332" s="518">
        <f t="shared" si="163"/>
        <v>59.554864457462699</v>
      </c>
    </row>
    <row r="333" spans="2:24" x14ac:dyDescent="0.25">
      <c r="B333" s="533" t="s">
        <v>809</v>
      </c>
      <c r="C333" s="535">
        <v>7774934.3999999994</v>
      </c>
      <c r="D333" s="535">
        <v>42498044.853333399</v>
      </c>
      <c r="E333" s="535">
        <v>287249704</v>
      </c>
      <c r="F333" s="243">
        <f t="shared" si="164"/>
        <v>337522683.25333339</v>
      </c>
      <c r="K333">
        <v>2027</v>
      </c>
      <c r="L333" s="418">
        <f t="shared" si="165"/>
        <v>2.3035294472829225E-2</v>
      </c>
      <c r="M333" s="418">
        <f t="shared" si="161"/>
        <v>0.12591167042078699</v>
      </c>
      <c r="N333" s="418">
        <f t="shared" si="161"/>
        <v>0.85105303510638375</v>
      </c>
      <c r="P333" s="515">
        <v>109.50303403247365</v>
      </c>
      <c r="Q333" s="518">
        <f t="shared" si="166"/>
        <v>2.5224346346062707</v>
      </c>
      <c r="R333" s="518">
        <f t="shared" si="162"/>
        <v>13.787709931173044</v>
      </c>
      <c r="S333" s="518">
        <f t="shared" si="162"/>
        <v>93.192889466694325</v>
      </c>
      <c r="T333" s="518"/>
      <c r="U333" s="530">
        <v>70.24878329313816</v>
      </c>
      <c r="V333" s="518">
        <f t="shared" si="167"/>
        <v>1.6182014095154034</v>
      </c>
      <c r="W333" s="518">
        <f t="shared" si="163"/>
        <v>8.8451416494668997</v>
      </c>
      <c r="X333" s="518">
        <f t="shared" si="163"/>
        <v>59.785440234155857</v>
      </c>
    </row>
    <row r="334" spans="2:24" x14ac:dyDescent="0.25">
      <c r="B334" s="533" t="s">
        <v>810</v>
      </c>
      <c r="C334" s="535">
        <v>7771959.8266666653</v>
      </c>
      <c r="D334" s="535">
        <v>37874387.50666675</v>
      </c>
      <c r="E334" s="535">
        <v>287253022</v>
      </c>
      <c r="F334" s="243">
        <f t="shared" si="164"/>
        <v>332899369.33333343</v>
      </c>
      <c r="K334">
        <v>2028</v>
      </c>
      <c r="L334" s="418">
        <f t="shared" si="165"/>
        <v>2.334627380709926E-2</v>
      </c>
      <c r="M334" s="418">
        <f t="shared" si="161"/>
        <v>0.11377128043983459</v>
      </c>
      <c r="N334" s="418">
        <f t="shared" si="161"/>
        <v>0.86288244575306605</v>
      </c>
      <c r="P334" s="515">
        <v>108.13630978869458</v>
      </c>
      <c r="Q334" s="518">
        <f t="shared" si="166"/>
        <v>2.5245798968161712</v>
      </c>
      <c r="R334" s="518">
        <f t="shared" si="162"/>
        <v>12.302806426698401</v>
      </c>
      <c r="S334" s="518">
        <f t="shared" si="162"/>
        <v>93.308923465179987</v>
      </c>
      <c r="T334" s="518"/>
      <c r="U334" s="530">
        <v>69.502370345559783</v>
      </c>
      <c r="V334" s="518">
        <f t="shared" si="167"/>
        <v>1.6226213683298547</v>
      </c>
      <c r="W334" s="518">
        <f t="shared" si="163"/>
        <v>7.9073736678179252</v>
      </c>
      <c r="X334" s="518">
        <f t="shared" si="163"/>
        <v>59.972375309411994</v>
      </c>
    </row>
    <row r="335" spans="2:24" x14ac:dyDescent="0.25">
      <c r="L335" s="517">
        <v>2.334627380709926E-2</v>
      </c>
      <c r="M335" s="517">
        <v>0.11377128043983459</v>
      </c>
      <c r="N335" s="517">
        <v>0.86288244575306605</v>
      </c>
      <c r="P335" s="301" t="s">
        <v>123</v>
      </c>
      <c r="Q335" s="516">
        <v>93.618935845397203</v>
      </c>
      <c r="R335" s="516">
        <v>136.87011232925431</v>
      </c>
      <c r="S335" s="516">
        <v>106.26962812902596</v>
      </c>
      <c r="T335" s="516"/>
      <c r="U335" s="516"/>
      <c r="V335" s="516">
        <v>67.083357805471479</v>
      </c>
      <c r="W335" s="516">
        <v>96.751570478746487</v>
      </c>
      <c r="X335" s="516">
        <v>69.039353712459032</v>
      </c>
    </row>
    <row r="336" spans="2:24" x14ac:dyDescent="0.25">
      <c r="P336" s="301"/>
      <c r="Q336" s="516">
        <v>94.641140078719417</v>
      </c>
      <c r="R336" s="516">
        <v>126.95698211229325</v>
      </c>
      <c r="S336" s="516">
        <v>103.9951532881839</v>
      </c>
      <c r="T336" s="516"/>
      <c r="U336" s="516"/>
      <c r="V336" s="516">
        <v>74.444549799766321</v>
      </c>
      <c r="W336" s="516">
        <v>97.597993855717164</v>
      </c>
      <c r="X336" s="516">
        <v>68.837451503322796</v>
      </c>
    </row>
    <row r="337" spans="16:24" x14ac:dyDescent="0.25">
      <c r="P337" s="301"/>
      <c r="Q337" s="516">
        <v>106.00298590931213</v>
      </c>
      <c r="R337" s="516">
        <v>124.04662194701878</v>
      </c>
      <c r="S337" s="516">
        <v>100.94252967796533</v>
      </c>
      <c r="T337" s="516"/>
      <c r="U337" s="516"/>
      <c r="V337" s="516">
        <v>81.251168774952276</v>
      </c>
      <c r="W337" s="516">
        <v>92.899966657813835</v>
      </c>
      <c r="X337" s="516">
        <v>66.410061179748354</v>
      </c>
    </row>
    <row r="338" spans="16:24" x14ac:dyDescent="0.25">
      <c r="P338" s="301"/>
      <c r="Q338" s="516">
        <v>111.02036112931617</v>
      </c>
      <c r="R338" s="516">
        <v>106.31094528290917</v>
      </c>
      <c r="S338" s="516">
        <v>101.79518051481176</v>
      </c>
      <c r="T338" s="516"/>
      <c r="U338" s="516"/>
      <c r="V338" s="516">
        <v>89.34402128845106</v>
      </c>
      <c r="W338" s="516">
        <v>83.032016772190232</v>
      </c>
      <c r="X338" s="516">
        <v>67.263480384889235</v>
      </c>
    </row>
    <row r="339" spans="16:24" x14ac:dyDescent="0.25">
      <c r="P339" s="301"/>
      <c r="Q339" s="516">
        <v>113.88679076388911</v>
      </c>
      <c r="R339" s="516">
        <v>103.36316793301251</v>
      </c>
      <c r="S339" s="516">
        <v>104.11050634474643</v>
      </c>
      <c r="T339" s="516"/>
      <c r="U339" s="516"/>
      <c r="V339" s="516">
        <v>91.118953503584891</v>
      </c>
      <c r="W339" s="516">
        <v>80.470836117934795</v>
      </c>
      <c r="X339" s="516">
        <v>68.53744485304081</v>
      </c>
    </row>
    <row r="340" spans="16:24" x14ac:dyDescent="0.25">
      <c r="P340" s="301"/>
      <c r="Q340" s="516">
        <v>116.4926400623949</v>
      </c>
      <c r="R340" s="516">
        <v>98.239048151915171</v>
      </c>
      <c r="S340" s="516">
        <v>104.54865531549302</v>
      </c>
      <c r="T340" s="516"/>
      <c r="U340" s="516"/>
      <c r="V340" s="516">
        <v>93.79228224014571</v>
      </c>
      <c r="W340" s="516">
        <v>76.939876205287831</v>
      </c>
      <c r="X340" s="516">
        <v>68.903828825545332</v>
      </c>
    </row>
    <row r="341" spans="16:24" x14ac:dyDescent="0.25">
      <c r="P341" s="301"/>
      <c r="Q341" s="516">
        <v>119.46062723713374</v>
      </c>
      <c r="R341" s="516">
        <v>92.935689803465465</v>
      </c>
      <c r="S341" s="516">
        <v>104.80815764694499</v>
      </c>
      <c r="T341" s="516"/>
      <c r="U341" s="516"/>
      <c r="V341" s="516">
        <v>97.318223925573278</v>
      </c>
      <c r="W341" s="516">
        <v>73.618363189023754</v>
      </c>
      <c r="X341" s="516">
        <v>69.291157755875219</v>
      </c>
    </row>
    <row r="342" spans="16:24" x14ac:dyDescent="0.25">
      <c r="P342" s="301"/>
      <c r="Q342" s="516">
        <v>121.04889967861872</v>
      </c>
      <c r="R342" s="516">
        <v>86.2245424885012</v>
      </c>
      <c r="S342" s="516">
        <v>104.82324362880708</v>
      </c>
      <c r="T342" s="516"/>
      <c r="U342" s="516"/>
      <c r="V342" s="516">
        <v>99.209609279278354</v>
      </c>
      <c r="W342" s="516">
        <v>68.77082833011616</v>
      </c>
      <c r="X342" s="516">
        <v>69.452689768750361</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L2161"/>
  <sheetViews>
    <sheetView topLeftCell="A2110" workbookViewId="0">
      <selection activeCell="E2134" sqref="E2134"/>
    </sheetView>
  </sheetViews>
  <sheetFormatPr defaultRowHeight="15" x14ac:dyDescent="0.25"/>
  <cols>
    <col min="1" max="1" width="5.7109375" style="2" customWidth="1"/>
    <col min="2" max="2" width="9.42578125" bestFit="1" customWidth="1"/>
    <col min="3" max="3" width="28.7109375" customWidth="1"/>
    <col min="4" max="4" width="26.28515625" bestFit="1" customWidth="1"/>
    <col min="5" max="5" width="47.42578125" bestFit="1" customWidth="1"/>
    <col min="6" max="6" width="26.5703125" bestFit="1" customWidth="1"/>
    <col min="7" max="7" width="24.5703125" style="3" bestFit="1" customWidth="1"/>
    <col min="8" max="8" width="51.7109375" style="3" customWidth="1"/>
    <col min="9" max="9" width="40.28515625" bestFit="1" customWidth="1"/>
    <col min="10" max="10" width="2.42578125" style="22" bestFit="1" customWidth="1"/>
    <col min="11" max="12" width="9.28515625" style="21" customWidth="1"/>
  </cols>
  <sheetData>
    <row r="1" spans="1:12" s="1" customFormat="1" x14ac:dyDescent="0.25">
      <c r="A1" s="37" t="s">
        <v>6</v>
      </c>
      <c r="B1" s="36" t="s">
        <v>7</v>
      </c>
      <c r="C1" s="36" t="s">
        <v>8</v>
      </c>
      <c r="D1" s="36" t="s">
        <v>9</v>
      </c>
      <c r="E1" s="36" t="s">
        <v>10</v>
      </c>
      <c r="F1" s="36" t="s">
        <v>0</v>
      </c>
      <c r="G1" s="36" t="s">
        <v>284</v>
      </c>
      <c r="H1" s="36" t="s">
        <v>96</v>
      </c>
      <c r="I1" s="40" t="s">
        <v>83</v>
      </c>
      <c r="J1" s="24"/>
      <c r="K1" s="23" t="s">
        <v>81</v>
      </c>
      <c r="L1" s="23" t="s">
        <v>82</v>
      </c>
    </row>
    <row r="2" spans="1:12" x14ac:dyDescent="0.25">
      <c r="A2" s="2" t="str">
        <f>B2&amp;C2&amp;D2&amp;E2</f>
        <v>WAResidentialDLC Central ACSummer DR Event Hours</v>
      </c>
      <c r="B2" t="s">
        <v>151</v>
      </c>
      <c r="C2" t="s">
        <v>13</v>
      </c>
      <c r="D2" t="s">
        <v>15</v>
      </c>
      <c r="E2" t="s">
        <v>24</v>
      </c>
      <c r="F2" t="s">
        <v>25</v>
      </c>
      <c r="G2" s="397">
        <f ca="1">IFERROR(INDEX(INDIRECT("'"&amp;D2&amp;"'!A1:T300"),MATCH(K2,INDIRECT("'"&amp;D2&amp;"'!A1:A300"),0),MATCH(L2,INDIRECT("'"&amp;D2&amp;"'!A1:T1"),0)),"")</f>
        <v>50</v>
      </c>
      <c r="H2" s="33" t="str">
        <f t="shared" ref="H2:H65" ca="1" si="0">IFERROR(INDEX(INDIRECT("'"&amp;D2&amp;"'!A1:T300"),MATCH(K2,INDIRECT("'"&amp;D2&amp;"'!A1:A300"),0),10),"")</f>
        <v xml:space="preserve">Current PC Cool Keeper program allows for max 100 hours of curtailment.  </v>
      </c>
      <c r="I2" s="38"/>
      <c r="J2" s="39"/>
      <c r="K2" s="20" t="str">
        <f t="shared" ref="K2:K65" si="1">C2&amp;E2</f>
        <v>ResidentialSummer DR Event Hours</v>
      </c>
      <c r="L2" s="20" t="str">
        <f t="shared" ref="L2:L65" si="2">$G$1&amp;B2</f>
        <v>Market PotentialWA</v>
      </c>
    </row>
    <row r="3" spans="1:12" x14ac:dyDescent="0.25">
      <c r="A3" s="2" t="str">
        <f t="shared" ref="A3:A66" si="3">B3&amp;C3&amp;D3&amp;E3</f>
        <v>WAResidentialDLC Central ACWinter DR Event Hours</v>
      </c>
      <c r="B3" t="s">
        <v>151</v>
      </c>
      <c r="C3" t="s">
        <v>13</v>
      </c>
      <c r="D3" t="s">
        <v>15</v>
      </c>
      <c r="E3" t="s">
        <v>26</v>
      </c>
      <c r="F3" t="s">
        <v>25</v>
      </c>
      <c r="G3" s="397">
        <f t="shared" ref="G3:G65" ca="1" si="4">IFERROR(INDEX(INDIRECT("'"&amp;D3&amp;"'!A1:T300"),MATCH(K3,INDIRECT("'"&amp;D3&amp;"'!A1:A300"),0),MATCH(L3,INDIRECT("'"&amp;D3&amp;"'!A1:T1"),0)),"")</f>
        <v>0</v>
      </c>
      <c r="H3" s="33">
        <f t="shared" ca="1" si="0"/>
        <v>0</v>
      </c>
      <c r="I3" s="38"/>
      <c r="J3" s="39"/>
      <c r="K3" s="20" t="str">
        <f t="shared" si="1"/>
        <v>ResidentialWinter DR Event Hours</v>
      </c>
      <c r="L3" s="20" t="str">
        <f t="shared" si="2"/>
        <v>Market PotentialWA</v>
      </c>
    </row>
    <row r="4" spans="1:12" x14ac:dyDescent="0.25">
      <c r="A4" s="2" t="str">
        <f t="shared" si="3"/>
        <v>WAResidentialDLC Central ACAnnual O&amp;M Cost</v>
      </c>
      <c r="B4" t="s">
        <v>151</v>
      </c>
      <c r="C4" t="s">
        <v>13</v>
      </c>
      <c r="D4" t="s">
        <v>15</v>
      </c>
      <c r="E4" t="s">
        <v>27</v>
      </c>
      <c r="F4" t="s">
        <v>5</v>
      </c>
      <c r="G4" s="32">
        <f ca="1">IFERROR(INDEX(INDIRECT("'"&amp;D4&amp;"'!A1:T300"),MATCH(K4,INDIRECT("'"&amp;D4&amp;"'!A1:A300"),0),MATCH(L4,INDIRECT("'"&amp;D4&amp;"'!A1:T1"),0)),"")</f>
        <v>13</v>
      </c>
      <c r="H4" s="33" t="str">
        <f t="shared" ca="1" si="0"/>
        <v>Assume 5% of equipment + install costs.</v>
      </c>
      <c r="I4" s="38"/>
      <c r="J4" s="39"/>
      <c r="K4" s="20" t="str">
        <f t="shared" si="1"/>
        <v>ResidentialAnnual O&amp;M Cost</v>
      </c>
      <c r="L4" s="20" t="str">
        <f t="shared" si="2"/>
        <v>Market PotentialWA</v>
      </c>
    </row>
    <row r="5" spans="1:12" x14ac:dyDescent="0.25">
      <c r="A5" s="2" t="str">
        <f t="shared" si="3"/>
        <v>WAResidentialDLC Central ACAnnual O&amp;M Cost per MW</v>
      </c>
      <c r="B5" t="s">
        <v>151</v>
      </c>
      <c r="C5" t="s">
        <v>13</v>
      </c>
      <c r="D5" t="s">
        <v>15</v>
      </c>
      <c r="E5" t="s">
        <v>88</v>
      </c>
      <c r="F5" t="s">
        <v>94</v>
      </c>
      <c r="G5" s="32">
        <f t="shared" ca="1" si="4"/>
        <v>0</v>
      </c>
      <c r="H5" s="33">
        <f t="shared" ca="1" si="0"/>
        <v>0</v>
      </c>
      <c r="I5" s="38"/>
      <c r="J5" s="39"/>
      <c r="K5" s="20" t="str">
        <f t="shared" si="1"/>
        <v>ResidentialAnnual O&amp;M Cost per MW</v>
      </c>
      <c r="L5" s="20" t="str">
        <f t="shared" si="2"/>
        <v>Market PotentialWA</v>
      </c>
    </row>
    <row r="6" spans="1:12" x14ac:dyDescent="0.25">
      <c r="A6" s="2" t="str">
        <f t="shared" si="3"/>
        <v>WAResidentialDLC Central ACAnnual Program Administration Cost</v>
      </c>
      <c r="B6" t="s">
        <v>151</v>
      </c>
      <c r="C6" t="s">
        <v>13</v>
      </c>
      <c r="D6" t="s">
        <v>15</v>
      </c>
      <c r="E6" t="s">
        <v>4</v>
      </c>
      <c r="F6" t="s">
        <v>28</v>
      </c>
      <c r="G6" s="32">
        <f t="shared" ca="1" si="4"/>
        <v>51953.42233335918</v>
      </c>
      <c r="H6" s="33" t="str">
        <f t="shared" ca="1" si="0"/>
        <v>Share of Cost as noted in table at right</v>
      </c>
      <c r="I6" s="38"/>
      <c r="J6" s="39"/>
      <c r="K6" s="20" t="str">
        <f t="shared" si="1"/>
        <v>ResidentialAnnual Program Administration Cost</v>
      </c>
      <c r="L6" s="20" t="str">
        <f t="shared" si="2"/>
        <v>Market PotentialWA</v>
      </c>
    </row>
    <row r="7" spans="1:12" x14ac:dyDescent="0.25">
      <c r="A7" s="2" t="str">
        <f t="shared" si="3"/>
        <v>WAResidentialDLC Central ACCost of Equip + Install</v>
      </c>
      <c r="B7" t="s">
        <v>151</v>
      </c>
      <c r="C7" t="s">
        <v>13</v>
      </c>
      <c r="D7" t="s">
        <v>15</v>
      </c>
      <c r="E7" t="s">
        <v>29</v>
      </c>
      <c r="F7" t="s">
        <v>30</v>
      </c>
      <c r="G7" s="32">
        <f t="shared" ca="1" si="4"/>
        <v>260</v>
      </c>
      <c r="H7" s="33" t="str">
        <f t="shared" ca="1" si="0"/>
        <v>$100 installation cost. Idaho Power at 10,000 quantity pays $160 per switch. It's believed Avista volumes would be the same or less per order, making the cost $160 or greater.</v>
      </c>
      <c r="I7" s="38"/>
      <c r="J7" s="39"/>
      <c r="K7" s="20" t="str">
        <f t="shared" si="1"/>
        <v>ResidentialCost of Equip + Install</v>
      </c>
      <c r="L7" s="20" t="str">
        <f t="shared" si="2"/>
        <v>Market PotentialWA</v>
      </c>
    </row>
    <row r="8" spans="1:12" x14ac:dyDescent="0.25">
      <c r="A8" s="2" t="str">
        <f t="shared" si="3"/>
        <v>WAResidentialDLC Central ACCost of Equip + Install (per kW basis)</v>
      </c>
      <c r="B8" t="s">
        <v>151</v>
      </c>
      <c r="C8" t="s">
        <v>13</v>
      </c>
      <c r="D8" t="s">
        <v>15</v>
      </c>
      <c r="E8" t="s">
        <v>90</v>
      </c>
      <c r="F8" t="s">
        <v>92</v>
      </c>
      <c r="G8" s="32">
        <f t="shared" ca="1" si="4"/>
        <v>0</v>
      </c>
      <c r="H8" s="33">
        <f t="shared" ca="1" si="0"/>
        <v>0</v>
      </c>
      <c r="I8" s="38"/>
      <c r="J8" s="39"/>
      <c r="K8" s="20" t="str">
        <f t="shared" si="1"/>
        <v>ResidentialCost of Equip + Install (per kW basis)</v>
      </c>
      <c r="L8" s="20" t="str">
        <f t="shared" si="2"/>
        <v>Market PotentialWA</v>
      </c>
    </row>
    <row r="9" spans="1:12" x14ac:dyDescent="0.25">
      <c r="A9" s="2" t="str">
        <f t="shared" si="3"/>
        <v>WAResidentialDLC Central ACDe-rate</v>
      </c>
      <c r="B9" t="s">
        <v>151</v>
      </c>
      <c r="C9" t="s">
        <v>13</v>
      </c>
      <c r="D9" t="s">
        <v>15</v>
      </c>
      <c r="E9" t="s">
        <v>31</v>
      </c>
      <c r="F9" t="s">
        <v>32</v>
      </c>
      <c r="G9" s="25">
        <f ca="1">IFERROR(INDEX(INDIRECT("'"&amp;D9&amp;"'!A1:T300"),MATCH(K9,INDIRECT("'"&amp;D9&amp;"'!A1:A300"),0),MATCH(L9,INDIRECT("'"&amp;D9&amp;"'!A1:T1"),0)),"")</f>
        <v>1</v>
      </c>
      <c r="H9" s="33">
        <f t="shared" ca="1" si="0"/>
        <v>0</v>
      </c>
      <c r="I9" s="38"/>
      <c r="J9" s="39"/>
      <c r="K9" s="20" t="str">
        <f t="shared" si="1"/>
        <v>ResidentialDe-rate</v>
      </c>
      <c r="L9" s="20" t="str">
        <f t="shared" si="2"/>
        <v>Market PotentialWA</v>
      </c>
    </row>
    <row r="10" spans="1:12" x14ac:dyDescent="0.25">
      <c r="A10" s="2" t="str">
        <f t="shared" si="3"/>
        <v>WAResidentialDLC Central ACNet to Gross Ratio (free ridership)</v>
      </c>
      <c r="B10" t="s">
        <v>151</v>
      </c>
      <c r="C10" t="s">
        <v>13</v>
      </c>
      <c r="D10" t="s">
        <v>15</v>
      </c>
      <c r="E10" t="s">
        <v>33</v>
      </c>
      <c r="F10" t="s">
        <v>34</v>
      </c>
      <c r="G10" s="25">
        <f t="shared" ca="1" si="4"/>
        <v>1</v>
      </c>
      <c r="H10" s="33">
        <f t="shared" ca="1" si="0"/>
        <v>0</v>
      </c>
      <c r="I10" s="38"/>
      <c r="J10" s="39"/>
      <c r="K10" s="20" t="str">
        <f t="shared" si="1"/>
        <v>ResidentialNet to Gross Ratio (free ridership)</v>
      </c>
      <c r="L10" s="20" t="str">
        <f t="shared" si="2"/>
        <v>Market PotentialWA</v>
      </c>
    </row>
    <row r="11" spans="1:12" x14ac:dyDescent="0.25">
      <c r="A11" s="2" t="str">
        <f t="shared" si="3"/>
        <v>WAResidentialDLC Central ACPer Customer Annual Marketing/Recruitment Cost</v>
      </c>
      <c r="B11" t="s">
        <v>151</v>
      </c>
      <c r="C11" t="s">
        <v>13</v>
      </c>
      <c r="D11" t="s">
        <v>15</v>
      </c>
      <c r="E11" t="s">
        <v>35</v>
      </c>
      <c r="F11" t="s">
        <v>36</v>
      </c>
      <c r="G11" s="32">
        <f t="shared" ca="1" si="4"/>
        <v>60</v>
      </c>
      <c r="H11" s="33" t="str">
        <f t="shared" ca="1" si="0"/>
        <v>Utah $50, All others $60 (20% higher)</v>
      </c>
      <c r="I11" s="38"/>
      <c r="J11" s="39"/>
      <c r="K11" s="20" t="str">
        <f t="shared" si="1"/>
        <v>ResidentialPer Customer Annual Marketing/Recruitment Cost</v>
      </c>
      <c r="L11" s="20" t="str">
        <f t="shared" si="2"/>
        <v>Market PotentialWA</v>
      </c>
    </row>
    <row r="12" spans="1:12" x14ac:dyDescent="0.25">
      <c r="A12" s="2" t="str">
        <f t="shared" si="3"/>
        <v>WAResidentialDLC Central ACPer Participant Annual Incentive</v>
      </c>
      <c r="B12" t="s">
        <v>151</v>
      </c>
      <c r="C12" t="s">
        <v>13</v>
      </c>
      <c r="D12" t="s">
        <v>15</v>
      </c>
      <c r="E12" t="s">
        <v>39</v>
      </c>
      <c r="F12" t="s">
        <v>5</v>
      </c>
      <c r="G12" s="32">
        <f t="shared" ca="1" si="4"/>
        <v>20</v>
      </c>
      <c r="H12" s="33" t="str">
        <f t="shared" ca="1" si="0"/>
        <v>$20 is the incentive level per participating unit. No. of units per average participant is 1.059. Aligns with ID Power rebate.</v>
      </c>
      <c r="I12" s="38"/>
      <c r="J12" s="39"/>
      <c r="K12" s="20" t="str">
        <f t="shared" si="1"/>
        <v>ResidentialPer Participant Annual Incentive</v>
      </c>
      <c r="L12" s="20" t="str">
        <f t="shared" si="2"/>
        <v>Market PotentialWA</v>
      </c>
    </row>
    <row r="13" spans="1:12" x14ac:dyDescent="0.25">
      <c r="A13" s="2" t="str">
        <f t="shared" si="3"/>
        <v>WAResidentialDLC Central ACPer kW Annual Incentive</v>
      </c>
      <c r="B13" t="s">
        <v>151</v>
      </c>
      <c r="C13" t="s">
        <v>13</v>
      </c>
      <c r="D13" t="s">
        <v>15</v>
      </c>
      <c r="E13" t="s">
        <v>37</v>
      </c>
      <c r="F13" t="s">
        <v>93</v>
      </c>
      <c r="G13" s="32">
        <f t="shared" ca="1" si="4"/>
        <v>0</v>
      </c>
      <c r="H13" s="33">
        <f t="shared" ca="1" si="0"/>
        <v>0</v>
      </c>
      <c r="I13" s="38"/>
      <c r="J13" s="39"/>
      <c r="K13" s="20" t="str">
        <f t="shared" si="1"/>
        <v>ResidentialPer kW Annual Incentive</v>
      </c>
      <c r="L13" s="20" t="str">
        <f t="shared" si="2"/>
        <v>Market PotentialWA</v>
      </c>
    </row>
    <row r="14" spans="1:12" x14ac:dyDescent="0.25">
      <c r="A14" s="2" t="str">
        <f t="shared" si="3"/>
        <v>WAResidentialDLC Central ACProgram Development Cost</v>
      </c>
      <c r="B14" t="s">
        <v>151</v>
      </c>
      <c r="C14" t="s">
        <v>13</v>
      </c>
      <c r="D14" t="s">
        <v>15</v>
      </c>
      <c r="E14" t="s">
        <v>40</v>
      </c>
      <c r="F14" t="s">
        <v>41</v>
      </c>
      <c r="G14" s="32">
        <f t="shared" ca="1" si="4"/>
        <v>43294.518611132655</v>
      </c>
      <c r="H14" s="33">
        <f t="shared" ca="1" si="0"/>
        <v>0</v>
      </c>
      <c r="I14" s="38"/>
      <c r="J14" s="39"/>
      <c r="K14" s="20" t="str">
        <f t="shared" si="1"/>
        <v>ResidentialProgram Development Cost</v>
      </c>
      <c r="L14" s="20" t="str">
        <f t="shared" si="2"/>
        <v>Market PotentialWA</v>
      </c>
    </row>
    <row r="15" spans="1:12" x14ac:dyDescent="0.25">
      <c r="A15" s="2" t="str">
        <f t="shared" si="3"/>
        <v>WAResidentialDLC Central ACProgram Life</v>
      </c>
      <c r="B15" t="s">
        <v>151</v>
      </c>
      <c r="C15" t="s">
        <v>13</v>
      </c>
      <c r="D15" t="s">
        <v>15</v>
      </c>
      <c r="E15" t="s">
        <v>42</v>
      </c>
      <c r="F15" t="s">
        <v>43</v>
      </c>
      <c r="G15" s="397">
        <f t="shared" ca="1" si="4"/>
        <v>8</v>
      </c>
      <c r="H15" s="33">
        <f t="shared" ca="1" si="0"/>
        <v>0</v>
      </c>
      <c r="I15" s="38"/>
      <c r="J15" s="39"/>
      <c r="K15" s="20" t="str">
        <f t="shared" si="1"/>
        <v>ResidentialProgram Life</v>
      </c>
      <c r="L15" s="20" t="str">
        <f t="shared" si="2"/>
        <v>Market PotentialWA</v>
      </c>
    </row>
    <row r="16" spans="1:12" x14ac:dyDescent="0.25">
      <c r="A16" s="2" t="str">
        <f t="shared" si="3"/>
        <v>WAResidentialDLC Central ACProgram Start Year</v>
      </c>
      <c r="B16" t="s">
        <v>151</v>
      </c>
      <c r="C16" t="s">
        <v>13</v>
      </c>
      <c r="D16" t="s">
        <v>15</v>
      </c>
      <c r="E16" t="s">
        <v>44</v>
      </c>
      <c r="F16" t="s">
        <v>45</v>
      </c>
      <c r="G16" s="397">
        <f t="shared" ca="1" si="4"/>
        <v>2026</v>
      </c>
      <c r="H16" s="33">
        <f t="shared" ca="1" si="0"/>
        <v>0</v>
      </c>
      <c r="I16" s="38"/>
      <c r="J16" s="39"/>
      <c r="K16" s="20" t="str">
        <f t="shared" si="1"/>
        <v>ResidentialProgram Start Year</v>
      </c>
      <c r="L16" s="20" t="str">
        <f t="shared" si="2"/>
        <v>Market PotentialWA</v>
      </c>
    </row>
    <row r="17" spans="1:12" x14ac:dyDescent="0.25">
      <c r="A17" s="2" t="str">
        <f t="shared" si="3"/>
        <v>WAGeneral ServiceDLC Central ACSummer DR Event Hours</v>
      </c>
      <c r="B17" t="s">
        <v>151</v>
      </c>
      <c r="C17" t="s">
        <v>232</v>
      </c>
      <c r="D17" t="s">
        <v>15</v>
      </c>
      <c r="E17" t="s">
        <v>24</v>
      </c>
      <c r="F17" t="s">
        <v>25</v>
      </c>
      <c r="G17" s="397">
        <f t="shared" ca="1" si="4"/>
        <v>50</v>
      </c>
      <c r="H17" s="33" t="str">
        <f t="shared" ca="1" si="0"/>
        <v xml:space="preserve">Current PC Cool Keeper program allows for max 100 hours of curtailment.  </v>
      </c>
      <c r="I17" s="38"/>
      <c r="J17" s="39"/>
      <c r="K17" s="20" t="str">
        <f t="shared" si="1"/>
        <v>General ServiceSummer DR Event Hours</v>
      </c>
      <c r="L17" s="20" t="str">
        <f t="shared" si="2"/>
        <v>Market PotentialWA</v>
      </c>
    </row>
    <row r="18" spans="1:12" x14ac:dyDescent="0.25">
      <c r="A18" s="2" t="str">
        <f t="shared" si="3"/>
        <v>WAGeneral ServiceDLC Central ACWinter DR Event Hours</v>
      </c>
      <c r="B18" t="s">
        <v>151</v>
      </c>
      <c r="C18" t="s">
        <v>232</v>
      </c>
      <c r="D18" t="s">
        <v>15</v>
      </c>
      <c r="E18" t="s">
        <v>26</v>
      </c>
      <c r="F18" t="s">
        <v>25</v>
      </c>
      <c r="G18" s="397">
        <f t="shared" ca="1" si="4"/>
        <v>0</v>
      </c>
      <c r="H18" s="33">
        <f t="shared" ca="1" si="0"/>
        <v>0</v>
      </c>
      <c r="I18" s="38"/>
      <c r="J18" s="39"/>
      <c r="K18" s="20" t="str">
        <f t="shared" si="1"/>
        <v>General ServiceWinter DR Event Hours</v>
      </c>
      <c r="L18" s="20" t="str">
        <f t="shared" si="2"/>
        <v>Market PotentialWA</v>
      </c>
    </row>
    <row r="19" spans="1:12" x14ac:dyDescent="0.25">
      <c r="A19" s="2" t="str">
        <f t="shared" si="3"/>
        <v>WAGeneral ServiceDLC Central ACAnnual O&amp;M Cost</v>
      </c>
      <c r="B19" t="s">
        <v>151</v>
      </c>
      <c r="C19" t="s">
        <v>232</v>
      </c>
      <c r="D19" t="s">
        <v>15</v>
      </c>
      <c r="E19" t="s">
        <v>27</v>
      </c>
      <c r="F19" t="s">
        <v>5</v>
      </c>
      <c r="G19" s="32">
        <f t="shared" ca="1" si="4"/>
        <v>13</v>
      </c>
      <c r="H19" s="33" t="str">
        <f t="shared" ca="1" si="0"/>
        <v>Assume 5% of equipment + install costs.</v>
      </c>
      <c r="I19" s="38"/>
      <c r="J19" s="39"/>
      <c r="K19" s="20" t="str">
        <f t="shared" si="1"/>
        <v>General ServiceAnnual O&amp;M Cost</v>
      </c>
      <c r="L19" s="20" t="str">
        <f t="shared" si="2"/>
        <v>Market PotentialWA</v>
      </c>
    </row>
    <row r="20" spans="1:12" x14ac:dyDescent="0.25">
      <c r="A20" s="2" t="str">
        <f t="shared" si="3"/>
        <v>WAGeneral ServiceDLC Central ACAnnual O&amp;M Cost per MW</v>
      </c>
      <c r="B20" t="s">
        <v>151</v>
      </c>
      <c r="C20" t="s">
        <v>232</v>
      </c>
      <c r="D20" t="s">
        <v>15</v>
      </c>
      <c r="E20" t="s">
        <v>88</v>
      </c>
      <c r="F20" t="s">
        <v>94</v>
      </c>
      <c r="G20" s="32">
        <f t="shared" ca="1" si="4"/>
        <v>0</v>
      </c>
      <c r="H20" s="33">
        <f t="shared" ca="1" si="0"/>
        <v>0</v>
      </c>
      <c r="I20" s="38"/>
      <c r="J20" s="39"/>
      <c r="K20" s="20" t="str">
        <f t="shared" si="1"/>
        <v>General ServiceAnnual O&amp;M Cost per MW</v>
      </c>
      <c r="L20" s="20" t="str">
        <f t="shared" si="2"/>
        <v>Market PotentialWA</v>
      </c>
    </row>
    <row r="21" spans="1:12" x14ac:dyDescent="0.25">
      <c r="A21" s="2" t="str">
        <f t="shared" si="3"/>
        <v>WAGeneral ServiceDLC Central ACAnnual Program Administration Cost</v>
      </c>
      <c r="B21" t="s">
        <v>151</v>
      </c>
      <c r="C21" t="s">
        <v>232</v>
      </c>
      <c r="D21" t="s">
        <v>15</v>
      </c>
      <c r="E21" t="s">
        <v>4</v>
      </c>
      <c r="F21" t="s">
        <v>28</v>
      </c>
      <c r="G21" s="32">
        <f t="shared" ca="1" si="4"/>
        <v>4969.0628216302448</v>
      </c>
      <c r="H21" s="33" t="str">
        <f t="shared" ca="1" si="0"/>
        <v>Share of Cost as noted in table at right</v>
      </c>
      <c r="I21" s="38"/>
      <c r="J21" s="39"/>
      <c r="K21" s="20" t="str">
        <f t="shared" si="1"/>
        <v>General ServiceAnnual Program Administration Cost</v>
      </c>
      <c r="L21" s="20" t="str">
        <f t="shared" si="2"/>
        <v>Market PotentialWA</v>
      </c>
    </row>
    <row r="22" spans="1:12" x14ac:dyDescent="0.25">
      <c r="A22" s="2" t="str">
        <f t="shared" si="3"/>
        <v>WAGeneral ServiceDLC Central ACCost of Equip + Install</v>
      </c>
      <c r="B22" t="s">
        <v>151</v>
      </c>
      <c r="C22" t="s">
        <v>232</v>
      </c>
      <c r="D22" t="s">
        <v>15</v>
      </c>
      <c r="E22" t="s">
        <v>29</v>
      </c>
      <c r="F22" t="s">
        <v>30</v>
      </c>
      <c r="G22" s="32">
        <f t="shared" ca="1" si="4"/>
        <v>260</v>
      </c>
      <c r="H22" s="33" t="str">
        <f t="shared" ca="1" si="0"/>
        <v>$100 installation cost. Idaho Power at 10,000 quantity pays $160 per switch. It's believed Avista volumes would be the same or less per order, making the cost $160 or greater.</v>
      </c>
      <c r="I22" s="38"/>
      <c r="J22" s="39"/>
      <c r="K22" s="20" t="str">
        <f t="shared" si="1"/>
        <v>General ServiceCost of Equip + Install</v>
      </c>
      <c r="L22" s="20" t="str">
        <f t="shared" si="2"/>
        <v>Market PotentialWA</v>
      </c>
    </row>
    <row r="23" spans="1:12" x14ac:dyDescent="0.25">
      <c r="A23" s="2" t="str">
        <f t="shared" si="3"/>
        <v>WAGeneral ServiceDLC Central ACCost of Equip + Install (per kW basis)</v>
      </c>
      <c r="B23" t="s">
        <v>151</v>
      </c>
      <c r="C23" t="s">
        <v>232</v>
      </c>
      <c r="D23" t="s">
        <v>15</v>
      </c>
      <c r="E23" t="s">
        <v>90</v>
      </c>
      <c r="F23" t="s">
        <v>92</v>
      </c>
      <c r="G23" s="32">
        <f t="shared" ca="1" si="4"/>
        <v>0</v>
      </c>
      <c r="H23" s="33">
        <f t="shared" ca="1" si="0"/>
        <v>0</v>
      </c>
      <c r="I23" s="38"/>
      <c r="J23" s="39"/>
      <c r="K23" s="20" t="str">
        <f t="shared" si="1"/>
        <v>General ServiceCost of Equip + Install (per kW basis)</v>
      </c>
      <c r="L23" s="20" t="str">
        <f t="shared" si="2"/>
        <v>Market PotentialWA</v>
      </c>
    </row>
    <row r="24" spans="1:12" x14ac:dyDescent="0.25">
      <c r="A24" s="2" t="str">
        <f t="shared" si="3"/>
        <v>WAGeneral ServiceDLC Central ACDe-rate</v>
      </c>
      <c r="B24" t="s">
        <v>151</v>
      </c>
      <c r="C24" t="s">
        <v>232</v>
      </c>
      <c r="D24" t="s">
        <v>15</v>
      </c>
      <c r="E24" t="s">
        <v>31</v>
      </c>
      <c r="F24" t="s">
        <v>32</v>
      </c>
      <c r="G24" s="25">
        <f t="shared" ca="1" si="4"/>
        <v>1</v>
      </c>
      <c r="H24" s="33">
        <f t="shared" ca="1" si="0"/>
        <v>0</v>
      </c>
      <c r="I24" s="38"/>
      <c r="J24" s="39"/>
      <c r="K24" s="20" t="str">
        <f t="shared" si="1"/>
        <v>General ServiceDe-rate</v>
      </c>
      <c r="L24" s="20" t="str">
        <f t="shared" si="2"/>
        <v>Market PotentialWA</v>
      </c>
    </row>
    <row r="25" spans="1:12" x14ac:dyDescent="0.25">
      <c r="A25" s="2" t="str">
        <f t="shared" si="3"/>
        <v>WAGeneral ServiceDLC Central ACNet to Gross Ratio (free ridership)</v>
      </c>
      <c r="B25" t="s">
        <v>151</v>
      </c>
      <c r="C25" t="s">
        <v>232</v>
      </c>
      <c r="D25" t="s">
        <v>15</v>
      </c>
      <c r="E25" t="s">
        <v>33</v>
      </c>
      <c r="F25" t="s">
        <v>34</v>
      </c>
      <c r="G25" s="25">
        <f t="shared" ca="1" si="4"/>
        <v>1</v>
      </c>
      <c r="H25" s="33">
        <f t="shared" ca="1" si="0"/>
        <v>0</v>
      </c>
      <c r="I25" s="38"/>
      <c r="J25" s="39"/>
      <c r="K25" s="20" t="str">
        <f t="shared" si="1"/>
        <v>General ServiceNet to Gross Ratio (free ridership)</v>
      </c>
      <c r="L25" s="20" t="str">
        <f t="shared" si="2"/>
        <v>Market PotentialWA</v>
      </c>
    </row>
    <row r="26" spans="1:12" x14ac:dyDescent="0.25">
      <c r="A26" s="2" t="str">
        <f t="shared" si="3"/>
        <v>WAGeneral ServiceDLC Central ACPer Customer Annual Marketing/Recruitment Cost</v>
      </c>
      <c r="B26" t="s">
        <v>151</v>
      </c>
      <c r="C26" t="s">
        <v>232</v>
      </c>
      <c r="D26" t="s">
        <v>15</v>
      </c>
      <c r="E26" t="s">
        <v>35</v>
      </c>
      <c r="F26" t="s">
        <v>36</v>
      </c>
      <c r="G26" s="32">
        <f t="shared" ca="1" si="4"/>
        <v>75</v>
      </c>
      <c r="H26" s="33" t="str">
        <f t="shared" ca="1" si="0"/>
        <v>25% Higher than Residential</v>
      </c>
      <c r="I26" s="38"/>
      <c r="J26" s="39"/>
      <c r="K26" s="20" t="str">
        <f t="shared" si="1"/>
        <v>General ServicePer Customer Annual Marketing/Recruitment Cost</v>
      </c>
      <c r="L26" s="20" t="str">
        <f t="shared" si="2"/>
        <v>Market PotentialWA</v>
      </c>
    </row>
    <row r="27" spans="1:12" x14ac:dyDescent="0.25">
      <c r="A27" s="2" t="str">
        <f t="shared" si="3"/>
        <v>WAGeneral ServiceDLC Central ACPer Participant Annual Incentive</v>
      </c>
      <c r="B27" t="s">
        <v>151</v>
      </c>
      <c r="C27" t="s">
        <v>232</v>
      </c>
      <c r="D27" t="s">
        <v>15</v>
      </c>
      <c r="E27" t="s">
        <v>39</v>
      </c>
      <c r="F27" t="s">
        <v>5</v>
      </c>
      <c r="G27" s="32">
        <f t="shared" ca="1" si="4"/>
        <v>38</v>
      </c>
      <c r="H27" s="33" t="str">
        <f t="shared" ca="1" si="0"/>
        <v>Assumed participants have less than 5.5 tons of AC unit. Incentive level provided by PacifiCorp.</v>
      </c>
      <c r="I27" s="38"/>
      <c r="J27" s="39"/>
      <c r="K27" s="20" t="str">
        <f t="shared" si="1"/>
        <v>General ServicePer Participant Annual Incentive</v>
      </c>
      <c r="L27" s="20" t="str">
        <f t="shared" si="2"/>
        <v>Market PotentialWA</v>
      </c>
    </row>
    <row r="28" spans="1:12" x14ac:dyDescent="0.25">
      <c r="A28" s="2" t="str">
        <f t="shared" si="3"/>
        <v>WAGeneral ServiceDLC Central ACPer kW Annual Incentive</v>
      </c>
      <c r="B28" t="s">
        <v>151</v>
      </c>
      <c r="C28" t="s">
        <v>232</v>
      </c>
      <c r="D28" t="s">
        <v>15</v>
      </c>
      <c r="E28" t="s">
        <v>37</v>
      </c>
      <c r="F28" t="s">
        <v>93</v>
      </c>
      <c r="G28" s="32">
        <f t="shared" ca="1" si="4"/>
        <v>0</v>
      </c>
      <c r="H28" s="33">
        <f t="shared" ca="1" si="0"/>
        <v>0</v>
      </c>
      <c r="I28" s="38"/>
      <c r="J28" s="39"/>
      <c r="K28" s="20" t="str">
        <f t="shared" si="1"/>
        <v>General ServicePer kW Annual Incentive</v>
      </c>
      <c r="L28" s="20" t="str">
        <f t="shared" si="2"/>
        <v>Market PotentialWA</v>
      </c>
    </row>
    <row r="29" spans="1:12" x14ac:dyDescent="0.25">
      <c r="A29" s="2" t="str">
        <f t="shared" si="3"/>
        <v>WAGeneral ServiceDLC Central ACProgram Development Cost</v>
      </c>
      <c r="B29" t="s">
        <v>151</v>
      </c>
      <c r="C29" t="s">
        <v>232</v>
      </c>
      <c r="D29" t="s">
        <v>15</v>
      </c>
      <c r="E29" t="s">
        <v>40</v>
      </c>
      <c r="F29" t="s">
        <v>41</v>
      </c>
      <c r="G29" s="32">
        <f t="shared" ca="1" si="4"/>
        <v>4140.8856846918707</v>
      </c>
      <c r="H29" s="33">
        <f t="shared" ca="1" si="0"/>
        <v>0</v>
      </c>
      <c r="I29" s="38"/>
      <c r="J29" s="39"/>
      <c r="K29" s="20" t="str">
        <f t="shared" si="1"/>
        <v>General ServiceProgram Development Cost</v>
      </c>
      <c r="L29" s="20" t="str">
        <f t="shared" si="2"/>
        <v>Market PotentialWA</v>
      </c>
    </row>
    <row r="30" spans="1:12" x14ac:dyDescent="0.25">
      <c r="A30" s="2" t="str">
        <f t="shared" si="3"/>
        <v>WAGeneral ServiceDLC Central ACProgram Life</v>
      </c>
      <c r="B30" t="s">
        <v>151</v>
      </c>
      <c r="C30" t="s">
        <v>232</v>
      </c>
      <c r="D30" t="s">
        <v>15</v>
      </c>
      <c r="E30" t="s">
        <v>42</v>
      </c>
      <c r="F30" t="s">
        <v>43</v>
      </c>
      <c r="G30" s="397">
        <f t="shared" ca="1" si="4"/>
        <v>8</v>
      </c>
      <c r="H30" s="33">
        <f t="shared" ca="1" si="0"/>
        <v>0</v>
      </c>
      <c r="I30" s="38"/>
      <c r="J30" s="39"/>
      <c r="K30" s="20" t="str">
        <f t="shared" si="1"/>
        <v>General ServiceProgram Life</v>
      </c>
      <c r="L30" s="20" t="str">
        <f t="shared" si="2"/>
        <v>Market PotentialWA</v>
      </c>
    </row>
    <row r="31" spans="1:12" x14ac:dyDescent="0.25">
      <c r="A31" s="2" t="str">
        <f t="shared" si="3"/>
        <v>WAGeneral ServiceDLC Central ACProgram Start Year</v>
      </c>
      <c r="B31" t="s">
        <v>151</v>
      </c>
      <c r="C31" t="s">
        <v>232</v>
      </c>
      <c r="D31" t="s">
        <v>15</v>
      </c>
      <c r="E31" t="s">
        <v>44</v>
      </c>
      <c r="F31" t="s">
        <v>45</v>
      </c>
      <c r="G31" s="397">
        <f t="shared" ca="1" si="4"/>
        <v>2026</v>
      </c>
      <c r="H31" s="33">
        <f t="shared" ca="1" si="0"/>
        <v>0</v>
      </c>
      <c r="I31" s="38"/>
      <c r="J31" s="39"/>
      <c r="K31" s="20" t="str">
        <f t="shared" si="1"/>
        <v>General ServiceProgram Start Year</v>
      </c>
      <c r="L31" s="20" t="str">
        <f t="shared" si="2"/>
        <v>Market PotentialWA</v>
      </c>
    </row>
    <row r="32" spans="1:12" x14ac:dyDescent="0.25">
      <c r="A32" s="2" t="str">
        <f t="shared" si="3"/>
        <v>WAResidentialDLC Smart Thermostats - CoolingSummer DR Event Hours</v>
      </c>
      <c r="B32" t="s">
        <v>151</v>
      </c>
      <c r="C32" t="s">
        <v>13</v>
      </c>
      <c r="D32" t="s">
        <v>229</v>
      </c>
      <c r="E32" t="s">
        <v>24</v>
      </c>
      <c r="F32" t="s">
        <v>25</v>
      </c>
      <c r="G32" s="397">
        <f t="shared" ca="1" si="4"/>
        <v>36</v>
      </c>
      <c r="H32" s="33" t="str">
        <f t="shared" ca="1" si="0"/>
        <v>2016 M&amp;V Report Event Hours</v>
      </c>
      <c r="I32" s="38"/>
      <c r="J32" s="39"/>
      <c r="K32" s="20" t="str">
        <f t="shared" si="1"/>
        <v>ResidentialSummer DR Event Hours</v>
      </c>
      <c r="L32" s="20" t="str">
        <f t="shared" si="2"/>
        <v>Market PotentialWA</v>
      </c>
    </row>
    <row r="33" spans="1:12" x14ac:dyDescent="0.25">
      <c r="A33" s="2" t="str">
        <f t="shared" si="3"/>
        <v>WAResidentialDLC Smart Thermostats - CoolingWinter DR Event Hours</v>
      </c>
      <c r="B33" t="s">
        <v>151</v>
      </c>
      <c r="C33" t="s">
        <v>13</v>
      </c>
      <c r="D33" t="s">
        <v>229</v>
      </c>
      <c r="E33" t="s">
        <v>26</v>
      </c>
      <c r="F33" t="s">
        <v>25</v>
      </c>
      <c r="G33" s="397">
        <f t="shared" ca="1" si="4"/>
        <v>0</v>
      </c>
      <c r="H33" s="33">
        <f t="shared" ca="1" si="0"/>
        <v>0</v>
      </c>
      <c r="I33" s="38"/>
      <c r="J33" s="39"/>
      <c r="K33" s="20" t="str">
        <f t="shared" si="1"/>
        <v>ResidentialWinter DR Event Hours</v>
      </c>
      <c r="L33" s="20" t="str">
        <f t="shared" si="2"/>
        <v>Market PotentialWA</v>
      </c>
    </row>
    <row r="34" spans="1:12" x14ac:dyDescent="0.25">
      <c r="A34" s="2" t="str">
        <f t="shared" si="3"/>
        <v>WAResidentialDLC Smart Thermostats - CoolingAnnual O&amp;M Cost</v>
      </c>
      <c r="B34" t="s">
        <v>151</v>
      </c>
      <c r="C34" t="s">
        <v>13</v>
      </c>
      <c r="D34" t="s">
        <v>229</v>
      </c>
      <c r="E34" t="s">
        <v>27</v>
      </c>
      <c r="F34" t="s">
        <v>5</v>
      </c>
      <c r="G34" s="32">
        <f t="shared" ca="1" si="4"/>
        <v>164</v>
      </c>
      <c r="H34" s="33" t="str">
        <f t="shared" ca="1" si="0"/>
        <v>2024 Avista Update: $44 + $10/month fee per tstat</v>
      </c>
      <c r="I34" s="38"/>
      <c r="J34" s="39"/>
      <c r="K34" s="20" t="str">
        <f t="shared" si="1"/>
        <v>ResidentialAnnual O&amp;M Cost</v>
      </c>
      <c r="L34" s="20" t="str">
        <f t="shared" si="2"/>
        <v>Market PotentialWA</v>
      </c>
    </row>
    <row r="35" spans="1:12" x14ac:dyDescent="0.25">
      <c r="A35" s="2" t="str">
        <f t="shared" si="3"/>
        <v>WAResidentialDLC Smart Thermostats - CoolingAnnual O&amp;M Cost per MW</v>
      </c>
      <c r="B35" t="s">
        <v>151</v>
      </c>
      <c r="C35" t="s">
        <v>13</v>
      </c>
      <c r="D35" t="s">
        <v>229</v>
      </c>
      <c r="E35" t="s">
        <v>88</v>
      </c>
      <c r="F35" t="s">
        <v>94</v>
      </c>
      <c r="G35" s="32">
        <f t="shared" ca="1" si="4"/>
        <v>0</v>
      </c>
      <c r="H35" s="33">
        <f t="shared" ca="1" si="0"/>
        <v>0</v>
      </c>
      <c r="I35" s="38"/>
      <c r="J35" s="39"/>
      <c r="K35" s="20" t="str">
        <f t="shared" si="1"/>
        <v>ResidentialAnnual O&amp;M Cost per MW</v>
      </c>
      <c r="L35" s="20" t="str">
        <f t="shared" si="2"/>
        <v>Market PotentialWA</v>
      </c>
    </row>
    <row r="36" spans="1:12" x14ac:dyDescent="0.25">
      <c r="A36" s="2" t="str">
        <f t="shared" si="3"/>
        <v>WAResidentialDLC Smart Thermostats - CoolingAnnual Program Administration Cost</v>
      </c>
      <c r="B36" t="s">
        <v>151</v>
      </c>
      <c r="C36" t="s">
        <v>13</v>
      </c>
      <c r="D36" t="s">
        <v>229</v>
      </c>
      <c r="E36" t="s">
        <v>4</v>
      </c>
      <c r="F36" t="s">
        <v>28</v>
      </c>
      <c r="G36" s="32">
        <f t="shared" ca="1" si="4"/>
        <v>51953.42233335918</v>
      </c>
      <c r="H36" s="33">
        <f t="shared" ca="1" si="0"/>
        <v>0</v>
      </c>
      <c r="I36" s="38"/>
      <c r="J36" s="39"/>
      <c r="K36" s="20" t="str">
        <f t="shared" si="1"/>
        <v>ResidentialAnnual Program Administration Cost</v>
      </c>
      <c r="L36" s="20" t="str">
        <f t="shared" si="2"/>
        <v>Market PotentialWA</v>
      </c>
    </row>
    <row r="37" spans="1:12" x14ac:dyDescent="0.25">
      <c r="A37" s="2" t="str">
        <f t="shared" si="3"/>
        <v>WAResidentialDLC Smart Thermostats - CoolingCost of Equip + Install</v>
      </c>
      <c r="B37" t="s">
        <v>151</v>
      </c>
      <c r="C37" t="s">
        <v>13</v>
      </c>
      <c r="D37" t="s">
        <v>229</v>
      </c>
      <c r="E37" t="s">
        <v>29</v>
      </c>
      <c r="F37" t="s">
        <v>30</v>
      </c>
      <c r="G37" s="32">
        <f t="shared" ca="1" si="4"/>
        <v>0</v>
      </c>
      <c r="H37" s="33" t="str">
        <f t="shared" ca="1" si="0"/>
        <v>Bring Your Own Thermostat program</v>
      </c>
      <c r="I37" s="38"/>
      <c r="J37" s="39"/>
      <c r="K37" s="20" t="str">
        <f t="shared" si="1"/>
        <v>ResidentialCost of Equip + Install</v>
      </c>
      <c r="L37" s="20" t="str">
        <f t="shared" si="2"/>
        <v>Market PotentialWA</v>
      </c>
    </row>
    <row r="38" spans="1:12" x14ac:dyDescent="0.25">
      <c r="A38" s="2" t="str">
        <f t="shared" si="3"/>
        <v>WAResidentialDLC Smart Thermostats - CoolingCost of Equip + Install (per kW basis)</v>
      </c>
      <c r="B38" t="s">
        <v>151</v>
      </c>
      <c r="C38" t="s">
        <v>13</v>
      </c>
      <c r="D38" t="s">
        <v>229</v>
      </c>
      <c r="E38" t="s">
        <v>90</v>
      </c>
      <c r="F38" t="s">
        <v>92</v>
      </c>
      <c r="G38" s="32">
        <f t="shared" ca="1" si="4"/>
        <v>0</v>
      </c>
      <c r="H38" s="33">
        <f t="shared" ca="1" si="0"/>
        <v>0</v>
      </c>
      <c r="I38" s="38"/>
      <c r="J38" s="39"/>
      <c r="K38" s="20" t="str">
        <f t="shared" si="1"/>
        <v>ResidentialCost of Equip + Install (per kW basis)</v>
      </c>
      <c r="L38" s="20" t="str">
        <f t="shared" si="2"/>
        <v>Market PotentialWA</v>
      </c>
    </row>
    <row r="39" spans="1:12" x14ac:dyDescent="0.25">
      <c r="A39" s="2" t="str">
        <f t="shared" si="3"/>
        <v>WAResidentialDLC Smart Thermostats - CoolingDe-rate</v>
      </c>
      <c r="B39" t="s">
        <v>151</v>
      </c>
      <c r="C39" t="s">
        <v>13</v>
      </c>
      <c r="D39" t="s">
        <v>229</v>
      </c>
      <c r="E39" t="s">
        <v>31</v>
      </c>
      <c r="F39" t="s">
        <v>32</v>
      </c>
      <c r="G39" s="25">
        <f t="shared" ca="1" si="4"/>
        <v>1</v>
      </c>
      <c r="H39" s="33">
        <f t="shared" ca="1" si="0"/>
        <v>0</v>
      </c>
      <c r="I39" s="38"/>
      <c r="J39" s="39"/>
      <c r="K39" s="20" t="str">
        <f t="shared" si="1"/>
        <v>ResidentialDe-rate</v>
      </c>
      <c r="L39" s="20" t="str">
        <f t="shared" si="2"/>
        <v>Market PotentialWA</v>
      </c>
    </row>
    <row r="40" spans="1:12" x14ac:dyDescent="0.25">
      <c r="A40" s="2" t="str">
        <f t="shared" si="3"/>
        <v>WAResidentialDLC Smart Thermostats - CoolingNet to Gross Ratio (free ridership)</v>
      </c>
      <c r="B40" t="s">
        <v>151</v>
      </c>
      <c r="C40" t="s">
        <v>13</v>
      </c>
      <c r="D40" t="s">
        <v>229</v>
      </c>
      <c r="E40" t="s">
        <v>33</v>
      </c>
      <c r="F40" t="s">
        <v>34</v>
      </c>
      <c r="G40" s="25">
        <f t="shared" ca="1" si="4"/>
        <v>1</v>
      </c>
      <c r="H40" s="33">
        <f t="shared" ca="1" si="0"/>
        <v>0</v>
      </c>
      <c r="I40" s="38"/>
      <c r="J40" s="39"/>
      <c r="K40" s="20" t="str">
        <f t="shared" si="1"/>
        <v>ResidentialNet to Gross Ratio (free ridership)</v>
      </c>
      <c r="L40" s="20" t="str">
        <f t="shared" si="2"/>
        <v>Market PotentialWA</v>
      </c>
    </row>
    <row r="41" spans="1:12" x14ac:dyDescent="0.25">
      <c r="A41" s="2" t="str">
        <f t="shared" si="3"/>
        <v>WAResidentialDLC Smart Thermostats - CoolingPer Customer Annual Marketing/Recruitment Cost</v>
      </c>
      <c r="B41" t="s">
        <v>151</v>
      </c>
      <c r="C41" t="s">
        <v>13</v>
      </c>
      <c r="D41" t="s">
        <v>229</v>
      </c>
      <c r="E41" t="s">
        <v>35</v>
      </c>
      <c r="F41" t="s">
        <v>36</v>
      </c>
      <c r="G41" s="32">
        <f t="shared" ca="1" si="4"/>
        <v>60</v>
      </c>
      <c r="H41" s="33" t="str">
        <f t="shared" ca="1" si="0"/>
        <v>Utah $50, All others $60 (20% higher)</v>
      </c>
      <c r="I41" s="38"/>
      <c r="J41" s="39"/>
      <c r="K41" s="20" t="str">
        <f t="shared" si="1"/>
        <v>ResidentialPer Customer Annual Marketing/Recruitment Cost</v>
      </c>
      <c r="L41" s="20" t="str">
        <f t="shared" si="2"/>
        <v>Market PotentialWA</v>
      </c>
    </row>
    <row r="42" spans="1:12" x14ac:dyDescent="0.25">
      <c r="A42" s="2" t="str">
        <f t="shared" si="3"/>
        <v>WAResidentialDLC Smart Thermostats - CoolingPer Participant Annual Incentive</v>
      </c>
      <c r="B42" t="s">
        <v>151</v>
      </c>
      <c r="C42" t="s">
        <v>13</v>
      </c>
      <c r="D42" t="s">
        <v>229</v>
      </c>
      <c r="E42" t="s">
        <v>39</v>
      </c>
      <c r="F42" t="s">
        <v>5</v>
      </c>
      <c r="G42" s="32">
        <f t="shared" ca="1" si="4"/>
        <v>20</v>
      </c>
      <c r="H42" s="33" t="str">
        <f t="shared" ca="1" si="0"/>
        <v>Assume $20 per year per system, same as CAC DLC.</v>
      </c>
      <c r="I42" s="38"/>
      <c r="J42" s="39"/>
      <c r="K42" s="20" t="str">
        <f t="shared" si="1"/>
        <v>ResidentialPer Participant Annual Incentive</v>
      </c>
      <c r="L42" s="20" t="str">
        <f t="shared" si="2"/>
        <v>Market PotentialWA</v>
      </c>
    </row>
    <row r="43" spans="1:12" x14ac:dyDescent="0.25">
      <c r="A43" s="2" t="str">
        <f t="shared" si="3"/>
        <v>WAResidentialDLC Smart Thermostats - CoolingPer kW Annual Incentive</v>
      </c>
      <c r="B43" t="s">
        <v>151</v>
      </c>
      <c r="C43" t="s">
        <v>13</v>
      </c>
      <c r="D43" t="s">
        <v>229</v>
      </c>
      <c r="E43" t="s">
        <v>37</v>
      </c>
      <c r="F43" t="s">
        <v>93</v>
      </c>
      <c r="G43" s="32">
        <f t="shared" ca="1" si="4"/>
        <v>0</v>
      </c>
      <c r="H43" s="33">
        <f t="shared" ca="1" si="0"/>
        <v>0</v>
      </c>
      <c r="I43" s="38"/>
      <c r="J43" s="39"/>
      <c r="K43" s="20" t="str">
        <f t="shared" si="1"/>
        <v>ResidentialPer kW Annual Incentive</v>
      </c>
      <c r="L43" s="20" t="str">
        <f t="shared" si="2"/>
        <v>Market PotentialWA</v>
      </c>
    </row>
    <row r="44" spans="1:12" x14ac:dyDescent="0.25">
      <c r="A44" s="2" t="str">
        <f t="shared" si="3"/>
        <v>WAResidentialDLC Smart Thermostats - CoolingProgram Development Cost</v>
      </c>
      <c r="B44" t="s">
        <v>151</v>
      </c>
      <c r="C44" t="s">
        <v>13</v>
      </c>
      <c r="D44" t="s">
        <v>229</v>
      </c>
      <c r="E44" t="s">
        <v>40</v>
      </c>
      <c r="F44" t="s">
        <v>41</v>
      </c>
      <c r="G44" s="32">
        <f t="shared" ca="1" si="4"/>
        <v>202041.08685195236</v>
      </c>
      <c r="H44" s="33" t="str">
        <f t="shared" ca="1" si="0"/>
        <v>Share of Cost as noted in table at right</v>
      </c>
      <c r="I44" s="38"/>
      <c r="J44" s="39"/>
      <c r="K44" s="20" t="str">
        <f t="shared" si="1"/>
        <v>ResidentialProgram Development Cost</v>
      </c>
      <c r="L44" s="20" t="str">
        <f t="shared" si="2"/>
        <v>Market PotentialWA</v>
      </c>
    </row>
    <row r="45" spans="1:12" x14ac:dyDescent="0.25">
      <c r="A45" s="2" t="str">
        <f t="shared" si="3"/>
        <v>WAResidentialDLC Smart Thermostats - CoolingProgram Life</v>
      </c>
      <c r="B45" t="s">
        <v>151</v>
      </c>
      <c r="C45" t="s">
        <v>13</v>
      </c>
      <c r="D45" t="s">
        <v>229</v>
      </c>
      <c r="E45" t="s">
        <v>42</v>
      </c>
      <c r="F45" t="s">
        <v>43</v>
      </c>
      <c r="G45" s="397">
        <f t="shared" ca="1" si="4"/>
        <v>10</v>
      </c>
      <c r="H45" s="33">
        <f t="shared" ca="1" si="0"/>
        <v>0</v>
      </c>
      <c r="I45" s="38"/>
      <c r="J45" s="39"/>
      <c r="K45" s="20" t="str">
        <f t="shared" si="1"/>
        <v>ResidentialProgram Life</v>
      </c>
      <c r="L45" s="20" t="str">
        <f t="shared" si="2"/>
        <v>Market PotentialWA</v>
      </c>
    </row>
    <row r="46" spans="1:12" x14ac:dyDescent="0.25">
      <c r="A46" s="2" t="str">
        <f t="shared" si="3"/>
        <v>WAResidentialDLC Smart Thermostats - CoolingProgram Start Year</v>
      </c>
      <c r="B46" t="s">
        <v>151</v>
      </c>
      <c r="C46" t="s">
        <v>13</v>
      </c>
      <c r="D46" t="s">
        <v>229</v>
      </c>
      <c r="E46" t="s">
        <v>44</v>
      </c>
      <c r="F46" t="s">
        <v>45</v>
      </c>
      <c r="G46" s="397">
        <f t="shared" ca="1" si="4"/>
        <v>2026</v>
      </c>
      <c r="H46" s="33">
        <f t="shared" ca="1" si="0"/>
        <v>0</v>
      </c>
      <c r="I46" s="38"/>
      <c r="J46" s="39"/>
      <c r="K46" s="20" t="str">
        <f t="shared" si="1"/>
        <v>ResidentialProgram Start Year</v>
      </c>
      <c r="L46" s="20" t="str">
        <f t="shared" si="2"/>
        <v>Market PotentialWA</v>
      </c>
    </row>
    <row r="47" spans="1:12" x14ac:dyDescent="0.25">
      <c r="A47" s="2" t="str">
        <f t="shared" si="3"/>
        <v>WAGeneral ServiceDLC Smart Thermostats - CoolingSummer DR Event Hours</v>
      </c>
      <c r="B47" t="s">
        <v>151</v>
      </c>
      <c r="C47" t="s">
        <v>232</v>
      </c>
      <c r="D47" t="s">
        <v>229</v>
      </c>
      <c r="E47" t="s">
        <v>24</v>
      </c>
      <c r="F47" t="s">
        <v>25</v>
      </c>
      <c r="G47" s="397">
        <f t="shared" ca="1" si="4"/>
        <v>36</v>
      </c>
      <c r="H47" s="33" t="str">
        <f t="shared" ca="1" si="0"/>
        <v>2016 M&amp;V Report Event Hours</v>
      </c>
      <c r="I47" s="38"/>
      <c r="J47" s="39"/>
      <c r="K47" s="20" t="str">
        <f t="shared" si="1"/>
        <v>General ServiceSummer DR Event Hours</v>
      </c>
      <c r="L47" s="20" t="str">
        <f t="shared" si="2"/>
        <v>Market PotentialWA</v>
      </c>
    </row>
    <row r="48" spans="1:12" x14ac:dyDescent="0.25">
      <c r="A48" s="2" t="str">
        <f t="shared" si="3"/>
        <v>WAGeneral ServiceDLC Smart Thermostats - CoolingWinter DR Event Hours</v>
      </c>
      <c r="B48" t="s">
        <v>151</v>
      </c>
      <c r="C48" t="s">
        <v>232</v>
      </c>
      <c r="D48" t="s">
        <v>229</v>
      </c>
      <c r="E48" t="s">
        <v>26</v>
      </c>
      <c r="F48" t="s">
        <v>25</v>
      </c>
      <c r="G48" s="397">
        <f t="shared" ca="1" si="4"/>
        <v>0</v>
      </c>
      <c r="H48" s="33">
        <f t="shared" ca="1" si="0"/>
        <v>0</v>
      </c>
      <c r="I48" s="38"/>
      <c r="J48" s="39"/>
      <c r="K48" s="20" t="str">
        <f t="shared" si="1"/>
        <v>General ServiceWinter DR Event Hours</v>
      </c>
      <c r="L48" s="20" t="str">
        <f t="shared" si="2"/>
        <v>Market PotentialWA</v>
      </c>
    </row>
    <row r="49" spans="1:12" x14ac:dyDescent="0.25">
      <c r="A49" s="2" t="str">
        <f t="shared" si="3"/>
        <v>WAGeneral ServiceDLC Smart Thermostats - CoolingAnnual O&amp;M Cost</v>
      </c>
      <c r="B49" t="s">
        <v>151</v>
      </c>
      <c r="C49" t="s">
        <v>232</v>
      </c>
      <c r="D49" t="s">
        <v>229</v>
      </c>
      <c r="E49" t="s">
        <v>27</v>
      </c>
      <c r="F49" t="s">
        <v>5</v>
      </c>
      <c r="G49" s="32">
        <f t="shared" ca="1" si="4"/>
        <v>164</v>
      </c>
      <c r="H49" s="33" t="str">
        <f t="shared" ca="1" si="0"/>
        <v>2024 Avista Update: $44 + $10/month fee per tstat</v>
      </c>
      <c r="I49" s="38"/>
      <c r="J49" s="39"/>
      <c r="K49" s="20" t="str">
        <f t="shared" si="1"/>
        <v>General ServiceAnnual O&amp;M Cost</v>
      </c>
      <c r="L49" s="20" t="str">
        <f t="shared" si="2"/>
        <v>Market PotentialWA</v>
      </c>
    </row>
    <row r="50" spans="1:12" x14ac:dyDescent="0.25">
      <c r="A50" s="2" t="str">
        <f t="shared" si="3"/>
        <v>WAGeneral ServiceDLC Smart Thermostats - CoolingAnnual O&amp;M Cost per MW</v>
      </c>
      <c r="B50" t="s">
        <v>151</v>
      </c>
      <c r="C50" t="s">
        <v>232</v>
      </c>
      <c r="D50" t="s">
        <v>229</v>
      </c>
      <c r="E50" t="s">
        <v>88</v>
      </c>
      <c r="F50" t="s">
        <v>94</v>
      </c>
      <c r="G50" s="32">
        <f t="shared" ca="1" si="4"/>
        <v>0</v>
      </c>
      <c r="H50" s="33">
        <f t="shared" ca="1" si="0"/>
        <v>0</v>
      </c>
      <c r="I50" s="38"/>
      <c r="J50" s="39"/>
      <c r="K50" s="20" t="str">
        <f t="shared" si="1"/>
        <v>General ServiceAnnual O&amp;M Cost per MW</v>
      </c>
      <c r="L50" s="20" t="str">
        <f t="shared" si="2"/>
        <v>Market PotentialWA</v>
      </c>
    </row>
    <row r="51" spans="1:12" x14ac:dyDescent="0.25">
      <c r="A51" s="2" t="str">
        <f t="shared" si="3"/>
        <v>WAGeneral ServiceDLC Smart Thermostats - CoolingAnnual Program Administration Cost</v>
      </c>
      <c r="B51" t="s">
        <v>151</v>
      </c>
      <c r="C51" t="s">
        <v>232</v>
      </c>
      <c r="D51" t="s">
        <v>229</v>
      </c>
      <c r="E51" t="s">
        <v>4</v>
      </c>
      <c r="F51" t="s">
        <v>28</v>
      </c>
      <c r="G51" s="32">
        <f t="shared" ca="1" si="4"/>
        <v>4969.0628216302448</v>
      </c>
      <c r="H51" s="33">
        <f t="shared" ca="1" si="0"/>
        <v>0</v>
      </c>
      <c r="I51" s="38"/>
      <c r="J51" s="39"/>
      <c r="K51" s="20" t="str">
        <f t="shared" si="1"/>
        <v>General ServiceAnnual Program Administration Cost</v>
      </c>
      <c r="L51" s="20" t="str">
        <f t="shared" si="2"/>
        <v>Market PotentialWA</v>
      </c>
    </row>
    <row r="52" spans="1:12" x14ac:dyDescent="0.25">
      <c r="A52" s="2" t="str">
        <f t="shared" si="3"/>
        <v>WAGeneral ServiceDLC Smart Thermostats - CoolingCost of Equip + Install</v>
      </c>
      <c r="B52" t="s">
        <v>151</v>
      </c>
      <c r="C52" t="s">
        <v>232</v>
      </c>
      <c r="D52" t="s">
        <v>229</v>
      </c>
      <c r="E52" t="s">
        <v>29</v>
      </c>
      <c r="F52" t="s">
        <v>30</v>
      </c>
      <c r="G52" s="32">
        <f t="shared" ca="1" si="4"/>
        <v>0</v>
      </c>
      <c r="H52" s="33" t="str">
        <f t="shared" ca="1" si="0"/>
        <v>Bring Your Own Thermostat program</v>
      </c>
      <c r="I52" s="38"/>
      <c r="J52" s="39"/>
      <c r="K52" s="20" t="str">
        <f t="shared" si="1"/>
        <v>General ServiceCost of Equip + Install</v>
      </c>
      <c r="L52" s="20" t="str">
        <f t="shared" si="2"/>
        <v>Market PotentialWA</v>
      </c>
    </row>
    <row r="53" spans="1:12" x14ac:dyDescent="0.25">
      <c r="A53" s="2" t="str">
        <f t="shared" si="3"/>
        <v>WAGeneral ServiceDLC Smart Thermostats - CoolingCost of Equip + Install (per kW basis)</v>
      </c>
      <c r="B53" t="s">
        <v>151</v>
      </c>
      <c r="C53" t="s">
        <v>232</v>
      </c>
      <c r="D53" t="s">
        <v>229</v>
      </c>
      <c r="E53" t="s">
        <v>90</v>
      </c>
      <c r="F53" t="s">
        <v>92</v>
      </c>
      <c r="G53" s="32">
        <f t="shared" ca="1" si="4"/>
        <v>0</v>
      </c>
      <c r="H53" s="33">
        <f t="shared" ca="1" si="0"/>
        <v>0</v>
      </c>
      <c r="I53" s="38"/>
      <c r="J53" s="39"/>
      <c r="K53" s="20" t="str">
        <f t="shared" si="1"/>
        <v>General ServiceCost of Equip + Install (per kW basis)</v>
      </c>
      <c r="L53" s="20" t="str">
        <f t="shared" si="2"/>
        <v>Market PotentialWA</v>
      </c>
    </row>
    <row r="54" spans="1:12" x14ac:dyDescent="0.25">
      <c r="A54" s="2" t="str">
        <f t="shared" si="3"/>
        <v>WAGeneral ServiceDLC Smart Thermostats - CoolingDe-rate</v>
      </c>
      <c r="B54" t="s">
        <v>151</v>
      </c>
      <c r="C54" t="s">
        <v>232</v>
      </c>
      <c r="D54" t="s">
        <v>229</v>
      </c>
      <c r="E54" t="s">
        <v>31</v>
      </c>
      <c r="F54" t="s">
        <v>32</v>
      </c>
      <c r="G54" s="25">
        <f t="shared" ca="1" si="4"/>
        <v>1</v>
      </c>
      <c r="H54" s="33">
        <f t="shared" ca="1" si="0"/>
        <v>0</v>
      </c>
      <c r="I54" s="38"/>
      <c r="J54" s="39"/>
      <c r="K54" s="20" t="str">
        <f t="shared" si="1"/>
        <v>General ServiceDe-rate</v>
      </c>
      <c r="L54" s="20" t="str">
        <f t="shared" si="2"/>
        <v>Market PotentialWA</v>
      </c>
    </row>
    <row r="55" spans="1:12" x14ac:dyDescent="0.25">
      <c r="A55" s="2" t="str">
        <f t="shared" si="3"/>
        <v>WAGeneral ServiceDLC Smart Thermostats - CoolingNet to Gross Ratio (free ridership)</v>
      </c>
      <c r="B55" t="s">
        <v>151</v>
      </c>
      <c r="C55" t="s">
        <v>232</v>
      </c>
      <c r="D55" t="s">
        <v>229</v>
      </c>
      <c r="E55" t="s">
        <v>33</v>
      </c>
      <c r="F55" t="s">
        <v>34</v>
      </c>
      <c r="G55" s="25">
        <f t="shared" ca="1" si="4"/>
        <v>1</v>
      </c>
      <c r="H55" s="33">
        <f t="shared" ca="1" si="0"/>
        <v>0</v>
      </c>
      <c r="I55" s="38"/>
      <c r="J55" s="39"/>
      <c r="K55" s="20" t="str">
        <f t="shared" si="1"/>
        <v>General ServiceNet to Gross Ratio (free ridership)</v>
      </c>
      <c r="L55" s="20" t="str">
        <f t="shared" si="2"/>
        <v>Market PotentialWA</v>
      </c>
    </row>
    <row r="56" spans="1:12" x14ac:dyDescent="0.25">
      <c r="A56" s="2" t="str">
        <f t="shared" si="3"/>
        <v>WAGeneral ServiceDLC Smart Thermostats - CoolingPer Customer Annual Marketing/Recruitment Cost</v>
      </c>
      <c r="B56" t="s">
        <v>151</v>
      </c>
      <c r="C56" t="s">
        <v>232</v>
      </c>
      <c r="D56" t="s">
        <v>229</v>
      </c>
      <c r="E56" t="s">
        <v>35</v>
      </c>
      <c r="F56" t="s">
        <v>36</v>
      </c>
      <c r="G56" s="32">
        <f t="shared" ca="1" si="4"/>
        <v>75</v>
      </c>
      <c r="H56" s="33" t="str">
        <f t="shared" ca="1" si="0"/>
        <v>Utah $50, All others $60 (25% higher)</v>
      </c>
      <c r="I56" s="38"/>
      <c r="J56" s="39"/>
      <c r="K56" s="20" t="str">
        <f t="shared" si="1"/>
        <v>General ServicePer Customer Annual Marketing/Recruitment Cost</v>
      </c>
      <c r="L56" s="20" t="str">
        <f t="shared" si="2"/>
        <v>Market PotentialWA</v>
      </c>
    </row>
    <row r="57" spans="1:12" x14ac:dyDescent="0.25">
      <c r="A57" s="2" t="str">
        <f t="shared" si="3"/>
        <v>WAGeneral ServiceDLC Smart Thermostats - CoolingPer Participant Annual Incentive</v>
      </c>
      <c r="B57" t="s">
        <v>151</v>
      </c>
      <c r="C57" t="s">
        <v>232</v>
      </c>
      <c r="D57" t="s">
        <v>229</v>
      </c>
      <c r="E57" t="s">
        <v>39</v>
      </c>
      <c r="F57" t="s">
        <v>5</v>
      </c>
      <c r="G57" s="32">
        <f t="shared" ca="1" si="4"/>
        <v>20</v>
      </c>
      <c r="H57" s="33" t="str">
        <f t="shared" ca="1" si="0"/>
        <v>Assume $20 per year per system, same as CAC DLC.</v>
      </c>
      <c r="I57" s="38"/>
      <c r="J57" s="39"/>
      <c r="K57" s="20" t="str">
        <f t="shared" si="1"/>
        <v>General ServicePer Participant Annual Incentive</v>
      </c>
      <c r="L57" s="20" t="str">
        <f t="shared" si="2"/>
        <v>Market PotentialWA</v>
      </c>
    </row>
    <row r="58" spans="1:12" x14ac:dyDescent="0.25">
      <c r="A58" s="2" t="str">
        <f t="shared" si="3"/>
        <v>WAGeneral ServiceDLC Smart Thermostats - CoolingPer kW Annual Incentive</v>
      </c>
      <c r="B58" t="s">
        <v>151</v>
      </c>
      <c r="C58" t="s">
        <v>232</v>
      </c>
      <c r="D58" t="s">
        <v>229</v>
      </c>
      <c r="E58" t="s">
        <v>37</v>
      </c>
      <c r="F58" t="s">
        <v>93</v>
      </c>
      <c r="G58" s="32">
        <f t="shared" ca="1" si="4"/>
        <v>0</v>
      </c>
      <c r="H58" s="33">
        <f t="shared" ca="1" si="0"/>
        <v>0</v>
      </c>
      <c r="I58" s="38"/>
      <c r="J58" s="39"/>
      <c r="K58" s="20" t="str">
        <f t="shared" si="1"/>
        <v>General ServicePer kW Annual Incentive</v>
      </c>
      <c r="L58" s="20" t="str">
        <f t="shared" si="2"/>
        <v>Market PotentialWA</v>
      </c>
    </row>
    <row r="59" spans="1:12" x14ac:dyDescent="0.25">
      <c r="A59" s="2" t="str">
        <f t="shared" si="3"/>
        <v>WAGeneral ServiceDLC Smart Thermostats - CoolingProgram Development Cost</v>
      </c>
      <c r="B59" t="s">
        <v>151</v>
      </c>
      <c r="C59" t="s">
        <v>232</v>
      </c>
      <c r="D59" t="s">
        <v>229</v>
      </c>
      <c r="E59" t="s">
        <v>40</v>
      </c>
      <c r="F59" t="s">
        <v>41</v>
      </c>
      <c r="G59" s="32">
        <f t="shared" ca="1" si="4"/>
        <v>19324.133195228729</v>
      </c>
      <c r="H59" s="33" t="str">
        <f t="shared" ca="1" si="0"/>
        <v>Share of Cost as noted in table at right</v>
      </c>
      <c r="I59" s="38"/>
      <c r="J59" s="39"/>
      <c r="K59" s="20" t="str">
        <f t="shared" si="1"/>
        <v>General ServiceProgram Development Cost</v>
      </c>
      <c r="L59" s="20" t="str">
        <f t="shared" si="2"/>
        <v>Market PotentialWA</v>
      </c>
    </row>
    <row r="60" spans="1:12" x14ac:dyDescent="0.25">
      <c r="A60" s="2" t="str">
        <f t="shared" si="3"/>
        <v>WAGeneral ServiceDLC Smart Thermostats - CoolingProgram Life</v>
      </c>
      <c r="B60" t="s">
        <v>151</v>
      </c>
      <c r="C60" t="s">
        <v>232</v>
      </c>
      <c r="D60" t="s">
        <v>229</v>
      </c>
      <c r="E60" t="s">
        <v>42</v>
      </c>
      <c r="F60" t="s">
        <v>43</v>
      </c>
      <c r="G60" s="397">
        <f t="shared" ca="1" si="4"/>
        <v>10</v>
      </c>
      <c r="H60" s="33">
        <f t="shared" ca="1" si="0"/>
        <v>0</v>
      </c>
      <c r="I60" s="38"/>
      <c r="J60" s="39"/>
      <c r="K60" s="20" t="str">
        <f t="shared" si="1"/>
        <v>General ServiceProgram Life</v>
      </c>
      <c r="L60" s="20" t="str">
        <f t="shared" si="2"/>
        <v>Market PotentialWA</v>
      </c>
    </row>
    <row r="61" spans="1:12" x14ac:dyDescent="0.25">
      <c r="A61" s="2" t="str">
        <f t="shared" si="3"/>
        <v>WAGeneral ServiceDLC Smart Thermostats - CoolingProgram Start Year</v>
      </c>
      <c r="B61" t="s">
        <v>151</v>
      </c>
      <c r="C61" t="s">
        <v>232</v>
      </c>
      <c r="D61" t="s">
        <v>229</v>
      </c>
      <c r="E61" t="s">
        <v>44</v>
      </c>
      <c r="F61" t="s">
        <v>45</v>
      </c>
      <c r="G61" s="397">
        <f t="shared" ca="1" si="4"/>
        <v>2026</v>
      </c>
      <c r="H61" s="33">
        <f t="shared" ca="1" si="0"/>
        <v>0</v>
      </c>
      <c r="I61" s="38"/>
      <c r="J61" s="39"/>
      <c r="K61" s="20" t="str">
        <f t="shared" si="1"/>
        <v>General ServiceProgram Start Year</v>
      </c>
      <c r="L61" s="20" t="str">
        <f t="shared" si="2"/>
        <v>Market PotentialWA</v>
      </c>
    </row>
    <row r="62" spans="1:12" x14ac:dyDescent="0.25">
      <c r="A62" s="2" t="str">
        <f t="shared" si="3"/>
        <v>WAResidentialAncillary CoolingSummer DR Event Hours</v>
      </c>
      <c r="B62" t="s">
        <v>151</v>
      </c>
      <c r="C62" t="s">
        <v>13</v>
      </c>
      <c r="D62" t="s">
        <v>355</v>
      </c>
      <c r="E62" t="s">
        <v>24</v>
      </c>
      <c r="F62" t="s">
        <v>25</v>
      </c>
      <c r="G62" s="397">
        <f t="shared" ca="1" si="4"/>
        <v>36</v>
      </c>
      <c r="H62" s="33" t="str">
        <f t="shared" ca="1" si="0"/>
        <v>2016 M&amp;V Report Event Hours</v>
      </c>
      <c r="I62" s="38"/>
      <c r="J62" s="39"/>
      <c r="K62" s="20" t="str">
        <f t="shared" si="1"/>
        <v>ResidentialSummer DR Event Hours</v>
      </c>
      <c r="L62" s="20" t="str">
        <f t="shared" si="2"/>
        <v>Market PotentialWA</v>
      </c>
    </row>
    <row r="63" spans="1:12" x14ac:dyDescent="0.25">
      <c r="A63" s="2" t="str">
        <f t="shared" si="3"/>
        <v>WAResidentialAncillary CoolingWinter DR Event Hours</v>
      </c>
      <c r="B63" t="s">
        <v>151</v>
      </c>
      <c r="C63" t="s">
        <v>13</v>
      </c>
      <c r="D63" t="s">
        <v>355</v>
      </c>
      <c r="E63" t="s">
        <v>26</v>
      </c>
      <c r="F63" t="s">
        <v>25</v>
      </c>
      <c r="G63" s="397">
        <f t="shared" ca="1" si="4"/>
        <v>0</v>
      </c>
      <c r="H63" s="33">
        <f t="shared" ca="1" si="0"/>
        <v>0</v>
      </c>
      <c r="I63" s="38"/>
      <c r="J63" s="39"/>
      <c r="K63" s="20" t="str">
        <f t="shared" si="1"/>
        <v>ResidentialWinter DR Event Hours</v>
      </c>
      <c r="L63" s="20" t="str">
        <f t="shared" si="2"/>
        <v>Market PotentialWA</v>
      </c>
    </row>
    <row r="64" spans="1:12" x14ac:dyDescent="0.25">
      <c r="A64" s="2" t="str">
        <f t="shared" si="3"/>
        <v>WAResidentialAncillary CoolingAnnual O&amp;M Cost</v>
      </c>
      <c r="B64" t="s">
        <v>151</v>
      </c>
      <c r="C64" t="s">
        <v>13</v>
      </c>
      <c r="D64" t="s">
        <v>355</v>
      </c>
      <c r="E64" t="s">
        <v>27</v>
      </c>
      <c r="F64" t="s">
        <v>5</v>
      </c>
      <c r="G64" s="32">
        <f t="shared" ca="1" si="4"/>
        <v>0</v>
      </c>
      <c r="H64" s="33" t="str">
        <f t="shared" ca="1" si="0"/>
        <v>Zero for Ancillary</v>
      </c>
      <c r="I64" s="38"/>
      <c r="J64" s="39"/>
      <c r="K64" s="20" t="str">
        <f t="shared" si="1"/>
        <v>ResidentialAnnual O&amp;M Cost</v>
      </c>
      <c r="L64" s="20" t="str">
        <f t="shared" si="2"/>
        <v>Market PotentialWA</v>
      </c>
    </row>
    <row r="65" spans="1:12" x14ac:dyDescent="0.25">
      <c r="A65" s="2" t="str">
        <f t="shared" si="3"/>
        <v>WAResidentialAncillary CoolingAnnual O&amp;M Cost per MW</v>
      </c>
      <c r="B65" t="s">
        <v>151</v>
      </c>
      <c r="C65" t="s">
        <v>13</v>
      </c>
      <c r="D65" t="s">
        <v>355</v>
      </c>
      <c r="E65" t="s">
        <v>88</v>
      </c>
      <c r="F65" t="s">
        <v>94</v>
      </c>
      <c r="G65" s="32">
        <f t="shared" ca="1" si="4"/>
        <v>0</v>
      </c>
      <c r="H65" s="33">
        <f t="shared" ca="1" si="0"/>
        <v>0</v>
      </c>
      <c r="I65" s="38"/>
      <c r="J65" s="39"/>
      <c r="K65" s="20" t="str">
        <f t="shared" si="1"/>
        <v>ResidentialAnnual O&amp;M Cost per MW</v>
      </c>
      <c r="L65" s="20" t="str">
        <f t="shared" si="2"/>
        <v>Market PotentialWA</v>
      </c>
    </row>
    <row r="66" spans="1:12" x14ac:dyDescent="0.25">
      <c r="A66" s="2" t="str">
        <f t="shared" si="3"/>
        <v>WAResidentialAncillary CoolingAnnual Program Administration Cost</v>
      </c>
      <c r="B66" t="s">
        <v>151</v>
      </c>
      <c r="C66" t="s">
        <v>13</v>
      </c>
      <c r="D66" t="s">
        <v>355</v>
      </c>
      <c r="E66" t="s">
        <v>4</v>
      </c>
      <c r="F66" t="s">
        <v>28</v>
      </c>
      <c r="G66" s="32">
        <f t="shared" ref="G66:G157" ca="1" si="5">IFERROR(INDEX(INDIRECT("'"&amp;D66&amp;"'!A1:T300"),MATCH(K66,INDIRECT("'"&amp;D66&amp;"'!A1:A300"),0),MATCH(L66,INDIRECT("'"&amp;D66&amp;"'!A1:T1"),0)),"")</f>
        <v>17317.807444453061</v>
      </c>
      <c r="H66" s="33" t="str">
        <f t="shared" ref="H66:H157" ca="1" si="6">IFERROR(INDEX(INDIRECT("'"&amp;D66&amp;"'!A1:T300"),MATCH(K66,INDIRECT("'"&amp;D66&amp;"'!A1:A300"),0),10),"")</f>
        <v>Half for Ancillary- tied to participation reduction from parent program</v>
      </c>
      <c r="I66" s="38"/>
      <c r="J66" s="39"/>
      <c r="K66" s="20" t="str">
        <f t="shared" ref="K66:K157" si="7">C66&amp;E66</f>
        <v>ResidentialAnnual Program Administration Cost</v>
      </c>
      <c r="L66" s="20" t="str">
        <f t="shared" ref="L66:L157" si="8">$G$1&amp;B66</f>
        <v>Market PotentialWA</v>
      </c>
    </row>
    <row r="67" spans="1:12" x14ac:dyDescent="0.25">
      <c r="A67" s="2" t="str">
        <f t="shared" ref="A67:A130" si="9">B67&amp;C67&amp;D67&amp;E67</f>
        <v>WAResidentialAncillary CoolingCost of Equip + Install</v>
      </c>
      <c r="B67" t="s">
        <v>151</v>
      </c>
      <c r="C67" t="s">
        <v>13</v>
      </c>
      <c r="D67" t="s">
        <v>355</v>
      </c>
      <c r="E67" t="s">
        <v>29</v>
      </c>
      <c r="F67" t="s">
        <v>30</v>
      </c>
      <c r="G67" s="32">
        <f t="shared" ca="1" si="5"/>
        <v>0</v>
      </c>
      <c r="H67" s="33" t="str">
        <f t="shared" ca="1" si="6"/>
        <v>BYOT</v>
      </c>
      <c r="I67" s="38"/>
      <c r="J67" s="39"/>
      <c r="K67" s="20" t="str">
        <f t="shared" si="7"/>
        <v>ResidentialCost of Equip + Install</v>
      </c>
      <c r="L67" s="20" t="str">
        <f t="shared" si="8"/>
        <v>Market PotentialWA</v>
      </c>
    </row>
    <row r="68" spans="1:12" x14ac:dyDescent="0.25">
      <c r="A68" s="2" t="str">
        <f t="shared" si="9"/>
        <v>WAResidentialAncillary CoolingCost of Equip + Install (per kW basis)</v>
      </c>
      <c r="B68" t="s">
        <v>151</v>
      </c>
      <c r="C68" t="s">
        <v>13</v>
      </c>
      <c r="D68" t="s">
        <v>355</v>
      </c>
      <c r="E68" t="s">
        <v>90</v>
      </c>
      <c r="F68" t="s">
        <v>92</v>
      </c>
      <c r="G68" s="32">
        <f t="shared" ca="1" si="5"/>
        <v>0</v>
      </c>
      <c r="H68" s="33">
        <f t="shared" ca="1" si="6"/>
        <v>0</v>
      </c>
      <c r="I68" s="38"/>
      <c r="J68" s="39"/>
      <c r="K68" s="20" t="str">
        <f t="shared" si="7"/>
        <v>ResidentialCost of Equip + Install (per kW basis)</v>
      </c>
      <c r="L68" s="20" t="str">
        <f t="shared" si="8"/>
        <v>Market PotentialWA</v>
      </c>
    </row>
    <row r="69" spans="1:12" x14ac:dyDescent="0.25">
      <c r="A69" s="2" t="str">
        <f t="shared" si="9"/>
        <v>WAResidentialAncillary CoolingDe-rate</v>
      </c>
      <c r="B69" t="s">
        <v>151</v>
      </c>
      <c r="C69" t="s">
        <v>13</v>
      </c>
      <c r="D69" t="s">
        <v>355</v>
      </c>
      <c r="E69" t="s">
        <v>31</v>
      </c>
      <c r="F69" t="s">
        <v>32</v>
      </c>
      <c r="G69" s="25">
        <f t="shared" ca="1" si="5"/>
        <v>1</v>
      </c>
      <c r="H69" s="33">
        <f t="shared" ca="1" si="6"/>
        <v>0</v>
      </c>
      <c r="I69" s="38"/>
      <c r="J69" s="39"/>
      <c r="K69" s="20" t="str">
        <f t="shared" si="7"/>
        <v>ResidentialDe-rate</v>
      </c>
      <c r="L69" s="20" t="str">
        <f t="shared" si="8"/>
        <v>Market PotentialWA</v>
      </c>
    </row>
    <row r="70" spans="1:12" x14ac:dyDescent="0.25">
      <c r="A70" s="2" t="str">
        <f t="shared" si="9"/>
        <v>WAResidentialAncillary CoolingNet to Gross Ratio (free ridership)</v>
      </c>
      <c r="B70" t="s">
        <v>151</v>
      </c>
      <c r="C70" t="s">
        <v>13</v>
      </c>
      <c r="D70" t="s">
        <v>355</v>
      </c>
      <c r="E70" t="s">
        <v>33</v>
      </c>
      <c r="F70" t="s">
        <v>34</v>
      </c>
      <c r="G70" s="25">
        <f t="shared" ca="1" si="5"/>
        <v>1</v>
      </c>
      <c r="H70" s="33">
        <f t="shared" ca="1" si="6"/>
        <v>0</v>
      </c>
      <c r="I70" s="38"/>
      <c r="J70" s="39"/>
      <c r="K70" s="20" t="str">
        <f t="shared" si="7"/>
        <v>ResidentialNet to Gross Ratio (free ridership)</v>
      </c>
      <c r="L70" s="20" t="str">
        <f t="shared" si="8"/>
        <v>Market PotentialWA</v>
      </c>
    </row>
    <row r="71" spans="1:12" x14ac:dyDescent="0.25">
      <c r="A71" s="2" t="str">
        <f t="shared" si="9"/>
        <v>WAResidentialAncillary CoolingPer Customer Annual Marketing/Recruitment Cost</v>
      </c>
      <c r="B71" t="s">
        <v>151</v>
      </c>
      <c r="C71" t="s">
        <v>13</v>
      </c>
      <c r="D71" t="s">
        <v>355</v>
      </c>
      <c r="E71" t="s">
        <v>35</v>
      </c>
      <c r="F71" t="s">
        <v>36</v>
      </c>
      <c r="G71" s="32">
        <f t="shared" ca="1" si="5"/>
        <v>60</v>
      </c>
      <c r="H71" s="33" t="str">
        <f t="shared" ca="1" si="6"/>
        <v>Utah $50, All others $60 (20% higher)</v>
      </c>
      <c r="I71" s="38"/>
      <c r="J71" s="39"/>
      <c r="K71" s="20" t="str">
        <f t="shared" si="7"/>
        <v>ResidentialPer Customer Annual Marketing/Recruitment Cost</v>
      </c>
      <c r="L71" s="20" t="str">
        <f t="shared" si="8"/>
        <v>Market PotentialWA</v>
      </c>
    </row>
    <row r="72" spans="1:12" x14ac:dyDescent="0.25">
      <c r="A72" s="2" t="str">
        <f t="shared" si="9"/>
        <v>WAResidentialAncillary CoolingPer Participant Annual Incentive</v>
      </c>
      <c r="B72" t="s">
        <v>151</v>
      </c>
      <c r="C72" t="s">
        <v>13</v>
      </c>
      <c r="D72" t="s">
        <v>355</v>
      </c>
      <c r="E72" t="s">
        <v>39</v>
      </c>
      <c r="F72" t="s">
        <v>5</v>
      </c>
      <c r="G72" s="32">
        <f t="shared" ca="1" si="5"/>
        <v>20</v>
      </c>
      <c r="H72" s="33" t="str">
        <f t="shared" ca="1" si="6"/>
        <v>Assume $20 per year per system, same as CAC DLC. Adding $20 to account for ancillary service option</v>
      </c>
      <c r="I72" s="38"/>
      <c r="J72" s="39"/>
      <c r="K72" s="20" t="str">
        <f t="shared" si="7"/>
        <v>ResidentialPer Participant Annual Incentive</v>
      </c>
      <c r="L72" s="20" t="str">
        <f t="shared" si="8"/>
        <v>Market PotentialWA</v>
      </c>
    </row>
    <row r="73" spans="1:12" x14ac:dyDescent="0.25">
      <c r="A73" s="2" t="str">
        <f t="shared" si="9"/>
        <v>WAResidentialAncillary CoolingPer kW Annual Incentive</v>
      </c>
      <c r="B73" t="s">
        <v>151</v>
      </c>
      <c r="C73" t="s">
        <v>13</v>
      </c>
      <c r="D73" t="s">
        <v>355</v>
      </c>
      <c r="E73" t="s">
        <v>37</v>
      </c>
      <c r="F73" t="s">
        <v>93</v>
      </c>
      <c r="G73" s="32">
        <f t="shared" ca="1" si="5"/>
        <v>0</v>
      </c>
      <c r="H73" s="33">
        <f t="shared" ca="1" si="6"/>
        <v>0</v>
      </c>
      <c r="I73" s="38"/>
      <c r="J73" s="39"/>
      <c r="K73" s="20" t="str">
        <f t="shared" si="7"/>
        <v>ResidentialPer kW Annual Incentive</v>
      </c>
      <c r="L73" s="20" t="str">
        <f t="shared" si="8"/>
        <v>Market PotentialWA</v>
      </c>
    </row>
    <row r="74" spans="1:12" x14ac:dyDescent="0.25">
      <c r="A74" s="2" t="str">
        <f t="shared" si="9"/>
        <v>WAResidentialAncillary CoolingProgram Development Cost</v>
      </c>
      <c r="B74" t="s">
        <v>151</v>
      </c>
      <c r="C74" t="s">
        <v>13</v>
      </c>
      <c r="D74" t="s">
        <v>355</v>
      </c>
      <c r="E74" t="s">
        <v>40</v>
      </c>
      <c r="F74" t="s">
        <v>41</v>
      </c>
      <c r="G74" s="32">
        <f t="shared" ca="1" si="5"/>
        <v>21647.259305566327</v>
      </c>
      <c r="H74" s="33" t="str">
        <f t="shared" ca="1" si="6"/>
        <v>Half for Ancillary- tied to participation reduction from parent program</v>
      </c>
      <c r="I74" s="38"/>
      <c r="J74" s="39"/>
      <c r="K74" s="20" t="str">
        <f t="shared" si="7"/>
        <v>ResidentialProgram Development Cost</v>
      </c>
      <c r="L74" s="20" t="str">
        <f t="shared" si="8"/>
        <v>Market PotentialWA</v>
      </c>
    </row>
    <row r="75" spans="1:12" x14ac:dyDescent="0.25">
      <c r="A75" s="2" t="str">
        <f t="shared" si="9"/>
        <v>WAResidentialAncillary CoolingProgram Life</v>
      </c>
      <c r="B75" t="s">
        <v>151</v>
      </c>
      <c r="C75" t="s">
        <v>13</v>
      </c>
      <c r="D75" t="s">
        <v>355</v>
      </c>
      <c r="E75" t="s">
        <v>42</v>
      </c>
      <c r="F75" t="s">
        <v>43</v>
      </c>
      <c r="G75" s="397">
        <f t="shared" ca="1" si="5"/>
        <v>10</v>
      </c>
      <c r="H75" s="33">
        <f t="shared" ca="1" si="6"/>
        <v>0</v>
      </c>
      <c r="I75" s="38"/>
      <c r="J75" s="39"/>
      <c r="K75" s="20" t="str">
        <f t="shared" si="7"/>
        <v>ResidentialProgram Life</v>
      </c>
      <c r="L75" s="20" t="str">
        <f t="shared" si="8"/>
        <v>Market PotentialWA</v>
      </c>
    </row>
    <row r="76" spans="1:12" x14ac:dyDescent="0.25">
      <c r="A76" s="2" t="str">
        <f t="shared" si="9"/>
        <v>WAResidentialAncillary CoolingProgram Start Year</v>
      </c>
      <c r="B76" t="s">
        <v>151</v>
      </c>
      <c r="C76" t="s">
        <v>13</v>
      </c>
      <c r="D76" t="s">
        <v>355</v>
      </c>
      <c r="E76" t="s">
        <v>44</v>
      </c>
      <c r="F76" t="s">
        <v>45</v>
      </c>
      <c r="G76" s="397">
        <f t="shared" ca="1" si="5"/>
        <v>2026</v>
      </c>
      <c r="H76" s="33">
        <f t="shared" ca="1" si="6"/>
        <v>0</v>
      </c>
      <c r="I76" s="38"/>
      <c r="J76" s="39"/>
      <c r="K76" s="20" t="str">
        <f t="shared" si="7"/>
        <v>ResidentialProgram Start Year</v>
      </c>
      <c r="L76" s="20" t="str">
        <f t="shared" si="8"/>
        <v>Market PotentialWA</v>
      </c>
    </row>
    <row r="77" spans="1:12" x14ac:dyDescent="0.25">
      <c r="A77" s="2" t="str">
        <f t="shared" si="9"/>
        <v>WAGeneral ServiceAncillary CoolingSummer DR Event Hours</v>
      </c>
      <c r="B77" t="s">
        <v>151</v>
      </c>
      <c r="C77" t="s">
        <v>232</v>
      </c>
      <c r="D77" t="s">
        <v>355</v>
      </c>
      <c r="E77" t="s">
        <v>24</v>
      </c>
      <c r="F77" t="s">
        <v>25</v>
      </c>
      <c r="G77" s="397">
        <f t="shared" ca="1" si="5"/>
        <v>36</v>
      </c>
      <c r="H77" s="33" t="str">
        <f t="shared" ca="1" si="6"/>
        <v>2016 M&amp;V Report Event Hours</v>
      </c>
      <c r="I77" s="38"/>
      <c r="J77" s="39"/>
      <c r="K77" s="20" t="str">
        <f t="shared" si="7"/>
        <v>General ServiceSummer DR Event Hours</v>
      </c>
      <c r="L77" s="20" t="str">
        <f t="shared" si="8"/>
        <v>Market PotentialWA</v>
      </c>
    </row>
    <row r="78" spans="1:12" x14ac:dyDescent="0.25">
      <c r="A78" s="2" t="str">
        <f t="shared" si="9"/>
        <v>WAGeneral ServiceAncillary CoolingWinter DR Event Hours</v>
      </c>
      <c r="B78" t="s">
        <v>151</v>
      </c>
      <c r="C78" t="s">
        <v>232</v>
      </c>
      <c r="D78" t="s">
        <v>355</v>
      </c>
      <c r="E78" t="s">
        <v>26</v>
      </c>
      <c r="F78" t="s">
        <v>25</v>
      </c>
      <c r="G78" s="397">
        <f t="shared" ca="1" si="5"/>
        <v>0</v>
      </c>
      <c r="H78" s="33">
        <f t="shared" ca="1" si="6"/>
        <v>0</v>
      </c>
      <c r="I78" s="38"/>
      <c r="J78" s="39"/>
      <c r="K78" s="20" t="str">
        <f t="shared" si="7"/>
        <v>General ServiceWinter DR Event Hours</v>
      </c>
      <c r="L78" s="20" t="str">
        <f t="shared" si="8"/>
        <v>Market PotentialWA</v>
      </c>
    </row>
    <row r="79" spans="1:12" x14ac:dyDescent="0.25">
      <c r="A79" s="2" t="str">
        <f t="shared" si="9"/>
        <v>WAGeneral ServiceAncillary CoolingAnnual O&amp;M Cost</v>
      </c>
      <c r="B79" t="s">
        <v>151</v>
      </c>
      <c r="C79" t="s">
        <v>232</v>
      </c>
      <c r="D79" t="s">
        <v>355</v>
      </c>
      <c r="E79" t="s">
        <v>27</v>
      </c>
      <c r="F79" t="s">
        <v>5</v>
      </c>
      <c r="G79" s="32">
        <f t="shared" ca="1" si="5"/>
        <v>0</v>
      </c>
      <c r="H79" s="33" t="str">
        <f t="shared" ca="1" si="6"/>
        <v>Zero since part of parent program</v>
      </c>
      <c r="I79" s="38"/>
      <c r="J79" s="39"/>
      <c r="K79" s="20" t="str">
        <f t="shared" si="7"/>
        <v>General ServiceAnnual O&amp;M Cost</v>
      </c>
      <c r="L79" s="20" t="str">
        <f t="shared" si="8"/>
        <v>Market PotentialWA</v>
      </c>
    </row>
    <row r="80" spans="1:12" x14ac:dyDescent="0.25">
      <c r="A80" s="2" t="str">
        <f t="shared" si="9"/>
        <v>WAGeneral ServiceAncillary CoolingAnnual O&amp;M Cost per MW</v>
      </c>
      <c r="B80" t="s">
        <v>151</v>
      </c>
      <c r="C80" t="s">
        <v>232</v>
      </c>
      <c r="D80" t="s">
        <v>355</v>
      </c>
      <c r="E80" t="s">
        <v>88</v>
      </c>
      <c r="F80" t="s">
        <v>94</v>
      </c>
      <c r="G80" s="32">
        <f t="shared" ca="1" si="5"/>
        <v>0</v>
      </c>
      <c r="H80" s="33">
        <f t="shared" ca="1" si="6"/>
        <v>0</v>
      </c>
      <c r="I80" s="38"/>
      <c r="J80" s="39"/>
      <c r="K80" s="20" t="str">
        <f t="shared" si="7"/>
        <v>General ServiceAnnual O&amp;M Cost per MW</v>
      </c>
      <c r="L80" s="20" t="str">
        <f t="shared" si="8"/>
        <v>Market PotentialWA</v>
      </c>
    </row>
    <row r="81" spans="1:12" x14ac:dyDescent="0.25">
      <c r="A81" s="2" t="str">
        <f t="shared" si="9"/>
        <v>WAGeneral ServiceAncillary CoolingAnnual Program Administration Cost</v>
      </c>
      <c r="B81" t="s">
        <v>151</v>
      </c>
      <c r="C81" t="s">
        <v>232</v>
      </c>
      <c r="D81" t="s">
        <v>355</v>
      </c>
      <c r="E81" t="s">
        <v>4</v>
      </c>
      <c r="F81" t="s">
        <v>28</v>
      </c>
      <c r="G81" s="32">
        <f t="shared" ca="1" si="5"/>
        <v>1656.3542738767483</v>
      </c>
      <c r="H81" s="33" t="str">
        <f t="shared" ca="1" si="6"/>
        <v>Half for Ancillary- tied to participation reduction from parent program</v>
      </c>
      <c r="I81" s="38"/>
      <c r="J81" s="39"/>
      <c r="K81" s="20" t="str">
        <f t="shared" si="7"/>
        <v>General ServiceAnnual Program Administration Cost</v>
      </c>
      <c r="L81" s="20" t="str">
        <f t="shared" si="8"/>
        <v>Market PotentialWA</v>
      </c>
    </row>
    <row r="82" spans="1:12" x14ac:dyDescent="0.25">
      <c r="A82" s="2" t="str">
        <f t="shared" si="9"/>
        <v>WAGeneral ServiceAncillary CoolingCost of Equip + Install</v>
      </c>
      <c r="B82" t="s">
        <v>151</v>
      </c>
      <c r="C82" t="s">
        <v>232</v>
      </c>
      <c r="D82" t="s">
        <v>355</v>
      </c>
      <c r="E82" t="s">
        <v>29</v>
      </c>
      <c r="F82" t="s">
        <v>30</v>
      </c>
      <c r="G82" s="32">
        <f t="shared" ca="1" si="5"/>
        <v>0</v>
      </c>
      <c r="H82" s="33" t="str">
        <f t="shared" ca="1" si="6"/>
        <v>Bring Your Own Thermostat program</v>
      </c>
      <c r="I82" s="38"/>
      <c r="J82" s="39"/>
      <c r="K82" s="20" t="str">
        <f t="shared" si="7"/>
        <v>General ServiceCost of Equip + Install</v>
      </c>
      <c r="L82" s="20" t="str">
        <f t="shared" si="8"/>
        <v>Market PotentialWA</v>
      </c>
    </row>
    <row r="83" spans="1:12" x14ac:dyDescent="0.25">
      <c r="A83" s="2" t="str">
        <f t="shared" si="9"/>
        <v>WAGeneral ServiceAncillary CoolingCost of Equip + Install (per kW basis)</v>
      </c>
      <c r="B83" t="s">
        <v>151</v>
      </c>
      <c r="C83" t="s">
        <v>232</v>
      </c>
      <c r="D83" t="s">
        <v>355</v>
      </c>
      <c r="E83" t="s">
        <v>90</v>
      </c>
      <c r="F83" t="s">
        <v>92</v>
      </c>
      <c r="G83" s="32">
        <f t="shared" ca="1" si="5"/>
        <v>0</v>
      </c>
      <c r="H83" s="33">
        <f t="shared" ca="1" si="6"/>
        <v>0</v>
      </c>
      <c r="I83" s="38"/>
      <c r="J83" s="39"/>
      <c r="K83" s="20" t="str">
        <f t="shared" si="7"/>
        <v>General ServiceCost of Equip + Install (per kW basis)</v>
      </c>
      <c r="L83" s="20" t="str">
        <f t="shared" si="8"/>
        <v>Market PotentialWA</v>
      </c>
    </row>
    <row r="84" spans="1:12" x14ac:dyDescent="0.25">
      <c r="A84" s="2" t="str">
        <f t="shared" si="9"/>
        <v>WAGeneral ServiceAncillary CoolingDe-rate</v>
      </c>
      <c r="B84" t="s">
        <v>151</v>
      </c>
      <c r="C84" t="s">
        <v>232</v>
      </c>
      <c r="D84" t="s">
        <v>355</v>
      </c>
      <c r="E84" t="s">
        <v>31</v>
      </c>
      <c r="F84" t="s">
        <v>32</v>
      </c>
      <c r="G84" s="25">
        <f t="shared" ca="1" si="5"/>
        <v>1</v>
      </c>
      <c r="H84" s="33">
        <f t="shared" ca="1" si="6"/>
        <v>0</v>
      </c>
      <c r="I84" s="38"/>
      <c r="J84" s="39"/>
      <c r="K84" s="20" t="str">
        <f t="shared" si="7"/>
        <v>General ServiceDe-rate</v>
      </c>
      <c r="L84" s="20" t="str">
        <f t="shared" si="8"/>
        <v>Market PotentialWA</v>
      </c>
    </row>
    <row r="85" spans="1:12" x14ac:dyDescent="0.25">
      <c r="A85" s="2" t="str">
        <f t="shared" si="9"/>
        <v>WAGeneral ServiceAncillary CoolingNet to Gross Ratio (free ridership)</v>
      </c>
      <c r="B85" t="s">
        <v>151</v>
      </c>
      <c r="C85" t="s">
        <v>232</v>
      </c>
      <c r="D85" t="s">
        <v>355</v>
      </c>
      <c r="E85" t="s">
        <v>33</v>
      </c>
      <c r="F85" t="s">
        <v>34</v>
      </c>
      <c r="G85" s="25">
        <f t="shared" ca="1" si="5"/>
        <v>1</v>
      </c>
      <c r="H85" s="33">
        <f t="shared" ca="1" si="6"/>
        <v>0</v>
      </c>
      <c r="I85" s="38"/>
      <c r="J85" s="39"/>
      <c r="K85" s="20" t="str">
        <f t="shared" si="7"/>
        <v>General ServiceNet to Gross Ratio (free ridership)</v>
      </c>
      <c r="L85" s="20" t="str">
        <f t="shared" si="8"/>
        <v>Market PotentialWA</v>
      </c>
    </row>
    <row r="86" spans="1:12" x14ac:dyDescent="0.25">
      <c r="A86" s="2" t="str">
        <f t="shared" si="9"/>
        <v>WAGeneral ServiceAncillary CoolingPer Customer Annual Marketing/Recruitment Cost</v>
      </c>
      <c r="B86" t="s">
        <v>151</v>
      </c>
      <c r="C86" t="s">
        <v>232</v>
      </c>
      <c r="D86" t="s">
        <v>355</v>
      </c>
      <c r="E86" t="s">
        <v>35</v>
      </c>
      <c r="F86" t="s">
        <v>36</v>
      </c>
      <c r="G86" s="32">
        <f t="shared" ref="G86:G113" ca="1" si="10">IFERROR(INDEX(INDIRECT("'"&amp;D86&amp;"'!A1:T300"),MATCH(K86,INDIRECT("'"&amp;D86&amp;"'!A1:A300"),0),MATCH(L86,INDIRECT("'"&amp;D86&amp;"'!A1:T1"),0)),"")</f>
        <v>75</v>
      </c>
      <c r="H86" s="33" t="str">
        <f t="shared" ref="H86:H113" ca="1" si="11">IFERROR(INDEX(INDIRECT("'"&amp;D86&amp;"'!A1:T300"),MATCH(K86,INDIRECT("'"&amp;D86&amp;"'!A1:A300"),0),10),"")</f>
        <v>Utah $50, All others $60 (25% higher)</v>
      </c>
      <c r="I86" s="38"/>
      <c r="J86" s="39"/>
      <c r="K86" s="20" t="str">
        <f t="shared" ref="K86:K113" si="12">C86&amp;E86</f>
        <v>General ServicePer Customer Annual Marketing/Recruitment Cost</v>
      </c>
      <c r="L86" s="20" t="str">
        <f t="shared" ref="L86:L113" si="13">$G$1&amp;B86</f>
        <v>Market PotentialWA</v>
      </c>
    </row>
    <row r="87" spans="1:12" x14ac:dyDescent="0.25">
      <c r="A87" s="2" t="str">
        <f t="shared" si="9"/>
        <v>WAGeneral ServiceAncillary CoolingPer Participant Annual Incentive</v>
      </c>
      <c r="B87" t="s">
        <v>151</v>
      </c>
      <c r="C87" t="s">
        <v>232</v>
      </c>
      <c r="D87" t="s">
        <v>355</v>
      </c>
      <c r="E87" t="s">
        <v>39</v>
      </c>
      <c r="F87" t="s">
        <v>5</v>
      </c>
      <c r="G87" s="32">
        <f t="shared" ca="1" si="10"/>
        <v>20</v>
      </c>
      <c r="H87" s="33" t="str">
        <f t="shared" ca="1" si="11"/>
        <v>Assume $20 per year per system, same as CAC DLC. Adding $20 to account for ancillary service option</v>
      </c>
      <c r="I87" s="38"/>
      <c r="J87" s="39"/>
      <c r="K87" s="20" t="str">
        <f t="shared" si="12"/>
        <v>General ServicePer Participant Annual Incentive</v>
      </c>
      <c r="L87" s="20" t="str">
        <f t="shared" si="13"/>
        <v>Market PotentialWA</v>
      </c>
    </row>
    <row r="88" spans="1:12" x14ac:dyDescent="0.25">
      <c r="A88" s="2" t="str">
        <f t="shared" si="9"/>
        <v>WAGeneral ServiceAncillary CoolingPer kW Annual Incentive</v>
      </c>
      <c r="B88" t="s">
        <v>151</v>
      </c>
      <c r="C88" t="s">
        <v>232</v>
      </c>
      <c r="D88" t="s">
        <v>355</v>
      </c>
      <c r="E88" t="s">
        <v>37</v>
      </c>
      <c r="F88" t="s">
        <v>93</v>
      </c>
      <c r="G88" s="32">
        <f t="shared" ca="1" si="10"/>
        <v>0</v>
      </c>
      <c r="H88" s="33">
        <f t="shared" ca="1" si="11"/>
        <v>0</v>
      </c>
      <c r="I88" s="38"/>
      <c r="J88" s="39"/>
      <c r="K88" s="20" t="str">
        <f t="shared" si="12"/>
        <v>General ServicePer kW Annual Incentive</v>
      </c>
      <c r="L88" s="20" t="str">
        <f t="shared" si="13"/>
        <v>Market PotentialWA</v>
      </c>
    </row>
    <row r="89" spans="1:12" x14ac:dyDescent="0.25">
      <c r="A89" s="2" t="str">
        <f t="shared" si="9"/>
        <v>WAGeneral ServiceAncillary CoolingProgram Development Cost</v>
      </c>
      <c r="B89" t="s">
        <v>151</v>
      </c>
      <c r="C89" t="s">
        <v>232</v>
      </c>
      <c r="D89" t="s">
        <v>355</v>
      </c>
      <c r="E89" t="s">
        <v>40</v>
      </c>
      <c r="F89" t="s">
        <v>41</v>
      </c>
      <c r="G89" s="32">
        <f t="shared" ca="1" si="10"/>
        <v>2070.4428423459353</v>
      </c>
      <c r="H89" s="33" t="str">
        <f t="shared" ca="1" si="11"/>
        <v>Half for Ancillary- tied to participation reduction from parent program</v>
      </c>
      <c r="I89" s="38"/>
      <c r="J89" s="39"/>
      <c r="K89" s="20" t="str">
        <f t="shared" si="12"/>
        <v>General ServiceProgram Development Cost</v>
      </c>
      <c r="L89" s="20" t="str">
        <f t="shared" si="13"/>
        <v>Market PotentialWA</v>
      </c>
    </row>
    <row r="90" spans="1:12" x14ac:dyDescent="0.25">
      <c r="A90" s="2" t="str">
        <f t="shared" si="9"/>
        <v>WAGeneral ServiceAncillary CoolingProgram Life</v>
      </c>
      <c r="B90" t="s">
        <v>151</v>
      </c>
      <c r="C90" t="s">
        <v>232</v>
      </c>
      <c r="D90" t="s">
        <v>355</v>
      </c>
      <c r="E90" t="s">
        <v>42</v>
      </c>
      <c r="F90" t="s">
        <v>43</v>
      </c>
      <c r="G90" s="397">
        <f t="shared" ca="1" si="10"/>
        <v>10</v>
      </c>
      <c r="H90" s="33">
        <f t="shared" ca="1" si="11"/>
        <v>0</v>
      </c>
      <c r="I90" s="38"/>
      <c r="J90" s="39"/>
      <c r="K90" s="20" t="str">
        <f t="shared" si="12"/>
        <v>General ServiceProgram Life</v>
      </c>
      <c r="L90" s="20" t="str">
        <f t="shared" si="13"/>
        <v>Market PotentialWA</v>
      </c>
    </row>
    <row r="91" spans="1:12" x14ac:dyDescent="0.25">
      <c r="A91" s="2" t="str">
        <f t="shared" si="9"/>
        <v>WAGeneral ServiceAncillary CoolingProgram Start Year</v>
      </c>
      <c r="B91" t="s">
        <v>151</v>
      </c>
      <c r="C91" t="s">
        <v>232</v>
      </c>
      <c r="D91" t="s">
        <v>355</v>
      </c>
      <c r="E91" t="s">
        <v>44</v>
      </c>
      <c r="F91" t="s">
        <v>45</v>
      </c>
      <c r="G91" s="397">
        <f t="shared" ca="1" si="10"/>
        <v>2026</v>
      </c>
      <c r="H91" s="33">
        <f t="shared" ca="1" si="11"/>
        <v>0</v>
      </c>
      <c r="I91" s="38"/>
      <c r="J91" s="39"/>
      <c r="K91" s="20" t="str">
        <f t="shared" si="12"/>
        <v>General ServiceProgram Start Year</v>
      </c>
      <c r="L91" s="20" t="str">
        <f t="shared" si="13"/>
        <v>Market PotentialWA</v>
      </c>
    </row>
    <row r="92" spans="1:12" x14ac:dyDescent="0.25">
      <c r="A92" s="2" t="str">
        <f t="shared" si="9"/>
        <v>WAResidentialDLC Smart Thermostats - HeatingSummer DR Event Hours</v>
      </c>
      <c r="B92" t="s">
        <v>151</v>
      </c>
      <c r="C92" t="s">
        <v>13</v>
      </c>
      <c r="D92" t="s">
        <v>192</v>
      </c>
      <c r="E92" t="s">
        <v>24</v>
      </c>
      <c r="F92" t="s">
        <v>25</v>
      </c>
      <c r="G92" s="397">
        <f t="shared" ca="1" si="10"/>
        <v>0</v>
      </c>
      <c r="H92" s="33">
        <f t="shared" ca="1" si="11"/>
        <v>0</v>
      </c>
      <c r="I92" s="38"/>
      <c r="J92" s="39"/>
      <c r="K92" s="20" t="str">
        <f t="shared" si="12"/>
        <v>ResidentialSummer DR Event Hours</v>
      </c>
      <c r="L92" s="20" t="str">
        <f t="shared" si="13"/>
        <v>Market PotentialWA</v>
      </c>
    </row>
    <row r="93" spans="1:12" x14ac:dyDescent="0.25">
      <c r="A93" s="2" t="str">
        <f t="shared" si="9"/>
        <v>WAResidentialDLC Smart Thermostats - HeatingWinter DR Event Hours</v>
      </c>
      <c r="B93" t="s">
        <v>151</v>
      </c>
      <c r="C93" t="s">
        <v>13</v>
      </c>
      <c r="D93" t="s">
        <v>192</v>
      </c>
      <c r="E93" t="s">
        <v>26</v>
      </c>
      <c r="F93" t="s">
        <v>25</v>
      </c>
      <c r="G93" s="397">
        <f t="shared" ca="1" si="10"/>
        <v>36</v>
      </c>
      <c r="H93" s="33" t="str">
        <f t="shared" ca="1" si="11"/>
        <v>2016 M&amp;V Report Event Hours</v>
      </c>
      <c r="I93" s="38"/>
      <c r="J93" s="39"/>
      <c r="K93" s="20" t="str">
        <f t="shared" si="12"/>
        <v>ResidentialWinter DR Event Hours</v>
      </c>
      <c r="L93" s="20" t="str">
        <f t="shared" si="13"/>
        <v>Market PotentialWA</v>
      </c>
    </row>
    <row r="94" spans="1:12" x14ac:dyDescent="0.25">
      <c r="A94" s="2" t="str">
        <f t="shared" si="9"/>
        <v>WAResidentialDLC Smart Thermostats - HeatingAnnual O&amp;M Cost</v>
      </c>
      <c r="B94" t="s">
        <v>151</v>
      </c>
      <c r="C94" t="s">
        <v>13</v>
      </c>
      <c r="D94" t="s">
        <v>192</v>
      </c>
      <c r="E94" t="s">
        <v>27</v>
      </c>
      <c r="F94" t="s">
        <v>5</v>
      </c>
      <c r="G94" s="32">
        <f t="shared" ca="1" si="10"/>
        <v>0</v>
      </c>
      <c r="H94" s="33" t="str">
        <f t="shared" ca="1" si="11"/>
        <v>Program would piggy-back off of Thermostats-Cooling and share those costs</v>
      </c>
      <c r="I94" s="38"/>
      <c r="J94" s="39"/>
      <c r="K94" s="20" t="str">
        <f t="shared" si="12"/>
        <v>ResidentialAnnual O&amp;M Cost</v>
      </c>
      <c r="L94" s="20" t="str">
        <f t="shared" si="13"/>
        <v>Market PotentialWA</v>
      </c>
    </row>
    <row r="95" spans="1:12" x14ac:dyDescent="0.25">
      <c r="A95" s="2" t="str">
        <f t="shared" si="9"/>
        <v>WAResidentialDLC Smart Thermostats - HeatingAnnual O&amp;M Cost per MW</v>
      </c>
      <c r="B95" t="s">
        <v>151</v>
      </c>
      <c r="C95" t="s">
        <v>13</v>
      </c>
      <c r="D95" t="s">
        <v>192</v>
      </c>
      <c r="E95" t="s">
        <v>88</v>
      </c>
      <c r="F95" t="s">
        <v>94</v>
      </c>
      <c r="G95" s="32">
        <f t="shared" ca="1" si="10"/>
        <v>0</v>
      </c>
      <c r="H95" s="33">
        <f t="shared" ca="1" si="11"/>
        <v>0</v>
      </c>
      <c r="I95" s="38"/>
      <c r="J95" s="39"/>
      <c r="K95" s="20" t="str">
        <f t="shared" si="12"/>
        <v>ResidentialAnnual O&amp;M Cost per MW</v>
      </c>
      <c r="L95" s="20" t="str">
        <f t="shared" si="13"/>
        <v>Market PotentialWA</v>
      </c>
    </row>
    <row r="96" spans="1:12" x14ac:dyDescent="0.25">
      <c r="A96" s="2" t="str">
        <f t="shared" si="9"/>
        <v>WAResidentialDLC Smart Thermostats - HeatingAnnual Program Administration Cost</v>
      </c>
      <c r="B96" t="s">
        <v>151</v>
      </c>
      <c r="C96" t="s">
        <v>13</v>
      </c>
      <c r="D96" t="s">
        <v>192</v>
      </c>
      <c r="E96" t="s">
        <v>4</v>
      </c>
      <c r="F96" t="s">
        <v>28</v>
      </c>
      <c r="G96" s="32">
        <f t="shared" ca="1" si="10"/>
        <v>0</v>
      </c>
      <c r="H96" s="33" t="str">
        <f t="shared" ca="1" si="11"/>
        <v>Program would piggy-back off of Thermostats-Cooling and share those costs</v>
      </c>
      <c r="I96" s="38"/>
      <c r="J96" s="39"/>
      <c r="K96" s="20" t="str">
        <f t="shared" si="12"/>
        <v>ResidentialAnnual Program Administration Cost</v>
      </c>
      <c r="L96" s="20" t="str">
        <f t="shared" si="13"/>
        <v>Market PotentialWA</v>
      </c>
    </row>
    <row r="97" spans="1:12" x14ac:dyDescent="0.25">
      <c r="A97" s="2" t="str">
        <f t="shared" si="9"/>
        <v>WAResidentialDLC Smart Thermostats - HeatingCost of Equip + Install</v>
      </c>
      <c r="B97" t="s">
        <v>151</v>
      </c>
      <c r="C97" t="s">
        <v>13</v>
      </c>
      <c r="D97" t="s">
        <v>192</v>
      </c>
      <c r="E97" t="s">
        <v>29</v>
      </c>
      <c r="F97" t="s">
        <v>30</v>
      </c>
      <c r="G97" s="32">
        <f t="shared" ca="1" si="10"/>
        <v>0</v>
      </c>
      <c r="H97" s="33" t="str">
        <f t="shared" ca="1" si="11"/>
        <v>Bring your own thermostat program</v>
      </c>
      <c r="I97" s="38"/>
      <c r="J97" s="39"/>
      <c r="K97" s="20" t="str">
        <f t="shared" si="12"/>
        <v>ResidentialCost of Equip + Install</v>
      </c>
      <c r="L97" s="20" t="str">
        <f t="shared" si="13"/>
        <v>Market PotentialWA</v>
      </c>
    </row>
    <row r="98" spans="1:12" x14ac:dyDescent="0.25">
      <c r="A98" s="2" t="str">
        <f t="shared" si="9"/>
        <v>WAResidentialDLC Smart Thermostats - HeatingCost of Equip + Install (per kW basis)</v>
      </c>
      <c r="B98" t="s">
        <v>151</v>
      </c>
      <c r="C98" t="s">
        <v>13</v>
      </c>
      <c r="D98" t="s">
        <v>192</v>
      </c>
      <c r="E98" t="s">
        <v>90</v>
      </c>
      <c r="F98" t="s">
        <v>92</v>
      </c>
      <c r="G98" s="32">
        <f t="shared" ca="1" si="10"/>
        <v>0</v>
      </c>
      <c r="H98" s="33">
        <f t="shared" ca="1" si="11"/>
        <v>0</v>
      </c>
      <c r="I98" s="38"/>
      <c r="J98" s="39"/>
      <c r="K98" s="20" t="str">
        <f t="shared" si="12"/>
        <v>ResidentialCost of Equip + Install (per kW basis)</v>
      </c>
      <c r="L98" s="20" t="str">
        <f t="shared" si="13"/>
        <v>Market PotentialWA</v>
      </c>
    </row>
    <row r="99" spans="1:12" x14ac:dyDescent="0.25">
      <c r="A99" s="2" t="str">
        <f t="shared" si="9"/>
        <v>WAResidentialDLC Smart Thermostats - HeatingDe-rate</v>
      </c>
      <c r="B99" t="s">
        <v>151</v>
      </c>
      <c r="C99" t="s">
        <v>13</v>
      </c>
      <c r="D99" t="s">
        <v>192</v>
      </c>
      <c r="E99" t="s">
        <v>31</v>
      </c>
      <c r="F99" t="s">
        <v>32</v>
      </c>
      <c r="G99" s="25">
        <f t="shared" ca="1" si="10"/>
        <v>1</v>
      </c>
      <c r="H99" s="33">
        <f t="shared" ca="1" si="11"/>
        <v>0</v>
      </c>
      <c r="I99" s="38"/>
      <c r="J99" s="39"/>
      <c r="K99" s="20" t="str">
        <f t="shared" si="12"/>
        <v>ResidentialDe-rate</v>
      </c>
      <c r="L99" s="20" t="str">
        <f t="shared" si="13"/>
        <v>Market PotentialWA</v>
      </c>
    </row>
    <row r="100" spans="1:12" x14ac:dyDescent="0.25">
      <c r="A100" s="2" t="str">
        <f t="shared" si="9"/>
        <v>WAResidentialDLC Smart Thermostats - HeatingNet to Gross Ratio (free ridership)</v>
      </c>
      <c r="B100" t="s">
        <v>151</v>
      </c>
      <c r="C100" t="s">
        <v>13</v>
      </c>
      <c r="D100" t="s">
        <v>192</v>
      </c>
      <c r="E100" t="s">
        <v>33</v>
      </c>
      <c r="F100" t="s">
        <v>34</v>
      </c>
      <c r="G100" s="25">
        <f t="shared" ca="1" si="10"/>
        <v>1</v>
      </c>
      <c r="H100" s="33">
        <f t="shared" ca="1" si="11"/>
        <v>0</v>
      </c>
      <c r="I100" s="38"/>
      <c r="J100" s="39"/>
      <c r="K100" s="20" t="str">
        <f t="shared" si="12"/>
        <v>ResidentialNet to Gross Ratio (free ridership)</v>
      </c>
      <c r="L100" s="20" t="str">
        <f t="shared" si="13"/>
        <v>Market PotentialWA</v>
      </c>
    </row>
    <row r="101" spans="1:12" x14ac:dyDescent="0.25">
      <c r="A101" s="2" t="str">
        <f t="shared" si="9"/>
        <v>WAResidentialDLC Smart Thermostats - HeatingPer Customer Annual Marketing/Recruitment Cost</v>
      </c>
      <c r="B101" t="s">
        <v>151</v>
      </c>
      <c r="C101" t="s">
        <v>13</v>
      </c>
      <c r="D101" t="s">
        <v>192</v>
      </c>
      <c r="E101" t="s">
        <v>35</v>
      </c>
      <c r="F101" t="s">
        <v>36</v>
      </c>
      <c r="G101" s="32">
        <f t="shared" ca="1" si="10"/>
        <v>60</v>
      </c>
      <c r="H101" s="33" t="str">
        <f t="shared" ca="1" si="11"/>
        <v>Utah $50, All others $60 (20% higher)</v>
      </c>
      <c r="I101" s="38"/>
      <c r="J101" s="39"/>
      <c r="K101" s="20" t="str">
        <f t="shared" si="12"/>
        <v>ResidentialPer Customer Annual Marketing/Recruitment Cost</v>
      </c>
      <c r="L101" s="20" t="str">
        <f t="shared" si="13"/>
        <v>Market PotentialWA</v>
      </c>
    </row>
    <row r="102" spans="1:12" x14ac:dyDescent="0.25">
      <c r="A102" s="2" t="str">
        <f t="shared" si="9"/>
        <v>WAResidentialDLC Smart Thermostats - HeatingPer Participant Annual Incentive</v>
      </c>
      <c r="B102" t="s">
        <v>151</v>
      </c>
      <c r="C102" t="s">
        <v>13</v>
      </c>
      <c r="D102" t="s">
        <v>192</v>
      </c>
      <c r="E102" t="s">
        <v>39</v>
      </c>
      <c r="F102" t="s">
        <v>5</v>
      </c>
      <c r="G102" s="32">
        <f t="shared" ca="1" si="10"/>
        <v>20</v>
      </c>
      <c r="H102" s="33" t="str">
        <f t="shared" ca="1" si="11"/>
        <v>Assume $20 per year per system, same as CAC DLC.</v>
      </c>
      <c r="I102" s="38"/>
      <c r="J102" s="39"/>
      <c r="K102" s="20" t="str">
        <f t="shared" si="12"/>
        <v>ResidentialPer Participant Annual Incentive</v>
      </c>
      <c r="L102" s="20" t="str">
        <f t="shared" si="13"/>
        <v>Market PotentialWA</v>
      </c>
    </row>
    <row r="103" spans="1:12" x14ac:dyDescent="0.25">
      <c r="A103" s="2" t="str">
        <f t="shared" si="9"/>
        <v>WAResidentialDLC Smart Thermostats - HeatingPer kW Annual Incentive</v>
      </c>
      <c r="B103" t="s">
        <v>151</v>
      </c>
      <c r="C103" t="s">
        <v>13</v>
      </c>
      <c r="D103" t="s">
        <v>192</v>
      </c>
      <c r="E103" t="s">
        <v>37</v>
      </c>
      <c r="F103" t="s">
        <v>93</v>
      </c>
      <c r="G103" s="32">
        <f t="shared" ca="1" si="10"/>
        <v>0</v>
      </c>
      <c r="H103" s="33">
        <f t="shared" ca="1" si="11"/>
        <v>0</v>
      </c>
      <c r="I103" s="38"/>
      <c r="J103" s="39"/>
      <c r="K103" s="20" t="str">
        <f t="shared" si="12"/>
        <v>ResidentialPer kW Annual Incentive</v>
      </c>
      <c r="L103" s="20" t="str">
        <f t="shared" si="13"/>
        <v>Market PotentialWA</v>
      </c>
    </row>
    <row r="104" spans="1:12" x14ac:dyDescent="0.25">
      <c r="A104" s="2" t="str">
        <f t="shared" si="9"/>
        <v>WAResidentialDLC Smart Thermostats - HeatingProgram Development Cost</v>
      </c>
      <c r="B104" t="s">
        <v>151</v>
      </c>
      <c r="C104" t="s">
        <v>13</v>
      </c>
      <c r="D104" t="s">
        <v>192</v>
      </c>
      <c r="E104" t="s">
        <v>40</v>
      </c>
      <c r="F104" t="s">
        <v>41</v>
      </c>
      <c r="G104" s="32">
        <f t="shared" ca="1" si="10"/>
        <v>0</v>
      </c>
      <c r="H104" s="33" t="str">
        <f t="shared" ca="1" si="11"/>
        <v>Program would piggy-back off of Thermostats-Cooling and share those costs</v>
      </c>
      <c r="I104" s="38"/>
      <c r="J104" s="39"/>
      <c r="K104" s="20" t="str">
        <f t="shared" si="12"/>
        <v>ResidentialProgram Development Cost</v>
      </c>
      <c r="L104" s="20" t="str">
        <f t="shared" si="13"/>
        <v>Market PotentialWA</v>
      </c>
    </row>
    <row r="105" spans="1:12" x14ac:dyDescent="0.25">
      <c r="A105" s="2" t="str">
        <f t="shared" si="9"/>
        <v>WAResidentialDLC Smart Thermostats - HeatingProgram Life</v>
      </c>
      <c r="B105" t="s">
        <v>151</v>
      </c>
      <c r="C105" t="s">
        <v>13</v>
      </c>
      <c r="D105" t="s">
        <v>192</v>
      </c>
      <c r="E105" t="s">
        <v>42</v>
      </c>
      <c r="F105" t="s">
        <v>43</v>
      </c>
      <c r="G105" s="397">
        <f t="shared" ca="1" si="10"/>
        <v>10</v>
      </c>
      <c r="H105" s="33">
        <f t="shared" ca="1" si="11"/>
        <v>0</v>
      </c>
      <c r="I105" s="38"/>
      <c r="J105" s="39"/>
      <c r="K105" s="20" t="str">
        <f t="shared" si="12"/>
        <v>ResidentialProgram Life</v>
      </c>
      <c r="L105" s="20" t="str">
        <f t="shared" si="13"/>
        <v>Market PotentialWA</v>
      </c>
    </row>
    <row r="106" spans="1:12" x14ac:dyDescent="0.25">
      <c r="A106" s="2" t="str">
        <f t="shared" si="9"/>
        <v>WAResidentialDLC Smart Thermostats - HeatingProgram Start Year</v>
      </c>
      <c r="B106" t="s">
        <v>151</v>
      </c>
      <c r="C106" t="s">
        <v>13</v>
      </c>
      <c r="D106" t="s">
        <v>192</v>
      </c>
      <c r="E106" t="s">
        <v>44</v>
      </c>
      <c r="F106" t="s">
        <v>45</v>
      </c>
      <c r="G106" s="397">
        <f t="shared" ca="1" si="10"/>
        <v>2026</v>
      </c>
      <c r="H106" s="33">
        <f t="shared" ca="1" si="11"/>
        <v>0</v>
      </c>
      <c r="I106" s="38"/>
      <c r="J106" s="39"/>
      <c r="K106" s="20" t="str">
        <f t="shared" si="12"/>
        <v>ResidentialProgram Start Year</v>
      </c>
      <c r="L106" s="20" t="str">
        <f t="shared" si="13"/>
        <v>Market PotentialWA</v>
      </c>
    </row>
    <row r="107" spans="1:12" x14ac:dyDescent="0.25">
      <c r="A107" s="2" t="str">
        <f t="shared" si="9"/>
        <v>WAGeneral ServiceDLC Smart Thermostats - HeatingSummer DR Event Hours</v>
      </c>
      <c r="B107" t="s">
        <v>151</v>
      </c>
      <c r="C107" t="s">
        <v>232</v>
      </c>
      <c r="D107" t="s">
        <v>192</v>
      </c>
      <c r="E107" t="s">
        <v>24</v>
      </c>
      <c r="F107" t="s">
        <v>25</v>
      </c>
      <c r="G107" s="397">
        <f t="shared" ca="1" si="10"/>
        <v>0</v>
      </c>
      <c r="H107" s="33">
        <f t="shared" ca="1" si="11"/>
        <v>0</v>
      </c>
      <c r="I107" s="38"/>
      <c r="J107" s="39"/>
      <c r="K107" s="20" t="str">
        <f t="shared" si="12"/>
        <v>General ServiceSummer DR Event Hours</v>
      </c>
      <c r="L107" s="20" t="str">
        <f t="shared" si="13"/>
        <v>Market PotentialWA</v>
      </c>
    </row>
    <row r="108" spans="1:12" x14ac:dyDescent="0.25">
      <c r="A108" s="2" t="str">
        <f t="shared" si="9"/>
        <v>WAGeneral ServiceDLC Smart Thermostats - HeatingWinter DR Event Hours</v>
      </c>
      <c r="B108" t="s">
        <v>151</v>
      </c>
      <c r="C108" t="s">
        <v>232</v>
      </c>
      <c r="D108" t="s">
        <v>192</v>
      </c>
      <c r="E108" t="s">
        <v>26</v>
      </c>
      <c r="F108" t="s">
        <v>25</v>
      </c>
      <c r="G108" s="397">
        <f t="shared" ca="1" si="10"/>
        <v>36</v>
      </c>
      <c r="H108" s="33" t="str">
        <f t="shared" ca="1" si="11"/>
        <v>2016 M&amp;V Report Event Hours</v>
      </c>
      <c r="I108" s="38"/>
      <c r="J108" s="39"/>
      <c r="K108" s="20" t="str">
        <f t="shared" si="12"/>
        <v>General ServiceWinter DR Event Hours</v>
      </c>
      <c r="L108" s="20" t="str">
        <f t="shared" si="13"/>
        <v>Market PotentialWA</v>
      </c>
    </row>
    <row r="109" spans="1:12" x14ac:dyDescent="0.25">
      <c r="A109" s="2" t="str">
        <f t="shared" si="9"/>
        <v>WAGeneral ServiceDLC Smart Thermostats - HeatingAnnual O&amp;M Cost</v>
      </c>
      <c r="B109" t="s">
        <v>151</v>
      </c>
      <c r="C109" t="s">
        <v>232</v>
      </c>
      <c r="D109" t="s">
        <v>192</v>
      </c>
      <c r="E109" t="s">
        <v>27</v>
      </c>
      <c r="F109" t="s">
        <v>5</v>
      </c>
      <c r="G109" s="32">
        <f t="shared" ca="1" si="10"/>
        <v>0</v>
      </c>
      <c r="H109" s="33" t="str">
        <f t="shared" ca="1" si="11"/>
        <v>Program would piggy-back off of Thermostats-Cooling and share those costs</v>
      </c>
      <c r="I109" s="38"/>
      <c r="J109" s="39"/>
      <c r="K109" s="20" t="str">
        <f t="shared" si="12"/>
        <v>General ServiceAnnual O&amp;M Cost</v>
      </c>
      <c r="L109" s="20" t="str">
        <f t="shared" si="13"/>
        <v>Market PotentialWA</v>
      </c>
    </row>
    <row r="110" spans="1:12" x14ac:dyDescent="0.25">
      <c r="A110" s="2" t="str">
        <f t="shared" si="9"/>
        <v>WAGeneral ServiceDLC Smart Thermostats - HeatingAnnual O&amp;M Cost per MW</v>
      </c>
      <c r="B110" t="s">
        <v>151</v>
      </c>
      <c r="C110" t="s">
        <v>232</v>
      </c>
      <c r="D110" t="s">
        <v>192</v>
      </c>
      <c r="E110" t="s">
        <v>88</v>
      </c>
      <c r="F110" t="s">
        <v>94</v>
      </c>
      <c r="G110" s="32">
        <f t="shared" ca="1" si="10"/>
        <v>0</v>
      </c>
      <c r="H110" s="33">
        <f t="shared" ca="1" si="11"/>
        <v>0</v>
      </c>
      <c r="I110" s="38"/>
      <c r="J110" s="39"/>
      <c r="K110" s="20" t="str">
        <f t="shared" si="12"/>
        <v>General ServiceAnnual O&amp;M Cost per MW</v>
      </c>
      <c r="L110" s="20" t="str">
        <f t="shared" si="13"/>
        <v>Market PotentialWA</v>
      </c>
    </row>
    <row r="111" spans="1:12" x14ac:dyDescent="0.25">
      <c r="A111" s="2" t="str">
        <f t="shared" si="9"/>
        <v>WAGeneral ServiceDLC Smart Thermostats - HeatingAnnual Program Administration Cost</v>
      </c>
      <c r="B111" t="s">
        <v>151</v>
      </c>
      <c r="C111" t="s">
        <v>232</v>
      </c>
      <c r="D111" t="s">
        <v>192</v>
      </c>
      <c r="E111" t="s">
        <v>4</v>
      </c>
      <c r="F111" t="s">
        <v>28</v>
      </c>
      <c r="G111" s="32">
        <f t="shared" ca="1" si="10"/>
        <v>0</v>
      </c>
      <c r="H111" s="33" t="str">
        <f t="shared" ca="1" si="11"/>
        <v>Program would piggy-back off of Thermostats-Cooling and share those costs</v>
      </c>
      <c r="I111" s="38"/>
      <c r="J111" s="39"/>
      <c r="K111" s="20" t="str">
        <f t="shared" si="12"/>
        <v>General ServiceAnnual Program Administration Cost</v>
      </c>
      <c r="L111" s="20" t="str">
        <f t="shared" si="13"/>
        <v>Market PotentialWA</v>
      </c>
    </row>
    <row r="112" spans="1:12" x14ac:dyDescent="0.25">
      <c r="A112" s="2" t="str">
        <f t="shared" si="9"/>
        <v>WAGeneral ServiceDLC Smart Thermostats - HeatingCost of Equip + Install</v>
      </c>
      <c r="B112" t="s">
        <v>151</v>
      </c>
      <c r="C112" t="s">
        <v>232</v>
      </c>
      <c r="D112" t="s">
        <v>192</v>
      </c>
      <c r="E112" t="s">
        <v>29</v>
      </c>
      <c r="F112" t="s">
        <v>30</v>
      </c>
      <c r="G112" s="32">
        <f t="shared" ca="1" si="10"/>
        <v>0</v>
      </c>
      <c r="H112" s="33" t="str">
        <f t="shared" ca="1" si="11"/>
        <v>Bring your own thermostat program</v>
      </c>
      <c r="I112" s="38"/>
      <c r="J112" s="39"/>
      <c r="K112" s="20" t="str">
        <f t="shared" si="12"/>
        <v>General ServiceCost of Equip + Install</v>
      </c>
      <c r="L112" s="20" t="str">
        <f t="shared" si="13"/>
        <v>Market PotentialWA</v>
      </c>
    </row>
    <row r="113" spans="1:12" x14ac:dyDescent="0.25">
      <c r="A113" s="2" t="str">
        <f t="shared" si="9"/>
        <v>WAGeneral ServiceDLC Smart Thermostats - HeatingCost of Equip + Install (per kW basis)</v>
      </c>
      <c r="B113" t="s">
        <v>151</v>
      </c>
      <c r="C113" t="s">
        <v>232</v>
      </c>
      <c r="D113" t="s">
        <v>192</v>
      </c>
      <c r="E113" t="s">
        <v>90</v>
      </c>
      <c r="F113" t="s">
        <v>92</v>
      </c>
      <c r="G113" s="32">
        <f t="shared" ca="1" si="10"/>
        <v>0</v>
      </c>
      <c r="H113" s="33">
        <f t="shared" ca="1" si="11"/>
        <v>0</v>
      </c>
      <c r="I113" s="38"/>
      <c r="J113" s="39"/>
      <c r="K113" s="20" t="str">
        <f t="shared" si="12"/>
        <v>General ServiceCost of Equip + Install (per kW basis)</v>
      </c>
      <c r="L113" s="20" t="str">
        <f t="shared" si="13"/>
        <v>Market PotentialWA</v>
      </c>
    </row>
    <row r="114" spans="1:12" x14ac:dyDescent="0.25">
      <c r="A114" s="2" t="str">
        <f t="shared" si="9"/>
        <v>WAGeneral ServiceDLC Smart Thermostats - HeatingDe-rate</v>
      </c>
      <c r="B114" t="s">
        <v>151</v>
      </c>
      <c r="C114" t="s">
        <v>232</v>
      </c>
      <c r="D114" t="s">
        <v>192</v>
      </c>
      <c r="E114" t="s">
        <v>31</v>
      </c>
      <c r="F114" t="s">
        <v>32</v>
      </c>
      <c r="G114" s="25">
        <f t="shared" ca="1" si="5"/>
        <v>1</v>
      </c>
      <c r="H114" s="33">
        <f t="shared" ca="1" si="6"/>
        <v>0</v>
      </c>
      <c r="I114" s="38"/>
      <c r="J114" s="39"/>
      <c r="K114" s="20" t="str">
        <f t="shared" si="7"/>
        <v>General ServiceDe-rate</v>
      </c>
      <c r="L114" s="20" t="str">
        <f t="shared" si="8"/>
        <v>Market PotentialWA</v>
      </c>
    </row>
    <row r="115" spans="1:12" x14ac:dyDescent="0.25">
      <c r="A115" s="2" t="str">
        <f t="shared" si="9"/>
        <v>WAGeneral ServiceDLC Smart Thermostats - HeatingNet to Gross Ratio (free ridership)</v>
      </c>
      <c r="B115" t="s">
        <v>151</v>
      </c>
      <c r="C115" t="s">
        <v>232</v>
      </c>
      <c r="D115" t="s">
        <v>192</v>
      </c>
      <c r="E115" t="s">
        <v>33</v>
      </c>
      <c r="F115" t="s">
        <v>34</v>
      </c>
      <c r="G115" s="25">
        <f t="shared" ca="1" si="5"/>
        <v>1</v>
      </c>
      <c r="H115" s="33">
        <f t="shared" ca="1" si="6"/>
        <v>0</v>
      </c>
      <c r="I115" s="38"/>
      <c r="J115" s="39"/>
      <c r="K115" s="20" t="str">
        <f t="shared" si="7"/>
        <v>General ServiceNet to Gross Ratio (free ridership)</v>
      </c>
      <c r="L115" s="20" t="str">
        <f t="shared" si="8"/>
        <v>Market PotentialWA</v>
      </c>
    </row>
    <row r="116" spans="1:12" x14ac:dyDescent="0.25">
      <c r="A116" s="2" t="str">
        <f t="shared" si="9"/>
        <v>WAGeneral ServiceDLC Smart Thermostats - HeatingPer Customer Annual Marketing/Recruitment Cost</v>
      </c>
      <c r="B116" t="s">
        <v>151</v>
      </c>
      <c r="C116" t="s">
        <v>232</v>
      </c>
      <c r="D116" t="s">
        <v>192</v>
      </c>
      <c r="E116" t="s">
        <v>35</v>
      </c>
      <c r="F116" t="s">
        <v>36</v>
      </c>
      <c r="G116" s="32">
        <f t="shared" ca="1" si="5"/>
        <v>75</v>
      </c>
      <c r="H116" s="33" t="str">
        <f t="shared" ca="1" si="6"/>
        <v>Utah $50, All others $60 (25% higher)</v>
      </c>
      <c r="I116" s="38"/>
      <c r="J116" s="39"/>
      <c r="K116" s="20" t="str">
        <f t="shared" si="7"/>
        <v>General ServicePer Customer Annual Marketing/Recruitment Cost</v>
      </c>
      <c r="L116" s="20" t="str">
        <f t="shared" si="8"/>
        <v>Market PotentialWA</v>
      </c>
    </row>
    <row r="117" spans="1:12" x14ac:dyDescent="0.25">
      <c r="A117" s="2" t="str">
        <f t="shared" si="9"/>
        <v>WAGeneral ServiceDLC Smart Thermostats - HeatingPer Participant Annual Incentive</v>
      </c>
      <c r="B117" t="s">
        <v>151</v>
      </c>
      <c r="C117" t="s">
        <v>232</v>
      </c>
      <c r="D117" t="s">
        <v>192</v>
      </c>
      <c r="E117" t="s">
        <v>39</v>
      </c>
      <c r="F117" t="s">
        <v>5</v>
      </c>
      <c r="G117" s="32">
        <f t="shared" ca="1" si="5"/>
        <v>20</v>
      </c>
      <c r="H117" s="33" t="str">
        <f t="shared" ca="1" si="6"/>
        <v>Assume $20 per year per system, same as CAC DLC.</v>
      </c>
      <c r="I117" s="38"/>
      <c r="J117" s="39"/>
      <c r="K117" s="20" t="str">
        <f t="shared" si="7"/>
        <v>General ServicePer Participant Annual Incentive</v>
      </c>
      <c r="L117" s="20" t="str">
        <f t="shared" si="8"/>
        <v>Market PotentialWA</v>
      </c>
    </row>
    <row r="118" spans="1:12" x14ac:dyDescent="0.25">
      <c r="A118" s="2" t="str">
        <f t="shared" si="9"/>
        <v>WAGeneral ServiceDLC Smart Thermostats - HeatingPer kW Annual Incentive</v>
      </c>
      <c r="B118" t="s">
        <v>151</v>
      </c>
      <c r="C118" t="s">
        <v>232</v>
      </c>
      <c r="D118" t="s">
        <v>192</v>
      </c>
      <c r="E118" t="s">
        <v>37</v>
      </c>
      <c r="F118" t="s">
        <v>93</v>
      </c>
      <c r="G118" s="32">
        <f t="shared" ca="1" si="5"/>
        <v>0</v>
      </c>
      <c r="H118" s="33">
        <f t="shared" ca="1" si="6"/>
        <v>0</v>
      </c>
      <c r="I118" s="38"/>
      <c r="J118" s="39"/>
      <c r="K118" s="20" t="str">
        <f t="shared" si="7"/>
        <v>General ServicePer kW Annual Incentive</v>
      </c>
      <c r="L118" s="20" t="str">
        <f t="shared" si="8"/>
        <v>Market PotentialWA</v>
      </c>
    </row>
    <row r="119" spans="1:12" x14ac:dyDescent="0.25">
      <c r="A119" s="2" t="str">
        <f t="shared" si="9"/>
        <v>WAGeneral ServiceDLC Smart Thermostats - HeatingProgram Development Cost</v>
      </c>
      <c r="B119" t="s">
        <v>151</v>
      </c>
      <c r="C119" t="s">
        <v>232</v>
      </c>
      <c r="D119" t="s">
        <v>192</v>
      </c>
      <c r="E119" t="s">
        <v>40</v>
      </c>
      <c r="F119" t="s">
        <v>41</v>
      </c>
      <c r="G119" s="32">
        <f t="shared" ca="1" si="5"/>
        <v>0</v>
      </c>
      <c r="H119" s="33" t="str">
        <f t="shared" ca="1" si="6"/>
        <v>Program would piggy-back off of Thermostats-Cooling and share those costs</v>
      </c>
      <c r="I119" s="38"/>
      <c r="J119" s="39"/>
      <c r="K119" s="20" t="str">
        <f t="shared" si="7"/>
        <v>General ServiceProgram Development Cost</v>
      </c>
      <c r="L119" s="20" t="str">
        <f t="shared" si="8"/>
        <v>Market PotentialWA</v>
      </c>
    </row>
    <row r="120" spans="1:12" x14ac:dyDescent="0.25">
      <c r="A120" s="2" t="str">
        <f t="shared" si="9"/>
        <v>WAGeneral ServiceDLC Smart Thermostats - HeatingProgram Life</v>
      </c>
      <c r="B120" t="s">
        <v>151</v>
      </c>
      <c r="C120" t="s">
        <v>232</v>
      </c>
      <c r="D120" t="s">
        <v>192</v>
      </c>
      <c r="E120" t="s">
        <v>42</v>
      </c>
      <c r="F120" t="s">
        <v>43</v>
      </c>
      <c r="G120" s="397">
        <f t="shared" ca="1" si="5"/>
        <v>10</v>
      </c>
      <c r="H120" s="33">
        <f t="shared" ca="1" si="6"/>
        <v>0</v>
      </c>
      <c r="I120" s="38"/>
      <c r="J120" s="39"/>
      <c r="K120" s="20" t="str">
        <f t="shared" si="7"/>
        <v>General ServiceProgram Life</v>
      </c>
      <c r="L120" s="20" t="str">
        <f t="shared" si="8"/>
        <v>Market PotentialWA</v>
      </c>
    </row>
    <row r="121" spans="1:12" x14ac:dyDescent="0.25">
      <c r="A121" s="2" t="str">
        <f t="shared" si="9"/>
        <v>WAGeneral ServiceDLC Smart Thermostats - HeatingProgram Start Year</v>
      </c>
      <c r="B121" t="s">
        <v>151</v>
      </c>
      <c r="C121" t="s">
        <v>232</v>
      </c>
      <c r="D121" t="s">
        <v>192</v>
      </c>
      <c r="E121" t="s">
        <v>44</v>
      </c>
      <c r="F121" t="s">
        <v>45</v>
      </c>
      <c r="G121" s="397">
        <f t="shared" ca="1" si="5"/>
        <v>2026</v>
      </c>
      <c r="H121" s="33">
        <f t="shared" ca="1" si="6"/>
        <v>0</v>
      </c>
      <c r="I121" s="38"/>
      <c r="J121" s="39"/>
      <c r="K121" s="20" t="str">
        <f t="shared" si="7"/>
        <v>General ServiceProgram Start Year</v>
      </c>
      <c r="L121" s="20" t="str">
        <f t="shared" si="8"/>
        <v>Market PotentialWA</v>
      </c>
    </row>
    <row r="122" spans="1:12" x14ac:dyDescent="0.25">
      <c r="A122" s="2" t="str">
        <f t="shared" si="9"/>
        <v>WAResidentialAncillary HeatingSummer DR Event Hours</v>
      </c>
      <c r="B122" t="s">
        <v>151</v>
      </c>
      <c r="C122" t="s">
        <v>13</v>
      </c>
      <c r="D122" t="s">
        <v>362</v>
      </c>
      <c r="E122" t="s">
        <v>24</v>
      </c>
      <c r="F122" t="s">
        <v>25</v>
      </c>
      <c r="G122" s="397">
        <f t="shared" ref="G122:G141" ca="1" si="14">IFERROR(INDEX(INDIRECT("'"&amp;D122&amp;"'!A1:T300"),MATCH(K122,INDIRECT("'"&amp;D122&amp;"'!A1:A300"),0),MATCH(L122,INDIRECT("'"&amp;D122&amp;"'!A1:T1"),0)),"")</f>
        <v>0</v>
      </c>
      <c r="H122" s="33">
        <f t="shared" ref="H122:H141" ca="1" si="15">IFERROR(INDEX(INDIRECT("'"&amp;D122&amp;"'!A1:T300"),MATCH(K122,INDIRECT("'"&amp;D122&amp;"'!A1:A300"),0),10),"")</f>
        <v>0</v>
      </c>
      <c r="I122" s="38"/>
      <c r="J122" s="39"/>
      <c r="K122" s="20" t="str">
        <f t="shared" ref="K122:K141" si="16">C122&amp;E122</f>
        <v>ResidentialSummer DR Event Hours</v>
      </c>
      <c r="L122" s="20" t="str">
        <f t="shared" ref="L122:L141" si="17">$G$1&amp;B122</f>
        <v>Market PotentialWA</v>
      </c>
    </row>
    <row r="123" spans="1:12" x14ac:dyDescent="0.25">
      <c r="A123" s="2" t="str">
        <f t="shared" si="9"/>
        <v>WAResidentialAncillary HeatingWinter DR Event Hours</v>
      </c>
      <c r="B123" t="s">
        <v>151</v>
      </c>
      <c r="C123" t="s">
        <v>13</v>
      </c>
      <c r="D123" t="s">
        <v>362</v>
      </c>
      <c r="E123" t="s">
        <v>26</v>
      </c>
      <c r="F123" t="s">
        <v>25</v>
      </c>
      <c r="G123" s="397">
        <f t="shared" ca="1" si="14"/>
        <v>36</v>
      </c>
      <c r="H123" s="33" t="str">
        <f t="shared" ca="1" si="15"/>
        <v>2016 M&amp;V Report Event Hours</v>
      </c>
      <c r="I123" s="38"/>
      <c r="J123" s="39"/>
      <c r="K123" s="20" t="str">
        <f t="shared" si="16"/>
        <v>ResidentialWinter DR Event Hours</v>
      </c>
      <c r="L123" s="20" t="str">
        <f t="shared" si="17"/>
        <v>Market PotentialWA</v>
      </c>
    </row>
    <row r="124" spans="1:12" x14ac:dyDescent="0.25">
      <c r="A124" s="2" t="str">
        <f t="shared" si="9"/>
        <v>WAResidentialAncillary HeatingAnnual O&amp;M Cost</v>
      </c>
      <c r="B124" t="s">
        <v>151</v>
      </c>
      <c r="C124" t="s">
        <v>13</v>
      </c>
      <c r="D124" t="s">
        <v>362</v>
      </c>
      <c r="E124" t="s">
        <v>27</v>
      </c>
      <c r="F124" t="s">
        <v>5</v>
      </c>
      <c r="G124" s="32">
        <f t="shared" ca="1" si="14"/>
        <v>0</v>
      </c>
      <c r="H124" s="33" t="str">
        <f t="shared" ca="1" si="15"/>
        <v>Zero for Ancillary</v>
      </c>
      <c r="I124" s="38"/>
      <c r="J124" s="39"/>
      <c r="K124" s="20" t="str">
        <f t="shared" si="16"/>
        <v>ResidentialAnnual O&amp;M Cost</v>
      </c>
      <c r="L124" s="20" t="str">
        <f t="shared" si="17"/>
        <v>Market PotentialWA</v>
      </c>
    </row>
    <row r="125" spans="1:12" x14ac:dyDescent="0.25">
      <c r="A125" s="2" t="str">
        <f t="shared" si="9"/>
        <v>WAResidentialAncillary HeatingAnnual O&amp;M Cost per MW</v>
      </c>
      <c r="B125" t="s">
        <v>151</v>
      </c>
      <c r="C125" t="s">
        <v>13</v>
      </c>
      <c r="D125" t="s">
        <v>362</v>
      </c>
      <c r="E125" t="s">
        <v>88</v>
      </c>
      <c r="F125" t="s">
        <v>94</v>
      </c>
      <c r="G125" s="32">
        <f t="shared" ca="1" si="14"/>
        <v>0</v>
      </c>
      <c r="H125" s="33">
        <f t="shared" ca="1" si="15"/>
        <v>0</v>
      </c>
      <c r="I125" s="38"/>
      <c r="J125" s="39"/>
      <c r="K125" s="20" t="str">
        <f t="shared" si="16"/>
        <v>ResidentialAnnual O&amp;M Cost per MW</v>
      </c>
      <c r="L125" s="20" t="str">
        <f t="shared" si="17"/>
        <v>Market PotentialWA</v>
      </c>
    </row>
    <row r="126" spans="1:12" x14ac:dyDescent="0.25">
      <c r="A126" s="2" t="str">
        <f t="shared" si="9"/>
        <v>WAResidentialAncillary HeatingAnnual Program Administration Cost</v>
      </c>
      <c r="B126" t="s">
        <v>151</v>
      </c>
      <c r="C126" t="s">
        <v>13</v>
      </c>
      <c r="D126" t="s">
        <v>362</v>
      </c>
      <c r="E126" t="s">
        <v>4</v>
      </c>
      <c r="F126" t="s">
        <v>28</v>
      </c>
      <c r="G126" s="32">
        <f t="shared" ca="1" si="14"/>
        <v>0</v>
      </c>
      <c r="H126" s="33" t="str">
        <f t="shared" ca="1" si="15"/>
        <v>Program would piggy-back off of Ancillary-Cooling and share those costs</v>
      </c>
      <c r="I126" s="38"/>
      <c r="J126" s="39"/>
      <c r="K126" s="20" t="str">
        <f t="shared" si="16"/>
        <v>ResidentialAnnual Program Administration Cost</v>
      </c>
      <c r="L126" s="20" t="str">
        <f t="shared" si="17"/>
        <v>Market PotentialWA</v>
      </c>
    </row>
    <row r="127" spans="1:12" x14ac:dyDescent="0.25">
      <c r="A127" s="2" t="str">
        <f t="shared" si="9"/>
        <v>WAResidentialAncillary HeatingCost of Equip + Install</v>
      </c>
      <c r="B127" t="s">
        <v>151</v>
      </c>
      <c r="C127" t="s">
        <v>13</v>
      </c>
      <c r="D127" t="s">
        <v>362</v>
      </c>
      <c r="E127" t="s">
        <v>29</v>
      </c>
      <c r="F127" t="s">
        <v>30</v>
      </c>
      <c r="G127" s="32">
        <f t="shared" ca="1" si="14"/>
        <v>0</v>
      </c>
      <c r="H127" s="33" t="str">
        <f t="shared" ca="1" si="15"/>
        <v>Bring your own thermostat program</v>
      </c>
      <c r="I127" s="38"/>
      <c r="J127" s="39"/>
      <c r="K127" s="20" t="str">
        <f t="shared" si="16"/>
        <v>ResidentialCost of Equip + Install</v>
      </c>
      <c r="L127" s="20" t="str">
        <f t="shared" si="17"/>
        <v>Market PotentialWA</v>
      </c>
    </row>
    <row r="128" spans="1:12" x14ac:dyDescent="0.25">
      <c r="A128" s="2" t="str">
        <f t="shared" si="9"/>
        <v>WAResidentialAncillary HeatingCost of Equip + Install (per kW basis)</v>
      </c>
      <c r="B128" t="s">
        <v>151</v>
      </c>
      <c r="C128" t="s">
        <v>13</v>
      </c>
      <c r="D128" t="s">
        <v>362</v>
      </c>
      <c r="E128" t="s">
        <v>90</v>
      </c>
      <c r="F128" t="s">
        <v>92</v>
      </c>
      <c r="G128" s="32">
        <f t="shared" ca="1" si="14"/>
        <v>0</v>
      </c>
      <c r="H128" s="33">
        <f t="shared" ca="1" si="15"/>
        <v>0</v>
      </c>
      <c r="I128" s="38"/>
      <c r="J128" s="39"/>
      <c r="K128" s="20" t="str">
        <f t="shared" si="16"/>
        <v>ResidentialCost of Equip + Install (per kW basis)</v>
      </c>
      <c r="L128" s="20" t="str">
        <f t="shared" si="17"/>
        <v>Market PotentialWA</v>
      </c>
    </row>
    <row r="129" spans="1:12" x14ac:dyDescent="0.25">
      <c r="A129" s="2" t="str">
        <f t="shared" si="9"/>
        <v>WAResidentialAncillary HeatingDe-rate</v>
      </c>
      <c r="B129" t="s">
        <v>151</v>
      </c>
      <c r="C129" t="s">
        <v>13</v>
      </c>
      <c r="D129" t="s">
        <v>362</v>
      </c>
      <c r="E129" t="s">
        <v>31</v>
      </c>
      <c r="F129" t="s">
        <v>32</v>
      </c>
      <c r="G129" s="25">
        <f t="shared" ca="1" si="14"/>
        <v>1</v>
      </c>
      <c r="H129" s="33">
        <f t="shared" ca="1" si="15"/>
        <v>0</v>
      </c>
      <c r="I129" s="38"/>
      <c r="J129" s="39"/>
      <c r="K129" s="20" t="str">
        <f t="shared" si="16"/>
        <v>ResidentialDe-rate</v>
      </c>
      <c r="L129" s="20" t="str">
        <f t="shared" si="17"/>
        <v>Market PotentialWA</v>
      </c>
    </row>
    <row r="130" spans="1:12" x14ac:dyDescent="0.25">
      <c r="A130" s="2" t="str">
        <f t="shared" si="9"/>
        <v>WAResidentialAncillary HeatingNet to Gross Ratio (free ridership)</v>
      </c>
      <c r="B130" t="s">
        <v>151</v>
      </c>
      <c r="C130" t="s">
        <v>13</v>
      </c>
      <c r="D130" t="s">
        <v>362</v>
      </c>
      <c r="E130" t="s">
        <v>33</v>
      </c>
      <c r="F130" t="s">
        <v>34</v>
      </c>
      <c r="G130" s="25">
        <f t="shared" ca="1" si="14"/>
        <v>1</v>
      </c>
      <c r="H130" s="33">
        <f t="shared" ca="1" si="15"/>
        <v>0</v>
      </c>
      <c r="I130" s="38"/>
      <c r="J130" s="39"/>
      <c r="K130" s="20" t="str">
        <f t="shared" si="16"/>
        <v>ResidentialNet to Gross Ratio (free ridership)</v>
      </c>
      <c r="L130" s="20" t="str">
        <f t="shared" si="17"/>
        <v>Market PotentialWA</v>
      </c>
    </row>
    <row r="131" spans="1:12" x14ac:dyDescent="0.25">
      <c r="A131" s="2" t="str">
        <f t="shared" ref="A131:A194" si="18">B131&amp;C131&amp;D131&amp;E131</f>
        <v>WAResidentialAncillary HeatingPer Customer Annual Marketing/Recruitment Cost</v>
      </c>
      <c r="B131" t="s">
        <v>151</v>
      </c>
      <c r="C131" t="s">
        <v>13</v>
      </c>
      <c r="D131" t="s">
        <v>362</v>
      </c>
      <c r="E131" t="s">
        <v>35</v>
      </c>
      <c r="F131" t="s">
        <v>36</v>
      </c>
      <c r="G131" s="32">
        <f t="shared" ca="1" si="14"/>
        <v>60</v>
      </c>
      <c r="H131" s="33" t="str">
        <f t="shared" ca="1" si="15"/>
        <v>Utah $50, All others $60 (20% higher)</v>
      </c>
      <c r="I131" s="38"/>
      <c r="J131" s="39"/>
      <c r="K131" s="20" t="str">
        <f t="shared" si="16"/>
        <v>ResidentialPer Customer Annual Marketing/Recruitment Cost</v>
      </c>
      <c r="L131" s="20" t="str">
        <f t="shared" si="17"/>
        <v>Market PotentialWA</v>
      </c>
    </row>
    <row r="132" spans="1:12" x14ac:dyDescent="0.25">
      <c r="A132" s="2" t="str">
        <f t="shared" si="18"/>
        <v>WAResidentialAncillary HeatingPer Participant Annual Incentive</v>
      </c>
      <c r="B132" t="s">
        <v>151</v>
      </c>
      <c r="C132" t="s">
        <v>13</v>
      </c>
      <c r="D132" t="s">
        <v>362</v>
      </c>
      <c r="E132" t="s">
        <v>39</v>
      </c>
      <c r="F132" t="s">
        <v>5</v>
      </c>
      <c r="G132" s="32">
        <f t="shared" ca="1" si="14"/>
        <v>20</v>
      </c>
      <c r="H132" s="33" t="str">
        <f t="shared" ca="1" si="15"/>
        <v>Assume $20 per year per system, same as CAC DLC.</v>
      </c>
      <c r="I132" s="38"/>
      <c r="J132" s="39"/>
      <c r="K132" s="20" t="str">
        <f t="shared" si="16"/>
        <v>ResidentialPer Participant Annual Incentive</v>
      </c>
      <c r="L132" s="20" t="str">
        <f t="shared" si="17"/>
        <v>Market PotentialWA</v>
      </c>
    </row>
    <row r="133" spans="1:12" x14ac:dyDescent="0.25">
      <c r="A133" s="2" t="str">
        <f t="shared" si="18"/>
        <v>WAResidentialAncillary HeatingPer kW Annual Incentive</v>
      </c>
      <c r="B133" t="s">
        <v>151</v>
      </c>
      <c r="C133" t="s">
        <v>13</v>
      </c>
      <c r="D133" t="s">
        <v>362</v>
      </c>
      <c r="E133" t="s">
        <v>37</v>
      </c>
      <c r="F133" t="s">
        <v>93</v>
      </c>
      <c r="G133" s="32">
        <f t="shared" ca="1" si="14"/>
        <v>0</v>
      </c>
      <c r="H133" s="33">
        <f t="shared" ca="1" si="15"/>
        <v>0</v>
      </c>
      <c r="I133" s="38"/>
      <c r="J133" s="39"/>
      <c r="K133" s="20" t="str">
        <f t="shared" si="16"/>
        <v>ResidentialPer kW Annual Incentive</v>
      </c>
      <c r="L133" s="20" t="str">
        <f t="shared" si="17"/>
        <v>Market PotentialWA</v>
      </c>
    </row>
    <row r="134" spans="1:12" x14ac:dyDescent="0.25">
      <c r="A134" s="2" t="str">
        <f t="shared" si="18"/>
        <v>WAResidentialAncillary HeatingProgram Development Cost</v>
      </c>
      <c r="B134" t="s">
        <v>151</v>
      </c>
      <c r="C134" t="s">
        <v>13</v>
      </c>
      <c r="D134" t="s">
        <v>362</v>
      </c>
      <c r="E134" t="s">
        <v>40</v>
      </c>
      <c r="F134" t="s">
        <v>41</v>
      </c>
      <c r="G134" s="32">
        <f t="shared" ca="1" si="14"/>
        <v>0</v>
      </c>
      <c r="H134" s="33" t="str">
        <f t="shared" ca="1" si="15"/>
        <v>Program would piggy-back off of Ancillary-Cooling and share those costs</v>
      </c>
      <c r="I134" s="38"/>
      <c r="J134" s="39"/>
      <c r="K134" s="20" t="str">
        <f t="shared" si="16"/>
        <v>ResidentialProgram Development Cost</v>
      </c>
      <c r="L134" s="20" t="str">
        <f t="shared" si="17"/>
        <v>Market PotentialWA</v>
      </c>
    </row>
    <row r="135" spans="1:12" x14ac:dyDescent="0.25">
      <c r="A135" s="2" t="str">
        <f t="shared" si="18"/>
        <v>WAResidentialAncillary HeatingProgram Life</v>
      </c>
      <c r="B135" t="s">
        <v>151</v>
      </c>
      <c r="C135" t="s">
        <v>13</v>
      </c>
      <c r="D135" t="s">
        <v>362</v>
      </c>
      <c r="E135" t="s">
        <v>42</v>
      </c>
      <c r="F135" t="s">
        <v>43</v>
      </c>
      <c r="G135" s="397">
        <f t="shared" ca="1" si="14"/>
        <v>10</v>
      </c>
      <c r="H135" s="33">
        <f t="shared" ca="1" si="15"/>
        <v>0</v>
      </c>
      <c r="I135" s="38"/>
      <c r="J135" s="39"/>
      <c r="K135" s="20" t="str">
        <f t="shared" si="16"/>
        <v>ResidentialProgram Life</v>
      </c>
      <c r="L135" s="20" t="str">
        <f t="shared" si="17"/>
        <v>Market PotentialWA</v>
      </c>
    </row>
    <row r="136" spans="1:12" x14ac:dyDescent="0.25">
      <c r="A136" s="2" t="str">
        <f t="shared" si="18"/>
        <v>WAResidentialAncillary HeatingProgram Start Year</v>
      </c>
      <c r="B136" t="s">
        <v>151</v>
      </c>
      <c r="C136" t="s">
        <v>13</v>
      </c>
      <c r="D136" t="s">
        <v>362</v>
      </c>
      <c r="E136" t="s">
        <v>44</v>
      </c>
      <c r="F136" t="s">
        <v>45</v>
      </c>
      <c r="G136" s="397">
        <f t="shared" ca="1" si="14"/>
        <v>2026</v>
      </c>
      <c r="H136" s="33">
        <f t="shared" ca="1" si="15"/>
        <v>0</v>
      </c>
      <c r="I136" s="38"/>
      <c r="J136" s="39"/>
      <c r="K136" s="20" t="str">
        <f t="shared" si="16"/>
        <v>ResidentialProgram Start Year</v>
      </c>
      <c r="L136" s="20" t="str">
        <f t="shared" si="17"/>
        <v>Market PotentialWA</v>
      </c>
    </row>
    <row r="137" spans="1:12" x14ac:dyDescent="0.25">
      <c r="A137" s="2" t="str">
        <f t="shared" si="18"/>
        <v>WAGeneral ServiceAncillary HeatingSummer DR Event Hours</v>
      </c>
      <c r="B137" t="s">
        <v>151</v>
      </c>
      <c r="C137" t="s">
        <v>232</v>
      </c>
      <c r="D137" t="s">
        <v>362</v>
      </c>
      <c r="E137" t="s">
        <v>24</v>
      </c>
      <c r="F137" t="s">
        <v>25</v>
      </c>
      <c r="G137" s="397">
        <f t="shared" ca="1" si="14"/>
        <v>0</v>
      </c>
      <c r="H137" s="33">
        <f t="shared" ca="1" si="15"/>
        <v>0</v>
      </c>
      <c r="I137" s="38"/>
      <c r="J137" s="39"/>
      <c r="K137" s="20" t="str">
        <f t="shared" si="16"/>
        <v>General ServiceSummer DR Event Hours</v>
      </c>
      <c r="L137" s="20" t="str">
        <f t="shared" si="17"/>
        <v>Market PotentialWA</v>
      </c>
    </row>
    <row r="138" spans="1:12" x14ac:dyDescent="0.25">
      <c r="A138" s="2" t="str">
        <f t="shared" si="18"/>
        <v>WAGeneral ServiceAncillary HeatingWinter DR Event Hours</v>
      </c>
      <c r="B138" t="s">
        <v>151</v>
      </c>
      <c r="C138" t="s">
        <v>232</v>
      </c>
      <c r="D138" t="s">
        <v>362</v>
      </c>
      <c r="E138" t="s">
        <v>26</v>
      </c>
      <c r="F138" t="s">
        <v>25</v>
      </c>
      <c r="G138" s="397">
        <f t="shared" ca="1" si="14"/>
        <v>36</v>
      </c>
      <c r="H138" s="33" t="str">
        <f t="shared" ca="1" si="15"/>
        <v>2016 M&amp;V Report Event Hours</v>
      </c>
      <c r="I138" s="38"/>
      <c r="J138" s="39"/>
      <c r="K138" s="20" t="str">
        <f t="shared" si="16"/>
        <v>General ServiceWinter DR Event Hours</v>
      </c>
      <c r="L138" s="20" t="str">
        <f t="shared" si="17"/>
        <v>Market PotentialWA</v>
      </c>
    </row>
    <row r="139" spans="1:12" x14ac:dyDescent="0.25">
      <c r="A139" s="2" t="str">
        <f t="shared" si="18"/>
        <v>WAGeneral ServiceAncillary HeatingAnnual O&amp;M Cost</v>
      </c>
      <c r="B139" t="s">
        <v>151</v>
      </c>
      <c r="C139" t="s">
        <v>232</v>
      </c>
      <c r="D139" t="s">
        <v>362</v>
      </c>
      <c r="E139" t="s">
        <v>27</v>
      </c>
      <c r="F139" t="s">
        <v>5</v>
      </c>
      <c r="G139" s="32">
        <f t="shared" ca="1" si="14"/>
        <v>0</v>
      </c>
      <c r="H139" s="33" t="str">
        <f t="shared" ca="1" si="15"/>
        <v>Zero for Ancillary</v>
      </c>
      <c r="I139" s="38"/>
      <c r="J139" s="39"/>
      <c r="K139" s="20" t="str">
        <f t="shared" si="16"/>
        <v>General ServiceAnnual O&amp;M Cost</v>
      </c>
      <c r="L139" s="20" t="str">
        <f t="shared" si="17"/>
        <v>Market PotentialWA</v>
      </c>
    </row>
    <row r="140" spans="1:12" x14ac:dyDescent="0.25">
      <c r="A140" s="2" t="str">
        <f t="shared" si="18"/>
        <v>WAGeneral ServiceAncillary HeatingAnnual O&amp;M Cost per MW</v>
      </c>
      <c r="B140" t="s">
        <v>151</v>
      </c>
      <c r="C140" t="s">
        <v>232</v>
      </c>
      <c r="D140" t="s">
        <v>362</v>
      </c>
      <c r="E140" t="s">
        <v>88</v>
      </c>
      <c r="F140" t="s">
        <v>94</v>
      </c>
      <c r="G140" s="32">
        <f t="shared" ca="1" si="14"/>
        <v>0</v>
      </c>
      <c r="H140" s="33">
        <f t="shared" ca="1" si="15"/>
        <v>0</v>
      </c>
      <c r="I140" s="38"/>
      <c r="J140" s="39"/>
      <c r="K140" s="20" t="str">
        <f t="shared" si="16"/>
        <v>General ServiceAnnual O&amp;M Cost per MW</v>
      </c>
      <c r="L140" s="20" t="str">
        <f t="shared" si="17"/>
        <v>Market PotentialWA</v>
      </c>
    </row>
    <row r="141" spans="1:12" x14ac:dyDescent="0.25">
      <c r="A141" s="2" t="str">
        <f t="shared" si="18"/>
        <v>WAGeneral ServiceAncillary HeatingAnnual Program Administration Cost</v>
      </c>
      <c r="B141" t="s">
        <v>151</v>
      </c>
      <c r="C141" t="s">
        <v>232</v>
      </c>
      <c r="D141" t="s">
        <v>362</v>
      </c>
      <c r="E141" t="s">
        <v>4</v>
      </c>
      <c r="F141" t="s">
        <v>28</v>
      </c>
      <c r="G141" s="32">
        <f t="shared" ca="1" si="14"/>
        <v>0</v>
      </c>
      <c r="H141" s="33" t="str">
        <f t="shared" ca="1" si="15"/>
        <v>Program would piggy-back off of Ancillary-Cooling and share those costs</v>
      </c>
      <c r="I141" s="38"/>
      <c r="J141" s="39"/>
      <c r="K141" s="20" t="str">
        <f t="shared" si="16"/>
        <v>General ServiceAnnual Program Administration Cost</v>
      </c>
      <c r="L141" s="20" t="str">
        <f t="shared" si="17"/>
        <v>Market PotentialWA</v>
      </c>
    </row>
    <row r="142" spans="1:12" x14ac:dyDescent="0.25">
      <c r="A142" s="2" t="str">
        <f t="shared" si="18"/>
        <v>WAGeneral ServiceAncillary HeatingCost of Equip + Install</v>
      </c>
      <c r="B142" t="s">
        <v>151</v>
      </c>
      <c r="C142" t="s">
        <v>232</v>
      </c>
      <c r="D142" t="s">
        <v>362</v>
      </c>
      <c r="E142" t="s">
        <v>29</v>
      </c>
      <c r="F142" t="s">
        <v>30</v>
      </c>
      <c r="G142" s="32">
        <f t="shared" ca="1" si="5"/>
        <v>0</v>
      </c>
      <c r="H142" s="33" t="str">
        <f t="shared" ca="1" si="6"/>
        <v>Bring your own thermostat program</v>
      </c>
      <c r="I142" s="38"/>
      <c r="J142" s="39"/>
      <c r="K142" s="20" t="str">
        <f t="shared" si="7"/>
        <v>General ServiceCost of Equip + Install</v>
      </c>
      <c r="L142" s="20" t="str">
        <f t="shared" si="8"/>
        <v>Market PotentialWA</v>
      </c>
    </row>
    <row r="143" spans="1:12" x14ac:dyDescent="0.25">
      <c r="A143" s="2" t="str">
        <f t="shared" si="18"/>
        <v>WAGeneral ServiceAncillary HeatingCost of Equip + Install (per kW basis)</v>
      </c>
      <c r="B143" t="s">
        <v>151</v>
      </c>
      <c r="C143" t="s">
        <v>232</v>
      </c>
      <c r="D143" t="s">
        <v>362</v>
      </c>
      <c r="E143" t="s">
        <v>90</v>
      </c>
      <c r="F143" t="s">
        <v>92</v>
      </c>
      <c r="G143" s="32">
        <f t="shared" ca="1" si="5"/>
        <v>0</v>
      </c>
      <c r="H143" s="33">
        <f t="shared" ca="1" si="6"/>
        <v>0</v>
      </c>
      <c r="I143" s="38"/>
      <c r="J143" s="39"/>
      <c r="K143" s="20" t="str">
        <f t="shared" si="7"/>
        <v>General ServiceCost of Equip + Install (per kW basis)</v>
      </c>
      <c r="L143" s="20" t="str">
        <f t="shared" si="8"/>
        <v>Market PotentialWA</v>
      </c>
    </row>
    <row r="144" spans="1:12" x14ac:dyDescent="0.25">
      <c r="A144" s="2" t="str">
        <f t="shared" si="18"/>
        <v>WAGeneral ServiceAncillary HeatingDe-rate</v>
      </c>
      <c r="B144" t="s">
        <v>151</v>
      </c>
      <c r="C144" t="s">
        <v>232</v>
      </c>
      <c r="D144" t="s">
        <v>362</v>
      </c>
      <c r="E144" t="s">
        <v>31</v>
      </c>
      <c r="F144" t="s">
        <v>32</v>
      </c>
      <c r="G144" s="25">
        <f t="shared" ca="1" si="5"/>
        <v>1</v>
      </c>
      <c r="H144" s="33">
        <f t="shared" ca="1" si="6"/>
        <v>0</v>
      </c>
      <c r="I144" s="38"/>
      <c r="J144" s="39"/>
      <c r="K144" s="20" t="str">
        <f t="shared" si="7"/>
        <v>General ServiceDe-rate</v>
      </c>
      <c r="L144" s="20" t="str">
        <f t="shared" si="8"/>
        <v>Market PotentialWA</v>
      </c>
    </row>
    <row r="145" spans="1:12" x14ac:dyDescent="0.25">
      <c r="A145" s="2" t="str">
        <f t="shared" si="18"/>
        <v>WAGeneral ServiceAncillary HeatingNet to Gross Ratio (free ridership)</v>
      </c>
      <c r="B145" t="s">
        <v>151</v>
      </c>
      <c r="C145" t="s">
        <v>232</v>
      </c>
      <c r="D145" t="s">
        <v>362</v>
      </c>
      <c r="E145" t="s">
        <v>33</v>
      </c>
      <c r="F145" t="s">
        <v>34</v>
      </c>
      <c r="G145" s="25">
        <f t="shared" ca="1" si="5"/>
        <v>1</v>
      </c>
      <c r="H145" s="33">
        <f t="shared" ca="1" si="6"/>
        <v>0</v>
      </c>
      <c r="I145" s="38"/>
      <c r="J145" s="39"/>
      <c r="K145" s="20" t="str">
        <f t="shared" si="7"/>
        <v>General ServiceNet to Gross Ratio (free ridership)</v>
      </c>
      <c r="L145" s="20" t="str">
        <f t="shared" si="8"/>
        <v>Market PotentialWA</v>
      </c>
    </row>
    <row r="146" spans="1:12" x14ac:dyDescent="0.25">
      <c r="A146" s="2" t="str">
        <f t="shared" si="18"/>
        <v>WAGeneral ServiceAncillary HeatingPer Customer Annual Marketing/Recruitment Cost</v>
      </c>
      <c r="B146" t="s">
        <v>151</v>
      </c>
      <c r="C146" t="s">
        <v>232</v>
      </c>
      <c r="D146" t="s">
        <v>362</v>
      </c>
      <c r="E146" t="s">
        <v>35</v>
      </c>
      <c r="F146" t="s">
        <v>36</v>
      </c>
      <c r="G146" s="32">
        <f t="shared" ca="1" si="5"/>
        <v>75</v>
      </c>
      <c r="H146" s="33" t="str">
        <f t="shared" ca="1" si="6"/>
        <v>Utah $50, All others $60 (25% higher)</v>
      </c>
      <c r="I146" s="38"/>
      <c r="J146" s="39"/>
      <c r="K146" s="20" t="str">
        <f t="shared" si="7"/>
        <v>General ServicePer Customer Annual Marketing/Recruitment Cost</v>
      </c>
      <c r="L146" s="20" t="str">
        <f t="shared" si="8"/>
        <v>Market PotentialWA</v>
      </c>
    </row>
    <row r="147" spans="1:12" x14ac:dyDescent="0.25">
      <c r="A147" s="2" t="str">
        <f t="shared" si="18"/>
        <v>WAGeneral ServiceAncillary HeatingPer Participant Annual Incentive</v>
      </c>
      <c r="B147" t="s">
        <v>151</v>
      </c>
      <c r="C147" t="s">
        <v>232</v>
      </c>
      <c r="D147" t="s">
        <v>362</v>
      </c>
      <c r="E147" t="s">
        <v>39</v>
      </c>
      <c r="F147" t="s">
        <v>5</v>
      </c>
      <c r="G147" s="32">
        <f t="shared" ca="1" si="5"/>
        <v>20</v>
      </c>
      <c r="H147" s="33" t="str">
        <f t="shared" ca="1" si="6"/>
        <v>Assume $20 per year per system, same as CAC DLC.</v>
      </c>
      <c r="I147" s="38"/>
      <c r="J147" s="39"/>
      <c r="K147" s="20" t="str">
        <f t="shared" si="7"/>
        <v>General ServicePer Participant Annual Incentive</v>
      </c>
      <c r="L147" s="20" t="str">
        <f t="shared" si="8"/>
        <v>Market PotentialWA</v>
      </c>
    </row>
    <row r="148" spans="1:12" x14ac:dyDescent="0.25">
      <c r="A148" s="2" t="str">
        <f t="shared" si="18"/>
        <v>WAGeneral ServiceAncillary HeatingPer kW Annual Incentive</v>
      </c>
      <c r="B148" t="s">
        <v>151</v>
      </c>
      <c r="C148" t="s">
        <v>232</v>
      </c>
      <c r="D148" t="s">
        <v>362</v>
      </c>
      <c r="E148" t="s">
        <v>37</v>
      </c>
      <c r="F148" t="s">
        <v>93</v>
      </c>
      <c r="G148" s="32">
        <f t="shared" ca="1" si="5"/>
        <v>0</v>
      </c>
      <c r="H148" s="33">
        <f t="shared" ca="1" si="6"/>
        <v>0</v>
      </c>
      <c r="I148" s="38"/>
      <c r="J148" s="39"/>
      <c r="K148" s="20" t="str">
        <f t="shared" si="7"/>
        <v>General ServicePer kW Annual Incentive</v>
      </c>
      <c r="L148" s="20" t="str">
        <f t="shared" si="8"/>
        <v>Market PotentialWA</v>
      </c>
    </row>
    <row r="149" spans="1:12" x14ac:dyDescent="0.25">
      <c r="A149" s="2" t="str">
        <f t="shared" si="18"/>
        <v>WAGeneral ServiceAncillary HeatingProgram Development Cost</v>
      </c>
      <c r="B149" t="s">
        <v>151</v>
      </c>
      <c r="C149" t="s">
        <v>232</v>
      </c>
      <c r="D149" t="s">
        <v>362</v>
      </c>
      <c r="E149" t="s">
        <v>40</v>
      </c>
      <c r="F149" t="s">
        <v>41</v>
      </c>
      <c r="G149" s="32">
        <f t="shared" ca="1" si="5"/>
        <v>0</v>
      </c>
      <c r="H149" s="33" t="str">
        <f t="shared" ca="1" si="6"/>
        <v>Program would piggy-back off of Ancillary-Cooling and share those costs</v>
      </c>
      <c r="I149" s="38"/>
      <c r="J149" s="39"/>
      <c r="K149" s="20" t="str">
        <f t="shared" si="7"/>
        <v>General ServiceProgram Development Cost</v>
      </c>
      <c r="L149" s="20" t="str">
        <f t="shared" si="8"/>
        <v>Market PotentialWA</v>
      </c>
    </row>
    <row r="150" spans="1:12" x14ac:dyDescent="0.25">
      <c r="A150" s="2" t="str">
        <f t="shared" si="18"/>
        <v>WAGeneral ServiceAncillary HeatingProgram Life</v>
      </c>
      <c r="B150" t="s">
        <v>151</v>
      </c>
      <c r="C150" t="s">
        <v>232</v>
      </c>
      <c r="D150" t="s">
        <v>362</v>
      </c>
      <c r="E150" t="s">
        <v>42</v>
      </c>
      <c r="F150" t="s">
        <v>43</v>
      </c>
      <c r="G150" s="397">
        <f t="shared" ca="1" si="5"/>
        <v>10</v>
      </c>
      <c r="H150" s="33">
        <f t="shared" ca="1" si="6"/>
        <v>0</v>
      </c>
      <c r="I150" s="38"/>
      <c r="J150" s="39"/>
      <c r="K150" s="20" t="str">
        <f t="shared" si="7"/>
        <v>General ServiceProgram Life</v>
      </c>
      <c r="L150" s="20" t="str">
        <f t="shared" si="8"/>
        <v>Market PotentialWA</v>
      </c>
    </row>
    <row r="151" spans="1:12" x14ac:dyDescent="0.25">
      <c r="A151" s="2" t="str">
        <f t="shared" si="18"/>
        <v>WAGeneral ServiceAncillary HeatingProgram Start Year</v>
      </c>
      <c r="B151" t="s">
        <v>151</v>
      </c>
      <c r="C151" t="s">
        <v>232</v>
      </c>
      <c r="D151" t="s">
        <v>362</v>
      </c>
      <c r="E151" t="s">
        <v>44</v>
      </c>
      <c r="F151" t="s">
        <v>45</v>
      </c>
      <c r="G151" s="397">
        <f t="shared" ca="1" si="5"/>
        <v>2026</v>
      </c>
      <c r="H151" s="33">
        <f t="shared" ca="1" si="6"/>
        <v>0</v>
      </c>
      <c r="I151" s="38"/>
      <c r="J151" s="39"/>
      <c r="K151" s="20" t="str">
        <f t="shared" si="7"/>
        <v>General ServiceProgram Start Year</v>
      </c>
      <c r="L151" s="20" t="str">
        <f t="shared" si="8"/>
        <v>Market PotentialWA</v>
      </c>
    </row>
    <row r="152" spans="1:12" x14ac:dyDescent="0.25">
      <c r="A152" s="2" t="str">
        <f t="shared" si="18"/>
        <v>WAResidentialDLC Water HeatingSummer DR Event Hours</v>
      </c>
      <c r="B152" t="s">
        <v>151</v>
      </c>
      <c r="C152" t="s">
        <v>13</v>
      </c>
      <c r="D152" t="s">
        <v>17</v>
      </c>
      <c r="E152" t="s">
        <v>24</v>
      </c>
      <c r="F152" t="s">
        <v>25</v>
      </c>
      <c r="G152" s="397">
        <f t="shared" ca="1" si="5"/>
        <v>0</v>
      </c>
      <c r="H152" s="33" t="str">
        <f t="shared" ca="1" si="6"/>
        <v xml:space="preserve">Current PC Cool Keeper CAC DLC program allows for max 100 hours of curtailment.  </v>
      </c>
      <c r="I152" s="38"/>
      <c r="J152" s="39"/>
      <c r="K152" s="20" t="str">
        <f t="shared" si="7"/>
        <v>ResidentialSummer DR Event Hours</v>
      </c>
      <c r="L152" s="20" t="str">
        <f t="shared" si="8"/>
        <v>Market PotentialWA</v>
      </c>
    </row>
    <row r="153" spans="1:12" x14ac:dyDescent="0.25">
      <c r="A153" s="2" t="str">
        <f t="shared" si="18"/>
        <v>WAResidentialDLC Water HeatingWinter DR Event Hours</v>
      </c>
      <c r="B153" t="s">
        <v>151</v>
      </c>
      <c r="C153" t="s">
        <v>13</v>
      </c>
      <c r="D153" t="s">
        <v>17</v>
      </c>
      <c r="E153" t="s">
        <v>26</v>
      </c>
      <c r="F153" t="s">
        <v>25</v>
      </c>
      <c r="G153" s="397">
        <f t="shared" ca="1" si="5"/>
        <v>0</v>
      </c>
      <c r="H153" s="33" t="str">
        <f t="shared" ca="1" si="6"/>
        <v>Split 50 hrs summer, and 50 hrs winter</v>
      </c>
      <c r="I153" s="38"/>
      <c r="J153" s="39"/>
      <c r="K153" s="20" t="str">
        <f t="shared" si="7"/>
        <v>ResidentialWinter DR Event Hours</v>
      </c>
      <c r="L153" s="20" t="str">
        <f t="shared" si="8"/>
        <v>Market PotentialWA</v>
      </c>
    </row>
    <row r="154" spans="1:12" x14ac:dyDescent="0.25">
      <c r="A154" s="2" t="str">
        <f t="shared" si="18"/>
        <v>WAResidentialDLC Water HeatingAnnual O&amp;M Cost</v>
      </c>
      <c r="B154" t="s">
        <v>151</v>
      </c>
      <c r="C154" t="s">
        <v>13</v>
      </c>
      <c r="D154" t="s">
        <v>17</v>
      </c>
      <c r="E154" t="s">
        <v>27</v>
      </c>
      <c r="F154" t="s">
        <v>5</v>
      </c>
      <c r="G154" s="32">
        <f t="shared" ca="1" si="5"/>
        <v>0</v>
      </c>
      <c r="H154" s="33" t="str">
        <f t="shared" ca="1" si="6"/>
        <v>Assume 5% of equipment + install costs.</v>
      </c>
      <c r="I154" s="38"/>
      <c r="J154" s="39"/>
      <c r="K154" s="20" t="str">
        <f t="shared" si="7"/>
        <v>ResidentialAnnual O&amp;M Cost</v>
      </c>
      <c r="L154" s="20" t="str">
        <f t="shared" si="8"/>
        <v>Market PotentialWA</v>
      </c>
    </row>
    <row r="155" spans="1:12" x14ac:dyDescent="0.25">
      <c r="A155" s="2" t="str">
        <f t="shared" si="18"/>
        <v>WAResidentialDLC Water HeatingAnnual O&amp;M Cost per MW</v>
      </c>
      <c r="B155" t="s">
        <v>151</v>
      </c>
      <c r="C155" t="s">
        <v>13</v>
      </c>
      <c r="D155" t="s">
        <v>17</v>
      </c>
      <c r="E155" t="s">
        <v>88</v>
      </c>
      <c r="F155" t="s">
        <v>94</v>
      </c>
      <c r="G155" s="32">
        <f t="shared" ca="1" si="5"/>
        <v>0</v>
      </c>
      <c r="H155" s="33">
        <f t="shared" ca="1" si="6"/>
        <v>0</v>
      </c>
      <c r="I155" s="38"/>
      <c r="J155" s="39"/>
      <c r="K155" s="20" t="str">
        <f t="shared" si="7"/>
        <v>ResidentialAnnual O&amp;M Cost per MW</v>
      </c>
      <c r="L155" s="20" t="str">
        <f t="shared" si="8"/>
        <v>Market PotentialWA</v>
      </c>
    </row>
    <row r="156" spans="1:12" x14ac:dyDescent="0.25">
      <c r="A156" s="2" t="str">
        <f t="shared" si="18"/>
        <v>WAResidentialDLC Water HeatingAnnual Program Administration Cost</v>
      </c>
      <c r="B156" t="s">
        <v>151</v>
      </c>
      <c r="C156" t="s">
        <v>13</v>
      </c>
      <c r="D156" t="s">
        <v>17</v>
      </c>
      <c r="E156" t="s">
        <v>4</v>
      </c>
      <c r="F156" t="s">
        <v>28</v>
      </c>
      <c r="G156" s="32">
        <f t="shared" ca="1" si="5"/>
        <v>0</v>
      </c>
      <c r="H156" s="33" t="str">
        <f t="shared" ca="1" si="6"/>
        <v>Share of Cost as noted in table at right</v>
      </c>
      <c r="I156" s="38"/>
      <c r="J156" s="39"/>
      <c r="K156" s="20" t="str">
        <f t="shared" si="7"/>
        <v>ResidentialAnnual Program Administration Cost</v>
      </c>
      <c r="L156" s="20" t="str">
        <f t="shared" si="8"/>
        <v>Market PotentialWA</v>
      </c>
    </row>
    <row r="157" spans="1:12" x14ac:dyDescent="0.25">
      <c r="A157" s="2" t="str">
        <f t="shared" si="18"/>
        <v>WAResidentialDLC Water HeatingCost of Equip + Install</v>
      </c>
      <c r="B157" t="s">
        <v>151</v>
      </c>
      <c r="C157" t="s">
        <v>13</v>
      </c>
      <c r="D157" t="s">
        <v>17</v>
      </c>
      <c r="E157" t="s">
        <v>29</v>
      </c>
      <c r="F157" t="s">
        <v>30</v>
      </c>
      <c r="G157" s="32">
        <f t="shared" ca="1" si="5"/>
        <v>0</v>
      </c>
      <c r="H157" s="33" t="str">
        <f t="shared" ca="1" si="6"/>
        <v>Assumed $160 cost for water heater switch (same as cooling switch cost), plus $200 installation cost. Cost of Permit and License is $100 for res and $125 for C&amp;I</v>
      </c>
      <c r="I157" s="38"/>
      <c r="J157" s="39"/>
      <c r="K157" s="20" t="str">
        <f t="shared" si="7"/>
        <v>ResidentialCost of Equip + Install</v>
      </c>
      <c r="L157" s="20" t="str">
        <f t="shared" si="8"/>
        <v>Market PotentialWA</v>
      </c>
    </row>
    <row r="158" spans="1:12" x14ac:dyDescent="0.25">
      <c r="A158" s="2" t="str">
        <f t="shared" si="18"/>
        <v>WAResidentialDLC Water HeatingCost of Equip + Install (per kW basis)</v>
      </c>
      <c r="B158" t="s">
        <v>151</v>
      </c>
      <c r="C158" t="s">
        <v>13</v>
      </c>
      <c r="D158" t="s">
        <v>17</v>
      </c>
      <c r="E158" t="s">
        <v>90</v>
      </c>
      <c r="F158" t="s">
        <v>92</v>
      </c>
      <c r="G158" s="32">
        <f t="shared" ref="G158:G251" ca="1" si="19">IFERROR(INDEX(INDIRECT("'"&amp;D158&amp;"'!A1:T300"),MATCH(K158,INDIRECT("'"&amp;D158&amp;"'!A1:A300"),0),MATCH(L158,INDIRECT("'"&amp;D158&amp;"'!A1:T1"),0)),"")</f>
        <v>0</v>
      </c>
      <c r="H158" s="33">
        <f t="shared" ref="H158:H251" ca="1" si="20">IFERROR(INDEX(INDIRECT("'"&amp;D158&amp;"'!A1:T300"),MATCH(K158,INDIRECT("'"&amp;D158&amp;"'!A1:A300"),0),10),"")</f>
        <v>0</v>
      </c>
      <c r="I158" s="38"/>
      <c r="J158" s="39"/>
      <c r="K158" s="20" t="str">
        <f t="shared" ref="K158:K251" si="21">C158&amp;E158</f>
        <v>ResidentialCost of Equip + Install (per kW basis)</v>
      </c>
      <c r="L158" s="20" t="str">
        <f t="shared" ref="L158:L251" si="22">$G$1&amp;B158</f>
        <v>Market PotentialWA</v>
      </c>
    </row>
    <row r="159" spans="1:12" x14ac:dyDescent="0.25">
      <c r="A159" s="2" t="str">
        <f t="shared" si="18"/>
        <v>WAResidentialDLC Water HeatingDe-rate</v>
      </c>
      <c r="B159" t="s">
        <v>151</v>
      </c>
      <c r="C159" t="s">
        <v>13</v>
      </c>
      <c r="D159" t="s">
        <v>17</v>
      </c>
      <c r="E159" t="s">
        <v>31</v>
      </c>
      <c r="F159" t="s">
        <v>32</v>
      </c>
      <c r="G159" s="25">
        <f t="shared" ca="1" si="19"/>
        <v>0</v>
      </c>
      <c r="H159" s="33">
        <f t="shared" ca="1" si="20"/>
        <v>0</v>
      </c>
      <c r="I159" s="38"/>
      <c r="J159" s="39"/>
      <c r="K159" s="20" t="str">
        <f t="shared" si="21"/>
        <v>ResidentialDe-rate</v>
      </c>
      <c r="L159" s="20" t="str">
        <f t="shared" si="22"/>
        <v>Market PotentialWA</v>
      </c>
    </row>
    <row r="160" spans="1:12" x14ac:dyDescent="0.25">
      <c r="A160" s="2" t="str">
        <f t="shared" si="18"/>
        <v>WAResidentialDLC Water HeatingNet to Gross Ratio (free ridership)</v>
      </c>
      <c r="B160" t="s">
        <v>151</v>
      </c>
      <c r="C160" t="s">
        <v>13</v>
      </c>
      <c r="D160" t="s">
        <v>17</v>
      </c>
      <c r="E160" t="s">
        <v>33</v>
      </c>
      <c r="F160" t="s">
        <v>34</v>
      </c>
      <c r="G160" s="25">
        <f t="shared" ca="1" si="19"/>
        <v>0</v>
      </c>
      <c r="H160" s="33">
        <f t="shared" ca="1" si="20"/>
        <v>0</v>
      </c>
      <c r="I160" s="38"/>
      <c r="J160" s="39"/>
      <c r="K160" s="20" t="str">
        <f t="shared" si="21"/>
        <v>ResidentialNet to Gross Ratio (free ridership)</v>
      </c>
      <c r="L160" s="20" t="str">
        <f t="shared" si="22"/>
        <v>Market PotentialWA</v>
      </c>
    </row>
    <row r="161" spans="1:12" x14ac:dyDescent="0.25">
      <c r="A161" s="2" t="str">
        <f t="shared" si="18"/>
        <v>WAResidentialDLC Water HeatingPer Customer Annual Marketing/Recruitment Cost</v>
      </c>
      <c r="B161" t="s">
        <v>151</v>
      </c>
      <c r="C161" t="s">
        <v>13</v>
      </c>
      <c r="D161" t="s">
        <v>17</v>
      </c>
      <c r="E161" t="s">
        <v>35</v>
      </c>
      <c r="F161" t="s">
        <v>36</v>
      </c>
      <c r="G161" s="32">
        <f t="shared" ca="1" si="19"/>
        <v>0</v>
      </c>
      <c r="H161" s="33" t="str">
        <f t="shared" ca="1" si="20"/>
        <v>Same as DLC CAC</v>
      </c>
      <c r="I161" s="38"/>
      <c r="J161" s="39"/>
      <c r="K161" s="20" t="str">
        <f t="shared" si="21"/>
        <v>ResidentialPer Customer Annual Marketing/Recruitment Cost</v>
      </c>
      <c r="L161" s="20" t="str">
        <f t="shared" si="22"/>
        <v>Market PotentialWA</v>
      </c>
    </row>
    <row r="162" spans="1:12" x14ac:dyDescent="0.25">
      <c r="A162" s="2" t="str">
        <f t="shared" si="18"/>
        <v>WAResidentialDLC Water HeatingPer Participant Annual Incentive</v>
      </c>
      <c r="B162" t="s">
        <v>151</v>
      </c>
      <c r="C162" t="s">
        <v>13</v>
      </c>
      <c r="D162" t="s">
        <v>17</v>
      </c>
      <c r="E162" t="s">
        <v>39</v>
      </c>
      <c r="F162" t="s">
        <v>5</v>
      </c>
      <c r="G162" s="32">
        <f t="shared" ca="1" si="19"/>
        <v>0</v>
      </c>
      <c r="H162" s="33" t="str">
        <f t="shared" ca="1" si="20"/>
        <v>Assume $2/month year round</v>
      </c>
      <c r="I162" s="38"/>
      <c r="J162" s="39"/>
      <c r="K162" s="20" t="str">
        <f t="shared" si="21"/>
        <v>ResidentialPer Participant Annual Incentive</v>
      </c>
      <c r="L162" s="20" t="str">
        <f t="shared" si="22"/>
        <v>Market PotentialWA</v>
      </c>
    </row>
    <row r="163" spans="1:12" x14ac:dyDescent="0.25">
      <c r="A163" s="2" t="str">
        <f t="shared" si="18"/>
        <v>WAResidentialDLC Water HeatingPer kW Annual Incentive</v>
      </c>
      <c r="B163" t="s">
        <v>151</v>
      </c>
      <c r="C163" t="s">
        <v>13</v>
      </c>
      <c r="D163" t="s">
        <v>17</v>
      </c>
      <c r="E163" t="s">
        <v>37</v>
      </c>
      <c r="F163" t="s">
        <v>93</v>
      </c>
      <c r="G163" s="32">
        <f t="shared" ca="1" si="19"/>
        <v>0</v>
      </c>
      <c r="H163" s="33">
        <f t="shared" ca="1" si="20"/>
        <v>0</v>
      </c>
      <c r="I163" s="38"/>
      <c r="J163" s="39"/>
      <c r="K163" s="20" t="str">
        <f t="shared" si="21"/>
        <v>ResidentialPer kW Annual Incentive</v>
      </c>
      <c r="L163" s="20" t="str">
        <f t="shared" si="22"/>
        <v>Market PotentialWA</v>
      </c>
    </row>
    <row r="164" spans="1:12" x14ac:dyDescent="0.25">
      <c r="A164" s="2" t="str">
        <f t="shared" si="18"/>
        <v>WAResidentialDLC Water HeatingProgram Development Cost</v>
      </c>
      <c r="B164" t="s">
        <v>151</v>
      </c>
      <c r="C164" t="s">
        <v>13</v>
      </c>
      <c r="D164" t="s">
        <v>17</v>
      </c>
      <c r="E164" t="s">
        <v>40</v>
      </c>
      <c r="F164" t="s">
        <v>41</v>
      </c>
      <c r="G164" s="32">
        <f t="shared" ca="1" si="19"/>
        <v>0</v>
      </c>
      <c r="H164" s="33">
        <f t="shared" ca="1" si="20"/>
        <v>0</v>
      </c>
      <c r="I164" s="38"/>
      <c r="J164" s="39"/>
      <c r="K164" s="20" t="str">
        <f t="shared" si="21"/>
        <v>ResidentialProgram Development Cost</v>
      </c>
      <c r="L164" s="20" t="str">
        <f t="shared" si="22"/>
        <v>Market PotentialWA</v>
      </c>
    </row>
    <row r="165" spans="1:12" x14ac:dyDescent="0.25">
      <c r="A165" s="2" t="str">
        <f t="shared" si="18"/>
        <v>WAResidentialDLC Water HeatingProgram Life</v>
      </c>
      <c r="B165" t="s">
        <v>151</v>
      </c>
      <c r="C165" t="s">
        <v>13</v>
      </c>
      <c r="D165" t="s">
        <v>17</v>
      </c>
      <c r="E165" t="s">
        <v>42</v>
      </c>
      <c r="F165" t="s">
        <v>43</v>
      </c>
      <c r="G165" s="397">
        <f t="shared" ca="1" si="19"/>
        <v>0</v>
      </c>
      <c r="H165" s="33">
        <f t="shared" ca="1" si="20"/>
        <v>0</v>
      </c>
      <c r="I165" s="38"/>
      <c r="J165" s="39"/>
      <c r="K165" s="20" t="str">
        <f t="shared" si="21"/>
        <v>ResidentialProgram Life</v>
      </c>
      <c r="L165" s="20" t="str">
        <f t="shared" si="22"/>
        <v>Market PotentialWA</v>
      </c>
    </row>
    <row r="166" spans="1:12" x14ac:dyDescent="0.25">
      <c r="A166" s="2" t="str">
        <f t="shared" si="18"/>
        <v>WAResidentialDLC Water HeatingProgram Start Year</v>
      </c>
      <c r="B166" t="s">
        <v>151</v>
      </c>
      <c r="C166" t="s">
        <v>13</v>
      </c>
      <c r="D166" t="s">
        <v>17</v>
      </c>
      <c r="E166" t="s">
        <v>44</v>
      </c>
      <c r="F166" t="s">
        <v>45</v>
      </c>
      <c r="G166" s="397">
        <f t="shared" ca="1" si="19"/>
        <v>0</v>
      </c>
      <c r="H166" s="33" t="str">
        <f t="shared" ca="1" si="20"/>
        <v>Existing programs in UT. Other states need 2 years to ramp up.</v>
      </c>
      <c r="I166" s="38"/>
      <c r="J166" s="39"/>
      <c r="K166" s="20" t="str">
        <f t="shared" si="21"/>
        <v>ResidentialProgram Start Year</v>
      </c>
      <c r="L166" s="20" t="str">
        <f t="shared" si="22"/>
        <v>Market PotentialWA</v>
      </c>
    </row>
    <row r="167" spans="1:12" x14ac:dyDescent="0.25">
      <c r="A167" s="2" t="str">
        <f t="shared" si="18"/>
        <v>WAGeneral ServiceDLC Water HeatingSummer DR Event Hours</v>
      </c>
      <c r="B167" t="s">
        <v>151</v>
      </c>
      <c r="C167" t="s">
        <v>232</v>
      </c>
      <c r="D167" t="s">
        <v>17</v>
      </c>
      <c r="E167" t="s">
        <v>24</v>
      </c>
      <c r="F167" t="s">
        <v>25</v>
      </c>
      <c r="G167" s="397">
        <f t="shared" ca="1" si="19"/>
        <v>0</v>
      </c>
      <c r="H167" s="33" t="str">
        <f t="shared" ca="1" si="20"/>
        <v xml:space="preserve">Current PC Cool Keeper CAC DLC program allows for max 100 hours of curtailment.  </v>
      </c>
      <c r="I167" s="38"/>
      <c r="J167" s="39"/>
      <c r="K167" s="20" t="str">
        <f t="shared" si="21"/>
        <v>General ServiceSummer DR Event Hours</v>
      </c>
      <c r="L167" s="20" t="str">
        <f t="shared" si="22"/>
        <v>Market PotentialWA</v>
      </c>
    </row>
    <row r="168" spans="1:12" x14ac:dyDescent="0.25">
      <c r="A168" s="2" t="str">
        <f t="shared" si="18"/>
        <v>WAGeneral ServiceDLC Water HeatingWinter DR Event Hours</v>
      </c>
      <c r="B168" t="s">
        <v>151</v>
      </c>
      <c r="C168" t="s">
        <v>232</v>
      </c>
      <c r="D168" t="s">
        <v>17</v>
      </c>
      <c r="E168" t="s">
        <v>26</v>
      </c>
      <c r="F168" t="s">
        <v>25</v>
      </c>
      <c r="G168" s="397">
        <f t="shared" ca="1" si="19"/>
        <v>0</v>
      </c>
      <c r="H168" s="33" t="str">
        <f t="shared" ca="1" si="20"/>
        <v>Split 50 hrs summer, and 50 hrs winter</v>
      </c>
      <c r="I168" s="38"/>
      <c r="J168" s="39"/>
      <c r="K168" s="20" t="str">
        <f t="shared" si="21"/>
        <v>General ServiceWinter DR Event Hours</v>
      </c>
      <c r="L168" s="20" t="str">
        <f t="shared" si="22"/>
        <v>Market PotentialWA</v>
      </c>
    </row>
    <row r="169" spans="1:12" x14ac:dyDescent="0.25">
      <c r="A169" s="2" t="str">
        <f t="shared" si="18"/>
        <v>WAGeneral ServiceDLC Water HeatingAnnual O&amp;M Cost</v>
      </c>
      <c r="B169" t="s">
        <v>151</v>
      </c>
      <c r="C169" t="s">
        <v>232</v>
      </c>
      <c r="D169" t="s">
        <v>17</v>
      </c>
      <c r="E169" t="s">
        <v>27</v>
      </c>
      <c r="F169" t="s">
        <v>5</v>
      </c>
      <c r="G169" s="32">
        <f t="shared" ca="1" si="19"/>
        <v>0</v>
      </c>
      <c r="H169" s="33" t="str">
        <f t="shared" ca="1" si="20"/>
        <v>Assume 5% of equipment + install costs.</v>
      </c>
      <c r="I169" s="38"/>
      <c r="J169" s="39"/>
      <c r="K169" s="20" t="str">
        <f t="shared" si="21"/>
        <v>General ServiceAnnual O&amp;M Cost</v>
      </c>
      <c r="L169" s="20" t="str">
        <f t="shared" si="22"/>
        <v>Market PotentialWA</v>
      </c>
    </row>
    <row r="170" spans="1:12" x14ac:dyDescent="0.25">
      <c r="A170" s="2" t="str">
        <f t="shared" si="18"/>
        <v>WAGeneral ServiceDLC Water HeatingAnnual O&amp;M Cost per MW</v>
      </c>
      <c r="B170" t="s">
        <v>151</v>
      </c>
      <c r="C170" t="s">
        <v>232</v>
      </c>
      <c r="D170" t="s">
        <v>17</v>
      </c>
      <c r="E170" t="s">
        <v>88</v>
      </c>
      <c r="F170" t="s">
        <v>94</v>
      </c>
      <c r="G170" s="32">
        <f t="shared" ca="1" si="19"/>
        <v>0</v>
      </c>
      <c r="H170" s="33">
        <f t="shared" ca="1" si="20"/>
        <v>0</v>
      </c>
      <c r="I170" s="38"/>
      <c r="J170" s="39"/>
      <c r="K170" s="20" t="str">
        <f t="shared" si="21"/>
        <v>General ServiceAnnual O&amp;M Cost per MW</v>
      </c>
      <c r="L170" s="20" t="str">
        <f t="shared" si="22"/>
        <v>Market PotentialWA</v>
      </c>
    </row>
    <row r="171" spans="1:12" x14ac:dyDescent="0.25">
      <c r="A171" s="2" t="str">
        <f t="shared" si="18"/>
        <v>WAGeneral ServiceDLC Water HeatingAnnual Program Administration Cost</v>
      </c>
      <c r="B171" t="s">
        <v>151</v>
      </c>
      <c r="C171" t="s">
        <v>232</v>
      </c>
      <c r="D171" t="s">
        <v>17</v>
      </c>
      <c r="E171" t="s">
        <v>4</v>
      </c>
      <c r="F171" t="s">
        <v>28</v>
      </c>
      <c r="G171" s="32">
        <f t="shared" ca="1" si="19"/>
        <v>0</v>
      </c>
      <c r="H171" s="33" t="str">
        <f t="shared" ca="1" si="20"/>
        <v>Share of Cost as noted in table at right</v>
      </c>
      <c r="I171" s="38"/>
      <c r="J171" s="39"/>
      <c r="K171" s="20" t="str">
        <f t="shared" si="21"/>
        <v>General ServiceAnnual Program Administration Cost</v>
      </c>
      <c r="L171" s="20" t="str">
        <f t="shared" si="22"/>
        <v>Market PotentialWA</v>
      </c>
    </row>
    <row r="172" spans="1:12" x14ac:dyDescent="0.25">
      <c r="A172" s="2" t="str">
        <f t="shared" si="18"/>
        <v>WAGeneral ServiceDLC Water HeatingCost of Equip + Install</v>
      </c>
      <c r="B172" t="s">
        <v>151</v>
      </c>
      <c r="C172" t="s">
        <v>232</v>
      </c>
      <c r="D172" t="s">
        <v>17</v>
      </c>
      <c r="E172" t="s">
        <v>29</v>
      </c>
      <c r="F172" t="s">
        <v>30</v>
      </c>
      <c r="G172" s="32">
        <f t="shared" ca="1" si="19"/>
        <v>0</v>
      </c>
      <c r="H172" s="33" t="str">
        <f t="shared" ca="1" si="20"/>
        <v>Assumed $160 cost for water heater switch (same as cooling switch cost), plus $200 installation cost. Cost of Permit and License is $100 for res and $125 for C&amp;I</v>
      </c>
      <c r="I172" s="38"/>
      <c r="J172" s="39"/>
      <c r="K172" s="20" t="str">
        <f t="shared" si="21"/>
        <v>General ServiceCost of Equip + Install</v>
      </c>
      <c r="L172" s="20" t="str">
        <f t="shared" si="22"/>
        <v>Market PotentialWA</v>
      </c>
    </row>
    <row r="173" spans="1:12" x14ac:dyDescent="0.25">
      <c r="A173" s="2" t="str">
        <f t="shared" si="18"/>
        <v>WAGeneral ServiceDLC Water HeatingCost of Equip + Install (per kW basis)</v>
      </c>
      <c r="B173" t="s">
        <v>151</v>
      </c>
      <c r="C173" t="s">
        <v>232</v>
      </c>
      <c r="D173" t="s">
        <v>17</v>
      </c>
      <c r="E173" t="s">
        <v>90</v>
      </c>
      <c r="F173" t="s">
        <v>92</v>
      </c>
      <c r="G173" s="32">
        <f t="shared" ca="1" si="19"/>
        <v>0</v>
      </c>
      <c r="H173" s="33">
        <f t="shared" ca="1" si="20"/>
        <v>0</v>
      </c>
      <c r="I173" s="38"/>
      <c r="J173" s="39"/>
      <c r="K173" s="20" t="str">
        <f t="shared" si="21"/>
        <v>General ServiceCost of Equip + Install (per kW basis)</v>
      </c>
      <c r="L173" s="20" t="str">
        <f t="shared" si="22"/>
        <v>Market PotentialWA</v>
      </c>
    </row>
    <row r="174" spans="1:12" x14ac:dyDescent="0.25">
      <c r="A174" s="2" t="str">
        <f t="shared" si="18"/>
        <v>WAGeneral ServiceDLC Water HeatingDe-rate</v>
      </c>
      <c r="B174" t="s">
        <v>151</v>
      </c>
      <c r="C174" t="s">
        <v>232</v>
      </c>
      <c r="D174" t="s">
        <v>17</v>
      </c>
      <c r="E174" t="s">
        <v>31</v>
      </c>
      <c r="F174" t="s">
        <v>32</v>
      </c>
      <c r="G174" s="25">
        <f t="shared" ca="1" si="19"/>
        <v>0</v>
      </c>
      <c r="H174" s="33">
        <f t="shared" ca="1" si="20"/>
        <v>0</v>
      </c>
      <c r="I174" s="38"/>
      <c r="J174" s="39"/>
      <c r="K174" s="20" t="str">
        <f t="shared" si="21"/>
        <v>General ServiceDe-rate</v>
      </c>
      <c r="L174" s="20" t="str">
        <f t="shared" si="22"/>
        <v>Market PotentialWA</v>
      </c>
    </row>
    <row r="175" spans="1:12" x14ac:dyDescent="0.25">
      <c r="A175" s="2" t="str">
        <f t="shared" si="18"/>
        <v>WAGeneral ServiceDLC Water HeatingNet to Gross Ratio (free ridership)</v>
      </c>
      <c r="B175" t="s">
        <v>151</v>
      </c>
      <c r="C175" t="s">
        <v>232</v>
      </c>
      <c r="D175" t="s">
        <v>17</v>
      </c>
      <c r="E175" t="s">
        <v>33</v>
      </c>
      <c r="F175" t="s">
        <v>34</v>
      </c>
      <c r="G175" s="25">
        <f t="shared" ca="1" si="19"/>
        <v>0</v>
      </c>
      <c r="H175" s="33">
        <f t="shared" ca="1" si="20"/>
        <v>0</v>
      </c>
      <c r="I175" s="38"/>
      <c r="J175" s="39"/>
      <c r="K175" s="20" t="str">
        <f t="shared" si="21"/>
        <v>General ServiceNet to Gross Ratio (free ridership)</v>
      </c>
      <c r="L175" s="20" t="str">
        <f t="shared" si="22"/>
        <v>Market PotentialWA</v>
      </c>
    </row>
    <row r="176" spans="1:12" x14ac:dyDescent="0.25">
      <c r="A176" s="2" t="str">
        <f t="shared" si="18"/>
        <v>WAGeneral ServiceDLC Water HeatingPer Customer Annual Marketing/Recruitment Cost</v>
      </c>
      <c r="B176" t="s">
        <v>151</v>
      </c>
      <c r="C176" t="s">
        <v>232</v>
      </c>
      <c r="D176" t="s">
        <v>17</v>
      </c>
      <c r="E176" t="s">
        <v>35</v>
      </c>
      <c r="F176" t="s">
        <v>36</v>
      </c>
      <c r="G176" s="32">
        <f t="shared" ca="1" si="19"/>
        <v>0</v>
      </c>
      <c r="H176" s="33" t="str">
        <f t="shared" ca="1" si="20"/>
        <v>Same as DLC CAC</v>
      </c>
      <c r="I176" s="38"/>
      <c r="J176" s="39"/>
      <c r="K176" s="20" t="str">
        <f t="shared" si="21"/>
        <v>General ServicePer Customer Annual Marketing/Recruitment Cost</v>
      </c>
      <c r="L176" s="20" t="str">
        <f t="shared" si="22"/>
        <v>Market PotentialWA</v>
      </c>
    </row>
    <row r="177" spans="1:12" x14ac:dyDescent="0.25">
      <c r="A177" s="2" t="str">
        <f t="shared" si="18"/>
        <v>WAGeneral ServiceDLC Water HeatingPer Participant Annual Incentive</v>
      </c>
      <c r="B177" t="s">
        <v>151</v>
      </c>
      <c r="C177" t="s">
        <v>232</v>
      </c>
      <c r="D177" t="s">
        <v>17</v>
      </c>
      <c r="E177" t="s">
        <v>39</v>
      </c>
      <c r="F177" t="s">
        <v>5</v>
      </c>
      <c r="G177" s="32">
        <f t="shared" ca="1" si="19"/>
        <v>0</v>
      </c>
      <c r="H177" s="33" t="str">
        <f t="shared" ca="1" si="20"/>
        <v>Assume $2/month year round</v>
      </c>
      <c r="I177" s="38"/>
      <c r="J177" s="39"/>
      <c r="K177" s="20" t="str">
        <f t="shared" si="21"/>
        <v>General ServicePer Participant Annual Incentive</v>
      </c>
      <c r="L177" s="20" t="str">
        <f t="shared" si="22"/>
        <v>Market PotentialWA</v>
      </c>
    </row>
    <row r="178" spans="1:12" x14ac:dyDescent="0.25">
      <c r="A178" s="2" t="str">
        <f t="shared" si="18"/>
        <v>WAGeneral ServiceDLC Water HeatingPer kW Annual Incentive</v>
      </c>
      <c r="B178" t="s">
        <v>151</v>
      </c>
      <c r="C178" t="s">
        <v>232</v>
      </c>
      <c r="D178" t="s">
        <v>17</v>
      </c>
      <c r="E178" t="s">
        <v>37</v>
      </c>
      <c r="F178" t="s">
        <v>93</v>
      </c>
      <c r="G178" s="32">
        <f t="shared" ca="1" si="19"/>
        <v>0</v>
      </c>
      <c r="H178" s="33">
        <f t="shared" ca="1" si="20"/>
        <v>0</v>
      </c>
      <c r="I178" s="38"/>
      <c r="J178" s="39"/>
      <c r="K178" s="20" t="str">
        <f t="shared" si="21"/>
        <v>General ServicePer kW Annual Incentive</v>
      </c>
      <c r="L178" s="20" t="str">
        <f t="shared" si="22"/>
        <v>Market PotentialWA</v>
      </c>
    </row>
    <row r="179" spans="1:12" x14ac:dyDescent="0.25">
      <c r="A179" s="2" t="str">
        <f t="shared" si="18"/>
        <v>WAGeneral ServiceDLC Water HeatingProgram Development Cost</v>
      </c>
      <c r="B179" t="s">
        <v>151</v>
      </c>
      <c r="C179" t="s">
        <v>232</v>
      </c>
      <c r="D179" t="s">
        <v>17</v>
      </c>
      <c r="E179" t="s">
        <v>40</v>
      </c>
      <c r="F179" t="s">
        <v>41</v>
      </c>
      <c r="G179" s="32">
        <f t="shared" ca="1" si="19"/>
        <v>0</v>
      </c>
      <c r="H179" s="33" t="str">
        <f t="shared" ca="1" si="20"/>
        <v>No startup costs; Framework already exists for current programs</v>
      </c>
      <c r="I179" s="38"/>
      <c r="J179" s="39"/>
      <c r="K179" s="20" t="str">
        <f t="shared" si="21"/>
        <v>General ServiceProgram Development Cost</v>
      </c>
      <c r="L179" s="20" t="str">
        <f t="shared" si="22"/>
        <v>Market PotentialWA</v>
      </c>
    </row>
    <row r="180" spans="1:12" x14ac:dyDescent="0.25">
      <c r="A180" s="2" t="str">
        <f t="shared" si="18"/>
        <v>WAGeneral ServiceDLC Water HeatingProgram Life</v>
      </c>
      <c r="B180" t="s">
        <v>151</v>
      </c>
      <c r="C180" t="s">
        <v>232</v>
      </c>
      <c r="D180" t="s">
        <v>17</v>
      </c>
      <c r="E180" t="s">
        <v>42</v>
      </c>
      <c r="F180" t="s">
        <v>43</v>
      </c>
      <c r="G180" s="397">
        <f t="shared" ca="1" si="19"/>
        <v>0</v>
      </c>
      <c r="H180" s="33">
        <f t="shared" ca="1" si="20"/>
        <v>0</v>
      </c>
      <c r="I180" s="38"/>
      <c r="J180" s="39"/>
      <c r="K180" s="20" t="str">
        <f t="shared" si="21"/>
        <v>General ServiceProgram Life</v>
      </c>
      <c r="L180" s="20" t="str">
        <f t="shared" si="22"/>
        <v>Market PotentialWA</v>
      </c>
    </row>
    <row r="181" spans="1:12" x14ac:dyDescent="0.25">
      <c r="A181" s="2" t="str">
        <f t="shared" si="18"/>
        <v>WAGeneral ServiceDLC Water HeatingProgram Start Year</v>
      </c>
      <c r="B181" t="s">
        <v>151</v>
      </c>
      <c r="C181" t="s">
        <v>232</v>
      </c>
      <c r="D181" t="s">
        <v>17</v>
      </c>
      <c r="E181" t="s">
        <v>44</v>
      </c>
      <c r="F181" t="s">
        <v>45</v>
      </c>
      <c r="G181" s="397">
        <f t="shared" ca="1" si="19"/>
        <v>0</v>
      </c>
      <c r="H181" s="33" t="str">
        <f t="shared" ca="1" si="20"/>
        <v>Existing programs in UT. Other states need 2 years to ramp up.</v>
      </c>
      <c r="I181" s="38"/>
      <c r="J181" s="39"/>
      <c r="K181" s="20" t="str">
        <f t="shared" si="21"/>
        <v>General ServiceProgram Start Year</v>
      </c>
      <c r="L181" s="20" t="str">
        <f t="shared" si="22"/>
        <v>Market PotentialWA</v>
      </c>
    </row>
    <row r="182" spans="1:12" x14ac:dyDescent="0.25">
      <c r="A182" s="2" t="str">
        <f t="shared" si="18"/>
        <v>WAResidentialAncillary DLC WHSummer DR Event Hours</v>
      </c>
      <c r="B182" t="s">
        <v>151</v>
      </c>
      <c r="C182" t="s">
        <v>13</v>
      </c>
      <c r="D182" t="s">
        <v>379</v>
      </c>
      <c r="E182" t="s">
        <v>24</v>
      </c>
      <c r="F182" t="s">
        <v>25</v>
      </c>
      <c r="G182" s="397">
        <f t="shared" ca="1" si="19"/>
        <v>0</v>
      </c>
      <c r="H182" s="33" t="str">
        <f t="shared" ca="1" si="20"/>
        <v xml:space="preserve">Current PC Cool Keeper CAC DLC program allows for max 100 hours of curtailment.  </v>
      </c>
      <c r="I182" s="38"/>
      <c r="J182" s="39"/>
      <c r="K182" s="20" t="str">
        <f t="shared" si="21"/>
        <v>ResidentialSummer DR Event Hours</v>
      </c>
      <c r="L182" s="20" t="str">
        <f t="shared" si="22"/>
        <v>Market PotentialWA</v>
      </c>
    </row>
    <row r="183" spans="1:12" x14ac:dyDescent="0.25">
      <c r="A183" s="2" t="str">
        <f t="shared" si="18"/>
        <v>WAResidentialAncillary DLC WHWinter DR Event Hours</v>
      </c>
      <c r="B183" t="s">
        <v>151</v>
      </c>
      <c r="C183" t="s">
        <v>13</v>
      </c>
      <c r="D183" t="s">
        <v>379</v>
      </c>
      <c r="E183" t="s">
        <v>26</v>
      </c>
      <c r="F183" t="s">
        <v>25</v>
      </c>
      <c r="G183" s="397">
        <f t="shared" ca="1" si="19"/>
        <v>0</v>
      </c>
      <c r="H183" s="33" t="str">
        <f t="shared" ca="1" si="20"/>
        <v>Split 50 hrs summer, and 50 hrs winter</v>
      </c>
      <c r="I183" s="38"/>
      <c r="J183" s="39"/>
      <c r="K183" s="20" t="str">
        <f t="shared" si="21"/>
        <v>ResidentialWinter DR Event Hours</v>
      </c>
      <c r="L183" s="20" t="str">
        <f t="shared" si="22"/>
        <v>Market PotentialWA</v>
      </c>
    </row>
    <row r="184" spans="1:12" x14ac:dyDescent="0.25">
      <c r="A184" s="2" t="str">
        <f t="shared" si="18"/>
        <v>WAResidentialAncillary DLC WHAnnual O&amp;M Cost</v>
      </c>
      <c r="B184" t="s">
        <v>151</v>
      </c>
      <c r="C184" t="s">
        <v>13</v>
      </c>
      <c r="D184" t="s">
        <v>379</v>
      </c>
      <c r="E184" t="s">
        <v>27</v>
      </c>
      <c r="F184" t="s">
        <v>5</v>
      </c>
      <c r="G184" s="32">
        <f t="shared" ca="1" si="19"/>
        <v>0</v>
      </c>
      <c r="H184" s="33" t="str">
        <f t="shared" ca="1" si="20"/>
        <v>Zero for Ancillary</v>
      </c>
      <c r="I184" s="38"/>
      <c r="J184" s="39"/>
      <c r="K184" s="20" t="str">
        <f t="shared" si="21"/>
        <v>ResidentialAnnual O&amp;M Cost</v>
      </c>
      <c r="L184" s="20" t="str">
        <f t="shared" si="22"/>
        <v>Market PotentialWA</v>
      </c>
    </row>
    <row r="185" spans="1:12" x14ac:dyDescent="0.25">
      <c r="A185" s="2" t="str">
        <f t="shared" si="18"/>
        <v>WAResidentialAncillary DLC WHAnnual O&amp;M Cost per MW</v>
      </c>
      <c r="B185" t="s">
        <v>151</v>
      </c>
      <c r="C185" t="s">
        <v>13</v>
      </c>
      <c r="D185" t="s">
        <v>379</v>
      </c>
      <c r="E185" t="s">
        <v>88</v>
      </c>
      <c r="F185" t="s">
        <v>94</v>
      </c>
      <c r="G185" s="32">
        <f t="shared" ca="1" si="19"/>
        <v>0</v>
      </c>
      <c r="H185" s="33">
        <f t="shared" ca="1" si="20"/>
        <v>0</v>
      </c>
      <c r="I185" s="38"/>
      <c r="J185" s="39"/>
      <c r="K185" s="20" t="str">
        <f t="shared" si="21"/>
        <v>ResidentialAnnual O&amp;M Cost per MW</v>
      </c>
      <c r="L185" s="20" t="str">
        <f t="shared" si="22"/>
        <v>Market PotentialWA</v>
      </c>
    </row>
    <row r="186" spans="1:12" x14ac:dyDescent="0.25">
      <c r="A186" s="2" t="str">
        <f t="shared" si="18"/>
        <v>WAResidentialAncillary DLC WHAnnual Program Administration Cost</v>
      </c>
      <c r="B186" t="s">
        <v>151</v>
      </c>
      <c r="C186" t="s">
        <v>13</v>
      </c>
      <c r="D186" t="s">
        <v>379</v>
      </c>
      <c r="E186" t="s">
        <v>4</v>
      </c>
      <c r="F186" t="s">
        <v>28</v>
      </c>
      <c r="G186" s="32">
        <f t="shared" ca="1" si="19"/>
        <v>0</v>
      </c>
      <c r="H186" s="33" t="str">
        <f t="shared" ca="1" si="20"/>
        <v>Share of Cost as noted in table at right</v>
      </c>
      <c r="I186" s="38"/>
      <c r="J186" s="39"/>
      <c r="K186" s="20" t="str">
        <f t="shared" si="21"/>
        <v>ResidentialAnnual Program Administration Cost</v>
      </c>
      <c r="L186" s="20" t="str">
        <f t="shared" si="22"/>
        <v>Market PotentialWA</v>
      </c>
    </row>
    <row r="187" spans="1:12" x14ac:dyDescent="0.25">
      <c r="A187" s="2" t="str">
        <f t="shared" si="18"/>
        <v>WAResidentialAncillary DLC WHCost of Equip + Install</v>
      </c>
      <c r="B187" t="s">
        <v>151</v>
      </c>
      <c r="C187" t="s">
        <v>13</v>
      </c>
      <c r="D187" t="s">
        <v>379</v>
      </c>
      <c r="E187" t="s">
        <v>29</v>
      </c>
      <c r="F187" t="s">
        <v>30</v>
      </c>
      <c r="G187" s="32">
        <f t="shared" ca="1" si="19"/>
        <v>0</v>
      </c>
      <c r="H187" s="33" t="str">
        <f t="shared" ca="1" si="20"/>
        <v>Zero for Ancillary</v>
      </c>
      <c r="I187" s="38"/>
      <c r="J187" s="39"/>
      <c r="K187" s="20" t="str">
        <f t="shared" si="21"/>
        <v>ResidentialCost of Equip + Install</v>
      </c>
      <c r="L187" s="20" t="str">
        <f t="shared" si="22"/>
        <v>Market PotentialWA</v>
      </c>
    </row>
    <row r="188" spans="1:12" x14ac:dyDescent="0.25">
      <c r="A188" s="2" t="str">
        <f t="shared" si="18"/>
        <v>WAResidentialAncillary DLC WHCost of Equip + Install (per kW basis)</v>
      </c>
      <c r="B188" t="s">
        <v>151</v>
      </c>
      <c r="C188" t="s">
        <v>13</v>
      </c>
      <c r="D188" t="s">
        <v>379</v>
      </c>
      <c r="E188" t="s">
        <v>90</v>
      </c>
      <c r="F188" t="s">
        <v>92</v>
      </c>
      <c r="G188" s="32">
        <f t="shared" ca="1" si="19"/>
        <v>0</v>
      </c>
      <c r="H188" s="33">
        <f t="shared" ca="1" si="20"/>
        <v>0</v>
      </c>
      <c r="I188" s="38"/>
      <c r="J188" s="39"/>
      <c r="K188" s="20" t="str">
        <f t="shared" si="21"/>
        <v>ResidentialCost of Equip + Install (per kW basis)</v>
      </c>
      <c r="L188" s="20" t="str">
        <f t="shared" si="22"/>
        <v>Market PotentialWA</v>
      </c>
    </row>
    <row r="189" spans="1:12" x14ac:dyDescent="0.25">
      <c r="A189" s="2" t="str">
        <f t="shared" si="18"/>
        <v>WAResidentialAncillary DLC WHDe-rate</v>
      </c>
      <c r="B189" t="s">
        <v>151</v>
      </c>
      <c r="C189" t="s">
        <v>13</v>
      </c>
      <c r="D189" t="s">
        <v>379</v>
      </c>
      <c r="E189" t="s">
        <v>31</v>
      </c>
      <c r="F189" t="s">
        <v>32</v>
      </c>
      <c r="G189" s="25">
        <f t="shared" ca="1" si="19"/>
        <v>0</v>
      </c>
      <c r="H189" s="33">
        <f t="shared" ca="1" si="20"/>
        <v>0</v>
      </c>
      <c r="I189" s="38"/>
      <c r="J189" s="39"/>
      <c r="K189" s="20" t="str">
        <f t="shared" si="21"/>
        <v>ResidentialDe-rate</v>
      </c>
      <c r="L189" s="20" t="str">
        <f t="shared" si="22"/>
        <v>Market PotentialWA</v>
      </c>
    </row>
    <row r="190" spans="1:12" x14ac:dyDescent="0.25">
      <c r="A190" s="2" t="str">
        <f t="shared" si="18"/>
        <v>WAResidentialAncillary DLC WHNet to Gross Ratio (free ridership)</v>
      </c>
      <c r="B190" t="s">
        <v>151</v>
      </c>
      <c r="C190" t="s">
        <v>13</v>
      </c>
      <c r="D190" t="s">
        <v>379</v>
      </c>
      <c r="E190" t="s">
        <v>33</v>
      </c>
      <c r="F190" t="s">
        <v>34</v>
      </c>
      <c r="G190" s="25">
        <f t="shared" ca="1" si="19"/>
        <v>0</v>
      </c>
      <c r="H190" s="33">
        <f t="shared" ca="1" si="20"/>
        <v>0</v>
      </c>
      <c r="I190" s="38"/>
      <c r="J190" s="39"/>
      <c r="K190" s="20" t="str">
        <f t="shared" si="21"/>
        <v>ResidentialNet to Gross Ratio (free ridership)</v>
      </c>
      <c r="L190" s="20" t="str">
        <f t="shared" si="22"/>
        <v>Market PotentialWA</v>
      </c>
    </row>
    <row r="191" spans="1:12" x14ac:dyDescent="0.25">
      <c r="A191" s="2" t="str">
        <f t="shared" si="18"/>
        <v>WAResidentialAncillary DLC WHPer Customer Annual Marketing/Recruitment Cost</v>
      </c>
      <c r="B191" t="s">
        <v>151</v>
      </c>
      <c r="C191" t="s">
        <v>13</v>
      </c>
      <c r="D191" t="s">
        <v>379</v>
      </c>
      <c r="E191" t="s">
        <v>35</v>
      </c>
      <c r="F191" t="s">
        <v>36</v>
      </c>
      <c r="G191" s="32">
        <f t="shared" ca="1" si="19"/>
        <v>0</v>
      </c>
      <c r="H191" s="33" t="str">
        <f t="shared" ca="1" si="20"/>
        <v>Same as DLC CAC</v>
      </c>
      <c r="I191" s="38"/>
      <c r="J191" s="39"/>
      <c r="K191" s="20" t="str">
        <f t="shared" si="21"/>
        <v>ResidentialPer Customer Annual Marketing/Recruitment Cost</v>
      </c>
      <c r="L191" s="20" t="str">
        <f t="shared" si="22"/>
        <v>Market PotentialWA</v>
      </c>
    </row>
    <row r="192" spans="1:12" x14ac:dyDescent="0.25">
      <c r="A192" s="2" t="str">
        <f t="shared" si="18"/>
        <v>WAResidentialAncillary DLC WHPer Participant Annual Incentive</v>
      </c>
      <c r="B192" t="s">
        <v>151</v>
      </c>
      <c r="C192" t="s">
        <v>13</v>
      </c>
      <c r="D192" t="s">
        <v>379</v>
      </c>
      <c r="E192" t="s">
        <v>39</v>
      </c>
      <c r="F192" t="s">
        <v>5</v>
      </c>
      <c r="G192" s="32">
        <f t="shared" ca="1" si="19"/>
        <v>0</v>
      </c>
      <c r="H192" s="33" t="str">
        <f t="shared" ca="1" si="20"/>
        <v>Assume $2/month year round</v>
      </c>
      <c r="I192" s="38"/>
      <c r="J192" s="39"/>
      <c r="K192" s="20" t="str">
        <f t="shared" si="21"/>
        <v>ResidentialPer Participant Annual Incentive</v>
      </c>
      <c r="L192" s="20" t="str">
        <f t="shared" si="22"/>
        <v>Market PotentialWA</v>
      </c>
    </row>
    <row r="193" spans="1:12" x14ac:dyDescent="0.25">
      <c r="A193" s="2" t="str">
        <f t="shared" si="18"/>
        <v>WAResidentialAncillary DLC WHPer kW Annual Incentive</v>
      </c>
      <c r="B193" t="s">
        <v>151</v>
      </c>
      <c r="C193" t="s">
        <v>13</v>
      </c>
      <c r="D193" t="s">
        <v>379</v>
      </c>
      <c r="E193" t="s">
        <v>37</v>
      </c>
      <c r="F193" t="s">
        <v>93</v>
      </c>
      <c r="G193" s="32">
        <f t="shared" ca="1" si="19"/>
        <v>0</v>
      </c>
      <c r="H193" s="33">
        <f t="shared" ca="1" si="20"/>
        <v>0</v>
      </c>
      <c r="I193" s="38"/>
      <c r="J193" s="39"/>
      <c r="K193" s="20" t="str">
        <f t="shared" si="21"/>
        <v>ResidentialPer kW Annual Incentive</v>
      </c>
      <c r="L193" s="20" t="str">
        <f t="shared" si="22"/>
        <v>Market PotentialWA</v>
      </c>
    </row>
    <row r="194" spans="1:12" x14ac:dyDescent="0.25">
      <c r="A194" s="2" t="str">
        <f t="shared" si="18"/>
        <v>WAResidentialAncillary DLC WHProgram Development Cost</v>
      </c>
      <c r="B194" t="s">
        <v>151</v>
      </c>
      <c r="C194" t="s">
        <v>13</v>
      </c>
      <c r="D194" t="s">
        <v>379</v>
      </c>
      <c r="E194" t="s">
        <v>40</v>
      </c>
      <c r="F194" t="s">
        <v>41</v>
      </c>
      <c r="G194" s="32">
        <f t="shared" ca="1" si="19"/>
        <v>0</v>
      </c>
      <c r="H194" s="33">
        <f t="shared" ca="1" si="20"/>
        <v>0</v>
      </c>
      <c r="I194" s="38"/>
      <c r="J194" s="39"/>
      <c r="K194" s="20" t="str">
        <f t="shared" si="21"/>
        <v>ResidentialProgram Development Cost</v>
      </c>
      <c r="L194" s="20" t="str">
        <f t="shared" si="22"/>
        <v>Market PotentialWA</v>
      </c>
    </row>
    <row r="195" spans="1:12" x14ac:dyDescent="0.25">
      <c r="A195" s="2" t="str">
        <f t="shared" ref="A195:A258" si="23">B195&amp;C195&amp;D195&amp;E195</f>
        <v>WAResidentialAncillary DLC WHProgram Life</v>
      </c>
      <c r="B195" t="s">
        <v>151</v>
      </c>
      <c r="C195" t="s">
        <v>13</v>
      </c>
      <c r="D195" t="s">
        <v>379</v>
      </c>
      <c r="E195" t="s">
        <v>42</v>
      </c>
      <c r="F195" t="s">
        <v>43</v>
      </c>
      <c r="G195" s="397">
        <f t="shared" ca="1" si="19"/>
        <v>0</v>
      </c>
      <c r="H195" s="33">
        <f t="shared" ca="1" si="20"/>
        <v>0</v>
      </c>
      <c r="I195" s="38"/>
      <c r="J195" s="39"/>
      <c r="K195" s="20" t="str">
        <f t="shared" si="21"/>
        <v>ResidentialProgram Life</v>
      </c>
      <c r="L195" s="20" t="str">
        <f t="shared" si="22"/>
        <v>Market PotentialWA</v>
      </c>
    </row>
    <row r="196" spans="1:12" x14ac:dyDescent="0.25">
      <c r="A196" s="2" t="str">
        <f t="shared" si="23"/>
        <v>WAResidentialAncillary DLC WHProgram Start Year</v>
      </c>
      <c r="B196" t="s">
        <v>151</v>
      </c>
      <c r="C196" t="s">
        <v>13</v>
      </c>
      <c r="D196" t="s">
        <v>379</v>
      </c>
      <c r="E196" t="s">
        <v>44</v>
      </c>
      <c r="F196" t="s">
        <v>45</v>
      </c>
      <c r="G196" s="397">
        <f t="shared" ca="1" si="19"/>
        <v>0</v>
      </c>
      <c r="H196" s="33" t="str">
        <f t="shared" ca="1" si="20"/>
        <v>Existing programs in UT. Other states need 2 years to ramp up.</v>
      </c>
      <c r="I196" s="38"/>
      <c r="J196" s="39"/>
      <c r="K196" s="20" t="str">
        <f t="shared" si="21"/>
        <v>ResidentialProgram Start Year</v>
      </c>
      <c r="L196" s="20" t="str">
        <f t="shared" si="22"/>
        <v>Market PotentialWA</v>
      </c>
    </row>
    <row r="197" spans="1:12" x14ac:dyDescent="0.25">
      <c r="A197" s="2" t="str">
        <f t="shared" si="23"/>
        <v>WAGeneral ServiceAncillary DLC WHSummer DR Event Hours</v>
      </c>
      <c r="B197" t="s">
        <v>151</v>
      </c>
      <c r="C197" t="s">
        <v>232</v>
      </c>
      <c r="D197" t="s">
        <v>379</v>
      </c>
      <c r="E197" t="s">
        <v>24</v>
      </c>
      <c r="F197" t="s">
        <v>25</v>
      </c>
      <c r="G197" s="397">
        <f t="shared" ca="1" si="19"/>
        <v>0</v>
      </c>
      <c r="H197" s="33" t="str">
        <f t="shared" ca="1" si="20"/>
        <v xml:space="preserve">Current PC Cool Keeper CAC DLC program allows for max 100 hours of curtailment.  </v>
      </c>
      <c r="I197" s="38"/>
      <c r="J197" s="39"/>
      <c r="K197" s="20" t="str">
        <f t="shared" si="21"/>
        <v>General ServiceSummer DR Event Hours</v>
      </c>
      <c r="L197" s="20" t="str">
        <f t="shared" si="22"/>
        <v>Market PotentialWA</v>
      </c>
    </row>
    <row r="198" spans="1:12" x14ac:dyDescent="0.25">
      <c r="A198" s="2" t="str">
        <f t="shared" si="23"/>
        <v>WAGeneral ServiceAncillary DLC WHWinter DR Event Hours</v>
      </c>
      <c r="B198" t="s">
        <v>151</v>
      </c>
      <c r="C198" t="s">
        <v>232</v>
      </c>
      <c r="D198" t="s">
        <v>379</v>
      </c>
      <c r="E198" t="s">
        <v>26</v>
      </c>
      <c r="F198" t="s">
        <v>25</v>
      </c>
      <c r="G198" s="397">
        <f t="shared" ca="1" si="19"/>
        <v>0</v>
      </c>
      <c r="H198" s="33" t="str">
        <f t="shared" ca="1" si="20"/>
        <v>Split 50 hrs summer, and 50 hrs winter</v>
      </c>
      <c r="I198" s="38"/>
      <c r="J198" s="39"/>
      <c r="K198" s="20" t="str">
        <f t="shared" si="21"/>
        <v>General ServiceWinter DR Event Hours</v>
      </c>
      <c r="L198" s="20" t="str">
        <f t="shared" si="22"/>
        <v>Market PotentialWA</v>
      </c>
    </row>
    <row r="199" spans="1:12" x14ac:dyDescent="0.25">
      <c r="A199" s="2" t="str">
        <f t="shared" si="23"/>
        <v>WAGeneral ServiceAncillary DLC WHAnnual O&amp;M Cost</v>
      </c>
      <c r="B199" t="s">
        <v>151</v>
      </c>
      <c r="C199" t="s">
        <v>232</v>
      </c>
      <c r="D199" t="s">
        <v>379</v>
      </c>
      <c r="E199" t="s">
        <v>27</v>
      </c>
      <c r="F199" t="s">
        <v>5</v>
      </c>
      <c r="G199" s="32">
        <f t="shared" ca="1" si="19"/>
        <v>0</v>
      </c>
      <c r="H199" s="33" t="str">
        <f t="shared" ca="1" si="20"/>
        <v>Zero for Ancillary</v>
      </c>
      <c r="I199" s="38"/>
      <c r="J199" s="39"/>
      <c r="K199" s="20" t="str">
        <f t="shared" si="21"/>
        <v>General ServiceAnnual O&amp;M Cost</v>
      </c>
      <c r="L199" s="20" t="str">
        <f t="shared" si="22"/>
        <v>Market PotentialWA</v>
      </c>
    </row>
    <row r="200" spans="1:12" x14ac:dyDescent="0.25">
      <c r="A200" s="2" t="str">
        <f t="shared" si="23"/>
        <v>WAGeneral ServiceAncillary DLC WHAnnual O&amp;M Cost per MW</v>
      </c>
      <c r="B200" t="s">
        <v>151</v>
      </c>
      <c r="C200" t="s">
        <v>232</v>
      </c>
      <c r="D200" t="s">
        <v>379</v>
      </c>
      <c r="E200" t="s">
        <v>88</v>
      </c>
      <c r="F200" t="s">
        <v>94</v>
      </c>
      <c r="G200" s="32">
        <f t="shared" ca="1" si="19"/>
        <v>0</v>
      </c>
      <c r="H200" s="33">
        <f t="shared" ca="1" si="20"/>
        <v>0</v>
      </c>
      <c r="I200" s="38"/>
      <c r="J200" s="39"/>
      <c r="K200" s="20" t="str">
        <f t="shared" si="21"/>
        <v>General ServiceAnnual O&amp;M Cost per MW</v>
      </c>
      <c r="L200" s="20" t="str">
        <f t="shared" si="22"/>
        <v>Market PotentialWA</v>
      </c>
    </row>
    <row r="201" spans="1:12" x14ac:dyDescent="0.25">
      <c r="A201" s="2" t="str">
        <f t="shared" si="23"/>
        <v>WAGeneral ServiceAncillary DLC WHAnnual Program Administration Cost</v>
      </c>
      <c r="B201" t="s">
        <v>151</v>
      </c>
      <c r="C201" t="s">
        <v>232</v>
      </c>
      <c r="D201" t="s">
        <v>379</v>
      </c>
      <c r="E201" t="s">
        <v>4</v>
      </c>
      <c r="F201" t="s">
        <v>28</v>
      </c>
      <c r="G201" s="32">
        <f t="shared" ca="1" si="19"/>
        <v>0</v>
      </c>
      <c r="H201" s="33" t="str">
        <f t="shared" ca="1" si="20"/>
        <v>Share of Cost as noted in table at right</v>
      </c>
      <c r="I201" s="38"/>
      <c r="J201" s="39"/>
      <c r="K201" s="20" t="str">
        <f t="shared" si="21"/>
        <v>General ServiceAnnual Program Administration Cost</v>
      </c>
      <c r="L201" s="20" t="str">
        <f t="shared" si="22"/>
        <v>Market PotentialWA</v>
      </c>
    </row>
    <row r="202" spans="1:12" x14ac:dyDescent="0.25">
      <c r="A202" s="2" t="str">
        <f t="shared" si="23"/>
        <v>WAGeneral ServiceAncillary DLC WHCost of Equip + Install</v>
      </c>
      <c r="B202" t="s">
        <v>151</v>
      </c>
      <c r="C202" t="s">
        <v>232</v>
      </c>
      <c r="D202" t="s">
        <v>379</v>
      </c>
      <c r="E202" t="s">
        <v>29</v>
      </c>
      <c r="F202" t="s">
        <v>30</v>
      </c>
      <c r="G202" s="32">
        <f t="shared" ca="1" si="19"/>
        <v>0</v>
      </c>
      <c r="H202" s="33" t="str">
        <f t="shared" ca="1" si="20"/>
        <v>Zero for Ancillary</v>
      </c>
      <c r="I202" s="38"/>
      <c r="J202" s="39"/>
      <c r="K202" s="20" t="str">
        <f t="shared" si="21"/>
        <v>General ServiceCost of Equip + Install</v>
      </c>
      <c r="L202" s="20" t="str">
        <f t="shared" si="22"/>
        <v>Market PotentialWA</v>
      </c>
    </row>
    <row r="203" spans="1:12" x14ac:dyDescent="0.25">
      <c r="A203" s="2" t="str">
        <f t="shared" si="23"/>
        <v>WAGeneral ServiceAncillary DLC WHCost of Equip + Install (per kW basis)</v>
      </c>
      <c r="B203" t="s">
        <v>151</v>
      </c>
      <c r="C203" t="s">
        <v>232</v>
      </c>
      <c r="D203" t="s">
        <v>379</v>
      </c>
      <c r="E203" t="s">
        <v>90</v>
      </c>
      <c r="F203" t="s">
        <v>92</v>
      </c>
      <c r="G203" s="32">
        <f t="shared" ca="1" si="19"/>
        <v>0</v>
      </c>
      <c r="H203" s="33">
        <f t="shared" ca="1" si="20"/>
        <v>0</v>
      </c>
      <c r="I203" s="38"/>
      <c r="J203" s="39"/>
      <c r="K203" s="20" t="str">
        <f t="shared" si="21"/>
        <v>General ServiceCost of Equip + Install (per kW basis)</v>
      </c>
      <c r="L203" s="20" t="str">
        <f t="shared" si="22"/>
        <v>Market PotentialWA</v>
      </c>
    </row>
    <row r="204" spans="1:12" x14ac:dyDescent="0.25">
      <c r="A204" s="2" t="str">
        <f t="shared" si="23"/>
        <v>WAGeneral ServiceAncillary DLC WHDe-rate</v>
      </c>
      <c r="B204" t="s">
        <v>151</v>
      </c>
      <c r="C204" t="s">
        <v>232</v>
      </c>
      <c r="D204" t="s">
        <v>379</v>
      </c>
      <c r="E204" t="s">
        <v>31</v>
      </c>
      <c r="F204" t="s">
        <v>32</v>
      </c>
      <c r="G204" s="25">
        <f t="shared" ca="1" si="19"/>
        <v>0</v>
      </c>
      <c r="H204" s="33">
        <f t="shared" ca="1" si="20"/>
        <v>0</v>
      </c>
      <c r="I204" s="38"/>
      <c r="J204" s="39"/>
      <c r="K204" s="20" t="str">
        <f t="shared" si="21"/>
        <v>General ServiceDe-rate</v>
      </c>
      <c r="L204" s="20" t="str">
        <f t="shared" si="22"/>
        <v>Market PotentialWA</v>
      </c>
    </row>
    <row r="205" spans="1:12" x14ac:dyDescent="0.25">
      <c r="A205" s="2" t="str">
        <f t="shared" si="23"/>
        <v>WAGeneral ServiceAncillary DLC WHNet to Gross Ratio (free ridership)</v>
      </c>
      <c r="B205" t="s">
        <v>151</v>
      </c>
      <c r="C205" t="s">
        <v>232</v>
      </c>
      <c r="D205" t="s">
        <v>379</v>
      </c>
      <c r="E205" t="s">
        <v>33</v>
      </c>
      <c r="F205" t="s">
        <v>34</v>
      </c>
      <c r="G205" s="25">
        <f t="shared" ca="1" si="19"/>
        <v>0</v>
      </c>
      <c r="H205" s="33">
        <f t="shared" ca="1" si="20"/>
        <v>0</v>
      </c>
      <c r="I205" s="38"/>
      <c r="J205" s="39"/>
      <c r="K205" s="20" t="str">
        <f t="shared" si="21"/>
        <v>General ServiceNet to Gross Ratio (free ridership)</v>
      </c>
      <c r="L205" s="20" t="str">
        <f t="shared" si="22"/>
        <v>Market PotentialWA</v>
      </c>
    </row>
    <row r="206" spans="1:12" x14ac:dyDescent="0.25">
      <c r="A206" s="2" t="str">
        <f t="shared" si="23"/>
        <v>WAGeneral ServiceAncillary DLC WHPer Customer Annual Marketing/Recruitment Cost</v>
      </c>
      <c r="B206" t="s">
        <v>151</v>
      </c>
      <c r="C206" t="s">
        <v>232</v>
      </c>
      <c r="D206" t="s">
        <v>379</v>
      </c>
      <c r="E206" t="s">
        <v>35</v>
      </c>
      <c r="F206" t="s">
        <v>36</v>
      </c>
      <c r="G206" s="32">
        <f t="shared" ca="1" si="19"/>
        <v>0</v>
      </c>
      <c r="H206" s="33" t="str">
        <f t="shared" ca="1" si="20"/>
        <v>Same as DLC CAC</v>
      </c>
      <c r="I206" s="38"/>
      <c r="J206" s="39"/>
      <c r="K206" s="20" t="str">
        <f t="shared" si="21"/>
        <v>General ServicePer Customer Annual Marketing/Recruitment Cost</v>
      </c>
      <c r="L206" s="20" t="str">
        <f t="shared" si="22"/>
        <v>Market PotentialWA</v>
      </c>
    </row>
    <row r="207" spans="1:12" x14ac:dyDescent="0.25">
      <c r="A207" s="2" t="str">
        <f t="shared" si="23"/>
        <v>WAGeneral ServiceAncillary DLC WHPer Participant Annual Incentive</v>
      </c>
      <c r="B207" t="s">
        <v>151</v>
      </c>
      <c r="C207" t="s">
        <v>232</v>
      </c>
      <c r="D207" t="s">
        <v>379</v>
      </c>
      <c r="E207" t="s">
        <v>39</v>
      </c>
      <c r="F207" t="s">
        <v>5</v>
      </c>
      <c r="G207" s="32">
        <f t="shared" ca="1" si="19"/>
        <v>0</v>
      </c>
      <c r="H207" s="33" t="str">
        <f t="shared" ca="1" si="20"/>
        <v>Assume $2/month year round</v>
      </c>
      <c r="I207" s="38"/>
      <c r="J207" s="39"/>
      <c r="K207" s="20" t="str">
        <f t="shared" si="21"/>
        <v>General ServicePer Participant Annual Incentive</v>
      </c>
      <c r="L207" s="20" t="str">
        <f t="shared" si="22"/>
        <v>Market PotentialWA</v>
      </c>
    </row>
    <row r="208" spans="1:12" x14ac:dyDescent="0.25">
      <c r="A208" s="2" t="str">
        <f t="shared" si="23"/>
        <v>WAGeneral ServiceAncillary DLC WHPer kW Annual Incentive</v>
      </c>
      <c r="B208" t="s">
        <v>151</v>
      </c>
      <c r="C208" t="s">
        <v>232</v>
      </c>
      <c r="D208" t="s">
        <v>379</v>
      </c>
      <c r="E208" t="s">
        <v>37</v>
      </c>
      <c r="F208" t="s">
        <v>93</v>
      </c>
      <c r="G208" s="32">
        <f t="shared" ca="1" si="19"/>
        <v>0</v>
      </c>
      <c r="H208" s="33">
        <f t="shared" ca="1" si="20"/>
        <v>0</v>
      </c>
      <c r="I208" s="38"/>
      <c r="J208" s="39"/>
      <c r="K208" s="20" t="str">
        <f t="shared" si="21"/>
        <v>General ServicePer kW Annual Incentive</v>
      </c>
      <c r="L208" s="20" t="str">
        <f t="shared" si="22"/>
        <v>Market PotentialWA</v>
      </c>
    </row>
    <row r="209" spans="1:12" x14ac:dyDescent="0.25">
      <c r="A209" s="2" t="str">
        <f t="shared" si="23"/>
        <v>WAGeneral ServiceAncillary DLC WHProgram Development Cost</v>
      </c>
      <c r="B209" t="s">
        <v>151</v>
      </c>
      <c r="C209" t="s">
        <v>232</v>
      </c>
      <c r="D209" t="s">
        <v>379</v>
      </c>
      <c r="E209" t="s">
        <v>40</v>
      </c>
      <c r="F209" t="s">
        <v>41</v>
      </c>
      <c r="G209" s="32">
        <f t="shared" ca="1" si="19"/>
        <v>0</v>
      </c>
      <c r="H209" s="33" t="str">
        <f t="shared" ca="1" si="20"/>
        <v>No startup costs; Framework already exists for current programs</v>
      </c>
      <c r="I209" s="38"/>
      <c r="J209" s="39"/>
      <c r="K209" s="20" t="str">
        <f t="shared" si="21"/>
        <v>General ServiceProgram Development Cost</v>
      </c>
      <c r="L209" s="20" t="str">
        <f t="shared" si="22"/>
        <v>Market PotentialWA</v>
      </c>
    </row>
    <row r="210" spans="1:12" x14ac:dyDescent="0.25">
      <c r="A210" s="2" t="str">
        <f t="shared" si="23"/>
        <v>WAGeneral ServiceAncillary DLC WHProgram Life</v>
      </c>
      <c r="B210" t="s">
        <v>151</v>
      </c>
      <c r="C210" t="s">
        <v>232</v>
      </c>
      <c r="D210" t="s">
        <v>379</v>
      </c>
      <c r="E210" t="s">
        <v>42</v>
      </c>
      <c r="F210" t="s">
        <v>43</v>
      </c>
      <c r="G210" s="397">
        <f t="shared" ca="1" si="19"/>
        <v>0</v>
      </c>
      <c r="H210" s="33">
        <f t="shared" ca="1" si="20"/>
        <v>0</v>
      </c>
      <c r="I210" s="38"/>
      <c r="J210" s="39"/>
      <c r="K210" s="20" t="str">
        <f t="shared" si="21"/>
        <v>General ServiceProgram Life</v>
      </c>
      <c r="L210" s="20" t="str">
        <f t="shared" si="22"/>
        <v>Market PotentialWA</v>
      </c>
    </row>
    <row r="211" spans="1:12" x14ac:dyDescent="0.25">
      <c r="A211" s="2" t="str">
        <f t="shared" si="23"/>
        <v>WAGeneral ServiceAncillary DLC WHProgram Start Year</v>
      </c>
      <c r="B211" t="s">
        <v>151</v>
      </c>
      <c r="C211" t="s">
        <v>232</v>
      </c>
      <c r="D211" t="s">
        <v>379</v>
      </c>
      <c r="E211" t="s">
        <v>44</v>
      </c>
      <c r="F211" t="s">
        <v>45</v>
      </c>
      <c r="G211" s="397">
        <f t="shared" ca="1" si="19"/>
        <v>0</v>
      </c>
      <c r="H211" s="33" t="str">
        <f t="shared" ca="1" si="20"/>
        <v>Existing programs in UT. Other states need 2 years to ramp up.</v>
      </c>
      <c r="I211" s="38"/>
      <c r="J211" s="39"/>
      <c r="K211" s="20" t="str">
        <f t="shared" si="21"/>
        <v>General ServiceProgram Start Year</v>
      </c>
      <c r="L211" s="20" t="str">
        <f t="shared" si="22"/>
        <v>Market PotentialWA</v>
      </c>
    </row>
    <row r="212" spans="1:12" x14ac:dyDescent="0.25">
      <c r="A212" s="2" t="str">
        <f t="shared" si="23"/>
        <v>WAResidentialPilot-CTA-2045 HPWHSummer DR Event Hours</v>
      </c>
      <c r="B212" t="s">
        <v>151</v>
      </c>
      <c r="C212" t="s">
        <v>13</v>
      </c>
      <c r="D212" t="s">
        <v>579</v>
      </c>
      <c r="E212" t="s">
        <v>24</v>
      </c>
      <c r="F212" t="s">
        <v>25</v>
      </c>
      <c r="G212" s="397">
        <f t="shared" ref="G212:G241" ca="1" si="24">IFERROR(INDEX(INDIRECT("'"&amp;D212&amp;"'!A1:T300"),MATCH(K212,INDIRECT("'"&amp;D212&amp;"'!A1:A300"),0),MATCH(L212,INDIRECT("'"&amp;D212&amp;"'!A1:T1"),0)),"")</f>
        <v>75</v>
      </c>
      <c r="H212" s="33" t="str">
        <f t="shared" ref="H212:H241" ca="1" si="25">IFERROR(INDEX(INDIRECT("'"&amp;D212&amp;"'!A1:T300"),MATCH(K212,INDIRECT("'"&amp;D212&amp;"'!A1:A300"),0),10),"")</f>
        <v>25 total events around 3 hrs ea.</v>
      </c>
      <c r="I212" s="38"/>
      <c r="J212" s="39"/>
      <c r="K212" s="20" t="str">
        <f t="shared" ref="K212:K236" si="26">C212&amp;E212</f>
        <v>ResidentialSummer DR Event Hours</v>
      </c>
      <c r="L212" s="20" t="str">
        <f t="shared" ref="L212:L236" si="27">$G$1&amp;B212</f>
        <v>Market PotentialWA</v>
      </c>
    </row>
    <row r="213" spans="1:12" x14ac:dyDescent="0.25">
      <c r="A213" s="2" t="str">
        <f t="shared" si="23"/>
        <v>WAResidentialPilot-CTA-2045 HPWHWinter DR Event Hours</v>
      </c>
      <c r="B213" t="s">
        <v>151</v>
      </c>
      <c r="C213" t="s">
        <v>13</v>
      </c>
      <c r="D213" t="s">
        <v>579</v>
      </c>
      <c r="E213" t="s">
        <v>26</v>
      </c>
      <c r="F213" t="s">
        <v>25</v>
      </c>
      <c r="G213" s="397">
        <f t="shared" ca="1" si="24"/>
        <v>75</v>
      </c>
      <c r="H213" s="33" t="str">
        <f t="shared" ca="1" si="25"/>
        <v>25 total events around 3 hrs ea.</v>
      </c>
      <c r="I213" s="38"/>
      <c r="J213" s="39"/>
      <c r="K213" s="20" t="str">
        <f t="shared" si="26"/>
        <v>ResidentialWinter DR Event Hours</v>
      </c>
      <c r="L213" s="20" t="str">
        <f t="shared" si="27"/>
        <v>Market PotentialWA</v>
      </c>
    </row>
    <row r="214" spans="1:12" x14ac:dyDescent="0.25">
      <c r="A214" s="2" t="str">
        <f t="shared" si="23"/>
        <v>WAResidentialPilot-CTA-2045 HPWHAnnual O&amp;M Cost</v>
      </c>
      <c r="B214" t="s">
        <v>151</v>
      </c>
      <c r="C214" t="s">
        <v>13</v>
      </c>
      <c r="D214" t="s">
        <v>579</v>
      </c>
      <c r="E214" t="s">
        <v>27</v>
      </c>
      <c r="F214" t="s">
        <v>5</v>
      </c>
      <c r="G214" s="32">
        <f t="shared" ca="1" si="24"/>
        <v>0</v>
      </c>
      <c r="H214" s="33">
        <f t="shared" ca="1" si="25"/>
        <v>0</v>
      </c>
      <c r="I214" s="38"/>
      <c r="J214" s="39"/>
      <c r="K214" s="20" t="str">
        <f t="shared" si="26"/>
        <v>ResidentialAnnual O&amp;M Cost</v>
      </c>
      <c r="L214" s="20" t="str">
        <f t="shared" si="27"/>
        <v>Market PotentialWA</v>
      </c>
    </row>
    <row r="215" spans="1:12" x14ac:dyDescent="0.25">
      <c r="A215" s="2" t="str">
        <f t="shared" si="23"/>
        <v>WAResidentialPilot-CTA-2045 HPWHAnnual O&amp;M Cost per MW</v>
      </c>
      <c r="B215" t="s">
        <v>151</v>
      </c>
      <c r="C215" t="s">
        <v>13</v>
      </c>
      <c r="D215" t="s">
        <v>579</v>
      </c>
      <c r="E215" t="s">
        <v>88</v>
      </c>
      <c r="F215" t="s">
        <v>94</v>
      </c>
      <c r="G215" s="32">
        <f t="shared" ca="1" si="24"/>
        <v>0</v>
      </c>
      <c r="H215" s="33">
        <f t="shared" ca="1" si="25"/>
        <v>0</v>
      </c>
      <c r="I215" s="38"/>
      <c r="J215" s="39"/>
      <c r="K215" s="20" t="str">
        <f t="shared" si="26"/>
        <v>ResidentialAnnual O&amp;M Cost per MW</v>
      </c>
      <c r="L215" s="20" t="str">
        <f t="shared" si="27"/>
        <v>Market PotentialWA</v>
      </c>
    </row>
    <row r="216" spans="1:12" x14ac:dyDescent="0.25">
      <c r="A216" s="2" t="str">
        <f t="shared" si="23"/>
        <v>WAResidentialPilot-CTA-2045 HPWHAnnual Program Administration Cost</v>
      </c>
      <c r="B216" t="s">
        <v>151</v>
      </c>
      <c r="C216" t="s">
        <v>13</v>
      </c>
      <c r="D216" t="s">
        <v>579</v>
      </c>
      <c r="E216" t="s">
        <v>4</v>
      </c>
      <c r="F216" t="s">
        <v>28</v>
      </c>
      <c r="G216" s="32">
        <f t="shared" ca="1" si="24"/>
        <v>9479.6328130476832</v>
      </c>
      <c r="H216" s="33" t="str">
        <f t="shared" ca="1" si="25"/>
        <v>Share of Cost as noted in table at right, Costs shared 50/50 between CTA-2045 programs</v>
      </c>
      <c r="I216" s="38"/>
      <c r="J216" s="39"/>
      <c r="K216" s="20" t="str">
        <f t="shared" si="26"/>
        <v>ResidentialAnnual Program Administration Cost</v>
      </c>
      <c r="L216" s="20" t="str">
        <f t="shared" si="27"/>
        <v>Market PotentialWA</v>
      </c>
    </row>
    <row r="217" spans="1:12" x14ac:dyDescent="0.25">
      <c r="A217" s="2" t="str">
        <f t="shared" si="23"/>
        <v>WAResidentialPilot-CTA-2045 HPWHCost of Equip + Install</v>
      </c>
      <c r="B217" t="s">
        <v>151</v>
      </c>
      <c r="C217" t="s">
        <v>13</v>
      </c>
      <c r="D217" t="s">
        <v>579</v>
      </c>
      <c r="E217" t="s">
        <v>29</v>
      </c>
      <c r="F217" t="s">
        <v>30</v>
      </c>
      <c r="G217" s="32">
        <f t="shared" ca="1" si="24"/>
        <v>170</v>
      </c>
      <c r="H217" s="33" t="str">
        <f t="shared" ca="1" si="25"/>
        <v>$150 for module and comms, 20% of customers will need help provisioning these (an additional $100 for these customers)- average customer will be $170</v>
      </c>
      <c r="I217" s="38"/>
      <c r="J217" s="39"/>
      <c r="K217" s="20" t="str">
        <f t="shared" si="26"/>
        <v>ResidentialCost of Equip + Install</v>
      </c>
      <c r="L217" s="20" t="str">
        <f t="shared" si="27"/>
        <v>Market PotentialWA</v>
      </c>
    </row>
    <row r="218" spans="1:12" x14ac:dyDescent="0.25">
      <c r="A218" s="2" t="str">
        <f t="shared" si="23"/>
        <v>WAResidentialPilot-CTA-2045 HPWHCost of Equip + Install (per kW basis)</v>
      </c>
      <c r="B218" t="s">
        <v>151</v>
      </c>
      <c r="C218" t="s">
        <v>13</v>
      </c>
      <c r="D218" t="s">
        <v>579</v>
      </c>
      <c r="E218" t="s">
        <v>90</v>
      </c>
      <c r="F218" t="s">
        <v>92</v>
      </c>
      <c r="G218" s="32">
        <f t="shared" ca="1" si="24"/>
        <v>0</v>
      </c>
      <c r="H218" s="33">
        <f t="shared" ca="1" si="25"/>
        <v>0</v>
      </c>
      <c r="I218" s="38"/>
      <c r="J218" s="39"/>
      <c r="K218" s="20" t="str">
        <f t="shared" si="26"/>
        <v>ResidentialCost of Equip + Install (per kW basis)</v>
      </c>
      <c r="L218" s="20" t="str">
        <f t="shared" si="27"/>
        <v>Market PotentialWA</v>
      </c>
    </row>
    <row r="219" spans="1:12" x14ac:dyDescent="0.25">
      <c r="A219" s="2" t="str">
        <f t="shared" si="23"/>
        <v>WAResidentialPilot-CTA-2045 HPWHDe-rate</v>
      </c>
      <c r="B219" t="s">
        <v>151</v>
      </c>
      <c r="C219" t="s">
        <v>13</v>
      </c>
      <c r="D219" t="s">
        <v>579</v>
      </c>
      <c r="E219" t="s">
        <v>31</v>
      </c>
      <c r="F219" t="s">
        <v>32</v>
      </c>
      <c r="G219" s="25">
        <f t="shared" ca="1" si="24"/>
        <v>1</v>
      </c>
      <c r="H219" s="33">
        <f t="shared" ca="1" si="25"/>
        <v>0</v>
      </c>
      <c r="I219" s="38"/>
      <c r="J219" s="39"/>
      <c r="K219" s="20" t="str">
        <f t="shared" si="26"/>
        <v>ResidentialDe-rate</v>
      </c>
      <c r="L219" s="20" t="str">
        <f t="shared" si="27"/>
        <v>Market PotentialWA</v>
      </c>
    </row>
    <row r="220" spans="1:12" x14ac:dyDescent="0.25">
      <c r="A220" s="2" t="str">
        <f t="shared" si="23"/>
        <v>WAResidentialPilot-CTA-2045 HPWHNet to Gross Ratio (free ridership)</v>
      </c>
      <c r="B220" t="s">
        <v>151</v>
      </c>
      <c r="C220" t="s">
        <v>13</v>
      </c>
      <c r="D220" t="s">
        <v>579</v>
      </c>
      <c r="E220" t="s">
        <v>33</v>
      </c>
      <c r="F220" t="s">
        <v>34</v>
      </c>
      <c r="G220" s="25">
        <f t="shared" ca="1" si="24"/>
        <v>1</v>
      </c>
      <c r="H220" s="33">
        <f t="shared" ca="1" si="25"/>
        <v>0</v>
      </c>
      <c r="I220" s="38"/>
      <c r="J220" s="39"/>
      <c r="K220" s="20" t="str">
        <f t="shared" si="26"/>
        <v>ResidentialNet to Gross Ratio (free ridership)</v>
      </c>
      <c r="L220" s="20" t="str">
        <f t="shared" si="27"/>
        <v>Market PotentialWA</v>
      </c>
    </row>
    <row r="221" spans="1:12" x14ac:dyDescent="0.25">
      <c r="A221" s="2" t="str">
        <f t="shared" si="23"/>
        <v>WAResidentialPilot-CTA-2045 HPWHPer Customer Annual Marketing/Recruitment Cost</v>
      </c>
      <c r="B221" t="s">
        <v>151</v>
      </c>
      <c r="C221" t="s">
        <v>13</v>
      </c>
      <c r="D221" t="s">
        <v>579</v>
      </c>
      <c r="E221" t="s">
        <v>35</v>
      </c>
      <c r="F221" t="s">
        <v>36</v>
      </c>
      <c r="G221" s="32">
        <f t="shared" ca="1" si="24"/>
        <v>60</v>
      </c>
      <c r="H221" s="33" t="str">
        <f t="shared" ca="1" si="25"/>
        <v>Same as Smart Thermostats</v>
      </c>
      <c r="I221" s="38"/>
      <c r="J221" s="39"/>
      <c r="K221" s="20" t="str">
        <f t="shared" si="26"/>
        <v>ResidentialPer Customer Annual Marketing/Recruitment Cost</v>
      </c>
      <c r="L221" s="20" t="str">
        <f t="shared" si="27"/>
        <v>Market PotentialWA</v>
      </c>
    </row>
    <row r="222" spans="1:12" x14ac:dyDescent="0.25">
      <c r="A222" s="2" t="str">
        <f t="shared" si="23"/>
        <v>WAResidentialPilot-CTA-2045 HPWHPer Participant Annual Incentive</v>
      </c>
      <c r="B222" t="s">
        <v>151</v>
      </c>
      <c r="C222" t="s">
        <v>13</v>
      </c>
      <c r="D222" t="s">
        <v>579</v>
      </c>
      <c r="E222" t="s">
        <v>39</v>
      </c>
      <c r="F222" t="s">
        <v>5</v>
      </c>
      <c r="G222" s="32">
        <f t="shared" ca="1" si="24"/>
        <v>24</v>
      </c>
      <c r="H222" s="33" t="str">
        <f t="shared" ca="1" si="25"/>
        <v>Assume $2/month year round</v>
      </c>
      <c r="I222" s="38"/>
      <c r="J222" s="39"/>
      <c r="K222" s="20" t="str">
        <f t="shared" si="26"/>
        <v>ResidentialPer Participant Annual Incentive</v>
      </c>
      <c r="L222" s="20" t="str">
        <f t="shared" si="27"/>
        <v>Market PotentialWA</v>
      </c>
    </row>
    <row r="223" spans="1:12" x14ac:dyDescent="0.25">
      <c r="A223" s="2" t="str">
        <f t="shared" si="23"/>
        <v>WAResidentialPilot-CTA-2045 HPWHPer kW Annual Incentive</v>
      </c>
      <c r="B223" t="s">
        <v>151</v>
      </c>
      <c r="C223" t="s">
        <v>13</v>
      </c>
      <c r="D223" t="s">
        <v>579</v>
      </c>
      <c r="E223" t="s">
        <v>37</v>
      </c>
      <c r="F223" t="s">
        <v>93</v>
      </c>
      <c r="G223" s="32">
        <f t="shared" ca="1" si="24"/>
        <v>0</v>
      </c>
      <c r="H223" s="33">
        <f t="shared" ca="1" si="25"/>
        <v>0</v>
      </c>
      <c r="I223" s="38"/>
      <c r="J223" s="39"/>
      <c r="K223" s="20" t="str">
        <f t="shared" si="26"/>
        <v>ResidentialPer kW Annual Incentive</v>
      </c>
      <c r="L223" s="20" t="str">
        <f t="shared" si="27"/>
        <v>Market PotentialWA</v>
      </c>
    </row>
    <row r="224" spans="1:12" x14ac:dyDescent="0.25">
      <c r="A224" s="2" t="str">
        <f t="shared" si="23"/>
        <v>WAResidentialPilot-CTA-2045 HPWHProgram Development Cost</v>
      </c>
      <c r="B224" t="s">
        <v>151</v>
      </c>
      <c r="C224" t="s">
        <v>13</v>
      </c>
      <c r="D224" t="s">
        <v>579</v>
      </c>
      <c r="E224" t="s">
        <v>40</v>
      </c>
      <c r="F224" t="s">
        <v>41</v>
      </c>
      <c r="G224" s="32">
        <f t="shared" ca="1" si="24"/>
        <v>7899.6940108730696</v>
      </c>
      <c r="H224" s="33" t="str">
        <f t="shared" ca="1" si="25"/>
        <v>Share of Cost as noted in table at right, Costs shared 50/50 between CTA-2045 programs</v>
      </c>
      <c r="I224" s="38"/>
      <c r="J224" s="39"/>
      <c r="K224" s="20" t="str">
        <f t="shared" si="26"/>
        <v>ResidentialProgram Development Cost</v>
      </c>
      <c r="L224" s="20" t="str">
        <f t="shared" si="27"/>
        <v>Market PotentialWA</v>
      </c>
    </row>
    <row r="225" spans="1:12" x14ac:dyDescent="0.25">
      <c r="A225" s="2" t="str">
        <f t="shared" si="23"/>
        <v>WAResidentialPilot-CTA-2045 HPWHProgram Life</v>
      </c>
      <c r="B225" t="s">
        <v>151</v>
      </c>
      <c r="C225" t="s">
        <v>13</v>
      </c>
      <c r="D225" t="s">
        <v>579</v>
      </c>
      <c r="E225" t="s">
        <v>42</v>
      </c>
      <c r="F225" t="s">
        <v>43</v>
      </c>
      <c r="G225" s="397">
        <f t="shared" ca="1" si="24"/>
        <v>8</v>
      </c>
      <c r="H225" s="33">
        <f t="shared" ca="1" si="25"/>
        <v>0</v>
      </c>
      <c r="I225" s="38"/>
      <c r="J225" s="39"/>
      <c r="K225" s="20" t="str">
        <f t="shared" si="26"/>
        <v>ResidentialProgram Life</v>
      </c>
      <c r="L225" s="20" t="str">
        <f t="shared" si="27"/>
        <v>Market PotentialWA</v>
      </c>
    </row>
    <row r="226" spans="1:12" x14ac:dyDescent="0.25">
      <c r="A226" s="2" t="str">
        <f t="shared" si="23"/>
        <v>WAResidentialPilot-CTA-2045 HPWHProgram Start Year</v>
      </c>
      <c r="B226" t="s">
        <v>151</v>
      </c>
      <c r="C226" t="s">
        <v>13</v>
      </c>
      <c r="D226" t="s">
        <v>579</v>
      </c>
      <c r="E226" t="s">
        <v>44</v>
      </c>
      <c r="F226" t="s">
        <v>45</v>
      </c>
      <c r="G226" s="397">
        <f t="shared" ca="1" si="24"/>
        <v>2024</v>
      </c>
      <c r="H226" s="33">
        <f t="shared" ca="1" si="25"/>
        <v>0</v>
      </c>
      <c r="I226" s="38"/>
      <c r="J226" s="39"/>
      <c r="K226" s="20" t="str">
        <f t="shared" si="26"/>
        <v>ResidentialProgram Start Year</v>
      </c>
      <c r="L226" s="20" t="str">
        <f t="shared" si="27"/>
        <v>Market PotentialWA</v>
      </c>
    </row>
    <row r="227" spans="1:12" x14ac:dyDescent="0.25">
      <c r="A227" s="2" t="str">
        <f t="shared" si="23"/>
        <v>WAGeneral ServicePilot-CTA-2045 HPWHSummer DR Event Hours</v>
      </c>
      <c r="B227" t="s">
        <v>151</v>
      </c>
      <c r="C227" t="s">
        <v>232</v>
      </c>
      <c r="D227" t="s">
        <v>579</v>
      </c>
      <c r="E227" t="s">
        <v>24</v>
      </c>
      <c r="F227" t="s">
        <v>25</v>
      </c>
      <c r="G227" s="397">
        <f t="shared" ca="1" si="24"/>
        <v>75</v>
      </c>
      <c r="H227" s="33" t="str">
        <f t="shared" ca="1" si="25"/>
        <v>25 total events around 3 hrs ea.</v>
      </c>
      <c r="I227" s="38"/>
      <c r="J227" s="39"/>
      <c r="K227" s="20" t="str">
        <f t="shared" si="26"/>
        <v>General ServiceSummer DR Event Hours</v>
      </c>
      <c r="L227" s="20" t="str">
        <f t="shared" si="27"/>
        <v>Market PotentialWA</v>
      </c>
    </row>
    <row r="228" spans="1:12" x14ac:dyDescent="0.25">
      <c r="A228" s="2" t="str">
        <f t="shared" si="23"/>
        <v>WAGeneral ServicePilot-CTA-2045 HPWHWinter DR Event Hours</v>
      </c>
      <c r="B228" t="s">
        <v>151</v>
      </c>
      <c r="C228" t="s">
        <v>232</v>
      </c>
      <c r="D228" t="s">
        <v>579</v>
      </c>
      <c r="E228" t="s">
        <v>26</v>
      </c>
      <c r="F228" t="s">
        <v>25</v>
      </c>
      <c r="G228" s="397">
        <f t="shared" ca="1" si="24"/>
        <v>75</v>
      </c>
      <c r="H228" s="33" t="str">
        <f t="shared" ca="1" si="25"/>
        <v>25 total events around 3 hrs ea.</v>
      </c>
      <c r="I228" s="38"/>
      <c r="J228" s="39"/>
      <c r="K228" s="20" t="str">
        <f t="shared" si="26"/>
        <v>General ServiceWinter DR Event Hours</v>
      </c>
      <c r="L228" s="20" t="str">
        <f t="shared" si="27"/>
        <v>Market PotentialWA</v>
      </c>
    </row>
    <row r="229" spans="1:12" x14ac:dyDescent="0.25">
      <c r="A229" s="2" t="str">
        <f t="shared" si="23"/>
        <v>WAGeneral ServicePilot-CTA-2045 HPWHAnnual O&amp;M Cost</v>
      </c>
      <c r="B229" t="s">
        <v>151</v>
      </c>
      <c r="C229" t="s">
        <v>232</v>
      </c>
      <c r="D229" t="s">
        <v>579</v>
      </c>
      <c r="E229" t="s">
        <v>27</v>
      </c>
      <c r="F229" t="s">
        <v>5</v>
      </c>
      <c r="G229" s="32">
        <f t="shared" ca="1" si="24"/>
        <v>0</v>
      </c>
      <c r="H229" s="33">
        <f t="shared" ca="1" si="25"/>
        <v>0</v>
      </c>
      <c r="I229" s="38"/>
      <c r="J229" s="39"/>
      <c r="K229" s="20" t="str">
        <f t="shared" si="26"/>
        <v>General ServiceAnnual O&amp;M Cost</v>
      </c>
      <c r="L229" s="20" t="str">
        <f t="shared" si="27"/>
        <v>Market PotentialWA</v>
      </c>
    </row>
    <row r="230" spans="1:12" x14ac:dyDescent="0.25">
      <c r="A230" s="2" t="str">
        <f t="shared" si="23"/>
        <v>WAGeneral ServicePilot-CTA-2045 HPWHAnnual O&amp;M Cost per MW</v>
      </c>
      <c r="B230" t="s">
        <v>151</v>
      </c>
      <c r="C230" t="s">
        <v>232</v>
      </c>
      <c r="D230" t="s">
        <v>579</v>
      </c>
      <c r="E230" t="s">
        <v>88</v>
      </c>
      <c r="F230" t="s">
        <v>94</v>
      </c>
      <c r="G230" s="32">
        <f t="shared" ca="1" si="24"/>
        <v>0</v>
      </c>
      <c r="H230" s="33">
        <f t="shared" ca="1" si="25"/>
        <v>0</v>
      </c>
      <c r="I230" s="38"/>
      <c r="J230" s="39"/>
      <c r="K230" s="20" t="str">
        <f t="shared" si="26"/>
        <v>General ServiceAnnual O&amp;M Cost per MW</v>
      </c>
      <c r="L230" s="20" t="str">
        <f t="shared" si="27"/>
        <v>Market PotentialWA</v>
      </c>
    </row>
    <row r="231" spans="1:12" x14ac:dyDescent="0.25">
      <c r="A231" s="2" t="str">
        <f t="shared" si="23"/>
        <v>WAGeneral ServicePilot-CTA-2045 HPWHAnnual Program Administration Cost</v>
      </c>
      <c r="B231" t="s">
        <v>151</v>
      </c>
      <c r="C231" t="s">
        <v>232</v>
      </c>
      <c r="D231" t="s">
        <v>579</v>
      </c>
      <c r="E231" t="s">
        <v>4</v>
      </c>
      <c r="F231" t="s">
        <v>28</v>
      </c>
      <c r="G231" s="32">
        <f t="shared" ca="1" si="24"/>
        <v>35520.367186952317</v>
      </c>
      <c r="H231" s="33" t="str">
        <f t="shared" ca="1" si="25"/>
        <v>Share of Cost as noted in table at right, Costs shared 50/50 between CTA-2045 programs</v>
      </c>
      <c r="I231" s="38"/>
      <c r="J231" s="39"/>
      <c r="K231" s="20" t="str">
        <f t="shared" si="26"/>
        <v>General ServiceAnnual Program Administration Cost</v>
      </c>
      <c r="L231" s="20" t="str">
        <f t="shared" si="27"/>
        <v>Market PotentialWA</v>
      </c>
    </row>
    <row r="232" spans="1:12" x14ac:dyDescent="0.25">
      <c r="A232" s="2" t="str">
        <f t="shared" si="23"/>
        <v>WAGeneral ServicePilot-CTA-2045 HPWHCost of Equip + Install</v>
      </c>
      <c r="B232" t="s">
        <v>151</v>
      </c>
      <c r="C232" t="s">
        <v>232</v>
      </c>
      <c r="D232" t="s">
        <v>579</v>
      </c>
      <c r="E232" t="s">
        <v>29</v>
      </c>
      <c r="F232" t="s">
        <v>30</v>
      </c>
      <c r="G232" s="32">
        <f t="shared" ca="1" si="24"/>
        <v>170</v>
      </c>
      <c r="H232" s="33" t="str">
        <f t="shared" ca="1" si="25"/>
        <v>$150 for module and comms, 20% of customers will need help provisioning these (an additional $100 install cost for these customers)- average customer will be $170</v>
      </c>
      <c r="I232" s="38"/>
      <c r="J232" s="39"/>
      <c r="K232" s="20" t="str">
        <f t="shared" si="26"/>
        <v>General ServiceCost of Equip + Install</v>
      </c>
      <c r="L232" s="20" t="str">
        <f t="shared" si="27"/>
        <v>Market PotentialWA</v>
      </c>
    </row>
    <row r="233" spans="1:12" x14ac:dyDescent="0.25">
      <c r="A233" s="2" t="str">
        <f t="shared" si="23"/>
        <v>WAGeneral ServicePilot-CTA-2045 HPWHCost of Equip + Install (per kW basis)</v>
      </c>
      <c r="B233" t="s">
        <v>151</v>
      </c>
      <c r="C233" t="s">
        <v>232</v>
      </c>
      <c r="D233" t="s">
        <v>579</v>
      </c>
      <c r="E233" t="s">
        <v>90</v>
      </c>
      <c r="F233" t="s">
        <v>92</v>
      </c>
      <c r="G233" s="32">
        <f t="shared" ca="1" si="24"/>
        <v>0</v>
      </c>
      <c r="H233" s="33">
        <f t="shared" ca="1" si="25"/>
        <v>0</v>
      </c>
      <c r="I233" s="38"/>
      <c r="J233" s="39"/>
      <c r="K233" s="20" t="str">
        <f t="shared" si="26"/>
        <v>General ServiceCost of Equip + Install (per kW basis)</v>
      </c>
      <c r="L233" s="20" t="str">
        <f t="shared" si="27"/>
        <v>Market PotentialWA</v>
      </c>
    </row>
    <row r="234" spans="1:12" x14ac:dyDescent="0.25">
      <c r="A234" s="2" t="str">
        <f t="shared" si="23"/>
        <v>WAGeneral ServicePilot-CTA-2045 HPWHDe-rate</v>
      </c>
      <c r="B234" t="s">
        <v>151</v>
      </c>
      <c r="C234" t="s">
        <v>232</v>
      </c>
      <c r="D234" t="s">
        <v>579</v>
      </c>
      <c r="E234" t="s">
        <v>31</v>
      </c>
      <c r="F234" t="s">
        <v>32</v>
      </c>
      <c r="G234" s="25">
        <f t="shared" ca="1" si="24"/>
        <v>1</v>
      </c>
      <c r="H234" s="33">
        <f t="shared" ca="1" si="25"/>
        <v>0</v>
      </c>
      <c r="I234" s="38"/>
      <c r="J234" s="39"/>
      <c r="K234" s="20" t="str">
        <f t="shared" si="26"/>
        <v>General ServiceDe-rate</v>
      </c>
      <c r="L234" s="20" t="str">
        <f t="shared" si="27"/>
        <v>Market PotentialWA</v>
      </c>
    </row>
    <row r="235" spans="1:12" x14ac:dyDescent="0.25">
      <c r="A235" s="2" t="str">
        <f t="shared" si="23"/>
        <v>WAGeneral ServicePilot-CTA-2045 HPWHNet to Gross Ratio (free ridership)</v>
      </c>
      <c r="B235" t="s">
        <v>151</v>
      </c>
      <c r="C235" t="s">
        <v>232</v>
      </c>
      <c r="D235" t="s">
        <v>579</v>
      </c>
      <c r="E235" t="s">
        <v>33</v>
      </c>
      <c r="F235" t="s">
        <v>34</v>
      </c>
      <c r="G235" s="25">
        <f t="shared" ca="1" si="24"/>
        <v>1</v>
      </c>
      <c r="H235" s="33">
        <f t="shared" ca="1" si="25"/>
        <v>0</v>
      </c>
      <c r="I235" s="38"/>
      <c r="J235" s="39"/>
      <c r="K235" s="20" t="str">
        <f t="shared" si="26"/>
        <v>General ServiceNet to Gross Ratio (free ridership)</v>
      </c>
      <c r="L235" s="20" t="str">
        <f t="shared" si="27"/>
        <v>Market PotentialWA</v>
      </c>
    </row>
    <row r="236" spans="1:12" x14ac:dyDescent="0.25">
      <c r="A236" s="2" t="str">
        <f t="shared" si="23"/>
        <v>WAGeneral ServicePilot-CTA-2045 HPWHPer Customer Annual Marketing/Recruitment Cost</v>
      </c>
      <c r="B236" t="s">
        <v>151</v>
      </c>
      <c r="C236" t="s">
        <v>232</v>
      </c>
      <c r="D236" t="s">
        <v>579</v>
      </c>
      <c r="E236" t="s">
        <v>35</v>
      </c>
      <c r="F236" t="s">
        <v>36</v>
      </c>
      <c r="G236" s="32">
        <f t="shared" ca="1" si="24"/>
        <v>75</v>
      </c>
      <c r="H236" s="33" t="str">
        <f t="shared" ca="1" si="25"/>
        <v>Same as Smart Thermostats</v>
      </c>
      <c r="I236" s="38"/>
      <c r="J236" s="39"/>
      <c r="K236" s="20" t="str">
        <f t="shared" si="26"/>
        <v>General ServicePer Customer Annual Marketing/Recruitment Cost</v>
      </c>
      <c r="L236" s="20" t="str">
        <f t="shared" si="27"/>
        <v>Market PotentialWA</v>
      </c>
    </row>
    <row r="237" spans="1:12" x14ac:dyDescent="0.25">
      <c r="A237" s="2" t="str">
        <f t="shared" si="23"/>
        <v>WAGeneral ServicePilot-CTA-2045 HPWHPer Participant Annual Incentive</v>
      </c>
      <c r="B237" t="s">
        <v>151</v>
      </c>
      <c r="C237" t="s">
        <v>232</v>
      </c>
      <c r="D237" t="s">
        <v>579</v>
      </c>
      <c r="E237" t="s">
        <v>39</v>
      </c>
      <c r="F237" t="s">
        <v>5</v>
      </c>
      <c r="G237" s="32">
        <f t="shared" ca="1" si="24"/>
        <v>24</v>
      </c>
      <c r="H237" s="33" t="str">
        <f t="shared" ca="1" si="25"/>
        <v>Assume $2/month year round</v>
      </c>
      <c r="I237" s="38"/>
      <c r="J237" s="39"/>
      <c r="K237" s="20" t="str">
        <f>C237&amp;E237</f>
        <v>General ServicePer Participant Annual Incentive</v>
      </c>
      <c r="L237" s="20" t="str">
        <f>$G$1&amp;B237</f>
        <v>Market PotentialWA</v>
      </c>
    </row>
    <row r="238" spans="1:12" x14ac:dyDescent="0.25">
      <c r="A238" s="2" t="str">
        <f t="shared" si="23"/>
        <v>WAGeneral ServicePilot-CTA-2045 HPWHPer kW Annual Incentive</v>
      </c>
      <c r="B238" t="s">
        <v>151</v>
      </c>
      <c r="C238" t="s">
        <v>232</v>
      </c>
      <c r="D238" t="s">
        <v>579</v>
      </c>
      <c r="E238" t="s">
        <v>37</v>
      </c>
      <c r="F238" t="s">
        <v>93</v>
      </c>
      <c r="G238" s="32">
        <f t="shared" ca="1" si="24"/>
        <v>0</v>
      </c>
      <c r="H238" s="33">
        <f t="shared" ca="1" si="25"/>
        <v>0</v>
      </c>
      <c r="I238" s="38"/>
      <c r="J238" s="39"/>
      <c r="K238" s="20" t="str">
        <f t="shared" ref="K238:K241" si="28">C238&amp;E238</f>
        <v>General ServicePer kW Annual Incentive</v>
      </c>
      <c r="L238" s="20" t="str">
        <f t="shared" ref="L238:L241" si="29">$G$1&amp;B238</f>
        <v>Market PotentialWA</v>
      </c>
    </row>
    <row r="239" spans="1:12" x14ac:dyDescent="0.25">
      <c r="A239" s="2" t="str">
        <f t="shared" si="23"/>
        <v>WAGeneral ServicePilot-CTA-2045 HPWHProgram Development Cost</v>
      </c>
      <c r="B239" t="s">
        <v>151</v>
      </c>
      <c r="C239" t="s">
        <v>232</v>
      </c>
      <c r="D239" t="s">
        <v>579</v>
      </c>
      <c r="E239" t="s">
        <v>40</v>
      </c>
      <c r="F239" t="s">
        <v>41</v>
      </c>
      <c r="G239" s="32">
        <f t="shared" ca="1" si="24"/>
        <v>29600.305989126929</v>
      </c>
      <c r="H239" s="33" t="str">
        <f t="shared" ca="1" si="25"/>
        <v>Share of Cost as noted in table at right, Costs shared 50/50 between CTA-2045 programs</v>
      </c>
      <c r="I239" s="38"/>
      <c r="J239" s="39"/>
      <c r="K239" s="20" t="str">
        <f t="shared" si="28"/>
        <v>General ServiceProgram Development Cost</v>
      </c>
      <c r="L239" s="20" t="str">
        <f t="shared" si="29"/>
        <v>Market PotentialWA</v>
      </c>
    </row>
    <row r="240" spans="1:12" x14ac:dyDescent="0.25">
      <c r="A240" s="2" t="str">
        <f t="shared" si="23"/>
        <v>WAGeneral ServicePilot-CTA-2045 HPWHProgram Life</v>
      </c>
      <c r="B240" t="s">
        <v>151</v>
      </c>
      <c r="C240" t="s">
        <v>232</v>
      </c>
      <c r="D240" t="s">
        <v>579</v>
      </c>
      <c r="E240" t="s">
        <v>42</v>
      </c>
      <c r="F240" t="s">
        <v>43</v>
      </c>
      <c r="G240" s="397">
        <f t="shared" ca="1" si="24"/>
        <v>8</v>
      </c>
      <c r="H240" s="33">
        <f t="shared" ca="1" si="25"/>
        <v>0</v>
      </c>
      <c r="I240" s="38"/>
      <c r="J240" s="39"/>
      <c r="K240" s="20" t="str">
        <f t="shared" si="28"/>
        <v>General ServiceProgram Life</v>
      </c>
      <c r="L240" s="20" t="str">
        <f t="shared" si="29"/>
        <v>Market PotentialWA</v>
      </c>
    </row>
    <row r="241" spans="1:12" x14ac:dyDescent="0.25">
      <c r="A241" s="2" t="str">
        <f t="shared" si="23"/>
        <v>WAGeneral ServicePilot-CTA-2045 HPWHProgram Start Year</v>
      </c>
      <c r="B241" t="s">
        <v>151</v>
      </c>
      <c r="C241" t="s">
        <v>232</v>
      </c>
      <c r="D241" t="s">
        <v>579</v>
      </c>
      <c r="E241" t="s">
        <v>44</v>
      </c>
      <c r="F241" t="s">
        <v>45</v>
      </c>
      <c r="G241" s="397">
        <f t="shared" ca="1" si="24"/>
        <v>2024</v>
      </c>
      <c r="H241" s="33">
        <f t="shared" ca="1" si="25"/>
        <v>0</v>
      </c>
      <c r="I241" s="38"/>
      <c r="J241" s="39"/>
      <c r="K241" s="20" t="str">
        <f t="shared" si="28"/>
        <v>General ServiceProgram Start Year</v>
      </c>
      <c r="L241" s="20" t="str">
        <f t="shared" si="29"/>
        <v>Market PotentialWA</v>
      </c>
    </row>
    <row r="242" spans="1:12" x14ac:dyDescent="0.25">
      <c r="A242" s="2" t="str">
        <f t="shared" si="23"/>
        <v>WAResidentialParent-CTA-2045 HPWHSummer DR Event Hours</v>
      </c>
      <c r="B242" t="s">
        <v>151</v>
      </c>
      <c r="C242" t="s">
        <v>13</v>
      </c>
      <c r="D242" t="s">
        <v>573</v>
      </c>
      <c r="E242" t="s">
        <v>24</v>
      </c>
      <c r="F242" t="s">
        <v>25</v>
      </c>
      <c r="G242" s="397">
        <f t="shared" ca="1" si="19"/>
        <v>210</v>
      </c>
      <c r="H242" s="33" t="str">
        <f t="shared" ca="1" si="20"/>
        <v>2024 Avista Update: 70 events each season, 3 hours each</v>
      </c>
      <c r="I242" s="38"/>
      <c r="J242" s="39"/>
      <c r="K242" s="20" t="str">
        <f t="shared" si="21"/>
        <v>ResidentialSummer DR Event Hours</v>
      </c>
      <c r="L242" s="20" t="str">
        <f t="shared" si="22"/>
        <v>Market PotentialWA</v>
      </c>
    </row>
    <row r="243" spans="1:12" x14ac:dyDescent="0.25">
      <c r="A243" s="2" t="str">
        <f t="shared" si="23"/>
        <v>WAResidentialParent-CTA-2045 HPWHWinter DR Event Hours</v>
      </c>
      <c r="B243" t="s">
        <v>151</v>
      </c>
      <c r="C243" t="s">
        <v>13</v>
      </c>
      <c r="D243" t="s">
        <v>573</v>
      </c>
      <c r="E243" t="s">
        <v>26</v>
      </c>
      <c r="F243" t="s">
        <v>25</v>
      </c>
      <c r="G243" s="397">
        <f t="shared" ca="1" si="19"/>
        <v>210</v>
      </c>
      <c r="H243" s="33" t="str">
        <f t="shared" ca="1" si="20"/>
        <v>2024 Avista Update: 70 events each season, 3 hours each</v>
      </c>
      <c r="I243" s="38"/>
      <c r="J243" s="39"/>
      <c r="K243" s="20" t="str">
        <f t="shared" si="21"/>
        <v>ResidentialWinter DR Event Hours</v>
      </c>
      <c r="L243" s="20" t="str">
        <f t="shared" si="22"/>
        <v>Market PotentialWA</v>
      </c>
    </row>
    <row r="244" spans="1:12" x14ac:dyDescent="0.25">
      <c r="A244" s="2" t="str">
        <f t="shared" si="23"/>
        <v>WAResidentialParent-CTA-2045 HPWHAnnual O&amp;M Cost</v>
      </c>
      <c r="B244" t="s">
        <v>151</v>
      </c>
      <c r="C244" t="s">
        <v>13</v>
      </c>
      <c r="D244" t="s">
        <v>573</v>
      </c>
      <c r="E244" t="s">
        <v>27</v>
      </c>
      <c r="F244" t="s">
        <v>5</v>
      </c>
      <c r="G244" s="32">
        <f t="shared" ca="1" si="19"/>
        <v>0</v>
      </c>
      <c r="H244" s="33">
        <f t="shared" ca="1" si="20"/>
        <v>0</v>
      </c>
      <c r="I244" s="38"/>
      <c r="J244" s="39"/>
      <c r="K244" s="20" t="str">
        <f t="shared" si="21"/>
        <v>ResidentialAnnual O&amp;M Cost</v>
      </c>
      <c r="L244" s="20" t="str">
        <f t="shared" si="22"/>
        <v>Market PotentialWA</v>
      </c>
    </row>
    <row r="245" spans="1:12" x14ac:dyDescent="0.25">
      <c r="A245" s="2" t="str">
        <f t="shared" si="23"/>
        <v>WAResidentialParent-CTA-2045 HPWHAnnual O&amp;M Cost per MW</v>
      </c>
      <c r="B245" t="s">
        <v>151</v>
      </c>
      <c r="C245" t="s">
        <v>13</v>
      </c>
      <c r="D245" t="s">
        <v>573</v>
      </c>
      <c r="E245" t="s">
        <v>88</v>
      </c>
      <c r="F245" t="s">
        <v>94</v>
      </c>
      <c r="G245" s="32">
        <f t="shared" ca="1" si="19"/>
        <v>0</v>
      </c>
      <c r="H245" s="33">
        <f t="shared" ca="1" si="20"/>
        <v>0</v>
      </c>
      <c r="I245" s="38"/>
      <c r="J245" s="39"/>
      <c r="K245" s="20" t="str">
        <f t="shared" si="21"/>
        <v>ResidentialAnnual O&amp;M Cost per MW</v>
      </c>
      <c r="L245" s="20" t="str">
        <f t="shared" si="22"/>
        <v>Market PotentialWA</v>
      </c>
    </row>
    <row r="246" spans="1:12" x14ac:dyDescent="0.25">
      <c r="A246" s="2" t="str">
        <f t="shared" si="23"/>
        <v>WAResidentialParent-CTA-2045 HPWHAnnual Program Administration Cost</v>
      </c>
      <c r="B246" t="s">
        <v>151</v>
      </c>
      <c r="C246" t="s">
        <v>13</v>
      </c>
      <c r="D246" t="s">
        <v>573</v>
      </c>
      <c r="E246" t="s">
        <v>4</v>
      </c>
      <c r="F246" t="s">
        <v>28</v>
      </c>
      <c r="G246" s="32">
        <f t="shared" ca="1" si="19"/>
        <v>9479.6328130476832</v>
      </c>
      <c r="H246" s="33" t="str">
        <f t="shared" ca="1" si="20"/>
        <v>Share of Cost as noted in table at right, Costs shared 50/50 between CTA-2045 programs</v>
      </c>
      <c r="I246" s="38"/>
      <c r="J246" s="39"/>
      <c r="K246" s="20" t="str">
        <f t="shared" si="21"/>
        <v>ResidentialAnnual Program Administration Cost</v>
      </c>
      <c r="L246" s="20" t="str">
        <f t="shared" si="22"/>
        <v>Market PotentialWA</v>
      </c>
    </row>
    <row r="247" spans="1:12" x14ac:dyDescent="0.25">
      <c r="A247" s="2" t="str">
        <f t="shared" si="23"/>
        <v>WAResidentialParent-CTA-2045 HPWHCost of Equip + Install</v>
      </c>
      <c r="B247" t="s">
        <v>151</v>
      </c>
      <c r="C247" t="s">
        <v>13</v>
      </c>
      <c r="D247" t="s">
        <v>573</v>
      </c>
      <c r="E247" t="s">
        <v>29</v>
      </c>
      <c r="F247" t="s">
        <v>30</v>
      </c>
      <c r="G247" s="32">
        <f t="shared" ca="1" si="19"/>
        <v>170</v>
      </c>
      <c r="H247" s="33" t="str">
        <f t="shared" ca="1" si="20"/>
        <v>$150 for module and comms, 20% of customers will need help provisioning these (an additional $100 for these customers)- average customer will be $170</v>
      </c>
      <c r="I247" s="38"/>
      <c r="J247" s="39"/>
      <c r="K247" s="20" t="str">
        <f t="shared" si="21"/>
        <v>ResidentialCost of Equip + Install</v>
      </c>
      <c r="L247" s="20" t="str">
        <f t="shared" si="22"/>
        <v>Market PotentialWA</v>
      </c>
    </row>
    <row r="248" spans="1:12" x14ac:dyDescent="0.25">
      <c r="A248" s="2" t="str">
        <f t="shared" si="23"/>
        <v>WAResidentialParent-CTA-2045 HPWHCost of Equip + Install (per kW basis)</v>
      </c>
      <c r="B248" t="s">
        <v>151</v>
      </c>
      <c r="C248" t="s">
        <v>13</v>
      </c>
      <c r="D248" t="s">
        <v>573</v>
      </c>
      <c r="E248" t="s">
        <v>90</v>
      </c>
      <c r="F248" t="s">
        <v>92</v>
      </c>
      <c r="G248" s="32">
        <f t="shared" ca="1" si="19"/>
        <v>0</v>
      </c>
      <c r="H248" s="33">
        <f t="shared" ca="1" si="20"/>
        <v>0</v>
      </c>
      <c r="I248" s="38"/>
      <c r="J248" s="39"/>
      <c r="K248" s="20" t="str">
        <f t="shared" si="21"/>
        <v>ResidentialCost of Equip + Install (per kW basis)</v>
      </c>
      <c r="L248" s="20" t="str">
        <f t="shared" si="22"/>
        <v>Market PotentialWA</v>
      </c>
    </row>
    <row r="249" spans="1:12" x14ac:dyDescent="0.25">
      <c r="A249" s="2" t="str">
        <f t="shared" si="23"/>
        <v>WAResidentialParent-CTA-2045 HPWHDe-rate</v>
      </c>
      <c r="B249" t="s">
        <v>151</v>
      </c>
      <c r="C249" t="s">
        <v>13</v>
      </c>
      <c r="D249" t="s">
        <v>573</v>
      </c>
      <c r="E249" t="s">
        <v>31</v>
      </c>
      <c r="F249" t="s">
        <v>32</v>
      </c>
      <c r="G249" s="25">
        <f t="shared" ca="1" si="19"/>
        <v>1</v>
      </c>
      <c r="H249" s="33">
        <f t="shared" ca="1" si="20"/>
        <v>0</v>
      </c>
      <c r="I249" s="38"/>
      <c r="J249" s="39"/>
      <c r="K249" s="20" t="str">
        <f t="shared" si="21"/>
        <v>ResidentialDe-rate</v>
      </c>
      <c r="L249" s="20" t="str">
        <f t="shared" si="22"/>
        <v>Market PotentialWA</v>
      </c>
    </row>
    <row r="250" spans="1:12" x14ac:dyDescent="0.25">
      <c r="A250" s="2" t="str">
        <f t="shared" si="23"/>
        <v>WAResidentialParent-CTA-2045 HPWHNet to Gross Ratio (free ridership)</v>
      </c>
      <c r="B250" t="s">
        <v>151</v>
      </c>
      <c r="C250" t="s">
        <v>13</v>
      </c>
      <c r="D250" t="s">
        <v>573</v>
      </c>
      <c r="E250" t="s">
        <v>33</v>
      </c>
      <c r="F250" t="s">
        <v>34</v>
      </c>
      <c r="G250" s="25">
        <f t="shared" ca="1" si="19"/>
        <v>1</v>
      </c>
      <c r="H250" s="33">
        <f t="shared" ca="1" si="20"/>
        <v>0</v>
      </c>
      <c r="I250" s="38"/>
      <c r="J250" s="39"/>
      <c r="K250" s="20" t="str">
        <f t="shared" si="21"/>
        <v>ResidentialNet to Gross Ratio (free ridership)</v>
      </c>
      <c r="L250" s="20" t="str">
        <f t="shared" si="22"/>
        <v>Market PotentialWA</v>
      </c>
    </row>
    <row r="251" spans="1:12" x14ac:dyDescent="0.25">
      <c r="A251" s="2" t="str">
        <f t="shared" si="23"/>
        <v>WAResidentialParent-CTA-2045 HPWHPer Customer Annual Marketing/Recruitment Cost</v>
      </c>
      <c r="B251" t="s">
        <v>151</v>
      </c>
      <c r="C251" t="s">
        <v>13</v>
      </c>
      <c r="D251" t="s">
        <v>573</v>
      </c>
      <c r="E251" t="s">
        <v>35</v>
      </c>
      <c r="F251" t="s">
        <v>36</v>
      </c>
      <c r="G251" s="32">
        <f t="shared" ca="1" si="19"/>
        <v>60</v>
      </c>
      <c r="H251" s="33" t="str">
        <f t="shared" ca="1" si="20"/>
        <v>Same as Smart Thermostats</v>
      </c>
      <c r="I251" s="38"/>
      <c r="J251" s="39"/>
      <c r="K251" s="20" t="str">
        <f t="shared" si="21"/>
        <v>ResidentialPer Customer Annual Marketing/Recruitment Cost</v>
      </c>
      <c r="L251" s="20" t="str">
        <f t="shared" si="22"/>
        <v>Market PotentialWA</v>
      </c>
    </row>
    <row r="252" spans="1:12" x14ac:dyDescent="0.25">
      <c r="A252" s="2" t="str">
        <f t="shared" si="23"/>
        <v>WAResidentialParent-CTA-2045 HPWHPer Participant Annual Incentive</v>
      </c>
      <c r="B252" t="s">
        <v>151</v>
      </c>
      <c r="C252" t="s">
        <v>13</v>
      </c>
      <c r="D252" t="s">
        <v>573</v>
      </c>
      <c r="E252" t="s">
        <v>39</v>
      </c>
      <c r="F252" t="s">
        <v>5</v>
      </c>
      <c r="G252" s="32">
        <f t="shared" ref="G252:G378" ca="1" si="30">IFERROR(INDEX(INDIRECT("'"&amp;D252&amp;"'!A1:T300"),MATCH(K252,INDIRECT("'"&amp;D252&amp;"'!A1:A300"),0),MATCH(L252,INDIRECT("'"&amp;D252&amp;"'!A1:T1"),0)),"")</f>
        <v>24</v>
      </c>
      <c r="H252" s="33" t="str">
        <f t="shared" ref="H252:H378" ca="1" si="31">IFERROR(INDEX(INDIRECT("'"&amp;D252&amp;"'!A1:T300"),MATCH(K252,INDIRECT("'"&amp;D252&amp;"'!A1:A300"),0),10),"")</f>
        <v>Assume $2/month year round</v>
      </c>
      <c r="I252" s="38"/>
      <c r="J252" s="39"/>
      <c r="K252" s="20" t="str">
        <f t="shared" ref="K252:K378" si="32">C252&amp;E252</f>
        <v>ResidentialPer Participant Annual Incentive</v>
      </c>
      <c r="L252" s="20" t="str">
        <f t="shared" ref="L252:L378" si="33">$G$1&amp;B252</f>
        <v>Market PotentialWA</v>
      </c>
    </row>
    <row r="253" spans="1:12" x14ac:dyDescent="0.25">
      <c r="A253" s="2" t="str">
        <f t="shared" si="23"/>
        <v>WAResidentialParent-CTA-2045 HPWHPer kW Annual Incentive</v>
      </c>
      <c r="B253" t="s">
        <v>151</v>
      </c>
      <c r="C253" t="s">
        <v>13</v>
      </c>
      <c r="D253" t="s">
        <v>573</v>
      </c>
      <c r="E253" t="s">
        <v>37</v>
      </c>
      <c r="F253" t="s">
        <v>93</v>
      </c>
      <c r="G253" s="32">
        <f t="shared" ca="1" si="30"/>
        <v>0</v>
      </c>
      <c r="H253" s="33">
        <f t="shared" ca="1" si="31"/>
        <v>0</v>
      </c>
      <c r="I253" s="38"/>
      <c r="J253" s="39"/>
      <c r="K253" s="20" t="str">
        <f t="shared" si="32"/>
        <v>ResidentialPer kW Annual Incentive</v>
      </c>
      <c r="L253" s="20" t="str">
        <f t="shared" si="33"/>
        <v>Market PotentialWA</v>
      </c>
    </row>
    <row r="254" spans="1:12" x14ac:dyDescent="0.25">
      <c r="A254" s="2" t="str">
        <f t="shared" si="23"/>
        <v>WAResidentialParent-CTA-2045 HPWHProgram Development Cost</v>
      </c>
      <c r="B254" t="s">
        <v>151</v>
      </c>
      <c r="C254" t="s">
        <v>13</v>
      </c>
      <c r="D254" t="s">
        <v>573</v>
      </c>
      <c r="E254" t="s">
        <v>40</v>
      </c>
      <c r="F254" t="s">
        <v>41</v>
      </c>
      <c r="G254" s="32">
        <f t="shared" ca="1" si="30"/>
        <v>7899.6940108730696</v>
      </c>
      <c r="H254" s="33" t="str">
        <f t="shared" ca="1" si="31"/>
        <v>Share of Cost as noted in table at right, Costs shared 50/50 between CTA-2045 programs</v>
      </c>
      <c r="I254" s="38"/>
      <c r="J254" s="39"/>
      <c r="K254" s="20" t="str">
        <f t="shared" si="32"/>
        <v>ResidentialProgram Development Cost</v>
      </c>
      <c r="L254" s="20" t="str">
        <f t="shared" si="33"/>
        <v>Market PotentialWA</v>
      </c>
    </row>
    <row r="255" spans="1:12" x14ac:dyDescent="0.25">
      <c r="A255" s="2" t="str">
        <f t="shared" si="23"/>
        <v>WAResidentialParent-CTA-2045 HPWHProgram Life</v>
      </c>
      <c r="B255" t="s">
        <v>151</v>
      </c>
      <c r="C255" t="s">
        <v>13</v>
      </c>
      <c r="D255" t="s">
        <v>573</v>
      </c>
      <c r="E255" t="s">
        <v>42</v>
      </c>
      <c r="F255" t="s">
        <v>43</v>
      </c>
      <c r="G255" s="397">
        <f t="shared" ca="1" si="30"/>
        <v>8</v>
      </c>
      <c r="H255" s="33">
        <f t="shared" ca="1" si="31"/>
        <v>0</v>
      </c>
      <c r="I255" s="38"/>
      <c r="J255" s="39"/>
      <c r="K255" s="20" t="str">
        <f t="shared" si="32"/>
        <v>ResidentialProgram Life</v>
      </c>
      <c r="L255" s="20" t="str">
        <f t="shared" si="33"/>
        <v>Market PotentialWA</v>
      </c>
    </row>
    <row r="256" spans="1:12" x14ac:dyDescent="0.25">
      <c r="A256" s="2" t="str">
        <f t="shared" si="23"/>
        <v>WAResidentialParent-CTA-2045 HPWHProgram Start Year</v>
      </c>
      <c r="B256" t="s">
        <v>151</v>
      </c>
      <c r="C256" t="s">
        <v>13</v>
      </c>
      <c r="D256" t="s">
        <v>573</v>
      </c>
      <c r="E256" t="s">
        <v>44</v>
      </c>
      <c r="F256" t="s">
        <v>45</v>
      </c>
      <c r="G256" s="397">
        <f t="shared" ca="1" si="30"/>
        <v>2026</v>
      </c>
      <c r="H256" s="33">
        <f t="shared" ca="1" si="31"/>
        <v>0</v>
      </c>
      <c r="I256" s="38"/>
      <c r="J256" s="39"/>
      <c r="K256" s="20" t="str">
        <f t="shared" si="32"/>
        <v>ResidentialProgram Start Year</v>
      </c>
      <c r="L256" s="20" t="str">
        <f t="shared" si="33"/>
        <v>Market PotentialWA</v>
      </c>
    </row>
    <row r="257" spans="1:12" x14ac:dyDescent="0.25">
      <c r="A257" s="2" t="str">
        <f t="shared" si="23"/>
        <v>WAGeneral ServiceParent-CTA-2045 HPWHSummer DR Event Hours</v>
      </c>
      <c r="B257" t="s">
        <v>151</v>
      </c>
      <c r="C257" t="s">
        <v>232</v>
      </c>
      <c r="D257" t="s">
        <v>573</v>
      </c>
      <c r="E257" t="s">
        <v>24</v>
      </c>
      <c r="F257" t="s">
        <v>25</v>
      </c>
      <c r="G257" s="397">
        <f t="shared" ca="1" si="30"/>
        <v>210</v>
      </c>
      <c r="H257" s="33" t="str">
        <f t="shared" ca="1" si="31"/>
        <v>2024 Avista Update: 70 events each season, 3 hours each</v>
      </c>
      <c r="I257" s="38"/>
      <c r="J257" s="39"/>
      <c r="K257" s="20" t="str">
        <f t="shared" si="32"/>
        <v>General ServiceSummer DR Event Hours</v>
      </c>
      <c r="L257" s="20" t="str">
        <f t="shared" si="33"/>
        <v>Market PotentialWA</v>
      </c>
    </row>
    <row r="258" spans="1:12" x14ac:dyDescent="0.25">
      <c r="A258" s="2" t="str">
        <f t="shared" si="23"/>
        <v>WAGeneral ServiceParent-CTA-2045 HPWHWinter DR Event Hours</v>
      </c>
      <c r="B258" t="s">
        <v>151</v>
      </c>
      <c r="C258" t="s">
        <v>232</v>
      </c>
      <c r="D258" t="s">
        <v>573</v>
      </c>
      <c r="E258" t="s">
        <v>26</v>
      </c>
      <c r="F258" t="s">
        <v>25</v>
      </c>
      <c r="G258" s="397">
        <f t="shared" ca="1" si="30"/>
        <v>210</v>
      </c>
      <c r="H258" s="33" t="str">
        <f t="shared" ca="1" si="31"/>
        <v>2024 Avista Update: 70 events each season, 3 hours each</v>
      </c>
      <c r="I258" s="38"/>
      <c r="J258" s="39"/>
      <c r="K258" s="20" t="str">
        <f t="shared" si="32"/>
        <v>General ServiceWinter DR Event Hours</v>
      </c>
      <c r="L258" s="20" t="str">
        <f t="shared" si="33"/>
        <v>Market PotentialWA</v>
      </c>
    </row>
    <row r="259" spans="1:12" x14ac:dyDescent="0.25">
      <c r="A259" s="2" t="str">
        <f t="shared" ref="A259:A322" si="34">B259&amp;C259&amp;D259&amp;E259</f>
        <v>WAGeneral ServiceParent-CTA-2045 HPWHAnnual O&amp;M Cost</v>
      </c>
      <c r="B259" t="s">
        <v>151</v>
      </c>
      <c r="C259" t="s">
        <v>232</v>
      </c>
      <c r="D259" t="s">
        <v>573</v>
      </c>
      <c r="E259" t="s">
        <v>27</v>
      </c>
      <c r="F259" t="s">
        <v>5</v>
      </c>
      <c r="G259" s="32">
        <f t="shared" ca="1" si="30"/>
        <v>0</v>
      </c>
      <c r="H259" s="33">
        <f t="shared" ca="1" si="31"/>
        <v>0</v>
      </c>
      <c r="I259" s="38"/>
      <c r="J259" s="39"/>
      <c r="K259" s="20" t="str">
        <f t="shared" si="32"/>
        <v>General ServiceAnnual O&amp;M Cost</v>
      </c>
      <c r="L259" s="20" t="str">
        <f t="shared" si="33"/>
        <v>Market PotentialWA</v>
      </c>
    </row>
    <row r="260" spans="1:12" x14ac:dyDescent="0.25">
      <c r="A260" s="2" t="str">
        <f t="shared" si="34"/>
        <v>WAGeneral ServiceParent-CTA-2045 HPWHAnnual O&amp;M Cost per MW</v>
      </c>
      <c r="B260" t="s">
        <v>151</v>
      </c>
      <c r="C260" t="s">
        <v>232</v>
      </c>
      <c r="D260" t="s">
        <v>573</v>
      </c>
      <c r="E260" t="s">
        <v>88</v>
      </c>
      <c r="F260" t="s">
        <v>94</v>
      </c>
      <c r="G260" s="32">
        <f t="shared" ca="1" si="30"/>
        <v>0</v>
      </c>
      <c r="H260" s="33">
        <f t="shared" ca="1" si="31"/>
        <v>0</v>
      </c>
      <c r="I260" s="38"/>
      <c r="J260" s="39"/>
      <c r="K260" s="20" t="str">
        <f t="shared" si="32"/>
        <v>General ServiceAnnual O&amp;M Cost per MW</v>
      </c>
      <c r="L260" s="20" t="str">
        <f t="shared" si="33"/>
        <v>Market PotentialWA</v>
      </c>
    </row>
    <row r="261" spans="1:12" x14ac:dyDescent="0.25">
      <c r="A261" s="2" t="str">
        <f t="shared" si="34"/>
        <v>WAGeneral ServiceParent-CTA-2045 HPWHAnnual Program Administration Cost</v>
      </c>
      <c r="B261" t="s">
        <v>151</v>
      </c>
      <c r="C261" t="s">
        <v>232</v>
      </c>
      <c r="D261" t="s">
        <v>573</v>
      </c>
      <c r="E261" t="s">
        <v>4</v>
      </c>
      <c r="F261" t="s">
        <v>28</v>
      </c>
      <c r="G261" s="32">
        <f t="shared" ca="1" si="30"/>
        <v>35520.367186952317</v>
      </c>
      <c r="H261" s="33" t="str">
        <f t="shared" ca="1" si="31"/>
        <v>Share of Cost as noted in table at right, Costs shared 50/50 between CTA-2045 programs</v>
      </c>
      <c r="I261" s="38"/>
      <c r="J261" s="39"/>
      <c r="K261" s="20" t="str">
        <f t="shared" si="32"/>
        <v>General ServiceAnnual Program Administration Cost</v>
      </c>
      <c r="L261" s="20" t="str">
        <f t="shared" si="33"/>
        <v>Market PotentialWA</v>
      </c>
    </row>
    <row r="262" spans="1:12" x14ac:dyDescent="0.25">
      <c r="A262" s="2" t="str">
        <f t="shared" si="34"/>
        <v>WAGeneral ServiceParent-CTA-2045 HPWHCost of Equip + Install</v>
      </c>
      <c r="B262" t="s">
        <v>151</v>
      </c>
      <c r="C262" t="s">
        <v>232</v>
      </c>
      <c r="D262" t="s">
        <v>573</v>
      </c>
      <c r="E262" t="s">
        <v>29</v>
      </c>
      <c r="F262" t="s">
        <v>30</v>
      </c>
      <c r="G262" s="32">
        <f t="shared" ca="1" si="30"/>
        <v>170</v>
      </c>
      <c r="H262" s="33" t="str">
        <f t="shared" ca="1" si="31"/>
        <v>$150 for module and comms, 20% of customers will need help provisioning these (an additional $100 install cost for these customers)- average customer will be $170</v>
      </c>
      <c r="I262" s="38"/>
      <c r="J262" s="39"/>
      <c r="K262" s="20" t="str">
        <f t="shared" si="32"/>
        <v>General ServiceCost of Equip + Install</v>
      </c>
      <c r="L262" s="20" t="str">
        <f t="shared" si="33"/>
        <v>Market PotentialWA</v>
      </c>
    </row>
    <row r="263" spans="1:12" x14ac:dyDescent="0.25">
      <c r="A263" s="2" t="str">
        <f t="shared" si="34"/>
        <v>WAGeneral ServiceParent-CTA-2045 HPWHCost of Equip + Install (per kW basis)</v>
      </c>
      <c r="B263" t="s">
        <v>151</v>
      </c>
      <c r="C263" t="s">
        <v>232</v>
      </c>
      <c r="D263" t="s">
        <v>573</v>
      </c>
      <c r="E263" t="s">
        <v>90</v>
      </c>
      <c r="F263" t="s">
        <v>92</v>
      </c>
      <c r="G263" s="32">
        <f t="shared" ca="1" si="30"/>
        <v>0</v>
      </c>
      <c r="H263" s="33">
        <f t="shared" ca="1" si="31"/>
        <v>0</v>
      </c>
      <c r="I263" s="38"/>
      <c r="J263" s="39"/>
      <c r="K263" s="20" t="str">
        <f t="shared" si="32"/>
        <v>General ServiceCost of Equip + Install (per kW basis)</v>
      </c>
      <c r="L263" s="20" t="str">
        <f t="shared" si="33"/>
        <v>Market PotentialWA</v>
      </c>
    </row>
    <row r="264" spans="1:12" x14ac:dyDescent="0.25">
      <c r="A264" s="2" t="str">
        <f t="shared" si="34"/>
        <v>WAGeneral ServiceParent-CTA-2045 HPWHDe-rate</v>
      </c>
      <c r="B264" t="s">
        <v>151</v>
      </c>
      <c r="C264" t="s">
        <v>232</v>
      </c>
      <c r="D264" t="s">
        <v>573</v>
      </c>
      <c r="E264" t="s">
        <v>31</v>
      </c>
      <c r="F264" t="s">
        <v>32</v>
      </c>
      <c r="G264" s="25">
        <f t="shared" ca="1" si="30"/>
        <v>1</v>
      </c>
      <c r="H264" s="33">
        <f t="shared" ca="1" si="31"/>
        <v>0</v>
      </c>
      <c r="I264" s="38"/>
      <c r="J264" s="39"/>
      <c r="K264" s="20" t="str">
        <f t="shared" si="32"/>
        <v>General ServiceDe-rate</v>
      </c>
      <c r="L264" s="20" t="str">
        <f t="shared" si="33"/>
        <v>Market PotentialWA</v>
      </c>
    </row>
    <row r="265" spans="1:12" x14ac:dyDescent="0.25">
      <c r="A265" s="2" t="str">
        <f t="shared" si="34"/>
        <v>WAGeneral ServiceParent-CTA-2045 HPWHNet to Gross Ratio (free ridership)</v>
      </c>
      <c r="B265" t="s">
        <v>151</v>
      </c>
      <c r="C265" t="s">
        <v>232</v>
      </c>
      <c r="D265" t="s">
        <v>573</v>
      </c>
      <c r="E265" t="s">
        <v>33</v>
      </c>
      <c r="F265" t="s">
        <v>34</v>
      </c>
      <c r="G265" s="25">
        <f t="shared" ca="1" si="30"/>
        <v>1</v>
      </c>
      <c r="H265" s="33">
        <f t="shared" ca="1" si="31"/>
        <v>0</v>
      </c>
      <c r="I265" s="38"/>
      <c r="J265" s="39"/>
      <c r="K265" s="20" t="str">
        <f t="shared" si="32"/>
        <v>General ServiceNet to Gross Ratio (free ridership)</v>
      </c>
      <c r="L265" s="20" t="str">
        <f t="shared" si="33"/>
        <v>Market PotentialWA</v>
      </c>
    </row>
    <row r="266" spans="1:12" x14ac:dyDescent="0.25">
      <c r="A266" s="2" t="str">
        <f t="shared" si="34"/>
        <v>WAGeneral ServiceParent-CTA-2045 HPWHPer Customer Annual Marketing/Recruitment Cost</v>
      </c>
      <c r="B266" t="s">
        <v>151</v>
      </c>
      <c r="C266" t="s">
        <v>232</v>
      </c>
      <c r="D266" t="s">
        <v>573</v>
      </c>
      <c r="E266" t="s">
        <v>35</v>
      </c>
      <c r="F266" t="s">
        <v>36</v>
      </c>
      <c r="G266" s="32">
        <f t="shared" ca="1" si="30"/>
        <v>75</v>
      </c>
      <c r="H266" s="33" t="str">
        <f t="shared" ca="1" si="31"/>
        <v>Same as Smart Thermostats</v>
      </c>
      <c r="I266" s="38"/>
      <c r="J266" s="39"/>
      <c r="K266" s="20" t="str">
        <f t="shared" si="32"/>
        <v>General ServicePer Customer Annual Marketing/Recruitment Cost</v>
      </c>
      <c r="L266" s="20" t="str">
        <f t="shared" si="33"/>
        <v>Market PotentialWA</v>
      </c>
    </row>
    <row r="267" spans="1:12" x14ac:dyDescent="0.25">
      <c r="A267" s="2" t="str">
        <f t="shared" si="34"/>
        <v>WAGeneral ServiceParent-CTA-2045 HPWHPer Participant Annual Incentive</v>
      </c>
      <c r="B267" t="s">
        <v>151</v>
      </c>
      <c r="C267" t="s">
        <v>232</v>
      </c>
      <c r="D267" t="s">
        <v>573</v>
      </c>
      <c r="E267" t="s">
        <v>39</v>
      </c>
      <c r="F267" t="s">
        <v>5</v>
      </c>
      <c r="G267" s="32">
        <f t="shared" ca="1" si="30"/>
        <v>24</v>
      </c>
      <c r="H267" s="33" t="str">
        <f t="shared" ca="1" si="31"/>
        <v>Assume $2/month year round</v>
      </c>
      <c r="I267" s="38"/>
      <c r="J267" s="39"/>
      <c r="K267" s="20" t="str">
        <f>C267&amp;E267</f>
        <v>General ServicePer Participant Annual Incentive</v>
      </c>
      <c r="L267" s="20" t="str">
        <f>$G$1&amp;B267</f>
        <v>Market PotentialWA</v>
      </c>
    </row>
    <row r="268" spans="1:12" x14ac:dyDescent="0.25">
      <c r="A268" s="2" t="str">
        <f t="shared" si="34"/>
        <v>WAGeneral ServiceParent-CTA-2045 HPWHPer kW Annual Incentive</v>
      </c>
      <c r="B268" t="s">
        <v>151</v>
      </c>
      <c r="C268" t="s">
        <v>232</v>
      </c>
      <c r="D268" t="s">
        <v>573</v>
      </c>
      <c r="E268" t="s">
        <v>37</v>
      </c>
      <c r="F268" t="s">
        <v>93</v>
      </c>
      <c r="G268" s="32">
        <f t="shared" ca="1" si="30"/>
        <v>0</v>
      </c>
      <c r="H268" s="33">
        <f t="shared" ca="1" si="31"/>
        <v>0</v>
      </c>
      <c r="I268" s="38"/>
      <c r="J268" s="39"/>
      <c r="K268" s="20" t="str">
        <f t="shared" si="32"/>
        <v>General ServicePer kW Annual Incentive</v>
      </c>
      <c r="L268" s="20" t="str">
        <f t="shared" si="33"/>
        <v>Market PotentialWA</v>
      </c>
    </row>
    <row r="269" spans="1:12" x14ac:dyDescent="0.25">
      <c r="A269" s="2" t="str">
        <f t="shared" si="34"/>
        <v>WAGeneral ServiceParent-CTA-2045 HPWHProgram Development Cost</v>
      </c>
      <c r="B269" t="s">
        <v>151</v>
      </c>
      <c r="C269" t="s">
        <v>232</v>
      </c>
      <c r="D269" t="s">
        <v>573</v>
      </c>
      <c r="E269" t="s">
        <v>40</v>
      </c>
      <c r="F269" t="s">
        <v>41</v>
      </c>
      <c r="G269" s="32">
        <f t="shared" ca="1" si="30"/>
        <v>29600.305989126929</v>
      </c>
      <c r="H269" s="33" t="str">
        <f t="shared" ca="1" si="31"/>
        <v>Share of Cost as noted in table at right, Costs shared 50/50 between CTA-2045 programs</v>
      </c>
      <c r="I269" s="38"/>
      <c r="J269" s="39"/>
      <c r="K269" s="20" t="str">
        <f t="shared" si="32"/>
        <v>General ServiceProgram Development Cost</v>
      </c>
      <c r="L269" s="20" t="str">
        <f t="shared" si="33"/>
        <v>Market PotentialWA</v>
      </c>
    </row>
    <row r="270" spans="1:12" x14ac:dyDescent="0.25">
      <c r="A270" s="2" t="str">
        <f t="shared" si="34"/>
        <v>WAGeneral ServiceParent-CTA-2045 HPWHProgram Life</v>
      </c>
      <c r="B270" t="s">
        <v>151</v>
      </c>
      <c r="C270" t="s">
        <v>232</v>
      </c>
      <c r="D270" t="s">
        <v>573</v>
      </c>
      <c r="E270" t="s">
        <v>42</v>
      </c>
      <c r="F270" t="s">
        <v>43</v>
      </c>
      <c r="G270" s="397">
        <f t="shared" ca="1" si="30"/>
        <v>8</v>
      </c>
      <c r="H270" s="33">
        <f t="shared" ca="1" si="31"/>
        <v>0</v>
      </c>
      <c r="I270" s="38"/>
      <c r="J270" s="39"/>
      <c r="K270" s="20" t="str">
        <f t="shared" si="32"/>
        <v>General ServiceProgram Life</v>
      </c>
      <c r="L270" s="20" t="str">
        <f t="shared" si="33"/>
        <v>Market PotentialWA</v>
      </c>
    </row>
    <row r="271" spans="1:12" x14ac:dyDescent="0.25">
      <c r="A271" s="2" t="str">
        <f t="shared" si="34"/>
        <v>WAGeneral ServiceParent-CTA-2045 HPWHProgram Start Year</v>
      </c>
      <c r="B271" t="s">
        <v>151</v>
      </c>
      <c r="C271" t="s">
        <v>232</v>
      </c>
      <c r="D271" t="s">
        <v>573</v>
      </c>
      <c r="E271" t="s">
        <v>44</v>
      </c>
      <c r="F271" t="s">
        <v>45</v>
      </c>
      <c r="G271" s="397">
        <f t="shared" ca="1" si="30"/>
        <v>2026</v>
      </c>
      <c r="H271" s="33">
        <f t="shared" ca="1" si="31"/>
        <v>0</v>
      </c>
      <c r="I271" s="38"/>
      <c r="J271" s="39"/>
      <c r="K271" s="20" t="str">
        <f t="shared" si="32"/>
        <v>General ServiceProgram Start Year</v>
      </c>
      <c r="L271" s="20" t="str">
        <f t="shared" si="33"/>
        <v>Market PotentialWA</v>
      </c>
    </row>
    <row r="272" spans="1:12" x14ac:dyDescent="0.25">
      <c r="A272" s="2" t="str">
        <f t="shared" si="34"/>
        <v>WAResidentialPilot-Ancillary HPWHSummer DR Event Hours</v>
      </c>
      <c r="B272" t="s">
        <v>151</v>
      </c>
      <c r="C272" t="s">
        <v>13</v>
      </c>
      <c r="D272" t="s">
        <v>580</v>
      </c>
      <c r="E272" t="s">
        <v>24</v>
      </c>
      <c r="F272" t="s">
        <v>25</v>
      </c>
      <c r="G272" s="397">
        <f t="shared" ref="G272:G281" ca="1" si="35">IFERROR(INDEX(INDIRECT("'"&amp;D272&amp;"'!A1:T300"),MATCH(K272,INDIRECT("'"&amp;D272&amp;"'!A1:A300"),0),MATCH(L272,INDIRECT("'"&amp;D272&amp;"'!A1:T1"),0)),"")</f>
        <v>75</v>
      </c>
      <c r="H272" s="33" t="str">
        <f t="shared" ref="H272:H281" ca="1" si="36">IFERROR(INDEX(INDIRECT("'"&amp;D272&amp;"'!A1:T300"),MATCH(K272,INDIRECT("'"&amp;D272&amp;"'!A1:A300"),0),10),"")</f>
        <v>25 total events around 3 hrs ea.</v>
      </c>
      <c r="I272" s="38"/>
      <c r="J272" s="39"/>
      <c r="K272" s="20" t="str">
        <f t="shared" ref="K272:K296" si="37">C272&amp;E272</f>
        <v>ResidentialSummer DR Event Hours</v>
      </c>
      <c r="L272" s="20" t="str">
        <f t="shared" ref="L272:L296" si="38">$G$1&amp;B272</f>
        <v>Market PotentialWA</v>
      </c>
    </row>
    <row r="273" spans="1:12" x14ac:dyDescent="0.25">
      <c r="A273" s="2" t="str">
        <f t="shared" si="34"/>
        <v>WAResidentialPilot-Ancillary HPWHWinter DR Event Hours</v>
      </c>
      <c r="B273" t="s">
        <v>151</v>
      </c>
      <c r="C273" t="s">
        <v>13</v>
      </c>
      <c r="D273" t="s">
        <v>580</v>
      </c>
      <c r="E273" t="s">
        <v>26</v>
      </c>
      <c r="F273" t="s">
        <v>25</v>
      </c>
      <c r="G273" s="397">
        <f t="shared" ca="1" si="35"/>
        <v>75</v>
      </c>
      <c r="H273" s="33" t="str">
        <f t="shared" ca="1" si="36"/>
        <v>25 total events around 3 hrs ea.</v>
      </c>
      <c r="I273" s="38"/>
      <c r="J273" s="39"/>
      <c r="K273" s="20" t="str">
        <f t="shared" si="37"/>
        <v>ResidentialWinter DR Event Hours</v>
      </c>
      <c r="L273" s="20" t="str">
        <f t="shared" si="38"/>
        <v>Market PotentialWA</v>
      </c>
    </row>
    <row r="274" spans="1:12" x14ac:dyDescent="0.25">
      <c r="A274" s="2" t="str">
        <f t="shared" si="34"/>
        <v>WAResidentialPilot-Ancillary HPWHAnnual O&amp;M Cost</v>
      </c>
      <c r="B274" t="s">
        <v>151</v>
      </c>
      <c r="C274" t="s">
        <v>13</v>
      </c>
      <c r="D274" t="s">
        <v>580</v>
      </c>
      <c r="E274" t="s">
        <v>27</v>
      </c>
      <c r="F274" t="s">
        <v>5</v>
      </c>
      <c r="G274" s="32">
        <f t="shared" ca="1" si="35"/>
        <v>0</v>
      </c>
      <c r="H274" s="33">
        <f t="shared" ca="1" si="36"/>
        <v>0</v>
      </c>
      <c r="I274" s="38"/>
      <c r="J274" s="39"/>
      <c r="K274" s="20" t="str">
        <f t="shared" si="37"/>
        <v>ResidentialAnnual O&amp;M Cost</v>
      </c>
      <c r="L274" s="20" t="str">
        <f t="shared" si="38"/>
        <v>Market PotentialWA</v>
      </c>
    </row>
    <row r="275" spans="1:12" x14ac:dyDescent="0.25">
      <c r="A275" s="2" t="str">
        <f t="shared" si="34"/>
        <v>WAResidentialPilot-Ancillary HPWHAnnual O&amp;M Cost per MW</v>
      </c>
      <c r="B275" t="s">
        <v>151</v>
      </c>
      <c r="C275" t="s">
        <v>13</v>
      </c>
      <c r="D275" t="s">
        <v>580</v>
      </c>
      <c r="E275" t="s">
        <v>88</v>
      </c>
      <c r="F275" t="s">
        <v>94</v>
      </c>
      <c r="G275" s="32">
        <f t="shared" ca="1" si="35"/>
        <v>0</v>
      </c>
      <c r="H275" s="33">
        <f t="shared" ca="1" si="36"/>
        <v>0</v>
      </c>
      <c r="I275" s="38"/>
      <c r="J275" s="39"/>
      <c r="K275" s="20" t="str">
        <f t="shared" si="37"/>
        <v>ResidentialAnnual O&amp;M Cost per MW</v>
      </c>
      <c r="L275" s="20" t="str">
        <f t="shared" si="38"/>
        <v>Market PotentialWA</v>
      </c>
    </row>
    <row r="276" spans="1:12" x14ac:dyDescent="0.25">
      <c r="A276" s="2" t="str">
        <f t="shared" si="34"/>
        <v>WAResidentialPilot-Ancillary HPWHAnnual Program Administration Cost</v>
      </c>
      <c r="B276" t="s">
        <v>151</v>
      </c>
      <c r="C276" t="s">
        <v>13</v>
      </c>
      <c r="D276" t="s">
        <v>580</v>
      </c>
      <c r="E276" t="s">
        <v>4</v>
      </c>
      <c r="F276" t="s">
        <v>28</v>
      </c>
      <c r="G276" s="32" t="str">
        <f t="shared" ca="1" si="35"/>
        <v/>
      </c>
      <c r="H276" s="33" t="str">
        <f t="shared" ca="1" si="36"/>
        <v>Share of Cost as noted in table at right, Costs shared 50/50 between CTA-2045 programs</v>
      </c>
      <c r="I276" s="38"/>
      <c r="J276" s="39"/>
      <c r="K276" s="20" t="str">
        <f t="shared" si="37"/>
        <v>ResidentialAnnual Program Administration Cost</v>
      </c>
      <c r="L276" s="20" t="str">
        <f t="shared" si="38"/>
        <v>Market PotentialWA</v>
      </c>
    </row>
    <row r="277" spans="1:12" x14ac:dyDescent="0.25">
      <c r="A277" s="2" t="str">
        <f t="shared" si="34"/>
        <v>WAResidentialPilot-Ancillary HPWHCost of Equip + Install</v>
      </c>
      <c r="B277" t="s">
        <v>151</v>
      </c>
      <c r="C277" t="s">
        <v>13</v>
      </c>
      <c r="D277" t="s">
        <v>580</v>
      </c>
      <c r="E277" t="s">
        <v>29</v>
      </c>
      <c r="F277" t="s">
        <v>30</v>
      </c>
      <c r="G277" s="32">
        <f t="shared" ca="1" si="35"/>
        <v>0</v>
      </c>
      <c r="H277" s="33" t="str">
        <f t="shared" ca="1" si="36"/>
        <v>Zero for Ancillary</v>
      </c>
      <c r="I277" s="38"/>
      <c r="J277" s="39"/>
      <c r="K277" s="20" t="str">
        <f t="shared" si="37"/>
        <v>ResidentialCost of Equip + Install</v>
      </c>
      <c r="L277" s="20" t="str">
        <f t="shared" si="38"/>
        <v>Market PotentialWA</v>
      </c>
    </row>
    <row r="278" spans="1:12" x14ac:dyDescent="0.25">
      <c r="A278" s="2" t="str">
        <f t="shared" si="34"/>
        <v>WAResidentialPilot-Ancillary HPWHCost of Equip + Install (per kW basis)</v>
      </c>
      <c r="B278" t="s">
        <v>151</v>
      </c>
      <c r="C278" t="s">
        <v>13</v>
      </c>
      <c r="D278" t="s">
        <v>580</v>
      </c>
      <c r="E278" t="s">
        <v>90</v>
      </c>
      <c r="F278" t="s">
        <v>92</v>
      </c>
      <c r="G278" s="32">
        <f t="shared" ca="1" si="35"/>
        <v>0</v>
      </c>
      <c r="H278" s="33">
        <f t="shared" ca="1" si="36"/>
        <v>0</v>
      </c>
      <c r="I278" s="38"/>
      <c r="J278" s="39"/>
      <c r="K278" s="20" t="str">
        <f t="shared" si="37"/>
        <v>ResidentialCost of Equip + Install (per kW basis)</v>
      </c>
      <c r="L278" s="20" t="str">
        <f t="shared" si="38"/>
        <v>Market PotentialWA</v>
      </c>
    </row>
    <row r="279" spans="1:12" x14ac:dyDescent="0.25">
      <c r="A279" s="2" t="str">
        <f t="shared" si="34"/>
        <v>WAResidentialPilot-Ancillary HPWHDe-rate</v>
      </c>
      <c r="B279" t="s">
        <v>151</v>
      </c>
      <c r="C279" t="s">
        <v>13</v>
      </c>
      <c r="D279" t="s">
        <v>580</v>
      </c>
      <c r="E279" t="s">
        <v>31</v>
      </c>
      <c r="F279" t="s">
        <v>32</v>
      </c>
      <c r="G279" s="25">
        <f t="shared" ca="1" si="35"/>
        <v>1</v>
      </c>
      <c r="H279" s="33">
        <f t="shared" ca="1" si="36"/>
        <v>0</v>
      </c>
      <c r="I279" s="38"/>
      <c r="J279" s="39"/>
      <c r="K279" s="20" t="str">
        <f t="shared" si="37"/>
        <v>ResidentialDe-rate</v>
      </c>
      <c r="L279" s="20" t="str">
        <f t="shared" si="38"/>
        <v>Market PotentialWA</v>
      </c>
    </row>
    <row r="280" spans="1:12" x14ac:dyDescent="0.25">
      <c r="A280" s="2" t="str">
        <f t="shared" si="34"/>
        <v>WAResidentialPilot-Ancillary HPWHNet to Gross Ratio (free ridership)</v>
      </c>
      <c r="B280" t="s">
        <v>151</v>
      </c>
      <c r="C280" t="s">
        <v>13</v>
      </c>
      <c r="D280" t="s">
        <v>580</v>
      </c>
      <c r="E280" t="s">
        <v>33</v>
      </c>
      <c r="F280" t="s">
        <v>34</v>
      </c>
      <c r="G280" s="25">
        <f t="shared" ca="1" si="35"/>
        <v>1</v>
      </c>
      <c r="H280" s="33">
        <f t="shared" ca="1" si="36"/>
        <v>0</v>
      </c>
      <c r="I280" s="38"/>
      <c r="J280" s="39"/>
      <c r="K280" s="20" t="str">
        <f t="shared" si="37"/>
        <v>ResidentialNet to Gross Ratio (free ridership)</v>
      </c>
      <c r="L280" s="20" t="str">
        <f t="shared" si="38"/>
        <v>Market PotentialWA</v>
      </c>
    </row>
    <row r="281" spans="1:12" x14ac:dyDescent="0.25">
      <c r="A281" s="2" t="str">
        <f t="shared" si="34"/>
        <v>WAResidentialPilot-Ancillary HPWHPer Customer Annual Marketing/Recruitment Cost</v>
      </c>
      <c r="B281" t="s">
        <v>151</v>
      </c>
      <c r="C281" t="s">
        <v>13</v>
      </c>
      <c r="D281" t="s">
        <v>580</v>
      </c>
      <c r="E281" t="s">
        <v>35</v>
      </c>
      <c r="F281" t="s">
        <v>36</v>
      </c>
      <c r="G281" s="32">
        <f t="shared" ca="1" si="35"/>
        <v>60</v>
      </c>
      <c r="H281" s="33" t="str">
        <f t="shared" ca="1" si="36"/>
        <v>Same as Smart Thermostats</v>
      </c>
      <c r="I281" s="38"/>
      <c r="J281" s="39"/>
      <c r="K281" s="20" t="str">
        <f t="shared" si="37"/>
        <v>ResidentialPer Customer Annual Marketing/Recruitment Cost</v>
      </c>
      <c r="L281" s="20" t="str">
        <f t="shared" si="38"/>
        <v>Market PotentialWA</v>
      </c>
    </row>
    <row r="282" spans="1:12" x14ac:dyDescent="0.25">
      <c r="A282" s="2" t="str">
        <f t="shared" si="34"/>
        <v>WAResidentialPilot-Ancillary HPWHPer Participant Annual Incentive</v>
      </c>
      <c r="B282" t="s">
        <v>151</v>
      </c>
      <c r="C282" t="s">
        <v>13</v>
      </c>
      <c r="D282" t="s">
        <v>580</v>
      </c>
      <c r="E282" t="s">
        <v>39</v>
      </c>
      <c r="F282" t="s">
        <v>5</v>
      </c>
      <c r="G282" s="32">
        <f ca="1">IFERROR(INDEX(INDIRECT("'"&amp;D282&amp;"'!A1:T300"),MATCH(K282,INDIRECT("'"&amp;D282&amp;"'!A1:A300"),0),MATCH(L282,INDIRECT("'"&amp;D282&amp;"'!A1:T1"),0)),"")</f>
        <v>24</v>
      </c>
      <c r="H282" s="33" t="str">
        <f ca="1">IFERROR(INDEX(INDIRECT("'"&amp;D282&amp;"'!A1:T300"),MATCH(K282,INDIRECT("'"&amp;D282&amp;"'!A1:A300"),0),10),"")</f>
        <v>Assume $2/month year round</v>
      </c>
      <c r="I282" s="38"/>
      <c r="J282" s="39"/>
      <c r="K282" s="20" t="str">
        <f t="shared" si="37"/>
        <v>ResidentialPer Participant Annual Incentive</v>
      </c>
      <c r="L282" s="20" t="str">
        <f t="shared" si="38"/>
        <v>Market PotentialWA</v>
      </c>
    </row>
    <row r="283" spans="1:12" x14ac:dyDescent="0.25">
      <c r="A283" s="2" t="str">
        <f t="shared" si="34"/>
        <v>WAResidentialPilot-Ancillary HPWHPer kW Annual Incentive</v>
      </c>
      <c r="B283" t="s">
        <v>151</v>
      </c>
      <c r="C283" t="s">
        <v>13</v>
      </c>
      <c r="D283" t="s">
        <v>580</v>
      </c>
      <c r="E283" t="s">
        <v>37</v>
      </c>
      <c r="F283" t="s">
        <v>93</v>
      </c>
      <c r="G283" s="32">
        <f t="shared" ref="G283:G301" ca="1" si="39">IFERROR(INDEX(INDIRECT("'"&amp;D283&amp;"'!A1:T300"),MATCH(K283,INDIRECT("'"&amp;D283&amp;"'!A1:A300"),0),MATCH(L283,INDIRECT("'"&amp;D283&amp;"'!A1:T1"),0)),"")</f>
        <v>0</v>
      </c>
      <c r="H283" s="33">
        <f t="shared" ref="H283:H301" ca="1" si="40">IFERROR(INDEX(INDIRECT("'"&amp;D283&amp;"'!A1:T300"),MATCH(K283,INDIRECT("'"&amp;D283&amp;"'!A1:A300"),0),10),"")</f>
        <v>0</v>
      </c>
      <c r="I283" s="38"/>
      <c r="J283" s="39"/>
      <c r="K283" s="20" t="str">
        <f t="shared" si="37"/>
        <v>ResidentialPer kW Annual Incentive</v>
      </c>
      <c r="L283" s="20" t="str">
        <f t="shared" si="38"/>
        <v>Market PotentialWA</v>
      </c>
    </row>
    <row r="284" spans="1:12" x14ac:dyDescent="0.25">
      <c r="A284" s="2" t="str">
        <f t="shared" si="34"/>
        <v>WAResidentialPilot-Ancillary HPWHProgram Development Cost</v>
      </c>
      <c r="B284" t="s">
        <v>151</v>
      </c>
      <c r="C284" t="s">
        <v>13</v>
      </c>
      <c r="D284" t="s">
        <v>580</v>
      </c>
      <c r="E284" t="s">
        <v>40</v>
      </c>
      <c r="F284" t="s">
        <v>41</v>
      </c>
      <c r="G284" s="32" t="str">
        <f t="shared" ca="1" si="39"/>
        <v/>
      </c>
      <c r="H284" s="33" t="str">
        <f t="shared" ca="1" si="40"/>
        <v>Share of Cost as noted in table at right, Costs shared 50/50 between CTA-2045 programs</v>
      </c>
      <c r="I284" s="38"/>
      <c r="J284" s="39"/>
      <c r="K284" s="20" t="str">
        <f t="shared" si="37"/>
        <v>ResidentialProgram Development Cost</v>
      </c>
      <c r="L284" s="20" t="str">
        <f t="shared" si="38"/>
        <v>Market PotentialWA</v>
      </c>
    </row>
    <row r="285" spans="1:12" x14ac:dyDescent="0.25">
      <c r="A285" s="2" t="str">
        <f t="shared" si="34"/>
        <v>WAResidentialPilot-Ancillary HPWHProgram Life</v>
      </c>
      <c r="B285" t="s">
        <v>151</v>
      </c>
      <c r="C285" t="s">
        <v>13</v>
      </c>
      <c r="D285" t="s">
        <v>580</v>
      </c>
      <c r="E285" t="s">
        <v>42</v>
      </c>
      <c r="F285" t="s">
        <v>43</v>
      </c>
      <c r="G285" s="397">
        <f t="shared" ca="1" si="39"/>
        <v>8</v>
      </c>
      <c r="H285" s="33">
        <f t="shared" ca="1" si="40"/>
        <v>0</v>
      </c>
      <c r="I285" s="38"/>
      <c r="J285" s="39"/>
      <c r="K285" s="20" t="str">
        <f t="shared" si="37"/>
        <v>ResidentialProgram Life</v>
      </c>
      <c r="L285" s="20" t="str">
        <f t="shared" si="38"/>
        <v>Market PotentialWA</v>
      </c>
    </row>
    <row r="286" spans="1:12" x14ac:dyDescent="0.25">
      <c r="A286" s="2" t="str">
        <f t="shared" si="34"/>
        <v>WAResidentialPilot-Ancillary HPWHProgram Start Year</v>
      </c>
      <c r="B286" t="s">
        <v>151</v>
      </c>
      <c r="C286" t="s">
        <v>13</v>
      </c>
      <c r="D286" t="s">
        <v>580</v>
      </c>
      <c r="E286" t="s">
        <v>44</v>
      </c>
      <c r="F286" t="s">
        <v>45</v>
      </c>
      <c r="G286" s="397">
        <f t="shared" ca="1" si="39"/>
        <v>2024</v>
      </c>
      <c r="H286" s="33">
        <f t="shared" ca="1" si="40"/>
        <v>0</v>
      </c>
      <c r="I286" s="38"/>
      <c r="J286" s="39"/>
      <c r="K286" s="20" t="str">
        <f t="shared" si="37"/>
        <v>ResidentialProgram Start Year</v>
      </c>
      <c r="L286" s="20" t="str">
        <f t="shared" si="38"/>
        <v>Market PotentialWA</v>
      </c>
    </row>
    <row r="287" spans="1:12" x14ac:dyDescent="0.25">
      <c r="A287" s="2" t="str">
        <f t="shared" si="34"/>
        <v>WAGeneral ServicePilot-Ancillary HPWHSummer DR Event Hours</v>
      </c>
      <c r="B287" t="s">
        <v>151</v>
      </c>
      <c r="C287" t="s">
        <v>232</v>
      </c>
      <c r="D287" t="s">
        <v>580</v>
      </c>
      <c r="E287" t="s">
        <v>24</v>
      </c>
      <c r="F287" t="s">
        <v>25</v>
      </c>
      <c r="G287" s="397">
        <f t="shared" ca="1" si="39"/>
        <v>75</v>
      </c>
      <c r="H287" s="33" t="str">
        <f t="shared" ca="1" si="40"/>
        <v>25 total events around 3 hrs ea.</v>
      </c>
      <c r="I287" s="38"/>
      <c r="J287" s="39"/>
      <c r="K287" s="20" t="str">
        <f t="shared" si="37"/>
        <v>General ServiceSummer DR Event Hours</v>
      </c>
      <c r="L287" s="20" t="str">
        <f t="shared" si="38"/>
        <v>Market PotentialWA</v>
      </c>
    </row>
    <row r="288" spans="1:12" x14ac:dyDescent="0.25">
      <c r="A288" s="2" t="str">
        <f t="shared" si="34"/>
        <v>WAGeneral ServicePilot-Ancillary HPWHWinter DR Event Hours</v>
      </c>
      <c r="B288" t="s">
        <v>151</v>
      </c>
      <c r="C288" t="s">
        <v>232</v>
      </c>
      <c r="D288" t="s">
        <v>580</v>
      </c>
      <c r="E288" t="s">
        <v>26</v>
      </c>
      <c r="F288" t="s">
        <v>25</v>
      </c>
      <c r="G288" s="397">
        <f t="shared" ca="1" si="39"/>
        <v>75</v>
      </c>
      <c r="H288" s="33" t="str">
        <f t="shared" ca="1" si="40"/>
        <v>25 total events around 3 hrs ea.</v>
      </c>
      <c r="I288" s="38"/>
      <c r="J288" s="39"/>
      <c r="K288" s="20" t="str">
        <f t="shared" si="37"/>
        <v>General ServiceWinter DR Event Hours</v>
      </c>
      <c r="L288" s="20" t="str">
        <f t="shared" si="38"/>
        <v>Market PotentialWA</v>
      </c>
    </row>
    <row r="289" spans="1:12" x14ac:dyDescent="0.25">
      <c r="A289" s="2" t="str">
        <f t="shared" si="34"/>
        <v>WAGeneral ServicePilot-Ancillary HPWHAnnual O&amp;M Cost</v>
      </c>
      <c r="B289" t="s">
        <v>151</v>
      </c>
      <c r="C289" t="s">
        <v>232</v>
      </c>
      <c r="D289" t="s">
        <v>580</v>
      </c>
      <c r="E289" t="s">
        <v>27</v>
      </c>
      <c r="F289" t="s">
        <v>5</v>
      </c>
      <c r="G289" s="32">
        <f t="shared" ca="1" si="39"/>
        <v>0</v>
      </c>
      <c r="H289" s="33">
        <f t="shared" ca="1" si="40"/>
        <v>0</v>
      </c>
      <c r="I289" s="38"/>
      <c r="J289" s="39"/>
      <c r="K289" s="20" t="str">
        <f t="shared" si="37"/>
        <v>General ServiceAnnual O&amp;M Cost</v>
      </c>
      <c r="L289" s="20" t="str">
        <f t="shared" si="38"/>
        <v>Market PotentialWA</v>
      </c>
    </row>
    <row r="290" spans="1:12" x14ac:dyDescent="0.25">
      <c r="A290" s="2" t="str">
        <f t="shared" si="34"/>
        <v>WAGeneral ServicePilot-Ancillary HPWHAnnual O&amp;M Cost per MW</v>
      </c>
      <c r="B290" t="s">
        <v>151</v>
      </c>
      <c r="C290" t="s">
        <v>232</v>
      </c>
      <c r="D290" t="s">
        <v>580</v>
      </c>
      <c r="E290" t="s">
        <v>88</v>
      </c>
      <c r="F290" t="s">
        <v>94</v>
      </c>
      <c r="G290" s="32">
        <f t="shared" ca="1" si="39"/>
        <v>0</v>
      </c>
      <c r="H290" s="33">
        <f t="shared" ca="1" si="40"/>
        <v>0</v>
      </c>
      <c r="I290" s="38"/>
      <c r="J290" s="39"/>
      <c r="K290" s="20" t="str">
        <f t="shared" si="37"/>
        <v>General ServiceAnnual O&amp;M Cost per MW</v>
      </c>
      <c r="L290" s="20" t="str">
        <f t="shared" si="38"/>
        <v>Market PotentialWA</v>
      </c>
    </row>
    <row r="291" spans="1:12" x14ac:dyDescent="0.25">
      <c r="A291" s="2" t="str">
        <f t="shared" si="34"/>
        <v>WAGeneral ServicePilot-Ancillary HPWHAnnual Program Administration Cost</v>
      </c>
      <c r="B291" t="s">
        <v>151</v>
      </c>
      <c r="C291" t="s">
        <v>232</v>
      </c>
      <c r="D291" t="s">
        <v>580</v>
      </c>
      <c r="E291" t="s">
        <v>4</v>
      </c>
      <c r="F291" t="s">
        <v>28</v>
      </c>
      <c r="G291" s="32" t="str">
        <f t="shared" ca="1" si="39"/>
        <v/>
      </c>
      <c r="H291" s="33" t="str">
        <f t="shared" ca="1" si="40"/>
        <v>Share of Cost as noted in table at right, Costs shared 50/50 between CTA-2045 programs</v>
      </c>
      <c r="I291" s="38"/>
      <c r="J291" s="39"/>
      <c r="K291" s="20" t="str">
        <f t="shared" si="37"/>
        <v>General ServiceAnnual Program Administration Cost</v>
      </c>
      <c r="L291" s="20" t="str">
        <f t="shared" si="38"/>
        <v>Market PotentialWA</v>
      </c>
    </row>
    <row r="292" spans="1:12" x14ac:dyDescent="0.25">
      <c r="A292" s="2" t="str">
        <f t="shared" si="34"/>
        <v>WAGeneral ServicePilot-Ancillary HPWHCost of Equip + Install</v>
      </c>
      <c r="B292" t="s">
        <v>151</v>
      </c>
      <c r="C292" t="s">
        <v>232</v>
      </c>
      <c r="D292" t="s">
        <v>580</v>
      </c>
      <c r="E292" t="s">
        <v>29</v>
      </c>
      <c r="F292" t="s">
        <v>30</v>
      </c>
      <c r="G292" s="32">
        <f t="shared" ca="1" si="39"/>
        <v>0</v>
      </c>
      <c r="H292" s="33" t="str">
        <f t="shared" ca="1" si="40"/>
        <v>Zero for Ancillary</v>
      </c>
      <c r="I292" s="38"/>
      <c r="J292" s="39"/>
      <c r="K292" s="20" t="str">
        <f t="shared" si="37"/>
        <v>General ServiceCost of Equip + Install</v>
      </c>
      <c r="L292" s="20" t="str">
        <f t="shared" si="38"/>
        <v>Market PotentialWA</v>
      </c>
    </row>
    <row r="293" spans="1:12" x14ac:dyDescent="0.25">
      <c r="A293" s="2" t="str">
        <f t="shared" si="34"/>
        <v>WAGeneral ServicePilot-Ancillary HPWHCost of Equip + Install (per kW basis)</v>
      </c>
      <c r="B293" t="s">
        <v>151</v>
      </c>
      <c r="C293" t="s">
        <v>232</v>
      </c>
      <c r="D293" t="s">
        <v>580</v>
      </c>
      <c r="E293" t="s">
        <v>90</v>
      </c>
      <c r="F293" t="s">
        <v>92</v>
      </c>
      <c r="G293" s="32">
        <f t="shared" ca="1" si="39"/>
        <v>0</v>
      </c>
      <c r="H293" s="33">
        <f t="shared" ca="1" si="40"/>
        <v>0</v>
      </c>
      <c r="I293" s="38"/>
      <c r="J293" s="39"/>
      <c r="K293" s="20" t="str">
        <f t="shared" si="37"/>
        <v>General ServiceCost of Equip + Install (per kW basis)</v>
      </c>
      <c r="L293" s="20" t="str">
        <f t="shared" si="38"/>
        <v>Market PotentialWA</v>
      </c>
    </row>
    <row r="294" spans="1:12" x14ac:dyDescent="0.25">
      <c r="A294" s="2" t="str">
        <f t="shared" si="34"/>
        <v>WAGeneral ServicePilot-Ancillary HPWHDe-rate</v>
      </c>
      <c r="B294" t="s">
        <v>151</v>
      </c>
      <c r="C294" t="s">
        <v>232</v>
      </c>
      <c r="D294" t="s">
        <v>580</v>
      </c>
      <c r="E294" t="s">
        <v>31</v>
      </c>
      <c r="F294" t="s">
        <v>32</v>
      </c>
      <c r="G294" s="25">
        <f t="shared" ca="1" si="39"/>
        <v>1</v>
      </c>
      <c r="H294" s="33">
        <f t="shared" ca="1" si="40"/>
        <v>0</v>
      </c>
      <c r="I294" s="38"/>
      <c r="J294" s="39"/>
      <c r="K294" s="20" t="str">
        <f t="shared" si="37"/>
        <v>General ServiceDe-rate</v>
      </c>
      <c r="L294" s="20" t="str">
        <f t="shared" si="38"/>
        <v>Market PotentialWA</v>
      </c>
    </row>
    <row r="295" spans="1:12" x14ac:dyDescent="0.25">
      <c r="A295" s="2" t="str">
        <f t="shared" si="34"/>
        <v>WAGeneral ServicePilot-Ancillary HPWHNet to Gross Ratio (free ridership)</v>
      </c>
      <c r="B295" t="s">
        <v>151</v>
      </c>
      <c r="C295" t="s">
        <v>232</v>
      </c>
      <c r="D295" t="s">
        <v>580</v>
      </c>
      <c r="E295" t="s">
        <v>33</v>
      </c>
      <c r="F295" t="s">
        <v>34</v>
      </c>
      <c r="G295" s="25">
        <f t="shared" ca="1" si="39"/>
        <v>1</v>
      </c>
      <c r="H295" s="33">
        <f t="shared" ca="1" si="40"/>
        <v>0</v>
      </c>
      <c r="I295" s="38"/>
      <c r="J295" s="39"/>
      <c r="K295" s="20" t="str">
        <f t="shared" si="37"/>
        <v>General ServiceNet to Gross Ratio (free ridership)</v>
      </c>
      <c r="L295" s="20" t="str">
        <f t="shared" si="38"/>
        <v>Market PotentialWA</v>
      </c>
    </row>
    <row r="296" spans="1:12" x14ac:dyDescent="0.25">
      <c r="A296" s="2" t="str">
        <f t="shared" si="34"/>
        <v>WAGeneral ServicePilot-Ancillary HPWHPer Customer Annual Marketing/Recruitment Cost</v>
      </c>
      <c r="B296" t="s">
        <v>151</v>
      </c>
      <c r="C296" t="s">
        <v>232</v>
      </c>
      <c r="D296" t="s">
        <v>580</v>
      </c>
      <c r="E296" t="s">
        <v>35</v>
      </c>
      <c r="F296" t="s">
        <v>36</v>
      </c>
      <c r="G296" s="32">
        <f t="shared" ca="1" si="39"/>
        <v>75</v>
      </c>
      <c r="H296" s="33" t="str">
        <f t="shared" ca="1" si="40"/>
        <v>Same as Smart Thermostats</v>
      </c>
      <c r="I296" s="38"/>
      <c r="J296" s="39"/>
      <c r="K296" s="20" t="str">
        <f t="shared" si="37"/>
        <v>General ServicePer Customer Annual Marketing/Recruitment Cost</v>
      </c>
      <c r="L296" s="20" t="str">
        <f t="shared" si="38"/>
        <v>Market PotentialWA</v>
      </c>
    </row>
    <row r="297" spans="1:12" x14ac:dyDescent="0.25">
      <c r="A297" s="2" t="str">
        <f t="shared" si="34"/>
        <v>WAGeneral ServicePilot-Ancillary HPWHPer Participant Annual Incentive</v>
      </c>
      <c r="B297" t="s">
        <v>151</v>
      </c>
      <c r="C297" t="s">
        <v>232</v>
      </c>
      <c r="D297" t="s">
        <v>580</v>
      </c>
      <c r="E297" t="s">
        <v>39</v>
      </c>
      <c r="F297" t="s">
        <v>5</v>
      </c>
      <c r="G297" s="32">
        <f t="shared" ca="1" si="39"/>
        <v>24</v>
      </c>
      <c r="H297" s="33" t="str">
        <f t="shared" ca="1" si="40"/>
        <v>Assume $2/month year round</v>
      </c>
      <c r="I297" s="38"/>
      <c r="J297" s="39"/>
      <c r="K297" s="20" t="str">
        <f>C297&amp;E297</f>
        <v>General ServicePer Participant Annual Incentive</v>
      </c>
      <c r="L297" s="20" t="str">
        <f>$G$1&amp;B297</f>
        <v>Market PotentialWA</v>
      </c>
    </row>
    <row r="298" spans="1:12" x14ac:dyDescent="0.25">
      <c r="A298" s="2" t="str">
        <f t="shared" si="34"/>
        <v>WAGeneral ServicePilot-Ancillary HPWHPer kW Annual Incentive</v>
      </c>
      <c r="B298" t="s">
        <v>151</v>
      </c>
      <c r="C298" t="s">
        <v>232</v>
      </c>
      <c r="D298" t="s">
        <v>580</v>
      </c>
      <c r="E298" t="s">
        <v>37</v>
      </c>
      <c r="F298" t="s">
        <v>93</v>
      </c>
      <c r="G298" s="32">
        <f t="shared" ca="1" si="39"/>
        <v>0</v>
      </c>
      <c r="H298" s="33">
        <f t="shared" ca="1" si="40"/>
        <v>0</v>
      </c>
      <c r="I298" s="38"/>
      <c r="J298" s="39"/>
      <c r="K298" s="20" t="str">
        <f t="shared" ref="K298:K301" si="41">C298&amp;E298</f>
        <v>General ServicePer kW Annual Incentive</v>
      </c>
      <c r="L298" s="20" t="str">
        <f t="shared" ref="L298:L301" si="42">$G$1&amp;B298</f>
        <v>Market PotentialWA</v>
      </c>
    </row>
    <row r="299" spans="1:12" x14ac:dyDescent="0.25">
      <c r="A299" s="2" t="str">
        <f t="shared" si="34"/>
        <v>WAGeneral ServicePilot-Ancillary HPWHProgram Development Cost</v>
      </c>
      <c r="B299" t="s">
        <v>151</v>
      </c>
      <c r="C299" t="s">
        <v>232</v>
      </c>
      <c r="D299" t="s">
        <v>580</v>
      </c>
      <c r="E299" t="s">
        <v>40</v>
      </c>
      <c r="F299" t="s">
        <v>41</v>
      </c>
      <c r="G299" s="32" t="str">
        <f t="shared" ca="1" si="39"/>
        <v/>
      </c>
      <c r="H299" s="33" t="str">
        <f t="shared" ca="1" si="40"/>
        <v>Share of Cost as noted in table at right, Costs shared 50/50 between CTA-2045 programs</v>
      </c>
      <c r="I299" s="38"/>
      <c r="J299" s="39"/>
      <c r="K299" s="20" t="str">
        <f t="shared" si="41"/>
        <v>General ServiceProgram Development Cost</v>
      </c>
      <c r="L299" s="20" t="str">
        <f t="shared" si="42"/>
        <v>Market PotentialWA</v>
      </c>
    </row>
    <row r="300" spans="1:12" x14ac:dyDescent="0.25">
      <c r="A300" s="2" t="str">
        <f t="shared" si="34"/>
        <v>WAGeneral ServicePilot-Ancillary HPWHProgram Life</v>
      </c>
      <c r="B300" t="s">
        <v>151</v>
      </c>
      <c r="C300" t="s">
        <v>232</v>
      </c>
      <c r="D300" t="s">
        <v>580</v>
      </c>
      <c r="E300" t="s">
        <v>42</v>
      </c>
      <c r="F300" t="s">
        <v>43</v>
      </c>
      <c r="G300" s="397">
        <f t="shared" ca="1" si="39"/>
        <v>8</v>
      </c>
      <c r="H300" s="33">
        <f t="shared" ca="1" si="40"/>
        <v>0</v>
      </c>
      <c r="I300" s="38"/>
      <c r="J300" s="39"/>
      <c r="K300" s="20" t="str">
        <f t="shared" si="41"/>
        <v>General ServiceProgram Life</v>
      </c>
      <c r="L300" s="20" t="str">
        <f t="shared" si="42"/>
        <v>Market PotentialWA</v>
      </c>
    </row>
    <row r="301" spans="1:12" x14ac:dyDescent="0.25">
      <c r="A301" s="2" t="str">
        <f t="shared" si="34"/>
        <v>WAGeneral ServicePilot-Ancillary HPWHProgram Start Year</v>
      </c>
      <c r="B301" t="s">
        <v>151</v>
      </c>
      <c r="C301" t="s">
        <v>232</v>
      </c>
      <c r="D301" t="s">
        <v>580</v>
      </c>
      <c r="E301" t="s">
        <v>44</v>
      </c>
      <c r="F301" t="s">
        <v>45</v>
      </c>
      <c r="G301" s="397">
        <f t="shared" ca="1" si="39"/>
        <v>2024</v>
      </c>
      <c r="H301" s="33">
        <f t="shared" ca="1" si="40"/>
        <v>0</v>
      </c>
      <c r="I301" s="38"/>
      <c r="J301" s="39"/>
      <c r="K301" s="20" t="str">
        <f t="shared" si="41"/>
        <v>General ServiceProgram Start Year</v>
      </c>
      <c r="L301" s="20" t="str">
        <f t="shared" si="42"/>
        <v>Market PotentialWA</v>
      </c>
    </row>
    <row r="302" spans="1:12" x14ac:dyDescent="0.25">
      <c r="A302" s="2" t="str">
        <f t="shared" si="34"/>
        <v>WAResidentialParent-Ancillary HPWHSummer DR Event Hours</v>
      </c>
      <c r="B302" t="s">
        <v>151</v>
      </c>
      <c r="C302" t="s">
        <v>13</v>
      </c>
      <c r="D302" t="s">
        <v>575</v>
      </c>
      <c r="E302" t="s">
        <v>24</v>
      </c>
      <c r="F302" t="s">
        <v>25</v>
      </c>
      <c r="G302" s="397">
        <f t="shared" ca="1" si="30"/>
        <v>75</v>
      </c>
      <c r="H302" s="33" t="str">
        <f t="shared" ca="1" si="31"/>
        <v>25 total events around 3 hrs ea.</v>
      </c>
      <c r="I302" s="38"/>
      <c r="J302" s="39"/>
      <c r="K302" s="20" t="str">
        <f t="shared" si="32"/>
        <v>ResidentialSummer DR Event Hours</v>
      </c>
      <c r="L302" s="20" t="str">
        <f t="shared" si="33"/>
        <v>Market PotentialWA</v>
      </c>
    </row>
    <row r="303" spans="1:12" x14ac:dyDescent="0.25">
      <c r="A303" s="2" t="str">
        <f t="shared" si="34"/>
        <v>WAResidentialParent-Ancillary HPWHWinter DR Event Hours</v>
      </c>
      <c r="B303" t="s">
        <v>151</v>
      </c>
      <c r="C303" t="s">
        <v>13</v>
      </c>
      <c r="D303" t="s">
        <v>575</v>
      </c>
      <c r="E303" t="s">
        <v>26</v>
      </c>
      <c r="F303" t="s">
        <v>25</v>
      </c>
      <c r="G303" s="397">
        <f t="shared" ca="1" si="30"/>
        <v>75</v>
      </c>
      <c r="H303" s="33" t="str">
        <f t="shared" ca="1" si="31"/>
        <v>25 total events around 3 hrs ea.</v>
      </c>
      <c r="I303" s="38"/>
      <c r="J303" s="39"/>
      <c r="K303" s="20" t="str">
        <f t="shared" si="32"/>
        <v>ResidentialWinter DR Event Hours</v>
      </c>
      <c r="L303" s="20" t="str">
        <f t="shared" si="33"/>
        <v>Market PotentialWA</v>
      </c>
    </row>
    <row r="304" spans="1:12" x14ac:dyDescent="0.25">
      <c r="A304" s="2" t="str">
        <f t="shared" si="34"/>
        <v>WAResidentialParent-Ancillary HPWHAnnual O&amp;M Cost</v>
      </c>
      <c r="B304" t="s">
        <v>151</v>
      </c>
      <c r="C304" t="s">
        <v>13</v>
      </c>
      <c r="D304" t="s">
        <v>575</v>
      </c>
      <c r="E304" t="s">
        <v>27</v>
      </c>
      <c r="F304" t="s">
        <v>5</v>
      </c>
      <c r="G304" s="32">
        <f t="shared" ca="1" si="30"/>
        <v>0</v>
      </c>
      <c r="H304" s="33">
        <f t="shared" ca="1" si="31"/>
        <v>0</v>
      </c>
      <c r="I304" s="38"/>
      <c r="J304" s="39"/>
      <c r="K304" s="20" t="str">
        <f t="shared" si="32"/>
        <v>ResidentialAnnual O&amp;M Cost</v>
      </c>
      <c r="L304" s="20" t="str">
        <f t="shared" si="33"/>
        <v>Market PotentialWA</v>
      </c>
    </row>
    <row r="305" spans="1:12" x14ac:dyDescent="0.25">
      <c r="A305" s="2" t="str">
        <f t="shared" si="34"/>
        <v>WAResidentialParent-Ancillary HPWHAnnual O&amp;M Cost per MW</v>
      </c>
      <c r="B305" t="s">
        <v>151</v>
      </c>
      <c r="C305" t="s">
        <v>13</v>
      </c>
      <c r="D305" t="s">
        <v>575</v>
      </c>
      <c r="E305" t="s">
        <v>88</v>
      </c>
      <c r="F305" t="s">
        <v>94</v>
      </c>
      <c r="G305" s="32">
        <f t="shared" ca="1" si="30"/>
        <v>0</v>
      </c>
      <c r="H305" s="33">
        <f t="shared" ca="1" si="31"/>
        <v>0</v>
      </c>
      <c r="I305" s="38"/>
      <c r="J305" s="39"/>
      <c r="K305" s="20" t="str">
        <f t="shared" si="32"/>
        <v>ResidentialAnnual O&amp;M Cost per MW</v>
      </c>
      <c r="L305" s="20" t="str">
        <f t="shared" si="33"/>
        <v>Market PotentialWA</v>
      </c>
    </row>
    <row r="306" spans="1:12" x14ac:dyDescent="0.25">
      <c r="A306" s="2" t="str">
        <f t="shared" si="34"/>
        <v>WAResidentialParent-Ancillary HPWHAnnual Program Administration Cost</v>
      </c>
      <c r="B306" t="s">
        <v>151</v>
      </c>
      <c r="C306" t="s">
        <v>13</v>
      </c>
      <c r="D306" t="s">
        <v>575</v>
      </c>
      <c r="E306" t="s">
        <v>4</v>
      </c>
      <c r="F306" t="s">
        <v>28</v>
      </c>
      <c r="G306" s="32">
        <f t="shared" ca="1" si="30"/>
        <v>6319.755208698456</v>
      </c>
      <c r="H306" s="33" t="str">
        <f t="shared" ca="1" si="31"/>
        <v>Share of Cost as noted in table at right, Costs shared 50/50 between CTA-2045 programs</v>
      </c>
      <c r="I306" s="38"/>
      <c r="J306" s="39"/>
      <c r="K306" s="20" t="str">
        <f t="shared" si="32"/>
        <v>ResidentialAnnual Program Administration Cost</v>
      </c>
      <c r="L306" s="20" t="str">
        <f t="shared" si="33"/>
        <v>Market PotentialWA</v>
      </c>
    </row>
    <row r="307" spans="1:12" x14ac:dyDescent="0.25">
      <c r="A307" s="2" t="str">
        <f t="shared" si="34"/>
        <v>WAResidentialParent-Ancillary HPWHCost of Equip + Install</v>
      </c>
      <c r="B307" t="s">
        <v>151</v>
      </c>
      <c r="C307" t="s">
        <v>13</v>
      </c>
      <c r="D307" t="s">
        <v>575</v>
      </c>
      <c r="E307" t="s">
        <v>29</v>
      </c>
      <c r="F307" t="s">
        <v>30</v>
      </c>
      <c r="G307" s="32">
        <f t="shared" ca="1" si="30"/>
        <v>0</v>
      </c>
      <c r="H307" s="33" t="str">
        <f t="shared" ca="1" si="31"/>
        <v>Zero for Ancillary</v>
      </c>
      <c r="I307" s="38"/>
      <c r="J307" s="39"/>
      <c r="K307" s="20" t="str">
        <f t="shared" si="32"/>
        <v>ResidentialCost of Equip + Install</v>
      </c>
      <c r="L307" s="20" t="str">
        <f t="shared" si="33"/>
        <v>Market PotentialWA</v>
      </c>
    </row>
    <row r="308" spans="1:12" x14ac:dyDescent="0.25">
      <c r="A308" s="2" t="str">
        <f t="shared" si="34"/>
        <v>WAResidentialParent-Ancillary HPWHCost of Equip + Install (per kW basis)</v>
      </c>
      <c r="B308" t="s">
        <v>151</v>
      </c>
      <c r="C308" t="s">
        <v>13</v>
      </c>
      <c r="D308" t="s">
        <v>575</v>
      </c>
      <c r="E308" t="s">
        <v>90</v>
      </c>
      <c r="F308" t="s">
        <v>92</v>
      </c>
      <c r="G308" s="32">
        <f t="shared" ca="1" si="30"/>
        <v>0</v>
      </c>
      <c r="H308" s="33">
        <f t="shared" ca="1" si="31"/>
        <v>0</v>
      </c>
      <c r="I308" s="38"/>
      <c r="J308" s="39"/>
      <c r="K308" s="20" t="str">
        <f t="shared" si="32"/>
        <v>ResidentialCost of Equip + Install (per kW basis)</v>
      </c>
      <c r="L308" s="20" t="str">
        <f t="shared" si="33"/>
        <v>Market PotentialWA</v>
      </c>
    </row>
    <row r="309" spans="1:12" x14ac:dyDescent="0.25">
      <c r="A309" s="2" t="str">
        <f t="shared" si="34"/>
        <v>WAResidentialParent-Ancillary HPWHDe-rate</v>
      </c>
      <c r="B309" t="s">
        <v>151</v>
      </c>
      <c r="C309" t="s">
        <v>13</v>
      </c>
      <c r="D309" t="s">
        <v>575</v>
      </c>
      <c r="E309" t="s">
        <v>31</v>
      </c>
      <c r="F309" t="s">
        <v>32</v>
      </c>
      <c r="G309" s="25">
        <f t="shared" ca="1" si="30"/>
        <v>1</v>
      </c>
      <c r="H309" s="33">
        <f t="shared" ca="1" si="31"/>
        <v>0</v>
      </c>
      <c r="I309" s="38"/>
      <c r="J309" s="39"/>
      <c r="K309" s="20" t="str">
        <f t="shared" si="32"/>
        <v>ResidentialDe-rate</v>
      </c>
      <c r="L309" s="20" t="str">
        <f t="shared" si="33"/>
        <v>Market PotentialWA</v>
      </c>
    </row>
    <row r="310" spans="1:12" x14ac:dyDescent="0.25">
      <c r="A310" s="2" t="str">
        <f t="shared" si="34"/>
        <v>WAResidentialParent-Ancillary HPWHNet to Gross Ratio (free ridership)</v>
      </c>
      <c r="B310" t="s">
        <v>151</v>
      </c>
      <c r="C310" t="s">
        <v>13</v>
      </c>
      <c r="D310" t="s">
        <v>575</v>
      </c>
      <c r="E310" t="s">
        <v>33</v>
      </c>
      <c r="F310" t="s">
        <v>34</v>
      </c>
      <c r="G310" s="25">
        <f t="shared" ca="1" si="30"/>
        <v>1</v>
      </c>
      <c r="H310" s="33">
        <f t="shared" ca="1" si="31"/>
        <v>0</v>
      </c>
      <c r="I310" s="38"/>
      <c r="J310" s="39"/>
      <c r="K310" s="20" t="str">
        <f t="shared" si="32"/>
        <v>ResidentialNet to Gross Ratio (free ridership)</v>
      </c>
      <c r="L310" s="20" t="str">
        <f t="shared" si="33"/>
        <v>Market PotentialWA</v>
      </c>
    </row>
    <row r="311" spans="1:12" x14ac:dyDescent="0.25">
      <c r="A311" s="2" t="str">
        <f t="shared" si="34"/>
        <v>WAResidentialParent-Ancillary HPWHPer Customer Annual Marketing/Recruitment Cost</v>
      </c>
      <c r="B311" t="s">
        <v>151</v>
      </c>
      <c r="C311" t="s">
        <v>13</v>
      </c>
      <c r="D311" t="s">
        <v>575</v>
      </c>
      <c r="E311" t="s">
        <v>35</v>
      </c>
      <c r="F311" t="s">
        <v>36</v>
      </c>
      <c r="G311" s="32">
        <f t="shared" ca="1" si="30"/>
        <v>60</v>
      </c>
      <c r="H311" s="33" t="str">
        <f t="shared" ca="1" si="31"/>
        <v>Same as Smart Thermostats</v>
      </c>
      <c r="I311" s="38"/>
      <c r="J311" s="39"/>
      <c r="K311" s="20" t="str">
        <f t="shared" si="32"/>
        <v>ResidentialPer Customer Annual Marketing/Recruitment Cost</v>
      </c>
      <c r="L311" s="20" t="str">
        <f t="shared" si="33"/>
        <v>Market PotentialWA</v>
      </c>
    </row>
    <row r="312" spans="1:12" x14ac:dyDescent="0.25">
      <c r="A312" s="2" t="str">
        <f t="shared" si="34"/>
        <v>WAResidentialParent-Ancillary HPWHPer Participant Annual Incentive</v>
      </c>
      <c r="B312" t="s">
        <v>151</v>
      </c>
      <c r="C312" t="s">
        <v>13</v>
      </c>
      <c r="D312" t="s">
        <v>575</v>
      </c>
      <c r="E312" t="s">
        <v>39</v>
      </c>
      <c r="F312" t="s">
        <v>5</v>
      </c>
      <c r="G312" s="32">
        <f ca="1">IFERROR(INDEX(INDIRECT("'"&amp;D312&amp;"'!A1:T300"),MATCH(K312,INDIRECT("'"&amp;D312&amp;"'!A1:A300"),0),MATCH(L312,INDIRECT("'"&amp;D312&amp;"'!A1:T1"),0)),"")</f>
        <v>24</v>
      </c>
      <c r="H312" s="33" t="str">
        <f ca="1">IFERROR(INDEX(INDIRECT("'"&amp;D312&amp;"'!A1:T300"),MATCH(K312,INDIRECT("'"&amp;D312&amp;"'!A1:A300"),0),10),"")</f>
        <v>Assume $2/month year round</v>
      </c>
      <c r="I312" s="38"/>
      <c r="J312" s="39"/>
      <c r="K312" s="20" t="str">
        <f t="shared" si="32"/>
        <v>ResidentialPer Participant Annual Incentive</v>
      </c>
      <c r="L312" s="20" t="str">
        <f t="shared" si="33"/>
        <v>Market PotentialWA</v>
      </c>
    </row>
    <row r="313" spans="1:12" x14ac:dyDescent="0.25">
      <c r="A313" s="2" t="str">
        <f t="shared" si="34"/>
        <v>WAResidentialParent-Ancillary HPWHPer kW Annual Incentive</v>
      </c>
      <c r="B313" t="s">
        <v>151</v>
      </c>
      <c r="C313" t="s">
        <v>13</v>
      </c>
      <c r="D313" t="s">
        <v>575</v>
      </c>
      <c r="E313" t="s">
        <v>37</v>
      </c>
      <c r="F313" t="s">
        <v>93</v>
      </c>
      <c r="G313" s="32">
        <f t="shared" ca="1" si="30"/>
        <v>0</v>
      </c>
      <c r="H313" s="33">
        <f t="shared" ca="1" si="31"/>
        <v>0</v>
      </c>
      <c r="I313" s="38"/>
      <c r="J313" s="39"/>
      <c r="K313" s="20" t="str">
        <f t="shared" si="32"/>
        <v>ResidentialPer kW Annual Incentive</v>
      </c>
      <c r="L313" s="20" t="str">
        <f t="shared" si="33"/>
        <v>Market PotentialWA</v>
      </c>
    </row>
    <row r="314" spans="1:12" x14ac:dyDescent="0.25">
      <c r="A314" s="2" t="str">
        <f t="shared" si="34"/>
        <v>WAResidentialParent-Ancillary HPWHProgram Development Cost</v>
      </c>
      <c r="B314" t="s">
        <v>151</v>
      </c>
      <c r="C314" t="s">
        <v>13</v>
      </c>
      <c r="D314" t="s">
        <v>575</v>
      </c>
      <c r="E314" t="s">
        <v>40</v>
      </c>
      <c r="F314" t="s">
        <v>41</v>
      </c>
      <c r="G314" s="32">
        <f t="shared" ca="1" si="30"/>
        <v>7899.6940108730696</v>
      </c>
      <c r="H314" s="33" t="str">
        <f t="shared" ca="1" si="31"/>
        <v>Share of Cost as noted in table at right, Costs shared 50/50 between CTA-2045 programs</v>
      </c>
      <c r="I314" s="38"/>
      <c r="J314" s="39"/>
      <c r="K314" s="20" t="str">
        <f t="shared" si="32"/>
        <v>ResidentialProgram Development Cost</v>
      </c>
      <c r="L314" s="20" t="str">
        <f t="shared" si="33"/>
        <v>Market PotentialWA</v>
      </c>
    </row>
    <row r="315" spans="1:12" x14ac:dyDescent="0.25">
      <c r="A315" s="2" t="str">
        <f t="shared" si="34"/>
        <v>WAResidentialParent-Ancillary HPWHProgram Life</v>
      </c>
      <c r="B315" t="s">
        <v>151</v>
      </c>
      <c r="C315" t="s">
        <v>13</v>
      </c>
      <c r="D315" t="s">
        <v>575</v>
      </c>
      <c r="E315" t="s">
        <v>42</v>
      </c>
      <c r="F315" t="s">
        <v>43</v>
      </c>
      <c r="G315" s="397">
        <f t="shared" ca="1" si="30"/>
        <v>8</v>
      </c>
      <c r="H315" s="33">
        <f t="shared" ca="1" si="31"/>
        <v>0</v>
      </c>
      <c r="I315" s="38"/>
      <c r="J315" s="39"/>
      <c r="K315" s="20" t="str">
        <f t="shared" si="32"/>
        <v>ResidentialProgram Life</v>
      </c>
      <c r="L315" s="20" t="str">
        <f t="shared" si="33"/>
        <v>Market PotentialWA</v>
      </c>
    </row>
    <row r="316" spans="1:12" x14ac:dyDescent="0.25">
      <c r="A316" s="2" t="str">
        <f t="shared" si="34"/>
        <v>WAResidentialParent-Ancillary HPWHProgram Start Year</v>
      </c>
      <c r="B316" t="s">
        <v>151</v>
      </c>
      <c r="C316" t="s">
        <v>13</v>
      </c>
      <c r="D316" t="s">
        <v>575</v>
      </c>
      <c r="E316" t="s">
        <v>44</v>
      </c>
      <c r="F316" t="s">
        <v>45</v>
      </c>
      <c r="G316" s="397">
        <f t="shared" ca="1" si="30"/>
        <v>2026</v>
      </c>
      <c r="H316" s="33">
        <f t="shared" ca="1" si="31"/>
        <v>0</v>
      </c>
      <c r="I316" s="38"/>
      <c r="J316" s="39"/>
      <c r="K316" s="20" t="str">
        <f t="shared" si="32"/>
        <v>ResidentialProgram Start Year</v>
      </c>
      <c r="L316" s="20" t="str">
        <f t="shared" si="33"/>
        <v>Market PotentialWA</v>
      </c>
    </row>
    <row r="317" spans="1:12" x14ac:dyDescent="0.25">
      <c r="A317" s="2" t="str">
        <f t="shared" si="34"/>
        <v>WAGeneral ServiceParent-Ancillary HPWHSummer DR Event Hours</v>
      </c>
      <c r="B317" t="s">
        <v>151</v>
      </c>
      <c r="C317" t="s">
        <v>232</v>
      </c>
      <c r="D317" t="s">
        <v>575</v>
      </c>
      <c r="E317" t="s">
        <v>24</v>
      </c>
      <c r="F317" t="s">
        <v>25</v>
      </c>
      <c r="G317" s="397">
        <f t="shared" ca="1" si="30"/>
        <v>75</v>
      </c>
      <c r="H317" s="33" t="str">
        <f t="shared" ca="1" si="31"/>
        <v>25 total events around 3 hrs ea.</v>
      </c>
      <c r="I317" s="38"/>
      <c r="J317" s="39"/>
      <c r="K317" s="20" t="str">
        <f t="shared" si="32"/>
        <v>General ServiceSummer DR Event Hours</v>
      </c>
      <c r="L317" s="20" t="str">
        <f t="shared" si="33"/>
        <v>Market PotentialWA</v>
      </c>
    </row>
    <row r="318" spans="1:12" x14ac:dyDescent="0.25">
      <c r="A318" s="2" t="str">
        <f t="shared" si="34"/>
        <v>WAGeneral ServiceParent-Ancillary HPWHWinter DR Event Hours</v>
      </c>
      <c r="B318" t="s">
        <v>151</v>
      </c>
      <c r="C318" t="s">
        <v>232</v>
      </c>
      <c r="D318" t="s">
        <v>575</v>
      </c>
      <c r="E318" t="s">
        <v>26</v>
      </c>
      <c r="F318" t="s">
        <v>25</v>
      </c>
      <c r="G318" s="397">
        <f t="shared" ca="1" si="30"/>
        <v>75</v>
      </c>
      <c r="H318" s="33" t="str">
        <f t="shared" ca="1" si="31"/>
        <v>25 total events around 3 hrs ea.</v>
      </c>
      <c r="I318" s="38"/>
      <c r="J318" s="39"/>
      <c r="K318" s="20" t="str">
        <f t="shared" si="32"/>
        <v>General ServiceWinter DR Event Hours</v>
      </c>
      <c r="L318" s="20" t="str">
        <f t="shared" si="33"/>
        <v>Market PotentialWA</v>
      </c>
    </row>
    <row r="319" spans="1:12" x14ac:dyDescent="0.25">
      <c r="A319" s="2" t="str">
        <f t="shared" si="34"/>
        <v>WAGeneral ServiceParent-Ancillary HPWHAnnual O&amp;M Cost</v>
      </c>
      <c r="B319" t="s">
        <v>151</v>
      </c>
      <c r="C319" t="s">
        <v>232</v>
      </c>
      <c r="D319" t="s">
        <v>575</v>
      </c>
      <c r="E319" t="s">
        <v>27</v>
      </c>
      <c r="F319" t="s">
        <v>5</v>
      </c>
      <c r="G319" s="32">
        <f t="shared" ca="1" si="30"/>
        <v>0</v>
      </c>
      <c r="H319" s="33">
        <f t="shared" ca="1" si="31"/>
        <v>0</v>
      </c>
      <c r="I319" s="38"/>
      <c r="J319" s="39"/>
      <c r="K319" s="20" t="str">
        <f t="shared" si="32"/>
        <v>General ServiceAnnual O&amp;M Cost</v>
      </c>
      <c r="L319" s="20" t="str">
        <f t="shared" si="33"/>
        <v>Market PotentialWA</v>
      </c>
    </row>
    <row r="320" spans="1:12" x14ac:dyDescent="0.25">
      <c r="A320" s="2" t="str">
        <f t="shared" si="34"/>
        <v>WAGeneral ServiceParent-Ancillary HPWHAnnual O&amp;M Cost per MW</v>
      </c>
      <c r="B320" t="s">
        <v>151</v>
      </c>
      <c r="C320" t="s">
        <v>232</v>
      </c>
      <c r="D320" t="s">
        <v>575</v>
      </c>
      <c r="E320" t="s">
        <v>88</v>
      </c>
      <c r="F320" t="s">
        <v>94</v>
      </c>
      <c r="G320" s="32">
        <f t="shared" ca="1" si="30"/>
        <v>0</v>
      </c>
      <c r="H320" s="33">
        <f t="shared" ca="1" si="31"/>
        <v>0</v>
      </c>
      <c r="I320" s="38"/>
      <c r="J320" s="39"/>
      <c r="K320" s="20" t="str">
        <f t="shared" si="32"/>
        <v>General ServiceAnnual O&amp;M Cost per MW</v>
      </c>
      <c r="L320" s="20" t="str">
        <f t="shared" si="33"/>
        <v>Market PotentialWA</v>
      </c>
    </row>
    <row r="321" spans="1:12" x14ac:dyDescent="0.25">
      <c r="A321" s="2" t="str">
        <f t="shared" si="34"/>
        <v>WAGeneral ServiceParent-Ancillary HPWHAnnual Program Administration Cost</v>
      </c>
      <c r="B321" t="s">
        <v>151</v>
      </c>
      <c r="C321" t="s">
        <v>232</v>
      </c>
      <c r="D321" t="s">
        <v>575</v>
      </c>
      <c r="E321" t="s">
        <v>4</v>
      </c>
      <c r="F321" t="s">
        <v>28</v>
      </c>
      <c r="G321" s="32">
        <f t="shared" ca="1" si="30"/>
        <v>23680.244791301542</v>
      </c>
      <c r="H321" s="33" t="str">
        <f t="shared" ca="1" si="31"/>
        <v>Share of Cost as noted in table at right, Costs shared 50/50 between CTA-2045 programs</v>
      </c>
      <c r="I321" s="38"/>
      <c r="J321" s="39"/>
      <c r="K321" s="20" t="str">
        <f t="shared" si="32"/>
        <v>General ServiceAnnual Program Administration Cost</v>
      </c>
      <c r="L321" s="20" t="str">
        <f t="shared" si="33"/>
        <v>Market PotentialWA</v>
      </c>
    </row>
    <row r="322" spans="1:12" x14ac:dyDescent="0.25">
      <c r="A322" s="2" t="str">
        <f t="shared" si="34"/>
        <v>WAGeneral ServiceParent-Ancillary HPWHCost of Equip + Install</v>
      </c>
      <c r="B322" t="s">
        <v>151</v>
      </c>
      <c r="C322" t="s">
        <v>232</v>
      </c>
      <c r="D322" t="s">
        <v>575</v>
      </c>
      <c r="E322" t="s">
        <v>29</v>
      </c>
      <c r="F322" t="s">
        <v>30</v>
      </c>
      <c r="G322" s="32">
        <f t="shared" ca="1" si="30"/>
        <v>0</v>
      </c>
      <c r="H322" s="33" t="str">
        <f t="shared" ca="1" si="31"/>
        <v>Zero for Ancillary</v>
      </c>
      <c r="I322" s="38"/>
      <c r="J322" s="39"/>
      <c r="K322" s="20" t="str">
        <f t="shared" si="32"/>
        <v>General ServiceCost of Equip + Install</v>
      </c>
      <c r="L322" s="20" t="str">
        <f t="shared" si="33"/>
        <v>Market PotentialWA</v>
      </c>
    </row>
    <row r="323" spans="1:12" x14ac:dyDescent="0.25">
      <c r="A323" s="2" t="str">
        <f t="shared" ref="A323:A386" si="43">B323&amp;C323&amp;D323&amp;E323</f>
        <v>WAGeneral ServiceParent-Ancillary HPWHCost of Equip + Install (per kW basis)</v>
      </c>
      <c r="B323" t="s">
        <v>151</v>
      </c>
      <c r="C323" t="s">
        <v>232</v>
      </c>
      <c r="D323" t="s">
        <v>575</v>
      </c>
      <c r="E323" t="s">
        <v>90</v>
      </c>
      <c r="F323" t="s">
        <v>92</v>
      </c>
      <c r="G323" s="32">
        <f t="shared" ca="1" si="30"/>
        <v>0</v>
      </c>
      <c r="H323" s="33">
        <f t="shared" ca="1" si="31"/>
        <v>0</v>
      </c>
      <c r="I323" s="38"/>
      <c r="J323" s="39"/>
      <c r="K323" s="20" t="str">
        <f t="shared" si="32"/>
        <v>General ServiceCost of Equip + Install (per kW basis)</v>
      </c>
      <c r="L323" s="20" t="str">
        <f t="shared" si="33"/>
        <v>Market PotentialWA</v>
      </c>
    </row>
    <row r="324" spans="1:12" x14ac:dyDescent="0.25">
      <c r="A324" s="2" t="str">
        <f t="shared" si="43"/>
        <v>WAGeneral ServiceParent-Ancillary HPWHDe-rate</v>
      </c>
      <c r="B324" t="s">
        <v>151</v>
      </c>
      <c r="C324" t="s">
        <v>232</v>
      </c>
      <c r="D324" t="s">
        <v>575</v>
      </c>
      <c r="E324" t="s">
        <v>31</v>
      </c>
      <c r="F324" t="s">
        <v>32</v>
      </c>
      <c r="G324" s="25">
        <f t="shared" ca="1" si="30"/>
        <v>1</v>
      </c>
      <c r="H324" s="33">
        <f t="shared" ca="1" si="31"/>
        <v>0</v>
      </c>
      <c r="I324" s="38"/>
      <c r="J324" s="39"/>
      <c r="K324" s="20" t="str">
        <f t="shared" si="32"/>
        <v>General ServiceDe-rate</v>
      </c>
      <c r="L324" s="20" t="str">
        <f t="shared" si="33"/>
        <v>Market PotentialWA</v>
      </c>
    </row>
    <row r="325" spans="1:12" x14ac:dyDescent="0.25">
      <c r="A325" s="2" t="str">
        <f t="shared" si="43"/>
        <v>WAGeneral ServiceParent-Ancillary HPWHNet to Gross Ratio (free ridership)</v>
      </c>
      <c r="B325" t="s">
        <v>151</v>
      </c>
      <c r="C325" t="s">
        <v>232</v>
      </c>
      <c r="D325" t="s">
        <v>575</v>
      </c>
      <c r="E325" t="s">
        <v>33</v>
      </c>
      <c r="F325" t="s">
        <v>34</v>
      </c>
      <c r="G325" s="25">
        <f t="shared" ca="1" si="30"/>
        <v>1</v>
      </c>
      <c r="H325" s="33">
        <f t="shared" ca="1" si="31"/>
        <v>0</v>
      </c>
      <c r="I325" s="38"/>
      <c r="J325" s="39"/>
      <c r="K325" s="20" t="str">
        <f t="shared" si="32"/>
        <v>General ServiceNet to Gross Ratio (free ridership)</v>
      </c>
      <c r="L325" s="20" t="str">
        <f t="shared" si="33"/>
        <v>Market PotentialWA</v>
      </c>
    </row>
    <row r="326" spans="1:12" x14ac:dyDescent="0.25">
      <c r="A326" s="2" t="str">
        <f t="shared" si="43"/>
        <v>WAGeneral ServiceParent-Ancillary HPWHPer Customer Annual Marketing/Recruitment Cost</v>
      </c>
      <c r="B326" t="s">
        <v>151</v>
      </c>
      <c r="C326" t="s">
        <v>232</v>
      </c>
      <c r="D326" t="s">
        <v>575</v>
      </c>
      <c r="E326" t="s">
        <v>35</v>
      </c>
      <c r="F326" t="s">
        <v>36</v>
      </c>
      <c r="G326" s="32">
        <f t="shared" ca="1" si="30"/>
        <v>75</v>
      </c>
      <c r="H326" s="33" t="str">
        <f t="shared" ca="1" si="31"/>
        <v>Same as Smart Thermostats</v>
      </c>
      <c r="I326" s="38"/>
      <c r="J326" s="39"/>
      <c r="K326" s="20" t="str">
        <f t="shared" si="32"/>
        <v>General ServicePer Customer Annual Marketing/Recruitment Cost</v>
      </c>
      <c r="L326" s="20" t="str">
        <f t="shared" si="33"/>
        <v>Market PotentialWA</v>
      </c>
    </row>
    <row r="327" spans="1:12" x14ac:dyDescent="0.25">
      <c r="A327" s="2" t="str">
        <f t="shared" si="43"/>
        <v>WAGeneral ServiceParent-Ancillary HPWHPer Participant Annual Incentive</v>
      </c>
      <c r="B327" t="s">
        <v>151</v>
      </c>
      <c r="C327" t="s">
        <v>232</v>
      </c>
      <c r="D327" t="s">
        <v>575</v>
      </c>
      <c r="E327" t="s">
        <v>39</v>
      </c>
      <c r="F327" t="s">
        <v>5</v>
      </c>
      <c r="G327" s="32">
        <f t="shared" ca="1" si="30"/>
        <v>24</v>
      </c>
      <c r="H327" s="33" t="str">
        <f t="shared" ca="1" si="31"/>
        <v>Assume $2/month year round</v>
      </c>
      <c r="I327" s="38"/>
      <c r="J327" s="39"/>
      <c r="K327" s="20" t="str">
        <f>C327&amp;E327</f>
        <v>General ServicePer Participant Annual Incentive</v>
      </c>
      <c r="L327" s="20" t="str">
        <f>$G$1&amp;B327</f>
        <v>Market PotentialWA</v>
      </c>
    </row>
    <row r="328" spans="1:12" x14ac:dyDescent="0.25">
      <c r="A328" s="2" t="str">
        <f t="shared" si="43"/>
        <v>WAGeneral ServiceParent-Ancillary HPWHPer kW Annual Incentive</v>
      </c>
      <c r="B328" t="s">
        <v>151</v>
      </c>
      <c r="C328" t="s">
        <v>232</v>
      </c>
      <c r="D328" t="s">
        <v>575</v>
      </c>
      <c r="E328" t="s">
        <v>37</v>
      </c>
      <c r="F328" t="s">
        <v>93</v>
      </c>
      <c r="G328" s="32">
        <f t="shared" ca="1" si="30"/>
        <v>0</v>
      </c>
      <c r="H328" s="33">
        <f t="shared" ca="1" si="31"/>
        <v>0</v>
      </c>
      <c r="I328" s="38"/>
      <c r="J328" s="39"/>
      <c r="K328" s="20" t="str">
        <f t="shared" si="32"/>
        <v>General ServicePer kW Annual Incentive</v>
      </c>
      <c r="L328" s="20" t="str">
        <f t="shared" si="33"/>
        <v>Market PotentialWA</v>
      </c>
    </row>
    <row r="329" spans="1:12" x14ac:dyDescent="0.25">
      <c r="A329" s="2" t="str">
        <f t="shared" si="43"/>
        <v>WAGeneral ServiceParent-Ancillary HPWHProgram Development Cost</v>
      </c>
      <c r="B329" t="s">
        <v>151</v>
      </c>
      <c r="C329" t="s">
        <v>232</v>
      </c>
      <c r="D329" t="s">
        <v>575</v>
      </c>
      <c r="E329" t="s">
        <v>40</v>
      </c>
      <c r="F329" t="s">
        <v>41</v>
      </c>
      <c r="G329" s="32">
        <f t="shared" ca="1" si="30"/>
        <v>29600.305989126929</v>
      </c>
      <c r="H329" s="33" t="str">
        <f t="shared" ca="1" si="31"/>
        <v>Share of Cost as noted in table at right, Costs shared 50/50 between CTA-2045 programs</v>
      </c>
      <c r="I329" s="38"/>
      <c r="J329" s="39"/>
      <c r="K329" s="20" t="str">
        <f t="shared" si="32"/>
        <v>General ServiceProgram Development Cost</v>
      </c>
      <c r="L329" s="20" t="str">
        <f t="shared" si="33"/>
        <v>Market PotentialWA</v>
      </c>
    </row>
    <row r="330" spans="1:12" x14ac:dyDescent="0.25">
      <c r="A330" s="2" t="str">
        <f t="shared" si="43"/>
        <v>WAGeneral ServiceParent-Ancillary HPWHProgram Life</v>
      </c>
      <c r="B330" t="s">
        <v>151</v>
      </c>
      <c r="C330" t="s">
        <v>232</v>
      </c>
      <c r="D330" t="s">
        <v>575</v>
      </c>
      <c r="E330" t="s">
        <v>42</v>
      </c>
      <c r="F330" t="s">
        <v>43</v>
      </c>
      <c r="G330" s="397">
        <f t="shared" ca="1" si="30"/>
        <v>8</v>
      </c>
      <c r="H330" s="33">
        <f t="shared" ca="1" si="31"/>
        <v>0</v>
      </c>
      <c r="I330" s="38"/>
      <c r="J330" s="39"/>
      <c r="K330" s="20" t="str">
        <f t="shared" si="32"/>
        <v>General ServiceProgram Life</v>
      </c>
      <c r="L330" s="20" t="str">
        <f t="shared" si="33"/>
        <v>Market PotentialWA</v>
      </c>
    </row>
    <row r="331" spans="1:12" x14ac:dyDescent="0.25">
      <c r="A331" s="2" t="str">
        <f t="shared" si="43"/>
        <v>WAGeneral ServiceParent-Ancillary HPWHProgram Start Year</v>
      </c>
      <c r="B331" t="s">
        <v>151</v>
      </c>
      <c r="C331" t="s">
        <v>232</v>
      </c>
      <c r="D331" t="s">
        <v>575</v>
      </c>
      <c r="E331" t="s">
        <v>44</v>
      </c>
      <c r="F331" t="s">
        <v>45</v>
      </c>
      <c r="G331" s="397">
        <f t="shared" ca="1" si="30"/>
        <v>2026</v>
      </c>
      <c r="H331" s="33">
        <f t="shared" ca="1" si="31"/>
        <v>0</v>
      </c>
      <c r="I331" s="38"/>
      <c r="J331" s="39"/>
      <c r="K331" s="20" t="str">
        <f t="shared" si="32"/>
        <v>General ServiceProgram Start Year</v>
      </c>
      <c r="L331" s="20" t="str">
        <f t="shared" si="33"/>
        <v>Market PotentialWA</v>
      </c>
    </row>
    <row r="332" spans="1:12" x14ac:dyDescent="0.25">
      <c r="A332" s="2" t="str">
        <f t="shared" si="43"/>
        <v>WAResidentialPilot-CTA-2045 ERWHSummer DR Event Hours</v>
      </c>
      <c r="B332" t="s">
        <v>151</v>
      </c>
      <c r="C332" t="s">
        <v>13</v>
      </c>
      <c r="D332" t="s">
        <v>577</v>
      </c>
      <c r="E332" t="s">
        <v>24</v>
      </c>
      <c r="F332" t="s">
        <v>25</v>
      </c>
      <c r="G332" s="397">
        <f t="shared" ref="G332:G361" ca="1" si="44">IFERROR(INDEX(INDIRECT("'"&amp;D332&amp;"'!A1:T300"),MATCH(K332,INDIRECT("'"&amp;D332&amp;"'!A1:A300"),0),MATCH(L332,INDIRECT("'"&amp;D332&amp;"'!A1:T1"),0)),"")</f>
        <v>75</v>
      </c>
      <c r="H332" s="33" t="str">
        <f t="shared" ref="H332:H361" ca="1" si="45">IFERROR(INDEX(INDIRECT("'"&amp;D332&amp;"'!A1:T300"),MATCH(K332,INDIRECT("'"&amp;D332&amp;"'!A1:A300"),0),10),"")</f>
        <v>25 total events around 3 hrs ea.</v>
      </c>
      <c r="I332" s="38"/>
      <c r="J332" s="39"/>
      <c r="K332" s="20" t="str">
        <f t="shared" ref="K332:K361" si="46">C332&amp;E332</f>
        <v>ResidentialSummer DR Event Hours</v>
      </c>
      <c r="L332" s="20" t="str">
        <f t="shared" ref="L332:L361" si="47">$G$1&amp;B332</f>
        <v>Market PotentialWA</v>
      </c>
    </row>
    <row r="333" spans="1:12" x14ac:dyDescent="0.25">
      <c r="A333" s="2" t="str">
        <f t="shared" si="43"/>
        <v>WAResidentialPilot-CTA-2045 ERWHWinter DR Event Hours</v>
      </c>
      <c r="B333" t="s">
        <v>151</v>
      </c>
      <c r="C333" t="s">
        <v>13</v>
      </c>
      <c r="D333" t="s">
        <v>577</v>
      </c>
      <c r="E333" t="s">
        <v>26</v>
      </c>
      <c r="F333" t="s">
        <v>25</v>
      </c>
      <c r="G333" s="397">
        <f t="shared" ca="1" si="44"/>
        <v>75</v>
      </c>
      <c r="H333" s="33" t="str">
        <f t="shared" ca="1" si="45"/>
        <v>25 total events around 3 hrs ea.</v>
      </c>
      <c r="I333" s="38"/>
      <c r="J333" s="39"/>
      <c r="K333" s="20" t="str">
        <f t="shared" si="46"/>
        <v>ResidentialWinter DR Event Hours</v>
      </c>
      <c r="L333" s="20" t="str">
        <f t="shared" si="47"/>
        <v>Market PotentialWA</v>
      </c>
    </row>
    <row r="334" spans="1:12" x14ac:dyDescent="0.25">
      <c r="A334" s="2" t="str">
        <f t="shared" si="43"/>
        <v>WAResidentialPilot-CTA-2045 ERWHAnnual O&amp;M Cost</v>
      </c>
      <c r="B334" t="s">
        <v>151</v>
      </c>
      <c r="C334" t="s">
        <v>13</v>
      </c>
      <c r="D334" t="s">
        <v>577</v>
      </c>
      <c r="E334" t="s">
        <v>27</v>
      </c>
      <c r="F334" t="s">
        <v>5</v>
      </c>
      <c r="G334" s="32">
        <f t="shared" ca="1" si="44"/>
        <v>0</v>
      </c>
      <c r="H334" s="33">
        <f t="shared" ca="1" si="45"/>
        <v>0</v>
      </c>
      <c r="I334" s="38"/>
      <c r="J334" s="39"/>
      <c r="K334" s="20" t="str">
        <f t="shared" si="46"/>
        <v>ResidentialAnnual O&amp;M Cost</v>
      </c>
      <c r="L334" s="20" t="str">
        <f t="shared" si="47"/>
        <v>Market PotentialWA</v>
      </c>
    </row>
    <row r="335" spans="1:12" x14ac:dyDescent="0.25">
      <c r="A335" s="2" t="str">
        <f t="shared" si="43"/>
        <v>WAResidentialPilot-CTA-2045 ERWHAnnual O&amp;M Cost per MW</v>
      </c>
      <c r="B335" t="s">
        <v>151</v>
      </c>
      <c r="C335" t="s">
        <v>13</v>
      </c>
      <c r="D335" t="s">
        <v>577</v>
      </c>
      <c r="E335" t="s">
        <v>88</v>
      </c>
      <c r="F335" t="s">
        <v>94</v>
      </c>
      <c r="G335" s="32">
        <f t="shared" ca="1" si="44"/>
        <v>0</v>
      </c>
      <c r="H335" s="33">
        <f t="shared" ca="1" si="45"/>
        <v>0</v>
      </c>
      <c r="I335" s="38"/>
      <c r="J335" s="39"/>
      <c r="K335" s="20" t="str">
        <f t="shared" si="46"/>
        <v>ResidentialAnnual O&amp;M Cost per MW</v>
      </c>
      <c r="L335" s="20" t="str">
        <f t="shared" si="47"/>
        <v>Market PotentialWA</v>
      </c>
    </row>
    <row r="336" spans="1:12" x14ac:dyDescent="0.25">
      <c r="A336" s="2" t="str">
        <f t="shared" si="43"/>
        <v>WAResidentialPilot-CTA-2045 ERWHAnnual Program Administration Cost</v>
      </c>
      <c r="B336" t="s">
        <v>151</v>
      </c>
      <c r="C336" t="s">
        <v>13</v>
      </c>
      <c r="D336" t="s">
        <v>577</v>
      </c>
      <c r="E336" t="s">
        <v>4</v>
      </c>
      <c r="F336" t="s">
        <v>28</v>
      </c>
      <c r="G336" s="32">
        <f t="shared" ca="1" si="44"/>
        <v>40885.046951757075</v>
      </c>
      <c r="H336" s="33" t="str">
        <f t="shared" ca="1" si="45"/>
        <v>Share of Cost as noted in table at right, Costs shared 50/50 between CTA-2045 programs</v>
      </c>
      <c r="I336" s="38"/>
      <c r="J336" s="39"/>
      <c r="K336" s="20" t="str">
        <f t="shared" si="46"/>
        <v>ResidentialAnnual Program Administration Cost</v>
      </c>
      <c r="L336" s="20" t="str">
        <f t="shared" si="47"/>
        <v>Market PotentialWA</v>
      </c>
    </row>
    <row r="337" spans="1:12" x14ac:dyDescent="0.25">
      <c r="A337" s="2" t="str">
        <f t="shared" si="43"/>
        <v>WAResidentialPilot-CTA-2045 ERWHCost of Equip + Install</v>
      </c>
      <c r="B337" t="s">
        <v>151</v>
      </c>
      <c r="C337" t="s">
        <v>13</v>
      </c>
      <c r="D337" t="s">
        <v>577</v>
      </c>
      <c r="E337" t="s">
        <v>29</v>
      </c>
      <c r="F337" t="s">
        <v>30</v>
      </c>
      <c r="G337" s="32">
        <f t="shared" ca="1" si="44"/>
        <v>170</v>
      </c>
      <c r="H337" s="33" t="str">
        <f t="shared" ca="1" si="45"/>
        <v>$150 for module and comms, 20% of customers will need help provisioning these (an additional $100 for these customers)- average customer will be $170</v>
      </c>
      <c r="I337" s="38"/>
      <c r="J337" s="39"/>
      <c r="K337" s="20" t="str">
        <f t="shared" si="46"/>
        <v>ResidentialCost of Equip + Install</v>
      </c>
      <c r="L337" s="20" t="str">
        <f t="shared" si="47"/>
        <v>Market PotentialWA</v>
      </c>
    </row>
    <row r="338" spans="1:12" x14ac:dyDescent="0.25">
      <c r="A338" s="2" t="str">
        <f t="shared" si="43"/>
        <v>WAResidentialPilot-CTA-2045 ERWHCost of Equip + Install (per kW basis)</v>
      </c>
      <c r="B338" t="s">
        <v>151</v>
      </c>
      <c r="C338" t="s">
        <v>13</v>
      </c>
      <c r="D338" t="s">
        <v>577</v>
      </c>
      <c r="E338" t="s">
        <v>90</v>
      </c>
      <c r="F338" t="s">
        <v>92</v>
      </c>
      <c r="G338" s="32">
        <f t="shared" ca="1" si="44"/>
        <v>0</v>
      </c>
      <c r="H338" s="33">
        <f t="shared" ca="1" si="45"/>
        <v>0</v>
      </c>
      <c r="I338" s="38"/>
      <c r="J338" s="39"/>
      <c r="K338" s="20" t="str">
        <f t="shared" si="46"/>
        <v>ResidentialCost of Equip + Install (per kW basis)</v>
      </c>
      <c r="L338" s="20" t="str">
        <f t="shared" si="47"/>
        <v>Market PotentialWA</v>
      </c>
    </row>
    <row r="339" spans="1:12" x14ac:dyDescent="0.25">
      <c r="A339" s="2" t="str">
        <f t="shared" si="43"/>
        <v>WAResidentialPilot-CTA-2045 ERWHDe-rate</v>
      </c>
      <c r="B339" t="s">
        <v>151</v>
      </c>
      <c r="C339" t="s">
        <v>13</v>
      </c>
      <c r="D339" t="s">
        <v>577</v>
      </c>
      <c r="E339" t="s">
        <v>31</v>
      </c>
      <c r="F339" t="s">
        <v>32</v>
      </c>
      <c r="G339" s="25">
        <f t="shared" ca="1" si="44"/>
        <v>1</v>
      </c>
      <c r="H339" s="33">
        <f t="shared" ca="1" si="45"/>
        <v>0</v>
      </c>
      <c r="I339" s="38"/>
      <c r="J339" s="39"/>
      <c r="K339" s="20" t="str">
        <f t="shared" si="46"/>
        <v>ResidentialDe-rate</v>
      </c>
      <c r="L339" s="20" t="str">
        <f t="shared" si="47"/>
        <v>Market PotentialWA</v>
      </c>
    </row>
    <row r="340" spans="1:12" x14ac:dyDescent="0.25">
      <c r="A340" s="2" t="str">
        <f t="shared" si="43"/>
        <v>WAResidentialPilot-CTA-2045 ERWHNet to Gross Ratio (free ridership)</v>
      </c>
      <c r="B340" t="s">
        <v>151</v>
      </c>
      <c r="C340" t="s">
        <v>13</v>
      </c>
      <c r="D340" t="s">
        <v>577</v>
      </c>
      <c r="E340" t="s">
        <v>33</v>
      </c>
      <c r="F340" t="s">
        <v>34</v>
      </c>
      <c r="G340" s="25">
        <f t="shared" ca="1" si="44"/>
        <v>1</v>
      </c>
      <c r="H340" s="33">
        <f t="shared" ca="1" si="45"/>
        <v>0</v>
      </c>
      <c r="I340" s="38"/>
      <c r="J340" s="39"/>
      <c r="K340" s="20" t="str">
        <f t="shared" si="46"/>
        <v>ResidentialNet to Gross Ratio (free ridership)</v>
      </c>
      <c r="L340" s="20" t="str">
        <f t="shared" si="47"/>
        <v>Market PotentialWA</v>
      </c>
    </row>
    <row r="341" spans="1:12" x14ac:dyDescent="0.25">
      <c r="A341" s="2" t="str">
        <f t="shared" si="43"/>
        <v>WAResidentialPilot-CTA-2045 ERWHPer Customer Annual Marketing/Recruitment Cost</v>
      </c>
      <c r="B341" t="s">
        <v>151</v>
      </c>
      <c r="C341" t="s">
        <v>13</v>
      </c>
      <c r="D341" t="s">
        <v>577</v>
      </c>
      <c r="E341" t="s">
        <v>35</v>
      </c>
      <c r="F341" t="s">
        <v>36</v>
      </c>
      <c r="G341" s="32">
        <f t="shared" ca="1" si="44"/>
        <v>60</v>
      </c>
      <c r="H341" s="33" t="str">
        <f t="shared" ca="1" si="45"/>
        <v>Same as Smart Thermostats</v>
      </c>
      <c r="I341" s="38"/>
      <c r="J341" s="39"/>
      <c r="K341" s="20" t="str">
        <f t="shared" si="46"/>
        <v>ResidentialPer Customer Annual Marketing/Recruitment Cost</v>
      </c>
      <c r="L341" s="20" t="str">
        <f t="shared" si="47"/>
        <v>Market PotentialWA</v>
      </c>
    </row>
    <row r="342" spans="1:12" x14ac:dyDescent="0.25">
      <c r="A342" s="2" t="str">
        <f t="shared" si="43"/>
        <v>WAResidentialPilot-CTA-2045 ERWHPer Participant Annual Incentive</v>
      </c>
      <c r="B342" t="s">
        <v>151</v>
      </c>
      <c r="C342" t="s">
        <v>13</v>
      </c>
      <c r="D342" t="s">
        <v>577</v>
      </c>
      <c r="E342" t="s">
        <v>39</v>
      </c>
      <c r="F342" t="s">
        <v>5</v>
      </c>
      <c r="G342" s="32">
        <f t="shared" ca="1" si="44"/>
        <v>24</v>
      </c>
      <c r="H342" s="33" t="str">
        <f t="shared" ca="1" si="45"/>
        <v>Assume $2/month year round</v>
      </c>
      <c r="I342" s="38"/>
      <c r="J342" s="39"/>
      <c r="K342" s="20" t="str">
        <f t="shared" si="46"/>
        <v>ResidentialPer Participant Annual Incentive</v>
      </c>
      <c r="L342" s="20" t="str">
        <f t="shared" si="47"/>
        <v>Market PotentialWA</v>
      </c>
    </row>
    <row r="343" spans="1:12" x14ac:dyDescent="0.25">
      <c r="A343" s="2" t="str">
        <f t="shared" si="43"/>
        <v>WAResidentialPilot-CTA-2045 ERWHPer kW Annual Incentive</v>
      </c>
      <c r="B343" t="s">
        <v>151</v>
      </c>
      <c r="C343" t="s">
        <v>13</v>
      </c>
      <c r="D343" t="s">
        <v>577</v>
      </c>
      <c r="E343" t="s">
        <v>37</v>
      </c>
      <c r="F343" t="s">
        <v>93</v>
      </c>
      <c r="G343" s="32">
        <f t="shared" ca="1" si="44"/>
        <v>0</v>
      </c>
      <c r="H343" s="33">
        <f t="shared" ca="1" si="45"/>
        <v>0</v>
      </c>
      <c r="I343" s="38"/>
      <c r="J343" s="39"/>
      <c r="K343" s="20" t="str">
        <f t="shared" si="46"/>
        <v>ResidentialPer kW Annual Incentive</v>
      </c>
      <c r="L343" s="20" t="str">
        <f t="shared" si="47"/>
        <v>Market PotentialWA</v>
      </c>
    </row>
    <row r="344" spans="1:12" x14ac:dyDescent="0.25">
      <c r="A344" s="2" t="str">
        <f t="shared" si="43"/>
        <v>WAResidentialPilot-CTA-2045 ERWHProgram Development Cost</v>
      </c>
      <c r="B344" t="s">
        <v>151</v>
      </c>
      <c r="C344" t="s">
        <v>13</v>
      </c>
      <c r="D344" t="s">
        <v>577</v>
      </c>
      <c r="E344" t="s">
        <v>40</v>
      </c>
      <c r="F344" t="s">
        <v>41</v>
      </c>
      <c r="G344" s="32">
        <f t="shared" ca="1" si="44"/>
        <v>34070.872459797567</v>
      </c>
      <c r="H344" s="33" t="str">
        <f t="shared" ca="1" si="45"/>
        <v>Share of Cost as noted in table at right, Costs shared 50/50 between CTA-2045 programs</v>
      </c>
      <c r="I344" s="38"/>
      <c r="J344" s="39"/>
      <c r="K344" s="20" t="str">
        <f t="shared" si="46"/>
        <v>ResidentialProgram Development Cost</v>
      </c>
      <c r="L344" s="20" t="str">
        <f t="shared" si="47"/>
        <v>Market PotentialWA</v>
      </c>
    </row>
    <row r="345" spans="1:12" x14ac:dyDescent="0.25">
      <c r="A345" s="2" t="str">
        <f t="shared" si="43"/>
        <v>WAResidentialPilot-CTA-2045 ERWHProgram Life</v>
      </c>
      <c r="B345" t="s">
        <v>151</v>
      </c>
      <c r="C345" t="s">
        <v>13</v>
      </c>
      <c r="D345" t="s">
        <v>577</v>
      </c>
      <c r="E345" t="s">
        <v>42</v>
      </c>
      <c r="F345" t="s">
        <v>43</v>
      </c>
      <c r="G345" s="397">
        <f t="shared" ca="1" si="44"/>
        <v>8</v>
      </c>
      <c r="H345" s="33">
        <f t="shared" ca="1" si="45"/>
        <v>0</v>
      </c>
      <c r="I345" s="38"/>
      <c r="J345" s="39"/>
      <c r="K345" s="20" t="str">
        <f t="shared" si="46"/>
        <v>ResidentialProgram Life</v>
      </c>
      <c r="L345" s="20" t="str">
        <f t="shared" si="47"/>
        <v>Market PotentialWA</v>
      </c>
    </row>
    <row r="346" spans="1:12" x14ac:dyDescent="0.25">
      <c r="A346" s="2" t="str">
        <f t="shared" si="43"/>
        <v>WAResidentialPilot-CTA-2045 ERWHProgram Start Year</v>
      </c>
      <c r="B346" t="s">
        <v>151</v>
      </c>
      <c r="C346" t="s">
        <v>13</v>
      </c>
      <c r="D346" t="s">
        <v>577</v>
      </c>
      <c r="E346" t="s">
        <v>44</v>
      </c>
      <c r="F346" t="s">
        <v>45</v>
      </c>
      <c r="G346" s="397">
        <f t="shared" ca="1" si="44"/>
        <v>2024</v>
      </c>
      <c r="H346" s="33">
        <f t="shared" ca="1" si="45"/>
        <v>0</v>
      </c>
      <c r="I346" s="38"/>
      <c r="J346" s="39"/>
      <c r="K346" s="20" t="str">
        <f t="shared" si="46"/>
        <v>ResidentialProgram Start Year</v>
      </c>
      <c r="L346" s="20" t="str">
        <f t="shared" si="47"/>
        <v>Market PotentialWA</v>
      </c>
    </row>
    <row r="347" spans="1:12" x14ac:dyDescent="0.25">
      <c r="A347" s="2" t="str">
        <f t="shared" si="43"/>
        <v>WAGeneral ServicePilot-CTA-2045 ERWHSummer DR Event Hours</v>
      </c>
      <c r="B347" t="s">
        <v>151</v>
      </c>
      <c r="C347" t="s">
        <v>232</v>
      </c>
      <c r="D347" t="s">
        <v>577</v>
      </c>
      <c r="E347" t="s">
        <v>24</v>
      </c>
      <c r="F347" t="s">
        <v>25</v>
      </c>
      <c r="G347" s="397">
        <f t="shared" ca="1" si="44"/>
        <v>75</v>
      </c>
      <c r="H347" s="33" t="str">
        <f t="shared" ca="1" si="45"/>
        <v>25 total events around 3 hrs ea.</v>
      </c>
      <c r="I347" s="38"/>
      <c r="J347" s="39"/>
      <c r="K347" s="20" t="str">
        <f t="shared" si="46"/>
        <v>General ServiceSummer DR Event Hours</v>
      </c>
      <c r="L347" s="20" t="str">
        <f t="shared" si="47"/>
        <v>Market PotentialWA</v>
      </c>
    </row>
    <row r="348" spans="1:12" x14ac:dyDescent="0.25">
      <c r="A348" s="2" t="str">
        <f t="shared" si="43"/>
        <v>WAGeneral ServicePilot-CTA-2045 ERWHWinter DR Event Hours</v>
      </c>
      <c r="B348" t="s">
        <v>151</v>
      </c>
      <c r="C348" t="s">
        <v>232</v>
      </c>
      <c r="D348" t="s">
        <v>577</v>
      </c>
      <c r="E348" t="s">
        <v>26</v>
      </c>
      <c r="F348" t="s">
        <v>25</v>
      </c>
      <c r="G348" s="397">
        <f t="shared" ca="1" si="44"/>
        <v>75</v>
      </c>
      <c r="H348" s="33" t="str">
        <f t="shared" ca="1" si="45"/>
        <v>25 total events around 3 hrs ea.</v>
      </c>
      <c r="I348" s="38"/>
      <c r="J348" s="39"/>
      <c r="K348" s="20" t="str">
        <f t="shared" si="46"/>
        <v>General ServiceWinter DR Event Hours</v>
      </c>
      <c r="L348" s="20" t="str">
        <f t="shared" si="47"/>
        <v>Market PotentialWA</v>
      </c>
    </row>
    <row r="349" spans="1:12" x14ac:dyDescent="0.25">
      <c r="A349" s="2" t="str">
        <f t="shared" si="43"/>
        <v>WAGeneral ServicePilot-CTA-2045 ERWHAnnual O&amp;M Cost</v>
      </c>
      <c r="B349" t="s">
        <v>151</v>
      </c>
      <c r="C349" t="s">
        <v>232</v>
      </c>
      <c r="D349" t="s">
        <v>577</v>
      </c>
      <c r="E349" t="s">
        <v>27</v>
      </c>
      <c r="F349" t="s">
        <v>5</v>
      </c>
      <c r="G349" s="32">
        <f t="shared" ca="1" si="44"/>
        <v>0</v>
      </c>
      <c r="H349" s="33">
        <f t="shared" ca="1" si="45"/>
        <v>0</v>
      </c>
      <c r="I349" s="38"/>
      <c r="J349" s="39"/>
      <c r="K349" s="20" t="str">
        <f t="shared" si="46"/>
        <v>General ServiceAnnual O&amp;M Cost</v>
      </c>
      <c r="L349" s="20" t="str">
        <f t="shared" si="47"/>
        <v>Market PotentialWA</v>
      </c>
    </row>
    <row r="350" spans="1:12" x14ac:dyDescent="0.25">
      <c r="A350" s="2" t="str">
        <f t="shared" si="43"/>
        <v>WAGeneral ServicePilot-CTA-2045 ERWHAnnual O&amp;M Cost per MW</v>
      </c>
      <c r="B350" t="s">
        <v>151</v>
      </c>
      <c r="C350" t="s">
        <v>232</v>
      </c>
      <c r="D350" t="s">
        <v>577</v>
      </c>
      <c r="E350" t="s">
        <v>88</v>
      </c>
      <c r="F350" t="s">
        <v>94</v>
      </c>
      <c r="G350" s="32">
        <f t="shared" ca="1" si="44"/>
        <v>0</v>
      </c>
      <c r="H350" s="33">
        <f t="shared" ca="1" si="45"/>
        <v>0</v>
      </c>
      <c r="I350" s="38"/>
      <c r="J350" s="39"/>
      <c r="K350" s="20" t="str">
        <f t="shared" si="46"/>
        <v>General ServiceAnnual O&amp;M Cost per MW</v>
      </c>
      <c r="L350" s="20" t="str">
        <f t="shared" si="47"/>
        <v>Market PotentialWA</v>
      </c>
    </row>
    <row r="351" spans="1:12" x14ac:dyDescent="0.25">
      <c r="A351" s="2" t="str">
        <f t="shared" si="43"/>
        <v>WAGeneral ServicePilot-CTA-2045 ERWHAnnual Program Administration Cost</v>
      </c>
      <c r="B351" t="s">
        <v>151</v>
      </c>
      <c r="C351" t="s">
        <v>232</v>
      </c>
      <c r="D351" t="s">
        <v>577</v>
      </c>
      <c r="E351" t="s">
        <v>4</v>
      </c>
      <c r="F351" t="s">
        <v>28</v>
      </c>
      <c r="G351" s="32">
        <f t="shared" ca="1" si="44"/>
        <v>4114.9530482429245</v>
      </c>
      <c r="H351" s="33" t="str">
        <f t="shared" ca="1" si="45"/>
        <v>Share of Cost as noted in table at right, Costs shared 50/50 between CTA-2045 programs</v>
      </c>
      <c r="I351" s="38"/>
      <c r="J351" s="39"/>
      <c r="K351" s="20" t="str">
        <f t="shared" si="46"/>
        <v>General ServiceAnnual Program Administration Cost</v>
      </c>
      <c r="L351" s="20" t="str">
        <f t="shared" si="47"/>
        <v>Market PotentialWA</v>
      </c>
    </row>
    <row r="352" spans="1:12" x14ac:dyDescent="0.25">
      <c r="A352" s="2" t="str">
        <f t="shared" si="43"/>
        <v>WAGeneral ServicePilot-CTA-2045 ERWHCost of Equip + Install</v>
      </c>
      <c r="B352" t="s">
        <v>151</v>
      </c>
      <c r="C352" t="s">
        <v>232</v>
      </c>
      <c r="D352" t="s">
        <v>577</v>
      </c>
      <c r="E352" t="s">
        <v>29</v>
      </c>
      <c r="F352" t="s">
        <v>30</v>
      </c>
      <c r="G352" s="32">
        <f t="shared" ca="1" si="44"/>
        <v>170</v>
      </c>
      <c r="H352" s="33" t="str">
        <f t="shared" ca="1" si="45"/>
        <v>$150 for module and comms, 20% of customers will need help provisioning these (an additional $100 install cost for these customers)- average customer will be $170</v>
      </c>
      <c r="I352" s="38"/>
      <c r="J352" s="39"/>
      <c r="K352" s="20" t="str">
        <f t="shared" si="46"/>
        <v>General ServiceCost of Equip + Install</v>
      </c>
      <c r="L352" s="20" t="str">
        <f t="shared" si="47"/>
        <v>Market PotentialWA</v>
      </c>
    </row>
    <row r="353" spans="1:12" x14ac:dyDescent="0.25">
      <c r="A353" s="2" t="str">
        <f t="shared" si="43"/>
        <v>WAGeneral ServicePilot-CTA-2045 ERWHCost of Equip + Install (per kW basis)</v>
      </c>
      <c r="B353" t="s">
        <v>151</v>
      </c>
      <c r="C353" t="s">
        <v>232</v>
      </c>
      <c r="D353" t="s">
        <v>577</v>
      </c>
      <c r="E353" t="s">
        <v>90</v>
      </c>
      <c r="F353" t="s">
        <v>92</v>
      </c>
      <c r="G353" s="32">
        <f t="shared" ca="1" si="44"/>
        <v>0</v>
      </c>
      <c r="H353" s="33">
        <f t="shared" ca="1" si="45"/>
        <v>0</v>
      </c>
      <c r="I353" s="38"/>
      <c r="J353" s="39"/>
      <c r="K353" s="20" t="str">
        <f t="shared" si="46"/>
        <v>General ServiceCost of Equip + Install (per kW basis)</v>
      </c>
      <c r="L353" s="20" t="str">
        <f t="shared" si="47"/>
        <v>Market PotentialWA</v>
      </c>
    </row>
    <row r="354" spans="1:12" x14ac:dyDescent="0.25">
      <c r="A354" s="2" t="str">
        <f t="shared" si="43"/>
        <v>WAGeneral ServicePilot-CTA-2045 ERWHDe-rate</v>
      </c>
      <c r="B354" t="s">
        <v>151</v>
      </c>
      <c r="C354" t="s">
        <v>232</v>
      </c>
      <c r="D354" t="s">
        <v>577</v>
      </c>
      <c r="E354" t="s">
        <v>31</v>
      </c>
      <c r="F354" t="s">
        <v>32</v>
      </c>
      <c r="G354" s="25">
        <f t="shared" ca="1" si="44"/>
        <v>1</v>
      </c>
      <c r="H354" s="33">
        <f t="shared" ca="1" si="45"/>
        <v>0</v>
      </c>
      <c r="I354" s="38"/>
      <c r="J354" s="39"/>
      <c r="K354" s="20" t="str">
        <f t="shared" si="46"/>
        <v>General ServiceDe-rate</v>
      </c>
      <c r="L354" s="20" t="str">
        <f t="shared" si="47"/>
        <v>Market PotentialWA</v>
      </c>
    </row>
    <row r="355" spans="1:12" x14ac:dyDescent="0.25">
      <c r="A355" s="2" t="str">
        <f t="shared" si="43"/>
        <v>WAGeneral ServicePilot-CTA-2045 ERWHNet to Gross Ratio (free ridership)</v>
      </c>
      <c r="B355" t="s">
        <v>151</v>
      </c>
      <c r="C355" t="s">
        <v>232</v>
      </c>
      <c r="D355" t="s">
        <v>577</v>
      </c>
      <c r="E355" t="s">
        <v>33</v>
      </c>
      <c r="F355" t="s">
        <v>34</v>
      </c>
      <c r="G355" s="25">
        <f t="shared" ca="1" si="44"/>
        <v>1</v>
      </c>
      <c r="H355" s="33">
        <f t="shared" ca="1" si="45"/>
        <v>0</v>
      </c>
      <c r="I355" s="38"/>
      <c r="J355" s="39"/>
      <c r="K355" s="20" t="str">
        <f t="shared" si="46"/>
        <v>General ServiceNet to Gross Ratio (free ridership)</v>
      </c>
      <c r="L355" s="20" t="str">
        <f t="shared" si="47"/>
        <v>Market PotentialWA</v>
      </c>
    </row>
    <row r="356" spans="1:12" x14ac:dyDescent="0.25">
      <c r="A356" s="2" t="str">
        <f t="shared" si="43"/>
        <v>WAGeneral ServicePilot-CTA-2045 ERWHPer Customer Annual Marketing/Recruitment Cost</v>
      </c>
      <c r="B356" t="s">
        <v>151</v>
      </c>
      <c r="C356" t="s">
        <v>232</v>
      </c>
      <c r="D356" t="s">
        <v>577</v>
      </c>
      <c r="E356" t="s">
        <v>35</v>
      </c>
      <c r="F356" t="s">
        <v>36</v>
      </c>
      <c r="G356" s="32">
        <f t="shared" ca="1" si="44"/>
        <v>75</v>
      </c>
      <c r="H356" s="33" t="str">
        <f t="shared" ca="1" si="45"/>
        <v>Same as Smart Thermostats</v>
      </c>
      <c r="I356" s="38"/>
      <c r="J356" s="39"/>
      <c r="K356" s="20" t="str">
        <f t="shared" si="46"/>
        <v>General ServicePer Customer Annual Marketing/Recruitment Cost</v>
      </c>
      <c r="L356" s="20" t="str">
        <f t="shared" si="47"/>
        <v>Market PotentialWA</v>
      </c>
    </row>
    <row r="357" spans="1:12" x14ac:dyDescent="0.25">
      <c r="A357" s="2" t="str">
        <f t="shared" si="43"/>
        <v>WAGeneral ServicePilot-CTA-2045 ERWHPer Participant Annual Incentive</v>
      </c>
      <c r="B357" t="s">
        <v>151</v>
      </c>
      <c r="C357" t="s">
        <v>232</v>
      </c>
      <c r="D357" t="s">
        <v>577</v>
      </c>
      <c r="E357" t="s">
        <v>39</v>
      </c>
      <c r="F357" t="s">
        <v>5</v>
      </c>
      <c r="G357" s="32">
        <f t="shared" ca="1" si="44"/>
        <v>24</v>
      </c>
      <c r="H357" s="33" t="str">
        <f t="shared" ca="1" si="45"/>
        <v>Assume $2/month year round</v>
      </c>
      <c r="I357" s="38"/>
      <c r="J357" s="39"/>
      <c r="K357" s="20" t="str">
        <f t="shared" si="46"/>
        <v>General ServicePer Participant Annual Incentive</v>
      </c>
      <c r="L357" s="20" t="str">
        <f t="shared" si="47"/>
        <v>Market PotentialWA</v>
      </c>
    </row>
    <row r="358" spans="1:12" x14ac:dyDescent="0.25">
      <c r="A358" s="2" t="str">
        <f t="shared" si="43"/>
        <v>WAGeneral ServicePilot-CTA-2045 ERWHPer kW Annual Incentive</v>
      </c>
      <c r="B358" t="s">
        <v>151</v>
      </c>
      <c r="C358" t="s">
        <v>232</v>
      </c>
      <c r="D358" t="s">
        <v>577</v>
      </c>
      <c r="E358" t="s">
        <v>37</v>
      </c>
      <c r="F358" t="s">
        <v>93</v>
      </c>
      <c r="G358" s="32">
        <f t="shared" ca="1" si="44"/>
        <v>0</v>
      </c>
      <c r="H358" s="33">
        <f t="shared" ca="1" si="45"/>
        <v>0</v>
      </c>
      <c r="I358" s="38"/>
      <c r="J358" s="39"/>
      <c r="K358" s="20" t="str">
        <f t="shared" si="46"/>
        <v>General ServicePer kW Annual Incentive</v>
      </c>
      <c r="L358" s="20" t="str">
        <f t="shared" si="47"/>
        <v>Market PotentialWA</v>
      </c>
    </row>
    <row r="359" spans="1:12" x14ac:dyDescent="0.25">
      <c r="A359" s="2" t="str">
        <f t="shared" si="43"/>
        <v>WAGeneral ServicePilot-CTA-2045 ERWHProgram Development Cost</v>
      </c>
      <c r="B359" t="s">
        <v>151</v>
      </c>
      <c r="C359" t="s">
        <v>232</v>
      </c>
      <c r="D359" t="s">
        <v>577</v>
      </c>
      <c r="E359" t="s">
        <v>40</v>
      </c>
      <c r="F359" t="s">
        <v>41</v>
      </c>
      <c r="G359" s="32">
        <f t="shared" ca="1" si="44"/>
        <v>3429.1275402024371</v>
      </c>
      <c r="H359" s="33" t="str">
        <f t="shared" ca="1" si="45"/>
        <v>Share of Cost as noted in table at right, Costs shared 50/50 between CTA-2045 programs</v>
      </c>
      <c r="I359" s="38"/>
      <c r="J359" s="39"/>
      <c r="K359" s="20" t="str">
        <f t="shared" si="46"/>
        <v>General ServiceProgram Development Cost</v>
      </c>
      <c r="L359" s="20" t="str">
        <f t="shared" si="47"/>
        <v>Market PotentialWA</v>
      </c>
    </row>
    <row r="360" spans="1:12" x14ac:dyDescent="0.25">
      <c r="A360" s="2" t="str">
        <f t="shared" si="43"/>
        <v>WAGeneral ServicePilot-CTA-2045 ERWHProgram Life</v>
      </c>
      <c r="B360" t="s">
        <v>151</v>
      </c>
      <c r="C360" t="s">
        <v>232</v>
      </c>
      <c r="D360" t="s">
        <v>577</v>
      </c>
      <c r="E360" t="s">
        <v>42</v>
      </c>
      <c r="F360" t="s">
        <v>43</v>
      </c>
      <c r="G360" s="397">
        <f t="shared" ca="1" si="44"/>
        <v>8</v>
      </c>
      <c r="H360" s="33">
        <f t="shared" ca="1" si="45"/>
        <v>0</v>
      </c>
      <c r="I360" s="38"/>
      <c r="J360" s="39"/>
      <c r="K360" s="20" t="str">
        <f t="shared" si="46"/>
        <v>General ServiceProgram Life</v>
      </c>
      <c r="L360" s="20" t="str">
        <f t="shared" si="47"/>
        <v>Market PotentialWA</v>
      </c>
    </row>
    <row r="361" spans="1:12" x14ac:dyDescent="0.25">
      <c r="A361" s="2" t="str">
        <f t="shared" si="43"/>
        <v>WAGeneral ServicePilot-CTA-2045 ERWHProgram Start Year</v>
      </c>
      <c r="B361" t="s">
        <v>151</v>
      </c>
      <c r="C361" t="s">
        <v>232</v>
      </c>
      <c r="D361" t="s">
        <v>577</v>
      </c>
      <c r="E361" t="s">
        <v>44</v>
      </c>
      <c r="F361" t="s">
        <v>45</v>
      </c>
      <c r="G361" s="397">
        <f t="shared" ca="1" si="44"/>
        <v>2024</v>
      </c>
      <c r="H361" s="33">
        <f t="shared" ca="1" si="45"/>
        <v>0</v>
      </c>
      <c r="I361" s="38"/>
      <c r="J361" s="39"/>
      <c r="K361" s="20" t="str">
        <f t="shared" si="46"/>
        <v>General ServiceProgram Start Year</v>
      </c>
      <c r="L361" s="20" t="str">
        <f t="shared" si="47"/>
        <v>Market PotentialWA</v>
      </c>
    </row>
    <row r="362" spans="1:12" x14ac:dyDescent="0.25">
      <c r="A362" s="2" t="str">
        <f t="shared" si="43"/>
        <v>WAResidentialParent-CTA-2045 ERWHSummer DR Event Hours</v>
      </c>
      <c r="B362" t="s">
        <v>151</v>
      </c>
      <c r="C362" t="s">
        <v>13</v>
      </c>
      <c r="D362" t="s">
        <v>574</v>
      </c>
      <c r="E362" t="s">
        <v>24</v>
      </c>
      <c r="F362" t="s">
        <v>25</v>
      </c>
      <c r="G362" s="397">
        <f t="shared" ca="1" si="30"/>
        <v>75</v>
      </c>
      <c r="H362" s="33" t="str">
        <f t="shared" ca="1" si="31"/>
        <v>25 total events around 3 hrs ea.</v>
      </c>
      <c r="I362" s="38"/>
      <c r="J362" s="39"/>
      <c r="K362" s="20" t="str">
        <f t="shared" si="32"/>
        <v>ResidentialSummer DR Event Hours</v>
      </c>
      <c r="L362" s="20" t="str">
        <f t="shared" si="33"/>
        <v>Market PotentialWA</v>
      </c>
    </row>
    <row r="363" spans="1:12" x14ac:dyDescent="0.25">
      <c r="A363" s="2" t="str">
        <f t="shared" si="43"/>
        <v>WAResidentialParent-CTA-2045 ERWHWinter DR Event Hours</v>
      </c>
      <c r="B363" t="s">
        <v>151</v>
      </c>
      <c r="C363" t="s">
        <v>13</v>
      </c>
      <c r="D363" t="s">
        <v>574</v>
      </c>
      <c r="E363" t="s">
        <v>26</v>
      </c>
      <c r="F363" t="s">
        <v>25</v>
      </c>
      <c r="G363" s="397">
        <f t="shared" ca="1" si="30"/>
        <v>75</v>
      </c>
      <c r="H363" s="33" t="str">
        <f t="shared" ca="1" si="31"/>
        <v>25 total events around 3 hrs ea.</v>
      </c>
      <c r="I363" s="38"/>
      <c r="J363" s="39"/>
      <c r="K363" s="20" t="str">
        <f t="shared" si="32"/>
        <v>ResidentialWinter DR Event Hours</v>
      </c>
      <c r="L363" s="20" t="str">
        <f t="shared" si="33"/>
        <v>Market PotentialWA</v>
      </c>
    </row>
    <row r="364" spans="1:12" x14ac:dyDescent="0.25">
      <c r="A364" s="2" t="str">
        <f t="shared" si="43"/>
        <v>WAResidentialParent-CTA-2045 ERWHAnnual O&amp;M Cost</v>
      </c>
      <c r="B364" t="s">
        <v>151</v>
      </c>
      <c r="C364" t="s">
        <v>13</v>
      </c>
      <c r="D364" t="s">
        <v>574</v>
      </c>
      <c r="E364" t="s">
        <v>27</v>
      </c>
      <c r="F364" t="s">
        <v>5</v>
      </c>
      <c r="G364" s="32">
        <f t="shared" ca="1" si="30"/>
        <v>0</v>
      </c>
      <c r="H364" s="33">
        <f t="shared" ca="1" si="31"/>
        <v>0</v>
      </c>
      <c r="I364" s="38"/>
      <c r="J364" s="39"/>
      <c r="K364" s="20" t="str">
        <f t="shared" si="32"/>
        <v>ResidentialAnnual O&amp;M Cost</v>
      </c>
      <c r="L364" s="20" t="str">
        <f t="shared" si="33"/>
        <v>Market PotentialWA</v>
      </c>
    </row>
    <row r="365" spans="1:12" x14ac:dyDescent="0.25">
      <c r="A365" s="2" t="str">
        <f t="shared" si="43"/>
        <v>WAResidentialParent-CTA-2045 ERWHAnnual O&amp;M Cost per MW</v>
      </c>
      <c r="B365" t="s">
        <v>151</v>
      </c>
      <c r="C365" t="s">
        <v>13</v>
      </c>
      <c r="D365" t="s">
        <v>574</v>
      </c>
      <c r="E365" t="s">
        <v>88</v>
      </c>
      <c r="F365" t="s">
        <v>94</v>
      </c>
      <c r="G365" s="32">
        <f t="shared" ca="1" si="30"/>
        <v>0</v>
      </c>
      <c r="H365" s="33">
        <f t="shared" ca="1" si="31"/>
        <v>0</v>
      </c>
      <c r="I365" s="38"/>
      <c r="J365" s="39"/>
      <c r="K365" s="20" t="str">
        <f t="shared" si="32"/>
        <v>ResidentialAnnual O&amp;M Cost per MW</v>
      </c>
      <c r="L365" s="20" t="str">
        <f t="shared" si="33"/>
        <v>Market PotentialWA</v>
      </c>
    </row>
    <row r="366" spans="1:12" x14ac:dyDescent="0.25">
      <c r="A366" s="2" t="str">
        <f t="shared" si="43"/>
        <v>WAResidentialParent-CTA-2045 ERWHAnnual Program Administration Cost</v>
      </c>
      <c r="B366" t="s">
        <v>151</v>
      </c>
      <c r="C366" t="s">
        <v>13</v>
      </c>
      <c r="D366" t="s">
        <v>574</v>
      </c>
      <c r="E366" t="s">
        <v>4</v>
      </c>
      <c r="F366" t="s">
        <v>28</v>
      </c>
      <c r="G366" s="32">
        <f t="shared" ca="1" si="30"/>
        <v>40885.046951757075</v>
      </c>
      <c r="H366" s="33" t="str">
        <f t="shared" ca="1" si="31"/>
        <v>Share of Cost as noted in table at right, Costs shared 50/50 between CTA-2045 programs</v>
      </c>
      <c r="I366" s="38"/>
      <c r="J366" s="39"/>
      <c r="K366" s="20" t="str">
        <f t="shared" si="32"/>
        <v>ResidentialAnnual Program Administration Cost</v>
      </c>
      <c r="L366" s="20" t="str">
        <f t="shared" si="33"/>
        <v>Market PotentialWA</v>
      </c>
    </row>
    <row r="367" spans="1:12" x14ac:dyDescent="0.25">
      <c r="A367" s="2" t="str">
        <f t="shared" si="43"/>
        <v>WAResidentialParent-CTA-2045 ERWHCost of Equip + Install</v>
      </c>
      <c r="B367" t="s">
        <v>151</v>
      </c>
      <c r="C367" t="s">
        <v>13</v>
      </c>
      <c r="D367" t="s">
        <v>574</v>
      </c>
      <c r="E367" t="s">
        <v>29</v>
      </c>
      <c r="F367" t="s">
        <v>30</v>
      </c>
      <c r="G367" s="32">
        <f t="shared" ca="1" si="30"/>
        <v>170</v>
      </c>
      <c r="H367" s="33" t="str">
        <f t="shared" ca="1" si="31"/>
        <v>$150 for module and comms, 20% of customers will need help provisioning these (an additional $100 for these customers)- average customer will be $170</v>
      </c>
      <c r="I367" s="38"/>
      <c r="J367" s="39"/>
      <c r="K367" s="20" t="str">
        <f t="shared" si="32"/>
        <v>ResidentialCost of Equip + Install</v>
      </c>
      <c r="L367" s="20" t="str">
        <f t="shared" si="33"/>
        <v>Market PotentialWA</v>
      </c>
    </row>
    <row r="368" spans="1:12" x14ac:dyDescent="0.25">
      <c r="A368" s="2" t="str">
        <f t="shared" si="43"/>
        <v>WAResidentialParent-CTA-2045 ERWHCost of Equip + Install (per kW basis)</v>
      </c>
      <c r="B368" t="s">
        <v>151</v>
      </c>
      <c r="C368" t="s">
        <v>13</v>
      </c>
      <c r="D368" t="s">
        <v>574</v>
      </c>
      <c r="E368" t="s">
        <v>90</v>
      </c>
      <c r="F368" t="s">
        <v>92</v>
      </c>
      <c r="G368" s="32">
        <f t="shared" ca="1" si="30"/>
        <v>0</v>
      </c>
      <c r="H368" s="33">
        <f t="shared" ca="1" si="31"/>
        <v>0</v>
      </c>
      <c r="I368" s="38"/>
      <c r="J368" s="39"/>
      <c r="K368" s="20" t="str">
        <f t="shared" si="32"/>
        <v>ResidentialCost of Equip + Install (per kW basis)</v>
      </c>
      <c r="L368" s="20" t="str">
        <f t="shared" si="33"/>
        <v>Market PotentialWA</v>
      </c>
    </row>
    <row r="369" spans="1:12" x14ac:dyDescent="0.25">
      <c r="A369" s="2" t="str">
        <f t="shared" si="43"/>
        <v>WAResidentialParent-CTA-2045 ERWHDe-rate</v>
      </c>
      <c r="B369" t="s">
        <v>151</v>
      </c>
      <c r="C369" t="s">
        <v>13</v>
      </c>
      <c r="D369" t="s">
        <v>574</v>
      </c>
      <c r="E369" t="s">
        <v>31</v>
      </c>
      <c r="F369" t="s">
        <v>32</v>
      </c>
      <c r="G369" s="25">
        <f t="shared" ca="1" si="30"/>
        <v>1</v>
      </c>
      <c r="H369" s="33">
        <f t="shared" ca="1" si="31"/>
        <v>0</v>
      </c>
      <c r="I369" s="38"/>
      <c r="J369" s="39"/>
      <c r="K369" s="20" t="str">
        <f t="shared" si="32"/>
        <v>ResidentialDe-rate</v>
      </c>
      <c r="L369" s="20" t="str">
        <f t="shared" si="33"/>
        <v>Market PotentialWA</v>
      </c>
    </row>
    <row r="370" spans="1:12" x14ac:dyDescent="0.25">
      <c r="A370" s="2" t="str">
        <f t="shared" si="43"/>
        <v>WAResidentialParent-CTA-2045 ERWHNet to Gross Ratio (free ridership)</v>
      </c>
      <c r="B370" t="s">
        <v>151</v>
      </c>
      <c r="C370" t="s">
        <v>13</v>
      </c>
      <c r="D370" t="s">
        <v>574</v>
      </c>
      <c r="E370" t="s">
        <v>33</v>
      </c>
      <c r="F370" t="s">
        <v>34</v>
      </c>
      <c r="G370" s="25">
        <f t="shared" ca="1" si="30"/>
        <v>1</v>
      </c>
      <c r="H370" s="33">
        <f t="shared" ca="1" si="31"/>
        <v>0</v>
      </c>
      <c r="I370" s="38"/>
      <c r="J370" s="39"/>
      <c r="K370" s="20" t="str">
        <f t="shared" si="32"/>
        <v>ResidentialNet to Gross Ratio (free ridership)</v>
      </c>
      <c r="L370" s="20" t="str">
        <f t="shared" si="33"/>
        <v>Market PotentialWA</v>
      </c>
    </row>
    <row r="371" spans="1:12" x14ac:dyDescent="0.25">
      <c r="A371" s="2" t="str">
        <f t="shared" si="43"/>
        <v>WAResidentialParent-CTA-2045 ERWHPer Customer Annual Marketing/Recruitment Cost</v>
      </c>
      <c r="B371" t="s">
        <v>151</v>
      </c>
      <c r="C371" t="s">
        <v>13</v>
      </c>
      <c r="D371" t="s">
        <v>574</v>
      </c>
      <c r="E371" t="s">
        <v>35</v>
      </c>
      <c r="F371" t="s">
        <v>36</v>
      </c>
      <c r="G371" s="32">
        <f t="shared" ca="1" si="30"/>
        <v>60</v>
      </c>
      <c r="H371" s="33" t="str">
        <f t="shared" ca="1" si="31"/>
        <v>Same as Smart Thermostats</v>
      </c>
      <c r="I371" s="38"/>
      <c r="J371" s="39"/>
      <c r="K371" s="20" t="str">
        <f t="shared" si="32"/>
        <v>ResidentialPer Customer Annual Marketing/Recruitment Cost</v>
      </c>
      <c r="L371" s="20" t="str">
        <f t="shared" si="33"/>
        <v>Market PotentialWA</v>
      </c>
    </row>
    <row r="372" spans="1:12" x14ac:dyDescent="0.25">
      <c r="A372" s="2" t="str">
        <f t="shared" si="43"/>
        <v>WAResidentialParent-CTA-2045 ERWHPer Participant Annual Incentive</v>
      </c>
      <c r="B372" t="s">
        <v>151</v>
      </c>
      <c r="C372" t="s">
        <v>13</v>
      </c>
      <c r="D372" t="s">
        <v>574</v>
      </c>
      <c r="E372" t="s">
        <v>39</v>
      </c>
      <c r="F372" t="s">
        <v>5</v>
      </c>
      <c r="G372" s="32">
        <f t="shared" ca="1" si="30"/>
        <v>24</v>
      </c>
      <c r="H372" s="33" t="str">
        <f t="shared" ca="1" si="31"/>
        <v>Assume $2/month year round</v>
      </c>
      <c r="I372" s="38"/>
      <c r="J372" s="39"/>
      <c r="K372" s="20" t="str">
        <f t="shared" si="32"/>
        <v>ResidentialPer Participant Annual Incentive</v>
      </c>
      <c r="L372" s="20" t="str">
        <f t="shared" si="33"/>
        <v>Market PotentialWA</v>
      </c>
    </row>
    <row r="373" spans="1:12" x14ac:dyDescent="0.25">
      <c r="A373" s="2" t="str">
        <f t="shared" si="43"/>
        <v>WAResidentialParent-CTA-2045 ERWHPer kW Annual Incentive</v>
      </c>
      <c r="B373" t="s">
        <v>151</v>
      </c>
      <c r="C373" t="s">
        <v>13</v>
      </c>
      <c r="D373" t="s">
        <v>574</v>
      </c>
      <c r="E373" t="s">
        <v>37</v>
      </c>
      <c r="F373" t="s">
        <v>93</v>
      </c>
      <c r="G373" s="32">
        <f t="shared" ca="1" si="30"/>
        <v>0</v>
      </c>
      <c r="H373" s="33">
        <f t="shared" ca="1" si="31"/>
        <v>0</v>
      </c>
      <c r="I373" s="38"/>
      <c r="J373" s="39"/>
      <c r="K373" s="20" t="str">
        <f t="shared" si="32"/>
        <v>ResidentialPer kW Annual Incentive</v>
      </c>
      <c r="L373" s="20" t="str">
        <f t="shared" si="33"/>
        <v>Market PotentialWA</v>
      </c>
    </row>
    <row r="374" spans="1:12" x14ac:dyDescent="0.25">
      <c r="A374" s="2" t="str">
        <f t="shared" si="43"/>
        <v>WAResidentialParent-CTA-2045 ERWHProgram Development Cost</v>
      </c>
      <c r="B374" t="s">
        <v>151</v>
      </c>
      <c r="C374" t="s">
        <v>13</v>
      </c>
      <c r="D374" t="s">
        <v>574</v>
      </c>
      <c r="E374" t="s">
        <v>40</v>
      </c>
      <c r="F374" t="s">
        <v>41</v>
      </c>
      <c r="G374" s="32">
        <f t="shared" ca="1" si="30"/>
        <v>34070.872459797567</v>
      </c>
      <c r="H374" s="33" t="str">
        <f t="shared" ca="1" si="31"/>
        <v>Share of Cost as noted in table at right, Costs shared 50/50 between CTA-2045 programs</v>
      </c>
      <c r="I374" s="38"/>
      <c r="J374" s="39"/>
      <c r="K374" s="20" t="str">
        <f t="shared" si="32"/>
        <v>ResidentialProgram Development Cost</v>
      </c>
      <c r="L374" s="20" t="str">
        <f t="shared" si="33"/>
        <v>Market PotentialWA</v>
      </c>
    </row>
    <row r="375" spans="1:12" x14ac:dyDescent="0.25">
      <c r="A375" s="2" t="str">
        <f t="shared" si="43"/>
        <v>WAResidentialParent-CTA-2045 ERWHProgram Life</v>
      </c>
      <c r="B375" t="s">
        <v>151</v>
      </c>
      <c r="C375" t="s">
        <v>13</v>
      </c>
      <c r="D375" t="s">
        <v>574</v>
      </c>
      <c r="E375" t="s">
        <v>42</v>
      </c>
      <c r="F375" t="s">
        <v>43</v>
      </c>
      <c r="G375" s="397">
        <f t="shared" ca="1" si="30"/>
        <v>8</v>
      </c>
      <c r="H375" s="33">
        <f t="shared" ca="1" si="31"/>
        <v>0</v>
      </c>
      <c r="I375" s="38"/>
      <c r="J375" s="39"/>
      <c r="K375" s="20" t="str">
        <f t="shared" si="32"/>
        <v>ResidentialProgram Life</v>
      </c>
      <c r="L375" s="20" t="str">
        <f t="shared" si="33"/>
        <v>Market PotentialWA</v>
      </c>
    </row>
    <row r="376" spans="1:12" x14ac:dyDescent="0.25">
      <c r="A376" s="2" t="str">
        <f t="shared" si="43"/>
        <v>WAResidentialParent-CTA-2045 ERWHProgram Start Year</v>
      </c>
      <c r="B376" t="s">
        <v>151</v>
      </c>
      <c r="C376" t="s">
        <v>13</v>
      </c>
      <c r="D376" t="s">
        <v>574</v>
      </c>
      <c r="E376" t="s">
        <v>44</v>
      </c>
      <c r="F376" t="s">
        <v>45</v>
      </c>
      <c r="G376" s="397">
        <f t="shared" ca="1" si="30"/>
        <v>2026</v>
      </c>
      <c r="H376" s="33">
        <f t="shared" ca="1" si="31"/>
        <v>0</v>
      </c>
      <c r="I376" s="38"/>
      <c r="J376" s="39"/>
      <c r="K376" s="20" t="str">
        <f t="shared" si="32"/>
        <v>ResidentialProgram Start Year</v>
      </c>
      <c r="L376" s="20" t="str">
        <f t="shared" si="33"/>
        <v>Market PotentialWA</v>
      </c>
    </row>
    <row r="377" spans="1:12" x14ac:dyDescent="0.25">
      <c r="A377" s="2" t="str">
        <f t="shared" si="43"/>
        <v>WAGeneral ServiceParent-CTA-2045 ERWHSummer DR Event Hours</v>
      </c>
      <c r="B377" t="s">
        <v>151</v>
      </c>
      <c r="C377" t="s">
        <v>232</v>
      </c>
      <c r="D377" t="s">
        <v>574</v>
      </c>
      <c r="E377" t="s">
        <v>24</v>
      </c>
      <c r="F377" t="s">
        <v>25</v>
      </c>
      <c r="G377" s="397">
        <f t="shared" ca="1" si="30"/>
        <v>75</v>
      </c>
      <c r="H377" s="33" t="str">
        <f t="shared" ca="1" si="31"/>
        <v>25 total events around 3 hrs ea.</v>
      </c>
      <c r="I377" s="38"/>
      <c r="J377" s="39"/>
      <c r="K377" s="20" t="str">
        <f t="shared" si="32"/>
        <v>General ServiceSummer DR Event Hours</v>
      </c>
      <c r="L377" s="20" t="str">
        <f t="shared" si="33"/>
        <v>Market PotentialWA</v>
      </c>
    </row>
    <row r="378" spans="1:12" x14ac:dyDescent="0.25">
      <c r="A378" s="2" t="str">
        <f t="shared" si="43"/>
        <v>WAGeneral ServiceParent-CTA-2045 ERWHWinter DR Event Hours</v>
      </c>
      <c r="B378" t="s">
        <v>151</v>
      </c>
      <c r="C378" t="s">
        <v>232</v>
      </c>
      <c r="D378" t="s">
        <v>574</v>
      </c>
      <c r="E378" t="s">
        <v>26</v>
      </c>
      <c r="F378" t="s">
        <v>25</v>
      </c>
      <c r="G378" s="397">
        <f t="shared" ca="1" si="30"/>
        <v>75</v>
      </c>
      <c r="H378" s="33" t="str">
        <f t="shared" ca="1" si="31"/>
        <v>25 total events around 3 hrs ea.</v>
      </c>
      <c r="I378" s="38"/>
      <c r="J378" s="39"/>
      <c r="K378" s="20" t="str">
        <f t="shared" si="32"/>
        <v>General ServiceWinter DR Event Hours</v>
      </c>
      <c r="L378" s="20" t="str">
        <f t="shared" si="33"/>
        <v>Market PotentialWA</v>
      </c>
    </row>
    <row r="379" spans="1:12" x14ac:dyDescent="0.25">
      <c r="A379" s="2" t="str">
        <f t="shared" si="43"/>
        <v>WAGeneral ServiceParent-CTA-2045 ERWHAnnual O&amp;M Cost</v>
      </c>
      <c r="B379" t="s">
        <v>151</v>
      </c>
      <c r="C379" t="s">
        <v>232</v>
      </c>
      <c r="D379" t="s">
        <v>574</v>
      </c>
      <c r="E379" t="s">
        <v>27</v>
      </c>
      <c r="F379" t="s">
        <v>5</v>
      </c>
      <c r="G379" s="32">
        <f t="shared" ref="G379:G586" ca="1" si="48">IFERROR(INDEX(INDIRECT("'"&amp;D379&amp;"'!A1:T300"),MATCH(K379,INDIRECT("'"&amp;D379&amp;"'!A1:A300"),0),MATCH(L379,INDIRECT("'"&amp;D379&amp;"'!A1:T1"),0)),"")</f>
        <v>0</v>
      </c>
      <c r="H379" s="33">
        <f t="shared" ref="H379:H586" ca="1" si="49">IFERROR(INDEX(INDIRECT("'"&amp;D379&amp;"'!A1:T300"),MATCH(K379,INDIRECT("'"&amp;D379&amp;"'!A1:A300"),0),10),"")</f>
        <v>0</v>
      </c>
      <c r="I379" s="38"/>
      <c r="J379" s="39"/>
      <c r="K379" s="20" t="str">
        <f t="shared" ref="K379:K586" si="50">C379&amp;E379</f>
        <v>General ServiceAnnual O&amp;M Cost</v>
      </c>
      <c r="L379" s="20" t="str">
        <f t="shared" ref="L379:L586" si="51">$G$1&amp;B379</f>
        <v>Market PotentialWA</v>
      </c>
    </row>
    <row r="380" spans="1:12" x14ac:dyDescent="0.25">
      <c r="A380" s="2" t="str">
        <f t="shared" si="43"/>
        <v>WAGeneral ServiceParent-CTA-2045 ERWHAnnual O&amp;M Cost per MW</v>
      </c>
      <c r="B380" t="s">
        <v>151</v>
      </c>
      <c r="C380" t="s">
        <v>232</v>
      </c>
      <c r="D380" t="s">
        <v>574</v>
      </c>
      <c r="E380" t="s">
        <v>88</v>
      </c>
      <c r="F380" t="s">
        <v>94</v>
      </c>
      <c r="G380" s="32">
        <f t="shared" ca="1" si="48"/>
        <v>0</v>
      </c>
      <c r="H380" s="33">
        <f t="shared" ca="1" si="49"/>
        <v>0</v>
      </c>
      <c r="I380" s="38"/>
      <c r="J380" s="39"/>
      <c r="K380" s="20" t="str">
        <f t="shared" si="50"/>
        <v>General ServiceAnnual O&amp;M Cost per MW</v>
      </c>
      <c r="L380" s="20" t="str">
        <f t="shared" si="51"/>
        <v>Market PotentialWA</v>
      </c>
    </row>
    <row r="381" spans="1:12" x14ac:dyDescent="0.25">
      <c r="A381" s="2" t="str">
        <f t="shared" si="43"/>
        <v>WAGeneral ServiceParent-CTA-2045 ERWHAnnual Program Administration Cost</v>
      </c>
      <c r="B381" t="s">
        <v>151</v>
      </c>
      <c r="C381" t="s">
        <v>232</v>
      </c>
      <c r="D381" t="s">
        <v>574</v>
      </c>
      <c r="E381" t="s">
        <v>4</v>
      </c>
      <c r="F381" t="s">
        <v>28</v>
      </c>
      <c r="G381" s="32">
        <f t="shared" ca="1" si="48"/>
        <v>4114.9530482429245</v>
      </c>
      <c r="H381" s="33" t="str">
        <f t="shared" ca="1" si="49"/>
        <v>Share of Cost as noted in table at right, Costs shared 50/50 between CTA-2045 programs</v>
      </c>
      <c r="I381" s="38"/>
      <c r="J381" s="39"/>
      <c r="K381" s="20" t="str">
        <f t="shared" si="50"/>
        <v>General ServiceAnnual Program Administration Cost</v>
      </c>
      <c r="L381" s="20" t="str">
        <f t="shared" si="51"/>
        <v>Market PotentialWA</v>
      </c>
    </row>
    <row r="382" spans="1:12" x14ac:dyDescent="0.25">
      <c r="A382" s="2" t="str">
        <f t="shared" si="43"/>
        <v>WAGeneral ServiceParent-CTA-2045 ERWHCost of Equip + Install</v>
      </c>
      <c r="B382" t="s">
        <v>151</v>
      </c>
      <c r="C382" t="s">
        <v>232</v>
      </c>
      <c r="D382" t="s">
        <v>574</v>
      </c>
      <c r="E382" t="s">
        <v>29</v>
      </c>
      <c r="F382" t="s">
        <v>30</v>
      </c>
      <c r="G382" s="32">
        <f t="shared" ca="1" si="48"/>
        <v>170</v>
      </c>
      <c r="H382" s="33" t="str">
        <f t="shared" ca="1" si="49"/>
        <v>$150 for module and comms, 20% of customers will need help provisioning these (an additional $100 install cost for these customers)- average customer will be $170</v>
      </c>
      <c r="I382" s="38"/>
      <c r="J382" s="39"/>
      <c r="K382" s="20" t="str">
        <f t="shared" si="50"/>
        <v>General ServiceCost of Equip + Install</v>
      </c>
      <c r="L382" s="20" t="str">
        <f t="shared" si="51"/>
        <v>Market PotentialWA</v>
      </c>
    </row>
    <row r="383" spans="1:12" x14ac:dyDescent="0.25">
      <c r="A383" s="2" t="str">
        <f t="shared" si="43"/>
        <v>WAGeneral ServiceParent-CTA-2045 ERWHCost of Equip + Install (per kW basis)</v>
      </c>
      <c r="B383" t="s">
        <v>151</v>
      </c>
      <c r="C383" t="s">
        <v>232</v>
      </c>
      <c r="D383" t="s">
        <v>574</v>
      </c>
      <c r="E383" t="s">
        <v>90</v>
      </c>
      <c r="F383" t="s">
        <v>92</v>
      </c>
      <c r="G383" s="32">
        <f t="shared" ca="1" si="48"/>
        <v>0</v>
      </c>
      <c r="H383" s="33">
        <f t="shared" ca="1" si="49"/>
        <v>0</v>
      </c>
      <c r="I383" s="38"/>
      <c r="J383" s="39"/>
      <c r="K383" s="20" t="str">
        <f t="shared" si="50"/>
        <v>General ServiceCost of Equip + Install (per kW basis)</v>
      </c>
      <c r="L383" s="20" t="str">
        <f t="shared" si="51"/>
        <v>Market PotentialWA</v>
      </c>
    </row>
    <row r="384" spans="1:12" x14ac:dyDescent="0.25">
      <c r="A384" s="2" t="str">
        <f t="shared" si="43"/>
        <v>WAGeneral ServiceParent-CTA-2045 ERWHDe-rate</v>
      </c>
      <c r="B384" t="s">
        <v>151</v>
      </c>
      <c r="C384" t="s">
        <v>232</v>
      </c>
      <c r="D384" t="s">
        <v>574</v>
      </c>
      <c r="E384" t="s">
        <v>31</v>
      </c>
      <c r="F384" t="s">
        <v>32</v>
      </c>
      <c r="G384" s="25">
        <f t="shared" ca="1" si="48"/>
        <v>1</v>
      </c>
      <c r="H384" s="33">
        <f t="shared" ca="1" si="49"/>
        <v>0</v>
      </c>
      <c r="I384" s="38"/>
      <c r="J384" s="39"/>
      <c r="K384" s="20" t="str">
        <f t="shared" si="50"/>
        <v>General ServiceDe-rate</v>
      </c>
      <c r="L384" s="20" t="str">
        <f t="shared" si="51"/>
        <v>Market PotentialWA</v>
      </c>
    </row>
    <row r="385" spans="1:12" x14ac:dyDescent="0.25">
      <c r="A385" s="2" t="str">
        <f t="shared" si="43"/>
        <v>WAGeneral ServiceParent-CTA-2045 ERWHNet to Gross Ratio (free ridership)</v>
      </c>
      <c r="B385" t="s">
        <v>151</v>
      </c>
      <c r="C385" t="s">
        <v>232</v>
      </c>
      <c r="D385" t="s">
        <v>574</v>
      </c>
      <c r="E385" t="s">
        <v>33</v>
      </c>
      <c r="F385" t="s">
        <v>34</v>
      </c>
      <c r="G385" s="25">
        <f t="shared" ca="1" si="48"/>
        <v>1</v>
      </c>
      <c r="H385" s="33">
        <f t="shared" ca="1" si="49"/>
        <v>0</v>
      </c>
      <c r="I385" s="38"/>
      <c r="J385" s="39"/>
      <c r="K385" s="20" t="str">
        <f t="shared" si="50"/>
        <v>General ServiceNet to Gross Ratio (free ridership)</v>
      </c>
      <c r="L385" s="20" t="str">
        <f t="shared" si="51"/>
        <v>Market PotentialWA</v>
      </c>
    </row>
    <row r="386" spans="1:12" x14ac:dyDescent="0.25">
      <c r="A386" s="2" t="str">
        <f t="shared" si="43"/>
        <v>WAGeneral ServiceParent-CTA-2045 ERWHPer Customer Annual Marketing/Recruitment Cost</v>
      </c>
      <c r="B386" t="s">
        <v>151</v>
      </c>
      <c r="C386" t="s">
        <v>232</v>
      </c>
      <c r="D386" t="s">
        <v>574</v>
      </c>
      <c r="E386" t="s">
        <v>35</v>
      </c>
      <c r="F386" t="s">
        <v>36</v>
      </c>
      <c r="G386" s="32">
        <f t="shared" ca="1" si="48"/>
        <v>75</v>
      </c>
      <c r="H386" s="33" t="str">
        <f t="shared" ca="1" si="49"/>
        <v>Same as Smart Thermostats</v>
      </c>
      <c r="I386" s="38"/>
      <c r="J386" s="39"/>
      <c r="K386" s="20" t="str">
        <f t="shared" si="50"/>
        <v>General ServicePer Customer Annual Marketing/Recruitment Cost</v>
      </c>
      <c r="L386" s="20" t="str">
        <f t="shared" si="51"/>
        <v>Market PotentialWA</v>
      </c>
    </row>
    <row r="387" spans="1:12" x14ac:dyDescent="0.25">
      <c r="A387" s="2" t="str">
        <f t="shared" ref="A387:A450" si="52">B387&amp;C387&amp;D387&amp;E387</f>
        <v>WAGeneral ServiceParent-CTA-2045 ERWHPer Participant Annual Incentive</v>
      </c>
      <c r="B387" t="s">
        <v>151</v>
      </c>
      <c r="C387" t="s">
        <v>232</v>
      </c>
      <c r="D387" t="s">
        <v>574</v>
      </c>
      <c r="E387" t="s">
        <v>39</v>
      </c>
      <c r="F387" t="s">
        <v>5</v>
      </c>
      <c r="G387" s="32">
        <f t="shared" ca="1" si="48"/>
        <v>24</v>
      </c>
      <c r="H387" s="33" t="str">
        <f t="shared" ca="1" si="49"/>
        <v>Assume $2/month year round</v>
      </c>
      <c r="I387" s="38"/>
      <c r="J387" s="39"/>
      <c r="K387" s="20" t="str">
        <f t="shared" si="50"/>
        <v>General ServicePer Participant Annual Incentive</v>
      </c>
      <c r="L387" s="20" t="str">
        <f t="shared" si="51"/>
        <v>Market PotentialWA</v>
      </c>
    </row>
    <row r="388" spans="1:12" x14ac:dyDescent="0.25">
      <c r="A388" s="2" t="str">
        <f t="shared" si="52"/>
        <v>WAGeneral ServiceParent-CTA-2045 ERWHPer kW Annual Incentive</v>
      </c>
      <c r="B388" t="s">
        <v>151</v>
      </c>
      <c r="C388" t="s">
        <v>232</v>
      </c>
      <c r="D388" t="s">
        <v>574</v>
      </c>
      <c r="E388" t="s">
        <v>37</v>
      </c>
      <c r="F388" t="s">
        <v>93</v>
      </c>
      <c r="G388" s="32">
        <f t="shared" ca="1" si="48"/>
        <v>0</v>
      </c>
      <c r="H388" s="33">
        <f t="shared" ca="1" si="49"/>
        <v>0</v>
      </c>
      <c r="I388" s="38"/>
      <c r="J388" s="39"/>
      <c r="K388" s="20" t="str">
        <f t="shared" si="50"/>
        <v>General ServicePer kW Annual Incentive</v>
      </c>
      <c r="L388" s="20" t="str">
        <f t="shared" si="51"/>
        <v>Market PotentialWA</v>
      </c>
    </row>
    <row r="389" spans="1:12" x14ac:dyDescent="0.25">
      <c r="A389" s="2" t="str">
        <f t="shared" si="52"/>
        <v>WAGeneral ServiceParent-CTA-2045 ERWHProgram Development Cost</v>
      </c>
      <c r="B389" t="s">
        <v>151</v>
      </c>
      <c r="C389" t="s">
        <v>232</v>
      </c>
      <c r="D389" t="s">
        <v>574</v>
      </c>
      <c r="E389" t="s">
        <v>40</v>
      </c>
      <c r="F389" t="s">
        <v>41</v>
      </c>
      <c r="G389" s="32">
        <f t="shared" ca="1" si="48"/>
        <v>3429.1275402024371</v>
      </c>
      <c r="H389" s="33" t="str">
        <f t="shared" ca="1" si="49"/>
        <v>Share of Cost as noted in table at right, Costs shared 50/50 between CTA-2045 programs</v>
      </c>
      <c r="I389" s="38"/>
      <c r="J389" s="39"/>
      <c r="K389" s="20" t="str">
        <f t="shared" si="50"/>
        <v>General ServiceProgram Development Cost</v>
      </c>
      <c r="L389" s="20" t="str">
        <f t="shared" si="51"/>
        <v>Market PotentialWA</v>
      </c>
    </row>
    <row r="390" spans="1:12" x14ac:dyDescent="0.25">
      <c r="A390" s="2" t="str">
        <f t="shared" si="52"/>
        <v>WAGeneral ServiceParent-CTA-2045 ERWHProgram Life</v>
      </c>
      <c r="B390" t="s">
        <v>151</v>
      </c>
      <c r="C390" t="s">
        <v>232</v>
      </c>
      <c r="D390" t="s">
        <v>574</v>
      </c>
      <c r="E390" t="s">
        <v>42</v>
      </c>
      <c r="F390" t="s">
        <v>43</v>
      </c>
      <c r="G390" s="397">
        <f t="shared" ca="1" si="48"/>
        <v>8</v>
      </c>
      <c r="H390" s="33">
        <f t="shared" ca="1" si="49"/>
        <v>0</v>
      </c>
      <c r="I390" s="38"/>
      <c r="J390" s="39"/>
      <c r="K390" s="20" t="str">
        <f t="shared" si="50"/>
        <v>General ServiceProgram Life</v>
      </c>
      <c r="L390" s="20" t="str">
        <f t="shared" si="51"/>
        <v>Market PotentialWA</v>
      </c>
    </row>
    <row r="391" spans="1:12" x14ac:dyDescent="0.25">
      <c r="A391" s="2" t="str">
        <f t="shared" si="52"/>
        <v>WAGeneral ServiceParent-CTA-2045 ERWHProgram Start Year</v>
      </c>
      <c r="B391" t="s">
        <v>151</v>
      </c>
      <c r="C391" t="s">
        <v>232</v>
      </c>
      <c r="D391" t="s">
        <v>574</v>
      </c>
      <c r="E391" t="s">
        <v>44</v>
      </c>
      <c r="F391" t="s">
        <v>45</v>
      </c>
      <c r="G391" s="397">
        <f t="shared" ca="1" si="48"/>
        <v>2026</v>
      </c>
      <c r="H391" s="33">
        <f t="shared" ca="1" si="49"/>
        <v>0</v>
      </c>
      <c r="I391" s="38"/>
      <c r="J391" s="39"/>
      <c r="K391" s="20" t="str">
        <f t="shared" si="50"/>
        <v>General ServiceProgram Start Year</v>
      </c>
      <c r="L391" s="20" t="str">
        <f t="shared" si="51"/>
        <v>Market PotentialWA</v>
      </c>
    </row>
    <row r="392" spans="1:12" x14ac:dyDescent="0.25">
      <c r="A392" s="2" t="str">
        <f t="shared" si="52"/>
        <v>WAResidentialPilot-Ancillary ERWHSummer DR Event Hours</v>
      </c>
      <c r="B392" t="s">
        <v>151</v>
      </c>
      <c r="C392" t="s">
        <v>13</v>
      </c>
      <c r="D392" t="s">
        <v>578</v>
      </c>
      <c r="E392" t="s">
        <v>24</v>
      </c>
      <c r="F392" t="s">
        <v>25</v>
      </c>
      <c r="G392" s="397">
        <f t="shared" ref="G392:G421" ca="1" si="53">IFERROR(INDEX(INDIRECT("'"&amp;D392&amp;"'!A1:T300"),MATCH(K392,INDIRECT("'"&amp;D392&amp;"'!A1:A300"),0),MATCH(L392,INDIRECT("'"&amp;D392&amp;"'!A1:T1"),0)),"")</f>
        <v>75</v>
      </c>
      <c r="H392" s="33" t="str">
        <f t="shared" ref="H392:H421" ca="1" si="54">IFERROR(INDEX(INDIRECT("'"&amp;D392&amp;"'!A1:T300"),MATCH(K392,INDIRECT("'"&amp;D392&amp;"'!A1:A300"),0),10),"")</f>
        <v>25 total events around 3 hrs ea.</v>
      </c>
      <c r="I392" s="38"/>
      <c r="J392" s="39"/>
      <c r="K392" s="20" t="str">
        <f t="shared" ref="K392:K421" si="55">C392&amp;E392</f>
        <v>ResidentialSummer DR Event Hours</v>
      </c>
      <c r="L392" s="20" t="str">
        <f t="shared" ref="L392:L421" si="56">$G$1&amp;B392</f>
        <v>Market PotentialWA</v>
      </c>
    </row>
    <row r="393" spans="1:12" x14ac:dyDescent="0.25">
      <c r="A393" s="2" t="str">
        <f t="shared" si="52"/>
        <v>WAResidentialPilot-Ancillary ERWHWinter DR Event Hours</v>
      </c>
      <c r="B393" t="s">
        <v>151</v>
      </c>
      <c r="C393" t="s">
        <v>13</v>
      </c>
      <c r="D393" t="s">
        <v>578</v>
      </c>
      <c r="E393" t="s">
        <v>26</v>
      </c>
      <c r="F393" t="s">
        <v>25</v>
      </c>
      <c r="G393" s="397">
        <f t="shared" ca="1" si="53"/>
        <v>75</v>
      </c>
      <c r="H393" s="33" t="str">
        <f t="shared" ca="1" si="54"/>
        <v>25 total events around 3 hrs ea.</v>
      </c>
      <c r="I393" s="38"/>
      <c r="J393" s="39"/>
      <c r="K393" s="20" t="str">
        <f t="shared" si="55"/>
        <v>ResidentialWinter DR Event Hours</v>
      </c>
      <c r="L393" s="20" t="str">
        <f t="shared" si="56"/>
        <v>Market PotentialWA</v>
      </c>
    </row>
    <row r="394" spans="1:12" x14ac:dyDescent="0.25">
      <c r="A394" s="2" t="str">
        <f t="shared" si="52"/>
        <v>WAResidentialPilot-Ancillary ERWHAnnual O&amp;M Cost</v>
      </c>
      <c r="B394" t="s">
        <v>151</v>
      </c>
      <c r="C394" t="s">
        <v>13</v>
      </c>
      <c r="D394" t="s">
        <v>578</v>
      </c>
      <c r="E394" t="s">
        <v>27</v>
      </c>
      <c r="F394" t="s">
        <v>5</v>
      </c>
      <c r="G394" s="32">
        <f t="shared" ca="1" si="53"/>
        <v>0</v>
      </c>
      <c r="H394" s="33">
        <f t="shared" ca="1" si="54"/>
        <v>0</v>
      </c>
      <c r="I394" s="38"/>
      <c r="J394" s="39"/>
      <c r="K394" s="20" t="str">
        <f t="shared" si="55"/>
        <v>ResidentialAnnual O&amp;M Cost</v>
      </c>
      <c r="L394" s="20" t="str">
        <f t="shared" si="56"/>
        <v>Market PotentialWA</v>
      </c>
    </row>
    <row r="395" spans="1:12" x14ac:dyDescent="0.25">
      <c r="A395" s="2" t="str">
        <f t="shared" si="52"/>
        <v>WAResidentialPilot-Ancillary ERWHAnnual O&amp;M Cost per MW</v>
      </c>
      <c r="B395" t="s">
        <v>151</v>
      </c>
      <c r="C395" t="s">
        <v>13</v>
      </c>
      <c r="D395" t="s">
        <v>578</v>
      </c>
      <c r="E395" t="s">
        <v>88</v>
      </c>
      <c r="F395" t="s">
        <v>94</v>
      </c>
      <c r="G395" s="32">
        <f t="shared" ca="1" si="53"/>
        <v>0</v>
      </c>
      <c r="H395" s="33">
        <f t="shared" ca="1" si="54"/>
        <v>0</v>
      </c>
      <c r="I395" s="38"/>
      <c r="J395" s="39"/>
      <c r="K395" s="20" t="str">
        <f t="shared" si="55"/>
        <v>ResidentialAnnual O&amp;M Cost per MW</v>
      </c>
      <c r="L395" s="20" t="str">
        <f t="shared" si="56"/>
        <v>Market PotentialWA</v>
      </c>
    </row>
    <row r="396" spans="1:12" x14ac:dyDescent="0.25">
      <c r="A396" s="2" t="str">
        <f t="shared" si="52"/>
        <v>WAResidentialPilot-Ancillary ERWHAnnual Program Administration Cost</v>
      </c>
      <c r="B396" t="s">
        <v>151</v>
      </c>
      <c r="C396" t="s">
        <v>13</v>
      </c>
      <c r="D396" t="s">
        <v>578</v>
      </c>
      <c r="E396" t="s">
        <v>4</v>
      </c>
      <c r="F396" t="s">
        <v>28</v>
      </c>
      <c r="G396" s="32" t="str">
        <f t="shared" ca="1" si="53"/>
        <v/>
      </c>
      <c r="H396" s="33" t="str">
        <f t="shared" ca="1" si="54"/>
        <v>Share of Cost as noted in table at right, Costs shared 50/50 between CTA-2045 programs</v>
      </c>
      <c r="I396" s="38"/>
      <c r="J396" s="39"/>
      <c r="K396" s="20" t="str">
        <f t="shared" si="55"/>
        <v>ResidentialAnnual Program Administration Cost</v>
      </c>
      <c r="L396" s="20" t="str">
        <f t="shared" si="56"/>
        <v>Market PotentialWA</v>
      </c>
    </row>
    <row r="397" spans="1:12" x14ac:dyDescent="0.25">
      <c r="A397" s="2" t="str">
        <f t="shared" si="52"/>
        <v>WAResidentialPilot-Ancillary ERWHCost of Equip + Install</v>
      </c>
      <c r="B397" t="s">
        <v>151</v>
      </c>
      <c r="C397" t="s">
        <v>13</v>
      </c>
      <c r="D397" t="s">
        <v>578</v>
      </c>
      <c r="E397" t="s">
        <v>29</v>
      </c>
      <c r="F397" t="s">
        <v>30</v>
      </c>
      <c r="G397" s="32">
        <f t="shared" ca="1" si="53"/>
        <v>0</v>
      </c>
      <c r="H397" s="33" t="str">
        <f t="shared" ca="1" si="54"/>
        <v>Zero for Ancillary</v>
      </c>
      <c r="I397" s="38"/>
      <c r="J397" s="39"/>
      <c r="K397" s="20" t="str">
        <f t="shared" si="55"/>
        <v>ResidentialCost of Equip + Install</v>
      </c>
      <c r="L397" s="20" t="str">
        <f t="shared" si="56"/>
        <v>Market PotentialWA</v>
      </c>
    </row>
    <row r="398" spans="1:12" x14ac:dyDescent="0.25">
      <c r="A398" s="2" t="str">
        <f t="shared" si="52"/>
        <v>WAResidentialPilot-Ancillary ERWHCost of Equip + Install (per kW basis)</v>
      </c>
      <c r="B398" t="s">
        <v>151</v>
      </c>
      <c r="C398" t="s">
        <v>13</v>
      </c>
      <c r="D398" t="s">
        <v>578</v>
      </c>
      <c r="E398" t="s">
        <v>90</v>
      </c>
      <c r="F398" t="s">
        <v>92</v>
      </c>
      <c r="G398" s="32">
        <f t="shared" ca="1" si="53"/>
        <v>0</v>
      </c>
      <c r="H398" s="33">
        <f t="shared" ca="1" si="54"/>
        <v>0</v>
      </c>
      <c r="I398" s="38"/>
      <c r="J398" s="39"/>
      <c r="K398" s="20" t="str">
        <f t="shared" si="55"/>
        <v>ResidentialCost of Equip + Install (per kW basis)</v>
      </c>
      <c r="L398" s="20" t="str">
        <f t="shared" si="56"/>
        <v>Market PotentialWA</v>
      </c>
    </row>
    <row r="399" spans="1:12" x14ac:dyDescent="0.25">
      <c r="A399" s="2" t="str">
        <f t="shared" si="52"/>
        <v>WAResidentialPilot-Ancillary ERWHDe-rate</v>
      </c>
      <c r="B399" t="s">
        <v>151</v>
      </c>
      <c r="C399" t="s">
        <v>13</v>
      </c>
      <c r="D399" t="s">
        <v>578</v>
      </c>
      <c r="E399" t="s">
        <v>31</v>
      </c>
      <c r="F399" t="s">
        <v>32</v>
      </c>
      <c r="G399" s="25">
        <f t="shared" ca="1" si="53"/>
        <v>1</v>
      </c>
      <c r="H399" s="33">
        <f t="shared" ca="1" si="54"/>
        <v>0</v>
      </c>
      <c r="I399" s="38"/>
      <c r="J399" s="39"/>
      <c r="K399" s="20" t="str">
        <f t="shared" si="55"/>
        <v>ResidentialDe-rate</v>
      </c>
      <c r="L399" s="20" t="str">
        <f t="shared" si="56"/>
        <v>Market PotentialWA</v>
      </c>
    </row>
    <row r="400" spans="1:12" x14ac:dyDescent="0.25">
      <c r="A400" s="2" t="str">
        <f t="shared" si="52"/>
        <v>WAResidentialPilot-Ancillary ERWHNet to Gross Ratio (free ridership)</v>
      </c>
      <c r="B400" t="s">
        <v>151</v>
      </c>
      <c r="C400" t="s">
        <v>13</v>
      </c>
      <c r="D400" t="s">
        <v>578</v>
      </c>
      <c r="E400" t="s">
        <v>33</v>
      </c>
      <c r="F400" t="s">
        <v>34</v>
      </c>
      <c r="G400" s="25">
        <f t="shared" ca="1" si="53"/>
        <v>1</v>
      </c>
      <c r="H400" s="33">
        <f t="shared" ca="1" si="54"/>
        <v>0</v>
      </c>
      <c r="I400" s="38"/>
      <c r="J400" s="39"/>
      <c r="K400" s="20" t="str">
        <f t="shared" si="55"/>
        <v>ResidentialNet to Gross Ratio (free ridership)</v>
      </c>
      <c r="L400" s="20" t="str">
        <f t="shared" si="56"/>
        <v>Market PotentialWA</v>
      </c>
    </row>
    <row r="401" spans="1:12" x14ac:dyDescent="0.25">
      <c r="A401" s="2" t="str">
        <f t="shared" si="52"/>
        <v>WAResidentialPilot-Ancillary ERWHPer Customer Annual Marketing/Recruitment Cost</v>
      </c>
      <c r="B401" t="s">
        <v>151</v>
      </c>
      <c r="C401" t="s">
        <v>13</v>
      </c>
      <c r="D401" t="s">
        <v>578</v>
      </c>
      <c r="E401" t="s">
        <v>35</v>
      </c>
      <c r="F401" t="s">
        <v>36</v>
      </c>
      <c r="G401" s="32">
        <f t="shared" ca="1" si="53"/>
        <v>60</v>
      </c>
      <c r="H401" s="33" t="str">
        <f t="shared" ca="1" si="54"/>
        <v>Same as Smart Thermostats</v>
      </c>
      <c r="I401" s="38"/>
      <c r="J401" s="39"/>
      <c r="K401" s="20" t="str">
        <f t="shared" si="55"/>
        <v>ResidentialPer Customer Annual Marketing/Recruitment Cost</v>
      </c>
      <c r="L401" s="20" t="str">
        <f t="shared" si="56"/>
        <v>Market PotentialWA</v>
      </c>
    </row>
    <row r="402" spans="1:12" x14ac:dyDescent="0.25">
      <c r="A402" s="2" t="str">
        <f t="shared" si="52"/>
        <v>WAResidentialPilot-Ancillary ERWHPer Participant Annual Incentive</v>
      </c>
      <c r="B402" t="s">
        <v>151</v>
      </c>
      <c r="C402" t="s">
        <v>13</v>
      </c>
      <c r="D402" t="s">
        <v>578</v>
      </c>
      <c r="E402" t="s">
        <v>39</v>
      </c>
      <c r="F402" t="s">
        <v>5</v>
      </c>
      <c r="G402" s="32">
        <f t="shared" ca="1" si="53"/>
        <v>24</v>
      </c>
      <c r="H402" s="33" t="str">
        <f t="shared" ca="1" si="54"/>
        <v>Assume $2/month year round</v>
      </c>
      <c r="I402" s="38"/>
      <c r="J402" s="39"/>
      <c r="K402" s="20" t="str">
        <f t="shared" si="55"/>
        <v>ResidentialPer Participant Annual Incentive</v>
      </c>
      <c r="L402" s="20" t="str">
        <f t="shared" si="56"/>
        <v>Market PotentialWA</v>
      </c>
    </row>
    <row r="403" spans="1:12" x14ac:dyDescent="0.25">
      <c r="A403" s="2" t="str">
        <f t="shared" si="52"/>
        <v>WAResidentialPilot-Ancillary ERWHPer kW Annual Incentive</v>
      </c>
      <c r="B403" t="s">
        <v>151</v>
      </c>
      <c r="C403" t="s">
        <v>13</v>
      </c>
      <c r="D403" t="s">
        <v>578</v>
      </c>
      <c r="E403" t="s">
        <v>37</v>
      </c>
      <c r="F403" t="s">
        <v>93</v>
      </c>
      <c r="G403" s="32">
        <f t="shared" ca="1" si="53"/>
        <v>0</v>
      </c>
      <c r="H403" s="33">
        <f t="shared" ca="1" si="54"/>
        <v>0</v>
      </c>
      <c r="I403" s="38"/>
      <c r="J403" s="39"/>
      <c r="K403" s="20" t="str">
        <f t="shared" si="55"/>
        <v>ResidentialPer kW Annual Incentive</v>
      </c>
      <c r="L403" s="20" t="str">
        <f t="shared" si="56"/>
        <v>Market PotentialWA</v>
      </c>
    </row>
    <row r="404" spans="1:12" x14ac:dyDescent="0.25">
      <c r="A404" s="2" t="str">
        <f t="shared" si="52"/>
        <v>WAResidentialPilot-Ancillary ERWHProgram Development Cost</v>
      </c>
      <c r="B404" t="s">
        <v>151</v>
      </c>
      <c r="C404" t="s">
        <v>13</v>
      </c>
      <c r="D404" t="s">
        <v>578</v>
      </c>
      <c r="E404" t="s">
        <v>40</v>
      </c>
      <c r="F404" t="s">
        <v>41</v>
      </c>
      <c r="G404" s="32" t="str">
        <f t="shared" ca="1" si="53"/>
        <v/>
      </c>
      <c r="H404" s="33" t="str">
        <f t="shared" ca="1" si="54"/>
        <v>Share of Cost as noted in table at right, Costs shared 50/50 between CTA-2045 programs</v>
      </c>
      <c r="I404" s="38"/>
      <c r="J404" s="39"/>
      <c r="K404" s="20" t="str">
        <f t="shared" si="55"/>
        <v>ResidentialProgram Development Cost</v>
      </c>
      <c r="L404" s="20" t="str">
        <f t="shared" si="56"/>
        <v>Market PotentialWA</v>
      </c>
    </row>
    <row r="405" spans="1:12" x14ac:dyDescent="0.25">
      <c r="A405" s="2" t="str">
        <f t="shared" si="52"/>
        <v>WAResidentialPilot-Ancillary ERWHProgram Life</v>
      </c>
      <c r="B405" t="s">
        <v>151</v>
      </c>
      <c r="C405" t="s">
        <v>13</v>
      </c>
      <c r="D405" t="s">
        <v>578</v>
      </c>
      <c r="E405" t="s">
        <v>42</v>
      </c>
      <c r="F405" t="s">
        <v>43</v>
      </c>
      <c r="G405" s="397">
        <f t="shared" ca="1" si="53"/>
        <v>8</v>
      </c>
      <c r="H405" s="33">
        <f t="shared" ca="1" si="54"/>
        <v>0</v>
      </c>
      <c r="I405" s="38"/>
      <c r="J405" s="39"/>
      <c r="K405" s="20" t="str">
        <f t="shared" si="55"/>
        <v>ResidentialProgram Life</v>
      </c>
      <c r="L405" s="20" t="str">
        <f t="shared" si="56"/>
        <v>Market PotentialWA</v>
      </c>
    </row>
    <row r="406" spans="1:12" x14ac:dyDescent="0.25">
      <c r="A406" s="2" t="str">
        <f t="shared" si="52"/>
        <v>WAResidentialPilot-Ancillary ERWHProgram Start Year</v>
      </c>
      <c r="B406" t="s">
        <v>151</v>
      </c>
      <c r="C406" t="s">
        <v>13</v>
      </c>
      <c r="D406" t="s">
        <v>578</v>
      </c>
      <c r="E406" t="s">
        <v>44</v>
      </c>
      <c r="F406" t="s">
        <v>45</v>
      </c>
      <c r="G406" s="397">
        <f t="shared" ca="1" si="53"/>
        <v>2024</v>
      </c>
      <c r="H406" s="33">
        <f t="shared" ca="1" si="54"/>
        <v>0</v>
      </c>
      <c r="I406" s="38"/>
      <c r="J406" s="39"/>
      <c r="K406" s="20" t="str">
        <f t="shared" si="55"/>
        <v>ResidentialProgram Start Year</v>
      </c>
      <c r="L406" s="20" t="str">
        <f t="shared" si="56"/>
        <v>Market PotentialWA</v>
      </c>
    </row>
    <row r="407" spans="1:12" x14ac:dyDescent="0.25">
      <c r="A407" s="2" t="str">
        <f t="shared" si="52"/>
        <v>WAGeneral ServicePilot-Ancillary ERWHSummer DR Event Hours</v>
      </c>
      <c r="B407" t="s">
        <v>151</v>
      </c>
      <c r="C407" t="s">
        <v>232</v>
      </c>
      <c r="D407" t="s">
        <v>578</v>
      </c>
      <c r="E407" t="s">
        <v>24</v>
      </c>
      <c r="F407" t="s">
        <v>25</v>
      </c>
      <c r="G407" s="397">
        <f t="shared" ca="1" si="53"/>
        <v>75</v>
      </c>
      <c r="H407" s="33" t="str">
        <f t="shared" ca="1" si="54"/>
        <v>25 total events around 3 hrs ea.</v>
      </c>
      <c r="I407" s="38"/>
      <c r="J407" s="39"/>
      <c r="K407" s="20" t="str">
        <f t="shared" si="55"/>
        <v>General ServiceSummer DR Event Hours</v>
      </c>
      <c r="L407" s="20" t="str">
        <f t="shared" si="56"/>
        <v>Market PotentialWA</v>
      </c>
    </row>
    <row r="408" spans="1:12" x14ac:dyDescent="0.25">
      <c r="A408" s="2" t="str">
        <f t="shared" si="52"/>
        <v>WAGeneral ServicePilot-Ancillary ERWHWinter DR Event Hours</v>
      </c>
      <c r="B408" t="s">
        <v>151</v>
      </c>
      <c r="C408" t="s">
        <v>232</v>
      </c>
      <c r="D408" t="s">
        <v>578</v>
      </c>
      <c r="E408" t="s">
        <v>26</v>
      </c>
      <c r="F408" t="s">
        <v>25</v>
      </c>
      <c r="G408" s="397">
        <f t="shared" ca="1" si="53"/>
        <v>75</v>
      </c>
      <c r="H408" s="33" t="str">
        <f t="shared" ca="1" si="54"/>
        <v>25 total events around 3 hrs ea.</v>
      </c>
      <c r="I408" s="38"/>
      <c r="J408" s="39"/>
      <c r="K408" s="20" t="str">
        <f t="shared" si="55"/>
        <v>General ServiceWinter DR Event Hours</v>
      </c>
      <c r="L408" s="20" t="str">
        <f t="shared" si="56"/>
        <v>Market PotentialWA</v>
      </c>
    </row>
    <row r="409" spans="1:12" x14ac:dyDescent="0.25">
      <c r="A409" s="2" t="str">
        <f t="shared" si="52"/>
        <v>WAGeneral ServicePilot-Ancillary ERWHAnnual O&amp;M Cost</v>
      </c>
      <c r="B409" t="s">
        <v>151</v>
      </c>
      <c r="C409" t="s">
        <v>232</v>
      </c>
      <c r="D409" t="s">
        <v>578</v>
      </c>
      <c r="E409" t="s">
        <v>27</v>
      </c>
      <c r="F409" t="s">
        <v>5</v>
      </c>
      <c r="G409" s="32">
        <f t="shared" ca="1" si="53"/>
        <v>0</v>
      </c>
      <c r="H409" s="33">
        <f t="shared" ca="1" si="54"/>
        <v>0</v>
      </c>
      <c r="I409" s="38"/>
      <c r="J409" s="39"/>
      <c r="K409" s="20" t="str">
        <f t="shared" si="55"/>
        <v>General ServiceAnnual O&amp;M Cost</v>
      </c>
      <c r="L409" s="20" t="str">
        <f t="shared" si="56"/>
        <v>Market PotentialWA</v>
      </c>
    </row>
    <row r="410" spans="1:12" x14ac:dyDescent="0.25">
      <c r="A410" s="2" t="str">
        <f t="shared" si="52"/>
        <v>WAGeneral ServicePilot-Ancillary ERWHAnnual O&amp;M Cost per MW</v>
      </c>
      <c r="B410" t="s">
        <v>151</v>
      </c>
      <c r="C410" t="s">
        <v>232</v>
      </c>
      <c r="D410" t="s">
        <v>578</v>
      </c>
      <c r="E410" t="s">
        <v>88</v>
      </c>
      <c r="F410" t="s">
        <v>94</v>
      </c>
      <c r="G410" s="32">
        <f t="shared" ca="1" si="53"/>
        <v>0</v>
      </c>
      <c r="H410" s="33">
        <f t="shared" ca="1" si="54"/>
        <v>0</v>
      </c>
      <c r="I410" s="38"/>
      <c r="J410" s="39"/>
      <c r="K410" s="20" t="str">
        <f t="shared" si="55"/>
        <v>General ServiceAnnual O&amp;M Cost per MW</v>
      </c>
      <c r="L410" s="20" t="str">
        <f t="shared" si="56"/>
        <v>Market PotentialWA</v>
      </c>
    </row>
    <row r="411" spans="1:12" x14ac:dyDescent="0.25">
      <c r="A411" s="2" t="str">
        <f t="shared" si="52"/>
        <v>WAGeneral ServicePilot-Ancillary ERWHAnnual Program Administration Cost</v>
      </c>
      <c r="B411" t="s">
        <v>151</v>
      </c>
      <c r="C411" t="s">
        <v>232</v>
      </c>
      <c r="D411" t="s">
        <v>578</v>
      </c>
      <c r="E411" t="s">
        <v>4</v>
      </c>
      <c r="F411" t="s">
        <v>28</v>
      </c>
      <c r="G411" s="32" t="str">
        <f t="shared" ca="1" si="53"/>
        <v/>
      </c>
      <c r="H411" s="33" t="str">
        <f t="shared" ca="1" si="54"/>
        <v>Share of Cost as noted in table at right, Costs shared 50/50 between CTA-2045 programs</v>
      </c>
      <c r="I411" s="38"/>
      <c r="J411" s="39"/>
      <c r="K411" s="20" t="str">
        <f t="shared" si="55"/>
        <v>General ServiceAnnual Program Administration Cost</v>
      </c>
      <c r="L411" s="20" t="str">
        <f t="shared" si="56"/>
        <v>Market PotentialWA</v>
      </c>
    </row>
    <row r="412" spans="1:12" x14ac:dyDescent="0.25">
      <c r="A412" s="2" t="str">
        <f t="shared" si="52"/>
        <v>WAGeneral ServicePilot-Ancillary ERWHCost of Equip + Install</v>
      </c>
      <c r="B412" t="s">
        <v>151</v>
      </c>
      <c r="C412" t="s">
        <v>232</v>
      </c>
      <c r="D412" t="s">
        <v>578</v>
      </c>
      <c r="E412" t="s">
        <v>29</v>
      </c>
      <c r="F412" t="s">
        <v>30</v>
      </c>
      <c r="G412" s="32">
        <f t="shared" ca="1" si="53"/>
        <v>0</v>
      </c>
      <c r="H412" s="33" t="str">
        <f t="shared" ca="1" si="54"/>
        <v>Zero for Ancillary</v>
      </c>
      <c r="I412" s="38"/>
      <c r="J412" s="39"/>
      <c r="K412" s="20" t="str">
        <f t="shared" si="55"/>
        <v>General ServiceCost of Equip + Install</v>
      </c>
      <c r="L412" s="20" t="str">
        <f t="shared" si="56"/>
        <v>Market PotentialWA</v>
      </c>
    </row>
    <row r="413" spans="1:12" x14ac:dyDescent="0.25">
      <c r="A413" s="2" t="str">
        <f t="shared" si="52"/>
        <v>WAGeneral ServicePilot-Ancillary ERWHCost of Equip + Install (per kW basis)</v>
      </c>
      <c r="B413" t="s">
        <v>151</v>
      </c>
      <c r="C413" t="s">
        <v>232</v>
      </c>
      <c r="D413" t="s">
        <v>578</v>
      </c>
      <c r="E413" t="s">
        <v>90</v>
      </c>
      <c r="F413" t="s">
        <v>92</v>
      </c>
      <c r="G413" s="32">
        <f t="shared" ca="1" si="53"/>
        <v>0</v>
      </c>
      <c r="H413" s="33">
        <f t="shared" ca="1" si="54"/>
        <v>0</v>
      </c>
      <c r="I413" s="38"/>
      <c r="J413" s="39"/>
      <c r="K413" s="20" t="str">
        <f t="shared" si="55"/>
        <v>General ServiceCost of Equip + Install (per kW basis)</v>
      </c>
      <c r="L413" s="20" t="str">
        <f t="shared" si="56"/>
        <v>Market PotentialWA</v>
      </c>
    </row>
    <row r="414" spans="1:12" x14ac:dyDescent="0.25">
      <c r="A414" s="2" t="str">
        <f t="shared" si="52"/>
        <v>WAGeneral ServicePilot-Ancillary ERWHDe-rate</v>
      </c>
      <c r="B414" t="s">
        <v>151</v>
      </c>
      <c r="C414" t="s">
        <v>232</v>
      </c>
      <c r="D414" t="s">
        <v>578</v>
      </c>
      <c r="E414" t="s">
        <v>31</v>
      </c>
      <c r="F414" t="s">
        <v>32</v>
      </c>
      <c r="G414" s="25">
        <f t="shared" ca="1" si="53"/>
        <v>1</v>
      </c>
      <c r="H414" s="33">
        <f t="shared" ca="1" si="54"/>
        <v>0</v>
      </c>
      <c r="I414" s="38"/>
      <c r="J414" s="39"/>
      <c r="K414" s="20" t="str">
        <f t="shared" si="55"/>
        <v>General ServiceDe-rate</v>
      </c>
      <c r="L414" s="20" t="str">
        <f t="shared" si="56"/>
        <v>Market PotentialWA</v>
      </c>
    </row>
    <row r="415" spans="1:12" x14ac:dyDescent="0.25">
      <c r="A415" s="2" t="str">
        <f t="shared" si="52"/>
        <v>WAGeneral ServicePilot-Ancillary ERWHNet to Gross Ratio (free ridership)</v>
      </c>
      <c r="B415" t="s">
        <v>151</v>
      </c>
      <c r="C415" t="s">
        <v>232</v>
      </c>
      <c r="D415" t="s">
        <v>578</v>
      </c>
      <c r="E415" t="s">
        <v>33</v>
      </c>
      <c r="F415" t="s">
        <v>34</v>
      </c>
      <c r="G415" s="25">
        <f t="shared" ca="1" si="53"/>
        <v>1</v>
      </c>
      <c r="H415" s="33">
        <f t="shared" ca="1" si="54"/>
        <v>0</v>
      </c>
      <c r="I415" s="38"/>
      <c r="J415" s="39"/>
      <c r="K415" s="20" t="str">
        <f t="shared" si="55"/>
        <v>General ServiceNet to Gross Ratio (free ridership)</v>
      </c>
      <c r="L415" s="20" t="str">
        <f t="shared" si="56"/>
        <v>Market PotentialWA</v>
      </c>
    </row>
    <row r="416" spans="1:12" x14ac:dyDescent="0.25">
      <c r="A416" s="2" t="str">
        <f t="shared" si="52"/>
        <v>WAGeneral ServicePilot-Ancillary ERWHPer Customer Annual Marketing/Recruitment Cost</v>
      </c>
      <c r="B416" t="s">
        <v>151</v>
      </c>
      <c r="C416" t="s">
        <v>232</v>
      </c>
      <c r="D416" t="s">
        <v>578</v>
      </c>
      <c r="E416" t="s">
        <v>35</v>
      </c>
      <c r="F416" t="s">
        <v>36</v>
      </c>
      <c r="G416" s="32">
        <f t="shared" ca="1" si="53"/>
        <v>75</v>
      </c>
      <c r="H416" s="33" t="str">
        <f t="shared" ca="1" si="54"/>
        <v>Same as Smart Thermostats</v>
      </c>
      <c r="I416" s="38"/>
      <c r="J416" s="39"/>
      <c r="K416" s="20" t="str">
        <f t="shared" si="55"/>
        <v>General ServicePer Customer Annual Marketing/Recruitment Cost</v>
      </c>
      <c r="L416" s="20" t="str">
        <f t="shared" si="56"/>
        <v>Market PotentialWA</v>
      </c>
    </row>
    <row r="417" spans="1:12" x14ac:dyDescent="0.25">
      <c r="A417" s="2" t="str">
        <f t="shared" si="52"/>
        <v>WAGeneral ServicePilot-Ancillary ERWHPer Participant Annual Incentive</v>
      </c>
      <c r="B417" t="s">
        <v>151</v>
      </c>
      <c r="C417" t="s">
        <v>232</v>
      </c>
      <c r="D417" t="s">
        <v>578</v>
      </c>
      <c r="E417" t="s">
        <v>39</v>
      </c>
      <c r="F417" t="s">
        <v>5</v>
      </c>
      <c r="G417" s="32">
        <f t="shared" ca="1" si="53"/>
        <v>24</v>
      </c>
      <c r="H417" s="33" t="str">
        <f t="shared" ca="1" si="54"/>
        <v>Assume $2/month year round</v>
      </c>
      <c r="I417" s="38"/>
      <c r="J417" s="39"/>
      <c r="K417" s="20" t="str">
        <f t="shared" si="55"/>
        <v>General ServicePer Participant Annual Incentive</v>
      </c>
      <c r="L417" s="20" t="str">
        <f t="shared" si="56"/>
        <v>Market PotentialWA</v>
      </c>
    </row>
    <row r="418" spans="1:12" x14ac:dyDescent="0.25">
      <c r="A418" s="2" t="str">
        <f t="shared" si="52"/>
        <v>WAGeneral ServicePilot-Ancillary ERWHPer kW Annual Incentive</v>
      </c>
      <c r="B418" t="s">
        <v>151</v>
      </c>
      <c r="C418" t="s">
        <v>232</v>
      </c>
      <c r="D418" t="s">
        <v>578</v>
      </c>
      <c r="E418" t="s">
        <v>37</v>
      </c>
      <c r="F418" t="s">
        <v>93</v>
      </c>
      <c r="G418" s="32">
        <f t="shared" ca="1" si="53"/>
        <v>0</v>
      </c>
      <c r="H418" s="33">
        <f t="shared" ca="1" si="54"/>
        <v>0</v>
      </c>
      <c r="I418" s="38"/>
      <c r="J418" s="39"/>
      <c r="K418" s="20" t="str">
        <f t="shared" si="55"/>
        <v>General ServicePer kW Annual Incentive</v>
      </c>
      <c r="L418" s="20" t="str">
        <f t="shared" si="56"/>
        <v>Market PotentialWA</v>
      </c>
    </row>
    <row r="419" spans="1:12" x14ac:dyDescent="0.25">
      <c r="A419" s="2" t="str">
        <f t="shared" si="52"/>
        <v>WAGeneral ServicePilot-Ancillary ERWHProgram Development Cost</v>
      </c>
      <c r="B419" t="s">
        <v>151</v>
      </c>
      <c r="C419" t="s">
        <v>232</v>
      </c>
      <c r="D419" t="s">
        <v>578</v>
      </c>
      <c r="E419" t="s">
        <v>40</v>
      </c>
      <c r="F419" t="s">
        <v>41</v>
      </c>
      <c r="G419" s="32" t="str">
        <f t="shared" ca="1" si="53"/>
        <v/>
      </c>
      <c r="H419" s="33" t="str">
        <f t="shared" ca="1" si="54"/>
        <v>Share of Cost as noted in table at right, Costs shared 50/50 between CTA-2045 programs</v>
      </c>
      <c r="I419" s="38"/>
      <c r="J419" s="39"/>
      <c r="K419" s="20" t="str">
        <f t="shared" si="55"/>
        <v>General ServiceProgram Development Cost</v>
      </c>
      <c r="L419" s="20" t="str">
        <f t="shared" si="56"/>
        <v>Market PotentialWA</v>
      </c>
    </row>
    <row r="420" spans="1:12" x14ac:dyDescent="0.25">
      <c r="A420" s="2" t="str">
        <f t="shared" si="52"/>
        <v>WAGeneral ServicePilot-Ancillary ERWHProgram Life</v>
      </c>
      <c r="B420" t="s">
        <v>151</v>
      </c>
      <c r="C420" t="s">
        <v>232</v>
      </c>
      <c r="D420" t="s">
        <v>578</v>
      </c>
      <c r="E420" t="s">
        <v>42</v>
      </c>
      <c r="F420" t="s">
        <v>43</v>
      </c>
      <c r="G420" s="397">
        <f t="shared" ca="1" si="53"/>
        <v>8</v>
      </c>
      <c r="H420" s="33">
        <f t="shared" ca="1" si="54"/>
        <v>0</v>
      </c>
      <c r="I420" s="38"/>
      <c r="J420" s="39"/>
      <c r="K420" s="20" t="str">
        <f t="shared" si="55"/>
        <v>General ServiceProgram Life</v>
      </c>
      <c r="L420" s="20" t="str">
        <f t="shared" si="56"/>
        <v>Market PotentialWA</v>
      </c>
    </row>
    <row r="421" spans="1:12" x14ac:dyDescent="0.25">
      <c r="A421" s="2" t="str">
        <f t="shared" si="52"/>
        <v>WAGeneral ServicePilot-Ancillary ERWHProgram Start Year</v>
      </c>
      <c r="B421" t="s">
        <v>151</v>
      </c>
      <c r="C421" t="s">
        <v>232</v>
      </c>
      <c r="D421" t="s">
        <v>578</v>
      </c>
      <c r="E421" t="s">
        <v>44</v>
      </c>
      <c r="F421" t="s">
        <v>45</v>
      </c>
      <c r="G421" s="397">
        <f t="shared" ca="1" si="53"/>
        <v>2024</v>
      </c>
      <c r="H421" s="33">
        <f t="shared" ca="1" si="54"/>
        <v>0</v>
      </c>
      <c r="I421" s="38"/>
      <c r="J421" s="39"/>
      <c r="K421" s="20" t="str">
        <f t="shared" si="55"/>
        <v>General ServiceProgram Start Year</v>
      </c>
      <c r="L421" s="20" t="str">
        <f t="shared" si="56"/>
        <v>Market PotentialWA</v>
      </c>
    </row>
    <row r="422" spans="1:12" x14ac:dyDescent="0.25">
      <c r="A422" s="2" t="str">
        <f t="shared" si="52"/>
        <v>WAResidentialParent-Ancillary ERWHSummer DR Event Hours</v>
      </c>
      <c r="B422" t="s">
        <v>151</v>
      </c>
      <c r="C422" t="s">
        <v>13</v>
      </c>
      <c r="D422" t="s">
        <v>576</v>
      </c>
      <c r="E422" t="s">
        <v>24</v>
      </c>
      <c r="F422" t="s">
        <v>25</v>
      </c>
      <c r="G422" s="397">
        <f t="shared" ca="1" si="48"/>
        <v>75</v>
      </c>
      <c r="H422" s="33" t="str">
        <f t="shared" ca="1" si="49"/>
        <v>25 total events around 3 hrs ea.</v>
      </c>
      <c r="I422" s="38"/>
      <c r="J422" s="39"/>
      <c r="K422" s="20" t="str">
        <f t="shared" si="50"/>
        <v>ResidentialSummer DR Event Hours</v>
      </c>
      <c r="L422" s="20" t="str">
        <f t="shared" si="51"/>
        <v>Market PotentialWA</v>
      </c>
    </row>
    <row r="423" spans="1:12" x14ac:dyDescent="0.25">
      <c r="A423" s="2" t="str">
        <f t="shared" si="52"/>
        <v>WAResidentialParent-Ancillary ERWHWinter DR Event Hours</v>
      </c>
      <c r="B423" t="s">
        <v>151</v>
      </c>
      <c r="C423" t="s">
        <v>13</v>
      </c>
      <c r="D423" t="s">
        <v>576</v>
      </c>
      <c r="E423" t="s">
        <v>26</v>
      </c>
      <c r="F423" t="s">
        <v>25</v>
      </c>
      <c r="G423" s="397">
        <f t="shared" ca="1" si="48"/>
        <v>75</v>
      </c>
      <c r="H423" s="33" t="str">
        <f t="shared" ca="1" si="49"/>
        <v>25 total events around 3 hrs ea.</v>
      </c>
      <c r="I423" s="38"/>
      <c r="J423" s="39"/>
      <c r="K423" s="20" t="str">
        <f t="shared" si="50"/>
        <v>ResidentialWinter DR Event Hours</v>
      </c>
      <c r="L423" s="20" t="str">
        <f t="shared" si="51"/>
        <v>Market PotentialWA</v>
      </c>
    </row>
    <row r="424" spans="1:12" x14ac:dyDescent="0.25">
      <c r="A424" s="2" t="str">
        <f t="shared" si="52"/>
        <v>WAResidentialParent-Ancillary ERWHAnnual O&amp;M Cost</v>
      </c>
      <c r="B424" t="s">
        <v>151</v>
      </c>
      <c r="C424" t="s">
        <v>13</v>
      </c>
      <c r="D424" t="s">
        <v>576</v>
      </c>
      <c r="E424" t="s">
        <v>27</v>
      </c>
      <c r="F424" t="s">
        <v>5</v>
      </c>
      <c r="G424" s="32">
        <f t="shared" ca="1" si="48"/>
        <v>0</v>
      </c>
      <c r="H424" s="33">
        <f t="shared" ca="1" si="49"/>
        <v>0</v>
      </c>
      <c r="I424" s="38"/>
      <c r="J424" s="39"/>
      <c r="K424" s="20" t="str">
        <f t="shared" si="50"/>
        <v>ResidentialAnnual O&amp;M Cost</v>
      </c>
      <c r="L424" s="20" t="str">
        <f t="shared" si="51"/>
        <v>Market PotentialWA</v>
      </c>
    </row>
    <row r="425" spans="1:12" x14ac:dyDescent="0.25">
      <c r="A425" s="2" t="str">
        <f t="shared" si="52"/>
        <v>WAResidentialParent-Ancillary ERWHAnnual O&amp;M Cost per MW</v>
      </c>
      <c r="B425" t="s">
        <v>151</v>
      </c>
      <c r="C425" t="s">
        <v>13</v>
      </c>
      <c r="D425" t="s">
        <v>576</v>
      </c>
      <c r="E425" t="s">
        <v>88</v>
      </c>
      <c r="F425" t="s">
        <v>94</v>
      </c>
      <c r="G425" s="32">
        <f t="shared" ca="1" si="48"/>
        <v>0</v>
      </c>
      <c r="H425" s="33">
        <f t="shared" ca="1" si="49"/>
        <v>0</v>
      </c>
      <c r="I425" s="38"/>
      <c r="J425" s="39"/>
      <c r="K425" s="20" t="str">
        <f t="shared" si="50"/>
        <v>ResidentialAnnual O&amp;M Cost per MW</v>
      </c>
      <c r="L425" s="20" t="str">
        <f t="shared" si="51"/>
        <v>Market PotentialWA</v>
      </c>
    </row>
    <row r="426" spans="1:12" x14ac:dyDescent="0.25">
      <c r="A426" s="2" t="str">
        <f t="shared" si="52"/>
        <v>WAResidentialParent-Ancillary ERWHAnnual Program Administration Cost</v>
      </c>
      <c r="B426" t="s">
        <v>151</v>
      </c>
      <c r="C426" t="s">
        <v>13</v>
      </c>
      <c r="D426" t="s">
        <v>576</v>
      </c>
      <c r="E426" t="s">
        <v>4</v>
      </c>
      <c r="F426" t="s">
        <v>28</v>
      </c>
      <c r="G426" s="32">
        <f t="shared" ca="1" si="48"/>
        <v>27256.697967838052</v>
      </c>
      <c r="H426" s="33" t="str">
        <f t="shared" ca="1" si="49"/>
        <v>Share of Cost as noted in table at right, Costs shared 50/50 between CTA-2045 programs</v>
      </c>
      <c r="I426" s="38"/>
      <c r="J426" s="39"/>
      <c r="K426" s="20" t="str">
        <f t="shared" si="50"/>
        <v>ResidentialAnnual Program Administration Cost</v>
      </c>
      <c r="L426" s="20" t="str">
        <f t="shared" si="51"/>
        <v>Market PotentialWA</v>
      </c>
    </row>
    <row r="427" spans="1:12" x14ac:dyDescent="0.25">
      <c r="A427" s="2" t="str">
        <f t="shared" si="52"/>
        <v>WAResidentialParent-Ancillary ERWHCost of Equip + Install</v>
      </c>
      <c r="B427" t="s">
        <v>151</v>
      </c>
      <c r="C427" t="s">
        <v>13</v>
      </c>
      <c r="D427" t="s">
        <v>576</v>
      </c>
      <c r="E427" t="s">
        <v>29</v>
      </c>
      <c r="F427" t="s">
        <v>30</v>
      </c>
      <c r="G427" s="32">
        <f t="shared" ca="1" si="48"/>
        <v>0</v>
      </c>
      <c r="H427" s="33" t="str">
        <f t="shared" ca="1" si="49"/>
        <v>Zero for Ancillary</v>
      </c>
      <c r="I427" s="38"/>
      <c r="J427" s="39"/>
      <c r="K427" s="20" t="str">
        <f t="shared" si="50"/>
        <v>ResidentialCost of Equip + Install</v>
      </c>
      <c r="L427" s="20" t="str">
        <f t="shared" si="51"/>
        <v>Market PotentialWA</v>
      </c>
    </row>
    <row r="428" spans="1:12" x14ac:dyDescent="0.25">
      <c r="A428" s="2" t="str">
        <f t="shared" si="52"/>
        <v>WAResidentialParent-Ancillary ERWHCost of Equip + Install (per kW basis)</v>
      </c>
      <c r="B428" t="s">
        <v>151</v>
      </c>
      <c r="C428" t="s">
        <v>13</v>
      </c>
      <c r="D428" t="s">
        <v>576</v>
      </c>
      <c r="E428" t="s">
        <v>90</v>
      </c>
      <c r="F428" t="s">
        <v>92</v>
      </c>
      <c r="G428" s="32">
        <f t="shared" ca="1" si="48"/>
        <v>0</v>
      </c>
      <c r="H428" s="33">
        <f t="shared" ca="1" si="49"/>
        <v>0</v>
      </c>
      <c r="I428" s="38"/>
      <c r="J428" s="39"/>
      <c r="K428" s="20" t="str">
        <f t="shared" si="50"/>
        <v>ResidentialCost of Equip + Install (per kW basis)</v>
      </c>
      <c r="L428" s="20" t="str">
        <f t="shared" si="51"/>
        <v>Market PotentialWA</v>
      </c>
    </row>
    <row r="429" spans="1:12" x14ac:dyDescent="0.25">
      <c r="A429" s="2" t="str">
        <f t="shared" si="52"/>
        <v>WAResidentialParent-Ancillary ERWHDe-rate</v>
      </c>
      <c r="B429" t="s">
        <v>151</v>
      </c>
      <c r="C429" t="s">
        <v>13</v>
      </c>
      <c r="D429" t="s">
        <v>576</v>
      </c>
      <c r="E429" t="s">
        <v>31</v>
      </c>
      <c r="F429" t="s">
        <v>32</v>
      </c>
      <c r="G429" s="25">
        <f t="shared" ca="1" si="48"/>
        <v>1</v>
      </c>
      <c r="H429" s="33">
        <f t="shared" ca="1" si="49"/>
        <v>0</v>
      </c>
      <c r="I429" s="38"/>
      <c r="J429" s="39"/>
      <c r="K429" s="20" t="str">
        <f t="shared" si="50"/>
        <v>ResidentialDe-rate</v>
      </c>
      <c r="L429" s="20" t="str">
        <f t="shared" si="51"/>
        <v>Market PotentialWA</v>
      </c>
    </row>
    <row r="430" spans="1:12" x14ac:dyDescent="0.25">
      <c r="A430" s="2" t="str">
        <f t="shared" si="52"/>
        <v>WAResidentialParent-Ancillary ERWHNet to Gross Ratio (free ridership)</v>
      </c>
      <c r="B430" t="s">
        <v>151</v>
      </c>
      <c r="C430" t="s">
        <v>13</v>
      </c>
      <c r="D430" t="s">
        <v>576</v>
      </c>
      <c r="E430" t="s">
        <v>33</v>
      </c>
      <c r="F430" t="s">
        <v>34</v>
      </c>
      <c r="G430" s="25">
        <f t="shared" ca="1" si="48"/>
        <v>1</v>
      </c>
      <c r="H430" s="33">
        <f t="shared" ca="1" si="49"/>
        <v>0</v>
      </c>
      <c r="I430" s="38"/>
      <c r="J430" s="39"/>
      <c r="K430" s="20" t="str">
        <f t="shared" si="50"/>
        <v>ResidentialNet to Gross Ratio (free ridership)</v>
      </c>
      <c r="L430" s="20" t="str">
        <f t="shared" si="51"/>
        <v>Market PotentialWA</v>
      </c>
    </row>
    <row r="431" spans="1:12" x14ac:dyDescent="0.25">
      <c r="A431" s="2" t="str">
        <f t="shared" si="52"/>
        <v>WAResidentialParent-Ancillary ERWHPer Customer Annual Marketing/Recruitment Cost</v>
      </c>
      <c r="B431" t="s">
        <v>151</v>
      </c>
      <c r="C431" t="s">
        <v>13</v>
      </c>
      <c r="D431" t="s">
        <v>576</v>
      </c>
      <c r="E431" t="s">
        <v>35</v>
      </c>
      <c r="F431" t="s">
        <v>36</v>
      </c>
      <c r="G431" s="32">
        <f t="shared" ca="1" si="48"/>
        <v>60</v>
      </c>
      <c r="H431" s="33" t="str">
        <f t="shared" ca="1" si="49"/>
        <v>Same as Smart Thermostats</v>
      </c>
      <c r="I431" s="38"/>
      <c r="J431" s="39"/>
      <c r="K431" s="20" t="str">
        <f t="shared" si="50"/>
        <v>ResidentialPer Customer Annual Marketing/Recruitment Cost</v>
      </c>
      <c r="L431" s="20" t="str">
        <f t="shared" si="51"/>
        <v>Market PotentialWA</v>
      </c>
    </row>
    <row r="432" spans="1:12" x14ac:dyDescent="0.25">
      <c r="A432" s="2" t="str">
        <f t="shared" si="52"/>
        <v>WAResidentialParent-Ancillary ERWHPer Participant Annual Incentive</v>
      </c>
      <c r="B432" t="s">
        <v>151</v>
      </c>
      <c r="C432" t="s">
        <v>13</v>
      </c>
      <c r="D432" t="s">
        <v>576</v>
      </c>
      <c r="E432" t="s">
        <v>39</v>
      </c>
      <c r="F432" t="s">
        <v>5</v>
      </c>
      <c r="G432" s="32">
        <f t="shared" ca="1" si="48"/>
        <v>24</v>
      </c>
      <c r="H432" s="33" t="str">
        <f t="shared" ca="1" si="49"/>
        <v>Assume $2/month year round</v>
      </c>
      <c r="I432" s="38"/>
      <c r="J432" s="39"/>
      <c r="K432" s="20" t="str">
        <f t="shared" si="50"/>
        <v>ResidentialPer Participant Annual Incentive</v>
      </c>
      <c r="L432" s="20" t="str">
        <f t="shared" si="51"/>
        <v>Market PotentialWA</v>
      </c>
    </row>
    <row r="433" spans="1:12" x14ac:dyDescent="0.25">
      <c r="A433" s="2" t="str">
        <f t="shared" si="52"/>
        <v>WAResidentialParent-Ancillary ERWHPer kW Annual Incentive</v>
      </c>
      <c r="B433" t="s">
        <v>151</v>
      </c>
      <c r="C433" t="s">
        <v>13</v>
      </c>
      <c r="D433" t="s">
        <v>576</v>
      </c>
      <c r="E433" t="s">
        <v>37</v>
      </c>
      <c r="F433" t="s">
        <v>93</v>
      </c>
      <c r="G433" s="32">
        <f t="shared" ca="1" si="48"/>
        <v>0</v>
      </c>
      <c r="H433" s="33">
        <f t="shared" ca="1" si="49"/>
        <v>0</v>
      </c>
      <c r="I433" s="38"/>
      <c r="J433" s="39"/>
      <c r="K433" s="20" t="str">
        <f t="shared" si="50"/>
        <v>ResidentialPer kW Annual Incentive</v>
      </c>
      <c r="L433" s="20" t="str">
        <f t="shared" si="51"/>
        <v>Market PotentialWA</v>
      </c>
    </row>
    <row r="434" spans="1:12" x14ac:dyDescent="0.25">
      <c r="A434" s="2" t="str">
        <f t="shared" si="52"/>
        <v>WAResidentialParent-Ancillary ERWHProgram Development Cost</v>
      </c>
      <c r="B434" t="s">
        <v>151</v>
      </c>
      <c r="C434" t="s">
        <v>13</v>
      </c>
      <c r="D434" t="s">
        <v>576</v>
      </c>
      <c r="E434" t="s">
        <v>40</v>
      </c>
      <c r="F434" t="s">
        <v>41</v>
      </c>
      <c r="G434" s="32">
        <f t="shared" ca="1" si="48"/>
        <v>34070.872459797567</v>
      </c>
      <c r="H434" s="33" t="str">
        <f t="shared" ca="1" si="49"/>
        <v>Share of Cost as noted in table at right, Costs shared 50/50 between CTA-2045 programs</v>
      </c>
      <c r="I434" s="38"/>
      <c r="J434" s="39"/>
      <c r="K434" s="20" t="str">
        <f t="shared" si="50"/>
        <v>ResidentialProgram Development Cost</v>
      </c>
      <c r="L434" s="20" t="str">
        <f t="shared" si="51"/>
        <v>Market PotentialWA</v>
      </c>
    </row>
    <row r="435" spans="1:12" x14ac:dyDescent="0.25">
      <c r="A435" s="2" t="str">
        <f t="shared" si="52"/>
        <v>WAResidentialParent-Ancillary ERWHProgram Life</v>
      </c>
      <c r="B435" t="s">
        <v>151</v>
      </c>
      <c r="C435" t="s">
        <v>13</v>
      </c>
      <c r="D435" t="s">
        <v>576</v>
      </c>
      <c r="E435" t="s">
        <v>42</v>
      </c>
      <c r="F435" t="s">
        <v>43</v>
      </c>
      <c r="G435" s="397">
        <f t="shared" ca="1" si="48"/>
        <v>8</v>
      </c>
      <c r="H435" s="33">
        <f t="shared" ca="1" si="49"/>
        <v>0</v>
      </c>
      <c r="I435" s="38"/>
      <c r="J435" s="39"/>
      <c r="K435" s="20" t="str">
        <f t="shared" si="50"/>
        <v>ResidentialProgram Life</v>
      </c>
      <c r="L435" s="20" t="str">
        <f t="shared" si="51"/>
        <v>Market PotentialWA</v>
      </c>
    </row>
    <row r="436" spans="1:12" x14ac:dyDescent="0.25">
      <c r="A436" s="2" t="str">
        <f t="shared" si="52"/>
        <v>WAResidentialParent-Ancillary ERWHProgram Start Year</v>
      </c>
      <c r="B436" t="s">
        <v>151</v>
      </c>
      <c r="C436" t="s">
        <v>13</v>
      </c>
      <c r="D436" t="s">
        <v>576</v>
      </c>
      <c r="E436" t="s">
        <v>44</v>
      </c>
      <c r="F436" t="s">
        <v>45</v>
      </c>
      <c r="G436" s="397">
        <f t="shared" ca="1" si="48"/>
        <v>2026</v>
      </c>
      <c r="H436" s="33">
        <f t="shared" ca="1" si="49"/>
        <v>0</v>
      </c>
      <c r="I436" s="38"/>
      <c r="J436" s="39"/>
      <c r="K436" s="20" t="str">
        <f t="shared" si="50"/>
        <v>ResidentialProgram Start Year</v>
      </c>
      <c r="L436" s="20" t="str">
        <f t="shared" si="51"/>
        <v>Market PotentialWA</v>
      </c>
    </row>
    <row r="437" spans="1:12" x14ac:dyDescent="0.25">
      <c r="A437" s="2" t="str">
        <f t="shared" si="52"/>
        <v>WAGeneral ServiceParent-Ancillary ERWHSummer DR Event Hours</v>
      </c>
      <c r="B437" t="s">
        <v>151</v>
      </c>
      <c r="C437" t="s">
        <v>232</v>
      </c>
      <c r="D437" t="s">
        <v>576</v>
      </c>
      <c r="E437" t="s">
        <v>24</v>
      </c>
      <c r="F437" t="s">
        <v>25</v>
      </c>
      <c r="G437" s="397">
        <f t="shared" ca="1" si="48"/>
        <v>75</v>
      </c>
      <c r="H437" s="33" t="str">
        <f t="shared" ca="1" si="49"/>
        <v>25 total events around 3 hrs ea.</v>
      </c>
      <c r="I437" s="38"/>
      <c r="J437" s="39"/>
      <c r="K437" s="20" t="str">
        <f t="shared" si="50"/>
        <v>General ServiceSummer DR Event Hours</v>
      </c>
      <c r="L437" s="20" t="str">
        <f t="shared" si="51"/>
        <v>Market PotentialWA</v>
      </c>
    </row>
    <row r="438" spans="1:12" x14ac:dyDescent="0.25">
      <c r="A438" s="2" t="str">
        <f t="shared" si="52"/>
        <v>WAGeneral ServiceParent-Ancillary ERWHWinter DR Event Hours</v>
      </c>
      <c r="B438" t="s">
        <v>151</v>
      </c>
      <c r="C438" t="s">
        <v>232</v>
      </c>
      <c r="D438" t="s">
        <v>576</v>
      </c>
      <c r="E438" t="s">
        <v>26</v>
      </c>
      <c r="F438" t="s">
        <v>25</v>
      </c>
      <c r="G438" s="397">
        <f t="shared" ca="1" si="48"/>
        <v>75</v>
      </c>
      <c r="H438" s="33" t="str">
        <f t="shared" ca="1" si="49"/>
        <v>25 total events around 3 hrs ea.</v>
      </c>
      <c r="I438" s="38"/>
      <c r="J438" s="39"/>
      <c r="K438" s="20" t="str">
        <f t="shared" si="50"/>
        <v>General ServiceWinter DR Event Hours</v>
      </c>
      <c r="L438" s="20" t="str">
        <f t="shared" si="51"/>
        <v>Market PotentialWA</v>
      </c>
    </row>
    <row r="439" spans="1:12" x14ac:dyDescent="0.25">
      <c r="A439" s="2" t="str">
        <f t="shared" si="52"/>
        <v>WAGeneral ServiceParent-Ancillary ERWHAnnual O&amp;M Cost</v>
      </c>
      <c r="B439" t="s">
        <v>151</v>
      </c>
      <c r="C439" t="s">
        <v>232</v>
      </c>
      <c r="D439" t="s">
        <v>576</v>
      </c>
      <c r="E439" t="s">
        <v>27</v>
      </c>
      <c r="F439" t="s">
        <v>5</v>
      </c>
      <c r="G439" s="32">
        <f t="shared" ca="1" si="48"/>
        <v>0</v>
      </c>
      <c r="H439" s="33">
        <f t="shared" ca="1" si="49"/>
        <v>0</v>
      </c>
      <c r="I439" s="38"/>
      <c r="J439" s="39"/>
      <c r="K439" s="20" t="str">
        <f t="shared" si="50"/>
        <v>General ServiceAnnual O&amp;M Cost</v>
      </c>
      <c r="L439" s="20" t="str">
        <f t="shared" si="51"/>
        <v>Market PotentialWA</v>
      </c>
    </row>
    <row r="440" spans="1:12" x14ac:dyDescent="0.25">
      <c r="A440" s="2" t="str">
        <f t="shared" si="52"/>
        <v>WAGeneral ServiceParent-Ancillary ERWHAnnual O&amp;M Cost per MW</v>
      </c>
      <c r="B440" t="s">
        <v>151</v>
      </c>
      <c r="C440" t="s">
        <v>232</v>
      </c>
      <c r="D440" t="s">
        <v>576</v>
      </c>
      <c r="E440" t="s">
        <v>88</v>
      </c>
      <c r="F440" t="s">
        <v>94</v>
      </c>
      <c r="G440" s="32">
        <f t="shared" ca="1" si="48"/>
        <v>0</v>
      </c>
      <c r="H440" s="33">
        <f t="shared" ca="1" si="49"/>
        <v>0</v>
      </c>
      <c r="I440" s="38"/>
      <c r="J440" s="39"/>
      <c r="K440" s="20" t="str">
        <f t="shared" si="50"/>
        <v>General ServiceAnnual O&amp;M Cost per MW</v>
      </c>
      <c r="L440" s="20" t="str">
        <f t="shared" si="51"/>
        <v>Market PotentialWA</v>
      </c>
    </row>
    <row r="441" spans="1:12" x14ac:dyDescent="0.25">
      <c r="A441" s="2" t="str">
        <f t="shared" si="52"/>
        <v>WAGeneral ServiceParent-Ancillary ERWHAnnual Program Administration Cost</v>
      </c>
      <c r="B441" t="s">
        <v>151</v>
      </c>
      <c r="C441" t="s">
        <v>232</v>
      </c>
      <c r="D441" t="s">
        <v>576</v>
      </c>
      <c r="E441" t="s">
        <v>4</v>
      </c>
      <c r="F441" t="s">
        <v>28</v>
      </c>
      <c r="G441" s="32">
        <f t="shared" ca="1" si="48"/>
        <v>2743.3020321619497</v>
      </c>
      <c r="H441" s="33" t="str">
        <f t="shared" ca="1" si="49"/>
        <v>Share of Cost as noted in table at right, Costs shared 50/50 between CTA-2045 programs</v>
      </c>
      <c r="I441" s="38"/>
      <c r="J441" s="39"/>
      <c r="K441" s="20" t="str">
        <f t="shared" si="50"/>
        <v>General ServiceAnnual Program Administration Cost</v>
      </c>
      <c r="L441" s="20" t="str">
        <f t="shared" si="51"/>
        <v>Market PotentialWA</v>
      </c>
    </row>
    <row r="442" spans="1:12" x14ac:dyDescent="0.25">
      <c r="A442" s="2" t="str">
        <f t="shared" si="52"/>
        <v>WAGeneral ServiceParent-Ancillary ERWHCost of Equip + Install</v>
      </c>
      <c r="B442" t="s">
        <v>151</v>
      </c>
      <c r="C442" t="s">
        <v>232</v>
      </c>
      <c r="D442" t="s">
        <v>576</v>
      </c>
      <c r="E442" t="s">
        <v>29</v>
      </c>
      <c r="F442" t="s">
        <v>30</v>
      </c>
      <c r="G442" s="32">
        <f t="shared" ca="1" si="48"/>
        <v>0</v>
      </c>
      <c r="H442" s="33" t="str">
        <f t="shared" ca="1" si="49"/>
        <v>Zero for Ancillary</v>
      </c>
      <c r="I442" s="38"/>
      <c r="J442" s="39"/>
      <c r="K442" s="20" t="str">
        <f t="shared" si="50"/>
        <v>General ServiceCost of Equip + Install</v>
      </c>
      <c r="L442" s="20" t="str">
        <f t="shared" si="51"/>
        <v>Market PotentialWA</v>
      </c>
    </row>
    <row r="443" spans="1:12" x14ac:dyDescent="0.25">
      <c r="A443" s="2" t="str">
        <f t="shared" si="52"/>
        <v>WAGeneral ServiceParent-Ancillary ERWHCost of Equip + Install (per kW basis)</v>
      </c>
      <c r="B443" t="s">
        <v>151</v>
      </c>
      <c r="C443" t="s">
        <v>232</v>
      </c>
      <c r="D443" t="s">
        <v>576</v>
      </c>
      <c r="E443" t="s">
        <v>90</v>
      </c>
      <c r="F443" t="s">
        <v>92</v>
      </c>
      <c r="G443" s="32">
        <f t="shared" ca="1" si="48"/>
        <v>0</v>
      </c>
      <c r="H443" s="33">
        <f t="shared" ca="1" si="49"/>
        <v>0</v>
      </c>
      <c r="I443" s="38"/>
      <c r="J443" s="39"/>
      <c r="K443" s="20" t="str">
        <f t="shared" si="50"/>
        <v>General ServiceCost of Equip + Install (per kW basis)</v>
      </c>
      <c r="L443" s="20" t="str">
        <f t="shared" si="51"/>
        <v>Market PotentialWA</v>
      </c>
    </row>
    <row r="444" spans="1:12" x14ac:dyDescent="0.25">
      <c r="A444" s="2" t="str">
        <f t="shared" si="52"/>
        <v>WAGeneral ServiceParent-Ancillary ERWHDe-rate</v>
      </c>
      <c r="B444" t="s">
        <v>151</v>
      </c>
      <c r="C444" t="s">
        <v>232</v>
      </c>
      <c r="D444" t="s">
        <v>576</v>
      </c>
      <c r="E444" t="s">
        <v>31</v>
      </c>
      <c r="F444" t="s">
        <v>32</v>
      </c>
      <c r="G444" s="25">
        <f t="shared" ca="1" si="48"/>
        <v>1</v>
      </c>
      <c r="H444" s="33">
        <f t="shared" ca="1" si="49"/>
        <v>0</v>
      </c>
      <c r="I444" s="38"/>
      <c r="J444" s="39"/>
      <c r="K444" s="20" t="str">
        <f t="shared" si="50"/>
        <v>General ServiceDe-rate</v>
      </c>
      <c r="L444" s="20" t="str">
        <f t="shared" si="51"/>
        <v>Market PotentialWA</v>
      </c>
    </row>
    <row r="445" spans="1:12" x14ac:dyDescent="0.25">
      <c r="A445" s="2" t="str">
        <f t="shared" si="52"/>
        <v>WAGeneral ServiceParent-Ancillary ERWHNet to Gross Ratio (free ridership)</v>
      </c>
      <c r="B445" t="s">
        <v>151</v>
      </c>
      <c r="C445" t="s">
        <v>232</v>
      </c>
      <c r="D445" t="s">
        <v>576</v>
      </c>
      <c r="E445" t="s">
        <v>33</v>
      </c>
      <c r="F445" t="s">
        <v>34</v>
      </c>
      <c r="G445" s="25">
        <f t="shared" ca="1" si="48"/>
        <v>1</v>
      </c>
      <c r="H445" s="33">
        <f t="shared" ca="1" si="49"/>
        <v>0</v>
      </c>
      <c r="I445" s="38"/>
      <c r="J445" s="39"/>
      <c r="K445" s="20" t="str">
        <f t="shared" si="50"/>
        <v>General ServiceNet to Gross Ratio (free ridership)</v>
      </c>
      <c r="L445" s="20" t="str">
        <f t="shared" si="51"/>
        <v>Market PotentialWA</v>
      </c>
    </row>
    <row r="446" spans="1:12" x14ac:dyDescent="0.25">
      <c r="A446" s="2" t="str">
        <f t="shared" si="52"/>
        <v>WAGeneral ServiceParent-Ancillary ERWHPer Customer Annual Marketing/Recruitment Cost</v>
      </c>
      <c r="B446" t="s">
        <v>151</v>
      </c>
      <c r="C446" t="s">
        <v>232</v>
      </c>
      <c r="D446" t="s">
        <v>576</v>
      </c>
      <c r="E446" t="s">
        <v>35</v>
      </c>
      <c r="F446" t="s">
        <v>36</v>
      </c>
      <c r="G446" s="32">
        <f t="shared" ca="1" si="48"/>
        <v>75</v>
      </c>
      <c r="H446" s="33" t="str">
        <f t="shared" ca="1" si="49"/>
        <v>Same as Smart Thermostats</v>
      </c>
      <c r="I446" s="38"/>
      <c r="J446" s="39"/>
      <c r="K446" s="20" t="str">
        <f t="shared" si="50"/>
        <v>General ServicePer Customer Annual Marketing/Recruitment Cost</v>
      </c>
      <c r="L446" s="20" t="str">
        <f t="shared" si="51"/>
        <v>Market PotentialWA</v>
      </c>
    </row>
    <row r="447" spans="1:12" x14ac:dyDescent="0.25">
      <c r="A447" s="2" t="str">
        <f t="shared" si="52"/>
        <v>WAGeneral ServiceParent-Ancillary ERWHPer Participant Annual Incentive</v>
      </c>
      <c r="B447" t="s">
        <v>151</v>
      </c>
      <c r="C447" t="s">
        <v>232</v>
      </c>
      <c r="D447" t="s">
        <v>576</v>
      </c>
      <c r="E447" t="s">
        <v>39</v>
      </c>
      <c r="F447" t="s">
        <v>5</v>
      </c>
      <c r="G447" s="32">
        <f t="shared" ca="1" si="48"/>
        <v>24</v>
      </c>
      <c r="H447" s="33" t="str">
        <f t="shared" ca="1" si="49"/>
        <v>Assume $2/month year round</v>
      </c>
      <c r="I447" s="38"/>
      <c r="J447" s="39"/>
      <c r="K447" s="20" t="str">
        <f t="shared" si="50"/>
        <v>General ServicePer Participant Annual Incentive</v>
      </c>
      <c r="L447" s="20" t="str">
        <f t="shared" si="51"/>
        <v>Market PotentialWA</v>
      </c>
    </row>
    <row r="448" spans="1:12" x14ac:dyDescent="0.25">
      <c r="A448" s="2" t="str">
        <f t="shared" si="52"/>
        <v>WAGeneral ServiceParent-Ancillary ERWHPer kW Annual Incentive</v>
      </c>
      <c r="B448" t="s">
        <v>151</v>
      </c>
      <c r="C448" t="s">
        <v>232</v>
      </c>
      <c r="D448" t="s">
        <v>576</v>
      </c>
      <c r="E448" t="s">
        <v>37</v>
      </c>
      <c r="F448" t="s">
        <v>93</v>
      </c>
      <c r="G448" s="32">
        <f t="shared" ca="1" si="48"/>
        <v>0</v>
      </c>
      <c r="H448" s="33">
        <f t="shared" ca="1" si="49"/>
        <v>0</v>
      </c>
      <c r="I448" s="38"/>
      <c r="J448" s="39"/>
      <c r="K448" s="20" t="str">
        <f t="shared" si="50"/>
        <v>General ServicePer kW Annual Incentive</v>
      </c>
      <c r="L448" s="20" t="str">
        <f t="shared" si="51"/>
        <v>Market PotentialWA</v>
      </c>
    </row>
    <row r="449" spans="1:12" x14ac:dyDescent="0.25">
      <c r="A449" s="2" t="str">
        <f t="shared" si="52"/>
        <v>WAGeneral ServiceParent-Ancillary ERWHProgram Development Cost</v>
      </c>
      <c r="B449" t="s">
        <v>151</v>
      </c>
      <c r="C449" t="s">
        <v>232</v>
      </c>
      <c r="D449" t="s">
        <v>576</v>
      </c>
      <c r="E449" t="s">
        <v>40</v>
      </c>
      <c r="F449" t="s">
        <v>41</v>
      </c>
      <c r="G449" s="32">
        <f t="shared" ca="1" si="48"/>
        <v>3429.1275402024371</v>
      </c>
      <c r="H449" s="33" t="str">
        <f t="shared" ca="1" si="49"/>
        <v>Share of Cost as noted in table at right, Costs shared 50/50 between CTA-2045 programs</v>
      </c>
      <c r="I449" s="38"/>
      <c r="J449" s="39"/>
      <c r="K449" s="20" t="str">
        <f t="shared" si="50"/>
        <v>General ServiceProgram Development Cost</v>
      </c>
      <c r="L449" s="20" t="str">
        <f t="shared" si="51"/>
        <v>Market PotentialWA</v>
      </c>
    </row>
    <row r="450" spans="1:12" x14ac:dyDescent="0.25">
      <c r="A450" s="2" t="str">
        <f t="shared" si="52"/>
        <v>WAGeneral ServiceParent-Ancillary ERWHProgram Life</v>
      </c>
      <c r="B450" t="s">
        <v>151</v>
      </c>
      <c r="C450" t="s">
        <v>232</v>
      </c>
      <c r="D450" t="s">
        <v>576</v>
      </c>
      <c r="E450" t="s">
        <v>42</v>
      </c>
      <c r="F450" t="s">
        <v>43</v>
      </c>
      <c r="G450" s="397">
        <f t="shared" ca="1" si="48"/>
        <v>8</v>
      </c>
      <c r="H450" s="33">
        <f t="shared" ca="1" si="49"/>
        <v>0</v>
      </c>
      <c r="I450" s="38"/>
      <c r="J450" s="39"/>
      <c r="K450" s="20" t="str">
        <f t="shared" si="50"/>
        <v>General ServiceProgram Life</v>
      </c>
      <c r="L450" s="20" t="str">
        <f t="shared" si="51"/>
        <v>Market PotentialWA</v>
      </c>
    </row>
    <row r="451" spans="1:12" x14ac:dyDescent="0.25">
      <c r="A451" s="2" t="str">
        <f t="shared" ref="A451:A514" si="57">B451&amp;C451&amp;D451&amp;E451</f>
        <v>WAGeneral ServiceParent-Ancillary ERWHProgram Start Year</v>
      </c>
      <c r="B451" t="s">
        <v>151</v>
      </c>
      <c r="C451" t="s">
        <v>232</v>
      </c>
      <c r="D451" t="s">
        <v>576</v>
      </c>
      <c r="E451" t="s">
        <v>44</v>
      </c>
      <c r="F451" t="s">
        <v>45</v>
      </c>
      <c r="G451" s="397">
        <f t="shared" ca="1" si="48"/>
        <v>2026</v>
      </c>
      <c r="H451" s="33">
        <f t="shared" ca="1" si="49"/>
        <v>0</v>
      </c>
      <c r="I451" s="38"/>
      <c r="J451" s="39"/>
      <c r="K451" s="20" t="str">
        <f t="shared" si="50"/>
        <v>General ServiceProgram Start Year</v>
      </c>
      <c r="L451" s="20" t="str">
        <f t="shared" si="51"/>
        <v>Market PotentialWA</v>
      </c>
    </row>
    <row r="452" spans="1:12" x14ac:dyDescent="0.25">
      <c r="A452" s="2" t="str">
        <f t="shared" si="57"/>
        <v>WAResidentialDLC Smart AppliancesSummer DR Event Hours</v>
      </c>
      <c r="B452" t="s">
        <v>151</v>
      </c>
      <c r="C452" t="s">
        <v>13</v>
      </c>
      <c r="D452" t="s">
        <v>16</v>
      </c>
      <c r="E452" t="s">
        <v>24</v>
      </c>
      <c r="F452" t="s">
        <v>25</v>
      </c>
      <c r="G452" s="397">
        <f t="shared" ca="1" si="48"/>
        <v>528</v>
      </c>
      <c r="H452" s="33" t="str">
        <f t="shared" ca="1" si="49"/>
        <v>Pacificorp: Six hours on-peak period each summer weekday</v>
      </c>
      <c r="I452" s="38"/>
      <c r="J452" s="39"/>
      <c r="K452" s="20" t="str">
        <f t="shared" si="50"/>
        <v>ResidentialSummer DR Event Hours</v>
      </c>
      <c r="L452" s="20" t="str">
        <f t="shared" si="51"/>
        <v>Market PotentialWA</v>
      </c>
    </row>
    <row r="453" spans="1:12" x14ac:dyDescent="0.25">
      <c r="A453" s="2" t="str">
        <f t="shared" si="57"/>
        <v>WAResidentialDLC Smart AppliancesWinter DR Event Hours</v>
      </c>
      <c r="B453" t="s">
        <v>151</v>
      </c>
      <c r="C453" t="s">
        <v>13</v>
      </c>
      <c r="D453" t="s">
        <v>16</v>
      </c>
      <c r="E453" t="s">
        <v>26</v>
      </c>
      <c r="F453" t="s">
        <v>25</v>
      </c>
      <c r="G453" s="397">
        <f t="shared" ca="1" si="48"/>
        <v>528</v>
      </c>
      <c r="H453" s="33" t="str">
        <f t="shared" ca="1" si="49"/>
        <v>Pacificorp: Six hours on-peak period each winter weekday</v>
      </c>
      <c r="I453" s="38"/>
      <c r="J453" s="39"/>
      <c r="K453" s="20" t="str">
        <f t="shared" si="50"/>
        <v>ResidentialWinter DR Event Hours</v>
      </c>
      <c r="L453" s="20" t="str">
        <f t="shared" si="51"/>
        <v>Market PotentialWA</v>
      </c>
    </row>
    <row r="454" spans="1:12" x14ac:dyDescent="0.25">
      <c r="A454" s="2" t="str">
        <f t="shared" si="57"/>
        <v>WAResidentialDLC Smart AppliancesAnnual O&amp;M Cost</v>
      </c>
      <c r="B454" t="s">
        <v>151</v>
      </c>
      <c r="C454" t="s">
        <v>13</v>
      </c>
      <c r="D454" t="s">
        <v>16</v>
      </c>
      <c r="E454" t="s">
        <v>27</v>
      </c>
      <c r="F454" t="s">
        <v>5</v>
      </c>
      <c r="G454" s="32">
        <f t="shared" ca="1" si="48"/>
        <v>0</v>
      </c>
      <c r="H454" s="33">
        <f t="shared" ca="1" si="49"/>
        <v>0</v>
      </c>
      <c r="I454" s="38"/>
      <c r="J454" s="39"/>
      <c r="K454" s="20" t="str">
        <f t="shared" si="50"/>
        <v>ResidentialAnnual O&amp;M Cost</v>
      </c>
      <c r="L454" s="20" t="str">
        <f t="shared" si="51"/>
        <v>Market PotentialWA</v>
      </c>
    </row>
    <row r="455" spans="1:12" x14ac:dyDescent="0.25">
      <c r="A455" s="2" t="str">
        <f t="shared" si="57"/>
        <v>WAResidentialDLC Smart AppliancesAnnual O&amp;M Cost per MW</v>
      </c>
      <c r="B455" t="s">
        <v>151</v>
      </c>
      <c r="C455" t="s">
        <v>13</v>
      </c>
      <c r="D455" t="s">
        <v>16</v>
      </c>
      <c r="E455" t="s">
        <v>88</v>
      </c>
      <c r="F455" t="s">
        <v>94</v>
      </c>
      <c r="G455" s="32">
        <f t="shared" ca="1" si="48"/>
        <v>0</v>
      </c>
      <c r="H455" s="33">
        <f t="shared" ca="1" si="49"/>
        <v>0</v>
      </c>
      <c r="I455" s="38"/>
      <c r="J455" s="39"/>
      <c r="K455" s="20" t="str">
        <f t="shared" si="50"/>
        <v>ResidentialAnnual O&amp;M Cost per MW</v>
      </c>
      <c r="L455" s="20" t="str">
        <f t="shared" si="51"/>
        <v>Market PotentialWA</v>
      </c>
    </row>
    <row r="456" spans="1:12" x14ac:dyDescent="0.25">
      <c r="A456" s="2" t="str">
        <f t="shared" si="57"/>
        <v>WAResidentialDLC Smart AppliancesAnnual Program Administration Cost</v>
      </c>
      <c r="B456" t="s">
        <v>151</v>
      </c>
      <c r="C456" t="s">
        <v>13</v>
      </c>
      <c r="D456" t="s">
        <v>16</v>
      </c>
      <c r="E456" t="s">
        <v>4</v>
      </c>
      <c r="F456" t="s">
        <v>28</v>
      </c>
      <c r="G456" s="32">
        <f t="shared" ca="1" si="48"/>
        <v>52289.633969660659</v>
      </c>
      <c r="H456" s="33" t="str">
        <f t="shared" ca="1" si="49"/>
        <v>Share of Cost as noted in table at right</v>
      </c>
      <c r="I456" s="38"/>
      <c r="J456" s="39"/>
      <c r="K456" s="20" t="str">
        <f t="shared" si="50"/>
        <v>ResidentialAnnual Program Administration Cost</v>
      </c>
      <c r="L456" s="20" t="str">
        <f t="shared" si="51"/>
        <v>Market PotentialWA</v>
      </c>
    </row>
    <row r="457" spans="1:12" x14ac:dyDescent="0.25">
      <c r="A457" s="2" t="str">
        <f t="shared" si="57"/>
        <v>WAResidentialDLC Smart AppliancesCost of Equip + Install</v>
      </c>
      <c r="B457" t="s">
        <v>151</v>
      </c>
      <c r="C457" t="s">
        <v>13</v>
      </c>
      <c r="D457" t="s">
        <v>16</v>
      </c>
      <c r="E457" t="s">
        <v>29</v>
      </c>
      <c r="F457" t="s">
        <v>30</v>
      </c>
      <c r="G457" s="32">
        <f t="shared" ca="1" si="48"/>
        <v>300</v>
      </c>
      <c r="H457" s="33" t="str">
        <f t="shared" ca="1" si="49"/>
        <v>Google research revealed devices range anywhere between $150 -400. Need wifi hub or some sort to connect devices. See email between Dave &amp; Victoria 5-9-16</v>
      </c>
      <c r="I457" s="38"/>
      <c r="J457" s="39"/>
      <c r="K457" s="20" t="str">
        <f t="shared" si="50"/>
        <v>ResidentialCost of Equip + Install</v>
      </c>
      <c r="L457" s="20" t="str">
        <f t="shared" si="51"/>
        <v>Market PotentialWA</v>
      </c>
    </row>
    <row r="458" spans="1:12" x14ac:dyDescent="0.25">
      <c r="A458" s="2" t="str">
        <f t="shared" si="57"/>
        <v>WAResidentialDLC Smart AppliancesCost of Equip + Install (per kW basis)</v>
      </c>
      <c r="B458" t="s">
        <v>151</v>
      </c>
      <c r="C458" t="s">
        <v>13</v>
      </c>
      <c r="D458" t="s">
        <v>16</v>
      </c>
      <c r="E458" t="s">
        <v>90</v>
      </c>
      <c r="F458" t="s">
        <v>92</v>
      </c>
      <c r="G458" s="32">
        <f t="shared" ca="1" si="48"/>
        <v>0</v>
      </c>
      <c r="H458" s="33">
        <f t="shared" ca="1" si="49"/>
        <v>0</v>
      </c>
      <c r="I458" s="38"/>
      <c r="J458" s="39"/>
      <c r="K458" s="20" t="str">
        <f t="shared" si="50"/>
        <v>ResidentialCost of Equip + Install (per kW basis)</v>
      </c>
      <c r="L458" s="20" t="str">
        <f t="shared" si="51"/>
        <v>Market PotentialWA</v>
      </c>
    </row>
    <row r="459" spans="1:12" x14ac:dyDescent="0.25">
      <c r="A459" s="2" t="str">
        <f t="shared" si="57"/>
        <v>WAResidentialDLC Smart AppliancesDe-rate</v>
      </c>
      <c r="B459" t="s">
        <v>151</v>
      </c>
      <c r="C459" t="s">
        <v>13</v>
      </c>
      <c r="D459" t="s">
        <v>16</v>
      </c>
      <c r="E459" t="s">
        <v>31</v>
      </c>
      <c r="F459" t="s">
        <v>32</v>
      </c>
      <c r="G459" s="25">
        <f t="shared" ca="1" si="48"/>
        <v>1</v>
      </c>
      <c r="H459" s="33">
        <f t="shared" ca="1" si="49"/>
        <v>0</v>
      </c>
      <c r="I459" s="38"/>
      <c r="J459" s="39"/>
      <c r="K459" s="20" t="str">
        <f t="shared" si="50"/>
        <v>ResidentialDe-rate</v>
      </c>
      <c r="L459" s="20" t="str">
        <f t="shared" si="51"/>
        <v>Market PotentialWA</v>
      </c>
    </row>
    <row r="460" spans="1:12" x14ac:dyDescent="0.25">
      <c r="A460" s="2" t="str">
        <f t="shared" si="57"/>
        <v>WAResidentialDLC Smart AppliancesNet to Gross Ratio (free ridership)</v>
      </c>
      <c r="B460" t="s">
        <v>151</v>
      </c>
      <c r="C460" t="s">
        <v>13</v>
      </c>
      <c r="D460" t="s">
        <v>16</v>
      </c>
      <c r="E460" t="s">
        <v>33</v>
      </c>
      <c r="F460" t="s">
        <v>34</v>
      </c>
      <c r="G460" s="25">
        <f t="shared" ca="1" si="48"/>
        <v>1</v>
      </c>
      <c r="H460" s="33">
        <f t="shared" ca="1" si="49"/>
        <v>0</v>
      </c>
      <c r="I460" s="38"/>
      <c r="J460" s="39"/>
      <c r="K460" s="20" t="str">
        <f t="shared" si="50"/>
        <v>ResidentialNet to Gross Ratio (free ridership)</v>
      </c>
      <c r="L460" s="20" t="str">
        <f t="shared" si="51"/>
        <v>Market PotentialWA</v>
      </c>
    </row>
    <row r="461" spans="1:12" x14ac:dyDescent="0.25">
      <c r="A461" s="2" t="str">
        <f t="shared" si="57"/>
        <v>WAResidentialDLC Smart AppliancesPer Customer Annual Marketing/Recruitment Cost</v>
      </c>
      <c r="B461" t="s">
        <v>151</v>
      </c>
      <c r="C461" t="s">
        <v>13</v>
      </c>
      <c r="D461" t="s">
        <v>16</v>
      </c>
      <c r="E461" t="s">
        <v>35</v>
      </c>
      <c r="F461" t="s">
        <v>36</v>
      </c>
      <c r="G461" s="32">
        <f t="shared" ca="1" si="48"/>
        <v>50</v>
      </c>
      <c r="H461" s="33">
        <f t="shared" ca="1" si="49"/>
        <v>0</v>
      </c>
      <c r="I461" s="38"/>
      <c r="J461" s="39"/>
      <c r="K461" s="20" t="str">
        <f t="shared" si="50"/>
        <v>ResidentialPer Customer Annual Marketing/Recruitment Cost</v>
      </c>
      <c r="L461" s="20" t="str">
        <f t="shared" si="51"/>
        <v>Market PotentialWA</v>
      </c>
    </row>
    <row r="462" spans="1:12" x14ac:dyDescent="0.25">
      <c r="A462" s="2" t="str">
        <f t="shared" si="57"/>
        <v>WAResidentialDLC Smart AppliancesPer Participant Annual Incentive</v>
      </c>
      <c r="B462" t="s">
        <v>151</v>
      </c>
      <c r="C462" t="s">
        <v>13</v>
      </c>
      <c r="D462" t="s">
        <v>16</v>
      </c>
      <c r="E462" t="s">
        <v>39</v>
      </c>
      <c r="F462" t="s">
        <v>5</v>
      </c>
      <c r="G462" s="32">
        <f t="shared" ca="1" si="48"/>
        <v>0</v>
      </c>
      <c r="H462" s="33">
        <f t="shared" ca="1" si="49"/>
        <v>0</v>
      </c>
      <c r="I462" s="38"/>
      <c r="J462" s="39"/>
      <c r="K462" s="20" t="str">
        <f t="shared" si="50"/>
        <v>ResidentialPer Participant Annual Incentive</v>
      </c>
      <c r="L462" s="20" t="str">
        <f t="shared" si="51"/>
        <v>Market PotentialWA</v>
      </c>
    </row>
    <row r="463" spans="1:12" x14ac:dyDescent="0.25">
      <c r="A463" s="2" t="str">
        <f t="shared" si="57"/>
        <v>WAResidentialDLC Smart AppliancesPer kW Annual Incentive</v>
      </c>
      <c r="B463" t="s">
        <v>151</v>
      </c>
      <c r="C463" t="s">
        <v>13</v>
      </c>
      <c r="D463" t="s">
        <v>16</v>
      </c>
      <c r="E463" t="s">
        <v>37</v>
      </c>
      <c r="F463" t="s">
        <v>93</v>
      </c>
      <c r="G463" s="32">
        <f t="shared" ca="1" si="48"/>
        <v>0</v>
      </c>
      <c r="H463" s="33">
        <f t="shared" ca="1" si="49"/>
        <v>0</v>
      </c>
      <c r="I463" s="38"/>
      <c r="J463" s="39"/>
      <c r="K463" s="20" t="str">
        <f t="shared" si="50"/>
        <v>ResidentialPer kW Annual Incentive</v>
      </c>
      <c r="L463" s="20" t="str">
        <f t="shared" si="51"/>
        <v>Market PotentialWA</v>
      </c>
    </row>
    <row r="464" spans="1:12" x14ac:dyDescent="0.25">
      <c r="A464" s="2" t="str">
        <f t="shared" si="57"/>
        <v>WAResidentialDLC Smart AppliancesProgram Development Cost</v>
      </c>
      <c r="B464" t="s">
        <v>151</v>
      </c>
      <c r="C464" t="s">
        <v>13</v>
      </c>
      <c r="D464" t="s">
        <v>16</v>
      </c>
      <c r="E464" t="s">
        <v>40</v>
      </c>
      <c r="F464" t="s">
        <v>41</v>
      </c>
      <c r="G464" s="32">
        <f t="shared" ca="1" si="48"/>
        <v>43574.694974717218</v>
      </c>
      <c r="H464" s="33" t="str">
        <f t="shared" ca="1" si="49"/>
        <v>Share of Cost as noted in table at right</v>
      </c>
      <c r="I464" s="38"/>
      <c r="J464" s="39"/>
      <c r="K464" s="20" t="str">
        <f t="shared" si="50"/>
        <v>ResidentialProgram Development Cost</v>
      </c>
      <c r="L464" s="20" t="str">
        <f t="shared" si="51"/>
        <v>Market PotentialWA</v>
      </c>
    </row>
    <row r="465" spans="1:12" x14ac:dyDescent="0.25">
      <c r="A465" s="2" t="str">
        <f t="shared" si="57"/>
        <v>WAResidentialDLC Smart AppliancesProgram Life</v>
      </c>
      <c r="B465" t="s">
        <v>151</v>
      </c>
      <c r="C465" t="s">
        <v>13</v>
      </c>
      <c r="D465" t="s">
        <v>16</v>
      </c>
      <c r="E465" t="s">
        <v>42</v>
      </c>
      <c r="F465" t="s">
        <v>43</v>
      </c>
      <c r="G465" s="397">
        <f t="shared" ref="G465:G558" ca="1" si="58">IFERROR(INDEX(INDIRECT("'"&amp;D465&amp;"'!A1:T300"),MATCH(K465,INDIRECT("'"&amp;D465&amp;"'!A1:A300"),0),MATCH(L465,INDIRECT("'"&amp;D465&amp;"'!A1:T1"),0)),"")</f>
        <v>8</v>
      </c>
      <c r="H465" s="33">
        <f t="shared" ref="H465:H558" ca="1" si="59">IFERROR(INDEX(INDIRECT("'"&amp;D465&amp;"'!A1:T300"),MATCH(K465,INDIRECT("'"&amp;D465&amp;"'!A1:A300"),0),10),"")</f>
        <v>0</v>
      </c>
      <c r="I465" s="38"/>
      <c r="J465" s="39"/>
      <c r="K465" s="20" t="str">
        <f t="shared" ref="K465:K558" si="60">C465&amp;E465</f>
        <v>ResidentialProgram Life</v>
      </c>
      <c r="L465" s="20" t="str">
        <f t="shared" ref="L465:L558" si="61">$G$1&amp;B465</f>
        <v>Market PotentialWA</v>
      </c>
    </row>
    <row r="466" spans="1:12" x14ac:dyDescent="0.25">
      <c r="A466" s="2" t="str">
        <f t="shared" si="57"/>
        <v>WAResidentialDLC Smart AppliancesProgram Start Year</v>
      </c>
      <c r="B466" t="s">
        <v>151</v>
      </c>
      <c r="C466" t="s">
        <v>13</v>
      </c>
      <c r="D466" t="s">
        <v>16</v>
      </c>
      <c r="E466" t="s">
        <v>44</v>
      </c>
      <c r="F466" t="s">
        <v>45</v>
      </c>
      <c r="G466" s="397">
        <f t="shared" ca="1" si="58"/>
        <v>2026</v>
      </c>
      <c r="H466" s="33">
        <f t="shared" ca="1" si="59"/>
        <v>0</v>
      </c>
      <c r="I466" s="38"/>
      <c r="J466" s="39"/>
      <c r="K466" s="20" t="str">
        <f t="shared" si="60"/>
        <v>ResidentialProgram Start Year</v>
      </c>
      <c r="L466" s="20" t="str">
        <f t="shared" si="61"/>
        <v>Market PotentialWA</v>
      </c>
    </row>
    <row r="467" spans="1:12" x14ac:dyDescent="0.25">
      <c r="A467" s="2" t="str">
        <f t="shared" si="57"/>
        <v>WAGeneral ServiceDLC Smart AppliancesSummer DR Event Hours</v>
      </c>
      <c r="B467" t="s">
        <v>151</v>
      </c>
      <c r="C467" t="s">
        <v>232</v>
      </c>
      <c r="D467" t="s">
        <v>16</v>
      </c>
      <c r="E467" t="s">
        <v>24</v>
      </c>
      <c r="F467" t="s">
        <v>25</v>
      </c>
      <c r="G467" s="397">
        <f t="shared" ca="1" si="58"/>
        <v>528</v>
      </c>
      <c r="H467" s="33" t="str">
        <f t="shared" ca="1" si="59"/>
        <v>Pacificorp: Six hours on-peak period each summer weekday</v>
      </c>
      <c r="I467" s="38"/>
      <c r="J467" s="39"/>
      <c r="K467" s="20" t="str">
        <f t="shared" si="60"/>
        <v>General ServiceSummer DR Event Hours</v>
      </c>
      <c r="L467" s="20" t="str">
        <f t="shared" si="61"/>
        <v>Market PotentialWA</v>
      </c>
    </row>
    <row r="468" spans="1:12" x14ac:dyDescent="0.25">
      <c r="A468" s="2" t="str">
        <f t="shared" si="57"/>
        <v>WAGeneral ServiceDLC Smart AppliancesWinter DR Event Hours</v>
      </c>
      <c r="B468" t="s">
        <v>151</v>
      </c>
      <c r="C468" t="s">
        <v>232</v>
      </c>
      <c r="D468" t="s">
        <v>16</v>
      </c>
      <c r="E468" t="s">
        <v>26</v>
      </c>
      <c r="F468" t="s">
        <v>25</v>
      </c>
      <c r="G468" s="397">
        <f t="shared" ca="1" si="58"/>
        <v>528</v>
      </c>
      <c r="H468" s="33" t="str">
        <f t="shared" ca="1" si="59"/>
        <v>Pacificorp: Six hours on-peak period each winter weekday</v>
      </c>
      <c r="I468" s="38"/>
      <c r="J468" s="39"/>
      <c r="K468" s="20" t="str">
        <f t="shared" si="60"/>
        <v>General ServiceWinter DR Event Hours</v>
      </c>
      <c r="L468" s="20" t="str">
        <f t="shared" si="61"/>
        <v>Market PotentialWA</v>
      </c>
    </row>
    <row r="469" spans="1:12" x14ac:dyDescent="0.25">
      <c r="A469" s="2" t="str">
        <f t="shared" si="57"/>
        <v>WAGeneral ServiceDLC Smart AppliancesAnnual O&amp;M Cost</v>
      </c>
      <c r="B469" t="s">
        <v>151</v>
      </c>
      <c r="C469" t="s">
        <v>232</v>
      </c>
      <c r="D469" t="s">
        <v>16</v>
      </c>
      <c r="E469" t="s">
        <v>27</v>
      </c>
      <c r="F469" t="s">
        <v>5</v>
      </c>
      <c r="G469" s="32">
        <f t="shared" ca="1" si="58"/>
        <v>0</v>
      </c>
      <c r="H469" s="33">
        <f t="shared" ca="1" si="59"/>
        <v>0</v>
      </c>
      <c r="I469" s="38"/>
      <c r="J469" s="39"/>
      <c r="K469" s="20" t="str">
        <f t="shared" si="60"/>
        <v>General ServiceAnnual O&amp;M Cost</v>
      </c>
      <c r="L469" s="20" t="str">
        <f t="shared" si="61"/>
        <v>Market PotentialWA</v>
      </c>
    </row>
    <row r="470" spans="1:12" x14ac:dyDescent="0.25">
      <c r="A470" s="2" t="str">
        <f t="shared" si="57"/>
        <v>WAGeneral ServiceDLC Smart AppliancesAnnual O&amp;M Cost per MW</v>
      </c>
      <c r="B470" t="s">
        <v>151</v>
      </c>
      <c r="C470" t="s">
        <v>232</v>
      </c>
      <c r="D470" t="s">
        <v>16</v>
      </c>
      <c r="E470" t="s">
        <v>88</v>
      </c>
      <c r="F470" t="s">
        <v>94</v>
      </c>
      <c r="G470" s="32">
        <f t="shared" ca="1" si="58"/>
        <v>0</v>
      </c>
      <c r="H470" s="33">
        <f t="shared" ca="1" si="59"/>
        <v>0</v>
      </c>
      <c r="I470" s="38"/>
      <c r="J470" s="39"/>
      <c r="K470" s="20" t="str">
        <f t="shared" si="60"/>
        <v>General ServiceAnnual O&amp;M Cost per MW</v>
      </c>
      <c r="L470" s="20" t="str">
        <f t="shared" si="61"/>
        <v>Market PotentialWA</v>
      </c>
    </row>
    <row r="471" spans="1:12" x14ac:dyDescent="0.25">
      <c r="A471" s="2" t="str">
        <f t="shared" si="57"/>
        <v>WAGeneral ServiceDLC Smart AppliancesAnnual Program Administration Cost</v>
      </c>
      <c r="B471" t="s">
        <v>151</v>
      </c>
      <c r="C471" t="s">
        <v>232</v>
      </c>
      <c r="D471" t="s">
        <v>16</v>
      </c>
      <c r="E471" t="s">
        <v>4</v>
      </c>
      <c r="F471" t="s">
        <v>28</v>
      </c>
      <c r="G471" s="32">
        <f t="shared" ca="1" si="58"/>
        <v>5266.3286354573511</v>
      </c>
      <c r="H471" s="33" t="str">
        <f t="shared" ca="1" si="59"/>
        <v>Share of Cost as noted in table at right</v>
      </c>
      <c r="I471" s="38"/>
      <c r="J471" s="39"/>
      <c r="K471" s="20" t="str">
        <f t="shared" si="60"/>
        <v>General ServiceAnnual Program Administration Cost</v>
      </c>
      <c r="L471" s="20" t="str">
        <f t="shared" si="61"/>
        <v>Market PotentialWA</v>
      </c>
    </row>
    <row r="472" spans="1:12" x14ac:dyDescent="0.25">
      <c r="A472" s="2" t="str">
        <f t="shared" si="57"/>
        <v>WAGeneral ServiceDLC Smart AppliancesCost of Equip + Install</v>
      </c>
      <c r="B472" t="s">
        <v>151</v>
      </c>
      <c r="C472" t="s">
        <v>232</v>
      </c>
      <c r="D472" t="s">
        <v>16</v>
      </c>
      <c r="E472" t="s">
        <v>29</v>
      </c>
      <c r="F472" t="s">
        <v>30</v>
      </c>
      <c r="G472" s="32">
        <f t="shared" ca="1" si="58"/>
        <v>300</v>
      </c>
      <c r="H472" s="33" t="str">
        <f t="shared" ca="1" si="59"/>
        <v>Google research revealed devices range anywhere between $150 -400. Need wifi hub or some sort to connect devices. See email between Dave &amp; Victoria 5-9-16</v>
      </c>
      <c r="I472" s="38"/>
      <c r="J472" s="39"/>
      <c r="K472" s="20" t="str">
        <f t="shared" si="60"/>
        <v>General ServiceCost of Equip + Install</v>
      </c>
      <c r="L472" s="20" t="str">
        <f t="shared" si="61"/>
        <v>Market PotentialWA</v>
      </c>
    </row>
    <row r="473" spans="1:12" x14ac:dyDescent="0.25">
      <c r="A473" s="2" t="str">
        <f t="shared" si="57"/>
        <v>WAGeneral ServiceDLC Smart AppliancesCost of Equip + Install (per kW basis)</v>
      </c>
      <c r="B473" t="s">
        <v>151</v>
      </c>
      <c r="C473" t="s">
        <v>232</v>
      </c>
      <c r="D473" t="s">
        <v>16</v>
      </c>
      <c r="E473" t="s">
        <v>90</v>
      </c>
      <c r="F473" t="s">
        <v>92</v>
      </c>
      <c r="G473" s="32">
        <f t="shared" ca="1" si="58"/>
        <v>0</v>
      </c>
      <c r="H473" s="33">
        <f t="shared" ca="1" si="59"/>
        <v>0</v>
      </c>
      <c r="I473" s="38"/>
      <c r="J473" s="39"/>
      <c r="K473" s="20" t="str">
        <f t="shared" si="60"/>
        <v>General ServiceCost of Equip + Install (per kW basis)</v>
      </c>
      <c r="L473" s="20" t="str">
        <f t="shared" si="61"/>
        <v>Market PotentialWA</v>
      </c>
    </row>
    <row r="474" spans="1:12" x14ac:dyDescent="0.25">
      <c r="A474" s="2" t="str">
        <f t="shared" si="57"/>
        <v>WAGeneral ServiceDLC Smart AppliancesDe-rate</v>
      </c>
      <c r="B474" t="s">
        <v>151</v>
      </c>
      <c r="C474" t="s">
        <v>232</v>
      </c>
      <c r="D474" t="s">
        <v>16</v>
      </c>
      <c r="E474" t="s">
        <v>31</v>
      </c>
      <c r="F474" t="s">
        <v>32</v>
      </c>
      <c r="G474" s="25">
        <f t="shared" ca="1" si="58"/>
        <v>1</v>
      </c>
      <c r="H474" s="33">
        <f t="shared" ca="1" si="59"/>
        <v>0</v>
      </c>
      <c r="I474" s="38"/>
      <c r="J474" s="39"/>
      <c r="K474" s="20" t="str">
        <f t="shared" si="60"/>
        <v>General ServiceDe-rate</v>
      </c>
      <c r="L474" s="20" t="str">
        <f t="shared" si="61"/>
        <v>Market PotentialWA</v>
      </c>
    </row>
    <row r="475" spans="1:12" x14ac:dyDescent="0.25">
      <c r="A475" s="2" t="str">
        <f t="shared" si="57"/>
        <v>WAGeneral ServiceDLC Smart AppliancesNet to Gross Ratio (free ridership)</v>
      </c>
      <c r="B475" t="s">
        <v>151</v>
      </c>
      <c r="C475" t="s">
        <v>232</v>
      </c>
      <c r="D475" t="s">
        <v>16</v>
      </c>
      <c r="E475" t="s">
        <v>33</v>
      </c>
      <c r="F475" t="s">
        <v>34</v>
      </c>
      <c r="G475" s="25">
        <f t="shared" ca="1" si="58"/>
        <v>1</v>
      </c>
      <c r="H475" s="33">
        <f t="shared" ca="1" si="59"/>
        <v>0</v>
      </c>
      <c r="I475" s="38"/>
      <c r="J475" s="39"/>
      <c r="K475" s="20" t="str">
        <f t="shared" si="60"/>
        <v>General ServiceNet to Gross Ratio (free ridership)</v>
      </c>
      <c r="L475" s="20" t="str">
        <f t="shared" si="61"/>
        <v>Market PotentialWA</v>
      </c>
    </row>
    <row r="476" spans="1:12" x14ac:dyDescent="0.25">
      <c r="A476" s="2" t="str">
        <f t="shared" si="57"/>
        <v>WAGeneral ServiceDLC Smart AppliancesPer Customer Annual Marketing/Recruitment Cost</v>
      </c>
      <c r="B476" t="s">
        <v>151</v>
      </c>
      <c r="C476" t="s">
        <v>232</v>
      </c>
      <c r="D476" t="s">
        <v>16</v>
      </c>
      <c r="E476" t="s">
        <v>35</v>
      </c>
      <c r="F476" t="s">
        <v>36</v>
      </c>
      <c r="G476" s="32">
        <f t="shared" ca="1" si="58"/>
        <v>50</v>
      </c>
      <c r="H476" s="33">
        <f t="shared" ca="1" si="59"/>
        <v>0</v>
      </c>
      <c r="I476" s="38"/>
      <c r="J476" s="39"/>
      <c r="K476" s="20" t="str">
        <f t="shared" si="60"/>
        <v>General ServicePer Customer Annual Marketing/Recruitment Cost</v>
      </c>
      <c r="L476" s="20" t="str">
        <f t="shared" si="61"/>
        <v>Market PotentialWA</v>
      </c>
    </row>
    <row r="477" spans="1:12" x14ac:dyDescent="0.25">
      <c r="A477" s="2" t="str">
        <f t="shared" si="57"/>
        <v>WAGeneral ServiceDLC Smart AppliancesPer Participant Annual Incentive</v>
      </c>
      <c r="B477" t="s">
        <v>151</v>
      </c>
      <c r="C477" t="s">
        <v>232</v>
      </c>
      <c r="D477" t="s">
        <v>16</v>
      </c>
      <c r="E477" t="s">
        <v>39</v>
      </c>
      <c r="F477" t="s">
        <v>5</v>
      </c>
      <c r="G477" s="32">
        <f t="shared" ca="1" si="58"/>
        <v>0</v>
      </c>
      <c r="H477" s="33">
        <f t="shared" ca="1" si="59"/>
        <v>0</v>
      </c>
      <c r="I477" s="38"/>
      <c r="J477" s="39"/>
      <c r="K477" s="20" t="str">
        <f t="shared" si="60"/>
        <v>General ServicePer Participant Annual Incentive</v>
      </c>
      <c r="L477" s="20" t="str">
        <f t="shared" si="61"/>
        <v>Market PotentialWA</v>
      </c>
    </row>
    <row r="478" spans="1:12" x14ac:dyDescent="0.25">
      <c r="A478" s="2" t="str">
        <f t="shared" si="57"/>
        <v>WAGeneral ServiceDLC Smart AppliancesPer kW Annual Incentive</v>
      </c>
      <c r="B478" t="s">
        <v>151</v>
      </c>
      <c r="C478" t="s">
        <v>232</v>
      </c>
      <c r="D478" t="s">
        <v>16</v>
      </c>
      <c r="E478" t="s">
        <v>37</v>
      </c>
      <c r="F478" t="s">
        <v>93</v>
      </c>
      <c r="G478" s="32">
        <f t="shared" ca="1" si="58"/>
        <v>0</v>
      </c>
      <c r="H478" s="33">
        <f t="shared" ca="1" si="59"/>
        <v>0</v>
      </c>
      <c r="I478" s="38"/>
      <c r="J478" s="39"/>
      <c r="K478" s="20" t="str">
        <f t="shared" si="60"/>
        <v>General ServicePer kW Annual Incentive</v>
      </c>
      <c r="L478" s="20" t="str">
        <f t="shared" si="61"/>
        <v>Market PotentialWA</v>
      </c>
    </row>
    <row r="479" spans="1:12" x14ac:dyDescent="0.25">
      <c r="A479" s="2" t="str">
        <f t="shared" si="57"/>
        <v>WAGeneral ServiceDLC Smart AppliancesProgram Development Cost</v>
      </c>
      <c r="B479" t="s">
        <v>151</v>
      </c>
      <c r="C479" t="s">
        <v>232</v>
      </c>
      <c r="D479" t="s">
        <v>16</v>
      </c>
      <c r="E479" t="s">
        <v>40</v>
      </c>
      <c r="F479" t="s">
        <v>41</v>
      </c>
      <c r="G479" s="32">
        <f t="shared" ca="1" si="58"/>
        <v>4388.6071962144588</v>
      </c>
      <c r="H479" s="33" t="str">
        <f t="shared" ca="1" si="59"/>
        <v>Share of Cost as noted in table at right</v>
      </c>
      <c r="I479" s="38"/>
      <c r="J479" s="39"/>
      <c r="K479" s="20" t="str">
        <f t="shared" si="60"/>
        <v>General ServiceProgram Development Cost</v>
      </c>
      <c r="L479" s="20" t="str">
        <f t="shared" si="61"/>
        <v>Market PotentialWA</v>
      </c>
    </row>
    <row r="480" spans="1:12" x14ac:dyDescent="0.25">
      <c r="A480" s="2" t="str">
        <f t="shared" si="57"/>
        <v>WAGeneral ServiceDLC Smart AppliancesProgram Life</v>
      </c>
      <c r="B480" t="s">
        <v>151</v>
      </c>
      <c r="C480" t="s">
        <v>232</v>
      </c>
      <c r="D480" t="s">
        <v>16</v>
      </c>
      <c r="E480" t="s">
        <v>42</v>
      </c>
      <c r="F480" t="s">
        <v>43</v>
      </c>
      <c r="G480" s="397">
        <f t="shared" ca="1" si="58"/>
        <v>8</v>
      </c>
      <c r="H480" s="33">
        <f t="shared" ca="1" si="59"/>
        <v>0</v>
      </c>
      <c r="I480" s="38"/>
      <c r="J480" s="39"/>
      <c r="K480" s="20" t="str">
        <f t="shared" si="60"/>
        <v>General ServiceProgram Life</v>
      </c>
      <c r="L480" s="20" t="str">
        <f t="shared" si="61"/>
        <v>Market PotentialWA</v>
      </c>
    </row>
    <row r="481" spans="1:12" x14ac:dyDescent="0.25">
      <c r="A481" s="2" t="str">
        <f t="shared" si="57"/>
        <v>WAGeneral ServiceDLC Smart AppliancesProgram Start Year</v>
      </c>
      <c r="B481" t="s">
        <v>151</v>
      </c>
      <c r="C481" t="s">
        <v>232</v>
      </c>
      <c r="D481" t="s">
        <v>16</v>
      </c>
      <c r="E481" t="s">
        <v>44</v>
      </c>
      <c r="F481" t="s">
        <v>45</v>
      </c>
      <c r="G481" s="397">
        <f t="shared" ca="1" si="58"/>
        <v>2026</v>
      </c>
      <c r="H481" s="33">
        <f t="shared" ca="1" si="59"/>
        <v>0</v>
      </c>
      <c r="I481" s="38"/>
      <c r="J481" s="39"/>
      <c r="K481" s="20" t="str">
        <f t="shared" si="60"/>
        <v>General ServiceProgram Start Year</v>
      </c>
      <c r="L481" s="20" t="str">
        <f t="shared" si="61"/>
        <v>Market PotentialWA</v>
      </c>
    </row>
    <row r="482" spans="1:12" x14ac:dyDescent="0.25">
      <c r="A482" s="2" t="str">
        <f t="shared" si="57"/>
        <v>WARes-EVDLC Electric Vehicle ChargingSummer DR Event Hours</v>
      </c>
      <c r="B482" t="s">
        <v>151</v>
      </c>
      <c r="C482" t="s">
        <v>601</v>
      </c>
      <c r="D482" t="s">
        <v>149</v>
      </c>
      <c r="E482" t="s">
        <v>24</v>
      </c>
      <c r="F482" t="s">
        <v>25</v>
      </c>
      <c r="G482" s="397">
        <f t="shared" ref="G482:G496" ca="1" si="62">IFERROR(INDEX(INDIRECT("'"&amp;D482&amp;"'!A1:T300"),MATCH(K482,INDIRECT("'"&amp;D482&amp;"'!A1:A300"),0),MATCH(L482,INDIRECT("'"&amp;D482&amp;"'!A1:T1"),0)),"")</f>
        <v>528</v>
      </c>
      <c r="H482" s="33" t="str">
        <f t="shared" ref="H482:H496" ca="1" si="63">IFERROR(INDEX(INDIRECT("'"&amp;D482&amp;"'!A1:T300"),MATCH(K482,INDIRECT("'"&amp;D482&amp;"'!A1:A300"),0),10),"")</f>
        <v>Pacificorp: Six hours on-peak period each summer weekday</v>
      </c>
      <c r="I482" s="38"/>
      <c r="J482" s="39"/>
      <c r="K482" s="20" t="str">
        <f t="shared" ref="K482:K496" si="64">C482&amp;E482</f>
        <v>Res-EVSummer DR Event Hours</v>
      </c>
      <c r="L482" s="20" t="str">
        <f t="shared" ref="L482:L496" si="65">$G$1&amp;B482</f>
        <v>Market PotentialWA</v>
      </c>
    </row>
    <row r="483" spans="1:12" x14ac:dyDescent="0.25">
      <c r="A483" s="2" t="str">
        <f t="shared" si="57"/>
        <v>WARes-EVDLC Electric Vehicle ChargingWinter DR Event Hours</v>
      </c>
      <c r="B483" t="s">
        <v>151</v>
      </c>
      <c r="C483" t="s">
        <v>601</v>
      </c>
      <c r="D483" t="s">
        <v>149</v>
      </c>
      <c r="E483" t="s">
        <v>26</v>
      </c>
      <c r="F483" t="s">
        <v>25</v>
      </c>
      <c r="G483" s="397">
        <f t="shared" ca="1" si="62"/>
        <v>528</v>
      </c>
      <c r="H483" s="33" t="str">
        <f t="shared" ca="1" si="63"/>
        <v>Pacificorp: Six hours on-peak period each winter weekday</v>
      </c>
      <c r="I483" s="38"/>
      <c r="J483" s="39"/>
      <c r="K483" s="20" t="str">
        <f t="shared" si="64"/>
        <v>Res-EVWinter DR Event Hours</v>
      </c>
      <c r="L483" s="20" t="str">
        <f t="shared" si="65"/>
        <v>Market PotentialWA</v>
      </c>
    </row>
    <row r="484" spans="1:12" x14ac:dyDescent="0.25">
      <c r="A484" s="2" t="str">
        <f t="shared" si="57"/>
        <v>WARes-EVDLC Electric Vehicle ChargingAnnual O&amp;M Cost</v>
      </c>
      <c r="B484" t="s">
        <v>151</v>
      </c>
      <c r="C484" t="s">
        <v>601</v>
      </c>
      <c r="D484" t="s">
        <v>149</v>
      </c>
      <c r="E484" t="s">
        <v>27</v>
      </c>
      <c r="F484" t="s">
        <v>5</v>
      </c>
      <c r="G484" s="32">
        <f t="shared" ca="1" si="62"/>
        <v>45</v>
      </c>
      <c r="H484" s="33" t="str">
        <f t="shared" ca="1" si="63"/>
        <v>2024 Avista Update: $45 per car (300 cars minimum)</v>
      </c>
      <c r="I484" s="38"/>
      <c r="J484" s="39"/>
      <c r="K484" s="20" t="str">
        <f t="shared" si="64"/>
        <v>Res-EVAnnual O&amp;M Cost</v>
      </c>
      <c r="L484" s="20" t="str">
        <f t="shared" si="65"/>
        <v>Market PotentialWA</v>
      </c>
    </row>
    <row r="485" spans="1:12" x14ac:dyDescent="0.25">
      <c r="A485" s="2" t="str">
        <f t="shared" si="57"/>
        <v>WARes-EVDLC Electric Vehicle ChargingAnnual O&amp;M Cost per MW</v>
      </c>
      <c r="B485" t="s">
        <v>151</v>
      </c>
      <c r="C485" t="s">
        <v>601</v>
      </c>
      <c r="D485" t="s">
        <v>149</v>
      </c>
      <c r="E485" t="s">
        <v>88</v>
      </c>
      <c r="F485" t="s">
        <v>94</v>
      </c>
      <c r="G485" s="32">
        <f t="shared" ca="1" si="62"/>
        <v>0</v>
      </c>
      <c r="H485" s="33">
        <f t="shared" ca="1" si="63"/>
        <v>0</v>
      </c>
      <c r="I485" s="38"/>
      <c r="J485" s="39"/>
      <c r="K485" s="20" t="str">
        <f t="shared" si="64"/>
        <v>Res-EVAnnual O&amp;M Cost per MW</v>
      </c>
      <c r="L485" s="20" t="str">
        <f t="shared" si="65"/>
        <v>Market PotentialWA</v>
      </c>
    </row>
    <row r="486" spans="1:12" x14ac:dyDescent="0.25">
      <c r="A486" s="2" t="str">
        <f t="shared" si="57"/>
        <v>WARes-EVDLC Electric Vehicle ChargingAnnual Program Administration Cost</v>
      </c>
      <c r="B486" t="s">
        <v>151</v>
      </c>
      <c r="C486" t="s">
        <v>601</v>
      </c>
      <c r="D486" t="s">
        <v>149</v>
      </c>
      <c r="E486" t="s">
        <v>4</v>
      </c>
      <c r="F486" t="s">
        <v>28</v>
      </c>
      <c r="G486" s="32">
        <f t="shared" ca="1" si="62"/>
        <v>80000</v>
      </c>
      <c r="H486" s="33" t="str">
        <f t="shared" ca="1" si="63"/>
        <v>2024 Avista Update: Share of Cost as noted in table at right</v>
      </c>
      <c r="I486" s="38"/>
      <c r="J486" s="39"/>
      <c r="K486" s="20" t="str">
        <f t="shared" si="64"/>
        <v>Res-EVAnnual Program Administration Cost</v>
      </c>
      <c r="L486" s="20" t="str">
        <f t="shared" si="65"/>
        <v>Market PotentialWA</v>
      </c>
    </row>
    <row r="487" spans="1:12" x14ac:dyDescent="0.25">
      <c r="A487" s="2" t="str">
        <f t="shared" si="57"/>
        <v>WARes-EVDLC Electric Vehicle ChargingCost of Equip + Install</v>
      </c>
      <c r="B487" t="s">
        <v>151</v>
      </c>
      <c r="C487" t="s">
        <v>601</v>
      </c>
      <c r="D487" t="s">
        <v>149</v>
      </c>
      <c r="E487" t="s">
        <v>29</v>
      </c>
      <c r="F487" t="s">
        <v>30</v>
      </c>
      <c r="G487" s="32">
        <f t="shared" ca="1" si="62"/>
        <v>500</v>
      </c>
      <c r="H487" s="33" t="str">
        <f t="shared" ca="1" si="63"/>
        <v>10/26: $1766 from Avista 2019 EVSE report. Instead of covering cost fo equipment, Avista wants to model offering a partial incentive. Benchmarked $500 based on WA rebates. OLD: Updated cost of equipment and install to $700 per Avista email on 8/25/2020</v>
      </c>
      <c r="I487" s="38"/>
      <c r="J487" s="39"/>
      <c r="K487" s="20" t="str">
        <f t="shared" si="64"/>
        <v>Res-EVCost of Equip + Install</v>
      </c>
      <c r="L487" s="20" t="str">
        <f t="shared" si="65"/>
        <v>Market PotentialWA</v>
      </c>
    </row>
    <row r="488" spans="1:12" x14ac:dyDescent="0.25">
      <c r="A488" s="2" t="str">
        <f t="shared" si="57"/>
        <v>WARes-EVDLC Electric Vehicle ChargingCost of Equip + Install (per kW basis)</v>
      </c>
      <c r="B488" t="s">
        <v>151</v>
      </c>
      <c r="C488" t="s">
        <v>601</v>
      </c>
      <c r="D488" t="s">
        <v>149</v>
      </c>
      <c r="E488" t="s">
        <v>90</v>
      </c>
      <c r="F488" t="s">
        <v>92</v>
      </c>
      <c r="G488" s="32">
        <f t="shared" ca="1" si="62"/>
        <v>0</v>
      </c>
      <c r="H488" s="33">
        <f t="shared" ca="1" si="63"/>
        <v>0</v>
      </c>
      <c r="I488" s="38"/>
      <c r="J488" s="39"/>
      <c r="K488" s="20" t="str">
        <f t="shared" si="64"/>
        <v>Res-EVCost of Equip + Install (per kW basis)</v>
      </c>
      <c r="L488" s="20" t="str">
        <f t="shared" si="65"/>
        <v>Market PotentialWA</v>
      </c>
    </row>
    <row r="489" spans="1:12" x14ac:dyDescent="0.25">
      <c r="A489" s="2" t="str">
        <f t="shared" si="57"/>
        <v>WARes-EVDLC Electric Vehicle ChargingDe-rate</v>
      </c>
      <c r="B489" t="s">
        <v>151</v>
      </c>
      <c r="C489" t="s">
        <v>601</v>
      </c>
      <c r="D489" t="s">
        <v>149</v>
      </c>
      <c r="E489" t="s">
        <v>31</v>
      </c>
      <c r="F489" t="s">
        <v>32</v>
      </c>
      <c r="G489" s="25">
        <f t="shared" ca="1" si="62"/>
        <v>1</v>
      </c>
      <c r="H489" s="33">
        <f t="shared" ca="1" si="63"/>
        <v>0</v>
      </c>
      <c r="I489" s="38"/>
      <c r="J489" s="39"/>
      <c r="K489" s="20" t="str">
        <f t="shared" si="64"/>
        <v>Res-EVDe-rate</v>
      </c>
      <c r="L489" s="20" t="str">
        <f t="shared" si="65"/>
        <v>Market PotentialWA</v>
      </c>
    </row>
    <row r="490" spans="1:12" x14ac:dyDescent="0.25">
      <c r="A490" s="2" t="str">
        <f t="shared" si="57"/>
        <v>WARes-EVDLC Electric Vehicle ChargingNet to Gross Ratio (free ridership)</v>
      </c>
      <c r="B490" t="s">
        <v>151</v>
      </c>
      <c r="C490" t="s">
        <v>601</v>
      </c>
      <c r="D490" t="s">
        <v>149</v>
      </c>
      <c r="E490" t="s">
        <v>33</v>
      </c>
      <c r="F490" t="s">
        <v>34</v>
      </c>
      <c r="G490" s="25">
        <f t="shared" ca="1" si="62"/>
        <v>1</v>
      </c>
      <c r="H490" s="33">
        <f t="shared" ca="1" si="63"/>
        <v>0</v>
      </c>
      <c r="I490" s="38"/>
      <c r="J490" s="39"/>
      <c r="K490" s="20" t="str">
        <f t="shared" si="64"/>
        <v>Res-EVNet to Gross Ratio (free ridership)</v>
      </c>
      <c r="L490" s="20" t="str">
        <f t="shared" si="65"/>
        <v>Market PotentialWA</v>
      </c>
    </row>
    <row r="491" spans="1:12" x14ac:dyDescent="0.25">
      <c r="A491" s="2" t="str">
        <f t="shared" si="57"/>
        <v>WARes-EVDLC Electric Vehicle ChargingPer Customer Annual Marketing/Recruitment Cost</v>
      </c>
      <c r="B491" t="s">
        <v>151</v>
      </c>
      <c r="C491" t="s">
        <v>601</v>
      </c>
      <c r="D491" t="s">
        <v>149</v>
      </c>
      <c r="E491" t="s">
        <v>35</v>
      </c>
      <c r="F491" t="s">
        <v>36</v>
      </c>
      <c r="G491" s="32">
        <f t="shared" ca="1" si="62"/>
        <v>350</v>
      </c>
      <c r="H491" s="33" t="str">
        <f t="shared" ca="1" si="63"/>
        <v>2024 Avista Update</v>
      </c>
      <c r="I491" s="38"/>
      <c r="J491" s="39"/>
      <c r="K491" s="20" t="str">
        <f t="shared" si="64"/>
        <v>Res-EVPer Customer Annual Marketing/Recruitment Cost</v>
      </c>
      <c r="L491" s="20" t="str">
        <f t="shared" si="65"/>
        <v>Market PotentialWA</v>
      </c>
    </row>
    <row r="492" spans="1:12" x14ac:dyDescent="0.25">
      <c r="A492" s="2" t="str">
        <f t="shared" si="57"/>
        <v>WARes-EVDLC Electric Vehicle ChargingPer Participant Annual Incentive</v>
      </c>
      <c r="B492" t="s">
        <v>151</v>
      </c>
      <c r="C492" t="s">
        <v>601</v>
      </c>
      <c r="D492" t="s">
        <v>149</v>
      </c>
      <c r="E492" t="s">
        <v>39</v>
      </c>
      <c r="F492" t="s">
        <v>5</v>
      </c>
      <c r="G492" s="32">
        <f t="shared" ca="1" si="62"/>
        <v>60</v>
      </c>
      <c r="H492" s="33" t="str">
        <f t="shared" ca="1" si="63"/>
        <v>2024 Avista Update: $5/month for 1st year; $0 if cust charges 3+ times on peak</v>
      </c>
      <c r="I492" s="38"/>
      <c r="J492" s="39"/>
      <c r="K492" s="20" t="str">
        <f t="shared" si="64"/>
        <v>Res-EVPer Participant Annual Incentive</v>
      </c>
      <c r="L492" s="20" t="str">
        <f t="shared" si="65"/>
        <v>Market PotentialWA</v>
      </c>
    </row>
    <row r="493" spans="1:12" x14ac:dyDescent="0.25">
      <c r="A493" s="2" t="str">
        <f t="shared" si="57"/>
        <v>WARes-EVDLC Electric Vehicle ChargingPer kW Annual Incentive</v>
      </c>
      <c r="B493" t="s">
        <v>151</v>
      </c>
      <c r="C493" t="s">
        <v>601</v>
      </c>
      <c r="D493" t="s">
        <v>149</v>
      </c>
      <c r="E493" t="s">
        <v>37</v>
      </c>
      <c r="F493" t="s">
        <v>93</v>
      </c>
      <c r="G493" s="32">
        <f t="shared" ca="1" si="62"/>
        <v>0</v>
      </c>
      <c r="H493" s="33">
        <f t="shared" ca="1" si="63"/>
        <v>0</v>
      </c>
      <c r="I493" s="38"/>
      <c r="J493" s="39"/>
      <c r="K493" s="20" t="str">
        <f t="shared" si="64"/>
        <v>Res-EVPer kW Annual Incentive</v>
      </c>
      <c r="L493" s="20" t="str">
        <f t="shared" si="65"/>
        <v>Market PotentialWA</v>
      </c>
    </row>
    <row r="494" spans="1:12" x14ac:dyDescent="0.25">
      <c r="A494" s="2" t="str">
        <f t="shared" si="57"/>
        <v>WARes-EVDLC Electric Vehicle ChargingProgram Development Cost</v>
      </c>
      <c r="B494" t="s">
        <v>151</v>
      </c>
      <c r="C494" t="s">
        <v>601</v>
      </c>
      <c r="D494" t="s">
        <v>149</v>
      </c>
      <c r="E494" t="s">
        <v>40</v>
      </c>
      <c r="F494" t="s">
        <v>41</v>
      </c>
      <c r="G494" s="32">
        <f t="shared" ca="1" si="62"/>
        <v>200000</v>
      </c>
      <c r="H494" s="33" t="str">
        <f t="shared" ca="1" si="63"/>
        <v>Share of Cost as noted in table at right</v>
      </c>
      <c r="I494" s="38"/>
      <c r="J494" s="39"/>
      <c r="K494" s="20" t="str">
        <f t="shared" si="64"/>
        <v>Res-EVProgram Development Cost</v>
      </c>
      <c r="L494" s="20" t="str">
        <f t="shared" si="65"/>
        <v>Market PotentialWA</v>
      </c>
    </row>
    <row r="495" spans="1:12" x14ac:dyDescent="0.25">
      <c r="A495" s="2" t="str">
        <f t="shared" si="57"/>
        <v>WARes-EVDLC Electric Vehicle ChargingProgram Life</v>
      </c>
      <c r="B495" t="s">
        <v>151</v>
      </c>
      <c r="C495" t="s">
        <v>601</v>
      </c>
      <c r="D495" t="s">
        <v>149</v>
      </c>
      <c r="E495" t="s">
        <v>42</v>
      </c>
      <c r="F495" t="s">
        <v>43</v>
      </c>
      <c r="G495" s="397">
        <f t="shared" ca="1" si="62"/>
        <v>8</v>
      </c>
      <c r="H495" s="33">
        <f t="shared" ca="1" si="63"/>
        <v>0</v>
      </c>
      <c r="I495" s="38"/>
      <c r="J495" s="39"/>
      <c r="K495" s="20" t="str">
        <f t="shared" si="64"/>
        <v>Res-EVProgram Life</v>
      </c>
      <c r="L495" s="20" t="str">
        <f t="shared" si="65"/>
        <v>Market PotentialWA</v>
      </c>
    </row>
    <row r="496" spans="1:12" x14ac:dyDescent="0.25">
      <c r="A496" s="2" t="str">
        <f t="shared" si="57"/>
        <v>WARes-EVDLC Electric Vehicle ChargingProgram Start Year</v>
      </c>
      <c r="B496" t="s">
        <v>151</v>
      </c>
      <c r="C496" t="s">
        <v>601</v>
      </c>
      <c r="D496" t="s">
        <v>149</v>
      </c>
      <c r="E496" t="s">
        <v>44</v>
      </c>
      <c r="F496" t="s">
        <v>45</v>
      </c>
      <c r="G496" s="397">
        <f t="shared" ca="1" si="62"/>
        <v>2025</v>
      </c>
      <c r="H496" s="33" t="str">
        <f t="shared" ca="1" si="63"/>
        <v>2024 Avista Update</v>
      </c>
      <c r="I496" s="38"/>
      <c r="J496" s="39"/>
      <c r="K496" s="20" t="str">
        <f t="shared" si="64"/>
        <v>Res-EVProgram Start Year</v>
      </c>
      <c r="L496" s="20" t="str">
        <f t="shared" si="65"/>
        <v>Market PotentialWA</v>
      </c>
    </row>
    <row r="497" spans="1:12" x14ac:dyDescent="0.25">
      <c r="A497" s="2" t="str">
        <f t="shared" si="57"/>
        <v>WAGS-EVDLC Electric Vehicle ChargingSummer DR Event Hours</v>
      </c>
      <c r="B497" t="s">
        <v>151</v>
      </c>
      <c r="C497" t="s">
        <v>602</v>
      </c>
      <c r="D497" t="s">
        <v>149</v>
      </c>
      <c r="E497" t="s">
        <v>24</v>
      </c>
      <c r="F497" t="s">
        <v>25</v>
      </c>
      <c r="G497" s="397" t="str">
        <f t="shared" ca="1" si="58"/>
        <v/>
      </c>
      <c r="H497" s="33" t="str">
        <f t="shared" ca="1" si="59"/>
        <v/>
      </c>
      <c r="I497" s="38"/>
      <c r="J497" s="39"/>
      <c r="K497" s="20" t="str">
        <f t="shared" si="60"/>
        <v>GS-EVSummer DR Event Hours</v>
      </c>
      <c r="L497" s="20" t="str">
        <f t="shared" si="61"/>
        <v>Market PotentialWA</v>
      </c>
    </row>
    <row r="498" spans="1:12" x14ac:dyDescent="0.25">
      <c r="A498" s="2" t="str">
        <f t="shared" si="57"/>
        <v>WAGS-EVDLC Electric Vehicle ChargingWinter DR Event Hours</v>
      </c>
      <c r="B498" t="s">
        <v>151</v>
      </c>
      <c r="C498" t="s">
        <v>602</v>
      </c>
      <c r="D498" t="s">
        <v>149</v>
      </c>
      <c r="E498" t="s">
        <v>26</v>
      </c>
      <c r="F498" t="s">
        <v>25</v>
      </c>
      <c r="G498" s="397" t="str">
        <f t="shared" ca="1" si="58"/>
        <v/>
      </c>
      <c r="H498" s="33" t="str">
        <f t="shared" ca="1" si="59"/>
        <v/>
      </c>
      <c r="I498" s="38"/>
      <c r="J498" s="39"/>
      <c r="K498" s="20" t="str">
        <f t="shared" si="60"/>
        <v>GS-EVWinter DR Event Hours</v>
      </c>
      <c r="L498" s="20" t="str">
        <f t="shared" si="61"/>
        <v>Market PotentialWA</v>
      </c>
    </row>
    <row r="499" spans="1:12" x14ac:dyDescent="0.25">
      <c r="A499" s="2" t="str">
        <f t="shared" si="57"/>
        <v>WAGS-EVDLC Electric Vehicle ChargingAnnual O&amp;M Cost</v>
      </c>
      <c r="B499" t="s">
        <v>151</v>
      </c>
      <c r="C499" t="s">
        <v>602</v>
      </c>
      <c r="D499" t="s">
        <v>149</v>
      </c>
      <c r="E499" t="s">
        <v>27</v>
      </c>
      <c r="F499" t="s">
        <v>5</v>
      </c>
      <c r="G499" s="32" t="str">
        <f t="shared" ca="1" si="58"/>
        <v/>
      </c>
      <c r="H499" s="33" t="str">
        <f t="shared" ca="1" si="59"/>
        <v/>
      </c>
      <c r="I499" s="38"/>
      <c r="J499" s="39"/>
      <c r="K499" s="20" t="str">
        <f t="shared" si="60"/>
        <v>GS-EVAnnual O&amp;M Cost</v>
      </c>
      <c r="L499" s="20" t="str">
        <f t="shared" si="61"/>
        <v>Market PotentialWA</v>
      </c>
    </row>
    <row r="500" spans="1:12" x14ac:dyDescent="0.25">
      <c r="A500" s="2" t="str">
        <f t="shared" si="57"/>
        <v>WAGS-EVDLC Electric Vehicle ChargingAnnual O&amp;M Cost per MW</v>
      </c>
      <c r="B500" t="s">
        <v>151</v>
      </c>
      <c r="C500" t="s">
        <v>602</v>
      </c>
      <c r="D500" t="s">
        <v>149</v>
      </c>
      <c r="E500" t="s">
        <v>88</v>
      </c>
      <c r="F500" t="s">
        <v>94</v>
      </c>
      <c r="G500" s="32" t="str">
        <f t="shared" ca="1" si="58"/>
        <v/>
      </c>
      <c r="H500" s="33" t="str">
        <f t="shared" ca="1" si="59"/>
        <v/>
      </c>
      <c r="I500" s="38"/>
      <c r="J500" s="39"/>
      <c r="K500" s="20" t="str">
        <f t="shared" si="60"/>
        <v>GS-EVAnnual O&amp;M Cost per MW</v>
      </c>
      <c r="L500" s="20" t="str">
        <f t="shared" si="61"/>
        <v>Market PotentialWA</v>
      </c>
    </row>
    <row r="501" spans="1:12" x14ac:dyDescent="0.25">
      <c r="A501" s="2" t="str">
        <f t="shared" si="57"/>
        <v>WAGS-EVDLC Electric Vehicle ChargingAnnual Program Administration Cost</v>
      </c>
      <c r="B501" t="s">
        <v>151</v>
      </c>
      <c r="C501" t="s">
        <v>602</v>
      </c>
      <c r="D501" t="s">
        <v>149</v>
      </c>
      <c r="E501" t="s">
        <v>4</v>
      </c>
      <c r="F501" t="s">
        <v>28</v>
      </c>
      <c r="G501" s="32" t="str">
        <f t="shared" ca="1" si="58"/>
        <v/>
      </c>
      <c r="H501" s="33" t="str">
        <f t="shared" ca="1" si="59"/>
        <v/>
      </c>
      <c r="I501" s="38"/>
      <c r="J501" s="39"/>
      <c r="K501" s="20" t="str">
        <f t="shared" si="60"/>
        <v>GS-EVAnnual Program Administration Cost</v>
      </c>
      <c r="L501" s="20" t="str">
        <f t="shared" si="61"/>
        <v>Market PotentialWA</v>
      </c>
    </row>
    <row r="502" spans="1:12" x14ac:dyDescent="0.25">
      <c r="A502" s="2" t="str">
        <f t="shared" si="57"/>
        <v>WAGS-EVDLC Electric Vehicle ChargingCost of Equip + Install</v>
      </c>
      <c r="B502" t="s">
        <v>151</v>
      </c>
      <c r="C502" t="s">
        <v>602</v>
      </c>
      <c r="D502" t="s">
        <v>149</v>
      </c>
      <c r="E502" t="s">
        <v>29</v>
      </c>
      <c r="F502" t="s">
        <v>30</v>
      </c>
      <c r="G502" s="32" t="str">
        <f t="shared" ca="1" si="58"/>
        <v/>
      </c>
      <c r="H502" s="33" t="str">
        <f t="shared" ca="1" si="59"/>
        <v/>
      </c>
      <c r="I502" s="38"/>
      <c r="J502" s="39"/>
      <c r="K502" s="20" t="str">
        <f t="shared" si="60"/>
        <v>GS-EVCost of Equip + Install</v>
      </c>
      <c r="L502" s="20" t="str">
        <f t="shared" si="61"/>
        <v>Market PotentialWA</v>
      </c>
    </row>
    <row r="503" spans="1:12" x14ac:dyDescent="0.25">
      <c r="A503" s="2" t="str">
        <f t="shared" si="57"/>
        <v>WAGS-EVDLC Electric Vehicle ChargingCost of Equip + Install (per kW basis)</v>
      </c>
      <c r="B503" t="s">
        <v>151</v>
      </c>
      <c r="C503" t="s">
        <v>602</v>
      </c>
      <c r="D503" t="s">
        <v>149</v>
      </c>
      <c r="E503" t="s">
        <v>90</v>
      </c>
      <c r="F503" t="s">
        <v>92</v>
      </c>
      <c r="G503" s="32" t="str">
        <f t="shared" ca="1" si="58"/>
        <v/>
      </c>
      <c r="H503" s="33" t="str">
        <f t="shared" ca="1" si="59"/>
        <v/>
      </c>
      <c r="I503" s="38"/>
      <c r="J503" s="39"/>
      <c r="K503" s="20" t="str">
        <f t="shared" si="60"/>
        <v>GS-EVCost of Equip + Install (per kW basis)</v>
      </c>
      <c r="L503" s="20" t="str">
        <f t="shared" si="61"/>
        <v>Market PotentialWA</v>
      </c>
    </row>
    <row r="504" spans="1:12" x14ac:dyDescent="0.25">
      <c r="A504" s="2" t="str">
        <f t="shared" si="57"/>
        <v>WAGS-EVDLC Electric Vehicle ChargingDe-rate</v>
      </c>
      <c r="B504" t="s">
        <v>151</v>
      </c>
      <c r="C504" t="s">
        <v>602</v>
      </c>
      <c r="D504" t="s">
        <v>149</v>
      </c>
      <c r="E504" t="s">
        <v>31</v>
      </c>
      <c r="F504" t="s">
        <v>32</v>
      </c>
      <c r="G504" s="25" t="str">
        <f t="shared" ca="1" si="58"/>
        <v/>
      </c>
      <c r="H504" s="33" t="str">
        <f t="shared" ca="1" si="59"/>
        <v/>
      </c>
      <c r="I504" s="38"/>
      <c r="J504" s="39"/>
      <c r="K504" s="20" t="str">
        <f t="shared" si="60"/>
        <v>GS-EVDe-rate</v>
      </c>
      <c r="L504" s="20" t="str">
        <f t="shared" si="61"/>
        <v>Market PotentialWA</v>
      </c>
    </row>
    <row r="505" spans="1:12" x14ac:dyDescent="0.25">
      <c r="A505" s="2" t="str">
        <f t="shared" si="57"/>
        <v>WAGS-EVDLC Electric Vehicle ChargingNet to Gross Ratio (free ridership)</v>
      </c>
      <c r="B505" t="s">
        <v>151</v>
      </c>
      <c r="C505" t="s">
        <v>602</v>
      </c>
      <c r="D505" t="s">
        <v>149</v>
      </c>
      <c r="E505" t="s">
        <v>33</v>
      </c>
      <c r="F505" t="s">
        <v>34</v>
      </c>
      <c r="G505" s="25" t="str">
        <f t="shared" ca="1" si="58"/>
        <v/>
      </c>
      <c r="H505" s="33" t="str">
        <f t="shared" ca="1" si="59"/>
        <v/>
      </c>
      <c r="I505" s="38"/>
      <c r="J505" s="39"/>
      <c r="K505" s="20" t="str">
        <f t="shared" si="60"/>
        <v>GS-EVNet to Gross Ratio (free ridership)</v>
      </c>
      <c r="L505" s="20" t="str">
        <f t="shared" si="61"/>
        <v>Market PotentialWA</v>
      </c>
    </row>
    <row r="506" spans="1:12" x14ac:dyDescent="0.25">
      <c r="A506" s="2" t="str">
        <f t="shared" si="57"/>
        <v>WAGS-EVDLC Electric Vehicle ChargingPer Customer Annual Marketing/Recruitment Cost</v>
      </c>
      <c r="B506" t="s">
        <v>151</v>
      </c>
      <c r="C506" t="s">
        <v>602</v>
      </c>
      <c r="D506" t="s">
        <v>149</v>
      </c>
      <c r="E506" t="s">
        <v>35</v>
      </c>
      <c r="F506" t="s">
        <v>36</v>
      </c>
      <c r="G506" s="32" t="str">
        <f t="shared" ca="1" si="58"/>
        <v/>
      </c>
      <c r="H506" s="33" t="str">
        <f t="shared" ca="1" si="59"/>
        <v/>
      </c>
      <c r="I506" s="38"/>
      <c r="J506" s="39"/>
      <c r="K506" s="20" t="str">
        <f t="shared" si="60"/>
        <v>GS-EVPer Customer Annual Marketing/Recruitment Cost</v>
      </c>
      <c r="L506" s="20" t="str">
        <f t="shared" si="61"/>
        <v>Market PotentialWA</v>
      </c>
    </row>
    <row r="507" spans="1:12" x14ac:dyDescent="0.25">
      <c r="A507" s="2" t="str">
        <f t="shared" si="57"/>
        <v>WAGS-EVDLC Electric Vehicle ChargingPer Participant Annual Incentive</v>
      </c>
      <c r="B507" t="s">
        <v>151</v>
      </c>
      <c r="C507" t="s">
        <v>602</v>
      </c>
      <c r="D507" t="s">
        <v>149</v>
      </c>
      <c r="E507" t="s">
        <v>39</v>
      </c>
      <c r="F507" t="s">
        <v>5</v>
      </c>
      <c r="G507" s="32" t="str">
        <f t="shared" ca="1" si="58"/>
        <v/>
      </c>
      <c r="H507" s="33" t="str">
        <f t="shared" ca="1" si="59"/>
        <v/>
      </c>
      <c r="I507" s="38"/>
      <c r="J507" s="39"/>
      <c r="K507" s="20" t="str">
        <f t="shared" si="60"/>
        <v>GS-EVPer Participant Annual Incentive</v>
      </c>
      <c r="L507" s="20" t="str">
        <f t="shared" si="61"/>
        <v>Market PotentialWA</v>
      </c>
    </row>
    <row r="508" spans="1:12" x14ac:dyDescent="0.25">
      <c r="A508" s="2" t="str">
        <f t="shared" si="57"/>
        <v>WAGS-EVDLC Electric Vehicle ChargingPer kW Annual Incentive</v>
      </c>
      <c r="B508" t="s">
        <v>151</v>
      </c>
      <c r="C508" t="s">
        <v>602</v>
      </c>
      <c r="D508" t="s">
        <v>149</v>
      </c>
      <c r="E508" t="s">
        <v>37</v>
      </c>
      <c r="F508" t="s">
        <v>93</v>
      </c>
      <c r="G508" s="32" t="str">
        <f t="shared" ca="1" si="58"/>
        <v/>
      </c>
      <c r="H508" s="33" t="str">
        <f t="shared" ca="1" si="59"/>
        <v/>
      </c>
      <c r="I508" s="38"/>
      <c r="J508" s="39"/>
      <c r="K508" s="20" t="str">
        <f t="shared" si="60"/>
        <v>GS-EVPer kW Annual Incentive</v>
      </c>
      <c r="L508" s="20" t="str">
        <f t="shared" si="61"/>
        <v>Market PotentialWA</v>
      </c>
    </row>
    <row r="509" spans="1:12" x14ac:dyDescent="0.25">
      <c r="A509" s="2" t="str">
        <f t="shared" si="57"/>
        <v>WAGS-EVDLC Electric Vehicle ChargingProgram Development Cost</v>
      </c>
      <c r="B509" t="s">
        <v>151</v>
      </c>
      <c r="C509" t="s">
        <v>602</v>
      </c>
      <c r="D509" t="s">
        <v>149</v>
      </c>
      <c r="E509" t="s">
        <v>40</v>
      </c>
      <c r="F509" t="s">
        <v>41</v>
      </c>
      <c r="G509" s="32" t="str">
        <f t="shared" ca="1" si="58"/>
        <v/>
      </c>
      <c r="H509" s="33" t="str">
        <f t="shared" ca="1" si="59"/>
        <v/>
      </c>
      <c r="I509" s="38"/>
      <c r="J509" s="39"/>
      <c r="K509" s="20" t="str">
        <f t="shared" si="60"/>
        <v>GS-EVProgram Development Cost</v>
      </c>
      <c r="L509" s="20" t="str">
        <f t="shared" si="61"/>
        <v>Market PotentialWA</v>
      </c>
    </row>
    <row r="510" spans="1:12" x14ac:dyDescent="0.25">
      <c r="A510" s="2" t="str">
        <f t="shared" si="57"/>
        <v>WAGS-EVDLC Electric Vehicle ChargingProgram Life</v>
      </c>
      <c r="B510" t="s">
        <v>151</v>
      </c>
      <c r="C510" t="s">
        <v>602</v>
      </c>
      <c r="D510" t="s">
        <v>149</v>
      </c>
      <c r="E510" t="s">
        <v>42</v>
      </c>
      <c r="F510" t="s">
        <v>43</v>
      </c>
      <c r="G510" s="397" t="str">
        <f t="shared" ca="1" si="58"/>
        <v/>
      </c>
      <c r="H510" s="33" t="str">
        <f t="shared" ca="1" si="59"/>
        <v/>
      </c>
      <c r="I510" s="38"/>
      <c r="J510" s="39"/>
      <c r="K510" s="20" t="str">
        <f t="shared" si="60"/>
        <v>GS-EVProgram Life</v>
      </c>
      <c r="L510" s="20" t="str">
        <f t="shared" si="61"/>
        <v>Market PotentialWA</v>
      </c>
    </row>
    <row r="511" spans="1:12" x14ac:dyDescent="0.25">
      <c r="A511" s="2" t="str">
        <f t="shared" si="57"/>
        <v>WAGS-EVDLC Electric Vehicle ChargingProgram Start Year</v>
      </c>
      <c r="B511" t="s">
        <v>151</v>
      </c>
      <c r="C511" t="s">
        <v>602</v>
      </c>
      <c r="D511" t="s">
        <v>149</v>
      </c>
      <c r="E511" t="s">
        <v>44</v>
      </c>
      <c r="F511" t="s">
        <v>45</v>
      </c>
      <c r="G511" s="397" t="str">
        <f t="shared" ca="1" si="58"/>
        <v/>
      </c>
      <c r="H511" s="33" t="str">
        <f t="shared" ca="1" si="59"/>
        <v/>
      </c>
      <c r="I511" s="38"/>
      <c r="J511" s="39"/>
      <c r="K511" s="20" t="str">
        <f t="shared" si="60"/>
        <v>GS-EVProgram Start Year</v>
      </c>
      <c r="L511" s="20" t="str">
        <f t="shared" si="61"/>
        <v>Market PotentialWA</v>
      </c>
    </row>
    <row r="512" spans="1:12" x14ac:dyDescent="0.25">
      <c r="A512" s="2" t="str">
        <f t="shared" si="57"/>
        <v>WARes-EVAncillary EVSummer DR Event Hours</v>
      </c>
      <c r="B512" t="s">
        <v>151</v>
      </c>
      <c r="C512" t="s">
        <v>601</v>
      </c>
      <c r="D512" t="s">
        <v>363</v>
      </c>
      <c r="E512" t="s">
        <v>24</v>
      </c>
      <c r="F512" t="s">
        <v>25</v>
      </c>
      <c r="G512" s="397">
        <f t="shared" ref="G512:G526" ca="1" si="66">IFERROR(INDEX(INDIRECT("'"&amp;D512&amp;"'!A1:T300"),MATCH(K512,INDIRECT("'"&amp;D512&amp;"'!A1:A300"),0),MATCH(L512,INDIRECT("'"&amp;D512&amp;"'!A1:T1"),0)),"")</f>
        <v>528</v>
      </c>
      <c r="H512" s="33" t="str">
        <f t="shared" ref="H512:H526" ca="1" si="67">IFERROR(INDEX(INDIRECT("'"&amp;D512&amp;"'!A1:T300"),MATCH(K512,INDIRECT("'"&amp;D512&amp;"'!A1:A300"),0),10),"")</f>
        <v>Pacificorp: Six hours on-peak period each summer weekday</v>
      </c>
      <c r="I512" s="38"/>
      <c r="J512" s="39"/>
      <c r="K512" s="20" t="str">
        <f t="shared" ref="K512:K526" si="68">C512&amp;E512</f>
        <v>Res-EVSummer DR Event Hours</v>
      </c>
      <c r="L512" s="20" t="str">
        <f t="shared" ref="L512:L526" si="69">$G$1&amp;B512</f>
        <v>Market PotentialWA</v>
      </c>
    </row>
    <row r="513" spans="1:12" x14ac:dyDescent="0.25">
      <c r="A513" s="2" t="str">
        <f t="shared" si="57"/>
        <v>WARes-EVAncillary EVWinter DR Event Hours</v>
      </c>
      <c r="B513" t="s">
        <v>151</v>
      </c>
      <c r="C513" t="s">
        <v>601</v>
      </c>
      <c r="D513" t="s">
        <v>363</v>
      </c>
      <c r="E513" t="s">
        <v>26</v>
      </c>
      <c r="F513" t="s">
        <v>25</v>
      </c>
      <c r="G513" s="397">
        <f t="shared" ca="1" si="66"/>
        <v>528</v>
      </c>
      <c r="H513" s="33" t="str">
        <f t="shared" ca="1" si="67"/>
        <v>Pacificorp: Six hours on-peak period each winter weekday</v>
      </c>
      <c r="I513" s="38"/>
      <c r="J513" s="39"/>
      <c r="K513" s="20" t="str">
        <f t="shared" si="68"/>
        <v>Res-EVWinter DR Event Hours</v>
      </c>
      <c r="L513" s="20" t="str">
        <f t="shared" si="69"/>
        <v>Market PotentialWA</v>
      </c>
    </row>
    <row r="514" spans="1:12" x14ac:dyDescent="0.25">
      <c r="A514" s="2" t="str">
        <f t="shared" si="57"/>
        <v>WARes-EVAncillary EVAnnual O&amp;M Cost</v>
      </c>
      <c r="B514" t="s">
        <v>151</v>
      </c>
      <c r="C514" t="s">
        <v>601</v>
      </c>
      <c r="D514" t="s">
        <v>363</v>
      </c>
      <c r="E514" t="s">
        <v>27</v>
      </c>
      <c r="F514" t="s">
        <v>5</v>
      </c>
      <c r="G514" s="32">
        <f t="shared" ca="1" si="66"/>
        <v>0</v>
      </c>
      <c r="H514" s="33" t="str">
        <f t="shared" ca="1" si="67"/>
        <v>Zero for Ancillary</v>
      </c>
      <c r="I514" s="38"/>
      <c r="J514" s="39"/>
      <c r="K514" s="20" t="str">
        <f t="shared" si="68"/>
        <v>Res-EVAnnual O&amp;M Cost</v>
      </c>
      <c r="L514" s="20" t="str">
        <f t="shared" si="69"/>
        <v>Market PotentialWA</v>
      </c>
    </row>
    <row r="515" spans="1:12" x14ac:dyDescent="0.25">
      <c r="A515" s="2" t="str">
        <f t="shared" ref="A515:A578" si="70">B515&amp;C515&amp;D515&amp;E515</f>
        <v>WARes-EVAncillary EVAnnual O&amp;M Cost per MW</v>
      </c>
      <c r="B515" t="s">
        <v>151</v>
      </c>
      <c r="C515" t="s">
        <v>601</v>
      </c>
      <c r="D515" t="s">
        <v>363</v>
      </c>
      <c r="E515" t="s">
        <v>88</v>
      </c>
      <c r="F515" t="s">
        <v>94</v>
      </c>
      <c r="G515" s="32">
        <f t="shared" ca="1" si="66"/>
        <v>0</v>
      </c>
      <c r="H515" s="33">
        <f t="shared" ca="1" si="67"/>
        <v>0</v>
      </c>
      <c r="I515" s="38"/>
      <c r="J515" s="39"/>
      <c r="K515" s="20" t="str">
        <f t="shared" si="68"/>
        <v>Res-EVAnnual O&amp;M Cost per MW</v>
      </c>
      <c r="L515" s="20" t="str">
        <f t="shared" si="69"/>
        <v>Market PotentialWA</v>
      </c>
    </row>
    <row r="516" spans="1:12" x14ac:dyDescent="0.25">
      <c r="A516" s="2" t="str">
        <f t="shared" si="70"/>
        <v>WARes-EVAncillary EVAnnual Program Administration Cost</v>
      </c>
      <c r="B516" t="s">
        <v>151</v>
      </c>
      <c r="C516" t="s">
        <v>601</v>
      </c>
      <c r="D516" t="s">
        <v>363</v>
      </c>
      <c r="E516" t="s">
        <v>4</v>
      </c>
      <c r="F516" t="s">
        <v>28</v>
      </c>
      <c r="G516" s="32">
        <f t="shared" ca="1" si="66"/>
        <v>25786.898590634264</v>
      </c>
      <c r="H516" s="33" t="str">
        <f t="shared" ca="1" si="67"/>
        <v>Share of Cost as noted in table at right</v>
      </c>
      <c r="I516" s="38"/>
      <c r="J516" s="39"/>
      <c r="K516" s="20" t="str">
        <f t="shared" si="68"/>
        <v>Res-EVAnnual Program Administration Cost</v>
      </c>
      <c r="L516" s="20" t="str">
        <f t="shared" si="69"/>
        <v>Market PotentialWA</v>
      </c>
    </row>
    <row r="517" spans="1:12" x14ac:dyDescent="0.25">
      <c r="A517" s="2" t="str">
        <f t="shared" si="70"/>
        <v>WARes-EVAncillary EVCost of Equip + Install</v>
      </c>
      <c r="B517" t="s">
        <v>151</v>
      </c>
      <c r="C517" t="s">
        <v>601</v>
      </c>
      <c r="D517" t="s">
        <v>363</v>
      </c>
      <c r="E517" t="s">
        <v>29</v>
      </c>
      <c r="F517" t="s">
        <v>30</v>
      </c>
      <c r="G517" s="32">
        <f t="shared" ca="1" si="66"/>
        <v>0</v>
      </c>
      <c r="H517" s="33" t="str">
        <f t="shared" ca="1" si="67"/>
        <v>Zero for Ancillary</v>
      </c>
      <c r="I517" s="38"/>
      <c r="J517" s="39"/>
      <c r="K517" s="20" t="str">
        <f t="shared" si="68"/>
        <v>Res-EVCost of Equip + Install</v>
      </c>
      <c r="L517" s="20" t="str">
        <f t="shared" si="69"/>
        <v>Market PotentialWA</v>
      </c>
    </row>
    <row r="518" spans="1:12" x14ac:dyDescent="0.25">
      <c r="A518" s="2" t="str">
        <f t="shared" si="70"/>
        <v>WARes-EVAncillary EVCost of Equip + Install (per kW basis)</v>
      </c>
      <c r="B518" t="s">
        <v>151</v>
      </c>
      <c r="C518" t="s">
        <v>601</v>
      </c>
      <c r="D518" t="s">
        <v>363</v>
      </c>
      <c r="E518" t="s">
        <v>90</v>
      </c>
      <c r="F518" t="s">
        <v>92</v>
      </c>
      <c r="G518" s="32">
        <f t="shared" ca="1" si="66"/>
        <v>0</v>
      </c>
      <c r="H518" s="33">
        <f t="shared" ca="1" si="67"/>
        <v>0</v>
      </c>
      <c r="I518" s="38"/>
      <c r="J518" s="39"/>
      <c r="K518" s="20" t="str">
        <f t="shared" si="68"/>
        <v>Res-EVCost of Equip + Install (per kW basis)</v>
      </c>
      <c r="L518" s="20" t="str">
        <f t="shared" si="69"/>
        <v>Market PotentialWA</v>
      </c>
    </row>
    <row r="519" spans="1:12" x14ac:dyDescent="0.25">
      <c r="A519" s="2" t="str">
        <f t="shared" si="70"/>
        <v>WARes-EVAncillary EVDe-rate</v>
      </c>
      <c r="B519" t="s">
        <v>151</v>
      </c>
      <c r="C519" t="s">
        <v>601</v>
      </c>
      <c r="D519" t="s">
        <v>363</v>
      </c>
      <c r="E519" t="s">
        <v>31</v>
      </c>
      <c r="F519" t="s">
        <v>32</v>
      </c>
      <c r="G519" s="25">
        <f t="shared" ca="1" si="66"/>
        <v>1</v>
      </c>
      <c r="H519" s="33">
        <f t="shared" ca="1" si="67"/>
        <v>0</v>
      </c>
      <c r="I519" s="38"/>
      <c r="J519" s="39"/>
      <c r="K519" s="20" t="str">
        <f t="shared" si="68"/>
        <v>Res-EVDe-rate</v>
      </c>
      <c r="L519" s="20" t="str">
        <f t="shared" si="69"/>
        <v>Market PotentialWA</v>
      </c>
    </row>
    <row r="520" spans="1:12" x14ac:dyDescent="0.25">
      <c r="A520" s="2" t="str">
        <f t="shared" si="70"/>
        <v>WARes-EVAncillary EVNet to Gross Ratio (free ridership)</v>
      </c>
      <c r="B520" t="s">
        <v>151</v>
      </c>
      <c r="C520" t="s">
        <v>601</v>
      </c>
      <c r="D520" t="s">
        <v>363</v>
      </c>
      <c r="E520" t="s">
        <v>33</v>
      </c>
      <c r="F520" t="s">
        <v>34</v>
      </c>
      <c r="G520" s="25">
        <f t="shared" ca="1" si="66"/>
        <v>1</v>
      </c>
      <c r="H520" s="33">
        <f t="shared" ca="1" si="67"/>
        <v>0</v>
      </c>
      <c r="I520" s="38"/>
      <c r="J520" s="39"/>
      <c r="K520" s="20" t="str">
        <f t="shared" si="68"/>
        <v>Res-EVNet to Gross Ratio (free ridership)</v>
      </c>
      <c r="L520" s="20" t="str">
        <f t="shared" si="69"/>
        <v>Market PotentialWA</v>
      </c>
    </row>
    <row r="521" spans="1:12" x14ac:dyDescent="0.25">
      <c r="A521" s="2" t="str">
        <f t="shared" si="70"/>
        <v>WARes-EVAncillary EVPer Customer Annual Marketing/Recruitment Cost</v>
      </c>
      <c r="B521" t="s">
        <v>151</v>
      </c>
      <c r="C521" t="s">
        <v>601</v>
      </c>
      <c r="D521" t="s">
        <v>363</v>
      </c>
      <c r="E521" t="s">
        <v>35</v>
      </c>
      <c r="F521" t="s">
        <v>36</v>
      </c>
      <c r="G521" s="32">
        <f t="shared" ca="1" si="66"/>
        <v>50</v>
      </c>
      <c r="H521" s="33" t="str">
        <f t="shared" ca="1" si="67"/>
        <v>Assumption $50 for RAP C&amp;I, MAP = RAPx1.2</v>
      </c>
      <c r="I521" s="38"/>
      <c r="J521" s="39"/>
      <c r="K521" s="20" t="str">
        <f t="shared" si="68"/>
        <v>Res-EVPer Customer Annual Marketing/Recruitment Cost</v>
      </c>
      <c r="L521" s="20" t="str">
        <f t="shared" si="69"/>
        <v>Market PotentialWA</v>
      </c>
    </row>
    <row r="522" spans="1:12" x14ac:dyDescent="0.25">
      <c r="A522" s="2" t="str">
        <f t="shared" si="70"/>
        <v>WARes-EVAncillary EVPer Participant Annual Incentive</v>
      </c>
      <c r="B522" t="s">
        <v>151</v>
      </c>
      <c r="C522" t="s">
        <v>601</v>
      </c>
      <c r="D522" t="s">
        <v>363</v>
      </c>
      <c r="E522" t="s">
        <v>39</v>
      </c>
      <c r="F522" t="s">
        <v>5</v>
      </c>
      <c r="G522" s="32">
        <f t="shared" ca="1" si="66"/>
        <v>0</v>
      </c>
      <c r="H522" s="33" t="str">
        <f t="shared" ca="1" si="67"/>
        <v>Avista would provide a rate based charger or give a rebate on it, with no further incentives</v>
      </c>
      <c r="I522" s="38"/>
      <c r="J522" s="39"/>
      <c r="K522" s="20" t="str">
        <f t="shared" si="68"/>
        <v>Res-EVPer Participant Annual Incentive</v>
      </c>
      <c r="L522" s="20" t="str">
        <f t="shared" si="69"/>
        <v>Market PotentialWA</v>
      </c>
    </row>
    <row r="523" spans="1:12" x14ac:dyDescent="0.25">
      <c r="A523" s="2" t="str">
        <f t="shared" si="70"/>
        <v>WARes-EVAncillary EVPer kW Annual Incentive</v>
      </c>
      <c r="B523" t="s">
        <v>151</v>
      </c>
      <c r="C523" t="s">
        <v>601</v>
      </c>
      <c r="D523" t="s">
        <v>363</v>
      </c>
      <c r="E523" t="s">
        <v>37</v>
      </c>
      <c r="F523" t="s">
        <v>93</v>
      </c>
      <c r="G523" s="32">
        <f t="shared" ca="1" si="66"/>
        <v>0</v>
      </c>
      <c r="H523" s="33">
        <f t="shared" ca="1" si="67"/>
        <v>0</v>
      </c>
      <c r="I523" s="38"/>
      <c r="J523" s="39"/>
      <c r="K523" s="20" t="str">
        <f t="shared" si="68"/>
        <v>Res-EVPer kW Annual Incentive</v>
      </c>
      <c r="L523" s="20" t="str">
        <f t="shared" si="69"/>
        <v>Market PotentialWA</v>
      </c>
    </row>
    <row r="524" spans="1:12" x14ac:dyDescent="0.25">
      <c r="A524" s="2" t="str">
        <f t="shared" si="70"/>
        <v>WARes-EVAncillary EVProgram Development Cost</v>
      </c>
      <c r="B524" t="s">
        <v>151</v>
      </c>
      <c r="C524" t="s">
        <v>601</v>
      </c>
      <c r="D524" t="s">
        <v>363</v>
      </c>
      <c r="E524" t="s">
        <v>40</v>
      </c>
      <c r="F524" t="s">
        <v>41</v>
      </c>
      <c r="G524" s="32">
        <f t="shared" ca="1" si="66"/>
        <v>32233.623238292828</v>
      </c>
      <c r="H524" s="33" t="str">
        <f t="shared" ca="1" si="67"/>
        <v>Share of Cost as noted in table at right</v>
      </c>
      <c r="I524" s="38"/>
      <c r="J524" s="39"/>
      <c r="K524" s="20" t="str">
        <f t="shared" si="68"/>
        <v>Res-EVProgram Development Cost</v>
      </c>
      <c r="L524" s="20" t="str">
        <f t="shared" si="69"/>
        <v>Market PotentialWA</v>
      </c>
    </row>
    <row r="525" spans="1:12" x14ac:dyDescent="0.25">
      <c r="A525" s="2" t="str">
        <f t="shared" si="70"/>
        <v>WARes-EVAncillary EVProgram Life</v>
      </c>
      <c r="B525" t="s">
        <v>151</v>
      </c>
      <c r="C525" t="s">
        <v>601</v>
      </c>
      <c r="D525" t="s">
        <v>363</v>
      </c>
      <c r="E525" t="s">
        <v>42</v>
      </c>
      <c r="F525" t="s">
        <v>43</v>
      </c>
      <c r="G525" s="397">
        <f t="shared" ca="1" si="66"/>
        <v>8</v>
      </c>
      <c r="H525" s="33">
        <f t="shared" ca="1" si="67"/>
        <v>0</v>
      </c>
      <c r="I525" s="38"/>
      <c r="J525" s="39"/>
      <c r="K525" s="20" t="str">
        <f t="shared" si="68"/>
        <v>Res-EVProgram Life</v>
      </c>
      <c r="L525" s="20" t="str">
        <f t="shared" si="69"/>
        <v>Market PotentialWA</v>
      </c>
    </row>
    <row r="526" spans="1:12" x14ac:dyDescent="0.25">
      <c r="A526" s="2" t="str">
        <f t="shared" si="70"/>
        <v>WARes-EVAncillary EVProgram Start Year</v>
      </c>
      <c r="B526" t="s">
        <v>151</v>
      </c>
      <c r="C526" t="s">
        <v>601</v>
      </c>
      <c r="D526" t="s">
        <v>363</v>
      </c>
      <c r="E526" t="s">
        <v>44</v>
      </c>
      <c r="F526" t="s">
        <v>45</v>
      </c>
      <c r="G526" s="397">
        <f t="shared" ca="1" si="66"/>
        <v>2025</v>
      </c>
      <c r="H526" s="33" t="str">
        <f t="shared" ca="1" si="67"/>
        <v>2024 Avista Update</v>
      </c>
      <c r="I526" s="38"/>
      <c r="J526" s="39"/>
      <c r="K526" s="20" t="str">
        <f t="shared" si="68"/>
        <v>Res-EVProgram Start Year</v>
      </c>
      <c r="L526" s="20" t="str">
        <f t="shared" si="69"/>
        <v>Market PotentialWA</v>
      </c>
    </row>
    <row r="527" spans="1:12" x14ac:dyDescent="0.25">
      <c r="A527" s="2" t="str">
        <f t="shared" si="70"/>
        <v>WAGS-EVAncillary EVSummer DR Event Hours</v>
      </c>
      <c r="B527" t="s">
        <v>151</v>
      </c>
      <c r="C527" t="s">
        <v>602</v>
      </c>
      <c r="D527" t="s">
        <v>363</v>
      </c>
      <c r="E527" t="s">
        <v>24</v>
      </c>
      <c r="F527" t="s">
        <v>25</v>
      </c>
      <c r="G527" s="397">
        <f t="shared" ca="1" si="58"/>
        <v>528</v>
      </c>
      <c r="H527" s="33" t="str">
        <f t="shared" ca="1" si="59"/>
        <v>Pacificorp: Six hours on-peak period each summer weekday</v>
      </c>
      <c r="I527" s="38"/>
      <c r="J527" s="39"/>
      <c r="K527" s="20" t="str">
        <f t="shared" si="60"/>
        <v>GS-EVSummer DR Event Hours</v>
      </c>
      <c r="L527" s="20" t="str">
        <f t="shared" si="61"/>
        <v>Market PotentialWA</v>
      </c>
    </row>
    <row r="528" spans="1:12" x14ac:dyDescent="0.25">
      <c r="A528" s="2" t="str">
        <f t="shared" si="70"/>
        <v>WAGS-EVAncillary EVWinter DR Event Hours</v>
      </c>
      <c r="B528" t="s">
        <v>151</v>
      </c>
      <c r="C528" t="s">
        <v>602</v>
      </c>
      <c r="D528" t="s">
        <v>363</v>
      </c>
      <c r="E528" t="s">
        <v>26</v>
      </c>
      <c r="F528" t="s">
        <v>25</v>
      </c>
      <c r="G528" s="397">
        <f t="shared" ca="1" si="58"/>
        <v>528</v>
      </c>
      <c r="H528" s="33" t="str">
        <f t="shared" ca="1" si="59"/>
        <v>Pacificorp: Six hours on-peak period each winter weekday</v>
      </c>
      <c r="I528" s="38"/>
      <c r="J528" s="39"/>
      <c r="K528" s="20" t="str">
        <f t="shared" si="60"/>
        <v>GS-EVWinter DR Event Hours</v>
      </c>
      <c r="L528" s="20" t="str">
        <f t="shared" si="61"/>
        <v>Market PotentialWA</v>
      </c>
    </row>
    <row r="529" spans="1:12" x14ac:dyDescent="0.25">
      <c r="A529" s="2" t="str">
        <f t="shared" si="70"/>
        <v>WAGS-EVAncillary EVAnnual O&amp;M Cost</v>
      </c>
      <c r="B529" t="s">
        <v>151</v>
      </c>
      <c r="C529" t="s">
        <v>602</v>
      </c>
      <c r="D529" t="s">
        <v>363</v>
      </c>
      <c r="E529" t="s">
        <v>27</v>
      </c>
      <c r="F529" t="s">
        <v>5</v>
      </c>
      <c r="G529" s="32">
        <f t="shared" ca="1" si="58"/>
        <v>0</v>
      </c>
      <c r="H529" s="33" t="str">
        <f t="shared" ca="1" si="59"/>
        <v>Zero for Ancillary</v>
      </c>
      <c r="I529" s="38"/>
      <c r="J529" s="39"/>
      <c r="K529" s="20" t="str">
        <f t="shared" si="60"/>
        <v>GS-EVAnnual O&amp;M Cost</v>
      </c>
      <c r="L529" s="20" t="str">
        <f t="shared" si="61"/>
        <v>Market PotentialWA</v>
      </c>
    </row>
    <row r="530" spans="1:12" x14ac:dyDescent="0.25">
      <c r="A530" s="2" t="str">
        <f t="shared" si="70"/>
        <v>WAGS-EVAncillary EVAnnual O&amp;M Cost per MW</v>
      </c>
      <c r="B530" t="s">
        <v>151</v>
      </c>
      <c r="C530" t="s">
        <v>602</v>
      </c>
      <c r="D530" t="s">
        <v>363</v>
      </c>
      <c r="E530" t="s">
        <v>88</v>
      </c>
      <c r="F530" t="s">
        <v>94</v>
      </c>
      <c r="G530" s="32">
        <f t="shared" ca="1" si="58"/>
        <v>0</v>
      </c>
      <c r="H530" s="33">
        <f t="shared" ca="1" si="59"/>
        <v>0</v>
      </c>
      <c r="I530" s="38"/>
      <c r="J530" s="39"/>
      <c r="K530" s="20" t="str">
        <f t="shared" si="60"/>
        <v>GS-EVAnnual O&amp;M Cost per MW</v>
      </c>
      <c r="L530" s="20" t="str">
        <f t="shared" si="61"/>
        <v>Market PotentialWA</v>
      </c>
    </row>
    <row r="531" spans="1:12" x14ac:dyDescent="0.25">
      <c r="A531" s="2" t="str">
        <f t="shared" si="70"/>
        <v>WAGS-EVAncillary EVAnnual Program Administration Cost</v>
      </c>
      <c r="B531" t="s">
        <v>151</v>
      </c>
      <c r="C531" t="s">
        <v>602</v>
      </c>
      <c r="D531" t="s">
        <v>363</v>
      </c>
      <c r="E531" t="s">
        <v>4</v>
      </c>
      <c r="F531" t="s">
        <v>28</v>
      </c>
      <c r="G531" s="32">
        <f t="shared" ca="1" si="58"/>
        <v>12200.956849226313</v>
      </c>
      <c r="H531" s="33" t="str">
        <f t="shared" ca="1" si="59"/>
        <v>Share of Cost as noted in table at right</v>
      </c>
      <c r="I531" s="38"/>
      <c r="J531" s="39"/>
      <c r="K531" s="20" t="str">
        <f t="shared" si="60"/>
        <v>GS-EVAnnual Program Administration Cost</v>
      </c>
      <c r="L531" s="20" t="str">
        <f t="shared" si="61"/>
        <v>Market PotentialWA</v>
      </c>
    </row>
    <row r="532" spans="1:12" x14ac:dyDescent="0.25">
      <c r="A532" s="2" t="str">
        <f t="shared" si="70"/>
        <v>WAGS-EVAncillary EVCost of Equip + Install</v>
      </c>
      <c r="B532" t="s">
        <v>151</v>
      </c>
      <c r="C532" t="s">
        <v>602</v>
      </c>
      <c r="D532" t="s">
        <v>363</v>
      </c>
      <c r="E532" t="s">
        <v>29</v>
      </c>
      <c r="F532" t="s">
        <v>30</v>
      </c>
      <c r="G532" s="32">
        <f t="shared" ca="1" si="58"/>
        <v>0</v>
      </c>
      <c r="H532" s="33" t="str">
        <f t="shared" ca="1" si="59"/>
        <v>Zero for Ancillary</v>
      </c>
      <c r="I532" s="38"/>
      <c r="J532" s="39"/>
      <c r="K532" s="20" t="str">
        <f t="shared" si="60"/>
        <v>GS-EVCost of Equip + Install</v>
      </c>
      <c r="L532" s="20" t="str">
        <f t="shared" si="61"/>
        <v>Market PotentialWA</v>
      </c>
    </row>
    <row r="533" spans="1:12" x14ac:dyDescent="0.25">
      <c r="A533" s="2" t="str">
        <f t="shared" si="70"/>
        <v>WAGS-EVAncillary EVCost of Equip + Install (per kW basis)</v>
      </c>
      <c r="B533" t="s">
        <v>151</v>
      </c>
      <c r="C533" t="s">
        <v>602</v>
      </c>
      <c r="D533" t="s">
        <v>363</v>
      </c>
      <c r="E533" t="s">
        <v>90</v>
      </c>
      <c r="F533" t="s">
        <v>92</v>
      </c>
      <c r="G533" s="32">
        <f t="shared" ca="1" si="58"/>
        <v>0</v>
      </c>
      <c r="H533" s="33">
        <f t="shared" ca="1" si="59"/>
        <v>0</v>
      </c>
      <c r="I533" s="38"/>
      <c r="J533" s="39"/>
      <c r="K533" s="20" t="str">
        <f t="shared" si="60"/>
        <v>GS-EVCost of Equip + Install (per kW basis)</v>
      </c>
      <c r="L533" s="20" t="str">
        <f t="shared" si="61"/>
        <v>Market PotentialWA</v>
      </c>
    </row>
    <row r="534" spans="1:12" x14ac:dyDescent="0.25">
      <c r="A534" s="2" t="str">
        <f t="shared" si="70"/>
        <v>WAGS-EVAncillary EVDe-rate</v>
      </c>
      <c r="B534" t="s">
        <v>151</v>
      </c>
      <c r="C534" t="s">
        <v>602</v>
      </c>
      <c r="D534" t="s">
        <v>363</v>
      </c>
      <c r="E534" t="s">
        <v>31</v>
      </c>
      <c r="F534" t="s">
        <v>32</v>
      </c>
      <c r="G534" s="25">
        <f t="shared" ca="1" si="58"/>
        <v>1</v>
      </c>
      <c r="H534" s="33">
        <f t="shared" ca="1" si="59"/>
        <v>0</v>
      </c>
      <c r="I534" s="38"/>
      <c r="J534" s="39"/>
      <c r="K534" s="20" t="str">
        <f t="shared" si="60"/>
        <v>GS-EVDe-rate</v>
      </c>
      <c r="L534" s="20" t="str">
        <f t="shared" si="61"/>
        <v>Market PotentialWA</v>
      </c>
    </row>
    <row r="535" spans="1:12" x14ac:dyDescent="0.25">
      <c r="A535" s="2" t="str">
        <f t="shared" si="70"/>
        <v>WAGS-EVAncillary EVNet to Gross Ratio (free ridership)</v>
      </c>
      <c r="B535" t="s">
        <v>151</v>
      </c>
      <c r="C535" t="s">
        <v>602</v>
      </c>
      <c r="D535" t="s">
        <v>363</v>
      </c>
      <c r="E535" t="s">
        <v>33</v>
      </c>
      <c r="F535" t="s">
        <v>34</v>
      </c>
      <c r="G535" s="25">
        <f t="shared" ca="1" si="58"/>
        <v>1</v>
      </c>
      <c r="H535" s="33">
        <f t="shared" ca="1" si="59"/>
        <v>0</v>
      </c>
      <c r="I535" s="38"/>
      <c r="J535" s="39"/>
      <c r="K535" s="20" t="str">
        <f t="shared" si="60"/>
        <v>GS-EVNet to Gross Ratio (free ridership)</v>
      </c>
      <c r="L535" s="20" t="str">
        <f t="shared" si="61"/>
        <v>Market PotentialWA</v>
      </c>
    </row>
    <row r="536" spans="1:12" x14ac:dyDescent="0.25">
      <c r="A536" s="2" t="str">
        <f t="shared" si="70"/>
        <v>WAGS-EVAncillary EVPer Customer Annual Marketing/Recruitment Cost</v>
      </c>
      <c r="B536" t="s">
        <v>151</v>
      </c>
      <c r="C536" t="s">
        <v>602</v>
      </c>
      <c r="D536" t="s">
        <v>363</v>
      </c>
      <c r="E536" t="s">
        <v>35</v>
      </c>
      <c r="F536" t="s">
        <v>36</v>
      </c>
      <c r="G536" s="32">
        <f t="shared" ca="1" si="58"/>
        <v>62.5</v>
      </c>
      <c r="H536" s="33" t="str">
        <f t="shared" ca="1" si="59"/>
        <v>25% higher than residential</v>
      </c>
      <c r="I536" s="38"/>
      <c r="J536" s="39"/>
      <c r="K536" s="20" t="str">
        <f t="shared" si="60"/>
        <v>GS-EVPer Customer Annual Marketing/Recruitment Cost</v>
      </c>
      <c r="L536" s="20" t="str">
        <f t="shared" si="61"/>
        <v>Market PotentialWA</v>
      </c>
    </row>
    <row r="537" spans="1:12" x14ac:dyDescent="0.25">
      <c r="A537" s="2" t="str">
        <f t="shared" si="70"/>
        <v>WAGS-EVAncillary EVPer Participant Annual Incentive</v>
      </c>
      <c r="B537" t="s">
        <v>151</v>
      </c>
      <c r="C537" t="s">
        <v>602</v>
      </c>
      <c r="D537" t="s">
        <v>363</v>
      </c>
      <c r="E537" t="s">
        <v>39</v>
      </c>
      <c r="F537" t="s">
        <v>5</v>
      </c>
      <c r="G537" s="32">
        <f t="shared" ca="1" si="58"/>
        <v>0</v>
      </c>
      <c r="H537" s="33" t="str">
        <f t="shared" ca="1" si="59"/>
        <v>Avista would provide a rate based charger or give a rebate on it, with no further incentives</v>
      </c>
      <c r="I537" s="38"/>
      <c r="J537" s="39"/>
      <c r="K537" s="20" t="str">
        <f t="shared" si="60"/>
        <v>GS-EVPer Participant Annual Incentive</v>
      </c>
      <c r="L537" s="20" t="str">
        <f t="shared" si="61"/>
        <v>Market PotentialWA</v>
      </c>
    </row>
    <row r="538" spans="1:12" x14ac:dyDescent="0.25">
      <c r="A538" s="2" t="str">
        <f t="shared" si="70"/>
        <v>WAGS-EVAncillary EVPer kW Annual Incentive</v>
      </c>
      <c r="B538" t="s">
        <v>151</v>
      </c>
      <c r="C538" t="s">
        <v>602</v>
      </c>
      <c r="D538" t="s">
        <v>363</v>
      </c>
      <c r="E538" t="s">
        <v>37</v>
      </c>
      <c r="F538" t="s">
        <v>93</v>
      </c>
      <c r="G538" s="32">
        <f t="shared" ca="1" si="58"/>
        <v>0</v>
      </c>
      <c r="H538" s="33">
        <f t="shared" ca="1" si="59"/>
        <v>0</v>
      </c>
      <c r="I538" s="38"/>
      <c r="J538" s="39"/>
      <c r="K538" s="20" t="str">
        <f t="shared" si="60"/>
        <v>GS-EVPer kW Annual Incentive</v>
      </c>
      <c r="L538" s="20" t="str">
        <f t="shared" si="61"/>
        <v>Market PotentialWA</v>
      </c>
    </row>
    <row r="539" spans="1:12" x14ac:dyDescent="0.25">
      <c r="A539" s="2" t="str">
        <f t="shared" si="70"/>
        <v>WAGS-EVAncillary EVProgram Development Cost</v>
      </c>
      <c r="B539" t="s">
        <v>151</v>
      </c>
      <c r="C539" t="s">
        <v>602</v>
      </c>
      <c r="D539" t="s">
        <v>363</v>
      </c>
      <c r="E539" t="s">
        <v>40</v>
      </c>
      <c r="F539" t="s">
        <v>41</v>
      </c>
      <c r="G539" s="32">
        <f t="shared" ca="1" si="58"/>
        <v>15251.196061532892</v>
      </c>
      <c r="H539" s="33" t="str">
        <f t="shared" ca="1" si="59"/>
        <v>Share of Cost as noted in table at right</v>
      </c>
      <c r="I539" s="38"/>
      <c r="J539" s="39"/>
      <c r="K539" s="20" t="str">
        <f t="shared" si="60"/>
        <v>GS-EVProgram Development Cost</v>
      </c>
      <c r="L539" s="20" t="str">
        <f t="shared" si="61"/>
        <v>Market PotentialWA</v>
      </c>
    </row>
    <row r="540" spans="1:12" x14ac:dyDescent="0.25">
      <c r="A540" s="2" t="str">
        <f t="shared" si="70"/>
        <v>WAGS-EVAncillary EVProgram Life</v>
      </c>
      <c r="B540" t="s">
        <v>151</v>
      </c>
      <c r="C540" t="s">
        <v>602</v>
      </c>
      <c r="D540" t="s">
        <v>363</v>
      </c>
      <c r="E540" t="s">
        <v>42</v>
      </c>
      <c r="F540" t="s">
        <v>43</v>
      </c>
      <c r="G540" s="397">
        <f t="shared" ca="1" si="58"/>
        <v>8</v>
      </c>
      <c r="H540" s="33">
        <f t="shared" ca="1" si="59"/>
        <v>0</v>
      </c>
      <c r="I540" s="38"/>
      <c r="J540" s="39"/>
      <c r="K540" s="20" t="str">
        <f t="shared" si="60"/>
        <v>GS-EVProgram Life</v>
      </c>
      <c r="L540" s="20" t="str">
        <f t="shared" si="61"/>
        <v>Market PotentialWA</v>
      </c>
    </row>
    <row r="541" spans="1:12" x14ac:dyDescent="0.25">
      <c r="A541" s="2" t="str">
        <f t="shared" si="70"/>
        <v>WAGS-EVAncillary EVProgram Start Year</v>
      </c>
      <c r="B541" t="s">
        <v>151</v>
      </c>
      <c r="C541" t="s">
        <v>602</v>
      </c>
      <c r="D541" t="s">
        <v>363</v>
      </c>
      <c r="E541" t="s">
        <v>44</v>
      </c>
      <c r="F541" t="s">
        <v>45</v>
      </c>
      <c r="G541" s="397">
        <f t="shared" ca="1" si="58"/>
        <v>2025</v>
      </c>
      <c r="H541" s="33" t="str">
        <f t="shared" ca="1" si="59"/>
        <v>2024 Avista Update</v>
      </c>
      <c r="I541" s="38"/>
      <c r="J541" s="39"/>
      <c r="K541" s="20" t="str">
        <f t="shared" si="60"/>
        <v>GS-EVProgram Start Year</v>
      </c>
      <c r="L541" s="20" t="str">
        <f t="shared" si="61"/>
        <v>Market PotentialWA</v>
      </c>
    </row>
    <row r="542" spans="1:12" x14ac:dyDescent="0.25">
      <c r="A542" s="2" t="str">
        <f t="shared" si="70"/>
        <v>WAGeneral ServiceThird Party ContractsSummer DR Event Hours</v>
      </c>
      <c r="B542" t="s">
        <v>151</v>
      </c>
      <c r="C542" t="s">
        <v>232</v>
      </c>
      <c r="D542" t="s">
        <v>150</v>
      </c>
      <c r="E542" t="s">
        <v>24</v>
      </c>
      <c r="F542" t="s">
        <v>25</v>
      </c>
      <c r="G542" s="397" t="str">
        <f t="shared" ca="1" si="58"/>
        <v/>
      </c>
      <c r="H542" s="33" t="str">
        <f t="shared" ca="1" si="59"/>
        <v/>
      </c>
      <c r="I542" s="38"/>
      <c r="J542" s="39"/>
      <c r="K542" s="20" t="str">
        <f t="shared" si="60"/>
        <v>General ServiceSummer DR Event Hours</v>
      </c>
      <c r="L542" s="20" t="str">
        <f t="shared" si="61"/>
        <v>Market PotentialWA</v>
      </c>
    </row>
    <row r="543" spans="1:12" x14ac:dyDescent="0.25">
      <c r="A543" s="2" t="str">
        <f t="shared" si="70"/>
        <v>WAGeneral ServiceThird Party ContractsWinter DR Event Hours</v>
      </c>
      <c r="B543" t="s">
        <v>151</v>
      </c>
      <c r="C543" t="s">
        <v>232</v>
      </c>
      <c r="D543" t="s">
        <v>150</v>
      </c>
      <c r="E543" t="s">
        <v>26</v>
      </c>
      <c r="F543" t="s">
        <v>25</v>
      </c>
      <c r="G543" s="397" t="str">
        <f t="shared" ca="1" si="58"/>
        <v/>
      </c>
      <c r="H543" s="33" t="str">
        <f t="shared" ca="1" si="59"/>
        <v/>
      </c>
      <c r="I543" s="38"/>
      <c r="J543" s="39"/>
      <c r="K543" s="20" t="str">
        <f t="shared" si="60"/>
        <v>General ServiceWinter DR Event Hours</v>
      </c>
      <c r="L543" s="20" t="str">
        <f t="shared" si="61"/>
        <v>Market PotentialWA</v>
      </c>
    </row>
    <row r="544" spans="1:12" x14ac:dyDescent="0.25">
      <c r="A544" s="2" t="str">
        <f t="shared" si="70"/>
        <v>WAGeneral ServiceThird Party ContractsAnnual O&amp;M Cost</v>
      </c>
      <c r="B544" t="s">
        <v>151</v>
      </c>
      <c r="C544" t="s">
        <v>232</v>
      </c>
      <c r="D544" t="s">
        <v>150</v>
      </c>
      <c r="E544" t="s">
        <v>27</v>
      </c>
      <c r="F544" t="s">
        <v>5</v>
      </c>
      <c r="G544" s="32" t="str">
        <f t="shared" ca="1" si="58"/>
        <v/>
      </c>
      <c r="H544" s="33" t="str">
        <f t="shared" ca="1" si="59"/>
        <v/>
      </c>
      <c r="I544" s="38"/>
      <c r="J544" s="39"/>
      <c r="K544" s="20" t="str">
        <f t="shared" si="60"/>
        <v>General ServiceAnnual O&amp;M Cost</v>
      </c>
      <c r="L544" s="20" t="str">
        <f t="shared" si="61"/>
        <v>Market PotentialWA</v>
      </c>
    </row>
    <row r="545" spans="1:12" x14ac:dyDescent="0.25">
      <c r="A545" s="2" t="str">
        <f t="shared" si="70"/>
        <v>WAGeneral ServiceThird Party ContractsAnnual O&amp;M Cost per MW</v>
      </c>
      <c r="B545" t="s">
        <v>151</v>
      </c>
      <c r="C545" t="s">
        <v>232</v>
      </c>
      <c r="D545" t="s">
        <v>150</v>
      </c>
      <c r="E545" t="s">
        <v>88</v>
      </c>
      <c r="F545" t="s">
        <v>94</v>
      </c>
      <c r="G545" s="32" t="str">
        <f t="shared" ca="1" si="58"/>
        <v/>
      </c>
      <c r="H545" s="33" t="str">
        <f t="shared" ca="1" si="59"/>
        <v/>
      </c>
      <c r="I545" s="38"/>
      <c r="J545" s="39"/>
      <c r="K545" s="20" t="str">
        <f t="shared" si="60"/>
        <v>General ServiceAnnual O&amp;M Cost per MW</v>
      </c>
      <c r="L545" s="20" t="str">
        <f t="shared" si="61"/>
        <v>Market PotentialWA</v>
      </c>
    </row>
    <row r="546" spans="1:12" x14ac:dyDescent="0.25">
      <c r="A546" s="2" t="str">
        <f t="shared" si="70"/>
        <v>WAGeneral ServiceThird Party ContractsAnnual Program Administration Cost</v>
      </c>
      <c r="B546" t="s">
        <v>151</v>
      </c>
      <c r="C546" t="s">
        <v>232</v>
      </c>
      <c r="D546" t="s">
        <v>150</v>
      </c>
      <c r="E546" t="s">
        <v>4</v>
      </c>
      <c r="F546" t="s">
        <v>28</v>
      </c>
      <c r="G546" s="32" t="str">
        <f t="shared" ca="1" si="58"/>
        <v/>
      </c>
      <c r="H546" s="33" t="str">
        <f t="shared" ca="1" si="59"/>
        <v/>
      </c>
      <c r="I546" s="38"/>
      <c r="J546" s="39"/>
      <c r="K546" s="20" t="str">
        <f t="shared" si="60"/>
        <v>General ServiceAnnual Program Administration Cost</v>
      </c>
      <c r="L546" s="20" t="str">
        <f t="shared" si="61"/>
        <v>Market PotentialWA</v>
      </c>
    </row>
    <row r="547" spans="1:12" x14ac:dyDescent="0.25">
      <c r="A547" s="2" t="str">
        <f t="shared" si="70"/>
        <v>WAGeneral ServiceThird Party ContractsCost of Equip + Install</v>
      </c>
      <c r="B547" t="s">
        <v>151</v>
      </c>
      <c r="C547" t="s">
        <v>232</v>
      </c>
      <c r="D547" t="s">
        <v>150</v>
      </c>
      <c r="E547" t="s">
        <v>29</v>
      </c>
      <c r="F547" t="s">
        <v>30</v>
      </c>
      <c r="G547" s="32" t="str">
        <f t="shared" ca="1" si="58"/>
        <v/>
      </c>
      <c r="H547" s="33" t="str">
        <f t="shared" ca="1" si="59"/>
        <v/>
      </c>
      <c r="I547" s="38"/>
      <c r="J547" s="39"/>
      <c r="K547" s="20" t="str">
        <f t="shared" si="60"/>
        <v>General ServiceCost of Equip + Install</v>
      </c>
      <c r="L547" s="20" t="str">
        <f t="shared" si="61"/>
        <v>Market PotentialWA</v>
      </c>
    </row>
    <row r="548" spans="1:12" x14ac:dyDescent="0.25">
      <c r="A548" s="2" t="str">
        <f t="shared" si="70"/>
        <v>WAGeneral ServiceThird Party ContractsCost of Equip + Install (per kW basis)</v>
      </c>
      <c r="B548" t="s">
        <v>151</v>
      </c>
      <c r="C548" t="s">
        <v>232</v>
      </c>
      <c r="D548" t="s">
        <v>150</v>
      </c>
      <c r="E548" t="s">
        <v>90</v>
      </c>
      <c r="F548" t="s">
        <v>92</v>
      </c>
      <c r="G548" s="32" t="str">
        <f t="shared" ca="1" si="58"/>
        <v/>
      </c>
      <c r="H548" s="33" t="str">
        <f t="shared" ca="1" si="59"/>
        <v/>
      </c>
      <c r="I548" s="38"/>
      <c r="J548" s="39"/>
      <c r="K548" s="20" t="str">
        <f t="shared" si="60"/>
        <v>General ServiceCost of Equip + Install (per kW basis)</v>
      </c>
      <c r="L548" s="20" t="str">
        <f t="shared" si="61"/>
        <v>Market PotentialWA</v>
      </c>
    </row>
    <row r="549" spans="1:12" x14ac:dyDescent="0.25">
      <c r="A549" s="2" t="str">
        <f t="shared" si="70"/>
        <v>WAGeneral ServiceThird Party ContractsDe-rate</v>
      </c>
      <c r="B549" t="s">
        <v>151</v>
      </c>
      <c r="C549" t="s">
        <v>232</v>
      </c>
      <c r="D549" t="s">
        <v>150</v>
      </c>
      <c r="E549" t="s">
        <v>31</v>
      </c>
      <c r="F549" t="s">
        <v>32</v>
      </c>
      <c r="G549" s="25" t="str">
        <f t="shared" ca="1" si="58"/>
        <v/>
      </c>
      <c r="H549" s="33" t="str">
        <f t="shared" ca="1" si="59"/>
        <v/>
      </c>
      <c r="I549" s="38"/>
      <c r="J549" s="39"/>
      <c r="K549" s="20" t="str">
        <f t="shared" si="60"/>
        <v>General ServiceDe-rate</v>
      </c>
      <c r="L549" s="20" t="str">
        <f t="shared" si="61"/>
        <v>Market PotentialWA</v>
      </c>
    </row>
    <row r="550" spans="1:12" x14ac:dyDescent="0.25">
      <c r="A550" s="2" t="str">
        <f t="shared" si="70"/>
        <v>WAGeneral ServiceThird Party ContractsNet to Gross Ratio (free ridership)</v>
      </c>
      <c r="B550" t="s">
        <v>151</v>
      </c>
      <c r="C550" t="s">
        <v>232</v>
      </c>
      <c r="D550" t="s">
        <v>150</v>
      </c>
      <c r="E550" t="s">
        <v>33</v>
      </c>
      <c r="F550" t="s">
        <v>34</v>
      </c>
      <c r="G550" s="25" t="str">
        <f t="shared" ca="1" si="58"/>
        <v/>
      </c>
      <c r="H550" s="33" t="str">
        <f t="shared" ca="1" si="59"/>
        <v/>
      </c>
      <c r="I550" s="38"/>
      <c r="J550" s="39"/>
      <c r="K550" s="20" t="str">
        <f t="shared" si="60"/>
        <v>General ServiceNet to Gross Ratio (free ridership)</v>
      </c>
      <c r="L550" s="20" t="str">
        <f t="shared" si="61"/>
        <v>Market PotentialWA</v>
      </c>
    </row>
    <row r="551" spans="1:12" x14ac:dyDescent="0.25">
      <c r="A551" s="2" t="str">
        <f t="shared" si="70"/>
        <v>WAGeneral ServiceThird Party ContractsPer Customer Annual Marketing/Recruitment Cost</v>
      </c>
      <c r="B551" t="s">
        <v>151</v>
      </c>
      <c r="C551" t="s">
        <v>232</v>
      </c>
      <c r="D551" t="s">
        <v>150</v>
      </c>
      <c r="E551" t="s">
        <v>35</v>
      </c>
      <c r="F551" t="s">
        <v>36</v>
      </c>
      <c r="G551" s="32" t="str">
        <f t="shared" ca="1" si="58"/>
        <v/>
      </c>
      <c r="H551" s="33" t="str">
        <f t="shared" ca="1" si="59"/>
        <v/>
      </c>
      <c r="I551" s="38"/>
      <c r="J551" s="39"/>
      <c r="K551" s="20" t="str">
        <f t="shared" si="60"/>
        <v>General ServicePer Customer Annual Marketing/Recruitment Cost</v>
      </c>
      <c r="L551" s="20" t="str">
        <f t="shared" si="61"/>
        <v>Market PotentialWA</v>
      </c>
    </row>
    <row r="552" spans="1:12" x14ac:dyDescent="0.25">
      <c r="A552" s="2" t="str">
        <f t="shared" si="70"/>
        <v>WAGeneral ServiceThird Party ContractsPer Participant Annual Incentive</v>
      </c>
      <c r="B552" t="s">
        <v>151</v>
      </c>
      <c r="C552" t="s">
        <v>232</v>
      </c>
      <c r="D552" t="s">
        <v>150</v>
      </c>
      <c r="E552" t="s">
        <v>39</v>
      </c>
      <c r="F552" t="s">
        <v>5</v>
      </c>
      <c r="G552" s="32" t="str">
        <f t="shared" ca="1" si="58"/>
        <v/>
      </c>
      <c r="H552" s="33" t="str">
        <f t="shared" ca="1" si="59"/>
        <v/>
      </c>
      <c r="I552" s="38"/>
      <c r="J552" s="39"/>
      <c r="K552" s="20" t="str">
        <f t="shared" si="60"/>
        <v>General ServicePer Participant Annual Incentive</v>
      </c>
      <c r="L552" s="20" t="str">
        <f t="shared" si="61"/>
        <v>Market PotentialWA</v>
      </c>
    </row>
    <row r="553" spans="1:12" x14ac:dyDescent="0.25">
      <c r="A553" s="2" t="str">
        <f t="shared" si="70"/>
        <v>WAGeneral ServiceThird Party ContractsPer kW Annual Incentive</v>
      </c>
      <c r="B553" t="s">
        <v>151</v>
      </c>
      <c r="C553" t="s">
        <v>232</v>
      </c>
      <c r="D553" t="s">
        <v>150</v>
      </c>
      <c r="E553" t="s">
        <v>37</v>
      </c>
      <c r="F553" t="s">
        <v>93</v>
      </c>
      <c r="G553" s="32" t="str">
        <f t="shared" ca="1" si="58"/>
        <v/>
      </c>
      <c r="H553" s="33" t="str">
        <f t="shared" ca="1" si="59"/>
        <v/>
      </c>
      <c r="I553" s="38"/>
      <c r="J553" s="39"/>
      <c r="K553" s="20" t="str">
        <f t="shared" si="60"/>
        <v>General ServicePer kW Annual Incentive</v>
      </c>
      <c r="L553" s="20" t="str">
        <f t="shared" si="61"/>
        <v>Market PotentialWA</v>
      </c>
    </row>
    <row r="554" spans="1:12" x14ac:dyDescent="0.25">
      <c r="A554" s="2" t="str">
        <f t="shared" si="70"/>
        <v>WAGeneral ServiceThird Party ContractsProgram Development Cost</v>
      </c>
      <c r="B554" t="s">
        <v>151</v>
      </c>
      <c r="C554" t="s">
        <v>232</v>
      </c>
      <c r="D554" t="s">
        <v>150</v>
      </c>
      <c r="E554" t="s">
        <v>40</v>
      </c>
      <c r="F554" t="s">
        <v>41</v>
      </c>
      <c r="G554" s="32" t="str">
        <f t="shared" ca="1" si="58"/>
        <v/>
      </c>
      <c r="H554" s="33" t="str">
        <f t="shared" ca="1" si="59"/>
        <v/>
      </c>
      <c r="I554" s="38"/>
      <c r="J554" s="39"/>
      <c r="K554" s="20" t="str">
        <f t="shared" si="60"/>
        <v>General ServiceProgram Development Cost</v>
      </c>
      <c r="L554" s="20" t="str">
        <f t="shared" si="61"/>
        <v>Market PotentialWA</v>
      </c>
    </row>
    <row r="555" spans="1:12" x14ac:dyDescent="0.25">
      <c r="A555" s="2" t="str">
        <f t="shared" si="70"/>
        <v>WAGeneral ServiceThird Party ContractsProgram Life</v>
      </c>
      <c r="B555" t="s">
        <v>151</v>
      </c>
      <c r="C555" t="s">
        <v>232</v>
      </c>
      <c r="D555" t="s">
        <v>150</v>
      </c>
      <c r="E555" t="s">
        <v>42</v>
      </c>
      <c r="F555" t="s">
        <v>43</v>
      </c>
      <c r="G555" s="397" t="str">
        <f t="shared" ca="1" si="58"/>
        <v/>
      </c>
      <c r="H555" s="33" t="str">
        <f t="shared" ca="1" si="59"/>
        <v/>
      </c>
      <c r="I555" s="38"/>
      <c r="J555" s="39"/>
      <c r="K555" s="20" t="str">
        <f t="shared" si="60"/>
        <v>General ServiceProgram Life</v>
      </c>
      <c r="L555" s="20" t="str">
        <f t="shared" si="61"/>
        <v>Market PotentialWA</v>
      </c>
    </row>
    <row r="556" spans="1:12" x14ac:dyDescent="0.25">
      <c r="A556" s="2" t="str">
        <f t="shared" si="70"/>
        <v>WAGeneral ServiceThird Party ContractsProgram Start Year</v>
      </c>
      <c r="B556" t="s">
        <v>151</v>
      </c>
      <c r="C556" t="s">
        <v>232</v>
      </c>
      <c r="D556" t="s">
        <v>150</v>
      </c>
      <c r="E556" t="s">
        <v>44</v>
      </c>
      <c r="F556" t="s">
        <v>45</v>
      </c>
      <c r="G556" s="397" t="str">
        <f t="shared" ca="1" si="58"/>
        <v/>
      </c>
      <c r="H556" s="33" t="str">
        <f t="shared" ca="1" si="59"/>
        <v/>
      </c>
      <c r="I556" s="38"/>
      <c r="J556" s="39"/>
      <c r="K556" s="20" t="str">
        <f t="shared" si="60"/>
        <v>General ServiceProgram Start Year</v>
      </c>
      <c r="L556" s="20" t="str">
        <f t="shared" si="61"/>
        <v>Market PotentialWA</v>
      </c>
    </row>
    <row r="557" spans="1:12" x14ac:dyDescent="0.25">
      <c r="A557" s="2" t="str">
        <f t="shared" si="70"/>
        <v>WALarge General ServiceThird Party ContractsSummer DR Event Hours</v>
      </c>
      <c r="B557" t="s">
        <v>151</v>
      </c>
      <c r="C557" t="s">
        <v>233</v>
      </c>
      <c r="D557" t="s">
        <v>150</v>
      </c>
      <c r="E557" t="s">
        <v>24</v>
      </c>
      <c r="F557" t="s">
        <v>25</v>
      </c>
      <c r="G557" s="397">
        <f t="shared" ca="1" si="58"/>
        <v>30</v>
      </c>
      <c r="H557" s="33" t="str">
        <f t="shared" ca="1" si="59"/>
        <v>30 hours is based on program experience as gathered during 2015 study.  Pretty low on the spectrum for these programs, which can often have up to 60-100 hrs of event.</v>
      </c>
      <c r="I557" s="38"/>
      <c r="J557" s="39"/>
      <c r="K557" s="20" t="str">
        <f t="shared" si="60"/>
        <v>Large General ServiceSummer DR Event Hours</v>
      </c>
      <c r="L557" s="20" t="str">
        <f t="shared" si="61"/>
        <v>Market PotentialWA</v>
      </c>
    </row>
    <row r="558" spans="1:12" x14ac:dyDescent="0.25">
      <c r="A558" s="2" t="str">
        <f t="shared" si="70"/>
        <v>WALarge General ServiceThird Party ContractsWinter DR Event Hours</v>
      </c>
      <c r="B558" t="s">
        <v>151</v>
      </c>
      <c r="C558" t="s">
        <v>233</v>
      </c>
      <c r="D558" t="s">
        <v>150</v>
      </c>
      <c r="E558" t="s">
        <v>26</v>
      </c>
      <c r="F558" t="s">
        <v>25</v>
      </c>
      <c r="G558" s="397">
        <f t="shared" ca="1" si="58"/>
        <v>30</v>
      </c>
      <c r="H558" s="33" t="str">
        <f t="shared" ca="1" si="59"/>
        <v>30 hours is based on program experience as gathered during 2015 study.  Pretty low on the spectrum for these programs, which can often have up to 60-100 hrs of event.</v>
      </c>
      <c r="I558" s="38"/>
      <c r="J558" s="39"/>
      <c r="K558" s="20" t="str">
        <f t="shared" si="60"/>
        <v>Large General ServiceWinter DR Event Hours</v>
      </c>
      <c r="L558" s="20" t="str">
        <f t="shared" si="61"/>
        <v>Market PotentialWA</v>
      </c>
    </row>
    <row r="559" spans="1:12" x14ac:dyDescent="0.25">
      <c r="A559" s="2" t="str">
        <f t="shared" si="70"/>
        <v>WALarge General ServiceThird Party ContractsAnnual O&amp;M Cost</v>
      </c>
      <c r="B559" t="s">
        <v>151</v>
      </c>
      <c r="C559" t="s">
        <v>233</v>
      </c>
      <c r="D559" t="s">
        <v>150</v>
      </c>
      <c r="E559" t="s">
        <v>27</v>
      </c>
      <c r="F559" t="s">
        <v>5</v>
      </c>
      <c r="G559" s="32">
        <f t="shared" ref="G559:G560" ca="1" si="71">IFERROR(INDEX(INDIRECT("'"&amp;D559&amp;"'!A1:T300"),MATCH(K559,INDIRECT("'"&amp;D559&amp;"'!A1:A300"),0),MATCH(L559,INDIRECT("'"&amp;D559&amp;"'!A1:T1"),0)),"")</f>
        <v>0</v>
      </c>
      <c r="H559" s="33" t="str">
        <f t="shared" ref="H559:H560" ca="1" si="72">IFERROR(INDEX(INDIRECT("'"&amp;D559&amp;"'!A1:T300"),MATCH(K559,INDIRECT("'"&amp;D559&amp;"'!A1:A300"),0),10),"")</f>
        <v>included in 3rd Party Program Admin Cost</v>
      </c>
      <c r="I559" s="38"/>
      <c r="J559" s="39"/>
      <c r="K559" s="20" t="str">
        <f t="shared" ref="K559:K560" si="73">C559&amp;E559</f>
        <v>Large General ServiceAnnual O&amp;M Cost</v>
      </c>
      <c r="L559" s="20" t="str">
        <f t="shared" ref="L559:L560" si="74">$G$1&amp;B559</f>
        <v>Market PotentialWA</v>
      </c>
    </row>
    <row r="560" spans="1:12" x14ac:dyDescent="0.25">
      <c r="A560" s="2" t="str">
        <f t="shared" si="70"/>
        <v>WALarge General ServiceThird Party ContractsAnnual O&amp;M Cost per MW</v>
      </c>
      <c r="B560" t="s">
        <v>151</v>
      </c>
      <c r="C560" t="s">
        <v>233</v>
      </c>
      <c r="D560" t="s">
        <v>150</v>
      </c>
      <c r="E560" t="s">
        <v>88</v>
      </c>
      <c r="F560" t="s">
        <v>94</v>
      </c>
      <c r="G560" s="32">
        <f t="shared" ca="1" si="71"/>
        <v>80000</v>
      </c>
      <c r="H560" s="33" t="str">
        <f t="shared" ca="1" si="72"/>
        <v>included in 3rd Party Program Admin Cost</v>
      </c>
      <c r="I560" s="38"/>
      <c r="J560" s="39"/>
      <c r="K560" s="20" t="str">
        <f t="shared" si="73"/>
        <v>Large General ServiceAnnual O&amp;M Cost per MW</v>
      </c>
      <c r="L560" s="20" t="str">
        <f t="shared" si="74"/>
        <v>Market PotentialWA</v>
      </c>
    </row>
    <row r="561" spans="1:12" x14ac:dyDescent="0.25">
      <c r="A561" s="2" t="str">
        <f t="shared" si="70"/>
        <v>WALarge General ServiceThird Party ContractsAnnual Program Administration Cost</v>
      </c>
      <c r="B561" t="s">
        <v>151</v>
      </c>
      <c r="C561" t="s">
        <v>233</v>
      </c>
      <c r="D561" t="s">
        <v>150</v>
      </c>
      <c r="E561" t="s">
        <v>4</v>
      </c>
      <c r="F561" t="s">
        <v>28</v>
      </c>
      <c r="G561" s="32">
        <f t="shared" ca="1" si="48"/>
        <v>0</v>
      </c>
      <c r="H561" s="33">
        <f t="shared" ca="1" si="49"/>
        <v>0</v>
      </c>
      <c r="I561" s="38"/>
      <c r="J561" s="39"/>
      <c r="K561" s="20" t="str">
        <f t="shared" si="50"/>
        <v>Large General ServiceAnnual Program Administration Cost</v>
      </c>
      <c r="L561" s="20" t="str">
        <f t="shared" si="51"/>
        <v>Market PotentialWA</v>
      </c>
    </row>
    <row r="562" spans="1:12" x14ac:dyDescent="0.25">
      <c r="A562" s="2" t="str">
        <f t="shared" si="70"/>
        <v>WALarge General ServiceThird Party ContractsCost of Equip + Install</v>
      </c>
      <c r="B562" t="s">
        <v>151</v>
      </c>
      <c r="C562" t="s">
        <v>233</v>
      </c>
      <c r="D562" t="s">
        <v>150</v>
      </c>
      <c r="E562" t="s">
        <v>29</v>
      </c>
      <c r="F562" t="s">
        <v>30</v>
      </c>
      <c r="G562" s="32">
        <f t="shared" ca="1" si="48"/>
        <v>0</v>
      </c>
      <c r="H562" s="33" t="str">
        <f t="shared" ca="1" si="49"/>
        <v>included in 3rd Party Program Admin Cost</v>
      </c>
      <c r="I562" s="38"/>
      <c r="J562" s="39"/>
      <c r="K562" s="20" t="str">
        <f t="shared" si="50"/>
        <v>Large General ServiceCost of Equip + Install</v>
      </c>
      <c r="L562" s="20" t="str">
        <f t="shared" si="51"/>
        <v>Market PotentialWA</v>
      </c>
    </row>
    <row r="563" spans="1:12" x14ac:dyDescent="0.25">
      <c r="A563" s="2" t="str">
        <f t="shared" si="70"/>
        <v>WALarge General ServiceThird Party ContractsCost of Equip + Install (per kW basis)</v>
      </c>
      <c r="B563" t="s">
        <v>151</v>
      </c>
      <c r="C563" t="s">
        <v>233</v>
      </c>
      <c r="D563" t="s">
        <v>150</v>
      </c>
      <c r="E563" t="s">
        <v>90</v>
      </c>
      <c r="F563" t="s">
        <v>92</v>
      </c>
      <c r="G563" s="32">
        <f t="shared" ca="1" si="48"/>
        <v>0</v>
      </c>
      <c r="H563" s="33" t="str">
        <f t="shared" ca="1" si="49"/>
        <v>included in 3rd Party Program Admin Cost</v>
      </c>
      <c r="I563" s="38"/>
      <c r="J563" s="39"/>
      <c r="K563" s="20" t="str">
        <f t="shared" si="50"/>
        <v>Large General ServiceCost of Equip + Install (per kW basis)</v>
      </c>
      <c r="L563" s="20" t="str">
        <f t="shared" si="51"/>
        <v>Market PotentialWA</v>
      </c>
    </row>
    <row r="564" spans="1:12" x14ac:dyDescent="0.25">
      <c r="A564" s="2" t="str">
        <f t="shared" si="70"/>
        <v>WALarge General ServiceThird Party ContractsDe-rate</v>
      </c>
      <c r="B564" t="s">
        <v>151</v>
      </c>
      <c r="C564" t="s">
        <v>233</v>
      </c>
      <c r="D564" t="s">
        <v>150</v>
      </c>
      <c r="E564" t="s">
        <v>31</v>
      </c>
      <c r="F564" t="s">
        <v>32</v>
      </c>
      <c r="G564" s="25">
        <f t="shared" ca="1" si="48"/>
        <v>1</v>
      </c>
      <c r="H564" s="33">
        <f t="shared" ca="1" si="49"/>
        <v>0</v>
      </c>
      <c r="I564" s="38"/>
      <c r="J564" s="39"/>
      <c r="K564" s="20" t="str">
        <f t="shared" si="50"/>
        <v>Large General ServiceDe-rate</v>
      </c>
      <c r="L564" s="20" t="str">
        <f t="shared" si="51"/>
        <v>Market PotentialWA</v>
      </c>
    </row>
    <row r="565" spans="1:12" x14ac:dyDescent="0.25">
      <c r="A565" s="2" t="str">
        <f t="shared" si="70"/>
        <v>WALarge General ServiceThird Party ContractsNet to Gross Ratio (free ridership)</v>
      </c>
      <c r="B565" t="s">
        <v>151</v>
      </c>
      <c r="C565" t="s">
        <v>233</v>
      </c>
      <c r="D565" t="s">
        <v>150</v>
      </c>
      <c r="E565" t="s">
        <v>33</v>
      </c>
      <c r="F565" t="s">
        <v>34</v>
      </c>
      <c r="G565" s="25">
        <f t="shared" ca="1" si="48"/>
        <v>1</v>
      </c>
      <c r="H565" s="33">
        <f t="shared" ca="1" si="49"/>
        <v>0</v>
      </c>
      <c r="I565" s="38"/>
      <c r="J565" s="39"/>
      <c r="K565" s="20" t="str">
        <f t="shared" si="50"/>
        <v>Large General ServiceNet to Gross Ratio (free ridership)</v>
      </c>
      <c r="L565" s="20" t="str">
        <f t="shared" si="51"/>
        <v>Market PotentialWA</v>
      </c>
    </row>
    <row r="566" spans="1:12" x14ac:dyDescent="0.25">
      <c r="A566" s="2" t="str">
        <f t="shared" si="70"/>
        <v>WALarge General ServiceThird Party ContractsPer Customer Annual Marketing/Recruitment Cost</v>
      </c>
      <c r="B566" t="s">
        <v>151</v>
      </c>
      <c r="C566" t="s">
        <v>233</v>
      </c>
      <c r="D566" t="s">
        <v>150</v>
      </c>
      <c r="E566" t="s">
        <v>35</v>
      </c>
      <c r="F566" t="s">
        <v>36</v>
      </c>
      <c r="G566" s="32">
        <f t="shared" ca="1" si="48"/>
        <v>0</v>
      </c>
      <c r="H566" s="33" t="str">
        <f t="shared" ca="1" si="49"/>
        <v>included in 3rd Party Program Admin Cost</v>
      </c>
      <c r="I566" s="38"/>
      <c r="J566" s="39"/>
      <c r="K566" s="20" t="str">
        <f t="shared" si="50"/>
        <v>Large General ServicePer Customer Annual Marketing/Recruitment Cost</v>
      </c>
      <c r="L566" s="20" t="str">
        <f t="shared" si="51"/>
        <v>Market PotentialWA</v>
      </c>
    </row>
    <row r="567" spans="1:12" x14ac:dyDescent="0.25">
      <c r="A567" s="2" t="str">
        <f t="shared" si="70"/>
        <v>WALarge General ServiceThird Party ContractsPer Participant Annual Incentive</v>
      </c>
      <c r="B567" t="s">
        <v>151</v>
      </c>
      <c r="C567" t="s">
        <v>233</v>
      </c>
      <c r="D567" t="s">
        <v>150</v>
      </c>
      <c r="E567" t="s">
        <v>39</v>
      </c>
      <c r="F567" t="s">
        <v>5</v>
      </c>
      <c r="G567" s="32">
        <f t="shared" ca="1" si="48"/>
        <v>0</v>
      </c>
      <c r="H567" s="33">
        <f t="shared" ca="1" si="49"/>
        <v>0</v>
      </c>
      <c r="I567" s="38"/>
      <c r="J567" s="39"/>
      <c r="K567" s="20" t="str">
        <f t="shared" si="50"/>
        <v>Large General ServicePer Participant Annual Incentive</v>
      </c>
      <c r="L567" s="20" t="str">
        <f t="shared" si="51"/>
        <v>Market PotentialWA</v>
      </c>
    </row>
    <row r="568" spans="1:12" x14ac:dyDescent="0.25">
      <c r="A568" s="2" t="str">
        <f t="shared" si="70"/>
        <v>WALarge General ServiceThird Party ContractsPer kW Annual Incentive</v>
      </c>
      <c r="B568" t="s">
        <v>151</v>
      </c>
      <c r="C568" t="s">
        <v>233</v>
      </c>
      <c r="D568" t="s">
        <v>150</v>
      </c>
      <c r="E568" t="s">
        <v>37</v>
      </c>
      <c r="F568" t="s">
        <v>93</v>
      </c>
      <c r="G568" s="32">
        <f t="shared" ca="1" si="48"/>
        <v>0</v>
      </c>
      <c r="H568" s="33" t="str">
        <f t="shared" ca="1" si="49"/>
        <v>included in 3rd Party Program Admin Cost.  Capacity reserve incentive pmt given to customers typically in range of $10 to $70 per kW-year</v>
      </c>
      <c r="I568" s="38"/>
      <c r="J568" s="39"/>
      <c r="K568" s="20" t="str">
        <f t="shared" si="50"/>
        <v>Large General ServicePer kW Annual Incentive</v>
      </c>
      <c r="L568" s="20" t="str">
        <f t="shared" si="51"/>
        <v>Market PotentialWA</v>
      </c>
    </row>
    <row r="569" spans="1:12" x14ac:dyDescent="0.25">
      <c r="A569" s="2" t="str">
        <f t="shared" si="70"/>
        <v>WALarge General ServiceThird Party ContractsProgram Development Cost</v>
      </c>
      <c r="B569" t="s">
        <v>151</v>
      </c>
      <c r="C569" t="s">
        <v>233</v>
      </c>
      <c r="D569" t="s">
        <v>150</v>
      </c>
      <c r="E569" t="s">
        <v>40</v>
      </c>
      <c r="F569" t="s">
        <v>41</v>
      </c>
      <c r="G569" s="32">
        <f t="shared" ca="1" si="48"/>
        <v>0</v>
      </c>
      <c r="H569" s="33" t="str">
        <f t="shared" ca="1" si="49"/>
        <v>No startup costs; Would be included in 3rd Party Costs</v>
      </c>
      <c r="I569" s="38"/>
      <c r="J569" s="39"/>
      <c r="K569" s="20" t="str">
        <f t="shared" si="50"/>
        <v>Large General ServiceProgram Development Cost</v>
      </c>
      <c r="L569" s="20" t="str">
        <f t="shared" si="51"/>
        <v>Market PotentialWA</v>
      </c>
    </row>
    <row r="570" spans="1:12" x14ac:dyDescent="0.25">
      <c r="A570" s="2" t="str">
        <f t="shared" si="70"/>
        <v>WALarge General ServiceThird Party ContractsProgram Life</v>
      </c>
      <c r="B570" t="s">
        <v>151</v>
      </c>
      <c r="C570" t="s">
        <v>233</v>
      </c>
      <c r="D570" t="s">
        <v>150</v>
      </c>
      <c r="E570" t="s">
        <v>42</v>
      </c>
      <c r="F570" t="s">
        <v>43</v>
      </c>
      <c r="G570" s="397">
        <f t="shared" ca="1" si="48"/>
        <v>3</v>
      </c>
      <c r="H570" s="33">
        <f t="shared" ca="1" si="49"/>
        <v>0</v>
      </c>
      <c r="I570" s="38"/>
      <c r="J570" s="39"/>
      <c r="K570" s="20" t="str">
        <f t="shared" si="50"/>
        <v>Large General ServiceProgram Life</v>
      </c>
      <c r="L570" s="20" t="str">
        <f t="shared" si="51"/>
        <v>Market PotentialWA</v>
      </c>
    </row>
    <row r="571" spans="1:12" x14ac:dyDescent="0.25">
      <c r="A571" s="2" t="str">
        <f t="shared" si="70"/>
        <v>WALarge General ServiceThird Party ContractsProgram Start Year</v>
      </c>
      <c r="B571" t="s">
        <v>151</v>
      </c>
      <c r="C571" t="s">
        <v>233</v>
      </c>
      <c r="D571" t="s">
        <v>150</v>
      </c>
      <c r="E571" t="s">
        <v>44</v>
      </c>
      <c r="F571" t="s">
        <v>45</v>
      </c>
      <c r="G571" s="397">
        <f t="shared" ca="1" si="48"/>
        <v>2026</v>
      </c>
      <c r="H571" s="33">
        <f t="shared" ca="1" si="49"/>
        <v>0</v>
      </c>
      <c r="I571" s="38"/>
      <c r="J571" s="39"/>
      <c r="K571" s="20" t="str">
        <f t="shared" si="50"/>
        <v>Large General ServiceProgram Start Year</v>
      </c>
      <c r="L571" s="20" t="str">
        <f t="shared" si="51"/>
        <v>Market PotentialWA</v>
      </c>
    </row>
    <row r="572" spans="1:12" x14ac:dyDescent="0.25">
      <c r="A572" s="2" t="str">
        <f t="shared" si="70"/>
        <v>WAExtra Large General ServiceThird Party ContractsSummer DR Event Hours</v>
      </c>
      <c r="B572" t="s">
        <v>151</v>
      </c>
      <c r="C572" t="s">
        <v>234</v>
      </c>
      <c r="D572" t="s">
        <v>150</v>
      </c>
      <c r="E572" t="s">
        <v>24</v>
      </c>
      <c r="F572" t="s">
        <v>25</v>
      </c>
      <c r="G572" s="397">
        <f t="shared" ca="1" si="48"/>
        <v>30</v>
      </c>
      <c r="H572" s="33" t="str">
        <f t="shared" ca="1" si="49"/>
        <v>30 hours is based on program experience as gathered during 2015 study.  Pretty low on the spectrum for these programs, which can often have up to 60-100 hrs of event.</v>
      </c>
      <c r="I572" s="38"/>
      <c r="J572" s="39"/>
      <c r="K572" s="20" t="str">
        <f t="shared" si="50"/>
        <v>Extra Large General ServiceSummer DR Event Hours</v>
      </c>
      <c r="L572" s="20" t="str">
        <f t="shared" si="51"/>
        <v>Market PotentialWA</v>
      </c>
    </row>
    <row r="573" spans="1:12" x14ac:dyDescent="0.25">
      <c r="A573" s="2" t="str">
        <f t="shared" si="70"/>
        <v>WAExtra Large General ServiceThird Party ContractsWinter DR Event Hours</v>
      </c>
      <c r="B573" t="s">
        <v>151</v>
      </c>
      <c r="C573" t="s">
        <v>234</v>
      </c>
      <c r="D573" t="s">
        <v>150</v>
      </c>
      <c r="E573" t="s">
        <v>26</v>
      </c>
      <c r="F573" t="s">
        <v>25</v>
      </c>
      <c r="G573" s="397">
        <f t="shared" ca="1" si="48"/>
        <v>30</v>
      </c>
      <c r="H573" s="33" t="str">
        <f t="shared" ca="1" si="49"/>
        <v>30 hours is based on program experience as gathered during 2015 study.  Pretty low on the spectrum for these programs, which can often have up to 60-100 hrs of event.</v>
      </c>
      <c r="I573" s="38"/>
      <c r="J573" s="39"/>
      <c r="K573" s="20" t="str">
        <f t="shared" si="50"/>
        <v>Extra Large General ServiceWinter DR Event Hours</v>
      </c>
      <c r="L573" s="20" t="str">
        <f t="shared" si="51"/>
        <v>Market PotentialWA</v>
      </c>
    </row>
    <row r="574" spans="1:12" x14ac:dyDescent="0.25">
      <c r="A574" s="2" t="str">
        <f t="shared" si="70"/>
        <v>WAExtra Large General ServiceThird Party ContractsAnnual O&amp;M Cost</v>
      </c>
      <c r="B574" t="s">
        <v>151</v>
      </c>
      <c r="C574" t="s">
        <v>234</v>
      </c>
      <c r="D574" t="s">
        <v>150</v>
      </c>
      <c r="E574" t="s">
        <v>27</v>
      </c>
      <c r="F574" t="s">
        <v>5</v>
      </c>
      <c r="G574" s="32">
        <f t="shared" ca="1" si="48"/>
        <v>0</v>
      </c>
      <c r="H574" s="33" t="str">
        <f t="shared" ca="1" si="49"/>
        <v>included in 3rd Party Program Admin Cost</v>
      </c>
      <c r="I574" s="38"/>
      <c r="J574" s="39"/>
      <c r="K574" s="20" t="str">
        <f t="shared" si="50"/>
        <v>Extra Large General ServiceAnnual O&amp;M Cost</v>
      </c>
      <c r="L574" s="20" t="str">
        <f t="shared" si="51"/>
        <v>Market PotentialWA</v>
      </c>
    </row>
    <row r="575" spans="1:12" x14ac:dyDescent="0.25">
      <c r="A575" s="2" t="str">
        <f t="shared" si="70"/>
        <v>WAExtra Large General ServiceThird Party ContractsAnnual O&amp;M Cost per MW</v>
      </c>
      <c r="B575" t="s">
        <v>151</v>
      </c>
      <c r="C575" t="s">
        <v>234</v>
      </c>
      <c r="D575" t="s">
        <v>150</v>
      </c>
      <c r="E575" t="s">
        <v>88</v>
      </c>
      <c r="F575" t="s">
        <v>94</v>
      </c>
      <c r="G575" s="32">
        <f t="shared" ca="1" si="48"/>
        <v>80000</v>
      </c>
      <c r="H575" s="33" t="str">
        <f t="shared" ca="1" si="49"/>
        <v>included in 3rd Party Program Admin Cost</v>
      </c>
      <c r="I575" s="38"/>
      <c r="J575" s="39"/>
      <c r="K575" s="20" t="str">
        <f t="shared" si="50"/>
        <v>Extra Large General ServiceAnnual O&amp;M Cost per MW</v>
      </c>
      <c r="L575" s="20" t="str">
        <f t="shared" si="51"/>
        <v>Market PotentialWA</v>
      </c>
    </row>
    <row r="576" spans="1:12" x14ac:dyDescent="0.25">
      <c r="A576" s="2" t="str">
        <f t="shared" si="70"/>
        <v>WAExtra Large General ServiceThird Party ContractsAnnual Program Administration Cost</v>
      </c>
      <c r="B576" t="s">
        <v>151</v>
      </c>
      <c r="C576" t="s">
        <v>234</v>
      </c>
      <c r="D576" t="s">
        <v>150</v>
      </c>
      <c r="E576" t="s">
        <v>4</v>
      </c>
      <c r="F576" t="s">
        <v>28</v>
      </c>
      <c r="G576" s="32">
        <f t="shared" ca="1" si="48"/>
        <v>0</v>
      </c>
      <c r="H576" s="33">
        <f t="shared" ca="1" si="49"/>
        <v>0</v>
      </c>
      <c r="I576" s="38"/>
      <c r="J576" s="39"/>
      <c r="K576" s="20" t="str">
        <f t="shared" si="50"/>
        <v>Extra Large General ServiceAnnual Program Administration Cost</v>
      </c>
      <c r="L576" s="20" t="str">
        <f t="shared" si="51"/>
        <v>Market PotentialWA</v>
      </c>
    </row>
    <row r="577" spans="1:12" x14ac:dyDescent="0.25">
      <c r="A577" s="2" t="str">
        <f t="shared" si="70"/>
        <v>WAExtra Large General ServiceThird Party ContractsCost of Equip + Install</v>
      </c>
      <c r="B577" t="s">
        <v>151</v>
      </c>
      <c r="C577" t="s">
        <v>234</v>
      </c>
      <c r="D577" t="s">
        <v>150</v>
      </c>
      <c r="E577" t="s">
        <v>29</v>
      </c>
      <c r="F577" t="s">
        <v>30</v>
      </c>
      <c r="G577" s="32">
        <f t="shared" ca="1" si="48"/>
        <v>0</v>
      </c>
      <c r="H577" s="33" t="str">
        <f t="shared" ca="1" si="49"/>
        <v>included in 3rd Party Program Admin Cost</v>
      </c>
      <c r="I577" s="38"/>
      <c r="J577" s="39"/>
      <c r="K577" s="20" t="str">
        <f t="shared" si="50"/>
        <v>Extra Large General ServiceCost of Equip + Install</v>
      </c>
      <c r="L577" s="20" t="str">
        <f t="shared" si="51"/>
        <v>Market PotentialWA</v>
      </c>
    </row>
    <row r="578" spans="1:12" x14ac:dyDescent="0.25">
      <c r="A578" s="2" t="str">
        <f t="shared" si="70"/>
        <v>WAExtra Large General ServiceThird Party ContractsCost of Equip + Install (per kW basis)</v>
      </c>
      <c r="B578" t="s">
        <v>151</v>
      </c>
      <c r="C578" t="s">
        <v>234</v>
      </c>
      <c r="D578" t="s">
        <v>150</v>
      </c>
      <c r="E578" t="s">
        <v>90</v>
      </c>
      <c r="F578" t="s">
        <v>92</v>
      </c>
      <c r="G578" s="32">
        <f t="shared" ca="1" si="48"/>
        <v>0</v>
      </c>
      <c r="H578" s="33" t="str">
        <f t="shared" ca="1" si="49"/>
        <v>included in 3rd Party Program Admin Cost</v>
      </c>
      <c r="I578" s="38"/>
      <c r="J578" s="39"/>
      <c r="K578" s="20" t="str">
        <f t="shared" si="50"/>
        <v>Extra Large General ServiceCost of Equip + Install (per kW basis)</v>
      </c>
      <c r="L578" s="20" t="str">
        <f t="shared" si="51"/>
        <v>Market PotentialWA</v>
      </c>
    </row>
    <row r="579" spans="1:12" x14ac:dyDescent="0.25">
      <c r="A579" s="2" t="str">
        <f t="shared" ref="A579:A642" si="75">B579&amp;C579&amp;D579&amp;E579</f>
        <v>WAExtra Large General ServiceThird Party ContractsDe-rate</v>
      </c>
      <c r="B579" t="s">
        <v>151</v>
      </c>
      <c r="C579" t="s">
        <v>234</v>
      </c>
      <c r="D579" t="s">
        <v>150</v>
      </c>
      <c r="E579" t="s">
        <v>31</v>
      </c>
      <c r="F579" t="s">
        <v>32</v>
      </c>
      <c r="G579" s="25">
        <f t="shared" ca="1" si="48"/>
        <v>1</v>
      </c>
      <c r="H579" s="33">
        <f t="shared" ca="1" si="49"/>
        <v>0</v>
      </c>
      <c r="I579" s="38"/>
      <c r="J579" s="39"/>
      <c r="K579" s="20" t="str">
        <f t="shared" si="50"/>
        <v>Extra Large General ServiceDe-rate</v>
      </c>
      <c r="L579" s="20" t="str">
        <f t="shared" si="51"/>
        <v>Market PotentialWA</v>
      </c>
    </row>
    <row r="580" spans="1:12" x14ac:dyDescent="0.25">
      <c r="A580" s="2" t="str">
        <f t="shared" si="75"/>
        <v>WAExtra Large General ServiceThird Party ContractsNet to Gross Ratio (free ridership)</v>
      </c>
      <c r="B580" t="s">
        <v>151</v>
      </c>
      <c r="C580" t="s">
        <v>234</v>
      </c>
      <c r="D580" t="s">
        <v>150</v>
      </c>
      <c r="E580" t="s">
        <v>33</v>
      </c>
      <c r="F580" t="s">
        <v>34</v>
      </c>
      <c r="G580" s="25">
        <f t="shared" ca="1" si="48"/>
        <v>1</v>
      </c>
      <c r="H580" s="33">
        <f t="shared" ca="1" si="49"/>
        <v>0</v>
      </c>
      <c r="I580" s="38"/>
      <c r="J580" s="39"/>
      <c r="K580" s="20" t="str">
        <f t="shared" si="50"/>
        <v>Extra Large General ServiceNet to Gross Ratio (free ridership)</v>
      </c>
      <c r="L580" s="20" t="str">
        <f t="shared" si="51"/>
        <v>Market PotentialWA</v>
      </c>
    </row>
    <row r="581" spans="1:12" x14ac:dyDescent="0.25">
      <c r="A581" s="2" t="str">
        <f t="shared" si="75"/>
        <v>WAExtra Large General ServiceThird Party ContractsPer Customer Annual Marketing/Recruitment Cost</v>
      </c>
      <c r="B581" t="s">
        <v>151</v>
      </c>
      <c r="C581" t="s">
        <v>234</v>
      </c>
      <c r="D581" t="s">
        <v>150</v>
      </c>
      <c r="E581" t="s">
        <v>35</v>
      </c>
      <c r="F581" t="s">
        <v>36</v>
      </c>
      <c r="G581" s="32">
        <f t="shared" ca="1" si="48"/>
        <v>0</v>
      </c>
      <c r="H581" s="33" t="str">
        <f t="shared" ca="1" si="49"/>
        <v>included in 3rd Party Program Admin Cost</v>
      </c>
      <c r="I581" s="38"/>
      <c r="J581" s="39"/>
      <c r="K581" s="20" t="str">
        <f t="shared" si="50"/>
        <v>Extra Large General ServicePer Customer Annual Marketing/Recruitment Cost</v>
      </c>
      <c r="L581" s="20" t="str">
        <f t="shared" si="51"/>
        <v>Market PotentialWA</v>
      </c>
    </row>
    <row r="582" spans="1:12" x14ac:dyDescent="0.25">
      <c r="A582" s="2" t="str">
        <f t="shared" si="75"/>
        <v>WAExtra Large General ServiceThird Party ContractsPer Participant Annual Incentive</v>
      </c>
      <c r="B582" t="s">
        <v>151</v>
      </c>
      <c r="C582" t="s">
        <v>234</v>
      </c>
      <c r="D582" t="s">
        <v>150</v>
      </c>
      <c r="E582" t="s">
        <v>39</v>
      </c>
      <c r="F582" t="s">
        <v>5</v>
      </c>
      <c r="G582" s="32">
        <f t="shared" ca="1" si="48"/>
        <v>0</v>
      </c>
      <c r="H582" s="33">
        <f t="shared" ca="1" si="49"/>
        <v>0</v>
      </c>
      <c r="I582" s="38"/>
      <c r="J582" s="39"/>
      <c r="K582" s="20" t="str">
        <f t="shared" si="50"/>
        <v>Extra Large General ServicePer Participant Annual Incentive</v>
      </c>
      <c r="L582" s="20" t="str">
        <f t="shared" si="51"/>
        <v>Market PotentialWA</v>
      </c>
    </row>
    <row r="583" spans="1:12" x14ac:dyDescent="0.25">
      <c r="A583" s="2" t="str">
        <f t="shared" si="75"/>
        <v>WAExtra Large General ServiceThird Party ContractsPer kW Annual Incentive</v>
      </c>
      <c r="B583" t="s">
        <v>151</v>
      </c>
      <c r="C583" t="s">
        <v>234</v>
      </c>
      <c r="D583" t="s">
        <v>150</v>
      </c>
      <c r="E583" t="s">
        <v>37</v>
      </c>
      <c r="F583" t="s">
        <v>93</v>
      </c>
      <c r="G583" s="32">
        <f t="shared" ca="1" si="48"/>
        <v>0</v>
      </c>
      <c r="H583" s="33" t="str">
        <f t="shared" ca="1" si="49"/>
        <v>included in 3rd Party Program Admin Cost.  Capacity reserve incentive pmt given to customers typically in range of $10 to $70 per kW-year</v>
      </c>
      <c r="I583" s="38"/>
      <c r="J583" s="39"/>
      <c r="K583" s="20" t="str">
        <f t="shared" si="50"/>
        <v>Extra Large General ServicePer kW Annual Incentive</v>
      </c>
      <c r="L583" s="20" t="str">
        <f t="shared" si="51"/>
        <v>Market PotentialWA</v>
      </c>
    </row>
    <row r="584" spans="1:12" x14ac:dyDescent="0.25">
      <c r="A584" s="2" t="str">
        <f t="shared" si="75"/>
        <v>WAExtra Large General ServiceThird Party ContractsProgram Development Cost</v>
      </c>
      <c r="B584" t="s">
        <v>151</v>
      </c>
      <c r="C584" t="s">
        <v>234</v>
      </c>
      <c r="D584" t="s">
        <v>150</v>
      </c>
      <c r="E584" t="s">
        <v>40</v>
      </c>
      <c r="F584" t="s">
        <v>41</v>
      </c>
      <c r="G584" s="32">
        <f t="shared" ca="1" si="48"/>
        <v>0</v>
      </c>
      <c r="H584" s="33" t="str">
        <f t="shared" ca="1" si="49"/>
        <v>No startup costs; Would be included in 3rd Party Costs</v>
      </c>
      <c r="I584" s="38"/>
      <c r="J584" s="39"/>
      <c r="K584" s="20" t="str">
        <f t="shared" si="50"/>
        <v>Extra Large General ServiceProgram Development Cost</v>
      </c>
      <c r="L584" s="20" t="str">
        <f t="shared" si="51"/>
        <v>Market PotentialWA</v>
      </c>
    </row>
    <row r="585" spans="1:12" x14ac:dyDescent="0.25">
      <c r="A585" s="2" t="str">
        <f t="shared" si="75"/>
        <v>WAExtra Large General ServiceThird Party ContractsProgram Life</v>
      </c>
      <c r="B585" t="s">
        <v>151</v>
      </c>
      <c r="C585" t="s">
        <v>234</v>
      </c>
      <c r="D585" t="s">
        <v>150</v>
      </c>
      <c r="E585" t="s">
        <v>42</v>
      </c>
      <c r="F585" t="s">
        <v>43</v>
      </c>
      <c r="G585" s="397">
        <f t="shared" ca="1" si="48"/>
        <v>3</v>
      </c>
      <c r="H585" s="33">
        <f t="shared" ca="1" si="49"/>
        <v>0</v>
      </c>
      <c r="I585" s="38"/>
      <c r="J585" s="39"/>
      <c r="K585" s="20" t="str">
        <f t="shared" si="50"/>
        <v>Extra Large General ServiceProgram Life</v>
      </c>
      <c r="L585" s="20" t="str">
        <f t="shared" si="51"/>
        <v>Market PotentialWA</v>
      </c>
    </row>
    <row r="586" spans="1:12" x14ac:dyDescent="0.25">
      <c r="A586" s="2" t="str">
        <f t="shared" si="75"/>
        <v>WAExtra Large General ServiceThird Party ContractsProgram Start Year</v>
      </c>
      <c r="B586" t="s">
        <v>151</v>
      </c>
      <c r="C586" t="s">
        <v>234</v>
      </c>
      <c r="D586" t="s">
        <v>150</v>
      </c>
      <c r="E586" t="s">
        <v>44</v>
      </c>
      <c r="F586" t="s">
        <v>45</v>
      </c>
      <c r="G586" s="397">
        <f t="shared" ca="1" si="48"/>
        <v>2026</v>
      </c>
      <c r="H586" s="33">
        <f t="shared" ca="1" si="49"/>
        <v>0</v>
      </c>
      <c r="I586" s="38"/>
      <c r="J586" s="39"/>
      <c r="K586" s="20" t="str">
        <f t="shared" si="50"/>
        <v>Extra Large General ServiceProgram Start Year</v>
      </c>
      <c r="L586" s="20" t="str">
        <f t="shared" si="51"/>
        <v>Market PotentialWA</v>
      </c>
    </row>
    <row r="587" spans="1:12" x14ac:dyDescent="0.25">
      <c r="A587" s="2" t="str">
        <f t="shared" si="75"/>
        <v>WAGeneral ServiceAncillary Third PartySummer DR Event Hours</v>
      </c>
      <c r="B587" t="s">
        <v>151</v>
      </c>
      <c r="C587" t="s">
        <v>232</v>
      </c>
      <c r="D587" t="s">
        <v>361</v>
      </c>
      <c r="E587" t="s">
        <v>24</v>
      </c>
      <c r="F587" t="s">
        <v>25</v>
      </c>
      <c r="G587" s="397" t="str">
        <f t="shared" ref="G587:G650" ca="1" si="76">IFERROR(INDEX(INDIRECT("'"&amp;D587&amp;"'!A1:T300"),MATCH(K587,INDIRECT("'"&amp;D587&amp;"'!A1:A300"),0),MATCH(L587,INDIRECT("'"&amp;D587&amp;"'!A1:T1"),0)),"")</f>
        <v/>
      </c>
      <c r="H587" s="33" t="str">
        <f t="shared" ref="H587:H650" ca="1" si="77">IFERROR(INDEX(INDIRECT("'"&amp;D587&amp;"'!A1:T300"),MATCH(K587,INDIRECT("'"&amp;D587&amp;"'!A1:A300"),0),10),"")</f>
        <v/>
      </c>
      <c r="I587" s="38"/>
      <c r="J587" s="39"/>
      <c r="K587" s="20" t="str">
        <f t="shared" ref="K587:K650" si="78">C587&amp;E587</f>
        <v>General ServiceSummer DR Event Hours</v>
      </c>
      <c r="L587" s="20" t="str">
        <f t="shared" ref="L587:L650" si="79">$G$1&amp;B587</f>
        <v>Market PotentialWA</v>
      </c>
    </row>
    <row r="588" spans="1:12" x14ac:dyDescent="0.25">
      <c r="A588" s="2" t="str">
        <f t="shared" si="75"/>
        <v>WAGeneral ServiceAncillary Third PartyWinter DR Event Hours</v>
      </c>
      <c r="B588" t="s">
        <v>151</v>
      </c>
      <c r="C588" t="s">
        <v>232</v>
      </c>
      <c r="D588" t="s">
        <v>361</v>
      </c>
      <c r="E588" t="s">
        <v>26</v>
      </c>
      <c r="F588" t="s">
        <v>25</v>
      </c>
      <c r="G588" s="397" t="str">
        <f t="shared" ca="1" si="76"/>
        <v/>
      </c>
      <c r="H588" s="33" t="str">
        <f t="shared" ca="1" si="77"/>
        <v/>
      </c>
      <c r="I588" s="38"/>
      <c r="J588" s="39"/>
      <c r="K588" s="20" t="str">
        <f t="shared" si="78"/>
        <v>General ServiceWinter DR Event Hours</v>
      </c>
      <c r="L588" s="20" t="str">
        <f t="shared" si="79"/>
        <v>Market PotentialWA</v>
      </c>
    </row>
    <row r="589" spans="1:12" x14ac:dyDescent="0.25">
      <c r="A589" s="2" t="str">
        <f t="shared" si="75"/>
        <v>WAGeneral ServiceAncillary Third PartyAnnual O&amp;M Cost</v>
      </c>
      <c r="B589" t="s">
        <v>151</v>
      </c>
      <c r="C589" t="s">
        <v>232</v>
      </c>
      <c r="D589" t="s">
        <v>361</v>
      </c>
      <c r="E589" t="s">
        <v>27</v>
      </c>
      <c r="F589" t="s">
        <v>5</v>
      </c>
      <c r="G589" s="32" t="str">
        <f t="shared" ca="1" si="76"/>
        <v/>
      </c>
      <c r="H589" s="33" t="str">
        <f t="shared" ca="1" si="77"/>
        <v/>
      </c>
      <c r="I589" s="38"/>
      <c r="J589" s="39"/>
      <c r="K589" s="20" t="str">
        <f t="shared" si="78"/>
        <v>General ServiceAnnual O&amp;M Cost</v>
      </c>
      <c r="L589" s="20" t="str">
        <f t="shared" si="79"/>
        <v>Market PotentialWA</v>
      </c>
    </row>
    <row r="590" spans="1:12" x14ac:dyDescent="0.25">
      <c r="A590" s="2" t="str">
        <f t="shared" si="75"/>
        <v>WAGeneral ServiceAncillary Third PartyAnnual O&amp;M Cost per MW</v>
      </c>
      <c r="B590" t="s">
        <v>151</v>
      </c>
      <c r="C590" t="s">
        <v>232</v>
      </c>
      <c r="D590" t="s">
        <v>361</v>
      </c>
      <c r="E590" t="s">
        <v>88</v>
      </c>
      <c r="F590" t="s">
        <v>94</v>
      </c>
      <c r="G590" s="32" t="str">
        <f t="shared" ca="1" si="76"/>
        <v/>
      </c>
      <c r="H590" s="33" t="str">
        <f t="shared" ca="1" si="77"/>
        <v/>
      </c>
      <c r="I590" s="38"/>
      <c r="J590" s="39"/>
      <c r="K590" s="20" t="str">
        <f t="shared" si="78"/>
        <v>General ServiceAnnual O&amp;M Cost per MW</v>
      </c>
      <c r="L590" s="20" t="str">
        <f t="shared" si="79"/>
        <v>Market PotentialWA</v>
      </c>
    </row>
    <row r="591" spans="1:12" x14ac:dyDescent="0.25">
      <c r="A591" s="2" t="str">
        <f t="shared" si="75"/>
        <v>WAGeneral ServiceAncillary Third PartyAnnual Program Administration Cost</v>
      </c>
      <c r="B591" t="s">
        <v>151</v>
      </c>
      <c r="C591" t="s">
        <v>232</v>
      </c>
      <c r="D591" t="s">
        <v>361</v>
      </c>
      <c r="E591" t="s">
        <v>4</v>
      </c>
      <c r="F591" t="s">
        <v>28</v>
      </c>
      <c r="G591" s="32" t="str">
        <f t="shared" ca="1" si="76"/>
        <v/>
      </c>
      <c r="H591" s="33" t="str">
        <f t="shared" ca="1" si="77"/>
        <v/>
      </c>
      <c r="I591" s="38"/>
      <c r="J591" s="39"/>
      <c r="K591" s="20" t="str">
        <f t="shared" si="78"/>
        <v>General ServiceAnnual Program Administration Cost</v>
      </c>
      <c r="L591" s="20" t="str">
        <f t="shared" si="79"/>
        <v>Market PotentialWA</v>
      </c>
    </row>
    <row r="592" spans="1:12" x14ac:dyDescent="0.25">
      <c r="A592" s="2" t="str">
        <f t="shared" si="75"/>
        <v>WAGeneral ServiceAncillary Third PartyCost of Equip + Install</v>
      </c>
      <c r="B592" t="s">
        <v>151</v>
      </c>
      <c r="C592" t="s">
        <v>232</v>
      </c>
      <c r="D592" t="s">
        <v>361</v>
      </c>
      <c r="E592" t="s">
        <v>29</v>
      </c>
      <c r="F592" t="s">
        <v>30</v>
      </c>
      <c r="G592" s="32" t="str">
        <f t="shared" ca="1" si="76"/>
        <v/>
      </c>
      <c r="H592" s="33" t="str">
        <f t="shared" ca="1" si="77"/>
        <v/>
      </c>
      <c r="I592" s="38"/>
      <c r="J592" s="39"/>
      <c r="K592" s="20" t="str">
        <f t="shared" si="78"/>
        <v>General ServiceCost of Equip + Install</v>
      </c>
      <c r="L592" s="20" t="str">
        <f t="shared" si="79"/>
        <v>Market PotentialWA</v>
      </c>
    </row>
    <row r="593" spans="1:12" x14ac:dyDescent="0.25">
      <c r="A593" s="2" t="str">
        <f t="shared" si="75"/>
        <v>WAGeneral ServiceAncillary Third PartyCost of Equip + Install (per kW basis)</v>
      </c>
      <c r="B593" t="s">
        <v>151</v>
      </c>
      <c r="C593" t="s">
        <v>232</v>
      </c>
      <c r="D593" t="s">
        <v>361</v>
      </c>
      <c r="E593" t="s">
        <v>90</v>
      </c>
      <c r="F593" t="s">
        <v>92</v>
      </c>
      <c r="G593" s="32" t="str">
        <f t="shared" ca="1" si="76"/>
        <v/>
      </c>
      <c r="H593" s="33" t="str">
        <f t="shared" ca="1" si="77"/>
        <v/>
      </c>
      <c r="I593" s="38"/>
      <c r="J593" s="39"/>
      <c r="K593" s="20" t="str">
        <f t="shared" si="78"/>
        <v>General ServiceCost of Equip + Install (per kW basis)</v>
      </c>
      <c r="L593" s="20" t="str">
        <f t="shared" si="79"/>
        <v>Market PotentialWA</v>
      </c>
    </row>
    <row r="594" spans="1:12" x14ac:dyDescent="0.25">
      <c r="A594" s="2" t="str">
        <f t="shared" si="75"/>
        <v>WAGeneral ServiceAncillary Third PartyDe-rate</v>
      </c>
      <c r="B594" t="s">
        <v>151</v>
      </c>
      <c r="C594" t="s">
        <v>232</v>
      </c>
      <c r="D594" t="s">
        <v>361</v>
      </c>
      <c r="E594" t="s">
        <v>31</v>
      </c>
      <c r="F594" t="s">
        <v>32</v>
      </c>
      <c r="G594" s="25" t="str">
        <f t="shared" ca="1" si="76"/>
        <v/>
      </c>
      <c r="H594" s="33" t="str">
        <f t="shared" ca="1" si="77"/>
        <v/>
      </c>
      <c r="I594" s="38"/>
      <c r="J594" s="39"/>
      <c r="K594" s="20" t="str">
        <f t="shared" si="78"/>
        <v>General ServiceDe-rate</v>
      </c>
      <c r="L594" s="20" t="str">
        <f t="shared" si="79"/>
        <v>Market PotentialWA</v>
      </c>
    </row>
    <row r="595" spans="1:12" x14ac:dyDescent="0.25">
      <c r="A595" s="2" t="str">
        <f t="shared" si="75"/>
        <v>WAGeneral ServiceAncillary Third PartyNet to Gross Ratio (free ridership)</v>
      </c>
      <c r="B595" t="s">
        <v>151</v>
      </c>
      <c r="C595" t="s">
        <v>232</v>
      </c>
      <c r="D595" t="s">
        <v>361</v>
      </c>
      <c r="E595" t="s">
        <v>33</v>
      </c>
      <c r="F595" t="s">
        <v>34</v>
      </c>
      <c r="G595" s="25" t="str">
        <f t="shared" ca="1" si="76"/>
        <v/>
      </c>
      <c r="H595" s="33" t="str">
        <f t="shared" ca="1" si="77"/>
        <v/>
      </c>
      <c r="I595" s="38"/>
      <c r="J595" s="39"/>
      <c r="K595" s="20" t="str">
        <f t="shared" si="78"/>
        <v>General ServiceNet to Gross Ratio (free ridership)</v>
      </c>
      <c r="L595" s="20" t="str">
        <f t="shared" si="79"/>
        <v>Market PotentialWA</v>
      </c>
    </row>
    <row r="596" spans="1:12" x14ac:dyDescent="0.25">
      <c r="A596" s="2" t="str">
        <f t="shared" si="75"/>
        <v>WAGeneral ServiceAncillary Third PartyPer Customer Annual Marketing/Recruitment Cost</v>
      </c>
      <c r="B596" t="s">
        <v>151</v>
      </c>
      <c r="C596" t="s">
        <v>232</v>
      </c>
      <c r="D596" t="s">
        <v>361</v>
      </c>
      <c r="E596" t="s">
        <v>35</v>
      </c>
      <c r="F596" t="s">
        <v>36</v>
      </c>
      <c r="G596" s="32" t="str">
        <f t="shared" ca="1" si="76"/>
        <v/>
      </c>
      <c r="H596" s="33" t="str">
        <f t="shared" ca="1" si="77"/>
        <v/>
      </c>
      <c r="I596" s="38"/>
      <c r="J596" s="39"/>
      <c r="K596" s="20" t="str">
        <f t="shared" si="78"/>
        <v>General ServicePer Customer Annual Marketing/Recruitment Cost</v>
      </c>
      <c r="L596" s="20" t="str">
        <f t="shared" si="79"/>
        <v>Market PotentialWA</v>
      </c>
    </row>
    <row r="597" spans="1:12" x14ac:dyDescent="0.25">
      <c r="A597" s="2" t="str">
        <f t="shared" si="75"/>
        <v>WAGeneral ServiceAncillary Third PartyPer Participant Annual Incentive</v>
      </c>
      <c r="B597" t="s">
        <v>151</v>
      </c>
      <c r="C597" t="s">
        <v>232</v>
      </c>
      <c r="D597" t="s">
        <v>361</v>
      </c>
      <c r="E597" t="s">
        <v>39</v>
      </c>
      <c r="F597" t="s">
        <v>5</v>
      </c>
      <c r="G597" s="32" t="str">
        <f t="shared" ca="1" si="76"/>
        <v/>
      </c>
      <c r="H597" s="33" t="str">
        <f t="shared" ca="1" si="77"/>
        <v/>
      </c>
      <c r="I597" s="38"/>
      <c r="J597" s="39"/>
      <c r="K597" s="20" t="str">
        <f t="shared" si="78"/>
        <v>General ServicePer Participant Annual Incentive</v>
      </c>
      <c r="L597" s="20" t="str">
        <f t="shared" si="79"/>
        <v>Market PotentialWA</v>
      </c>
    </row>
    <row r="598" spans="1:12" x14ac:dyDescent="0.25">
      <c r="A598" s="2" t="str">
        <f t="shared" si="75"/>
        <v>WAGeneral ServiceAncillary Third PartyPer kW Annual Incentive</v>
      </c>
      <c r="B598" t="s">
        <v>151</v>
      </c>
      <c r="C598" t="s">
        <v>232</v>
      </c>
      <c r="D598" t="s">
        <v>361</v>
      </c>
      <c r="E598" t="s">
        <v>37</v>
      </c>
      <c r="F598" t="s">
        <v>93</v>
      </c>
      <c r="G598" s="32" t="str">
        <f t="shared" ca="1" si="76"/>
        <v/>
      </c>
      <c r="H598" s="33" t="str">
        <f t="shared" ca="1" si="77"/>
        <v/>
      </c>
      <c r="I598" s="38"/>
      <c r="J598" s="39"/>
      <c r="K598" s="20" t="str">
        <f t="shared" si="78"/>
        <v>General ServicePer kW Annual Incentive</v>
      </c>
      <c r="L598" s="20" t="str">
        <f t="shared" si="79"/>
        <v>Market PotentialWA</v>
      </c>
    </row>
    <row r="599" spans="1:12" x14ac:dyDescent="0.25">
      <c r="A599" s="2" t="str">
        <f t="shared" si="75"/>
        <v>WAGeneral ServiceAncillary Third PartyProgram Development Cost</v>
      </c>
      <c r="B599" t="s">
        <v>151</v>
      </c>
      <c r="C599" t="s">
        <v>232</v>
      </c>
      <c r="D599" t="s">
        <v>361</v>
      </c>
      <c r="E599" t="s">
        <v>40</v>
      </c>
      <c r="F599" t="s">
        <v>41</v>
      </c>
      <c r="G599" s="32" t="str">
        <f t="shared" ca="1" si="76"/>
        <v/>
      </c>
      <c r="H599" s="33" t="str">
        <f t="shared" ca="1" si="77"/>
        <v/>
      </c>
      <c r="I599" s="38"/>
      <c r="J599" s="39"/>
      <c r="K599" s="20" t="str">
        <f t="shared" si="78"/>
        <v>General ServiceProgram Development Cost</v>
      </c>
      <c r="L599" s="20" t="str">
        <f t="shared" si="79"/>
        <v>Market PotentialWA</v>
      </c>
    </row>
    <row r="600" spans="1:12" x14ac:dyDescent="0.25">
      <c r="A600" s="2" t="str">
        <f t="shared" si="75"/>
        <v>WAGeneral ServiceAncillary Third PartyProgram Life</v>
      </c>
      <c r="B600" t="s">
        <v>151</v>
      </c>
      <c r="C600" t="s">
        <v>232</v>
      </c>
      <c r="D600" t="s">
        <v>361</v>
      </c>
      <c r="E600" t="s">
        <v>42</v>
      </c>
      <c r="F600" t="s">
        <v>43</v>
      </c>
      <c r="G600" s="397" t="str">
        <f t="shared" ca="1" si="76"/>
        <v/>
      </c>
      <c r="H600" s="33" t="str">
        <f t="shared" ca="1" si="77"/>
        <v/>
      </c>
      <c r="I600" s="38"/>
      <c r="J600" s="39"/>
      <c r="K600" s="20" t="str">
        <f t="shared" si="78"/>
        <v>General ServiceProgram Life</v>
      </c>
      <c r="L600" s="20" t="str">
        <f t="shared" si="79"/>
        <v>Market PotentialWA</v>
      </c>
    </row>
    <row r="601" spans="1:12" x14ac:dyDescent="0.25">
      <c r="A601" s="2" t="str">
        <f t="shared" si="75"/>
        <v>WAGeneral ServiceAncillary Third PartyProgram Start Year</v>
      </c>
      <c r="B601" t="s">
        <v>151</v>
      </c>
      <c r="C601" t="s">
        <v>232</v>
      </c>
      <c r="D601" t="s">
        <v>361</v>
      </c>
      <c r="E601" t="s">
        <v>44</v>
      </c>
      <c r="F601" t="s">
        <v>45</v>
      </c>
      <c r="G601" s="397" t="str">
        <f t="shared" ca="1" si="76"/>
        <v/>
      </c>
      <c r="H601" s="33" t="str">
        <f t="shared" ca="1" si="77"/>
        <v/>
      </c>
      <c r="I601" s="38"/>
      <c r="J601" s="39"/>
      <c r="K601" s="20" t="str">
        <f t="shared" si="78"/>
        <v>General ServiceProgram Start Year</v>
      </c>
      <c r="L601" s="20" t="str">
        <f t="shared" si="79"/>
        <v>Market PotentialWA</v>
      </c>
    </row>
    <row r="602" spans="1:12" x14ac:dyDescent="0.25">
      <c r="A602" s="2" t="str">
        <f t="shared" si="75"/>
        <v>WALarge General ServiceAncillary Third PartySummer DR Event Hours</v>
      </c>
      <c r="B602" t="s">
        <v>151</v>
      </c>
      <c r="C602" t="s">
        <v>233</v>
      </c>
      <c r="D602" t="s">
        <v>361</v>
      </c>
      <c r="E602" t="s">
        <v>24</v>
      </c>
      <c r="F602" t="s">
        <v>25</v>
      </c>
      <c r="G602" s="397">
        <f t="shared" ca="1" si="76"/>
        <v>30</v>
      </c>
      <c r="H602" s="33" t="str">
        <f t="shared" ca="1" si="77"/>
        <v>30 hours is based on program experience as gathered during 2015 study.  Pretty low on the spectrum for these programs, which can often have up to 60-100 hrs of event.</v>
      </c>
      <c r="I602" s="38"/>
      <c r="J602" s="39"/>
      <c r="K602" s="20" t="str">
        <f t="shared" si="78"/>
        <v>Large General ServiceSummer DR Event Hours</v>
      </c>
      <c r="L602" s="20" t="str">
        <f t="shared" si="79"/>
        <v>Market PotentialWA</v>
      </c>
    </row>
    <row r="603" spans="1:12" x14ac:dyDescent="0.25">
      <c r="A603" s="2" t="str">
        <f t="shared" si="75"/>
        <v>WALarge General ServiceAncillary Third PartyWinter DR Event Hours</v>
      </c>
      <c r="B603" t="s">
        <v>151</v>
      </c>
      <c r="C603" t="s">
        <v>233</v>
      </c>
      <c r="D603" t="s">
        <v>361</v>
      </c>
      <c r="E603" t="s">
        <v>26</v>
      </c>
      <c r="F603" t="s">
        <v>25</v>
      </c>
      <c r="G603" s="397">
        <f t="shared" ca="1" si="76"/>
        <v>30</v>
      </c>
      <c r="H603" s="33" t="str">
        <f t="shared" ca="1" si="77"/>
        <v>30 hours is based on program experience as gathered during 2015 study.  Pretty low on the spectrum for these programs, which can often have up to 60-100 hrs of event.</v>
      </c>
      <c r="I603" s="38"/>
      <c r="J603" s="39"/>
      <c r="K603" s="20" t="str">
        <f t="shared" si="78"/>
        <v>Large General ServiceWinter DR Event Hours</v>
      </c>
      <c r="L603" s="20" t="str">
        <f t="shared" si="79"/>
        <v>Market PotentialWA</v>
      </c>
    </row>
    <row r="604" spans="1:12" x14ac:dyDescent="0.25">
      <c r="A604" s="2" t="str">
        <f t="shared" si="75"/>
        <v>WALarge General ServiceAncillary Third PartyAnnual O&amp;M Cost</v>
      </c>
      <c r="B604" t="s">
        <v>151</v>
      </c>
      <c r="C604" t="s">
        <v>233</v>
      </c>
      <c r="D604" t="s">
        <v>361</v>
      </c>
      <c r="E604" t="s">
        <v>27</v>
      </c>
      <c r="F604" t="s">
        <v>5</v>
      </c>
      <c r="G604" s="32">
        <f t="shared" ca="1" si="76"/>
        <v>0</v>
      </c>
      <c r="H604" s="33" t="str">
        <f t="shared" ca="1" si="77"/>
        <v>included in 3rd Party Program Admin Cost</v>
      </c>
      <c r="I604" s="38"/>
      <c r="J604" s="39"/>
      <c r="K604" s="20" t="str">
        <f t="shared" si="78"/>
        <v>Large General ServiceAnnual O&amp;M Cost</v>
      </c>
      <c r="L604" s="20" t="str">
        <f t="shared" si="79"/>
        <v>Market PotentialWA</v>
      </c>
    </row>
    <row r="605" spans="1:12" x14ac:dyDescent="0.25">
      <c r="A605" s="2" t="str">
        <f t="shared" si="75"/>
        <v>WALarge General ServiceAncillary Third PartyAnnual O&amp;M Cost per MW</v>
      </c>
      <c r="B605" t="s">
        <v>151</v>
      </c>
      <c r="C605" t="s">
        <v>233</v>
      </c>
      <c r="D605" t="s">
        <v>361</v>
      </c>
      <c r="E605" t="s">
        <v>88</v>
      </c>
      <c r="F605" t="s">
        <v>94</v>
      </c>
      <c r="G605" s="32">
        <f t="shared" ca="1" si="76"/>
        <v>40000</v>
      </c>
      <c r="H605" s="33" t="str">
        <f t="shared" ca="1" si="77"/>
        <v>Half for Ancillary</v>
      </c>
      <c r="I605" s="38"/>
      <c r="J605" s="39"/>
      <c r="K605" s="20" t="str">
        <f t="shared" si="78"/>
        <v>Large General ServiceAnnual O&amp;M Cost per MW</v>
      </c>
      <c r="L605" s="20" t="str">
        <f t="shared" si="79"/>
        <v>Market PotentialWA</v>
      </c>
    </row>
    <row r="606" spans="1:12" x14ac:dyDescent="0.25">
      <c r="A606" s="2" t="str">
        <f t="shared" si="75"/>
        <v>WALarge General ServiceAncillary Third PartyAnnual Program Administration Cost</v>
      </c>
      <c r="B606" t="s">
        <v>151</v>
      </c>
      <c r="C606" t="s">
        <v>233</v>
      </c>
      <c r="D606" t="s">
        <v>361</v>
      </c>
      <c r="E606" t="s">
        <v>4</v>
      </c>
      <c r="F606" t="s">
        <v>28</v>
      </c>
      <c r="G606" s="32">
        <f t="shared" ca="1" si="76"/>
        <v>0</v>
      </c>
      <c r="H606" s="33">
        <f t="shared" ca="1" si="77"/>
        <v>0</v>
      </c>
      <c r="I606" s="38"/>
      <c r="J606" s="39"/>
      <c r="K606" s="20" t="str">
        <f t="shared" si="78"/>
        <v>Large General ServiceAnnual Program Administration Cost</v>
      </c>
      <c r="L606" s="20" t="str">
        <f t="shared" si="79"/>
        <v>Market PotentialWA</v>
      </c>
    </row>
    <row r="607" spans="1:12" x14ac:dyDescent="0.25">
      <c r="A607" s="2" t="str">
        <f t="shared" si="75"/>
        <v>WALarge General ServiceAncillary Third PartyCost of Equip + Install</v>
      </c>
      <c r="B607" t="s">
        <v>151</v>
      </c>
      <c r="C607" t="s">
        <v>233</v>
      </c>
      <c r="D607" t="s">
        <v>361</v>
      </c>
      <c r="E607" t="s">
        <v>29</v>
      </c>
      <c r="F607" t="s">
        <v>30</v>
      </c>
      <c r="G607" s="32">
        <f t="shared" ca="1" si="76"/>
        <v>0</v>
      </c>
      <c r="H607" s="33" t="str">
        <f t="shared" ca="1" si="77"/>
        <v>included in 3rd Party Program Admin Cost</v>
      </c>
      <c r="I607" s="38"/>
      <c r="J607" s="39"/>
      <c r="K607" s="20" t="str">
        <f t="shared" si="78"/>
        <v>Large General ServiceCost of Equip + Install</v>
      </c>
      <c r="L607" s="20" t="str">
        <f t="shared" si="79"/>
        <v>Market PotentialWA</v>
      </c>
    </row>
    <row r="608" spans="1:12" x14ac:dyDescent="0.25">
      <c r="A608" s="2" t="str">
        <f t="shared" si="75"/>
        <v>WALarge General ServiceAncillary Third PartyCost of Equip + Install (per kW basis)</v>
      </c>
      <c r="B608" t="s">
        <v>151</v>
      </c>
      <c r="C608" t="s">
        <v>233</v>
      </c>
      <c r="D608" t="s">
        <v>361</v>
      </c>
      <c r="E608" t="s">
        <v>90</v>
      </c>
      <c r="F608" t="s">
        <v>92</v>
      </c>
      <c r="G608" s="32">
        <f t="shared" ca="1" si="76"/>
        <v>0</v>
      </c>
      <c r="H608" s="33" t="str">
        <f t="shared" ca="1" si="77"/>
        <v>included in 3rd Party Program Admin Cost</v>
      </c>
      <c r="I608" s="38"/>
      <c r="J608" s="39"/>
      <c r="K608" s="20" t="str">
        <f t="shared" si="78"/>
        <v>Large General ServiceCost of Equip + Install (per kW basis)</v>
      </c>
      <c r="L608" s="20" t="str">
        <f t="shared" si="79"/>
        <v>Market PotentialWA</v>
      </c>
    </row>
    <row r="609" spans="1:12" x14ac:dyDescent="0.25">
      <c r="A609" s="2" t="str">
        <f t="shared" si="75"/>
        <v>WALarge General ServiceAncillary Third PartyDe-rate</v>
      </c>
      <c r="B609" t="s">
        <v>151</v>
      </c>
      <c r="C609" t="s">
        <v>233</v>
      </c>
      <c r="D609" t="s">
        <v>361</v>
      </c>
      <c r="E609" t="s">
        <v>31</v>
      </c>
      <c r="F609" t="s">
        <v>32</v>
      </c>
      <c r="G609" s="25">
        <f t="shared" ca="1" si="76"/>
        <v>1</v>
      </c>
      <c r="H609" s="33">
        <f t="shared" ca="1" si="77"/>
        <v>0</v>
      </c>
      <c r="I609" s="38"/>
      <c r="J609" s="39"/>
      <c r="K609" s="20" t="str">
        <f t="shared" si="78"/>
        <v>Large General ServiceDe-rate</v>
      </c>
      <c r="L609" s="20" t="str">
        <f t="shared" si="79"/>
        <v>Market PotentialWA</v>
      </c>
    </row>
    <row r="610" spans="1:12" x14ac:dyDescent="0.25">
      <c r="A610" s="2" t="str">
        <f t="shared" si="75"/>
        <v>WALarge General ServiceAncillary Third PartyNet to Gross Ratio (free ridership)</v>
      </c>
      <c r="B610" t="s">
        <v>151</v>
      </c>
      <c r="C610" t="s">
        <v>233</v>
      </c>
      <c r="D610" t="s">
        <v>361</v>
      </c>
      <c r="E610" t="s">
        <v>33</v>
      </c>
      <c r="F610" t="s">
        <v>34</v>
      </c>
      <c r="G610" s="25">
        <f t="shared" ca="1" si="76"/>
        <v>1</v>
      </c>
      <c r="H610" s="33">
        <f t="shared" ca="1" si="77"/>
        <v>0</v>
      </c>
      <c r="I610" s="38"/>
      <c r="J610" s="39"/>
      <c r="K610" s="20" t="str">
        <f t="shared" si="78"/>
        <v>Large General ServiceNet to Gross Ratio (free ridership)</v>
      </c>
      <c r="L610" s="20" t="str">
        <f t="shared" si="79"/>
        <v>Market PotentialWA</v>
      </c>
    </row>
    <row r="611" spans="1:12" x14ac:dyDescent="0.25">
      <c r="A611" s="2" t="str">
        <f t="shared" si="75"/>
        <v>WALarge General ServiceAncillary Third PartyPer Customer Annual Marketing/Recruitment Cost</v>
      </c>
      <c r="B611" t="s">
        <v>151</v>
      </c>
      <c r="C611" t="s">
        <v>233</v>
      </c>
      <c r="D611" t="s">
        <v>361</v>
      </c>
      <c r="E611" t="s">
        <v>35</v>
      </c>
      <c r="F611" t="s">
        <v>36</v>
      </c>
      <c r="G611" s="32">
        <f t="shared" ca="1" si="76"/>
        <v>0</v>
      </c>
      <c r="H611" s="33" t="str">
        <f t="shared" ca="1" si="77"/>
        <v>included in 3rd Party Program Admin Cost</v>
      </c>
      <c r="I611" s="38"/>
      <c r="J611" s="39"/>
      <c r="K611" s="20" t="str">
        <f t="shared" si="78"/>
        <v>Large General ServicePer Customer Annual Marketing/Recruitment Cost</v>
      </c>
      <c r="L611" s="20" t="str">
        <f t="shared" si="79"/>
        <v>Market PotentialWA</v>
      </c>
    </row>
    <row r="612" spans="1:12" x14ac:dyDescent="0.25">
      <c r="A612" s="2" t="str">
        <f t="shared" si="75"/>
        <v>WALarge General ServiceAncillary Third PartyPer Participant Annual Incentive</v>
      </c>
      <c r="B612" t="s">
        <v>151</v>
      </c>
      <c r="C612" t="s">
        <v>233</v>
      </c>
      <c r="D612" t="s">
        <v>361</v>
      </c>
      <c r="E612" t="s">
        <v>39</v>
      </c>
      <c r="F612" t="s">
        <v>5</v>
      </c>
      <c r="G612" s="32">
        <f t="shared" ca="1" si="76"/>
        <v>0</v>
      </c>
      <c r="H612" s="33">
        <f t="shared" ca="1" si="77"/>
        <v>0</v>
      </c>
      <c r="I612" s="38"/>
      <c r="J612" s="39"/>
      <c r="K612" s="20" t="str">
        <f t="shared" si="78"/>
        <v>Large General ServicePer Participant Annual Incentive</v>
      </c>
      <c r="L612" s="20" t="str">
        <f t="shared" si="79"/>
        <v>Market PotentialWA</v>
      </c>
    </row>
    <row r="613" spans="1:12" x14ac:dyDescent="0.25">
      <c r="A613" s="2" t="str">
        <f t="shared" si="75"/>
        <v>WALarge General ServiceAncillary Third PartyPer kW Annual Incentive</v>
      </c>
      <c r="B613" t="s">
        <v>151</v>
      </c>
      <c r="C613" t="s">
        <v>233</v>
      </c>
      <c r="D613" t="s">
        <v>361</v>
      </c>
      <c r="E613" t="s">
        <v>37</v>
      </c>
      <c r="F613" t="s">
        <v>93</v>
      </c>
      <c r="G613" s="32">
        <f t="shared" ca="1" si="76"/>
        <v>0</v>
      </c>
      <c r="H613" s="33" t="str">
        <f t="shared" ca="1" si="77"/>
        <v>included in 3rd Party Program Admin Cost.  Capacity reserve incentive pmt given to customers typically in range of $10 to $70 per kW-year</v>
      </c>
      <c r="I613" s="38"/>
      <c r="J613" s="39"/>
      <c r="K613" s="20" t="str">
        <f t="shared" si="78"/>
        <v>Large General ServicePer kW Annual Incentive</v>
      </c>
      <c r="L613" s="20" t="str">
        <f t="shared" si="79"/>
        <v>Market PotentialWA</v>
      </c>
    </row>
    <row r="614" spans="1:12" x14ac:dyDescent="0.25">
      <c r="A614" s="2" t="str">
        <f t="shared" si="75"/>
        <v>WALarge General ServiceAncillary Third PartyProgram Development Cost</v>
      </c>
      <c r="B614" t="s">
        <v>151</v>
      </c>
      <c r="C614" t="s">
        <v>233</v>
      </c>
      <c r="D614" t="s">
        <v>361</v>
      </c>
      <c r="E614" t="s">
        <v>40</v>
      </c>
      <c r="F614" t="s">
        <v>41</v>
      </c>
      <c r="G614" s="32">
        <f t="shared" ca="1" si="76"/>
        <v>0</v>
      </c>
      <c r="H614" s="33" t="str">
        <f t="shared" ca="1" si="77"/>
        <v>No startup costs; Would be included in 3rd Party Costs</v>
      </c>
      <c r="I614" s="38"/>
      <c r="J614" s="39"/>
      <c r="K614" s="20" t="str">
        <f t="shared" si="78"/>
        <v>Large General ServiceProgram Development Cost</v>
      </c>
      <c r="L614" s="20" t="str">
        <f t="shared" si="79"/>
        <v>Market PotentialWA</v>
      </c>
    </row>
    <row r="615" spans="1:12" x14ac:dyDescent="0.25">
      <c r="A615" s="2" t="str">
        <f t="shared" si="75"/>
        <v>WALarge General ServiceAncillary Third PartyProgram Life</v>
      </c>
      <c r="B615" t="s">
        <v>151</v>
      </c>
      <c r="C615" t="s">
        <v>233</v>
      </c>
      <c r="D615" t="s">
        <v>361</v>
      </c>
      <c r="E615" t="s">
        <v>42</v>
      </c>
      <c r="F615" t="s">
        <v>43</v>
      </c>
      <c r="G615" s="397">
        <f t="shared" ca="1" si="76"/>
        <v>3</v>
      </c>
      <c r="H615" s="33">
        <f t="shared" ca="1" si="77"/>
        <v>0</v>
      </c>
      <c r="I615" s="38"/>
      <c r="J615" s="39"/>
      <c r="K615" s="20" t="str">
        <f t="shared" si="78"/>
        <v>Large General ServiceProgram Life</v>
      </c>
      <c r="L615" s="20" t="str">
        <f t="shared" si="79"/>
        <v>Market PotentialWA</v>
      </c>
    </row>
    <row r="616" spans="1:12" x14ac:dyDescent="0.25">
      <c r="A616" s="2" t="str">
        <f t="shared" si="75"/>
        <v>WALarge General ServiceAncillary Third PartyProgram Start Year</v>
      </c>
      <c r="B616" t="s">
        <v>151</v>
      </c>
      <c r="C616" t="s">
        <v>233</v>
      </c>
      <c r="D616" t="s">
        <v>361</v>
      </c>
      <c r="E616" t="s">
        <v>44</v>
      </c>
      <c r="F616" t="s">
        <v>45</v>
      </c>
      <c r="G616" s="397">
        <f t="shared" ca="1" si="76"/>
        <v>2026</v>
      </c>
      <c r="H616" s="33">
        <f t="shared" ca="1" si="77"/>
        <v>0</v>
      </c>
      <c r="I616" s="38"/>
      <c r="J616" s="39"/>
      <c r="K616" s="20" t="str">
        <f t="shared" si="78"/>
        <v>Large General ServiceProgram Start Year</v>
      </c>
      <c r="L616" s="20" t="str">
        <f t="shared" si="79"/>
        <v>Market PotentialWA</v>
      </c>
    </row>
    <row r="617" spans="1:12" x14ac:dyDescent="0.25">
      <c r="A617" s="2" t="str">
        <f t="shared" si="75"/>
        <v>WAExtra Large General ServiceAncillary Third PartySummer DR Event Hours</v>
      </c>
      <c r="B617" t="s">
        <v>151</v>
      </c>
      <c r="C617" t="s">
        <v>234</v>
      </c>
      <c r="D617" t="s">
        <v>361</v>
      </c>
      <c r="E617" t="s">
        <v>24</v>
      </c>
      <c r="F617" t="s">
        <v>25</v>
      </c>
      <c r="G617" s="397">
        <f t="shared" ca="1" si="76"/>
        <v>30</v>
      </c>
      <c r="H617" s="33" t="str">
        <f t="shared" ca="1" si="77"/>
        <v>30 hours is based on program experience as gathered during 2015 study.  Pretty low on the spectrum for these programs, which can often have up to 60-100 hrs of event.</v>
      </c>
      <c r="I617" s="38"/>
      <c r="J617" s="39"/>
      <c r="K617" s="20" t="str">
        <f t="shared" si="78"/>
        <v>Extra Large General ServiceSummer DR Event Hours</v>
      </c>
      <c r="L617" s="20" t="str">
        <f t="shared" si="79"/>
        <v>Market PotentialWA</v>
      </c>
    </row>
    <row r="618" spans="1:12" x14ac:dyDescent="0.25">
      <c r="A618" s="2" t="str">
        <f t="shared" si="75"/>
        <v>WAExtra Large General ServiceAncillary Third PartyWinter DR Event Hours</v>
      </c>
      <c r="B618" t="s">
        <v>151</v>
      </c>
      <c r="C618" t="s">
        <v>234</v>
      </c>
      <c r="D618" t="s">
        <v>361</v>
      </c>
      <c r="E618" t="s">
        <v>26</v>
      </c>
      <c r="F618" t="s">
        <v>25</v>
      </c>
      <c r="G618" s="397">
        <f t="shared" ca="1" si="76"/>
        <v>30</v>
      </c>
      <c r="H618" s="33" t="str">
        <f t="shared" ca="1" si="77"/>
        <v>30 hours is based on program experience as gathered during 2015 study.  Pretty low on the spectrum for these programs, which can often have up to 60-100 hrs of event.</v>
      </c>
      <c r="I618" s="38"/>
      <c r="J618" s="39"/>
      <c r="K618" s="20" t="str">
        <f t="shared" si="78"/>
        <v>Extra Large General ServiceWinter DR Event Hours</v>
      </c>
      <c r="L618" s="20" t="str">
        <f t="shared" si="79"/>
        <v>Market PotentialWA</v>
      </c>
    </row>
    <row r="619" spans="1:12" x14ac:dyDescent="0.25">
      <c r="A619" s="2" t="str">
        <f t="shared" si="75"/>
        <v>WAExtra Large General ServiceAncillary Third PartyAnnual O&amp;M Cost</v>
      </c>
      <c r="B619" t="s">
        <v>151</v>
      </c>
      <c r="C619" t="s">
        <v>234</v>
      </c>
      <c r="D619" t="s">
        <v>361</v>
      </c>
      <c r="E619" t="s">
        <v>27</v>
      </c>
      <c r="F619" t="s">
        <v>5</v>
      </c>
      <c r="G619" s="32">
        <f t="shared" ca="1" si="76"/>
        <v>0</v>
      </c>
      <c r="H619" s="33" t="str">
        <f t="shared" ca="1" si="77"/>
        <v>included in 3rd Party Program Admin Cost</v>
      </c>
      <c r="I619" s="38"/>
      <c r="J619" s="39"/>
      <c r="K619" s="20" t="str">
        <f t="shared" si="78"/>
        <v>Extra Large General ServiceAnnual O&amp;M Cost</v>
      </c>
      <c r="L619" s="20" t="str">
        <f t="shared" si="79"/>
        <v>Market PotentialWA</v>
      </c>
    </row>
    <row r="620" spans="1:12" x14ac:dyDescent="0.25">
      <c r="A620" s="2" t="str">
        <f t="shared" si="75"/>
        <v>WAExtra Large General ServiceAncillary Third PartyAnnual O&amp;M Cost per MW</v>
      </c>
      <c r="B620" t="s">
        <v>151</v>
      </c>
      <c r="C620" t="s">
        <v>234</v>
      </c>
      <c r="D620" t="s">
        <v>361</v>
      </c>
      <c r="E620" t="s">
        <v>88</v>
      </c>
      <c r="F620" t="s">
        <v>94</v>
      </c>
      <c r="G620" s="32">
        <f t="shared" ca="1" si="76"/>
        <v>40000</v>
      </c>
      <c r="H620" s="33" t="str">
        <f t="shared" ca="1" si="77"/>
        <v>Half for Ancillary</v>
      </c>
      <c r="I620" s="38"/>
      <c r="J620" s="39"/>
      <c r="K620" s="20" t="str">
        <f t="shared" si="78"/>
        <v>Extra Large General ServiceAnnual O&amp;M Cost per MW</v>
      </c>
      <c r="L620" s="20" t="str">
        <f t="shared" si="79"/>
        <v>Market PotentialWA</v>
      </c>
    </row>
    <row r="621" spans="1:12" x14ac:dyDescent="0.25">
      <c r="A621" s="2" t="str">
        <f t="shared" si="75"/>
        <v>WAExtra Large General ServiceAncillary Third PartyAnnual Program Administration Cost</v>
      </c>
      <c r="B621" t="s">
        <v>151</v>
      </c>
      <c r="C621" t="s">
        <v>234</v>
      </c>
      <c r="D621" t="s">
        <v>361</v>
      </c>
      <c r="E621" t="s">
        <v>4</v>
      </c>
      <c r="F621" t="s">
        <v>28</v>
      </c>
      <c r="G621" s="32">
        <f t="shared" ca="1" si="76"/>
        <v>0</v>
      </c>
      <c r="H621" s="33">
        <f t="shared" ca="1" si="77"/>
        <v>0</v>
      </c>
      <c r="I621" s="38"/>
      <c r="J621" s="39"/>
      <c r="K621" s="20" t="str">
        <f t="shared" si="78"/>
        <v>Extra Large General ServiceAnnual Program Administration Cost</v>
      </c>
      <c r="L621" s="20" t="str">
        <f t="shared" si="79"/>
        <v>Market PotentialWA</v>
      </c>
    </row>
    <row r="622" spans="1:12" x14ac:dyDescent="0.25">
      <c r="A622" s="2" t="str">
        <f t="shared" si="75"/>
        <v>WAExtra Large General ServiceAncillary Third PartyCost of Equip + Install</v>
      </c>
      <c r="B622" t="s">
        <v>151</v>
      </c>
      <c r="C622" t="s">
        <v>234</v>
      </c>
      <c r="D622" t="s">
        <v>361</v>
      </c>
      <c r="E622" t="s">
        <v>29</v>
      </c>
      <c r="F622" t="s">
        <v>30</v>
      </c>
      <c r="G622" s="32">
        <f t="shared" ca="1" si="76"/>
        <v>0</v>
      </c>
      <c r="H622" s="33" t="str">
        <f t="shared" ca="1" si="77"/>
        <v>included in 3rd Party Program Admin Cost</v>
      </c>
      <c r="I622" s="38"/>
      <c r="J622" s="39"/>
      <c r="K622" s="20" t="str">
        <f t="shared" si="78"/>
        <v>Extra Large General ServiceCost of Equip + Install</v>
      </c>
      <c r="L622" s="20" t="str">
        <f t="shared" si="79"/>
        <v>Market PotentialWA</v>
      </c>
    </row>
    <row r="623" spans="1:12" x14ac:dyDescent="0.25">
      <c r="A623" s="2" t="str">
        <f t="shared" si="75"/>
        <v>WAExtra Large General ServiceAncillary Third PartyCost of Equip + Install (per kW basis)</v>
      </c>
      <c r="B623" t="s">
        <v>151</v>
      </c>
      <c r="C623" t="s">
        <v>234</v>
      </c>
      <c r="D623" t="s">
        <v>361</v>
      </c>
      <c r="E623" t="s">
        <v>90</v>
      </c>
      <c r="F623" t="s">
        <v>92</v>
      </c>
      <c r="G623" s="32">
        <f t="shared" ca="1" si="76"/>
        <v>0</v>
      </c>
      <c r="H623" s="33" t="str">
        <f t="shared" ca="1" si="77"/>
        <v>included in 3rd Party Program Admin Cost</v>
      </c>
      <c r="I623" s="38"/>
      <c r="J623" s="39"/>
      <c r="K623" s="20" t="str">
        <f t="shared" si="78"/>
        <v>Extra Large General ServiceCost of Equip + Install (per kW basis)</v>
      </c>
      <c r="L623" s="20" t="str">
        <f t="shared" si="79"/>
        <v>Market PotentialWA</v>
      </c>
    </row>
    <row r="624" spans="1:12" x14ac:dyDescent="0.25">
      <c r="A624" s="2" t="str">
        <f t="shared" si="75"/>
        <v>WAExtra Large General ServiceAncillary Third PartyDe-rate</v>
      </c>
      <c r="B624" t="s">
        <v>151</v>
      </c>
      <c r="C624" t="s">
        <v>234</v>
      </c>
      <c r="D624" t="s">
        <v>361</v>
      </c>
      <c r="E624" t="s">
        <v>31</v>
      </c>
      <c r="F624" t="s">
        <v>32</v>
      </c>
      <c r="G624" s="25">
        <f t="shared" ca="1" si="76"/>
        <v>1</v>
      </c>
      <c r="H624" s="33">
        <f t="shared" ca="1" si="77"/>
        <v>0</v>
      </c>
      <c r="I624" s="38"/>
      <c r="J624" s="39"/>
      <c r="K624" s="20" t="str">
        <f t="shared" si="78"/>
        <v>Extra Large General ServiceDe-rate</v>
      </c>
      <c r="L624" s="20" t="str">
        <f t="shared" si="79"/>
        <v>Market PotentialWA</v>
      </c>
    </row>
    <row r="625" spans="1:12" x14ac:dyDescent="0.25">
      <c r="A625" s="2" t="str">
        <f t="shared" si="75"/>
        <v>WAExtra Large General ServiceAncillary Third PartyNet to Gross Ratio (free ridership)</v>
      </c>
      <c r="B625" t="s">
        <v>151</v>
      </c>
      <c r="C625" t="s">
        <v>234</v>
      </c>
      <c r="D625" t="s">
        <v>361</v>
      </c>
      <c r="E625" t="s">
        <v>33</v>
      </c>
      <c r="F625" t="s">
        <v>34</v>
      </c>
      <c r="G625" s="25">
        <f t="shared" ca="1" si="76"/>
        <v>1</v>
      </c>
      <c r="H625" s="33">
        <f t="shared" ca="1" si="77"/>
        <v>0</v>
      </c>
      <c r="I625" s="38"/>
      <c r="J625" s="39"/>
      <c r="K625" s="20" t="str">
        <f t="shared" si="78"/>
        <v>Extra Large General ServiceNet to Gross Ratio (free ridership)</v>
      </c>
      <c r="L625" s="20" t="str">
        <f t="shared" si="79"/>
        <v>Market PotentialWA</v>
      </c>
    </row>
    <row r="626" spans="1:12" x14ac:dyDescent="0.25">
      <c r="A626" s="2" t="str">
        <f t="shared" si="75"/>
        <v>WAExtra Large General ServiceAncillary Third PartyPer Customer Annual Marketing/Recruitment Cost</v>
      </c>
      <c r="B626" t="s">
        <v>151</v>
      </c>
      <c r="C626" t="s">
        <v>234</v>
      </c>
      <c r="D626" t="s">
        <v>361</v>
      </c>
      <c r="E626" t="s">
        <v>35</v>
      </c>
      <c r="F626" t="s">
        <v>36</v>
      </c>
      <c r="G626" s="32">
        <f t="shared" ca="1" si="76"/>
        <v>0</v>
      </c>
      <c r="H626" s="33" t="str">
        <f t="shared" ca="1" si="77"/>
        <v>included in 3rd Party Program Admin Cost</v>
      </c>
      <c r="I626" s="38"/>
      <c r="J626" s="39"/>
      <c r="K626" s="20" t="str">
        <f t="shared" si="78"/>
        <v>Extra Large General ServicePer Customer Annual Marketing/Recruitment Cost</v>
      </c>
      <c r="L626" s="20" t="str">
        <f t="shared" si="79"/>
        <v>Market PotentialWA</v>
      </c>
    </row>
    <row r="627" spans="1:12" x14ac:dyDescent="0.25">
      <c r="A627" s="2" t="str">
        <f t="shared" si="75"/>
        <v>WAExtra Large General ServiceAncillary Third PartyPer Participant Annual Incentive</v>
      </c>
      <c r="B627" t="s">
        <v>151</v>
      </c>
      <c r="C627" t="s">
        <v>234</v>
      </c>
      <c r="D627" t="s">
        <v>361</v>
      </c>
      <c r="E627" t="s">
        <v>39</v>
      </c>
      <c r="F627" t="s">
        <v>5</v>
      </c>
      <c r="G627" s="32">
        <f t="shared" ca="1" si="76"/>
        <v>0</v>
      </c>
      <c r="H627" s="33">
        <f t="shared" ca="1" si="77"/>
        <v>0</v>
      </c>
      <c r="I627" s="38"/>
      <c r="J627" s="39"/>
      <c r="K627" s="20" t="str">
        <f t="shared" si="78"/>
        <v>Extra Large General ServicePer Participant Annual Incentive</v>
      </c>
      <c r="L627" s="20" t="str">
        <f t="shared" si="79"/>
        <v>Market PotentialWA</v>
      </c>
    </row>
    <row r="628" spans="1:12" x14ac:dyDescent="0.25">
      <c r="A628" s="2" t="str">
        <f t="shared" si="75"/>
        <v>WAExtra Large General ServiceAncillary Third PartyPer kW Annual Incentive</v>
      </c>
      <c r="B628" t="s">
        <v>151</v>
      </c>
      <c r="C628" t="s">
        <v>234</v>
      </c>
      <c r="D628" t="s">
        <v>361</v>
      </c>
      <c r="E628" t="s">
        <v>37</v>
      </c>
      <c r="F628" t="s">
        <v>93</v>
      </c>
      <c r="G628" s="32">
        <f t="shared" ca="1" si="76"/>
        <v>0</v>
      </c>
      <c r="H628" s="33" t="str">
        <f t="shared" ca="1" si="77"/>
        <v>included in 3rd Party Program Admin Cost.  Capacity reserve incentive pmt given to customers typically in range of $10 to $70 per kW-year</v>
      </c>
      <c r="I628" s="38"/>
      <c r="J628" s="39"/>
      <c r="K628" s="20" t="str">
        <f t="shared" si="78"/>
        <v>Extra Large General ServicePer kW Annual Incentive</v>
      </c>
      <c r="L628" s="20" t="str">
        <f t="shared" si="79"/>
        <v>Market PotentialWA</v>
      </c>
    </row>
    <row r="629" spans="1:12" x14ac:dyDescent="0.25">
      <c r="A629" s="2" t="str">
        <f t="shared" si="75"/>
        <v>WAExtra Large General ServiceAncillary Third PartyProgram Development Cost</v>
      </c>
      <c r="B629" t="s">
        <v>151</v>
      </c>
      <c r="C629" t="s">
        <v>234</v>
      </c>
      <c r="D629" t="s">
        <v>361</v>
      </c>
      <c r="E629" t="s">
        <v>40</v>
      </c>
      <c r="F629" t="s">
        <v>41</v>
      </c>
      <c r="G629" s="32">
        <f t="shared" ca="1" si="76"/>
        <v>0</v>
      </c>
      <c r="H629" s="33" t="str">
        <f t="shared" ca="1" si="77"/>
        <v>No startup costs; Would be included in 3rd Party Costs</v>
      </c>
      <c r="I629" s="38"/>
      <c r="J629" s="39"/>
      <c r="K629" s="20" t="str">
        <f t="shared" si="78"/>
        <v>Extra Large General ServiceProgram Development Cost</v>
      </c>
      <c r="L629" s="20" t="str">
        <f t="shared" si="79"/>
        <v>Market PotentialWA</v>
      </c>
    </row>
    <row r="630" spans="1:12" x14ac:dyDescent="0.25">
      <c r="A630" s="2" t="str">
        <f t="shared" si="75"/>
        <v>WAExtra Large General ServiceAncillary Third PartyProgram Life</v>
      </c>
      <c r="B630" t="s">
        <v>151</v>
      </c>
      <c r="C630" t="s">
        <v>234</v>
      </c>
      <c r="D630" t="s">
        <v>361</v>
      </c>
      <c r="E630" t="s">
        <v>42</v>
      </c>
      <c r="F630" t="s">
        <v>43</v>
      </c>
      <c r="G630" s="397">
        <f t="shared" ca="1" si="76"/>
        <v>3</v>
      </c>
      <c r="H630" s="33">
        <f t="shared" ca="1" si="77"/>
        <v>0</v>
      </c>
      <c r="I630" s="38"/>
      <c r="J630" s="39"/>
      <c r="K630" s="20" t="str">
        <f t="shared" si="78"/>
        <v>Extra Large General ServiceProgram Life</v>
      </c>
      <c r="L630" s="20" t="str">
        <f t="shared" si="79"/>
        <v>Market PotentialWA</v>
      </c>
    </row>
    <row r="631" spans="1:12" x14ac:dyDescent="0.25">
      <c r="A631" s="2" t="str">
        <f t="shared" si="75"/>
        <v>WAExtra Large General ServiceAncillary Third PartyProgram Start Year</v>
      </c>
      <c r="B631" t="s">
        <v>151</v>
      </c>
      <c r="C631" t="s">
        <v>234</v>
      </c>
      <c r="D631" t="s">
        <v>361</v>
      </c>
      <c r="E631" t="s">
        <v>44</v>
      </c>
      <c r="F631" t="s">
        <v>45</v>
      </c>
      <c r="G631" s="397">
        <f t="shared" ca="1" si="76"/>
        <v>2026</v>
      </c>
      <c r="H631" s="33">
        <f t="shared" ca="1" si="77"/>
        <v>0</v>
      </c>
      <c r="I631" s="38"/>
      <c r="J631" s="39"/>
      <c r="K631" s="20" t="str">
        <f t="shared" si="78"/>
        <v>Extra Large General ServiceProgram Start Year</v>
      </c>
      <c r="L631" s="20" t="str">
        <f t="shared" si="79"/>
        <v>Market PotentialWA</v>
      </c>
    </row>
    <row r="632" spans="1:12" x14ac:dyDescent="0.25">
      <c r="A632" s="2" t="str">
        <f t="shared" si="75"/>
        <v>WAGeneral ServiceThermal Energy StorageSummer DR Event Hours</v>
      </c>
      <c r="B632" t="s">
        <v>151</v>
      </c>
      <c r="C632" t="s">
        <v>232</v>
      </c>
      <c r="D632" t="s">
        <v>98</v>
      </c>
      <c r="E632" t="s">
        <v>24</v>
      </c>
      <c r="F632" t="s">
        <v>25</v>
      </c>
      <c r="G632" s="397">
        <f t="shared" ca="1" si="76"/>
        <v>36</v>
      </c>
      <c r="H632" s="33" t="str">
        <f t="shared" ca="1" si="77"/>
        <v>Same as TOU, six hours on peak period each summer</v>
      </c>
      <c r="I632" s="38"/>
      <c r="J632" s="39"/>
      <c r="K632" s="20" t="str">
        <f t="shared" si="78"/>
        <v>General ServiceSummer DR Event Hours</v>
      </c>
      <c r="L632" s="20" t="str">
        <f t="shared" si="79"/>
        <v>Market PotentialWA</v>
      </c>
    </row>
    <row r="633" spans="1:12" x14ac:dyDescent="0.25">
      <c r="A633" s="2" t="str">
        <f t="shared" si="75"/>
        <v>WAGeneral ServiceThermal Energy StorageWinter DR Event Hours</v>
      </c>
      <c r="B633" t="s">
        <v>151</v>
      </c>
      <c r="C633" t="s">
        <v>232</v>
      </c>
      <c r="D633" t="s">
        <v>98</v>
      </c>
      <c r="E633" t="s">
        <v>26</v>
      </c>
      <c r="F633" t="s">
        <v>25</v>
      </c>
      <c r="G633" s="397">
        <f t="shared" ca="1" si="76"/>
        <v>0</v>
      </c>
      <c r="H633" s="33">
        <f t="shared" ca="1" si="77"/>
        <v>0</v>
      </c>
      <c r="I633" s="38"/>
      <c r="J633" s="39"/>
      <c r="K633" s="20" t="str">
        <f t="shared" si="78"/>
        <v>General ServiceWinter DR Event Hours</v>
      </c>
      <c r="L633" s="20" t="str">
        <f t="shared" si="79"/>
        <v>Market PotentialWA</v>
      </c>
    </row>
    <row r="634" spans="1:12" x14ac:dyDescent="0.25">
      <c r="A634" s="2" t="str">
        <f t="shared" si="75"/>
        <v>WAGeneral ServiceThermal Energy StorageAnnual O&amp;M Cost</v>
      </c>
      <c r="B634" t="s">
        <v>151</v>
      </c>
      <c r="C634" t="s">
        <v>232</v>
      </c>
      <c r="D634" t="s">
        <v>98</v>
      </c>
      <c r="E634" t="s">
        <v>27</v>
      </c>
      <c r="F634" t="s">
        <v>5</v>
      </c>
      <c r="G634" s="32">
        <f t="shared" ca="1" si="76"/>
        <v>84</v>
      </c>
      <c r="H634" s="33" t="str">
        <f t="shared" ca="1" si="77"/>
        <v>Assumption of 5% equipment costs</v>
      </c>
      <c r="I634" s="38"/>
      <c r="J634" s="39"/>
      <c r="K634" s="20" t="str">
        <f t="shared" si="78"/>
        <v>General ServiceAnnual O&amp;M Cost</v>
      </c>
      <c r="L634" s="20" t="str">
        <f t="shared" si="79"/>
        <v>Market PotentialWA</v>
      </c>
    </row>
    <row r="635" spans="1:12" x14ac:dyDescent="0.25">
      <c r="A635" s="2" t="str">
        <f t="shared" si="75"/>
        <v>WAGeneral ServiceThermal Energy StorageAnnual O&amp;M Cost per MW</v>
      </c>
      <c r="B635" t="s">
        <v>151</v>
      </c>
      <c r="C635" t="s">
        <v>232</v>
      </c>
      <c r="D635" t="s">
        <v>98</v>
      </c>
      <c r="E635" t="s">
        <v>88</v>
      </c>
      <c r="F635" t="s">
        <v>94</v>
      </c>
      <c r="G635" s="32">
        <f t="shared" ca="1" si="76"/>
        <v>0</v>
      </c>
      <c r="H635" s="33">
        <f t="shared" ca="1" si="77"/>
        <v>0</v>
      </c>
      <c r="I635" s="38"/>
      <c r="J635" s="39"/>
      <c r="K635" s="20" t="str">
        <f t="shared" si="78"/>
        <v>General ServiceAnnual O&amp;M Cost per MW</v>
      </c>
      <c r="L635" s="20" t="str">
        <f t="shared" si="79"/>
        <v>Market PotentialWA</v>
      </c>
    </row>
    <row r="636" spans="1:12" x14ac:dyDescent="0.25">
      <c r="A636" s="2" t="str">
        <f t="shared" si="75"/>
        <v>WAGeneral ServiceThermal Energy StorageAnnual Program Administration Cost</v>
      </c>
      <c r="B636" t="s">
        <v>151</v>
      </c>
      <c r="C636" t="s">
        <v>232</v>
      </c>
      <c r="D636" t="s">
        <v>98</v>
      </c>
      <c r="E636" t="s">
        <v>4</v>
      </c>
      <c r="F636" t="s">
        <v>28</v>
      </c>
      <c r="G636" s="32">
        <f t="shared" ca="1" si="76"/>
        <v>19269.423411509088</v>
      </c>
      <c r="H636" s="33" t="str">
        <f t="shared" ca="1" si="77"/>
        <v>Share of Cost as noted in table at right</v>
      </c>
      <c r="I636" s="38"/>
      <c r="J636" s="39"/>
      <c r="K636" s="20" t="str">
        <f t="shared" si="78"/>
        <v>General ServiceAnnual Program Administration Cost</v>
      </c>
      <c r="L636" s="20" t="str">
        <f t="shared" si="79"/>
        <v>Market PotentialWA</v>
      </c>
    </row>
    <row r="637" spans="1:12" x14ac:dyDescent="0.25">
      <c r="A637" s="2" t="str">
        <f t="shared" si="75"/>
        <v>WAGeneral ServiceThermal Energy StorageCost of Equip + Install</v>
      </c>
      <c r="B637" t="s">
        <v>151</v>
      </c>
      <c r="C637" t="s">
        <v>232</v>
      </c>
      <c r="D637" t="s">
        <v>98</v>
      </c>
      <c r="E637" t="s">
        <v>29</v>
      </c>
      <c r="F637" t="s">
        <v>30</v>
      </c>
      <c r="G637" s="32">
        <f t="shared" ca="1" si="76"/>
        <v>0</v>
      </c>
      <c r="H637" s="33">
        <f t="shared" ca="1" si="77"/>
        <v>0</v>
      </c>
      <c r="I637" s="38"/>
      <c r="J637" s="39"/>
      <c r="K637" s="20" t="str">
        <f t="shared" si="78"/>
        <v>General ServiceCost of Equip + Install</v>
      </c>
      <c r="L637" s="20" t="str">
        <f t="shared" si="79"/>
        <v>Market PotentialWA</v>
      </c>
    </row>
    <row r="638" spans="1:12" x14ac:dyDescent="0.25">
      <c r="A638" s="2" t="str">
        <f t="shared" si="75"/>
        <v>WAGeneral ServiceThermal Energy StorageCost of Equip + Install (per kW basis)</v>
      </c>
      <c r="B638" t="s">
        <v>151</v>
      </c>
      <c r="C638" t="s">
        <v>232</v>
      </c>
      <c r="D638" t="s">
        <v>98</v>
      </c>
      <c r="E638" t="s">
        <v>90</v>
      </c>
      <c r="F638" t="s">
        <v>92</v>
      </c>
      <c r="G638" s="32">
        <f t="shared" ca="1" si="76"/>
        <v>1680</v>
      </c>
      <c r="H638" s="33" t="str">
        <f t="shared" ca="1" si="77"/>
        <v>Utility Dive Article, Ice Energy Implementer cost</v>
      </c>
      <c r="I638" s="38"/>
      <c r="J638" s="39"/>
      <c r="K638" s="20" t="str">
        <f t="shared" si="78"/>
        <v>General ServiceCost of Equip + Install (per kW basis)</v>
      </c>
      <c r="L638" s="20" t="str">
        <f t="shared" si="79"/>
        <v>Market PotentialWA</v>
      </c>
    </row>
    <row r="639" spans="1:12" x14ac:dyDescent="0.25">
      <c r="A639" s="2" t="str">
        <f t="shared" si="75"/>
        <v>WAGeneral ServiceThermal Energy StorageDe-rate</v>
      </c>
      <c r="B639" t="s">
        <v>151</v>
      </c>
      <c r="C639" t="s">
        <v>232</v>
      </c>
      <c r="D639" t="s">
        <v>98</v>
      </c>
      <c r="E639" t="s">
        <v>31</v>
      </c>
      <c r="F639" t="s">
        <v>32</v>
      </c>
      <c r="G639" s="25">
        <f t="shared" ca="1" si="76"/>
        <v>1</v>
      </c>
      <c r="H639" s="33">
        <f t="shared" ca="1" si="77"/>
        <v>0</v>
      </c>
      <c r="I639" s="38"/>
      <c r="J639" s="39"/>
      <c r="K639" s="20" t="str">
        <f t="shared" si="78"/>
        <v>General ServiceDe-rate</v>
      </c>
      <c r="L639" s="20" t="str">
        <f t="shared" si="79"/>
        <v>Market PotentialWA</v>
      </c>
    </row>
    <row r="640" spans="1:12" x14ac:dyDescent="0.25">
      <c r="A640" s="2" t="str">
        <f t="shared" si="75"/>
        <v>WAGeneral ServiceThermal Energy StorageNet to Gross Ratio (free ridership)</v>
      </c>
      <c r="B640" t="s">
        <v>151</v>
      </c>
      <c r="C640" t="s">
        <v>232</v>
      </c>
      <c r="D640" t="s">
        <v>98</v>
      </c>
      <c r="E640" t="s">
        <v>33</v>
      </c>
      <c r="F640" t="s">
        <v>34</v>
      </c>
      <c r="G640" s="25">
        <f t="shared" ca="1" si="76"/>
        <v>1</v>
      </c>
      <c r="H640" s="33">
        <f t="shared" ca="1" si="77"/>
        <v>0</v>
      </c>
      <c r="I640" s="38"/>
      <c r="J640" s="39"/>
      <c r="K640" s="20" t="str">
        <f t="shared" si="78"/>
        <v>General ServiceNet to Gross Ratio (free ridership)</v>
      </c>
      <c r="L640" s="20" t="str">
        <f t="shared" si="79"/>
        <v>Market PotentialWA</v>
      </c>
    </row>
    <row r="641" spans="1:12" x14ac:dyDescent="0.25">
      <c r="A641" s="2" t="str">
        <f t="shared" si="75"/>
        <v>WAGeneral ServiceThermal Energy StoragePer Customer Annual Marketing/Recruitment Cost</v>
      </c>
      <c r="B641" t="s">
        <v>151</v>
      </c>
      <c r="C641" t="s">
        <v>232</v>
      </c>
      <c r="D641" t="s">
        <v>98</v>
      </c>
      <c r="E641" t="s">
        <v>35</v>
      </c>
      <c r="F641" t="s">
        <v>36</v>
      </c>
      <c r="G641" s="32">
        <f t="shared" ca="1" si="76"/>
        <v>100</v>
      </c>
      <c r="H641" s="33" t="str">
        <f t="shared" ca="1" si="77"/>
        <v>Assumption $100 for RAP C&amp;I, MAP = RAPx1.2</v>
      </c>
      <c r="I641" s="38"/>
      <c r="J641" s="39"/>
      <c r="K641" s="20" t="str">
        <f t="shared" si="78"/>
        <v>General ServicePer Customer Annual Marketing/Recruitment Cost</v>
      </c>
      <c r="L641" s="20" t="str">
        <f t="shared" si="79"/>
        <v>Market PotentialWA</v>
      </c>
    </row>
    <row r="642" spans="1:12" x14ac:dyDescent="0.25">
      <c r="A642" s="2" t="str">
        <f t="shared" si="75"/>
        <v>WAGeneral ServiceThermal Energy StoragePer Participant Annual Incentive</v>
      </c>
      <c r="B642" t="s">
        <v>151</v>
      </c>
      <c r="C642" t="s">
        <v>232</v>
      </c>
      <c r="D642" t="s">
        <v>98</v>
      </c>
      <c r="E642" t="s">
        <v>39</v>
      </c>
      <c r="F642" t="s">
        <v>5</v>
      </c>
      <c r="G642" s="32">
        <f t="shared" ca="1" si="76"/>
        <v>0</v>
      </c>
      <c r="H642" s="33" t="str">
        <f t="shared" ca="1" si="77"/>
        <v>No incentive. Program purchases &amp; installs unit.</v>
      </c>
      <c r="I642" s="38"/>
      <c r="J642" s="39"/>
      <c r="K642" s="20" t="str">
        <f t="shared" si="78"/>
        <v>General ServicePer Participant Annual Incentive</v>
      </c>
      <c r="L642" s="20" t="str">
        <f t="shared" si="79"/>
        <v>Market PotentialWA</v>
      </c>
    </row>
    <row r="643" spans="1:12" x14ac:dyDescent="0.25">
      <c r="A643" s="2" t="str">
        <f t="shared" ref="A643:A706" si="80">B643&amp;C643&amp;D643&amp;E643</f>
        <v>WAGeneral ServiceThermal Energy StoragePer kW Annual Incentive</v>
      </c>
      <c r="B643" t="s">
        <v>151</v>
      </c>
      <c r="C643" t="s">
        <v>232</v>
      </c>
      <c r="D643" t="s">
        <v>98</v>
      </c>
      <c r="E643" t="s">
        <v>37</v>
      </c>
      <c r="F643" t="s">
        <v>93</v>
      </c>
      <c r="G643" s="32">
        <f t="shared" ca="1" si="76"/>
        <v>0</v>
      </c>
      <c r="H643" s="33">
        <f t="shared" ca="1" si="77"/>
        <v>0</v>
      </c>
      <c r="I643" s="38"/>
      <c r="J643" s="39"/>
      <c r="K643" s="20" t="str">
        <f t="shared" si="78"/>
        <v>General ServicePer kW Annual Incentive</v>
      </c>
      <c r="L643" s="20" t="str">
        <f t="shared" si="79"/>
        <v>Market PotentialWA</v>
      </c>
    </row>
    <row r="644" spans="1:12" x14ac:dyDescent="0.25">
      <c r="A644" s="2" t="str">
        <f t="shared" si="80"/>
        <v>WAGeneral ServiceThermal Energy StorageProgram Development Cost</v>
      </c>
      <c r="B644" t="s">
        <v>151</v>
      </c>
      <c r="C644" t="s">
        <v>232</v>
      </c>
      <c r="D644" t="s">
        <v>98</v>
      </c>
      <c r="E644" t="s">
        <v>40</v>
      </c>
      <c r="F644" t="s">
        <v>41</v>
      </c>
      <c r="G644" s="32">
        <f t="shared" ca="1" si="76"/>
        <v>24086.779264386358</v>
      </c>
      <c r="H644" s="33" t="str">
        <f t="shared" ca="1" si="77"/>
        <v>Share of Cost as noted in table at right</v>
      </c>
      <c r="I644" s="38"/>
      <c r="J644" s="39"/>
      <c r="K644" s="20" t="str">
        <f t="shared" si="78"/>
        <v>General ServiceProgram Development Cost</v>
      </c>
      <c r="L644" s="20" t="str">
        <f t="shared" si="79"/>
        <v>Market PotentialWA</v>
      </c>
    </row>
    <row r="645" spans="1:12" x14ac:dyDescent="0.25">
      <c r="A645" s="2" t="str">
        <f t="shared" si="80"/>
        <v>WAGeneral ServiceThermal Energy StorageProgram Life</v>
      </c>
      <c r="B645" t="s">
        <v>151</v>
      </c>
      <c r="C645" t="s">
        <v>232</v>
      </c>
      <c r="D645" t="s">
        <v>98</v>
      </c>
      <c r="E645" t="s">
        <v>42</v>
      </c>
      <c r="F645" t="s">
        <v>43</v>
      </c>
      <c r="G645" s="397">
        <f t="shared" ca="1" si="76"/>
        <v>20</v>
      </c>
      <c r="H645" s="33">
        <f t="shared" ca="1" si="77"/>
        <v>0</v>
      </c>
      <c r="I645" s="38"/>
      <c r="J645" s="39"/>
      <c r="K645" s="20" t="str">
        <f t="shared" si="78"/>
        <v>General ServiceProgram Life</v>
      </c>
      <c r="L645" s="20" t="str">
        <f t="shared" si="79"/>
        <v>Market PotentialWA</v>
      </c>
    </row>
    <row r="646" spans="1:12" x14ac:dyDescent="0.25">
      <c r="A646" s="2" t="str">
        <f t="shared" si="80"/>
        <v>WAGeneral ServiceThermal Energy StorageProgram Start Year</v>
      </c>
      <c r="B646" t="s">
        <v>151</v>
      </c>
      <c r="C646" t="s">
        <v>232</v>
      </c>
      <c r="D646" t="s">
        <v>98</v>
      </c>
      <c r="E646" t="s">
        <v>44</v>
      </c>
      <c r="F646" t="s">
        <v>45</v>
      </c>
      <c r="G646" s="397">
        <f t="shared" ca="1" si="76"/>
        <v>2026</v>
      </c>
      <c r="H646" s="33">
        <f t="shared" ca="1" si="77"/>
        <v>0</v>
      </c>
      <c r="I646" s="38"/>
      <c r="J646" s="39"/>
      <c r="K646" s="20" t="str">
        <f t="shared" si="78"/>
        <v>General ServiceProgram Start Year</v>
      </c>
      <c r="L646" s="20" t="str">
        <f t="shared" si="79"/>
        <v>Market PotentialWA</v>
      </c>
    </row>
    <row r="647" spans="1:12" x14ac:dyDescent="0.25">
      <c r="A647" s="2" t="str">
        <f t="shared" si="80"/>
        <v>WALarge General ServiceThermal Energy StorageSummer DR Event Hours</v>
      </c>
      <c r="B647" t="s">
        <v>151</v>
      </c>
      <c r="C647" t="s">
        <v>233</v>
      </c>
      <c r="D647" t="s">
        <v>98</v>
      </c>
      <c r="E647" t="s">
        <v>24</v>
      </c>
      <c r="F647" t="s">
        <v>25</v>
      </c>
      <c r="G647" s="397">
        <f t="shared" ca="1" si="76"/>
        <v>36</v>
      </c>
      <c r="H647" s="33" t="str">
        <f t="shared" ca="1" si="77"/>
        <v>Same as TOU, six hours on peak period each summer</v>
      </c>
      <c r="I647" s="38"/>
      <c r="J647" s="39"/>
      <c r="K647" s="20" t="str">
        <f t="shared" si="78"/>
        <v>Large General ServiceSummer DR Event Hours</v>
      </c>
      <c r="L647" s="20" t="str">
        <f t="shared" si="79"/>
        <v>Market PotentialWA</v>
      </c>
    </row>
    <row r="648" spans="1:12" x14ac:dyDescent="0.25">
      <c r="A648" s="2" t="str">
        <f t="shared" si="80"/>
        <v>WALarge General ServiceThermal Energy StorageWinter DR Event Hours</v>
      </c>
      <c r="B648" t="s">
        <v>151</v>
      </c>
      <c r="C648" t="s">
        <v>233</v>
      </c>
      <c r="D648" t="s">
        <v>98</v>
      </c>
      <c r="E648" t="s">
        <v>26</v>
      </c>
      <c r="F648" t="s">
        <v>25</v>
      </c>
      <c r="G648" s="397">
        <f t="shared" ca="1" si="76"/>
        <v>0</v>
      </c>
      <c r="H648" s="33">
        <f t="shared" ca="1" si="77"/>
        <v>0</v>
      </c>
      <c r="I648" s="38"/>
      <c r="J648" s="39"/>
      <c r="K648" s="20" t="str">
        <f t="shared" si="78"/>
        <v>Large General ServiceWinter DR Event Hours</v>
      </c>
      <c r="L648" s="20" t="str">
        <f t="shared" si="79"/>
        <v>Market PotentialWA</v>
      </c>
    </row>
    <row r="649" spans="1:12" x14ac:dyDescent="0.25">
      <c r="A649" s="2" t="str">
        <f t="shared" si="80"/>
        <v>WALarge General ServiceThermal Energy StorageAnnual O&amp;M Cost</v>
      </c>
      <c r="B649" t="s">
        <v>151</v>
      </c>
      <c r="C649" t="s">
        <v>233</v>
      </c>
      <c r="D649" t="s">
        <v>98</v>
      </c>
      <c r="E649" t="s">
        <v>27</v>
      </c>
      <c r="F649" t="s">
        <v>5</v>
      </c>
      <c r="G649" s="32">
        <f t="shared" ca="1" si="76"/>
        <v>420</v>
      </c>
      <c r="H649" s="33" t="str">
        <f t="shared" ca="1" si="77"/>
        <v>Assumption of 5% equipment costs</v>
      </c>
      <c r="I649" s="38"/>
      <c r="J649" s="39"/>
      <c r="K649" s="20" t="str">
        <f t="shared" si="78"/>
        <v>Large General ServiceAnnual O&amp;M Cost</v>
      </c>
      <c r="L649" s="20" t="str">
        <f t="shared" si="79"/>
        <v>Market PotentialWA</v>
      </c>
    </row>
    <row r="650" spans="1:12" x14ac:dyDescent="0.25">
      <c r="A650" s="2" t="str">
        <f t="shared" si="80"/>
        <v>WALarge General ServiceThermal Energy StorageAnnual O&amp;M Cost per MW</v>
      </c>
      <c r="B650" t="s">
        <v>151</v>
      </c>
      <c r="C650" t="s">
        <v>233</v>
      </c>
      <c r="D650" t="s">
        <v>98</v>
      </c>
      <c r="E650" t="s">
        <v>88</v>
      </c>
      <c r="F650" t="s">
        <v>94</v>
      </c>
      <c r="G650" s="32">
        <f t="shared" ca="1" si="76"/>
        <v>0</v>
      </c>
      <c r="H650" s="33">
        <f t="shared" ca="1" si="77"/>
        <v>0</v>
      </c>
      <c r="I650" s="38"/>
      <c r="J650" s="39"/>
      <c r="K650" s="20" t="str">
        <f t="shared" si="78"/>
        <v>Large General ServiceAnnual O&amp;M Cost per MW</v>
      </c>
      <c r="L650" s="20" t="str">
        <f t="shared" si="79"/>
        <v>Market PotentialWA</v>
      </c>
    </row>
    <row r="651" spans="1:12" x14ac:dyDescent="0.25">
      <c r="A651" s="2" t="str">
        <f t="shared" si="80"/>
        <v>WALarge General ServiceThermal Energy StorageAnnual Program Administration Cost</v>
      </c>
      <c r="B651" t="s">
        <v>151</v>
      </c>
      <c r="C651" t="s">
        <v>233</v>
      </c>
      <c r="D651" t="s">
        <v>98</v>
      </c>
      <c r="E651" t="s">
        <v>4</v>
      </c>
      <c r="F651" t="s">
        <v>28</v>
      </c>
      <c r="G651" s="32">
        <f t="shared" ref="G651:G714" ca="1" si="81">IFERROR(INDEX(INDIRECT("'"&amp;D651&amp;"'!A1:T300"),MATCH(K651,INDIRECT("'"&amp;D651&amp;"'!A1:A300"),0),MATCH(L651,INDIRECT("'"&amp;D651&amp;"'!A1:T1"),0)),"")</f>
        <v>17653.282645798648</v>
      </c>
      <c r="H651" s="33" t="str">
        <f t="shared" ref="H651:H714" ca="1" si="82">IFERROR(INDEX(INDIRECT("'"&amp;D651&amp;"'!A1:T300"),MATCH(K651,INDIRECT("'"&amp;D651&amp;"'!A1:A300"),0),10),"")</f>
        <v>Share of Cost as noted in table at right</v>
      </c>
      <c r="I651" s="38"/>
      <c r="J651" s="39"/>
      <c r="K651" s="20" t="str">
        <f t="shared" ref="K651:K714" si="83">C651&amp;E651</f>
        <v>Large General ServiceAnnual Program Administration Cost</v>
      </c>
      <c r="L651" s="20" t="str">
        <f t="shared" ref="L651:L714" si="84">$G$1&amp;B651</f>
        <v>Market PotentialWA</v>
      </c>
    </row>
    <row r="652" spans="1:12" x14ac:dyDescent="0.25">
      <c r="A652" s="2" t="str">
        <f t="shared" si="80"/>
        <v>WALarge General ServiceThermal Energy StorageCost of Equip + Install</v>
      </c>
      <c r="B652" t="s">
        <v>151</v>
      </c>
      <c r="C652" t="s">
        <v>233</v>
      </c>
      <c r="D652" t="s">
        <v>98</v>
      </c>
      <c r="E652" t="s">
        <v>29</v>
      </c>
      <c r="F652" t="s">
        <v>30</v>
      </c>
      <c r="G652" s="32">
        <f t="shared" ca="1" si="81"/>
        <v>0</v>
      </c>
      <c r="H652" s="33">
        <f t="shared" ca="1" si="82"/>
        <v>0</v>
      </c>
      <c r="I652" s="38"/>
      <c r="J652" s="39"/>
      <c r="K652" s="20" t="str">
        <f t="shared" si="83"/>
        <v>Large General ServiceCost of Equip + Install</v>
      </c>
      <c r="L652" s="20" t="str">
        <f t="shared" si="84"/>
        <v>Market PotentialWA</v>
      </c>
    </row>
    <row r="653" spans="1:12" x14ac:dyDescent="0.25">
      <c r="A653" s="2" t="str">
        <f t="shared" si="80"/>
        <v>WALarge General ServiceThermal Energy StorageCost of Equip + Install (per kW basis)</v>
      </c>
      <c r="B653" t="s">
        <v>151</v>
      </c>
      <c r="C653" t="s">
        <v>233</v>
      </c>
      <c r="D653" t="s">
        <v>98</v>
      </c>
      <c r="E653" t="s">
        <v>90</v>
      </c>
      <c r="F653" t="s">
        <v>92</v>
      </c>
      <c r="G653" s="32">
        <f t="shared" ca="1" si="81"/>
        <v>8400</v>
      </c>
      <c r="H653" s="33" t="str">
        <f t="shared" ca="1" si="82"/>
        <v>Utility Dive Article, Ice Energy Implementer cost</v>
      </c>
      <c r="I653" s="38"/>
      <c r="J653" s="39"/>
      <c r="K653" s="20" t="str">
        <f t="shared" si="83"/>
        <v>Large General ServiceCost of Equip + Install (per kW basis)</v>
      </c>
      <c r="L653" s="20" t="str">
        <f t="shared" si="84"/>
        <v>Market PotentialWA</v>
      </c>
    </row>
    <row r="654" spans="1:12" x14ac:dyDescent="0.25">
      <c r="A654" s="2" t="str">
        <f t="shared" si="80"/>
        <v>WALarge General ServiceThermal Energy StorageDe-rate</v>
      </c>
      <c r="B654" t="s">
        <v>151</v>
      </c>
      <c r="C654" t="s">
        <v>233</v>
      </c>
      <c r="D654" t="s">
        <v>98</v>
      </c>
      <c r="E654" t="s">
        <v>31</v>
      </c>
      <c r="F654" t="s">
        <v>32</v>
      </c>
      <c r="G654" s="25">
        <f t="shared" ca="1" si="81"/>
        <v>1</v>
      </c>
      <c r="H654" s="33">
        <f t="shared" ca="1" si="82"/>
        <v>0</v>
      </c>
      <c r="I654" s="38"/>
      <c r="J654" s="39"/>
      <c r="K654" s="20" t="str">
        <f t="shared" si="83"/>
        <v>Large General ServiceDe-rate</v>
      </c>
      <c r="L654" s="20" t="str">
        <f t="shared" si="84"/>
        <v>Market PotentialWA</v>
      </c>
    </row>
    <row r="655" spans="1:12" x14ac:dyDescent="0.25">
      <c r="A655" s="2" t="str">
        <f t="shared" si="80"/>
        <v>WALarge General ServiceThermal Energy StorageNet to Gross Ratio (free ridership)</v>
      </c>
      <c r="B655" t="s">
        <v>151</v>
      </c>
      <c r="C655" t="s">
        <v>233</v>
      </c>
      <c r="D655" t="s">
        <v>98</v>
      </c>
      <c r="E655" t="s">
        <v>33</v>
      </c>
      <c r="F655" t="s">
        <v>34</v>
      </c>
      <c r="G655" s="25">
        <f t="shared" ca="1" si="81"/>
        <v>1</v>
      </c>
      <c r="H655" s="33">
        <f t="shared" ca="1" si="82"/>
        <v>0</v>
      </c>
      <c r="I655" s="38"/>
      <c r="J655" s="39"/>
      <c r="K655" s="20" t="str">
        <f t="shared" si="83"/>
        <v>Large General ServiceNet to Gross Ratio (free ridership)</v>
      </c>
      <c r="L655" s="20" t="str">
        <f t="shared" si="84"/>
        <v>Market PotentialWA</v>
      </c>
    </row>
    <row r="656" spans="1:12" x14ac:dyDescent="0.25">
      <c r="A656" s="2" t="str">
        <f t="shared" si="80"/>
        <v>WALarge General ServiceThermal Energy StoragePer Customer Annual Marketing/Recruitment Cost</v>
      </c>
      <c r="B656" t="s">
        <v>151</v>
      </c>
      <c r="C656" t="s">
        <v>233</v>
      </c>
      <c r="D656" t="s">
        <v>98</v>
      </c>
      <c r="E656" t="s">
        <v>35</v>
      </c>
      <c r="F656" t="s">
        <v>36</v>
      </c>
      <c r="G656" s="32">
        <f t="shared" ca="1" si="81"/>
        <v>100</v>
      </c>
      <c r="H656" s="33" t="str">
        <f t="shared" ca="1" si="82"/>
        <v>Assumption $100 for RAP C&amp;I, MAP = RAPx1.2</v>
      </c>
      <c r="I656" s="38"/>
      <c r="J656" s="39"/>
      <c r="K656" s="20" t="str">
        <f t="shared" si="83"/>
        <v>Large General ServicePer Customer Annual Marketing/Recruitment Cost</v>
      </c>
      <c r="L656" s="20" t="str">
        <f t="shared" si="84"/>
        <v>Market PotentialWA</v>
      </c>
    </row>
    <row r="657" spans="1:12" x14ac:dyDescent="0.25">
      <c r="A657" s="2" t="str">
        <f t="shared" si="80"/>
        <v>WALarge General ServiceThermal Energy StoragePer Participant Annual Incentive</v>
      </c>
      <c r="B657" t="s">
        <v>151</v>
      </c>
      <c r="C657" t="s">
        <v>233</v>
      </c>
      <c r="D657" t="s">
        <v>98</v>
      </c>
      <c r="E657" t="s">
        <v>39</v>
      </c>
      <c r="F657" t="s">
        <v>5</v>
      </c>
      <c r="G657" s="32">
        <f t="shared" ca="1" si="81"/>
        <v>0</v>
      </c>
      <c r="H657" s="33" t="str">
        <f t="shared" ca="1" si="82"/>
        <v>No incentive. Program purchases &amp; installs unit.</v>
      </c>
      <c r="I657" s="38"/>
      <c r="J657" s="39"/>
      <c r="K657" s="20" t="str">
        <f t="shared" si="83"/>
        <v>Large General ServicePer Participant Annual Incentive</v>
      </c>
      <c r="L657" s="20" t="str">
        <f t="shared" si="84"/>
        <v>Market PotentialWA</v>
      </c>
    </row>
    <row r="658" spans="1:12" x14ac:dyDescent="0.25">
      <c r="A658" s="2" t="str">
        <f t="shared" si="80"/>
        <v>WALarge General ServiceThermal Energy StoragePer kW Annual Incentive</v>
      </c>
      <c r="B658" t="s">
        <v>151</v>
      </c>
      <c r="C658" t="s">
        <v>233</v>
      </c>
      <c r="D658" t="s">
        <v>98</v>
      </c>
      <c r="E658" t="s">
        <v>37</v>
      </c>
      <c r="F658" t="s">
        <v>93</v>
      </c>
      <c r="G658" s="32">
        <f t="shared" ca="1" si="81"/>
        <v>0</v>
      </c>
      <c r="H658" s="33">
        <f t="shared" ca="1" si="82"/>
        <v>0</v>
      </c>
      <c r="I658" s="38"/>
      <c r="J658" s="39"/>
      <c r="K658" s="20" t="str">
        <f t="shared" si="83"/>
        <v>Large General ServicePer kW Annual Incentive</v>
      </c>
      <c r="L658" s="20" t="str">
        <f t="shared" si="84"/>
        <v>Market PotentialWA</v>
      </c>
    </row>
    <row r="659" spans="1:12" x14ac:dyDescent="0.25">
      <c r="A659" s="2" t="str">
        <f t="shared" si="80"/>
        <v>WALarge General ServiceThermal Energy StorageProgram Development Cost</v>
      </c>
      <c r="B659" t="s">
        <v>151</v>
      </c>
      <c r="C659" t="s">
        <v>233</v>
      </c>
      <c r="D659" t="s">
        <v>98</v>
      </c>
      <c r="E659" t="s">
        <v>40</v>
      </c>
      <c r="F659" t="s">
        <v>41</v>
      </c>
      <c r="G659" s="32">
        <f t="shared" ca="1" si="81"/>
        <v>22066.603307248308</v>
      </c>
      <c r="H659" s="33" t="str">
        <f t="shared" ca="1" si="82"/>
        <v>Share of Cost as noted in table at right</v>
      </c>
      <c r="I659" s="38"/>
      <c r="J659" s="39"/>
      <c r="K659" s="20" t="str">
        <f t="shared" si="83"/>
        <v>Large General ServiceProgram Development Cost</v>
      </c>
      <c r="L659" s="20" t="str">
        <f t="shared" si="84"/>
        <v>Market PotentialWA</v>
      </c>
    </row>
    <row r="660" spans="1:12" x14ac:dyDescent="0.25">
      <c r="A660" s="2" t="str">
        <f t="shared" si="80"/>
        <v>WALarge General ServiceThermal Energy StorageProgram Life</v>
      </c>
      <c r="B660" t="s">
        <v>151</v>
      </c>
      <c r="C660" t="s">
        <v>233</v>
      </c>
      <c r="D660" t="s">
        <v>98</v>
      </c>
      <c r="E660" t="s">
        <v>42</v>
      </c>
      <c r="F660" t="s">
        <v>43</v>
      </c>
      <c r="G660" s="397">
        <f t="shared" ca="1" si="81"/>
        <v>20</v>
      </c>
      <c r="H660" s="33">
        <f t="shared" ca="1" si="82"/>
        <v>0</v>
      </c>
      <c r="I660" s="38"/>
      <c r="J660" s="39"/>
      <c r="K660" s="20" t="str">
        <f t="shared" si="83"/>
        <v>Large General ServiceProgram Life</v>
      </c>
      <c r="L660" s="20" t="str">
        <f t="shared" si="84"/>
        <v>Market PotentialWA</v>
      </c>
    </row>
    <row r="661" spans="1:12" x14ac:dyDescent="0.25">
      <c r="A661" s="2" t="str">
        <f t="shared" si="80"/>
        <v>WALarge General ServiceThermal Energy StorageProgram Start Year</v>
      </c>
      <c r="B661" t="s">
        <v>151</v>
      </c>
      <c r="C661" t="s">
        <v>233</v>
      </c>
      <c r="D661" t="s">
        <v>98</v>
      </c>
      <c r="E661" t="s">
        <v>44</v>
      </c>
      <c r="F661" t="s">
        <v>45</v>
      </c>
      <c r="G661" s="397">
        <f t="shared" ca="1" si="81"/>
        <v>2026</v>
      </c>
      <c r="H661" s="33">
        <f t="shared" ca="1" si="82"/>
        <v>0</v>
      </c>
      <c r="I661" s="38"/>
      <c r="J661" s="39"/>
      <c r="K661" s="20" t="str">
        <f t="shared" si="83"/>
        <v>Large General ServiceProgram Start Year</v>
      </c>
      <c r="L661" s="20" t="str">
        <f t="shared" si="84"/>
        <v>Market PotentialWA</v>
      </c>
    </row>
    <row r="662" spans="1:12" x14ac:dyDescent="0.25">
      <c r="A662" s="2" t="str">
        <f t="shared" si="80"/>
        <v>WAExtra Large General ServiceThermal Energy StorageSummer DR Event Hours</v>
      </c>
      <c r="B662" t="s">
        <v>151</v>
      </c>
      <c r="C662" t="s">
        <v>234</v>
      </c>
      <c r="D662" t="s">
        <v>98</v>
      </c>
      <c r="E662" t="s">
        <v>24</v>
      </c>
      <c r="F662" t="s">
        <v>25</v>
      </c>
      <c r="G662" s="397">
        <f t="shared" ca="1" si="81"/>
        <v>36</v>
      </c>
      <c r="H662" s="33" t="str">
        <f t="shared" ca="1" si="82"/>
        <v>Same as TOU, six hours on peak period each summer</v>
      </c>
      <c r="I662" s="38"/>
      <c r="J662" s="39"/>
      <c r="K662" s="20" t="str">
        <f t="shared" si="83"/>
        <v>Extra Large General ServiceSummer DR Event Hours</v>
      </c>
      <c r="L662" s="20" t="str">
        <f t="shared" si="84"/>
        <v>Market PotentialWA</v>
      </c>
    </row>
    <row r="663" spans="1:12" x14ac:dyDescent="0.25">
      <c r="A663" s="2" t="str">
        <f t="shared" si="80"/>
        <v>WAExtra Large General ServiceThermal Energy StorageWinter DR Event Hours</v>
      </c>
      <c r="B663" t="s">
        <v>151</v>
      </c>
      <c r="C663" t="s">
        <v>234</v>
      </c>
      <c r="D663" t="s">
        <v>98</v>
      </c>
      <c r="E663" t="s">
        <v>26</v>
      </c>
      <c r="F663" t="s">
        <v>25</v>
      </c>
      <c r="G663" s="397">
        <f t="shared" ca="1" si="81"/>
        <v>0</v>
      </c>
      <c r="H663" s="33">
        <f t="shared" ca="1" si="82"/>
        <v>0</v>
      </c>
      <c r="I663" s="38"/>
      <c r="J663" s="39"/>
      <c r="K663" s="20" t="str">
        <f t="shared" si="83"/>
        <v>Extra Large General ServiceWinter DR Event Hours</v>
      </c>
      <c r="L663" s="20" t="str">
        <f t="shared" si="84"/>
        <v>Market PotentialWA</v>
      </c>
    </row>
    <row r="664" spans="1:12" x14ac:dyDescent="0.25">
      <c r="A664" s="2" t="str">
        <f t="shared" si="80"/>
        <v>WAExtra Large General ServiceThermal Energy StorageAnnual O&amp;M Cost</v>
      </c>
      <c r="B664" t="s">
        <v>151</v>
      </c>
      <c r="C664" t="s">
        <v>234</v>
      </c>
      <c r="D664" t="s">
        <v>98</v>
      </c>
      <c r="E664" t="s">
        <v>27</v>
      </c>
      <c r="F664" t="s">
        <v>5</v>
      </c>
      <c r="G664" s="32">
        <f t="shared" ca="1" si="81"/>
        <v>420</v>
      </c>
      <c r="H664" s="33" t="str">
        <f t="shared" ca="1" si="82"/>
        <v>Assumption of 5% equipment costs</v>
      </c>
      <c r="I664" s="38"/>
      <c r="J664" s="39"/>
      <c r="K664" s="20" t="str">
        <f t="shared" si="83"/>
        <v>Extra Large General ServiceAnnual O&amp;M Cost</v>
      </c>
      <c r="L664" s="20" t="str">
        <f t="shared" si="84"/>
        <v>Market PotentialWA</v>
      </c>
    </row>
    <row r="665" spans="1:12" x14ac:dyDescent="0.25">
      <c r="A665" s="2" t="str">
        <f t="shared" si="80"/>
        <v>WAExtra Large General ServiceThermal Energy StorageAnnual O&amp;M Cost per MW</v>
      </c>
      <c r="B665" t="s">
        <v>151</v>
      </c>
      <c r="C665" t="s">
        <v>234</v>
      </c>
      <c r="D665" t="s">
        <v>98</v>
      </c>
      <c r="E665" t="s">
        <v>88</v>
      </c>
      <c r="F665" t="s">
        <v>94</v>
      </c>
      <c r="G665" s="32">
        <f t="shared" ca="1" si="81"/>
        <v>0</v>
      </c>
      <c r="H665" s="33">
        <f t="shared" ca="1" si="82"/>
        <v>0</v>
      </c>
      <c r="I665" s="38"/>
      <c r="J665" s="39"/>
      <c r="K665" s="20" t="str">
        <f t="shared" si="83"/>
        <v>Extra Large General ServiceAnnual O&amp;M Cost per MW</v>
      </c>
      <c r="L665" s="20" t="str">
        <f t="shared" si="84"/>
        <v>Market PotentialWA</v>
      </c>
    </row>
    <row r="666" spans="1:12" x14ac:dyDescent="0.25">
      <c r="A666" s="2" t="str">
        <f t="shared" si="80"/>
        <v>WAExtra Large General ServiceThermal Energy StorageAnnual Program Administration Cost</v>
      </c>
      <c r="B666" t="s">
        <v>151</v>
      </c>
      <c r="C666" t="s">
        <v>234</v>
      </c>
      <c r="D666" t="s">
        <v>98</v>
      </c>
      <c r="E666" t="s">
        <v>4</v>
      </c>
      <c r="F666" t="s">
        <v>28</v>
      </c>
      <c r="G666" s="32">
        <f t="shared" ca="1" si="81"/>
        <v>213.77868831691248</v>
      </c>
      <c r="H666" s="33" t="str">
        <f t="shared" ca="1" si="82"/>
        <v>Share of Cost as noted in table at right</v>
      </c>
      <c r="I666" s="38"/>
      <c r="J666" s="39"/>
      <c r="K666" s="20" t="str">
        <f t="shared" si="83"/>
        <v>Extra Large General ServiceAnnual Program Administration Cost</v>
      </c>
      <c r="L666" s="20" t="str">
        <f t="shared" si="84"/>
        <v>Market PotentialWA</v>
      </c>
    </row>
    <row r="667" spans="1:12" x14ac:dyDescent="0.25">
      <c r="A667" s="2" t="str">
        <f t="shared" si="80"/>
        <v>WAExtra Large General ServiceThermal Energy StorageCost of Equip + Install</v>
      </c>
      <c r="B667" t="s">
        <v>151</v>
      </c>
      <c r="C667" t="s">
        <v>234</v>
      </c>
      <c r="D667" t="s">
        <v>98</v>
      </c>
      <c r="E667" t="s">
        <v>29</v>
      </c>
      <c r="F667" t="s">
        <v>30</v>
      </c>
      <c r="G667" s="32">
        <f t="shared" ca="1" si="81"/>
        <v>0</v>
      </c>
      <c r="H667" s="33">
        <f t="shared" ca="1" si="82"/>
        <v>0</v>
      </c>
      <c r="I667" s="38"/>
      <c r="J667" s="39"/>
      <c r="K667" s="20" t="str">
        <f t="shared" si="83"/>
        <v>Extra Large General ServiceCost of Equip + Install</v>
      </c>
      <c r="L667" s="20" t="str">
        <f t="shared" si="84"/>
        <v>Market PotentialWA</v>
      </c>
    </row>
    <row r="668" spans="1:12" x14ac:dyDescent="0.25">
      <c r="A668" s="2" t="str">
        <f t="shared" si="80"/>
        <v>WAExtra Large General ServiceThermal Energy StorageCost of Equip + Install (per kW basis)</v>
      </c>
      <c r="B668" t="s">
        <v>151</v>
      </c>
      <c r="C668" t="s">
        <v>234</v>
      </c>
      <c r="D668" t="s">
        <v>98</v>
      </c>
      <c r="E668" t="s">
        <v>90</v>
      </c>
      <c r="F668" t="s">
        <v>92</v>
      </c>
      <c r="G668" s="32">
        <f t="shared" ca="1" si="81"/>
        <v>8400</v>
      </c>
      <c r="H668" s="33" t="str">
        <f t="shared" ca="1" si="82"/>
        <v>Utility Dive Article, Ice Energy Implementer cost</v>
      </c>
      <c r="I668" s="38"/>
      <c r="J668" s="39"/>
      <c r="K668" s="20" t="str">
        <f t="shared" si="83"/>
        <v>Extra Large General ServiceCost of Equip + Install (per kW basis)</v>
      </c>
      <c r="L668" s="20" t="str">
        <f t="shared" si="84"/>
        <v>Market PotentialWA</v>
      </c>
    </row>
    <row r="669" spans="1:12" x14ac:dyDescent="0.25">
      <c r="A669" s="2" t="str">
        <f t="shared" si="80"/>
        <v>WAExtra Large General ServiceThermal Energy StorageDe-rate</v>
      </c>
      <c r="B669" t="s">
        <v>151</v>
      </c>
      <c r="C669" t="s">
        <v>234</v>
      </c>
      <c r="D669" t="s">
        <v>98</v>
      </c>
      <c r="E669" t="s">
        <v>31</v>
      </c>
      <c r="F669" t="s">
        <v>32</v>
      </c>
      <c r="G669" s="25">
        <f t="shared" ca="1" si="81"/>
        <v>1</v>
      </c>
      <c r="H669" s="33">
        <f t="shared" ca="1" si="82"/>
        <v>0</v>
      </c>
      <c r="I669" s="38"/>
      <c r="J669" s="39"/>
      <c r="K669" s="20" t="str">
        <f t="shared" si="83"/>
        <v>Extra Large General ServiceDe-rate</v>
      </c>
      <c r="L669" s="20" t="str">
        <f t="shared" si="84"/>
        <v>Market PotentialWA</v>
      </c>
    </row>
    <row r="670" spans="1:12" x14ac:dyDescent="0.25">
      <c r="A670" s="2" t="str">
        <f t="shared" si="80"/>
        <v>WAExtra Large General ServiceThermal Energy StorageNet to Gross Ratio (free ridership)</v>
      </c>
      <c r="B670" t="s">
        <v>151</v>
      </c>
      <c r="C670" t="s">
        <v>234</v>
      </c>
      <c r="D670" t="s">
        <v>98</v>
      </c>
      <c r="E670" t="s">
        <v>33</v>
      </c>
      <c r="F670" t="s">
        <v>34</v>
      </c>
      <c r="G670" s="25">
        <f t="shared" ca="1" si="81"/>
        <v>1</v>
      </c>
      <c r="H670" s="33">
        <f t="shared" ca="1" si="82"/>
        <v>0</v>
      </c>
      <c r="I670" s="38"/>
      <c r="J670" s="39"/>
      <c r="K670" s="20" t="str">
        <f t="shared" si="83"/>
        <v>Extra Large General ServiceNet to Gross Ratio (free ridership)</v>
      </c>
      <c r="L670" s="20" t="str">
        <f t="shared" si="84"/>
        <v>Market PotentialWA</v>
      </c>
    </row>
    <row r="671" spans="1:12" x14ac:dyDescent="0.25">
      <c r="A671" s="2" t="str">
        <f t="shared" si="80"/>
        <v>WAExtra Large General ServiceThermal Energy StoragePer Customer Annual Marketing/Recruitment Cost</v>
      </c>
      <c r="B671" t="s">
        <v>151</v>
      </c>
      <c r="C671" t="s">
        <v>234</v>
      </c>
      <c r="D671" t="s">
        <v>98</v>
      </c>
      <c r="E671" t="s">
        <v>35</v>
      </c>
      <c r="F671" t="s">
        <v>36</v>
      </c>
      <c r="G671" s="32">
        <f t="shared" ca="1" si="81"/>
        <v>100</v>
      </c>
      <c r="H671" s="33" t="str">
        <f t="shared" ca="1" si="82"/>
        <v>Assumption $100 for RAP C&amp;I, MAP = RAPx1.2</v>
      </c>
      <c r="I671" s="38"/>
      <c r="J671" s="39"/>
      <c r="K671" s="20" t="str">
        <f t="shared" si="83"/>
        <v>Extra Large General ServicePer Customer Annual Marketing/Recruitment Cost</v>
      </c>
      <c r="L671" s="20" t="str">
        <f t="shared" si="84"/>
        <v>Market PotentialWA</v>
      </c>
    </row>
    <row r="672" spans="1:12" x14ac:dyDescent="0.25">
      <c r="A672" s="2" t="str">
        <f t="shared" si="80"/>
        <v>WAExtra Large General ServiceThermal Energy StoragePer Participant Annual Incentive</v>
      </c>
      <c r="B672" t="s">
        <v>151</v>
      </c>
      <c r="C672" t="s">
        <v>234</v>
      </c>
      <c r="D672" t="s">
        <v>98</v>
      </c>
      <c r="E672" t="s">
        <v>39</v>
      </c>
      <c r="F672" t="s">
        <v>5</v>
      </c>
      <c r="G672" s="32">
        <f t="shared" ca="1" si="81"/>
        <v>0</v>
      </c>
      <c r="H672" s="33" t="str">
        <f t="shared" ca="1" si="82"/>
        <v>No incentive. Program purchases &amp; installs unit.</v>
      </c>
      <c r="I672" s="38"/>
      <c r="J672" s="39"/>
      <c r="K672" s="20" t="str">
        <f t="shared" si="83"/>
        <v>Extra Large General ServicePer Participant Annual Incentive</v>
      </c>
      <c r="L672" s="20" t="str">
        <f t="shared" si="84"/>
        <v>Market PotentialWA</v>
      </c>
    </row>
    <row r="673" spans="1:12" x14ac:dyDescent="0.25">
      <c r="A673" s="2" t="str">
        <f t="shared" si="80"/>
        <v>WAExtra Large General ServiceThermal Energy StoragePer kW Annual Incentive</v>
      </c>
      <c r="B673" t="s">
        <v>151</v>
      </c>
      <c r="C673" t="s">
        <v>234</v>
      </c>
      <c r="D673" t="s">
        <v>98</v>
      </c>
      <c r="E673" t="s">
        <v>37</v>
      </c>
      <c r="F673" t="s">
        <v>93</v>
      </c>
      <c r="G673" s="32">
        <f t="shared" ca="1" si="81"/>
        <v>0</v>
      </c>
      <c r="H673" s="33">
        <f t="shared" ca="1" si="82"/>
        <v>0</v>
      </c>
      <c r="I673" s="38"/>
      <c r="J673" s="39"/>
      <c r="K673" s="20" t="str">
        <f t="shared" si="83"/>
        <v>Extra Large General ServicePer kW Annual Incentive</v>
      </c>
      <c r="L673" s="20" t="str">
        <f t="shared" si="84"/>
        <v>Market PotentialWA</v>
      </c>
    </row>
    <row r="674" spans="1:12" x14ac:dyDescent="0.25">
      <c r="A674" s="2" t="str">
        <f t="shared" si="80"/>
        <v>WAExtra Large General ServiceThermal Energy StorageProgram Development Cost</v>
      </c>
      <c r="B674" t="s">
        <v>151</v>
      </c>
      <c r="C674" t="s">
        <v>234</v>
      </c>
      <c r="D674" t="s">
        <v>98</v>
      </c>
      <c r="E674" t="s">
        <v>40</v>
      </c>
      <c r="F674" t="s">
        <v>41</v>
      </c>
      <c r="G674" s="32">
        <f t="shared" ca="1" si="81"/>
        <v>267.22336039614061</v>
      </c>
      <c r="H674" s="33" t="str">
        <f t="shared" ca="1" si="82"/>
        <v>Share of Cost as noted in table at right</v>
      </c>
      <c r="I674" s="38"/>
      <c r="J674" s="39"/>
      <c r="K674" s="20" t="str">
        <f t="shared" si="83"/>
        <v>Extra Large General ServiceProgram Development Cost</v>
      </c>
      <c r="L674" s="20" t="str">
        <f t="shared" si="84"/>
        <v>Market PotentialWA</v>
      </c>
    </row>
    <row r="675" spans="1:12" x14ac:dyDescent="0.25">
      <c r="A675" s="2" t="str">
        <f t="shared" si="80"/>
        <v>WAExtra Large General ServiceThermal Energy StorageProgram Life</v>
      </c>
      <c r="B675" t="s">
        <v>151</v>
      </c>
      <c r="C675" t="s">
        <v>234</v>
      </c>
      <c r="D675" t="s">
        <v>98</v>
      </c>
      <c r="E675" t="s">
        <v>42</v>
      </c>
      <c r="F675" t="s">
        <v>43</v>
      </c>
      <c r="G675" s="397">
        <f t="shared" ca="1" si="81"/>
        <v>20</v>
      </c>
      <c r="H675" s="33">
        <f t="shared" ca="1" si="82"/>
        <v>0</v>
      </c>
      <c r="I675" s="38"/>
      <c r="J675" s="39"/>
      <c r="K675" s="20" t="str">
        <f t="shared" si="83"/>
        <v>Extra Large General ServiceProgram Life</v>
      </c>
      <c r="L675" s="20" t="str">
        <f t="shared" si="84"/>
        <v>Market PotentialWA</v>
      </c>
    </row>
    <row r="676" spans="1:12" x14ac:dyDescent="0.25">
      <c r="A676" s="2" t="str">
        <f t="shared" si="80"/>
        <v>WAExtra Large General ServiceThermal Energy StorageProgram Start Year</v>
      </c>
      <c r="B676" t="s">
        <v>151</v>
      </c>
      <c r="C676" t="s">
        <v>234</v>
      </c>
      <c r="D676" t="s">
        <v>98</v>
      </c>
      <c r="E676" t="s">
        <v>44</v>
      </c>
      <c r="F676" t="s">
        <v>45</v>
      </c>
      <c r="G676" s="397">
        <f t="shared" ca="1" si="81"/>
        <v>2026</v>
      </c>
      <c r="H676" s="33">
        <f t="shared" ca="1" si="82"/>
        <v>0</v>
      </c>
      <c r="I676" s="38"/>
      <c r="J676" s="39"/>
      <c r="K676" s="20" t="str">
        <f t="shared" si="83"/>
        <v>Extra Large General ServiceProgram Start Year</v>
      </c>
      <c r="L676" s="20" t="str">
        <f t="shared" si="84"/>
        <v>Market PotentialWA</v>
      </c>
    </row>
    <row r="677" spans="1:12" x14ac:dyDescent="0.25">
      <c r="A677" s="2" t="str">
        <f t="shared" si="80"/>
        <v>WAResidentialBattery Energy StorageSummer DR Event Hours</v>
      </c>
      <c r="B677" t="s">
        <v>151</v>
      </c>
      <c r="C677" t="s">
        <v>13</v>
      </c>
      <c r="D677" t="s">
        <v>99</v>
      </c>
      <c r="E677" t="s">
        <v>24</v>
      </c>
      <c r="F677" t="s">
        <v>25</v>
      </c>
      <c r="G677" s="397">
        <f t="shared" ca="1" si="81"/>
        <v>120</v>
      </c>
      <c r="H677" s="33" t="str">
        <f t="shared" ca="1" si="82"/>
        <v>Xcel Energy CO Renewable Battery Connect: up to 60 events per year, assuming 4-hr events.</v>
      </c>
      <c r="I677" s="38"/>
      <c r="J677" s="39"/>
      <c r="K677" s="20" t="str">
        <f t="shared" si="83"/>
        <v>ResidentialSummer DR Event Hours</v>
      </c>
      <c r="L677" s="20" t="str">
        <f t="shared" si="84"/>
        <v>Market PotentialWA</v>
      </c>
    </row>
    <row r="678" spans="1:12" x14ac:dyDescent="0.25">
      <c r="A678" s="2" t="str">
        <f t="shared" si="80"/>
        <v>WAResidentialBattery Energy StorageWinter DR Event Hours</v>
      </c>
      <c r="B678" t="s">
        <v>151</v>
      </c>
      <c r="C678" t="s">
        <v>13</v>
      </c>
      <c r="D678" t="s">
        <v>99</v>
      </c>
      <c r="E678" t="s">
        <v>26</v>
      </c>
      <c r="F678" t="s">
        <v>25</v>
      </c>
      <c r="G678" s="397">
        <f t="shared" ca="1" si="81"/>
        <v>120</v>
      </c>
      <c r="H678" s="33" t="str">
        <f t="shared" ca="1" si="82"/>
        <v>Xcel Energy CO Renewable Battery Connect: up to 60 events per year, assuming 4-hr events.</v>
      </c>
      <c r="I678" s="38"/>
      <c r="J678" s="39"/>
      <c r="K678" s="20" t="str">
        <f t="shared" si="83"/>
        <v>ResidentialWinter DR Event Hours</v>
      </c>
      <c r="L678" s="20" t="str">
        <f t="shared" si="84"/>
        <v>Market PotentialWA</v>
      </c>
    </row>
    <row r="679" spans="1:12" x14ac:dyDescent="0.25">
      <c r="A679" s="2" t="str">
        <f t="shared" si="80"/>
        <v>WAResidentialBattery Energy StorageAnnual O&amp;M Cost</v>
      </c>
      <c r="B679" t="s">
        <v>151</v>
      </c>
      <c r="C679" t="s">
        <v>13</v>
      </c>
      <c r="D679" t="s">
        <v>99</v>
      </c>
      <c r="E679" t="s">
        <v>27</v>
      </c>
      <c r="F679" t="s">
        <v>5</v>
      </c>
      <c r="G679" s="32">
        <f t="shared" ca="1" si="81"/>
        <v>50</v>
      </c>
      <c r="H679" s="33" t="str">
        <f t="shared" ca="1" si="82"/>
        <v>2023 PAC CPA: PNNL 2019 ($10/kW per year)</v>
      </c>
      <c r="I679" s="38"/>
      <c r="J679" s="39"/>
      <c r="K679" s="20" t="str">
        <f t="shared" si="83"/>
        <v>ResidentialAnnual O&amp;M Cost</v>
      </c>
      <c r="L679" s="20" t="str">
        <f t="shared" si="84"/>
        <v>Market PotentialWA</v>
      </c>
    </row>
    <row r="680" spans="1:12" x14ac:dyDescent="0.25">
      <c r="A680" s="2" t="str">
        <f t="shared" si="80"/>
        <v>WAResidentialBattery Energy StorageAnnual O&amp;M Cost per MW</v>
      </c>
      <c r="B680" t="s">
        <v>151</v>
      </c>
      <c r="C680" t="s">
        <v>13</v>
      </c>
      <c r="D680" t="s">
        <v>99</v>
      </c>
      <c r="E680" t="s">
        <v>88</v>
      </c>
      <c r="F680" t="s">
        <v>94</v>
      </c>
      <c r="G680" s="32">
        <f t="shared" ca="1" si="81"/>
        <v>0</v>
      </c>
      <c r="H680" s="33">
        <f t="shared" ca="1" si="82"/>
        <v>0</v>
      </c>
      <c r="I680" s="38"/>
      <c r="J680" s="39"/>
      <c r="K680" s="20" t="str">
        <f t="shared" si="83"/>
        <v>ResidentialAnnual O&amp;M Cost per MW</v>
      </c>
      <c r="L680" s="20" t="str">
        <f t="shared" si="84"/>
        <v>Market PotentialWA</v>
      </c>
    </row>
    <row r="681" spans="1:12" x14ac:dyDescent="0.25">
      <c r="A681" s="2" t="str">
        <f t="shared" si="80"/>
        <v>WAResidentialBattery Energy StorageAnnual Program Administration Cost</v>
      </c>
      <c r="B681" t="s">
        <v>151</v>
      </c>
      <c r="C681" t="s">
        <v>13</v>
      </c>
      <c r="D681" t="s">
        <v>99</v>
      </c>
      <c r="E681" t="s">
        <v>4</v>
      </c>
      <c r="F681" t="s">
        <v>28</v>
      </c>
      <c r="G681" s="32">
        <f t="shared" ca="1" si="81"/>
        <v>33520.295940841614</v>
      </c>
      <c r="H681" s="33" t="str">
        <f t="shared" ca="1" si="82"/>
        <v>half FTE @ $150,000</v>
      </c>
      <c r="I681" s="38"/>
      <c r="J681" s="39"/>
      <c r="K681" s="20" t="str">
        <f t="shared" si="83"/>
        <v>ResidentialAnnual Program Administration Cost</v>
      </c>
      <c r="L681" s="20" t="str">
        <f t="shared" si="84"/>
        <v>Market PotentialWA</v>
      </c>
    </row>
    <row r="682" spans="1:12" x14ac:dyDescent="0.25">
      <c r="A682" s="2" t="str">
        <f t="shared" si="80"/>
        <v>WAResidentialBattery Energy StorageCost of Equip + Install</v>
      </c>
      <c r="B682" t="s">
        <v>151</v>
      </c>
      <c r="C682" t="s">
        <v>13</v>
      </c>
      <c r="D682" t="s">
        <v>99</v>
      </c>
      <c r="E682" t="s">
        <v>29</v>
      </c>
      <c r="F682" t="s">
        <v>30</v>
      </c>
      <c r="G682" s="32">
        <f t="shared" ca="1" si="81"/>
        <v>2500</v>
      </c>
      <c r="H682" s="33" t="str">
        <f t="shared" ca="1" si="82"/>
        <v>Xcel Energy CO Renewable Battery Connect: $500/enrolled kW for enrolling in the program (capped at 50% of battery equipment costs)</v>
      </c>
      <c r="I682" s="38"/>
      <c r="J682" s="39"/>
      <c r="K682" s="20" t="str">
        <f t="shared" si="83"/>
        <v>ResidentialCost of Equip + Install</v>
      </c>
      <c r="L682" s="20" t="str">
        <f t="shared" si="84"/>
        <v>Market PotentialWA</v>
      </c>
    </row>
    <row r="683" spans="1:12" x14ac:dyDescent="0.25">
      <c r="A683" s="2" t="str">
        <f t="shared" si="80"/>
        <v>WAResidentialBattery Energy StorageCost of Equip + Install (per kW basis)</v>
      </c>
      <c r="B683" t="s">
        <v>151</v>
      </c>
      <c r="C683" t="s">
        <v>13</v>
      </c>
      <c r="D683" t="s">
        <v>99</v>
      </c>
      <c r="E683" t="s">
        <v>90</v>
      </c>
      <c r="F683" t="s">
        <v>92</v>
      </c>
      <c r="G683" s="32">
        <f t="shared" ca="1" si="81"/>
        <v>0</v>
      </c>
      <c r="H683" s="33">
        <f t="shared" ca="1" si="82"/>
        <v>0</v>
      </c>
      <c r="I683" s="38"/>
      <c r="J683" s="39"/>
      <c r="K683" s="20" t="str">
        <f t="shared" si="83"/>
        <v>ResidentialCost of Equip + Install (per kW basis)</v>
      </c>
      <c r="L683" s="20" t="str">
        <f t="shared" si="84"/>
        <v>Market PotentialWA</v>
      </c>
    </row>
    <row r="684" spans="1:12" x14ac:dyDescent="0.25">
      <c r="A684" s="2" t="str">
        <f t="shared" si="80"/>
        <v>WAResidentialBattery Energy StorageDe-rate</v>
      </c>
      <c r="B684" t="s">
        <v>151</v>
      </c>
      <c r="C684" t="s">
        <v>13</v>
      </c>
      <c r="D684" t="s">
        <v>99</v>
      </c>
      <c r="E684" t="s">
        <v>31</v>
      </c>
      <c r="F684" t="s">
        <v>32</v>
      </c>
      <c r="G684" s="25">
        <f t="shared" ca="1" si="81"/>
        <v>1</v>
      </c>
      <c r="H684" s="33">
        <f t="shared" ca="1" si="82"/>
        <v>0</v>
      </c>
      <c r="I684" s="38"/>
      <c r="J684" s="39"/>
      <c r="K684" s="20" t="str">
        <f t="shared" si="83"/>
        <v>ResidentialDe-rate</v>
      </c>
      <c r="L684" s="20" t="str">
        <f t="shared" si="84"/>
        <v>Market PotentialWA</v>
      </c>
    </row>
    <row r="685" spans="1:12" x14ac:dyDescent="0.25">
      <c r="A685" s="2" t="str">
        <f t="shared" si="80"/>
        <v>WAResidentialBattery Energy StorageNet to Gross Ratio (free ridership)</v>
      </c>
      <c r="B685" t="s">
        <v>151</v>
      </c>
      <c r="C685" t="s">
        <v>13</v>
      </c>
      <c r="D685" t="s">
        <v>99</v>
      </c>
      <c r="E685" t="s">
        <v>33</v>
      </c>
      <c r="F685" t="s">
        <v>34</v>
      </c>
      <c r="G685" s="25">
        <f t="shared" ca="1" si="81"/>
        <v>1</v>
      </c>
      <c r="H685" s="33">
        <f t="shared" ca="1" si="82"/>
        <v>0</v>
      </c>
      <c r="I685" s="38"/>
      <c r="J685" s="39"/>
      <c r="K685" s="20" t="str">
        <f t="shared" si="83"/>
        <v>ResidentialNet to Gross Ratio (free ridership)</v>
      </c>
      <c r="L685" s="20" t="str">
        <f t="shared" si="84"/>
        <v>Market PotentialWA</v>
      </c>
    </row>
    <row r="686" spans="1:12" x14ac:dyDescent="0.25">
      <c r="A686" s="2" t="str">
        <f t="shared" si="80"/>
        <v>WAResidentialBattery Energy StoragePer Customer Annual Marketing/Recruitment Cost</v>
      </c>
      <c r="B686" t="s">
        <v>151</v>
      </c>
      <c r="C686" t="s">
        <v>13</v>
      </c>
      <c r="D686" t="s">
        <v>99</v>
      </c>
      <c r="E686" t="s">
        <v>35</v>
      </c>
      <c r="F686" t="s">
        <v>36</v>
      </c>
      <c r="G686" s="32">
        <f t="shared" ca="1" si="81"/>
        <v>50</v>
      </c>
      <c r="H686" s="33">
        <f t="shared" ca="1" si="82"/>
        <v>0</v>
      </c>
      <c r="I686" s="38"/>
      <c r="J686" s="39"/>
      <c r="K686" s="20" t="str">
        <f t="shared" si="83"/>
        <v>ResidentialPer Customer Annual Marketing/Recruitment Cost</v>
      </c>
      <c r="L686" s="20" t="str">
        <f t="shared" si="84"/>
        <v>Market PotentialWA</v>
      </c>
    </row>
    <row r="687" spans="1:12" x14ac:dyDescent="0.25">
      <c r="A687" s="2" t="str">
        <f t="shared" si="80"/>
        <v>WAResidentialBattery Energy StoragePer Participant Annual Incentive</v>
      </c>
      <c r="B687" t="s">
        <v>151</v>
      </c>
      <c r="C687" t="s">
        <v>13</v>
      </c>
      <c r="D687" t="s">
        <v>99</v>
      </c>
      <c r="E687" t="s">
        <v>39</v>
      </c>
      <c r="F687" t="s">
        <v>5</v>
      </c>
      <c r="G687" s="32">
        <f t="shared" ca="1" si="81"/>
        <v>0</v>
      </c>
      <c r="H687" s="33">
        <f t="shared" ca="1" si="82"/>
        <v>0</v>
      </c>
      <c r="I687" s="38"/>
      <c r="J687" s="39"/>
      <c r="K687" s="20" t="str">
        <f t="shared" si="83"/>
        <v>ResidentialPer Participant Annual Incentive</v>
      </c>
      <c r="L687" s="20" t="str">
        <f t="shared" si="84"/>
        <v>Market PotentialWA</v>
      </c>
    </row>
    <row r="688" spans="1:12" x14ac:dyDescent="0.25">
      <c r="A688" s="2" t="str">
        <f t="shared" si="80"/>
        <v>WAResidentialBattery Energy StoragePer kW Annual Incentive</v>
      </c>
      <c r="B688" t="s">
        <v>151</v>
      </c>
      <c r="C688" t="s">
        <v>13</v>
      </c>
      <c r="D688" t="s">
        <v>99</v>
      </c>
      <c r="E688" t="s">
        <v>37</v>
      </c>
      <c r="F688" t="s">
        <v>93</v>
      </c>
      <c r="G688" s="32">
        <f t="shared" ca="1" si="81"/>
        <v>0</v>
      </c>
      <c r="H688" s="33">
        <f t="shared" ca="1" si="82"/>
        <v>0</v>
      </c>
      <c r="I688" s="38"/>
      <c r="J688" s="39"/>
      <c r="K688" s="20" t="str">
        <f t="shared" si="83"/>
        <v>ResidentialPer kW Annual Incentive</v>
      </c>
      <c r="L688" s="20" t="str">
        <f t="shared" si="84"/>
        <v>Market PotentialWA</v>
      </c>
    </row>
    <row r="689" spans="1:12" x14ac:dyDescent="0.25">
      <c r="A689" s="2" t="str">
        <f t="shared" si="80"/>
        <v>WAResidentialBattery Energy StorageProgram Development Cost</v>
      </c>
      <c r="B689" t="s">
        <v>151</v>
      </c>
      <c r="C689" t="s">
        <v>13</v>
      </c>
      <c r="D689" t="s">
        <v>99</v>
      </c>
      <c r="E689" t="s">
        <v>40</v>
      </c>
      <c r="F689" t="s">
        <v>41</v>
      </c>
      <c r="G689" s="32">
        <f t="shared" ca="1" si="81"/>
        <v>41900.369926052015</v>
      </c>
      <c r="H689" s="33">
        <f t="shared" ca="1" si="82"/>
        <v>0</v>
      </c>
      <c r="I689" s="38"/>
      <c r="J689" s="39"/>
      <c r="K689" s="20" t="str">
        <f t="shared" si="83"/>
        <v>ResidentialProgram Development Cost</v>
      </c>
      <c r="L689" s="20" t="str">
        <f t="shared" si="84"/>
        <v>Market PotentialWA</v>
      </c>
    </row>
    <row r="690" spans="1:12" x14ac:dyDescent="0.25">
      <c r="A690" s="2" t="str">
        <f t="shared" si="80"/>
        <v>WAResidentialBattery Energy StorageProgram Life</v>
      </c>
      <c r="B690" t="s">
        <v>151</v>
      </c>
      <c r="C690" t="s">
        <v>13</v>
      </c>
      <c r="D690" t="s">
        <v>99</v>
      </c>
      <c r="E690" t="s">
        <v>42</v>
      </c>
      <c r="F690" t="s">
        <v>43</v>
      </c>
      <c r="G690" s="397">
        <f t="shared" ca="1" si="81"/>
        <v>15</v>
      </c>
      <c r="H690" s="33" t="str">
        <f t="shared" ca="1" si="82"/>
        <v>NREL</v>
      </c>
      <c r="I690" s="38"/>
      <c r="J690" s="39"/>
      <c r="K690" s="20" t="str">
        <f t="shared" si="83"/>
        <v>ResidentialProgram Life</v>
      </c>
      <c r="L690" s="20" t="str">
        <f t="shared" si="84"/>
        <v>Market PotentialWA</v>
      </c>
    </row>
    <row r="691" spans="1:12" x14ac:dyDescent="0.25">
      <c r="A691" s="2" t="str">
        <f t="shared" si="80"/>
        <v>WAResidentialBattery Energy StorageProgram Start Year</v>
      </c>
      <c r="B691" t="s">
        <v>151</v>
      </c>
      <c r="C691" t="s">
        <v>13</v>
      </c>
      <c r="D691" t="s">
        <v>99</v>
      </c>
      <c r="E691" t="s">
        <v>44</v>
      </c>
      <c r="F691" t="s">
        <v>45</v>
      </c>
      <c r="G691" s="397">
        <f t="shared" ca="1" si="81"/>
        <v>2026</v>
      </c>
      <c r="H691" s="33">
        <f t="shared" ca="1" si="82"/>
        <v>0</v>
      </c>
      <c r="I691" s="38"/>
      <c r="J691" s="39"/>
      <c r="K691" s="20" t="str">
        <f t="shared" si="83"/>
        <v>ResidentialProgram Start Year</v>
      </c>
      <c r="L691" s="20" t="str">
        <f t="shared" si="84"/>
        <v>Market PotentialWA</v>
      </c>
    </row>
    <row r="692" spans="1:12" x14ac:dyDescent="0.25">
      <c r="A692" s="2" t="str">
        <f t="shared" si="80"/>
        <v>WAGeneral ServiceBattery Energy StorageSummer DR Event Hours</v>
      </c>
      <c r="B692" t="s">
        <v>151</v>
      </c>
      <c r="C692" t="s">
        <v>232</v>
      </c>
      <c r="D692" t="s">
        <v>99</v>
      </c>
      <c r="E692" t="s">
        <v>24</v>
      </c>
      <c r="F692" t="s">
        <v>25</v>
      </c>
      <c r="G692" s="397">
        <f t="shared" ca="1" si="81"/>
        <v>120</v>
      </c>
      <c r="H692" s="33" t="str">
        <f t="shared" ca="1" si="82"/>
        <v>Xcel Energy CO Renewable Battery Connect: up to 60 events per year, assuming 4-hr events.</v>
      </c>
      <c r="I692" s="38"/>
      <c r="J692" s="39"/>
      <c r="K692" s="20" t="str">
        <f t="shared" si="83"/>
        <v>General ServiceSummer DR Event Hours</v>
      </c>
      <c r="L692" s="20" t="str">
        <f t="shared" si="84"/>
        <v>Market PotentialWA</v>
      </c>
    </row>
    <row r="693" spans="1:12" x14ac:dyDescent="0.25">
      <c r="A693" s="2" t="str">
        <f t="shared" si="80"/>
        <v>WAGeneral ServiceBattery Energy StorageWinter DR Event Hours</v>
      </c>
      <c r="B693" t="s">
        <v>151</v>
      </c>
      <c r="C693" t="s">
        <v>232</v>
      </c>
      <c r="D693" t="s">
        <v>99</v>
      </c>
      <c r="E693" t="s">
        <v>26</v>
      </c>
      <c r="F693" t="s">
        <v>25</v>
      </c>
      <c r="G693" s="397">
        <f t="shared" ca="1" si="81"/>
        <v>120</v>
      </c>
      <c r="H693" s="33" t="str">
        <f t="shared" ca="1" si="82"/>
        <v>Xcel Energy CO Renewable Battery Connect: up to 60 events per year, assuming 4-hr events.</v>
      </c>
      <c r="I693" s="38"/>
      <c r="J693" s="39"/>
      <c r="K693" s="20" t="str">
        <f t="shared" si="83"/>
        <v>General ServiceWinter DR Event Hours</v>
      </c>
      <c r="L693" s="20" t="str">
        <f t="shared" si="84"/>
        <v>Market PotentialWA</v>
      </c>
    </row>
    <row r="694" spans="1:12" x14ac:dyDescent="0.25">
      <c r="A694" s="2" t="str">
        <f t="shared" si="80"/>
        <v>WAGeneral ServiceBattery Energy StorageAnnual O&amp;M Cost</v>
      </c>
      <c r="B694" t="s">
        <v>151</v>
      </c>
      <c r="C694" t="s">
        <v>232</v>
      </c>
      <c r="D694" t="s">
        <v>99</v>
      </c>
      <c r="E694" t="s">
        <v>27</v>
      </c>
      <c r="F694" t="s">
        <v>5</v>
      </c>
      <c r="G694" s="32">
        <f t="shared" ca="1" si="81"/>
        <v>50</v>
      </c>
      <c r="H694" s="33" t="str">
        <f t="shared" ca="1" si="82"/>
        <v>2023 PAC CPA: PNNL 2019 ($10/kW per year)</v>
      </c>
      <c r="I694" s="38"/>
      <c r="J694" s="39"/>
      <c r="K694" s="20" t="str">
        <f t="shared" si="83"/>
        <v>General ServiceAnnual O&amp;M Cost</v>
      </c>
      <c r="L694" s="20" t="str">
        <f t="shared" si="84"/>
        <v>Market PotentialWA</v>
      </c>
    </row>
    <row r="695" spans="1:12" x14ac:dyDescent="0.25">
      <c r="A695" s="2" t="str">
        <f t="shared" si="80"/>
        <v>WAGeneral ServiceBattery Energy StorageAnnual O&amp;M Cost per MW</v>
      </c>
      <c r="B695" t="s">
        <v>151</v>
      </c>
      <c r="C695" t="s">
        <v>232</v>
      </c>
      <c r="D695" t="s">
        <v>99</v>
      </c>
      <c r="E695" t="s">
        <v>88</v>
      </c>
      <c r="F695" t="s">
        <v>94</v>
      </c>
      <c r="G695" s="32">
        <f t="shared" ca="1" si="81"/>
        <v>0</v>
      </c>
      <c r="H695" s="33">
        <f t="shared" ca="1" si="82"/>
        <v>0</v>
      </c>
      <c r="I695" s="38"/>
      <c r="J695" s="39"/>
      <c r="K695" s="20" t="str">
        <f t="shared" si="83"/>
        <v>General ServiceAnnual O&amp;M Cost per MW</v>
      </c>
      <c r="L695" s="20" t="str">
        <f t="shared" si="84"/>
        <v>Market PotentialWA</v>
      </c>
    </row>
    <row r="696" spans="1:12" x14ac:dyDescent="0.25">
      <c r="A696" s="2" t="str">
        <f t="shared" si="80"/>
        <v>WAGeneral ServiceBattery Energy StorageAnnual Program Administration Cost</v>
      </c>
      <c r="B696" t="s">
        <v>151</v>
      </c>
      <c r="C696" t="s">
        <v>232</v>
      </c>
      <c r="D696" t="s">
        <v>99</v>
      </c>
      <c r="E696" t="s">
        <v>4</v>
      </c>
      <c r="F696" t="s">
        <v>28</v>
      </c>
      <c r="G696" s="32">
        <f t="shared" ca="1" si="81"/>
        <v>4920</v>
      </c>
      <c r="H696" s="33" t="str">
        <f t="shared" ca="1" si="82"/>
        <v>half FTE @ $150,000</v>
      </c>
      <c r="I696" s="38"/>
      <c r="J696" s="39"/>
      <c r="K696" s="20" t="str">
        <f t="shared" si="83"/>
        <v>General ServiceAnnual Program Administration Cost</v>
      </c>
      <c r="L696" s="20" t="str">
        <f t="shared" si="84"/>
        <v>Market PotentialWA</v>
      </c>
    </row>
    <row r="697" spans="1:12" x14ac:dyDescent="0.25">
      <c r="A697" s="2" t="str">
        <f t="shared" si="80"/>
        <v>WAGeneral ServiceBattery Energy StorageCost of Equip + Install</v>
      </c>
      <c r="B697" t="s">
        <v>151</v>
      </c>
      <c r="C697" t="s">
        <v>232</v>
      </c>
      <c r="D697" t="s">
        <v>99</v>
      </c>
      <c r="E697" t="s">
        <v>29</v>
      </c>
      <c r="F697" t="s">
        <v>30</v>
      </c>
      <c r="G697" s="32">
        <f t="shared" ca="1" si="81"/>
        <v>2500</v>
      </c>
      <c r="H697" s="33" t="str">
        <f t="shared" ca="1" si="82"/>
        <v>Xcel Energy CO Renewable Battery Connect: $500/enrolled kW for enrolling in the program (capped at 50% of battery equipment costs)</v>
      </c>
      <c r="I697" s="38"/>
      <c r="J697" s="39"/>
      <c r="K697" s="20" t="str">
        <f t="shared" si="83"/>
        <v>General ServiceCost of Equip + Install</v>
      </c>
      <c r="L697" s="20" t="str">
        <f t="shared" si="84"/>
        <v>Market PotentialWA</v>
      </c>
    </row>
    <row r="698" spans="1:12" x14ac:dyDescent="0.25">
      <c r="A698" s="2" t="str">
        <f t="shared" si="80"/>
        <v>WAGeneral ServiceBattery Energy StorageCost of Equip + Install (per kW basis)</v>
      </c>
      <c r="B698" t="s">
        <v>151</v>
      </c>
      <c r="C698" t="s">
        <v>232</v>
      </c>
      <c r="D698" t="s">
        <v>99</v>
      </c>
      <c r="E698" t="s">
        <v>90</v>
      </c>
      <c r="F698" t="s">
        <v>92</v>
      </c>
      <c r="G698" s="32">
        <f t="shared" ca="1" si="81"/>
        <v>0</v>
      </c>
      <c r="H698" s="33">
        <f t="shared" ca="1" si="82"/>
        <v>0</v>
      </c>
      <c r="I698" s="38"/>
      <c r="J698" s="39"/>
      <c r="K698" s="20" t="str">
        <f t="shared" si="83"/>
        <v>General ServiceCost of Equip + Install (per kW basis)</v>
      </c>
      <c r="L698" s="20" t="str">
        <f t="shared" si="84"/>
        <v>Market PotentialWA</v>
      </c>
    </row>
    <row r="699" spans="1:12" x14ac:dyDescent="0.25">
      <c r="A699" s="2" t="str">
        <f t="shared" si="80"/>
        <v>WAGeneral ServiceBattery Energy StorageDe-rate</v>
      </c>
      <c r="B699" t="s">
        <v>151</v>
      </c>
      <c r="C699" t="s">
        <v>232</v>
      </c>
      <c r="D699" t="s">
        <v>99</v>
      </c>
      <c r="E699" t="s">
        <v>31</v>
      </c>
      <c r="F699" t="s">
        <v>32</v>
      </c>
      <c r="G699" s="25">
        <f t="shared" ca="1" si="81"/>
        <v>1</v>
      </c>
      <c r="H699" s="33">
        <f t="shared" ca="1" si="82"/>
        <v>0</v>
      </c>
      <c r="I699" s="38"/>
      <c r="J699" s="39"/>
      <c r="K699" s="20" t="str">
        <f t="shared" si="83"/>
        <v>General ServiceDe-rate</v>
      </c>
      <c r="L699" s="20" t="str">
        <f t="shared" si="84"/>
        <v>Market PotentialWA</v>
      </c>
    </row>
    <row r="700" spans="1:12" x14ac:dyDescent="0.25">
      <c r="A700" s="2" t="str">
        <f t="shared" si="80"/>
        <v>WAGeneral ServiceBattery Energy StorageNet to Gross Ratio (free ridership)</v>
      </c>
      <c r="B700" t="s">
        <v>151</v>
      </c>
      <c r="C700" t="s">
        <v>232</v>
      </c>
      <c r="D700" t="s">
        <v>99</v>
      </c>
      <c r="E700" t="s">
        <v>33</v>
      </c>
      <c r="F700" t="s">
        <v>34</v>
      </c>
      <c r="G700" s="25">
        <f t="shared" ca="1" si="81"/>
        <v>1</v>
      </c>
      <c r="H700" s="33">
        <f t="shared" ca="1" si="82"/>
        <v>0</v>
      </c>
      <c r="I700" s="38"/>
      <c r="J700" s="39"/>
      <c r="K700" s="20" t="str">
        <f t="shared" si="83"/>
        <v>General ServiceNet to Gross Ratio (free ridership)</v>
      </c>
      <c r="L700" s="20" t="str">
        <f t="shared" si="84"/>
        <v>Market PotentialWA</v>
      </c>
    </row>
    <row r="701" spans="1:12" x14ac:dyDescent="0.25">
      <c r="A701" s="2" t="str">
        <f t="shared" si="80"/>
        <v>WAGeneral ServiceBattery Energy StoragePer Customer Annual Marketing/Recruitment Cost</v>
      </c>
      <c r="B701" t="s">
        <v>151</v>
      </c>
      <c r="C701" t="s">
        <v>232</v>
      </c>
      <c r="D701" t="s">
        <v>99</v>
      </c>
      <c r="E701" t="s">
        <v>35</v>
      </c>
      <c r="F701" t="s">
        <v>36</v>
      </c>
      <c r="G701" s="32">
        <f t="shared" ca="1" si="81"/>
        <v>50</v>
      </c>
      <c r="H701" s="33">
        <f t="shared" ca="1" si="82"/>
        <v>0</v>
      </c>
      <c r="I701" s="38"/>
      <c r="J701" s="39"/>
      <c r="K701" s="20" t="str">
        <f t="shared" si="83"/>
        <v>General ServicePer Customer Annual Marketing/Recruitment Cost</v>
      </c>
      <c r="L701" s="20" t="str">
        <f t="shared" si="84"/>
        <v>Market PotentialWA</v>
      </c>
    </row>
    <row r="702" spans="1:12" x14ac:dyDescent="0.25">
      <c r="A702" s="2" t="str">
        <f t="shared" si="80"/>
        <v>WAGeneral ServiceBattery Energy StoragePer Participant Annual Incentive</v>
      </c>
      <c r="B702" t="s">
        <v>151</v>
      </c>
      <c r="C702" t="s">
        <v>232</v>
      </c>
      <c r="D702" t="s">
        <v>99</v>
      </c>
      <c r="E702" t="s">
        <v>39</v>
      </c>
      <c r="F702" t="s">
        <v>5</v>
      </c>
      <c r="G702" s="32">
        <f t="shared" ca="1" si="81"/>
        <v>0</v>
      </c>
      <c r="H702" s="33">
        <f t="shared" ca="1" si="82"/>
        <v>0</v>
      </c>
      <c r="I702" s="38"/>
      <c r="J702" s="39"/>
      <c r="K702" s="20" t="str">
        <f t="shared" si="83"/>
        <v>General ServicePer Participant Annual Incentive</v>
      </c>
      <c r="L702" s="20" t="str">
        <f t="shared" si="84"/>
        <v>Market PotentialWA</v>
      </c>
    </row>
    <row r="703" spans="1:12" x14ac:dyDescent="0.25">
      <c r="A703" s="2" t="str">
        <f t="shared" si="80"/>
        <v>WAGeneral ServiceBattery Energy StoragePer kW Annual Incentive</v>
      </c>
      <c r="B703" t="s">
        <v>151</v>
      </c>
      <c r="C703" t="s">
        <v>232</v>
      </c>
      <c r="D703" t="s">
        <v>99</v>
      </c>
      <c r="E703" t="s">
        <v>37</v>
      </c>
      <c r="F703" t="s">
        <v>93</v>
      </c>
      <c r="G703" s="32">
        <f t="shared" ca="1" si="81"/>
        <v>0</v>
      </c>
      <c r="H703" s="33">
        <f t="shared" ca="1" si="82"/>
        <v>0</v>
      </c>
      <c r="I703" s="38"/>
      <c r="J703" s="39"/>
      <c r="K703" s="20" t="str">
        <f t="shared" si="83"/>
        <v>General ServicePer kW Annual Incentive</v>
      </c>
      <c r="L703" s="20" t="str">
        <f t="shared" si="84"/>
        <v>Market PotentialWA</v>
      </c>
    </row>
    <row r="704" spans="1:12" x14ac:dyDescent="0.25">
      <c r="A704" s="2" t="str">
        <f t="shared" si="80"/>
        <v>WAGeneral ServiceBattery Energy StorageProgram Development Cost</v>
      </c>
      <c r="B704" t="s">
        <v>151</v>
      </c>
      <c r="C704" t="s">
        <v>232</v>
      </c>
      <c r="D704" t="s">
        <v>99</v>
      </c>
      <c r="E704" t="s">
        <v>40</v>
      </c>
      <c r="F704" t="s">
        <v>41</v>
      </c>
      <c r="G704" s="32">
        <f t="shared" ca="1" si="81"/>
        <v>6150</v>
      </c>
      <c r="H704" s="33">
        <f t="shared" ca="1" si="82"/>
        <v>0</v>
      </c>
      <c r="I704" s="38"/>
      <c r="J704" s="39"/>
      <c r="K704" s="20" t="str">
        <f t="shared" si="83"/>
        <v>General ServiceProgram Development Cost</v>
      </c>
      <c r="L704" s="20" t="str">
        <f t="shared" si="84"/>
        <v>Market PotentialWA</v>
      </c>
    </row>
    <row r="705" spans="1:12" x14ac:dyDescent="0.25">
      <c r="A705" s="2" t="str">
        <f t="shared" si="80"/>
        <v>WAGeneral ServiceBattery Energy StorageProgram Life</v>
      </c>
      <c r="B705" t="s">
        <v>151</v>
      </c>
      <c r="C705" t="s">
        <v>232</v>
      </c>
      <c r="D705" t="s">
        <v>99</v>
      </c>
      <c r="E705" t="s">
        <v>42</v>
      </c>
      <c r="F705" t="s">
        <v>43</v>
      </c>
      <c r="G705" s="397">
        <f t="shared" ca="1" si="81"/>
        <v>15</v>
      </c>
      <c r="H705" s="33" t="str">
        <f t="shared" ca="1" si="82"/>
        <v>NREL</v>
      </c>
      <c r="I705" s="38"/>
      <c r="J705" s="39"/>
      <c r="K705" s="20" t="str">
        <f t="shared" si="83"/>
        <v>General ServiceProgram Life</v>
      </c>
      <c r="L705" s="20" t="str">
        <f t="shared" si="84"/>
        <v>Market PotentialWA</v>
      </c>
    </row>
    <row r="706" spans="1:12" x14ac:dyDescent="0.25">
      <c r="A706" s="2" t="str">
        <f t="shared" si="80"/>
        <v>WAGeneral ServiceBattery Energy StorageProgram Start Year</v>
      </c>
      <c r="B706" t="s">
        <v>151</v>
      </c>
      <c r="C706" t="s">
        <v>232</v>
      </c>
      <c r="D706" t="s">
        <v>99</v>
      </c>
      <c r="E706" t="s">
        <v>44</v>
      </c>
      <c r="F706" t="s">
        <v>45</v>
      </c>
      <c r="G706" s="397">
        <f t="shared" ca="1" si="81"/>
        <v>2026</v>
      </c>
      <c r="H706" s="33" t="str">
        <f t="shared" ca="1" si="82"/>
        <v>Assumed rollout could piggyback on Utility's TOU</v>
      </c>
      <c r="I706" s="38"/>
      <c r="J706" s="39"/>
      <c r="K706" s="20" t="str">
        <f t="shared" si="83"/>
        <v>General ServiceProgram Start Year</v>
      </c>
      <c r="L706" s="20" t="str">
        <f t="shared" si="84"/>
        <v>Market PotentialWA</v>
      </c>
    </row>
    <row r="707" spans="1:12" x14ac:dyDescent="0.25">
      <c r="A707" s="2" t="str">
        <f t="shared" ref="A707:A770" si="85">B707&amp;C707&amp;D707&amp;E707</f>
        <v>WALarge General ServiceBattery Energy StorageSummer DR Event Hours</v>
      </c>
      <c r="B707" t="s">
        <v>151</v>
      </c>
      <c r="C707" t="s">
        <v>233</v>
      </c>
      <c r="D707" t="s">
        <v>99</v>
      </c>
      <c r="E707" t="s">
        <v>24</v>
      </c>
      <c r="F707" t="s">
        <v>25</v>
      </c>
      <c r="G707" s="397" t="str">
        <f t="shared" ca="1" si="81"/>
        <v/>
      </c>
      <c r="H707" s="33" t="str">
        <f t="shared" ca="1" si="82"/>
        <v/>
      </c>
      <c r="I707" s="38"/>
      <c r="J707" s="39"/>
      <c r="K707" s="20" t="str">
        <f t="shared" si="83"/>
        <v>Large General ServiceSummer DR Event Hours</v>
      </c>
      <c r="L707" s="20" t="str">
        <f t="shared" si="84"/>
        <v>Market PotentialWA</v>
      </c>
    </row>
    <row r="708" spans="1:12" x14ac:dyDescent="0.25">
      <c r="A708" s="2" t="str">
        <f t="shared" si="85"/>
        <v>WALarge General ServiceBattery Energy StorageWinter DR Event Hours</v>
      </c>
      <c r="B708" t="s">
        <v>151</v>
      </c>
      <c r="C708" t="s">
        <v>233</v>
      </c>
      <c r="D708" t="s">
        <v>99</v>
      </c>
      <c r="E708" t="s">
        <v>26</v>
      </c>
      <c r="F708" t="s">
        <v>25</v>
      </c>
      <c r="G708" s="397" t="str">
        <f t="shared" ca="1" si="81"/>
        <v/>
      </c>
      <c r="H708" s="33" t="str">
        <f t="shared" ca="1" si="82"/>
        <v/>
      </c>
      <c r="I708" s="38"/>
      <c r="J708" s="39"/>
      <c r="K708" s="20" t="str">
        <f t="shared" si="83"/>
        <v>Large General ServiceWinter DR Event Hours</v>
      </c>
      <c r="L708" s="20" t="str">
        <f t="shared" si="84"/>
        <v>Market PotentialWA</v>
      </c>
    </row>
    <row r="709" spans="1:12" x14ac:dyDescent="0.25">
      <c r="A709" s="2" t="str">
        <f t="shared" si="85"/>
        <v>WALarge General ServiceBattery Energy StorageAnnual O&amp;M Cost</v>
      </c>
      <c r="B709" t="s">
        <v>151</v>
      </c>
      <c r="C709" t="s">
        <v>233</v>
      </c>
      <c r="D709" t="s">
        <v>99</v>
      </c>
      <c r="E709" t="s">
        <v>27</v>
      </c>
      <c r="F709" t="s">
        <v>5</v>
      </c>
      <c r="G709" s="32" t="str">
        <f t="shared" ca="1" si="81"/>
        <v/>
      </c>
      <c r="H709" s="33" t="str">
        <f t="shared" ca="1" si="82"/>
        <v/>
      </c>
      <c r="I709" s="38"/>
      <c r="J709" s="39"/>
      <c r="K709" s="20" t="str">
        <f t="shared" si="83"/>
        <v>Large General ServiceAnnual O&amp;M Cost</v>
      </c>
      <c r="L709" s="20" t="str">
        <f t="shared" si="84"/>
        <v>Market PotentialWA</v>
      </c>
    </row>
    <row r="710" spans="1:12" x14ac:dyDescent="0.25">
      <c r="A710" s="2" t="str">
        <f t="shared" si="85"/>
        <v>WALarge General ServiceBattery Energy StorageAnnual O&amp;M Cost per MW</v>
      </c>
      <c r="B710" t="s">
        <v>151</v>
      </c>
      <c r="C710" t="s">
        <v>233</v>
      </c>
      <c r="D710" t="s">
        <v>99</v>
      </c>
      <c r="E710" t="s">
        <v>88</v>
      </c>
      <c r="F710" t="s">
        <v>94</v>
      </c>
      <c r="G710" s="32" t="str">
        <f t="shared" ca="1" si="81"/>
        <v/>
      </c>
      <c r="H710" s="33" t="str">
        <f t="shared" ca="1" si="82"/>
        <v/>
      </c>
      <c r="I710" s="38"/>
      <c r="J710" s="39"/>
      <c r="K710" s="20" t="str">
        <f t="shared" si="83"/>
        <v>Large General ServiceAnnual O&amp;M Cost per MW</v>
      </c>
      <c r="L710" s="20" t="str">
        <f t="shared" si="84"/>
        <v>Market PotentialWA</v>
      </c>
    </row>
    <row r="711" spans="1:12" x14ac:dyDescent="0.25">
      <c r="A711" s="2" t="str">
        <f t="shared" si="85"/>
        <v>WALarge General ServiceBattery Energy StorageAnnual Program Administration Cost</v>
      </c>
      <c r="B711" t="s">
        <v>151</v>
      </c>
      <c r="C711" t="s">
        <v>233</v>
      </c>
      <c r="D711" t="s">
        <v>99</v>
      </c>
      <c r="E711" t="s">
        <v>4</v>
      </c>
      <c r="F711" t="s">
        <v>28</v>
      </c>
      <c r="G711" s="32" t="str">
        <f t="shared" ca="1" si="81"/>
        <v/>
      </c>
      <c r="H711" s="33" t="str">
        <f t="shared" ca="1" si="82"/>
        <v/>
      </c>
      <c r="I711" s="38"/>
      <c r="J711" s="39"/>
      <c r="K711" s="20" t="str">
        <f t="shared" si="83"/>
        <v>Large General ServiceAnnual Program Administration Cost</v>
      </c>
      <c r="L711" s="20" t="str">
        <f t="shared" si="84"/>
        <v>Market PotentialWA</v>
      </c>
    </row>
    <row r="712" spans="1:12" x14ac:dyDescent="0.25">
      <c r="A712" s="2" t="str">
        <f t="shared" si="85"/>
        <v>WALarge General ServiceBattery Energy StorageCost of Equip + Install</v>
      </c>
      <c r="B712" t="s">
        <v>151</v>
      </c>
      <c r="C712" t="s">
        <v>233</v>
      </c>
      <c r="D712" t="s">
        <v>99</v>
      </c>
      <c r="E712" t="s">
        <v>29</v>
      </c>
      <c r="F712" t="s">
        <v>30</v>
      </c>
      <c r="G712" s="32" t="str">
        <f t="shared" ca="1" si="81"/>
        <v/>
      </c>
      <c r="H712" s="33" t="str">
        <f t="shared" ca="1" si="82"/>
        <v/>
      </c>
      <c r="I712" s="38"/>
      <c r="J712" s="39"/>
      <c r="K712" s="20" t="str">
        <f t="shared" si="83"/>
        <v>Large General ServiceCost of Equip + Install</v>
      </c>
      <c r="L712" s="20" t="str">
        <f t="shared" si="84"/>
        <v>Market PotentialWA</v>
      </c>
    </row>
    <row r="713" spans="1:12" x14ac:dyDescent="0.25">
      <c r="A713" s="2" t="str">
        <f t="shared" si="85"/>
        <v>WALarge General ServiceBattery Energy StorageCost of Equip + Install (per kW basis)</v>
      </c>
      <c r="B713" t="s">
        <v>151</v>
      </c>
      <c r="C713" t="s">
        <v>233</v>
      </c>
      <c r="D713" t="s">
        <v>99</v>
      </c>
      <c r="E713" t="s">
        <v>90</v>
      </c>
      <c r="F713" t="s">
        <v>92</v>
      </c>
      <c r="G713" s="32" t="str">
        <f t="shared" ca="1" si="81"/>
        <v/>
      </c>
      <c r="H713" s="33" t="str">
        <f t="shared" ca="1" si="82"/>
        <v/>
      </c>
      <c r="I713" s="38"/>
      <c r="J713" s="39"/>
      <c r="K713" s="20" t="str">
        <f t="shared" si="83"/>
        <v>Large General ServiceCost of Equip + Install (per kW basis)</v>
      </c>
      <c r="L713" s="20" t="str">
        <f t="shared" si="84"/>
        <v>Market PotentialWA</v>
      </c>
    </row>
    <row r="714" spans="1:12" x14ac:dyDescent="0.25">
      <c r="A714" s="2" t="str">
        <f t="shared" si="85"/>
        <v>WALarge General ServiceBattery Energy StorageDe-rate</v>
      </c>
      <c r="B714" t="s">
        <v>151</v>
      </c>
      <c r="C714" t="s">
        <v>233</v>
      </c>
      <c r="D714" t="s">
        <v>99</v>
      </c>
      <c r="E714" t="s">
        <v>31</v>
      </c>
      <c r="F714" t="s">
        <v>32</v>
      </c>
      <c r="G714" s="25" t="str">
        <f t="shared" ca="1" si="81"/>
        <v/>
      </c>
      <c r="H714" s="33" t="str">
        <f t="shared" ca="1" si="82"/>
        <v/>
      </c>
      <c r="I714" s="38"/>
      <c r="J714" s="39"/>
      <c r="K714" s="20" t="str">
        <f t="shared" si="83"/>
        <v>Large General ServiceDe-rate</v>
      </c>
      <c r="L714" s="20" t="str">
        <f t="shared" si="84"/>
        <v>Market PotentialWA</v>
      </c>
    </row>
    <row r="715" spans="1:12" x14ac:dyDescent="0.25">
      <c r="A715" s="2" t="str">
        <f t="shared" si="85"/>
        <v>WALarge General ServiceBattery Energy StorageNet to Gross Ratio (free ridership)</v>
      </c>
      <c r="B715" t="s">
        <v>151</v>
      </c>
      <c r="C715" t="s">
        <v>233</v>
      </c>
      <c r="D715" t="s">
        <v>99</v>
      </c>
      <c r="E715" t="s">
        <v>33</v>
      </c>
      <c r="F715" t="s">
        <v>34</v>
      </c>
      <c r="G715" s="25" t="str">
        <f t="shared" ref="G715:G742" ca="1" si="86">IFERROR(INDEX(INDIRECT("'"&amp;D715&amp;"'!A1:T300"),MATCH(K715,INDIRECT("'"&amp;D715&amp;"'!A1:A300"),0),MATCH(L715,INDIRECT("'"&amp;D715&amp;"'!A1:T1"),0)),"")</f>
        <v/>
      </c>
      <c r="H715" s="33" t="str">
        <f t="shared" ref="H715:H742" ca="1" si="87">IFERROR(INDEX(INDIRECT("'"&amp;D715&amp;"'!A1:T300"),MATCH(K715,INDIRECT("'"&amp;D715&amp;"'!A1:A300"),0),10),"")</f>
        <v/>
      </c>
      <c r="I715" s="38"/>
      <c r="J715" s="39"/>
      <c r="K715" s="20" t="str">
        <f t="shared" ref="K715:K742" si="88">C715&amp;E715</f>
        <v>Large General ServiceNet to Gross Ratio (free ridership)</v>
      </c>
      <c r="L715" s="20" t="str">
        <f t="shared" ref="L715:L742" si="89">$G$1&amp;B715</f>
        <v>Market PotentialWA</v>
      </c>
    </row>
    <row r="716" spans="1:12" x14ac:dyDescent="0.25">
      <c r="A716" s="2" t="str">
        <f t="shared" si="85"/>
        <v>WALarge General ServiceBattery Energy StoragePer Customer Annual Marketing/Recruitment Cost</v>
      </c>
      <c r="B716" t="s">
        <v>151</v>
      </c>
      <c r="C716" t="s">
        <v>233</v>
      </c>
      <c r="D716" t="s">
        <v>99</v>
      </c>
      <c r="E716" t="s">
        <v>35</v>
      </c>
      <c r="F716" t="s">
        <v>36</v>
      </c>
      <c r="G716" s="32" t="str">
        <f t="shared" ca="1" si="86"/>
        <v/>
      </c>
      <c r="H716" s="33" t="str">
        <f t="shared" ca="1" si="87"/>
        <v/>
      </c>
      <c r="I716" s="38"/>
      <c r="J716" s="39"/>
      <c r="K716" s="20" t="str">
        <f t="shared" si="88"/>
        <v>Large General ServicePer Customer Annual Marketing/Recruitment Cost</v>
      </c>
      <c r="L716" s="20" t="str">
        <f t="shared" si="89"/>
        <v>Market PotentialWA</v>
      </c>
    </row>
    <row r="717" spans="1:12" x14ac:dyDescent="0.25">
      <c r="A717" s="2" t="str">
        <f t="shared" si="85"/>
        <v>WALarge General ServiceBattery Energy StoragePer Participant Annual Incentive</v>
      </c>
      <c r="B717" t="s">
        <v>151</v>
      </c>
      <c r="C717" t="s">
        <v>233</v>
      </c>
      <c r="D717" t="s">
        <v>99</v>
      </c>
      <c r="E717" t="s">
        <v>39</v>
      </c>
      <c r="F717" t="s">
        <v>5</v>
      </c>
      <c r="G717" s="32" t="str">
        <f t="shared" ca="1" si="86"/>
        <v/>
      </c>
      <c r="H717" s="33" t="str">
        <f t="shared" ca="1" si="87"/>
        <v/>
      </c>
      <c r="I717" s="38"/>
      <c r="J717" s="39"/>
      <c r="K717" s="20" t="str">
        <f t="shared" si="88"/>
        <v>Large General ServicePer Participant Annual Incentive</v>
      </c>
      <c r="L717" s="20" t="str">
        <f t="shared" si="89"/>
        <v>Market PotentialWA</v>
      </c>
    </row>
    <row r="718" spans="1:12" x14ac:dyDescent="0.25">
      <c r="A718" s="2" t="str">
        <f t="shared" si="85"/>
        <v>WALarge General ServiceBattery Energy StoragePer kW Annual Incentive</v>
      </c>
      <c r="B718" t="s">
        <v>151</v>
      </c>
      <c r="C718" t="s">
        <v>233</v>
      </c>
      <c r="D718" t="s">
        <v>99</v>
      </c>
      <c r="E718" t="s">
        <v>37</v>
      </c>
      <c r="F718" t="s">
        <v>93</v>
      </c>
      <c r="G718" s="32" t="str">
        <f t="shared" ca="1" si="86"/>
        <v/>
      </c>
      <c r="H718" s="33" t="str">
        <f t="shared" ca="1" si="87"/>
        <v/>
      </c>
      <c r="I718" s="38"/>
      <c r="J718" s="39"/>
      <c r="K718" s="20" t="str">
        <f t="shared" si="88"/>
        <v>Large General ServicePer kW Annual Incentive</v>
      </c>
      <c r="L718" s="20" t="str">
        <f t="shared" si="89"/>
        <v>Market PotentialWA</v>
      </c>
    </row>
    <row r="719" spans="1:12" x14ac:dyDescent="0.25">
      <c r="A719" s="2" t="str">
        <f t="shared" si="85"/>
        <v>WALarge General ServiceBattery Energy StorageProgram Development Cost</v>
      </c>
      <c r="B719" t="s">
        <v>151</v>
      </c>
      <c r="C719" t="s">
        <v>233</v>
      </c>
      <c r="D719" t="s">
        <v>99</v>
      </c>
      <c r="E719" t="s">
        <v>40</v>
      </c>
      <c r="F719" t="s">
        <v>41</v>
      </c>
      <c r="G719" s="32" t="str">
        <f t="shared" ca="1" si="86"/>
        <v/>
      </c>
      <c r="H719" s="33" t="str">
        <f t="shared" ca="1" si="87"/>
        <v/>
      </c>
      <c r="I719" s="38"/>
      <c r="J719" s="39"/>
      <c r="K719" s="20" t="str">
        <f t="shared" si="88"/>
        <v>Large General ServiceProgram Development Cost</v>
      </c>
      <c r="L719" s="20" t="str">
        <f t="shared" si="89"/>
        <v>Market PotentialWA</v>
      </c>
    </row>
    <row r="720" spans="1:12" x14ac:dyDescent="0.25">
      <c r="A720" s="2" t="str">
        <f t="shared" si="85"/>
        <v>WALarge General ServiceBattery Energy StorageProgram Life</v>
      </c>
      <c r="B720" t="s">
        <v>151</v>
      </c>
      <c r="C720" t="s">
        <v>233</v>
      </c>
      <c r="D720" t="s">
        <v>99</v>
      </c>
      <c r="E720" t="s">
        <v>42</v>
      </c>
      <c r="F720" t="s">
        <v>43</v>
      </c>
      <c r="G720" s="397" t="str">
        <f t="shared" ca="1" si="86"/>
        <v/>
      </c>
      <c r="H720" s="33" t="str">
        <f t="shared" ca="1" si="87"/>
        <v/>
      </c>
      <c r="I720" s="38"/>
      <c r="J720" s="39"/>
      <c r="K720" s="20" t="str">
        <f t="shared" si="88"/>
        <v>Large General ServiceProgram Life</v>
      </c>
      <c r="L720" s="20" t="str">
        <f t="shared" si="89"/>
        <v>Market PotentialWA</v>
      </c>
    </row>
    <row r="721" spans="1:12" x14ac:dyDescent="0.25">
      <c r="A721" s="2" t="str">
        <f t="shared" si="85"/>
        <v>WALarge General ServiceBattery Energy StorageProgram Start Year</v>
      </c>
      <c r="B721" t="s">
        <v>151</v>
      </c>
      <c r="C721" t="s">
        <v>233</v>
      </c>
      <c r="D721" t="s">
        <v>99</v>
      </c>
      <c r="E721" t="s">
        <v>44</v>
      </c>
      <c r="F721" t="s">
        <v>45</v>
      </c>
      <c r="G721" s="397" t="str">
        <f t="shared" ca="1" si="86"/>
        <v/>
      </c>
      <c r="H721" s="33" t="str">
        <f t="shared" ca="1" si="87"/>
        <v/>
      </c>
      <c r="I721" s="38"/>
      <c r="J721" s="39"/>
      <c r="K721" s="20" t="str">
        <f t="shared" si="88"/>
        <v>Large General ServiceProgram Start Year</v>
      </c>
      <c r="L721" s="20" t="str">
        <f t="shared" si="89"/>
        <v>Market PotentialWA</v>
      </c>
    </row>
    <row r="722" spans="1:12" x14ac:dyDescent="0.25">
      <c r="A722" s="2" t="str">
        <f t="shared" si="85"/>
        <v>WAExtra Large General ServiceBattery Energy StorageSummer DR Event Hours</v>
      </c>
      <c r="B722" t="s">
        <v>151</v>
      </c>
      <c r="C722" t="s">
        <v>234</v>
      </c>
      <c r="D722" t="s">
        <v>99</v>
      </c>
      <c r="E722" t="s">
        <v>24</v>
      </c>
      <c r="F722" t="s">
        <v>25</v>
      </c>
      <c r="G722" s="397" t="str">
        <f t="shared" ca="1" si="86"/>
        <v/>
      </c>
      <c r="H722" s="33" t="str">
        <f t="shared" ca="1" si="87"/>
        <v/>
      </c>
      <c r="I722" s="38"/>
      <c r="J722" s="39"/>
      <c r="K722" s="20" t="str">
        <f t="shared" si="88"/>
        <v>Extra Large General ServiceSummer DR Event Hours</v>
      </c>
      <c r="L722" s="20" t="str">
        <f t="shared" si="89"/>
        <v>Market PotentialWA</v>
      </c>
    </row>
    <row r="723" spans="1:12" x14ac:dyDescent="0.25">
      <c r="A723" s="2" t="str">
        <f t="shared" si="85"/>
        <v>WAExtra Large General ServiceBattery Energy StorageWinter DR Event Hours</v>
      </c>
      <c r="B723" t="s">
        <v>151</v>
      </c>
      <c r="C723" t="s">
        <v>234</v>
      </c>
      <c r="D723" t="s">
        <v>99</v>
      </c>
      <c r="E723" t="s">
        <v>26</v>
      </c>
      <c r="F723" t="s">
        <v>25</v>
      </c>
      <c r="G723" s="397" t="str">
        <f t="shared" ca="1" si="86"/>
        <v/>
      </c>
      <c r="H723" s="33" t="str">
        <f t="shared" ca="1" si="87"/>
        <v/>
      </c>
      <c r="I723" s="38"/>
      <c r="J723" s="39"/>
      <c r="K723" s="20" t="str">
        <f t="shared" si="88"/>
        <v>Extra Large General ServiceWinter DR Event Hours</v>
      </c>
      <c r="L723" s="20" t="str">
        <f t="shared" si="89"/>
        <v>Market PotentialWA</v>
      </c>
    </row>
    <row r="724" spans="1:12" x14ac:dyDescent="0.25">
      <c r="A724" s="2" t="str">
        <f t="shared" si="85"/>
        <v>WAExtra Large General ServiceBattery Energy StorageAnnual O&amp;M Cost</v>
      </c>
      <c r="B724" t="s">
        <v>151</v>
      </c>
      <c r="C724" t="s">
        <v>234</v>
      </c>
      <c r="D724" t="s">
        <v>99</v>
      </c>
      <c r="E724" t="s">
        <v>27</v>
      </c>
      <c r="F724" t="s">
        <v>5</v>
      </c>
      <c r="G724" s="32" t="str">
        <f t="shared" ca="1" si="86"/>
        <v/>
      </c>
      <c r="H724" s="33" t="str">
        <f t="shared" ca="1" si="87"/>
        <v/>
      </c>
      <c r="I724" s="38"/>
      <c r="J724" s="39"/>
      <c r="K724" s="20" t="str">
        <f t="shared" si="88"/>
        <v>Extra Large General ServiceAnnual O&amp;M Cost</v>
      </c>
      <c r="L724" s="20" t="str">
        <f t="shared" si="89"/>
        <v>Market PotentialWA</v>
      </c>
    </row>
    <row r="725" spans="1:12" x14ac:dyDescent="0.25">
      <c r="A725" s="2" t="str">
        <f t="shared" si="85"/>
        <v>WAExtra Large General ServiceBattery Energy StorageAnnual O&amp;M Cost per MW</v>
      </c>
      <c r="B725" t="s">
        <v>151</v>
      </c>
      <c r="C725" t="s">
        <v>234</v>
      </c>
      <c r="D725" t="s">
        <v>99</v>
      </c>
      <c r="E725" t="s">
        <v>88</v>
      </c>
      <c r="F725" t="s">
        <v>94</v>
      </c>
      <c r="G725" s="32" t="str">
        <f t="shared" ca="1" si="86"/>
        <v/>
      </c>
      <c r="H725" s="33" t="str">
        <f t="shared" ca="1" si="87"/>
        <v/>
      </c>
      <c r="I725" s="38"/>
      <c r="J725" s="39"/>
      <c r="K725" s="20" t="str">
        <f t="shared" si="88"/>
        <v>Extra Large General ServiceAnnual O&amp;M Cost per MW</v>
      </c>
      <c r="L725" s="20" t="str">
        <f t="shared" si="89"/>
        <v>Market PotentialWA</v>
      </c>
    </row>
    <row r="726" spans="1:12" x14ac:dyDescent="0.25">
      <c r="A726" s="2" t="str">
        <f t="shared" si="85"/>
        <v>WAExtra Large General ServiceBattery Energy StorageAnnual Program Administration Cost</v>
      </c>
      <c r="B726" t="s">
        <v>151</v>
      </c>
      <c r="C726" t="s">
        <v>234</v>
      </c>
      <c r="D726" t="s">
        <v>99</v>
      </c>
      <c r="E726" t="s">
        <v>4</v>
      </c>
      <c r="F726" t="s">
        <v>28</v>
      </c>
      <c r="G726" s="32" t="str">
        <f t="shared" ca="1" si="86"/>
        <v/>
      </c>
      <c r="H726" s="33" t="str">
        <f t="shared" ca="1" si="87"/>
        <v/>
      </c>
      <c r="I726" s="38"/>
      <c r="J726" s="39"/>
      <c r="K726" s="20" t="str">
        <f t="shared" si="88"/>
        <v>Extra Large General ServiceAnnual Program Administration Cost</v>
      </c>
      <c r="L726" s="20" t="str">
        <f t="shared" si="89"/>
        <v>Market PotentialWA</v>
      </c>
    </row>
    <row r="727" spans="1:12" x14ac:dyDescent="0.25">
      <c r="A727" s="2" t="str">
        <f t="shared" si="85"/>
        <v>WAExtra Large General ServiceBattery Energy StorageCost of Equip + Install</v>
      </c>
      <c r="B727" t="s">
        <v>151</v>
      </c>
      <c r="C727" t="s">
        <v>234</v>
      </c>
      <c r="D727" t="s">
        <v>99</v>
      </c>
      <c r="E727" t="s">
        <v>29</v>
      </c>
      <c r="F727" t="s">
        <v>30</v>
      </c>
      <c r="G727" s="32" t="str">
        <f t="shared" ca="1" si="86"/>
        <v/>
      </c>
      <c r="H727" s="33" t="str">
        <f t="shared" ca="1" si="87"/>
        <v/>
      </c>
      <c r="I727" s="38"/>
      <c r="J727" s="39"/>
      <c r="K727" s="20" t="str">
        <f t="shared" si="88"/>
        <v>Extra Large General ServiceCost of Equip + Install</v>
      </c>
      <c r="L727" s="20" t="str">
        <f t="shared" si="89"/>
        <v>Market PotentialWA</v>
      </c>
    </row>
    <row r="728" spans="1:12" x14ac:dyDescent="0.25">
      <c r="A728" s="2" t="str">
        <f t="shared" si="85"/>
        <v>WAExtra Large General ServiceBattery Energy StorageCost of Equip + Install (per kW basis)</v>
      </c>
      <c r="B728" t="s">
        <v>151</v>
      </c>
      <c r="C728" t="s">
        <v>234</v>
      </c>
      <c r="D728" t="s">
        <v>99</v>
      </c>
      <c r="E728" t="s">
        <v>90</v>
      </c>
      <c r="F728" t="s">
        <v>92</v>
      </c>
      <c r="G728" s="32" t="str">
        <f t="shared" ca="1" si="86"/>
        <v/>
      </c>
      <c r="H728" s="33" t="str">
        <f t="shared" ca="1" si="87"/>
        <v/>
      </c>
      <c r="I728" s="38"/>
      <c r="J728" s="39"/>
      <c r="K728" s="20" t="str">
        <f t="shared" si="88"/>
        <v>Extra Large General ServiceCost of Equip + Install (per kW basis)</v>
      </c>
      <c r="L728" s="20" t="str">
        <f t="shared" si="89"/>
        <v>Market PotentialWA</v>
      </c>
    </row>
    <row r="729" spans="1:12" x14ac:dyDescent="0.25">
      <c r="A729" s="2" t="str">
        <f t="shared" si="85"/>
        <v>WAExtra Large General ServiceBattery Energy StorageDe-rate</v>
      </c>
      <c r="B729" t="s">
        <v>151</v>
      </c>
      <c r="C729" t="s">
        <v>234</v>
      </c>
      <c r="D729" t="s">
        <v>99</v>
      </c>
      <c r="E729" t="s">
        <v>31</v>
      </c>
      <c r="F729" t="s">
        <v>32</v>
      </c>
      <c r="G729" s="25" t="str">
        <f t="shared" ca="1" si="86"/>
        <v/>
      </c>
      <c r="H729" s="33" t="str">
        <f t="shared" ca="1" si="87"/>
        <v/>
      </c>
      <c r="I729" s="38"/>
      <c r="J729" s="39"/>
      <c r="K729" s="20" t="str">
        <f t="shared" si="88"/>
        <v>Extra Large General ServiceDe-rate</v>
      </c>
      <c r="L729" s="20" t="str">
        <f t="shared" si="89"/>
        <v>Market PotentialWA</v>
      </c>
    </row>
    <row r="730" spans="1:12" x14ac:dyDescent="0.25">
      <c r="A730" s="2" t="str">
        <f t="shared" si="85"/>
        <v>WAExtra Large General ServiceBattery Energy StorageNet to Gross Ratio (free ridership)</v>
      </c>
      <c r="B730" t="s">
        <v>151</v>
      </c>
      <c r="C730" t="s">
        <v>234</v>
      </c>
      <c r="D730" t="s">
        <v>99</v>
      </c>
      <c r="E730" t="s">
        <v>33</v>
      </c>
      <c r="F730" t="s">
        <v>34</v>
      </c>
      <c r="G730" s="25" t="str">
        <f t="shared" ca="1" si="86"/>
        <v/>
      </c>
      <c r="H730" s="33" t="str">
        <f t="shared" ca="1" si="87"/>
        <v/>
      </c>
      <c r="I730" s="38"/>
      <c r="J730" s="39"/>
      <c r="K730" s="20" t="str">
        <f t="shared" si="88"/>
        <v>Extra Large General ServiceNet to Gross Ratio (free ridership)</v>
      </c>
      <c r="L730" s="20" t="str">
        <f t="shared" si="89"/>
        <v>Market PotentialWA</v>
      </c>
    </row>
    <row r="731" spans="1:12" x14ac:dyDescent="0.25">
      <c r="A731" s="2" t="str">
        <f t="shared" si="85"/>
        <v>WAExtra Large General ServiceBattery Energy StoragePer Customer Annual Marketing/Recruitment Cost</v>
      </c>
      <c r="B731" t="s">
        <v>151</v>
      </c>
      <c r="C731" t="s">
        <v>234</v>
      </c>
      <c r="D731" t="s">
        <v>99</v>
      </c>
      <c r="E731" t="s">
        <v>35</v>
      </c>
      <c r="F731" t="s">
        <v>36</v>
      </c>
      <c r="G731" s="32" t="str">
        <f t="shared" ca="1" si="86"/>
        <v/>
      </c>
      <c r="H731" s="33" t="str">
        <f t="shared" ca="1" si="87"/>
        <v/>
      </c>
      <c r="I731" s="38"/>
      <c r="J731" s="39"/>
      <c r="K731" s="20" t="str">
        <f t="shared" si="88"/>
        <v>Extra Large General ServicePer Customer Annual Marketing/Recruitment Cost</v>
      </c>
      <c r="L731" s="20" t="str">
        <f t="shared" si="89"/>
        <v>Market PotentialWA</v>
      </c>
    </row>
    <row r="732" spans="1:12" x14ac:dyDescent="0.25">
      <c r="A732" s="2" t="str">
        <f t="shared" si="85"/>
        <v>WAExtra Large General ServiceBattery Energy StoragePer Participant Annual Incentive</v>
      </c>
      <c r="B732" t="s">
        <v>151</v>
      </c>
      <c r="C732" t="s">
        <v>234</v>
      </c>
      <c r="D732" t="s">
        <v>99</v>
      </c>
      <c r="E732" t="s">
        <v>39</v>
      </c>
      <c r="F732" t="s">
        <v>5</v>
      </c>
      <c r="G732" s="32" t="str">
        <f t="shared" ca="1" si="86"/>
        <v/>
      </c>
      <c r="H732" s="33" t="str">
        <f t="shared" ca="1" si="87"/>
        <v/>
      </c>
      <c r="I732" s="38"/>
      <c r="J732" s="39"/>
      <c r="K732" s="20" t="str">
        <f t="shared" si="88"/>
        <v>Extra Large General ServicePer Participant Annual Incentive</v>
      </c>
      <c r="L732" s="20" t="str">
        <f t="shared" si="89"/>
        <v>Market PotentialWA</v>
      </c>
    </row>
    <row r="733" spans="1:12" x14ac:dyDescent="0.25">
      <c r="A733" s="2" t="str">
        <f t="shared" si="85"/>
        <v>WAExtra Large General ServiceBattery Energy StoragePer kW Annual Incentive</v>
      </c>
      <c r="B733" t="s">
        <v>151</v>
      </c>
      <c r="C733" t="s">
        <v>234</v>
      </c>
      <c r="D733" t="s">
        <v>99</v>
      </c>
      <c r="E733" t="s">
        <v>37</v>
      </c>
      <c r="F733" t="s">
        <v>93</v>
      </c>
      <c r="G733" s="32" t="str">
        <f t="shared" ca="1" si="86"/>
        <v/>
      </c>
      <c r="H733" s="33" t="str">
        <f t="shared" ca="1" si="87"/>
        <v/>
      </c>
      <c r="I733" s="38"/>
      <c r="J733" s="39"/>
      <c r="K733" s="20" t="str">
        <f t="shared" si="88"/>
        <v>Extra Large General ServicePer kW Annual Incentive</v>
      </c>
      <c r="L733" s="20" t="str">
        <f t="shared" si="89"/>
        <v>Market PotentialWA</v>
      </c>
    </row>
    <row r="734" spans="1:12" x14ac:dyDescent="0.25">
      <c r="A734" s="2" t="str">
        <f t="shared" si="85"/>
        <v>WAExtra Large General ServiceBattery Energy StorageProgram Development Cost</v>
      </c>
      <c r="B734" t="s">
        <v>151</v>
      </c>
      <c r="C734" t="s">
        <v>234</v>
      </c>
      <c r="D734" t="s">
        <v>99</v>
      </c>
      <c r="E734" t="s">
        <v>40</v>
      </c>
      <c r="F734" t="s">
        <v>41</v>
      </c>
      <c r="G734" s="32" t="str">
        <f t="shared" ca="1" si="86"/>
        <v/>
      </c>
      <c r="H734" s="33" t="str">
        <f t="shared" ca="1" si="87"/>
        <v/>
      </c>
      <c r="I734" s="38"/>
      <c r="J734" s="39"/>
      <c r="K734" s="20" t="str">
        <f t="shared" si="88"/>
        <v>Extra Large General ServiceProgram Development Cost</v>
      </c>
      <c r="L734" s="20" t="str">
        <f t="shared" si="89"/>
        <v>Market PotentialWA</v>
      </c>
    </row>
    <row r="735" spans="1:12" x14ac:dyDescent="0.25">
      <c r="A735" s="2" t="str">
        <f t="shared" si="85"/>
        <v>WAExtra Large General ServiceBattery Energy StorageProgram Life</v>
      </c>
      <c r="B735" t="s">
        <v>151</v>
      </c>
      <c r="C735" t="s">
        <v>234</v>
      </c>
      <c r="D735" t="s">
        <v>99</v>
      </c>
      <c r="E735" t="s">
        <v>42</v>
      </c>
      <c r="F735" t="s">
        <v>43</v>
      </c>
      <c r="G735" s="397" t="str">
        <f t="shared" ca="1" si="86"/>
        <v/>
      </c>
      <c r="H735" s="33" t="str">
        <f t="shared" ca="1" si="87"/>
        <v/>
      </c>
      <c r="I735" s="38"/>
      <c r="J735" s="39"/>
      <c r="K735" s="20" t="str">
        <f t="shared" si="88"/>
        <v>Extra Large General ServiceProgram Life</v>
      </c>
      <c r="L735" s="20" t="str">
        <f t="shared" si="89"/>
        <v>Market PotentialWA</v>
      </c>
    </row>
    <row r="736" spans="1:12" x14ac:dyDescent="0.25">
      <c r="A736" s="2" t="str">
        <f t="shared" si="85"/>
        <v>WAExtra Large General ServiceBattery Energy StorageProgram Start Year</v>
      </c>
      <c r="B736" t="s">
        <v>151</v>
      </c>
      <c r="C736" t="s">
        <v>234</v>
      </c>
      <c r="D736" t="s">
        <v>99</v>
      </c>
      <c r="E736" t="s">
        <v>44</v>
      </c>
      <c r="F736" t="s">
        <v>45</v>
      </c>
      <c r="G736" s="397" t="str">
        <f t="shared" ca="1" si="86"/>
        <v/>
      </c>
      <c r="H736" s="33" t="str">
        <f t="shared" ca="1" si="87"/>
        <v/>
      </c>
      <c r="I736" s="38"/>
      <c r="J736" s="39"/>
      <c r="K736" s="20" t="str">
        <f t="shared" si="88"/>
        <v>Extra Large General ServiceProgram Start Year</v>
      </c>
      <c r="L736" s="20" t="str">
        <f t="shared" si="89"/>
        <v>Market PotentialWA</v>
      </c>
    </row>
    <row r="737" spans="1:12" x14ac:dyDescent="0.25">
      <c r="A737" s="2" t="str">
        <f t="shared" si="85"/>
        <v>WAResidentialAncillary Battery StorageSummer DR Event Hours</v>
      </c>
      <c r="B737" t="s">
        <v>151</v>
      </c>
      <c r="C737" t="s">
        <v>13</v>
      </c>
      <c r="D737" t="s">
        <v>364</v>
      </c>
      <c r="E737" t="s">
        <v>24</v>
      </c>
      <c r="F737" t="s">
        <v>25</v>
      </c>
      <c r="G737" s="397">
        <f t="shared" ca="1" si="86"/>
        <v>36</v>
      </c>
      <c r="H737" s="33">
        <f t="shared" ca="1" si="87"/>
        <v>0</v>
      </c>
      <c r="I737" s="38"/>
      <c r="J737" s="39"/>
      <c r="K737" s="20" t="str">
        <f t="shared" si="88"/>
        <v>ResidentialSummer DR Event Hours</v>
      </c>
      <c r="L737" s="20" t="str">
        <f t="shared" si="89"/>
        <v>Market PotentialWA</v>
      </c>
    </row>
    <row r="738" spans="1:12" x14ac:dyDescent="0.25">
      <c r="A738" s="2" t="str">
        <f t="shared" si="85"/>
        <v>WAResidentialAncillary Battery StorageWinter DR Event Hours</v>
      </c>
      <c r="B738" t="s">
        <v>151</v>
      </c>
      <c r="C738" t="s">
        <v>13</v>
      </c>
      <c r="D738" t="s">
        <v>364</v>
      </c>
      <c r="E738" t="s">
        <v>26</v>
      </c>
      <c r="F738" t="s">
        <v>25</v>
      </c>
      <c r="G738" s="397">
        <f t="shared" ca="1" si="86"/>
        <v>36</v>
      </c>
      <c r="H738" s="33" t="str">
        <f t="shared" ca="1" si="87"/>
        <v>Round trip efficiency assumption:</v>
      </c>
      <c r="I738" s="38"/>
      <c r="J738" s="39"/>
      <c r="K738" s="20" t="str">
        <f t="shared" si="88"/>
        <v>ResidentialWinter DR Event Hours</v>
      </c>
      <c r="L738" s="20" t="str">
        <f t="shared" si="89"/>
        <v>Market PotentialWA</v>
      </c>
    </row>
    <row r="739" spans="1:12" x14ac:dyDescent="0.25">
      <c r="A739" s="2" t="str">
        <f t="shared" si="85"/>
        <v>WAResidentialAncillary Battery StorageAnnual O&amp;M Cost</v>
      </c>
      <c r="B739" t="s">
        <v>151</v>
      </c>
      <c r="C739" t="s">
        <v>13</v>
      </c>
      <c r="D739" t="s">
        <v>364</v>
      </c>
      <c r="E739" t="s">
        <v>27</v>
      </c>
      <c r="F739" t="s">
        <v>5</v>
      </c>
      <c r="G739" s="32">
        <f t="shared" ca="1" si="86"/>
        <v>0</v>
      </c>
      <c r="H739" s="33">
        <f t="shared" ca="1" si="87"/>
        <v>0</v>
      </c>
      <c r="I739" s="38"/>
      <c r="J739" s="39"/>
      <c r="K739" s="20" t="str">
        <f t="shared" si="88"/>
        <v>ResidentialAnnual O&amp;M Cost</v>
      </c>
      <c r="L739" s="20" t="str">
        <f t="shared" si="89"/>
        <v>Market PotentialWA</v>
      </c>
    </row>
    <row r="740" spans="1:12" x14ac:dyDescent="0.25">
      <c r="A740" s="2" t="str">
        <f t="shared" si="85"/>
        <v>WAResidentialAncillary Battery StorageAnnual O&amp;M Cost per MW</v>
      </c>
      <c r="B740" t="s">
        <v>151</v>
      </c>
      <c r="C740" t="s">
        <v>13</v>
      </c>
      <c r="D740" t="s">
        <v>364</v>
      </c>
      <c r="E740" t="s">
        <v>88</v>
      </c>
      <c r="F740" t="s">
        <v>94</v>
      </c>
      <c r="G740" s="32">
        <f t="shared" ca="1" si="86"/>
        <v>0</v>
      </c>
      <c r="H740" s="33">
        <f t="shared" ca="1" si="87"/>
        <v>0</v>
      </c>
      <c r="I740" s="38"/>
      <c r="J740" s="39"/>
      <c r="K740" s="20" t="str">
        <f t="shared" si="88"/>
        <v>ResidentialAnnual O&amp;M Cost per MW</v>
      </c>
      <c r="L740" s="20" t="str">
        <f t="shared" si="89"/>
        <v>Market PotentialWA</v>
      </c>
    </row>
    <row r="741" spans="1:12" x14ac:dyDescent="0.25">
      <c r="A741" s="2" t="str">
        <f t="shared" si="85"/>
        <v>WAResidentialAncillary Battery StorageAnnual Program Administration Cost</v>
      </c>
      <c r="B741" t="s">
        <v>151</v>
      </c>
      <c r="C741" t="s">
        <v>13</v>
      </c>
      <c r="D741" t="s">
        <v>364</v>
      </c>
      <c r="E741" t="s">
        <v>4</v>
      </c>
      <c r="F741" t="s">
        <v>28</v>
      </c>
      <c r="G741" s="32">
        <f t="shared" ca="1" si="86"/>
        <v>33520.295940841614</v>
      </c>
      <c r="H741" s="33" t="str">
        <f t="shared" ca="1" si="87"/>
        <v>half FTE @ $150,000</v>
      </c>
      <c r="I741" s="38"/>
      <c r="J741" s="39"/>
      <c r="K741" s="20" t="str">
        <f t="shared" si="88"/>
        <v>ResidentialAnnual Program Administration Cost</v>
      </c>
      <c r="L741" s="20" t="str">
        <f t="shared" si="89"/>
        <v>Market PotentialWA</v>
      </c>
    </row>
    <row r="742" spans="1:12" x14ac:dyDescent="0.25">
      <c r="A742" s="2" t="str">
        <f t="shared" si="85"/>
        <v>WAResidentialAncillary Battery StorageCost of Equip + Install</v>
      </c>
      <c r="B742" t="s">
        <v>151</v>
      </c>
      <c r="C742" t="s">
        <v>13</v>
      </c>
      <c r="D742" t="s">
        <v>364</v>
      </c>
      <c r="E742" t="s">
        <v>29</v>
      </c>
      <c r="F742" t="s">
        <v>30</v>
      </c>
      <c r="G742" s="32">
        <f t="shared" ca="1" si="86"/>
        <v>0</v>
      </c>
      <c r="H742" s="33" t="str">
        <f t="shared" ca="1" si="87"/>
        <v>Customer already has device if on program</v>
      </c>
      <c r="I742" s="38"/>
      <c r="J742" s="39"/>
      <c r="K742" s="20" t="str">
        <f t="shared" si="88"/>
        <v>ResidentialCost of Equip + Install</v>
      </c>
      <c r="L742" s="20" t="str">
        <f t="shared" si="89"/>
        <v>Market PotentialWA</v>
      </c>
    </row>
    <row r="743" spans="1:12" x14ac:dyDescent="0.25">
      <c r="A743" s="2" t="str">
        <f t="shared" si="85"/>
        <v>WAResidentialAncillary Battery StorageCost of Equip + Install (per kW basis)</v>
      </c>
      <c r="B743" t="s">
        <v>151</v>
      </c>
      <c r="C743" t="s">
        <v>13</v>
      </c>
      <c r="D743" t="s">
        <v>364</v>
      </c>
      <c r="E743" t="s">
        <v>90</v>
      </c>
      <c r="F743" t="s">
        <v>92</v>
      </c>
      <c r="G743" s="32">
        <f t="shared" ref="G743:G786" ca="1" si="90">IFERROR(INDEX(INDIRECT("'"&amp;D743&amp;"'!A1:T300"),MATCH(K743,INDIRECT("'"&amp;D743&amp;"'!A1:A300"),0),MATCH(L743,INDIRECT("'"&amp;D743&amp;"'!A1:T1"),0)),"")</f>
        <v>0</v>
      </c>
      <c r="H743" s="33">
        <f t="shared" ref="H743:H786" ca="1" si="91">IFERROR(INDEX(INDIRECT("'"&amp;D743&amp;"'!A1:T300"),MATCH(K743,INDIRECT("'"&amp;D743&amp;"'!A1:A300"),0),10),"")</f>
        <v>0</v>
      </c>
      <c r="I743" s="38"/>
      <c r="J743" s="39"/>
      <c r="K743" s="20" t="str">
        <f t="shared" ref="K743:K786" si="92">C743&amp;E743</f>
        <v>ResidentialCost of Equip + Install (per kW basis)</v>
      </c>
      <c r="L743" s="20" t="str">
        <f t="shared" ref="L743:L786" si="93">$G$1&amp;B743</f>
        <v>Market PotentialWA</v>
      </c>
    </row>
    <row r="744" spans="1:12" x14ac:dyDescent="0.25">
      <c r="A744" s="2" t="str">
        <f t="shared" si="85"/>
        <v>WAResidentialAncillary Battery StorageDe-rate</v>
      </c>
      <c r="B744" t="s">
        <v>151</v>
      </c>
      <c r="C744" t="s">
        <v>13</v>
      </c>
      <c r="D744" t="s">
        <v>364</v>
      </c>
      <c r="E744" t="s">
        <v>31</v>
      </c>
      <c r="F744" t="s">
        <v>32</v>
      </c>
      <c r="G744" s="25">
        <f t="shared" ca="1" si="90"/>
        <v>1</v>
      </c>
      <c r="H744" s="33">
        <f t="shared" ca="1" si="91"/>
        <v>0</v>
      </c>
      <c r="I744" s="38"/>
      <c r="J744" s="39"/>
      <c r="K744" s="20" t="str">
        <f t="shared" si="92"/>
        <v>ResidentialDe-rate</v>
      </c>
      <c r="L744" s="20" t="str">
        <f t="shared" si="93"/>
        <v>Market PotentialWA</v>
      </c>
    </row>
    <row r="745" spans="1:12" x14ac:dyDescent="0.25">
      <c r="A745" s="2" t="str">
        <f t="shared" si="85"/>
        <v>WAResidentialAncillary Battery StorageNet to Gross Ratio (free ridership)</v>
      </c>
      <c r="B745" t="s">
        <v>151</v>
      </c>
      <c r="C745" t="s">
        <v>13</v>
      </c>
      <c r="D745" t="s">
        <v>364</v>
      </c>
      <c r="E745" t="s">
        <v>33</v>
      </c>
      <c r="F745" t="s">
        <v>34</v>
      </c>
      <c r="G745" s="25">
        <f t="shared" ca="1" si="90"/>
        <v>1</v>
      </c>
      <c r="H745" s="33">
        <f t="shared" ca="1" si="91"/>
        <v>0</v>
      </c>
      <c r="I745" s="38"/>
      <c r="J745" s="39"/>
      <c r="K745" s="20" t="str">
        <f t="shared" si="92"/>
        <v>ResidentialNet to Gross Ratio (free ridership)</v>
      </c>
      <c r="L745" s="20" t="str">
        <f t="shared" si="93"/>
        <v>Market PotentialWA</v>
      </c>
    </row>
    <row r="746" spans="1:12" x14ac:dyDescent="0.25">
      <c r="A746" s="2" t="str">
        <f t="shared" si="85"/>
        <v>WAResidentialAncillary Battery StoragePer Customer Annual Marketing/Recruitment Cost</v>
      </c>
      <c r="B746" t="s">
        <v>151</v>
      </c>
      <c r="C746" t="s">
        <v>13</v>
      </c>
      <c r="D746" t="s">
        <v>364</v>
      </c>
      <c r="E746" t="s">
        <v>35</v>
      </c>
      <c r="F746" t="s">
        <v>36</v>
      </c>
      <c r="G746" s="32">
        <f t="shared" ca="1" si="90"/>
        <v>50</v>
      </c>
      <c r="H746" s="33">
        <f t="shared" ca="1" si="91"/>
        <v>0</v>
      </c>
      <c r="I746" s="38"/>
      <c r="J746" s="39"/>
      <c r="K746" s="20" t="str">
        <f t="shared" si="92"/>
        <v>ResidentialPer Customer Annual Marketing/Recruitment Cost</v>
      </c>
      <c r="L746" s="20" t="str">
        <f t="shared" si="93"/>
        <v>Market PotentialWA</v>
      </c>
    </row>
    <row r="747" spans="1:12" x14ac:dyDescent="0.25">
      <c r="A747" s="2" t="str">
        <f t="shared" si="85"/>
        <v>WAResidentialAncillary Battery StoragePer Participant Annual Incentive</v>
      </c>
      <c r="B747" t="s">
        <v>151</v>
      </c>
      <c r="C747" t="s">
        <v>13</v>
      </c>
      <c r="D747" t="s">
        <v>364</v>
      </c>
      <c r="E747" t="s">
        <v>39</v>
      </c>
      <c r="F747" t="s">
        <v>5</v>
      </c>
      <c r="G747" s="32">
        <f t="shared" ca="1" si="90"/>
        <v>20</v>
      </c>
      <c r="H747" s="33" t="str">
        <f t="shared" ca="1" si="91"/>
        <v>$20 incentives to participate in ancillary</v>
      </c>
      <c r="I747" s="38"/>
      <c r="J747" s="39"/>
      <c r="K747" s="20" t="str">
        <f t="shared" si="92"/>
        <v>ResidentialPer Participant Annual Incentive</v>
      </c>
      <c r="L747" s="20" t="str">
        <f t="shared" si="93"/>
        <v>Market PotentialWA</v>
      </c>
    </row>
    <row r="748" spans="1:12" x14ac:dyDescent="0.25">
      <c r="A748" s="2" t="str">
        <f t="shared" si="85"/>
        <v>WAResidentialAncillary Battery StoragePer kW Annual Incentive</v>
      </c>
      <c r="B748" t="s">
        <v>151</v>
      </c>
      <c r="C748" t="s">
        <v>13</v>
      </c>
      <c r="D748" t="s">
        <v>364</v>
      </c>
      <c r="E748" t="s">
        <v>37</v>
      </c>
      <c r="F748" t="s">
        <v>93</v>
      </c>
      <c r="G748" s="32">
        <f t="shared" ca="1" si="90"/>
        <v>0</v>
      </c>
      <c r="H748" s="33">
        <f t="shared" ca="1" si="91"/>
        <v>0</v>
      </c>
      <c r="I748" s="38"/>
      <c r="J748" s="39"/>
      <c r="K748" s="20" t="str">
        <f t="shared" si="92"/>
        <v>ResidentialPer kW Annual Incentive</v>
      </c>
      <c r="L748" s="20" t="str">
        <f t="shared" si="93"/>
        <v>Market PotentialWA</v>
      </c>
    </row>
    <row r="749" spans="1:12" x14ac:dyDescent="0.25">
      <c r="A749" s="2" t="str">
        <f t="shared" si="85"/>
        <v>WAResidentialAncillary Battery StorageProgram Development Cost</v>
      </c>
      <c r="B749" t="s">
        <v>151</v>
      </c>
      <c r="C749" t="s">
        <v>13</v>
      </c>
      <c r="D749" t="s">
        <v>364</v>
      </c>
      <c r="E749" t="s">
        <v>40</v>
      </c>
      <c r="F749" t="s">
        <v>41</v>
      </c>
      <c r="G749" s="32">
        <f t="shared" ca="1" si="90"/>
        <v>41900.369926052015</v>
      </c>
      <c r="H749" s="33">
        <f t="shared" ca="1" si="91"/>
        <v>0</v>
      </c>
      <c r="I749" s="38"/>
      <c r="J749" s="39"/>
      <c r="K749" s="20" t="str">
        <f t="shared" si="92"/>
        <v>ResidentialProgram Development Cost</v>
      </c>
      <c r="L749" s="20" t="str">
        <f t="shared" si="93"/>
        <v>Market PotentialWA</v>
      </c>
    </row>
    <row r="750" spans="1:12" x14ac:dyDescent="0.25">
      <c r="A750" s="2" t="str">
        <f t="shared" si="85"/>
        <v>WAResidentialAncillary Battery StorageProgram Life</v>
      </c>
      <c r="B750" t="s">
        <v>151</v>
      </c>
      <c r="C750" t="s">
        <v>13</v>
      </c>
      <c r="D750" t="s">
        <v>364</v>
      </c>
      <c r="E750" t="s">
        <v>42</v>
      </c>
      <c r="F750" t="s">
        <v>43</v>
      </c>
      <c r="G750" s="397">
        <f t="shared" ca="1" si="90"/>
        <v>15</v>
      </c>
      <c r="H750" s="33" t="str">
        <f t="shared" ca="1" si="91"/>
        <v>NREL</v>
      </c>
      <c r="I750" s="38"/>
      <c r="J750" s="39"/>
      <c r="K750" s="20" t="str">
        <f t="shared" si="92"/>
        <v>ResidentialProgram Life</v>
      </c>
      <c r="L750" s="20" t="str">
        <f t="shared" si="93"/>
        <v>Market PotentialWA</v>
      </c>
    </row>
    <row r="751" spans="1:12" x14ac:dyDescent="0.25">
      <c r="A751" s="2" t="str">
        <f t="shared" si="85"/>
        <v>WAResidentialAncillary Battery StorageProgram Start Year</v>
      </c>
      <c r="B751" t="s">
        <v>151</v>
      </c>
      <c r="C751" t="s">
        <v>13</v>
      </c>
      <c r="D751" t="s">
        <v>364</v>
      </c>
      <c r="E751" t="s">
        <v>44</v>
      </c>
      <c r="F751" t="s">
        <v>45</v>
      </c>
      <c r="G751" s="397">
        <f t="shared" ca="1" si="90"/>
        <v>2026</v>
      </c>
      <c r="H751" s="33">
        <f t="shared" ca="1" si="91"/>
        <v>0</v>
      </c>
      <c r="I751" s="38"/>
      <c r="J751" s="39"/>
      <c r="K751" s="20" t="str">
        <f t="shared" si="92"/>
        <v>ResidentialProgram Start Year</v>
      </c>
      <c r="L751" s="20" t="str">
        <f t="shared" si="93"/>
        <v>Market PotentialWA</v>
      </c>
    </row>
    <row r="752" spans="1:12" x14ac:dyDescent="0.25">
      <c r="A752" s="2" t="str">
        <f t="shared" si="85"/>
        <v>WAGeneral ServiceAncillary Battery StorageSummer DR Event Hours</v>
      </c>
      <c r="B752" t="s">
        <v>151</v>
      </c>
      <c r="C752" t="s">
        <v>232</v>
      </c>
      <c r="D752" t="s">
        <v>364</v>
      </c>
      <c r="E752" t="s">
        <v>24</v>
      </c>
      <c r="F752" t="s">
        <v>25</v>
      </c>
      <c r="G752" s="397">
        <f t="shared" ca="1" si="90"/>
        <v>36</v>
      </c>
      <c r="H752" s="33">
        <f t="shared" ca="1" si="91"/>
        <v>0</v>
      </c>
      <c r="I752" s="38"/>
      <c r="J752" s="39"/>
      <c r="K752" s="20" t="str">
        <f t="shared" si="92"/>
        <v>General ServiceSummer DR Event Hours</v>
      </c>
      <c r="L752" s="20" t="str">
        <f t="shared" si="93"/>
        <v>Market PotentialWA</v>
      </c>
    </row>
    <row r="753" spans="1:12" x14ac:dyDescent="0.25">
      <c r="A753" s="2" t="str">
        <f t="shared" si="85"/>
        <v>WAGeneral ServiceAncillary Battery StorageWinter DR Event Hours</v>
      </c>
      <c r="B753" t="s">
        <v>151</v>
      </c>
      <c r="C753" t="s">
        <v>232</v>
      </c>
      <c r="D753" t="s">
        <v>364</v>
      </c>
      <c r="E753" t="s">
        <v>26</v>
      </c>
      <c r="F753" t="s">
        <v>25</v>
      </c>
      <c r="G753" s="397">
        <f t="shared" ca="1" si="90"/>
        <v>36</v>
      </c>
      <c r="H753" s="33" t="str">
        <f t="shared" ca="1" si="91"/>
        <v>Round trip efficiency assumption:</v>
      </c>
      <c r="I753" s="38"/>
      <c r="J753" s="39"/>
      <c r="K753" s="20" t="str">
        <f t="shared" si="92"/>
        <v>General ServiceWinter DR Event Hours</v>
      </c>
      <c r="L753" s="20" t="str">
        <f t="shared" si="93"/>
        <v>Market PotentialWA</v>
      </c>
    </row>
    <row r="754" spans="1:12" x14ac:dyDescent="0.25">
      <c r="A754" s="2" t="str">
        <f t="shared" si="85"/>
        <v>WAGeneral ServiceAncillary Battery StorageAnnual O&amp;M Cost</v>
      </c>
      <c r="B754" t="s">
        <v>151</v>
      </c>
      <c r="C754" t="s">
        <v>232</v>
      </c>
      <c r="D754" t="s">
        <v>364</v>
      </c>
      <c r="E754" t="s">
        <v>27</v>
      </c>
      <c r="F754" t="s">
        <v>5</v>
      </c>
      <c r="G754" s="32">
        <f t="shared" ca="1" si="90"/>
        <v>0</v>
      </c>
      <c r="H754" s="33">
        <f t="shared" ca="1" si="91"/>
        <v>0</v>
      </c>
      <c r="I754" s="38"/>
      <c r="J754" s="39"/>
      <c r="K754" s="20" t="str">
        <f t="shared" si="92"/>
        <v>General ServiceAnnual O&amp;M Cost</v>
      </c>
      <c r="L754" s="20" t="str">
        <f t="shared" si="93"/>
        <v>Market PotentialWA</v>
      </c>
    </row>
    <row r="755" spans="1:12" x14ac:dyDescent="0.25">
      <c r="A755" s="2" t="str">
        <f t="shared" si="85"/>
        <v>WAGeneral ServiceAncillary Battery StorageAnnual O&amp;M Cost per MW</v>
      </c>
      <c r="B755" t="s">
        <v>151</v>
      </c>
      <c r="C755" t="s">
        <v>232</v>
      </c>
      <c r="D755" t="s">
        <v>364</v>
      </c>
      <c r="E755" t="s">
        <v>88</v>
      </c>
      <c r="F755" t="s">
        <v>94</v>
      </c>
      <c r="G755" s="32">
        <f t="shared" ca="1" si="90"/>
        <v>0</v>
      </c>
      <c r="H755" s="33">
        <f t="shared" ca="1" si="91"/>
        <v>0</v>
      </c>
      <c r="I755" s="38"/>
      <c r="J755" s="39"/>
      <c r="K755" s="20" t="str">
        <f t="shared" si="92"/>
        <v>General ServiceAnnual O&amp;M Cost per MW</v>
      </c>
      <c r="L755" s="20" t="str">
        <f t="shared" si="93"/>
        <v>Market PotentialWA</v>
      </c>
    </row>
    <row r="756" spans="1:12" x14ac:dyDescent="0.25">
      <c r="A756" s="2" t="str">
        <f t="shared" si="85"/>
        <v>WAGeneral ServiceAncillary Battery StorageAnnual Program Administration Cost</v>
      </c>
      <c r="B756" t="s">
        <v>151</v>
      </c>
      <c r="C756" t="s">
        <v>232</v>
      </c>
      <c r="D756" t="s">
        <v>364</v>
      </c>
      <c r="E756" t="s">
        <v>4</v>
      </c>
      <c r="F756" t="s">
        <v>28</v>
      </c>
      <c r="G756" s="32">
        <f t="shared" ca="1" si="90"/>
        <v>4920</v>
      </c>
      <c r="H756" s="33" t="str">
        <f t="shared" ca="1" si="91"/>
        <v>half FTE @ $150,000</v>
      </c>
      <c r="I756" s="38"/>
      <c r="J756" s="39"/>
      <c r="K756" s="20" t="str">
        <f t="shared" si="92"/>
        <v>General ServiceAnnual Program Administration Cost</v>
      </c>
      <c r="L756" s="20" t="str">
        <f t="shared" si="93"/>
        <v>Market PotentialWA</v>
      </c>
    </row>
    <row r="757" spans="1:12" x14ac:dyDescent="0.25">
      <c r="A757" s="2" t="str">
        <f t="shared" si="85"/>
        <v>WAGeneral ServiceAncillary Battery StorageCost of Equip + Install</v>
      </c>
      <c r="B757" t="s">
        <v>151</v>
      </c>
      <c r="C757" t="s">
        <v>232</v>
      </c>
      <c r="D757" t="s">
        <v>364</v>
      </c>
      <c r="E757" t="s">
        <v>29</v>
      </c>
      <c r="F757" t="s">
        <v>30</v>
      </c>
      <c r="G757" s="32">
        <f t="shared" ca="1" si="90"/>
        <v>0</v>
      </c>
      <c r="H757" s="33" t="str">
        <f t="shared" ca="1" si="91"/>
        <v>Customer already has device if on program</v>
      </c>
      <c r="I757" s="38"/>
      <c r="J757" s="39"/>
      <c r="K757" s="20" t="str">
        <f t="shared" si="92"/>
        <v>General ServiceCost of Equip + Install</v>
      </c>
      <c r="L757" s="20" t="str">
        <f t="shared" si="93"/>
        <v>Market PotentialWA</v>
      </c>
    </row>
    <row r="758" spans="1:12" x14ac:dyDescent="0.25">
      <c r="A758" s="2" t="str">
        <f t="shared" si="85"/>
        <v>WAGeneral ServiceAncillary Battery StorageCost of Equip + Install (per kW basis)</v>
      </c>
      <c r="B758" t="s">
        <v>151</v>
      </c>
      <c r="C758" t="s">
        <v>232</v>
      </c>
      <c r="D758" t="s">
        <v>364</v>
      </c>
      <c r="E758" t="s">
        <v>90</v>
      </c>
      <c r="F758" t="s">
        <v>92</v>
      </c>
      <c r="G758" s="32">
        <f t="shared" ca="1" si="90"/>
        <v>0</v>
      </c>
      <c r="H758" s="33">
        <f t="shared" ca="1" si="91"/>
        <v>0</v>
      </c>
      <c r="I758" s="38"/>
      <c r="J758" s="39"/>
      <c r="K758" s="20" t="str">
        <f t="shared" si="92"/>
        <v>General ServiceCost of Equip + Install (per kW basis)</v>
      </c>
      <c r="L758" s="20" t="str">
        <f t="shared" si="93"/>
        <v>Market PotentialWA</v>
      </c>
    </row>
    <row r="759" spans="1:12" x14ac:dyDescent="0.25">
      <c r="A759" s="2" t="str">
        <f t="shared" si="85"/>
        <v>WAGeneral ServiceAncillary Battery StorageDe-rate</v>
      </c>
      <c r="B759" t="s">
        <v>151</v>
      </c>
      <c r="C759" t="s">
        <v>232</v>
      </c>
      <c r="D759" t="s">
        <v>364</v>
      </c>
      <c r="E759" t="s">
        <v>31</v>
      </c>
      <c r="F759" t="s">
        <v>32</v>
      </c>
      <c r="G759" s="25">
        <f t="shared" ca="1" si="90"/>
        <v>1</v>
      </c>
      <c r="H759" s="33">
        <f t="shared" ca="1" si="91"/>
        <v>0</v>
      </c>
      <c r="I759" s="38"/>
      <c r="J759" s="39"/>
      <c r="K759" s="20" t="str">
        <f t="shared" si="92"/>
        <v>General ServiceDe-rate</v>
      </c>
      <c r="L759" s="20" t="str">
        <f t="shared" si="93"/>
        <v>Market PotentialWA</v>
      </c>
    </row>
    <row r="760" spans="1:12" x14ac:dyDescent="0.25">
      <c r="A760" s="2" t="str">
        <f t="shared" si="85"/>
        <v>WAGeneral ServiceAncillary Battery StorageNet to Gross Ratio (free ridership)</v>
      </c>
      <c r="B760" t="s">
        <v>151</v>
      </c>
      <c r="C760" t="s">
        <v>232</v>
      </c>
      <c r="D760" t="s">
        <v>364</v>
      </c>
      <c r="E760" t="s">
        <v>33</v>
      </c>
      <c r="F760" t="s">
        <v>34</v>
      </c>
      <c r="G760" s="25">
        <f t="shared" ca="1" si="90"/>
        <v>1</v>
      </c>
      <c r="H760" s="33">
        <f t="shared" ca="1" si="91"/>
        <v>0</v>
      </c>
      <c r="I760" s="38"/>
      <c r="J760" s="39"/>
      <c r="K760" s="20" t="str">
        <f t="shared" si="92"/>
        <v>General ServiceNet to Gross Ratio (free ridership)</v>
      </c>
      <c r="L760" s="20" t="str">
        <f t="shared" si="93"/>
        <v>Market PotentialWA</v>
      </c>
    </row>
    <row r="761" spans="1:12" x14ac:dyDescent="0.25">
      <c r="A761" s="2" t="str">
        <f t="shared" si="85"/>
        <v>WAGeneral ServiceAncillary Battery StoragePer Customer Annual Marketing/Recruitment Cost</v>
      </c>
      <c r="B761" t="s">
        <v>151</v>
      </c>
      <c r="C761" t="s">
        <v>232</v>
      </c>
      <c r="D761" t="s">
        <v>364</v>
      </c>
      <c r="E761" t="s">
        <v>35</v>
      </c>
      <c r="F761" t="s">
        <v>36</v>
      </c>
      <c r="G761" s="32">
        <f t="shared" ca="1" si="90"/>
        <v>50</v>
      </c>
      <c r="H761" s="33">
        <f t="shared" ca="1" si="91"/>
        <v>0</v>
      </c>
      <c r="I761" s="38"/>
      <c r="J761" s="39"/>
      <c r="K761" s="20" t="str">
        <f t="shared" si="92"/>
        <v>General ServicePer Customer Annual Marketing/Recruitment Cost</v>
      </c>
      <c r="L761" s="20" t="str">
        <f t="shared" si="93"/>
        <v>Market PotentialWA</v>
      </c>
    </row>
    <row r="762" spans="1:12" x14ac:dyDescent="0.25">
      <c r="A762" s="2" t="str">
        <f t="shared" si="85"/>
        <v>WAGeneral ServiceAncillary Battery StoragePer Participant Annual Incentive</v>
      </c>
      <c r="B762" t="s">
        <v>151</v>
      </c>
      <c r="C762" t="s">
        <v>232</v>
      </c>
      <c r="D762" t="s">
        <v>364</v>
      </c>
      <c r="E762" t="s">
        <v>39</v>
      </c>
      <c r="F762" t="s">
        <v>5</v>
      </c>
      <c r="G762" s="32">
        <f t="shared" ca="1" si="90"/>
        <v>20</v>
      </c>
      <c r="H762" s="33" t="str">
        <f t="shared" ca="1" si="91"/>
        <v>$20 incentives to participate in ancillary</v>
      </c>
      <c r="I762" s="38"/>
      <c r="J762" s="39"/>
      <c r="K762" s="20" t="str">
        <f t="shared" si="92"/>
        <v>General ServicePer Participant Annual Incentive</v>
      </c>
      <c r="L762" s="20" t="str">
        <f t="shared" si="93"/>
        <v>Market PotentialWA</v>
      </c>
    </row>
    <row r="763" spans="1:12" x14ac:dyDescent="0.25">
      <c r="A763" s="2" t="str">
        <f t="shared" si="85"/>
        <v>WAGeneral ServiceAncillary Battery StoragePer kW Annual Incentive</v>
      </c>
      <c r="B763" t="s">
        <v>151</v>
      </c>
      <c r="C763" t="s">
        <v>232</v>
      </c>
      <c r="D763" t="s">
        <v>364</v>
      </c>
      <c r="E763" t="s">
        <v>37</v>
      </c>
      <c r="F763" t="s">
        <v>93</v>
      </c>
      <c r="G763" s="32">
        <f t="shared" ca="1" si="90"/>
        <v>0</v>
      </c>
      <c r="H763" s="33">
        <f t="shared" ca="1" si="91"/>
        <v>0</v>
      </c>
      <c r="I763" s="38"/>
      <c r="J763" s="39"/>
      <c r="K763" s="20" t="str">
        <f t="shared" si="92"/>
        <v>General ServicePer kW Annual Incentive</v>
      </c>
      <c r="L763" s="20" t="str">
        <f t="shared" si="93"/>
        <v>Market PotentialWA</v>
      </c>
    </row>
    <row r="764" spans="1:12" x14ac:dyDescent="0.25">
      <c r="A764" s="2" t="str">
        <f t="shared" si="85"/>
        <v>WAGeneral ServiceAncillary Battery StorageProgram Development Cost</v>
      </c>
      <c r="B764" t="s">
        <v>151</v>
      </c>
      <c r="C764" t="s">
        <v>232</v>
      </c>
      <c r="D764" t="s">
        <v>364</v>
      </c>
      <c r="E764" t="s">
        <v>40</v>
      </c>
      <c r="F764" t="s">
        <v>41</v>
      </c>
      <c r="G764" s="32">
        <f t="shared" ca="1" si="90"/>
        <v>6150</v>
      </c>
      <c r="H764" s="33">
        <f t="shared" ca="1" si="91"/>
        <v>0</v>
      </c>
      <c r="I764" s="38"/>
      <c r="J764" s="39"/>
      <c r="K764" s="20" t="str">
        <f t="shared" si="92"/>
        <v>General ServiceProgram Development Cost</v>
      </c>
      <c r="L764" s="20" t="str">
        <f t="shared" si="93"/>
        <v>Market PotentialWA</v>
      </c>
    </row>
    <row r="765" spans="1:12" x14ac:dyDescent="0.25">
      <c r="A765" s="2" t="str">
        <f t="shared" si="85"/>
        <v>WAGeneral ServiceAncillary Battery StorageProgram Life</v>
      </c>
      <c r="B765" t="s">
        <v>151</v>
      </c>
      <c r="C765" t="s">
        <v>232</v>
      </c>
      <c r="D765" t="s">
        <v>364</v>
      </c>
      <c r="E765" t="s">
        <v>42</v>
      </c>
      <c r="F765" t="s">
        <v>43</v>
      </c>
      <c r="G765" s="397">
        <f t="shared" ca="1" si="90"/>
        <v>15</v>
      </c>
      <c r="H765" s="33" t="str">
        <f t="shared" ca="1" si="91"/>
        <v>NREL</v>
      </c>
      <c r="I765" s="38"/>
      <c r="J765" s="39"/>
      <c r="K765" s="20" t="str">
        <f t="shared" si="92"/>
        <v>General ServiceProgram Life</v>
      </c>
      <c r="L765" s="20" t="str">
        <f t="shared" si="93"/>
        <v>Market PotentialWA</v>
      </c>
    </row>
    <row r="766" spans="1:12" x14ac:dyDescent="0.25">
      <c r="A766" s="2" t="str">
        <f t="shared" si="85"/>
        <v>WAGeneral ServiceAncillary Battery StorageProgram Start Year</v>
      </c>
      <c r="B766" t="s">
        <v>151</v>
      </c>
      <c r="C766" t="s">
        <v>232</v>
      </c>
      <c r="D766" t="s">
        <v>364</v>
      </c>
      <c r="E766" t="s">
        <v>44</v>
      </c>
      <c r="F766" t="s">
        <v>45</v>
      </c>
      <c r="G766" s="397">
        <f t="shared" ca="1" si="90"/>
        <v>2026</v>
      </c>
      <c r="H766" s="33" t="str">
        <f t="shared" ca="1" si="91"/>
        <v>Assumed rollout could piggyback on Utility's TOU</v>
      </c>
      <c r="I766" s="38"/>
      <c r="J766" s="39"/>
      <c r="K766" s="20" t="str">
        <f t="shared" si="92"/>
        <v>General ServiceProgram Start Year</v>
      </c>
      <c r="L766" s="20" t="str">
        <f t="shared" si="93"/>
        <v>Market PotentialWA</v>
      </c>
    </row>
    <row r="767" spans="1:12" x14ac:dyDescent="0.25">
      <c r="A767" s="2" t="str">
        <f t="shared" si="85"/>
        <v>WALarge General ServiceAncillary Battery StorageSummer DR Event Hours</v>
      </c>
      <c r="B767" t="s">
        <v>151</v>
      </c>
      <c r="C767" t="s">
        <v>233</v>
      </c>
      <c r="D767" t="s">
        <v>364</v>
      </c>
      <c r="E767" t="s">
        <v>24</v>
      </c>
      <c r="F767" t="s">
        <v>25</v>
      </c>
      <c r="G767" s="397" t="str">
        <f t="shared" ca="1" si="90"/>
        <v/>
      </c>
      <c r="H767" s="33" t="str">
        <f t="shared" ca="1" si="91"/>
        <v/>
      </c>
      <c r="I767" s="38"/>
      <c r="J767" s="39"/>
      <c r="K767" s="20" t="str">
        <f t="shared" si="92"/>
        <v>Large General ServiceSummer DR Event Hours</v>
      </c>
      <c r="L767" s="20" t="str">
        <f t="shared" si="93"/>
        <v>Market PotentialWA</v>
      </c>
    </row>
    <row r="768" spans="1:12" x14ac:dyDescent="0.25">
      <c r="A768" s="2" t="str">
        <f t="shared" si="85"/>
        <v>WALarge General ServiceAncillary Battery StorageWinter DR Event Hours</v>
      </c>
      <c r="B768" t="s">
        <v>151</v>
      </c>
      <c r="C768" t="s">
        <v>233</v>
      </c>
      <c r="D768" t="s">
        <v>364</v>
      </c>
      <c r="E768" t="s">
        <v>26</v>
      </c>
      <c r="F768" t="s">
        <v>25</v>
      </c>
      <c r="G768" s="397" t="str">
        <f t="shared" ca="1" si="90"/>
        <v/>
      </c>
      <c r="H768" s="33" t="str">
        <f t="shared" ca="1" si="91"/>
        <v/>
      </c>
      <c r="I768" s="38"/>
      <c r="J768" s="39"/>
      <c r="K768" s="20" t="str">
        <f t="shared" si="92"/>
        <v>Large General ServiceWinter DR Event Hours</v>
      </c>
      <c r="L768" s="20" t="str">
        <f t="shared" si="93"/>
        <v>Market PotentialWA</v>
      </c>
    </row>
    <row r="769" spans="1:12" x14ac:dyDescent="0.25">
      <c r="A769" s="2" t="str">
        <f t="shared" si="85"/>
        <v>WALarge General ServiceAncillary Battery StorageAnnual O&amp;M Cost</v>
      </c>
      <c r="B769" t="s">
        <v>151</v>
      </c>
      <c r="C769" t="s">
        <v>233</v>
      </c>
      <c r="D769" t="s">
        <v>364</v>
      </c>
      <c r="E769" t="s">
        <v>27</v>
      </c>
      <c r="F769" t="s">
        <v>5</v>
      </c>
      <c r="G769" s="32" t="str">
        <f t="shared" ca="1" si="90"/>
        <v/>
      </c>
      <c r="H769" s="33" t="str">
        <f t="shared" ca="1" si="91"/>
        <v/>
      </c>
      <c r="I769" s="38"/>
      <c r="J769" s="39"/>
      <c r="K769" s="20" t="str">
        <f t="shared" si="92"/>
        <v>Large General ServiceAnnual O&amp;M Cost</v>
      </c>
      <c r="L769" s="20" t="str">
        <f t="shared" si="93"/>
        <v>Market PotentialWA</v>
      </c>
    </row>
    <row r="770" spans="1:12" x14ac:dyDescent="0.25">
      <c r="A770" s="2" t="str">
        <f t="shared" si="85"/>
        <v>WALarge General ServiceAncillary Battery StorageAnnual O&amp;M Cost per MW</v>
      </c>
      <c r="B770" t="s">
        <v>151</v>
      </c>
      <c r="C770" t="s">
        <v>233</v>
      </c>
      <c r="D770" t="s">
        <v>364</v>
      </c>
      <c r="E770" t="s">
        <v>88</v>
      </c>
      <c r="F770" t="s">
        <v>94</v>
      </c>
      <c r="G770" s="32" t="str">
        <f t="shared" ca="1" si="90"/>
        <v/>
      </c>
      <c r="H770" s="33" t="str">
        <f t="shared" ca="1" si="91"/>
        <v/>
      </c>
      <c r="I770" s="38"/>
      <c r="J770" s="39"/>
      <c r="K770" s="20" t="str">
        <f t="shared" si="92"/>
        <v>Large General ServiceAnnual O&amp;M Cost per MW</v>
      </c>
      <c r="L770" s="20" t="str">
        <f t="shared" si="93"/>
        <v>Market PotentialWA</v>
      </c>
    </row>
    <row r="771" spans="1:12" x14ac:dyDescent="0.25">
      <c r="A771" s="2" t="str">
        <f t="shared" ref="A771:A834" si="94">B771&amp;C771&amp;D771&amp;E771</f>
        <v>WALarge General ServiceAncillary Battery StorageAnnual Program Administration Cost</v>
      </c>
      <c r="B771" t="s">
        <v>151</v>
      </c>
      <c r="C771" t="s">
        <v>233</v>
      </c>
      <c r="D771" t="s">
        <v>364</v>
      </c>
      <c r="E771" t="s">
        <v>4</v>
      </c>
      <c r="F771" t="s">
        <v>28</v>
      </c>
      <c r="G771" s="32" t="str">
        <f t="shared" ca="1" si="90"/>
        <v/>
      </c>
      <c r="H771" s="33" t="str">
        <f t="shared" ca="1" si="91"/>
        <v/>
      </c>
      <c r="I771" s="38"/>
      <c r="J771" s="39"/>
      <c r="K771" s="20" t="str">
        <f t="shared" si="92"/>
        <v>Large General ServiceAnnual Program Administration Cost</v>
      </c>
      <c r="L771" s="20" t="str">
        <f t="shared" si="93"/>
        <v>Market PotentialWA</v>
      </c>
    </row>
    <row r="772" spans="1:12" x14ac:dyDescent="0.25">
      <c r="A772" s="2" t="str">
        <f t="shared" si="94"/>
        <v>WALarge General ServiceAncillary Battery StorageCost of Equip + Install</v>
      </c>
      <c r="B772" t="s">
        <v>151</v>
      </c>
      <c r="C772" t="s">
        <v>233</v>
      </c>
      <c r="D772" t="s">
        <v>364</v>
      </c>
      <c r="E772" t="s">
        <v>29</v>
      </c>
      <c r="F772" t="s">
        <v>30</v>
      </c>
      <c r="G772" s="32" t="str">
        <f t="shared" ca="1" si="90"/>
        <v/>
      </c>
      <c r="H772" s="33" t="str">
        <f t="shared" ca="1" si="91"/>
        <v/>
      </c>
      <c r="I772" s="38"/>
      <c r="J772" s="39"/>
      <c r="K772" s="20" t="str">
        <f t="shared" si="92"/>
        <v>Large General ServiceCost of Equip + Install</v>
      </c>
      <c r="L772" s="20" t="str">
        <f t="shared" si="93"/>
        <v>Market PotentialWA</v>
      </c>
    </row>
    <row r="773" spans="1:12" x14ac:dyDescent="0.25">
      <c r="A773" s="2" t="str">
        <f t="shared" si="94"/>
        <v>WALarge General ServiceAncillary Battery StorageCost of Equip + Install (per kW basis)</v>
      </c>
      <c r="B773" t="s">
        <v>151</v>
      </c>
      <c r="C773" t="s">
        <v>233</v>
      </c>
      <c r="D773" t="s">
        <v>364</v>
      </c>
      <c r="E773" t="s">
        <v>90</v>
      </c>
      <c r="F773" t="s">
        <v>92</v>
      </c>
      <c r="G773" s="32" t="str">
        <f t="shared" ca="1" si="90"/>
        <v/>
      </c>
      <c r="H773" s="33" t="str">
        <f t="shared" ca="1" si="91"/>
        <v/>
      </c>
      <c r="I773" s="38"/>
      <c r="J773" s="39"/>
      <c r="K773" s="20" t="str">
        <f t="shared" si="92"/>
        <v>Large General ServiceCost of Equip + Install (per kW basis)</v>
      </c>
      <c r="L773" s="20" t="str">
        <f t="shared" si="93"/>
        <v>Market PotentialWA</v>
      </c>
    </row>
    <row r="774" spans="1:12" x14ac:dyDescent="0.25">
      <c r="A774" s="2" t="str">
        <f t="shared" si="94"/>
        <v>WALarge General ServiceAncillary Battery StorageDe-rate</v>
      </c>
      <c r="B774" t="s">
        <v>151</v>
      </c>
      <c r="C774" t="s">
        <v>233</v>
      </c>
      <c r="D774" t="s">
        <v>364</v>
      </c>
      <c r="E774" t="s">
        <v>31</v>
      </c>
      <c r="F774" t="s">
        <v>32</v>
      </c>
      <c r="G774" s="25" t="str">
        <f t="shared" ca="1" si="90"/>
        <v/>
      </c>
      <c r="H774" s="33" t="str">
        <f t="shared" ca="1" si="91"/>
        <v/>
      </c>
      <c r="I774" s="38"/>
      <c r="J774" s="39"/>
      <c r="K774" s="20" t="str">
        <f t="shared" si="92"/>
        <v>Large General ServiceDe-rate</v>
      </c>
      <c r="L774" s="20" t="str">
        <f t="shared" si="93"/>
        <v>Market PotentialWA</v>
      </c>
    </row>
    <row r="775" spans="1:12" x14ac:dyDescent="0.25">
      <c r="A775" s="2" t="str">
        <f t="shared" si="94"/>
        <v>WALarge General ServiceAncillary Battery StorageNet to Gross Ratio (free ridership)</v>
      </c>
      <c r="B775" t="s">
        <v>151</v>
      </c>
      <c r="C775" t="s">
        <v>233</v>
      </c>
      <c r="D775" t="s">
        <v>364</v>
      </c>
      <c r="E775" t="s">
        <v>33</v>
      </c>
      <c r="F775" t="s">
        <v>34</v>
      </c>
      <c r="G775" s="25" t="str">
        <f t="shared" ca="1" si="90"/>
        <v/>
      </c>
      <c r="H775" s="33" t="str">
        <f t="shared" ca="1" si="91"/>
        <v/>
      </c>
      <c r="I775" s="38"/>
      <c r="J775" s="39"/>
      <c r="K775" s="20" t="str">
        <f t="shared" si="92"/>
        <v>Large General ServiceNet to Gross Ratio (free ridership)</v>
      </c>
      <c r="L775" s="20" t="str">
        <f t="shared" si="93"/>
        <v>Market PotentialWA</v>
      </c>
    </row>
    <row r="776" spans="1:12" x14ac:dyDescent="0.25">
      <c r="A776" s="2" t="str">
        <f t="shared" si="94"/>
        <v>WALarge General ServiceAncillary Battery StoragePer Customer Annual Marketing/Recruitment Cost</v>
      </c>
      <c r="B776" t="s">
        <v>151</v>
      </c>
      <c r="C776" t="s">
        <v>233</v>
      </c>
      <c r="D776" t="s">
        <v>364</v>
      </c>
      <c r="E776" t="s">
        <v>35</v>
      </c>
      <c r="F776" t="s">
        <v>36</v>
      </c>
      <c r="G776" s="32" t="str">
        <f t="shared" ca="1" si="90"/>
        <v/>
      </c>
      <c r="H776" s="33" t="str">
        <f t="shared" ca="1" si="91"/>
        <v/>
      </c>
      <c r="I776" s="38"/>
      <c r="J776" s="39"/>
      <c r="K776" s="20" t="str">
        <f t="shared" si="92"/>
        <v>Large General ServicePer Customer Annual Marketing/Recruitment Cost</v>
      </c>
      <c r="L776" s="20" t="str">
        <f t="shared" si="93"/>
        <v>Market PotentialWA</v>
      </c>
    </row>
    <row r="777" spans="1:12" x14ac:dyDescent="0.25">
      <c r="A777" s="2" t="str">
        <f t="shared" si="94"/>
        <v>WALarge General ServiceAncillary Battery StoragePer Participant Annual Incentive</v>
      </c>
      <c r="B777" t="s">
        <v>151</v>
      </c>
      <c r="C777" t="s">
        <v>233</v>
      </c>
      <c r="D777" t="s">
        <v>364</v>
      </c>
      <c r="E777" t="s">
        <v>39</v>
      </c>
      <c r="F777" t="s">
        <v>5</v>
      </c>
      <c r="G777" s="32" t="str">
        <f t="shared" ca="1" si="90"/>
        <v/>
      </c>
      <c r="H777" s="33" t="str">
        <f t="shared" ca="1" si="91"/>
        <v/>
      </c>
      <c r="I777" s="38"/>
      <c r="J777" s="39"/>
      <c r="K777" s="20" t="str">
        <f t="shared" si="92"/>
        <v>Large General ServicePer Participant Annual Incentive</v>
      </c>
      <c r="L777" s="20" t="str">
        <f t="shared" si="93"/>
        <v>Market PotentialWA</v>
      </c>
    </row>
    <row r="778" spans="1:12" x14ac:dyDescent="0.25">
      <c r="A778" s="2" t="str">
        <f t="shared" si="94"/>
        <v>WALarge General ServiceAncillary Battery StoragePer kW Annual Incentive</v>
      </c>
      <c r="B778" t="s">
        <v>151</v>
      </c>
      <c r="C778" t="s">
        <v>233</v>
      </c>
      <c r="D778" t="s">
        <v>364</v>
      </c>
      <c r="E778" t="s">
        <v>37</v>
      </c>
      <c r="F778" t="s">
        <v>93</v>
      </c>
      <c r="G778" s="32" t="str">
        <f t="shared" ca="1" si="90"/>
        <v/>
      </c>
      <c r="H778" s="33" t="str">
        <f t="shared" ca="1" si="91"/>
        <v/>
      </c>
      <c r="I778" s="38"/>
      <c r="J778" s="39"/>
      <c r="K778" s="20" t="str">
        <f t="shared" si="92"/>
        <v>Large General ServicePer kW Annual Incentive</v>
      </c>
      <c r="L778" s="20" t="str">
        <f t="shared" si="93"/>
        <v>Market PotentialWA</v>
      </c>
    </row>
    <row r="779" spans="1:12" x14ac:dyDescent="0.25">
      <c r="A779" s="2" t="str">
        <f t="shared" si="94"/>
        <v>WALarge General ServiceAncillary Battery StorageProgram Development Cost</v>
      </c>
      <c r="B779" t="s">
        <v>151</v>
      </c>
      <c r="C779" t="s">
        <v>233</v>
      </c>
      <c r="D779" t="s">
        <v>364</v>
      </c>
      <c r="E779" t="s">
        <v>40</v>
      </c>
      <c r="F779" t="s">
        <v>41</v>
      </c>
      <c r="G779" s="32" t="str">
        <f t="shared" ca="1" si="90"/>
        <v/>
      </c>
      <c r="H779" s="33" t="str">
        <f t="shared" ca="1" si="91"/>
        <v/>
      </c>
      <c r="I779" s="38"/>
      <c r="J779" s="39"/>
      <c r="K779" s="20" t="str">
        <f t="shared" si="92"/>
        <v>Large General ServiceProgram Development Cost</v>
      </c>
      <c r="L779" s="20" t="str">
        <f t="shared" si="93"/>
        <v>Market PotentialWA</v>
      </c>
    </row>
    <row r="780" spans="1:12" x14ac:dyDescent="0.25">
      <c r="A780" s="2" t="str">
        <f t="shared" si="94"/>
        <v>WALarge General ServiceAncillary Battery StorageProgram Life</v>
      </c>
      <c r="B780" t="s">
        <v>151</v>
      </c>
      <c r="C780" t="s">
        <v>233</v>
      </c>
      <c r="D780" t="s">
        <v>364</v>
      </c>
      <c r="E780" t="s">
        <v>42</v>
      </c>
      <c r="F780" t="s">
        <v>43</v>
      </c>
      <c r="G780" s="397" t="str">
        <f t="shared" ca="1" si="90"/>
        <v/>
      </c>
      <c r="H780" s="33" t="str">
        <f t="shared" ca="1" si="91"/>
        <v/>
      </c>
      <c r="I780" s="38"/>
      <c r="J780" s="39"/>
      <c r="K780" s="20" t="str">
        <f t="shared" si="92"/>
        <v>Large General ServiceProgram Life</v>
      </c>
      <c r="L780" s="20" t="str">
        <f t="shared" si="93"/>
        <v>Market PotentialWA</v>
      </c>
    </row>
    <row r="781" spans="1:12" x14ac:dyDescent="0.25">
      <c r="A781" s="2" t="str">
        <f t="shared" si="94"/>
        <v>WALarge General ServiceAncillary Battery StorageProgram Start Year</v>
      </c>
      <c r="B781" t="s">
        <v>151</v>
      </c>
      <c r="C781" t="s">
        <v>233</v>
      </c>
      <c r="D781" t="s">
        <v>364</v>
      </c>
      <c r="E781" t="s">
        <v>44</v>
      </c>
      <c r="F781" t="s">
        <v>45</v>
      </c>
      <c r="G781" s="397" t="str">
        <f t="shared" ca="1" si="90"/>
        <v/>
      </c>
      <c r="H781" s="33" t="str">
        <f t="shared" ca="1" si="91"/>
        <v/>
      </c>
      <c r="I781" s="38"/>
      <c r="J781" s="39"/>
      <c r="K781" s="20" t="str">
        <f t="shared" si="92"/>
        <v>Large General ServiceProgram Start Year</v>
      </c>
      <c r="L781" s="20" t="str">
        <f t="shared" si="93"/>
        <v>Market PotentialWA</v>
      </c>
    </row>
    <row r="782" spans="1:12" x14ac:dyDescent="0.25">
      <c r="A782" s="2" t="str">
        <f t="shared" si="94"/>
        <v>WAExtra Large General ServiceAncillary Battery StorageSummer DR Event Hours</v>
      </c>
      <c r="B782" t="s">
        <v>151</v>
      </c>
      <c r="C782" t="s">
        <v>234</v>
      </c>
      <c r="D782" t="s">
        <v>364</v>
      </c>
      <c r="E782" t="s">
        <v>24</v>
      </c>
      <c r="F782" t="s">
        <v>25</v>
      </c>
      <c r="G782" s="397" t="str">
        <f t="shared" ca="1" si="90"/>
        <v/>
      </c>
      <c r="H782" s="33" t="str">
        <f t="shared" ca="1" si="91"/>
        <v/>
      </c>
      <c r="I782" s="38"/>
      <c r="J782" s="39"/>
      <c r="K782" s="20" t="str">
        <f t="shared" si="92"/>
        <v>Extra Large General ServiceSummer DR Event Hours</v>
      </c>
      <c r="L782" s="20" t="str">
        <f t="shared" si="93"/>
        <v>Market PotentialWA</v>
      </c>
    </row>
    <row r="783" spans="1:12" x14ac:dyDescent="0.25">
      <c r="A783" s="2" t="str">
        <f t="shared" si="94"/>
        <v>WAExtra Large General ServiceAncillary Battery StorageWinter DR Event Hours</v>
      </c>
      <c r="B783" t="s">
        <v>151</v>
      </c>
      <c r="C783" t="s">
        <v>234</v>
      </c>
      <c r="D783" t="s">
        <v>364</v>
      </c>
      <c r="E783" t="s">
        <v>26</v>
      </c>
      <c r="F783" t="s">
        <v>25</v>
      </c>
      <c r="G783" s="397" t="str">
        <f t="shared" ca="1" si="90"/>
        <v/>
      </c>
      <c r="H783" s="33" t="str">
        <f t="shared" ca="1" si="91"/>
        <v/>
      </c>
      <c r="I783" s="38"/>
      <c r="J783" s="39"/>
      <c r="K783" s="20" t="str">
        <f t="shared" si="92"/>
        <v>Extra Large General ServiceWinter DR Event Hours</v>
      </c>
      <c r="L783" s="20" t="str">
        <f t="shared" si="93"/>
        <v>Market PotentialWA</v>
      </c>
    </row>
    <row r="784" spans="1:12" x14ac:dyDescent="0.25">
      <c r="A784" s="2" t="str">
        <f t="shared" si="94"/>
        <v>WAExtra Large General ServiceAncillary Battery StorageAnnual O&amp;M Cost</v>
      </c>
      <c r="B784" t="s">
        <v>151</v>
      </c>
      <c r="C784" t="s">
        <v>234</v>
      </c>
      <c r="D784" t="s">
        <v>364</v>
      </c>
      <c r="E784" t="s">
        <v>27</v>
      </c>
      <c r="F784" t="s">
        <v>5</v>
      </c>
      <c r="G784" s="32" t="str">
        <f t="shared" ca="1" si="90"/>
        <v/>
      </c>
      <c r="H784" s="33" t="str">
        <f t="shared" ca="1" si="91"/>
        <v/>
      </c>
      <c r="I784" s="38"/>
      <c r="J784" s="39"/>
      <c r="K784" s="20" t="str">
        <f t="shared" si="92"/>
        <v>Extra Large General ServiceAnnual O&amp;M Cost</v>
      </c>
      <c r="L784" s="20" t="str">
        <f t="shared" si="93"/>
        <v>Market PotentialWA</v>
      </c>
    </row>
    <row r="785" spans="1:12" x14ac:dyDescent="0.25">
      <c r="A785" s="2" t="str">
        <f t="shared" si="94"/>
        <v>WAExtra Large General ServiceAncillary Battery StorageAnnual O&amp;M Cost per MW</v>
      </c>
      <c r="B785" t="s">
        <v>151</v>
      </c>
      <c r="C785" t="s">
        <v>234</v>
      </c>
      <c r="D785" t="s">
        <v>364</v>
      </c>
      <c r="E785" t="s">
        <v>88</v>
      </c>
      <c r="F785" t="s">
        <v>94</v>
      </c>
      <c r="G785" s="32" t="str">
        <f t="shared" ca="1" si="90"/>
        <v/>
      </c>
      <c r="H785" s="33" t="str">
        <f t="shared" ca="1" si="91"/>
        <v/>
      </c>
      <c r="I785" s="38"/>
      <c r="J785" s="39"/>
      <c r="K785" s="20" t="str">
        <f t="shared" si="92"/>
        <v>Extra Large General ServiceAnnual O&amp;M Cost per MW</v>
      </c>
      <c r="L785" s="20" t="str">
        <f t="shared" si="93"/>
        <v>Market PotentialWA</v>
      </c>
    </row>
    <row r="786" spans="1:12" x14ac:dyDescent="0.25">
      <c r="A786" s="2" t="str">
        <f t="shared" si="94"/>
        <v>WAExtra Large General ServiceAncillary Battery StorageAnnual Program Administration Cost</v>
      </c>
      <c r="B786" t="s">
        <v>151</v>
      </c>
      <c r="C786" t="s">
        <v>234</v>
      </c>
      <c r="D786" t="s">
        <v>364</v>
      </c>
      <c r="E786" t="s">
        <v>4</v>
      </c>
      <c r="F786" t="s">
        <v>28</v>
      </c>
      <c r="G786" s="32" t="str">
        <f t="shared" ca="1" si="90"/>
        <v/>
      </c>
      <c r="H786" s="33" t="str">
        <f t="shared" ca="1" si="91"/>
        <v/>
      </c>
      <c r="I786" s="38"/>
      <c r="J786" s="39"/>
      <c r="K786" s="20" t="str">
        <f t="shared" si="92"/>
        <v>Extra Large General ServiceAnnual Program Administration Cost</v>
      </c>
      <c r="L786" s="20" t="str">
        <f t="shared" si="93"/>
        <v>Market PotentialWA</v>
      </c>
    </row>
    <row r="787" spans="1:12" x14ac:dyDescent="0.25">
      <c r="A787" s="2" t="str">
        <f t="shared" si="94"/>
        <v>WAExtra Large General ServiceAncillary Battery StorageCost of Equip + Install</v>
      </c>
      <c r="B787" t="s">
        <v>151</v>
      </c>
      <c r="C787" t="s">
        <v>234</v>
      </c>
      <c r="D787" t="s">
        <v>364</v>
      </c>
      <c r="E787" t="s">
        <v>29</v>
      </c>
      <c r="F787" t="s">
        <v>30</v>
      </c>
      <c r="G787" s="32" t="str">
        <f t="shared" ref="G787:G880" ca="1" si="95">IFERROR(INDEX(INDIRECT("'"&amp;D787&amp;"'!A1:T300"),MATCH(K787,INDIRECT("'"&amp;D787&amp;"'!A1:A300"),0),MATCH(L787,INDIRECT("'"&amp;D787&amp;"'!A1:T1"),0)),"")</f>
        <v/>
      </c>
      <c r="H787" s="33" t="str">
        <f t="shared" ref="H787:H880" ca="1" si="96">IFERROR(INDEX(INDIRECT("'"&amp;D787&amp;"'!A1:T300"),MATCH(K787,INDIRECT("'"&amp;D787&amp;"'!A1:A300"),0),10),"")</f>
        <v/>
      </c>
      <c r="I787" s="38"/>
      <c r="J787" s="39"/>
      <c r="K787" s="20" t="str">
        <f t="shared" ref="K787:K880" si="97">C787&amp;E787</f>
        <v>Extra Large General ServiceCost of Equip + Install</v>
      </c>
      <c r="L787" s="20" t="str">
        <f t="shared" ref="L787:L880" si="98">$G$1&amp;B787</f>
        <v>Market PotentialWA</v>
      </c>
    </row>
    <row r="788" spans="1:12" x14ac:dyDescent="0.25">
      <c r="A788" s="2" t="str">
        <f t="shared" si="94"/>
        <v>WAExtra Large General ServiceAncillary Battery StorageCost of Equip + Install (per kW basis)</v>
      </c>
      <c r="B788" t="s">
        <v>151</v>
      </c>
      <c r="C788" t="s">
        <v>234</v>
      </c>
      <c r="D788" t="s">
        <v>364</v>
      </c>
      <c r="E788" t="s">
        <v>90</v>
      </c>
      <c r="F788" t="s">
        <v>92</v>
      </c>
      <c r="G788" s="32" t="str">
        <f t="shared" ca="1" si="95"/>
        <v/>
      </c>
      <c r="H788" s="33" t="str">
        <f t="shared" ca="1" si="96"/>
        <v/>
      </c>
      <c r="I788" s="38"/>
      <c r="J788" s="39"/>
      <c r="K788" s="20" t="str">
        <f t="shared" si="97"/>
        <v>Extra Large General ServiceCost of Equip + Install (per kW basis)</v>
      </c>
      <c r="L788" s="20" t="str">
        <f t="shared" si="98"/>
        <v>Market PotentialWA</v>
      </c>
    </row>
    <row r="789" spans="1:12" x14ac:dyDescent="0.25">
      <c r="A789" s="2" t="str">
        <f t="shared" si="94"/>
        <v>WAExtra Large General ServiceAncillary Battery StorageDe-rate</v>
      </c>
      <c r="B789" t="s">
        <v>151</v>
      </c>
      <c r="C789" t="s">
        <v>234</v>
      </c>
      <c r="D789" t="s">
        <v>364</v>
      </c>
      <c r="E789" t="s">
        <v>31</v>
      </c>
      <c r="F789" t="s">
        <v>32</v>
      </c>
      <c r="G789" s="25" t="str">
        <f t="shared" ca="1" si="95"/>
        <v/>
      </c>
      <c r="H789" s="33" t="str">
        <f t="shared" ca="1" si="96"/>
        <v/>
      </c>
      <c r="I789" s="38"/>
      <c r="J789" s="39"/>
      <c r="K789" s="20" t="str">
        <f t="shared" si="97"/>
        <v>Extra Large General ServiceDe-rate</v>
      </c>
      <c r="L789" s="20" t="str">
        <f t="shared" si="98"/>
        <v>Market PotentialWA</v>
      </c>
    </row>
    <row r="790" spans="1:12" x14ac:dyDescent="0.25">
      <c r="A790" s="2" t="str">
        <f t="shared" si="94"/>
        <v>WAExtra Large General ServiceAncillary Battery StorageNet to Gross Ratio (free ridership)</v>
      </c>
      <c r="B790" t="s">
        <v>151</v>
      </c>
      <c r="C790" t="s">
        <v>234</v>
      </c>
      <c r="D790" t="s">
        <v>364</v>
      </c>
      <c r="E790" t="s">
        <v>33</v>
      </c>
      <c r="F790" t="s">
        <v>34</v>
      </c>
      <c r="G790" s="25" t="str">
        <f t="shared" ca="1" si="95"/>
        <v/>
      </c>
      <c r="H790" s="33" t="str">
        <f t="shared" ca="1" si="96"/>
        <v/>
      </c>
      <c r="I790" s="38"/>
      <c r="J790" s="39"/>
      <c r="K790" s="20" t="str">
        <f t="shared" si="97"/>
        <v>Extra Large General ServiceNet to Gross Ratio (free ridership)</v>
      </c>
      <c r="L790" s="20" t="str">
        <f t="shared" si="98"/>
        <v>Market PotentialWA</v>
      </c>
    </row>
    <row r="791" spans="1:12" x14ac:dyDescent="0.25">
      <c r="A791" s="2" t="str">
        <f t="shared" si="94"/>
        <v>WAExtra Large General ServiceAncillary Battery StoragePer Customer Annual Marketing/Recruitment Cost</v>
      </c>
      <c r="B791" t="s">
        <v>151</v>
      </c>
      <c r="C791" t="s">
        <v>234</v>
      </c>
      <c r="D791" t="s">
        <v>364</v>
      </c>
      <c r="E791" t="s">
        <v>35</v>
      </c>
      <c r="F791" t="s">
        <v>36</v>
      </c>
      <c r="G791" s="32" t="str">
        <f t="shared" ca="1" si="95"/>
        <v/>
      </c>
      <c r="H791" s="33" t="str">
        <f t="shared" ca="1" si="96"/>
        <v/>
      </c>
      <c r="I791" s="38"/>
      <c r="J791" s="39"/>
      <c r="K791" s="20" t="str">
        <f t="shared" si="97"/>
        <v>Extra Large General ServicePer Customer Annual Marketing/Recruitment Cost</v>
      </c>
      <c r="L791" s="20" t="str">
        <f t="shared" si="98"/>
        <v>Market PotentialWA</v>
      </c>
    </row>
    <row r="792" spans="1:12" x14ac:dyDescent="0.25">
      <c r="A792" s="2" t="str">
        <f t="shared" si="94"/>
        <v>WAExtra Large General ServiceAncillary Battery StoragePer Participant Annual Incentive</v>
      </c>
      <c r="B792" t="s">
        <v>151</v>
      </c>
      <c r="C792" t="s">
        <v>234</v>
      </c>
      <c r="D792" t="s">
        <v>364</v>
      </c>
      <c r="E792" t="s">
        <v>39</v>
      </c>
      <c r="F792" t="s">
        <v>5</v>
      </c>
      <c r="G792" s="32" t="str">
        <f t="shared" ca="1" si="95"/>
        <v/>
      </c>
      <c r="H792" s="33" t="str">
        <f t="shared" ca="1" si="96"/>
        <v/>
      </c>
      <c r="I792" s="38"/>
      <c r="J792" s="39"/>
      <c r="K792" s="20" t="str">
        <f t="shared" si="97"/>
        <v>Extra Large General ServicePer Participant Annual Incentive</v>
      </c>
      <c r="L792" s="20" t="str">
        <f t="shared" si="98"/>
        <v>Market PotentialWA</v>
      </c>
    </row>
    <row r="793" spans="1:12" x14ac:dyDescent="0.25">
      <c r="A793" s="2" t="str">
        <f t="shared" si="94"/>
        <v>WAExtra Large General ServiceAncillary Battery StoragePer kW Annual Incentive</v>
      </c>
      <c r="B793" t="s">
        <v>151</v>
      </c>
      <c r="C793" t="s">
        <v>234</v>
      </c>
      <c r="D793" t="s">
        <v>364</v>
      </c>
      <c r="E793" t="s">
        <v>37</v>
      </c>
      <c r="F793" t="s">
        <v>93</v>
      </c>
      <c r="G793" s="32" t="str">
        <f t="shared" ca="1" si="95"/>
        <v/>
      </c>
      <c r="H793" s="33" t="str">
        <f t="shared" ca="1" si="96"/>
        <v/>
      </c>
      <c r="I793" s="38"/>
      <c r="J793" s="39"/>
      <c r="K793" s="20" t="str">
        <f t="shared" si="97"/>
        <v>Extra Large General ServicePer kW Annual Incentive</v>
      </c>
      <c r="L793" s="20" t="str">
        <f t="shared" si="98"/>
        <v>Market PotentialWA</v>
      </c>
    </row>
    <row r="794" spans="1:12" x14ac:dyDescent="0.25">
      <c r="A794" s="2" t="str">
        <f t="shared" si="94"/>
        <v>WAExtra Large General ServiceAncillary Battery StorageProgram Development Cost</v>
      </c>
      <c r="B794" t="s">
        <v>151</v>
      </c>
      <c r="C794" t="s">
        <v>234</v>
      </c>
      <c r="D794" t="s">
        <v>364</v>
      </c>
      <c r="E794" t="s">
        <v>40</v>
      </c>
      <c r="F794" t="s">
        <v>41</v>
      </c>
      <c r="G794" s="32" t="str">
        <f t="shared" ca="1" si="95"/>
        <v/>
      </c>
      <c r="H794" s="33" t="str">
        <f t="shared" ca="1" si="96"/>
        <v/>
      </c>
      <c r="I794" s="38"/>
      <c r="J794" s="39"/>
      <c r="K794" s="20" t="str">
        <f t="shared" si="97"/>
        <v>Extra Large General ServiceProgram Development Cost</v>
      </c>
      <c r="L794" s="20" t="str">
        <f t="shared" si="98"/>
        <v>Market PotentialWA</v>
      </c>
    </row>
    <row r="795" spans="1:12" x14ac:dyDescent="0.25">
      <c r="A795" s="2" t="str">
        <f t="shared" si="94"/>
        <v>WAExtra Large General ServiceAncillary Battery StorageProgram Life</v>
      </c>
      <c r="B795" t="s">
        <v>151</v>
      </c>
      <c r="C795" t="s">
        <v>234</v>
      </c>
      <c r="D795" t="s">
        <v>364</v>
      </c>
      <c r="E795" t="s">
        <v>42</v>
      </c>
      <c r="F795" t="s">
        <v>43</v>
      </c>
      <c r="G795" s="397" t="str">
        <f t="shared" ca="1" si="95"/>
        <v/>
      </c>
      <c r="H795" s="33" t="str">
        <f t="shared" ca="1" si="96"/>
        <v/>
      </c>
      <c r="I795" s="38"/>
      <c r="J795" s="39"/>
      <c r="K795" s="20" t="str">
        <f t="shared" si="97"/>
        <v>Extra Large General ServiceProgram Life</v>
      </c>
      <c r="L795" s="20" t="str">
        <f t="shared" si="98"/>
        <v>Market PotentialWA</v>
      </c>
    </row>
    <row r="796" spans="1:12" x14ac:dyDescent="0.25">
      <c r="A796" s="2" t="str">
        <f t="shared" si="94"/>
        <v>WAExtra Large General ServiceAncillary Battery StorageProgram Start Year</v>
      </c>
      <c r="B796" t="s">
        <v>151</v>
      </c>
      <c r="C796" t="s">
        <v>234</v>
      </c>
      <c r="D796" t="s">
        <v>364</v>
      </c>
      <c r="E796" t="s">
        <v>44</v>
      </c>
      <c r="F796" t="s">
        <v>45</v>
      </c>
      <c r="G796" s="397" t="str">
        <f t="shared" ca="1" si="95"/>
        <v/>
      </c>
      <c r="H796" s="33" t="str">
        <f t="shared" ca="1" si="96"/>
        <v/>
      </c>
      <c r="I796" s="38"/>
      <c r="J796" s="39"/>
      <c r="K796" s="20" t="str">
        <f t="shared" si="97"/>
        <v>Extra Large General ServiceProgram Start Year</v>
      </c>
      <c r="L796" s="20" t="str">
        <f t="shared" si="98"/>
        <v>Market PotentialWA</v>
      </c>
    </row>
    <row r="797" spans="1:12" x14ac:dyDescent="0.25">
      <c r="A797" s="2" t="str">
        <f t="shared" si="94"/>
        <v>WAResidentialBehavioralSummer DR Event Hours</v>
      </c>
      <c r="B797" t="s">
        <v>151</v>
      </c>
      <c r="C797" t="s">
        <v>13</v>
      </c>
      <c r="D797" t="s">
        <v>100</v>
      </c>
      <c r="E797" t="s">
        <v>24</v>
      </c>
      <c r="F797" t="s">
        <v>25</v>
      </c>
      <c r="G797" s="397">
        <f t="shared" ca="1" si="95"/>
        <v>40</v>
      </c>
      <c r="H797" s="33" t="str">
        <f t="shared" ca="1" si="96"/>
        <v>8 hour event window x 5 events, Consumers Energy 7am-8pm 8 hr window</v>
      </c>
      <c r="I797" s="38"/>
      <c r="J797" s="39"/>
      <c r="K797" s="20" t="str">
        <f t="shared" si="97"/>
        <v>ResidentialSummer DR Event Hours</v>
      </c>
      <c r="L797" s="20" t="str">
        <f t="shared" si="98"/>
        <v>Market PotentialWA</v>
      </c>
    </row>
    <row r="798" spans="1:12" x14ac:dyDescent="0.25">
      <c r="A798" s="2" t="str">
        <f t="shared" si="94"/>
        <v>WAResidentialBehavioralWinter DR Event Hours</v>
      </c>
      <c r="B798" t="s">
        <v>151</v>
      </c>
      <c r="C798" t="s">
        <v>13</v>
      </c>
      <c r="D798" t="s">
        <v>100</v>
      </c>
      <c r="E798" t="s">
        <v>26</v>
      </c>
      <c r="F798" t="s">
        <v>25</v>
      </c>
      <c r="G798" s="397">
        <f t="shared" ca="1" si="95"/>
        <v>40</v>
      </c>
      <c r="H798" s="33" t="str">
        <f t="shared" ca="1" si="96"/>
        <v>8 hour event window x 5 events, Consumers Energy 7am-8pm 8 hr window</v>
      </c>
      <c r="I798" s="38"/>
      <c r="J798" s="39"/>
      <c r="K798" s="20" t="str">
        <f t="shared" si="97"/>
        <v>ResidentialWinter DR Event Hours</v>
      </c>
      <c r="L798" s="20" t="str">
        <f t="shared" si="98"/>
        <v>Market PotentialWA</v>
      </c>
    </row>
    <row r="799" spans="1:12" x14ac:dyDescent="0.25">
      <c r="A799" s="2" t="str">
        <f t="shared" si="94"/>
        <v>WAResidentialBehavioralAnnual O&amp;M Cost</v>
      </c>
      <c r="B799" t="s">
        <v>151</v>
      </c>
      <c r="C799" t="s">
        <v>13</v>
      </c>
      <c r="D799" t="s">
        <v>100</v>
      </c>
      <c r="E799" t="s">
        <v>27</v>
      </c>
      <c r="F799" t="s">
        <v>5</v>
      </c>
      <c r="G799" s="32">
        <f t="shared" ca="1" si="95"/>
        <v>3.25</v>
      </c>
      <c r="H799" s="33" t="str">
        <f t="shared" ca="1" si="96"/>
        <v>Oracle interview on 8/30, estimation of admin cost per household - KM heard 3 - 3.5 all inclusive- Implementation Cost</v>
      </c>
      <c r="I799" s="38"/>
      <c r="J799" s="39"/>
      <c r="K799" s="20" t="str">
        <f t="shared" si="97"/>
        <v>ResidentialAnnual O&amp;M Cost</v>
      </c>
      <c r="L799" s="20" t="str">
        <f t="shared" si="98"/>
        <v>Market PotentialWA</v>
      </c>
    </row>
    <row r="800" spans="1:12" x14ac:dyDescent="0.25">
      <c r="A800" s="2" t="str">
        <f t="shared" si="94"/>
        <v>WAResidentialBehavioralAnnual O&amp;M Cost per MW</v>
      </c>
      <c r="B800" t="s">
        <v>151</v>
      </c>
      <c r="C800" t="s">
        <v>13</v>
      </c>
      <c r="D800" t="s">
        <v>100</v>
      </c>
      <c r="E800" t="s">
        <v>88</v>
      </c>
      <c r="F800" t="s">
        <v>94</v>
      </c>
      <c r="G800" s="32">
        <f t="shared" ca="1" si="95"/>
        <v>0</v>
      </c>
      <c r="H800" s="33">
        <f t="shared" ca="1" si="96"/>
        <v>0</v>
      </c>
      <c r="I800" s="38"/>
      <c r="J800" s="39"/>
      <c r="K800" s="20" t="str">
        <f t="shared" si="97"/>
        <v>ResidentialAnnual O&amp;M Cost per MW</v>
      </c>
      <c r="L800" s="20" t="str">
        <f t="shared" si="98"/>
        <v>Market PotentialWA</v>
      </c>
    </row>
    <row r="801" spans="1:12" x14ac:dyDescent="0.25">
      <c r="A801" s="2" t="str">
        <f t="shared" si="94"/>
        <v>WAResidentialBehavioralAnnual Program Administration Cost</v>
      </c>
      <c r="B801" t="s">
        <v>151</v>
      </c>
      <c r="C801" t="s">
        <v>13</v>
      </c>
      <c r="D801" t="s">
        <v>100</v>
      </c>
      <c r="E801" t="s">
        <v>4</v>
      </c>
      <c r="F801" t="s">
        <v>28</v>
      </c>
      <c r="G801" s="32">
        <f t="shared" ca="1" si="95"/>
        <v>40099.423178086996</v>
      </c>
      <c r="H801" s="33">
        <f t="shared" ca="1" si="96"/>
        <v>0</v>
      </c>
      <c r="I801" s="38"/>
      <c r="J801" s="39"/>
      <c r="K801" s="20" t="str">
        <f t="shared" si="97"/>
        <v>ResidentialAnnual Program Administration Cost</v>
      </c>
      <c r="L801" s="20" t="str">
        <f t="shared" si="98"/>
        <v>Market PotentialWA</v>
      </c>
    </row>
    <row r="802" spans="1:12" x14ac:dyDescent="0.25">
      <c r="A802" s="2" t="str">
        <f t="shared" si="94"/>
        <v>WAResidentialBehavioralCost of Equip + Install</v>
      </c>
      <c r="B802" t="s">
        <v>151</v>
      </c>
      <c r="C802" t="s">
        <v>13</v>
      </c>
      <c r="D802" t="s">
        <v>100</v>
      </c>
      <c r="E802" t="s">
        <v>29</v>
      </c>
      <c r="F802" t="s">
        <v>30</v>
      </c>
      <c r="G802" s="32">
        <f t="shared" ca="1" si="95"/>
        <v>0</v>
      </c>
      <c r="H802" s="33">
        <f t="shared" ca="1" si="96"/>
        <v>0</v>
      </c>
      <c r="I802" s="38"/>
      <c r="J802" s="39"/>
      <c r="K802" s="20" t="str">
        <f t="shared" si="97"/>
        <v>ResidentialCost of Equip + Install</v>
      </c>
      <c r="L802" s="20" t="str">
        <f t="shared" si="98"/>
        <v>Market PotentialWA</v>
      </c>
    </row>
    <row r="803" spans="1:12" x14ac:dyDescent="0.25">
      <c r="A803" s="2" t="str">
        <f t="shared" si="94"/>
        <v>WAResidentialBehavioralCost of Equip + Install (per kW basis)</v>
      </c>
      <c r="B803" t="s">
        <v>151</v>
      </c>
      <c r="C803" t="s">
        <v>13</v>
      </c>
      <c r="D803" t="s">
        <v>100</v>
      </c>
      <c r="E803" t="s">
        <v>90</v>
      </c>
      <c r="F803" t="s">
        <v>92</v>
      </c>
      <c r="G803" s="32">
        <f t="shared" ca="1" si="95"/>
        <v>0</v>
      </c>
      <c r="H803" s="33">
        <f t="shared" ca="1" si="96"/>
        <v>0</v>
      </c>
      <c r="I803" s="38"/>
      <c r="J803" s="39"/>
      <c r="K803" s="20" t="str">
        <f t="shared" si="97"/>
        <v>ResidentialCost of Equip + Install (per kW basis)</v>
      </c>
      <c r="L803" s="20" t="str">
        <f t="shared" si="98"/>
        <v>Market PotentialWA</v>
      </c>
    </row>
    <row r="804" spans="1:12" x14ac:dyDescent="0.25">
      <c r="A804" s="2" t="str">
        <f t="shared" si="94"/>
        <v>WAResidentialBehavioralDe-rate</v>
      </c>
      <c r="B804" t="s">
        <v>151</v>
      </c>
      <c r="C804" t="s">
        <v>13</v>
      </c>
      <c r="D804" t="s">
        <v>100</v>
      </c>
      <c r="E804" t="s">
        <v>31</v>
      </c>
      <c r="F804" t="s">
        <v>32</v>
      </c>
      <c r="G804" s="25">
        <f t="shared" ca="1" si="95"/>
        <v>1</v>
      </c>
      <c r="H804" s="33" t="str">
        <f t="shared" ca="1" si="96"/>
        <v>Impact Reduced to reflect diminished savings program pulls in participants who are not "high" users</v>
      </c>
      <c r="I804" s="38"/>
      <c r="J804" s="39"/>
      <c r="K804" s="20" t="str">
        <f t="shared" si="97"/>
        <v>ResidentialDe-rate</v>
      </c>
      <c r="L804" s="20" t="str">
        <f t="shared" si="98"/>
        <v>Market PotentialWA</v>
      </c>
    </row>
    <row r="805" spans="1:12" x14ac:dyDescent="0.25">
      <c r="A805" s="2" t="str">
        <f t="shared" si="94"/>
        <v>WAResidentialBehavioralNet to Gross Ratio (free ridership)</v>
      </c>
      <c r="B805" t="s">
        <v>151</v>
      </c>
      <c r="C805" t="s">
        <v>13</v>
      </c>
      <c r="D805" t="s">
        <v>100</v>
      </c>
      <c r="E805" t="s">
        <v>33</v>
      </c>
      <c r="F805" t="s">
        <v>34</v>
      </c>
      <c r="G805" s="25">
        <f t="shared" ca="1" si="95"/>
        <v>1</v>
      </c>
      <c r="H805" s="33">
        <f t="shared" ca="1" si="96"/>
        <v>0</v>
      </c>
      <c r="I805" s="38"/>
      <c r="J805" s="39"/>
      <c r="K805" s="20" t="str">
        <f t="shared" si="97"/>
        <v>ResidentialNet to Gross Ratio (free ridership)</v>
      </c>
      <c r="L805" s="20" t="str">
        <f t="shared" si="98"/>
        <v>Market PotentialWA</v>
      </c>
    </row>
    <row r="806" spans="1:12" x14ac:dyDescent="0.25">
      <c r="A806" s="2" t="str">
        <f t="shared" si="94"/>
        <v>WAResidentialBehavioralPer Customer Annual Marketing/Recruitment Cost</v>
      </c>
      <c r="B806" t="s">
        <v>151</v>
      </c>
      <c r="C806" t="s">
        <v>13</v>
      </c>
      <c r="D806" t="s">
        <v>100</v>
      </c>
      <c r="E806" t="s">
        <v>35</v>
      </c>
      <c r="F806" t="s">
        <v>36</v>
      </c>
      <c r="G806" s="32">
        <f t="shared" ca="1" si="95"/>
        <v>0</v>
      </c>
      <c r="H806" s="33">
        <f t="shared" ca="1" si="96"/>
        <v>0</v>
      </c>
      <c r="I806" s="38"/>
      <c r="J806" s="39"/>
      <c r="K806" s="20" t="str">
        <f t="shared" si="97"/>
        <v>ResidentialPer Customer Annual Marketing/Recruitment Cost</v>
      </c>
      <c r="L806" s="20" t="str">
        <f t="shared" si="98"/>
        <v>Market PotentialWA</v>
      </c>
    </row>
    <row r="807" spans="1:12" x14ac:dyDescent="0.25">
      <c r="A807" s="2" t="str">
        <f t="shared" si="94"/>
        <v>WAResidentialBehavioralPer Participant Annual Incentive</v>
      </c>
      <c r="B807" t="s">
        <v>151</v>
      </c>
      <c r="C807" t="s">
        <v>13</v>
      </c>
      <c r="D807" t="s">
        <v>100</v>
      </c>
      <c r="E807" t="s">
        <v>39</v>
      </c>
      <c r="F807" t="s">
        <v>5</v>
      </c>
      <c r="G807" s="32">
        <f t="shared" ca="1" si="95"/>
        <v>0</v>
      </c>
      <c r="H807" s="33" t="str">
        <f t="shared" ca="1" si="96"/>
        <v xml:space="preserve">No Incentive for Behavioral DR - Brattle  PGE Potential Study 2016 - </v>
      </c>
      <c r="I807" s="38"/>
      <c r="J807" s="39"/>
      <c r="K807" s="20" t="str">
        <f t="shared" si="97"/>
        <v>ResidentialPer Participant Annual Incentive</v>
      </c>
      <c r="L807" s="20" t="str">
        <f t="shared" si="98"/>
        <v>Market PotentialWA</v>
      </c>
    </row>
    <row r="808" spans="1:12" x14ac:dyDescent="0.25">
      <c r="A808" s="2" t="str">
        <f t="shared" si="94"/>
        <v>WAResidentialBehavioralPer kW Annual Incentive</v>
      </c>
      <c r="B808" t="s">
        <v>151</v>
      </c>
      <c r="C808" t="s">
        <v>13</v>
      </c>
      <c r="D808" t="s">
        <v>100</v>
      </c>
      <c r="E808" t="s">
        <v>37</v>
      </c>
      <c r="F808" t="s">
        <v>93</v>
      </c>
      <c r="G808" s="32">
        <f t="shared" ca="1" si="95"/>
        <v>0</v>
      </c>
      <c r="H808" s="33">
        <f t="shared" ca="1" si="96"/>
        <v>0</v>
      </c>
      <c r="I808" s="38"/>
      <c r="J808" s="39"/>
      <c r="K808" s="20" t="str">
        <f t="shared" si="97"/>
        <v>ResidentialPer kW Annual Incentive</v>
      </c>
      <c r="L808" s="20" t="str">
        <f t="shared" si="98"/>
        <v>Market PotentialWA</v>
      </c>
    </row>
    <row r="809" spans="1:12" x14ac:dyDescent="0.25">
      <c r="A809" s="2" t="str">
        <f t="shared" si="94"/>
        <v>WAResidentialBehavioralProgram Development Cost</v>
      </c>
      <c r="B809" t="s">
        <v>151</v>
      </c>
      <c r="C809" t="s">
        <v>13</v>
      </c>
      <c r="D809" t="s">
        <v>100</v>
      </c>
      <c r="E809" t="s">
        <v>40</v>
      </c>
      <c r="F809" t="s">
        <v>41</v>
      </c>
      <c r="G809" s="32">
        <f t="shared" ca="1" si="95"/>
        <v>66832.371963478334</v>
      </c>
      <c r="H809" s="33">
        <f t="shared" ca="1" si="96"/>
        <v>0</v>
      </c>
      <c r="I809" s="38"/>
      <c r="J809" s="39"/>
      <c r="K809" s="20" t="str">
        <f t="shared" si="97"/>
        <v>ResidentialProgram Development Cost</v>
      </c>
      <c r="L809" s="20" t="str">
        <f t="shared" si="98"/>
        <v>Market PotentialWA</v>
      </c>
    </row>
    <row r="810" spans="1:12" x14ac:dyDescent="0.25">
      <c r="A810" s="2" t="str">
        <f t="shared" si="94"/>
        <v>WAResidentialBehavioralProgram Life</v>
      </c>
      <c r="B810" t="s">
        <v>151</v>
      </c>
      <c r="C810" t="s">
        <v>13</v>
      </c>
      <c r="D810" t="s">
        <v>100</v>
      </c>
      <c r="E810" t="s">
        <v>42</v>
      </c>
      <c r="F810" t="s">
        <v>43</v>
      </c>
      <c r="G810" s="397">
        <f t="shared" ca="1" si="95"/>
        <v>1</v>
      </c>
      <c r="H810" s="33" t="str">
        <f t="shared" ca="1" si="96"/>
        <v>MISO Res LoadMAP DSM Programs.xlsx (LRZ7) - Lifetime</v>
      </c>
      <c r="I810" s="38"/>
      <c r="J810" s="39"/>
      <c r="K810" s="20" t="str">
        <f t="shared" si="97"/>
        <v>ResidentialProgram Life</v>
      </c>
      <c r="L810" s="20" t="str">
        <f t="shared" si="98"/>
        <v>Market PotentialWA</v>
      </c>
    </row>
    <row r="811" spans="1:12" x14ac:dyDescent="0.25">
      <c r="A811" s="2" t="str">
        <f t="shared" si="94"/>
        <v>WAResidentialBehavioralProgram Start Year</v>
      </c>
      <c r="B811" t="s">
        <v>151</v>
      </c>
      <c r="C811" t="s">
        <v>13</v>
      </c>
      <c r="D811" t="s">
        <v>100</v>
      </c>
      <c r="E811" t="s">
        <v>44</v>
      </c>
      <c r="F811" t="s">
        <v>45</v>
      </c>
      <c r="G811" s="397">
        <f t="shared" ca="1" si="95"/>
        <v>2026</v>
      </c>
      <c r="H811" s="33">
        <f t="shared" ca="1" si="96"/>
        <v>0</v>
      </c>
      <c r="I811" s="38"/>
      <c r="J811" s="39"/>
      <c r="K811" s="20" t="str">
        <f t="shared" si="97"/>
        <v>ResidentialProgram Start Year</v>
      </c>
      <c r="L811" s="20" t="str">
        <f t="shared" si="98"/>
        <v>Market PotentialWA</v>
      </c>
    </row>
    <row r="812" spans="1:12" x14ac:dyDescent="0.25">
      <c r="A812" s="2" t="str">
        <f t="shared" si="94"/>
        <v>WAResidentialPilot-Time-of-Use Opt-inSummer DR Event Hours</v>
      </c>
      <c r="B812" t="s">
        <v>151</v>
      </c>
      <c r="C812" t="s">
        <v>13</v>
      </c>
      <c r="D812" t="s">
        <v>582</v>
      </c>
      <c r="E812" t="s">
        <v>24</v>
      </c>
      <c r="F812" t="s">
        <v>25</v>
      </c>
      <c r="G812" s="397">
        <f t="shared" ref="G812:G841" ca="1" si="99">IFERROR(INDEX(INDIRECT("'"&amp;D812&amp;"'!A1:T300"),MATCH(K812,INDIRECT("'"&amp;D812&amp;"'!A1:A300"),0),MATCH(L812,INDIRECT("'"&amp;D812&amp;"'!A1:T1"),0)),"")</f>
        <v>528</v>
      </c>
      <c r="H812" s="33" t="str">
        <f t="shared" ref="H812:H841" ca="1" si="100">IFERROR(INDEX(INDIRECT("'"&amp;D812&amp;"'!A1:T300"),MATCH(K812,INDIRECT("'"&amp;D812&amp;"'!A1:A300"),0),10),"")</f>
        <v>Six hours on-peak period each summer weekday</v>
      </c>
      <c r="I812" s="38"/>
      <c r="J812" s="39"/>
      <c r="K812" s="20" t="str">
        <f t="shared" ref="K812:K841" si="101">C812&amp;E812</f>
        <v>ResidentialSummer DR Event Hours</v>
      </c>
      <c r="L812" s="20" t="str">
        <f t="shared" ref="L812:L841" si="102">$G$1&amp;B812</f>
        <v>Market PotentialWA</v>
      </c>
    </row>
    <row r="813" spans="1:12" x14ac:dyDescent="0.25">
      <c r="A813" s="2" t="str">
        <f t="shared" si="94"/>
        <v>WAResidentialPilot-Time-of-Use Opt-inWinter DR Event Hours</v>
      </c>
      <c r="B813" t="s">
        <v>151</v>
      </c>
      <c r="C813" t="s">
        <v>13</v>
      </c>
      <c r="D813" t="s">
        <v>582</v>
      </c>
      <c r="E813" t="s">
        <v>26</v>
      </c>
      <c r="F813" t="s">
        <v>25</v>
      </c>
      <c r="G813" s="397">
        <f t="shared" ca="1" si="99"/>
        <v>528</v>
      </c>
      <c r="H813" s="33" t="str">
        <f t="shared" ca="1" si="100"/>
        <v>Six hours on-peak period each winter weekday too, except for Utah</v>
      </c>
      <c r="I813" s="38"/>
      <c r="J813" s="39"/>
      <c r="K813" s="20" t="str">
        <f t="shared" si="101"/>
        <v>ResidentialWinter DR Event Hours</v>
      </c>
      <c r="L813" s="20" t="str">
        <f t="shared" si="102"/>
        <v>Market PotentialWA</v>
      </c>
    </row>
    <row r="814" spans="1:12" x14ac:dyDescent="0.25">
      <c r="A814" s="2" t="str">
        <f t="shared" si="94"/>
        <v>WAResidentialPilot-Time-of-Use Opt-inAnnual O&amp;M Cost</v>
      </c>
      <c r="B814" t="s">
        <v>151</v>
      </c>
      <c r="C814" t="s">
        <v>13</v>
      </c>
      <c r="D814" t="s">
        <v>582</v>
      </c>
      <c r="E814" t="s">
        <v>27</v>
      </c>
      <c r="F814" t="s">
        <v>5</v>
      </c>
      <c r="G814" s="32">
        <f t="shared" ca="1" si="99"/>
        <v>0</v>
      </c>
      <c r="H814" s="33">
        <f t="shared" ca="1" si="100"/>
        <v>0</v>
      </c>
      <c r="I814" s="38"/>
      <c r="J814" s="39"/>
      <c r="K814" s="20" t="str">
        <f t="shared" si="101"/>
        <v>ResidentialAnnual O&amp;M Cost</v>
      </c>
      <c r="L814" s="20" t="str">
        <f t="shared" si="102"/>
        <v>Market PotentialWA</v>
      </c>
    </row>
    <row r="815" spans="1:12" x14ac:dyDescent="0.25">
      <c r="A815" s="2" t="str">
        <f t="shared" si="94"/>
        <v>WAResidentialPilot-Time-of-Use Opt-inAnnual O&amp;M Cost per MW</v>
      </c>
      <c r="B815" t="s">
        <v>151</v>
      </c>
      <c r="C815" t="s">
        <v>13</v>
      </c>
      <c r="D815" t="s">
        <v>582</v>
      </c>
      <c r="E815" t="s">
        <v>88</v>
      </c>
      <c r="F815" t="s">
        <v>94</v>
      </c>
      <c r="G815" s="32">
        <f t="shared" ca="1" si="99"/>
        <v>0</v>
      </c>
      <c r="H815" s="33">
        <f t="shared" ca="1" si="100"/>
        <v>0</v>
      </c>
      <c r="I815" s="38"/>
      <c r="J815" s="39"/>
      <c r="K815" s="20" t="str">
        <f t="shared" si="101"/>
        <v>ResidentialAnnual O&amp;M Cost per MW</v>
      </c>
      <c r="L815" s="20" t="str">
        <f t="shared" si="102"/>
        <v>Market PotentialWA</v>
      </c>
    </row>
    <row r="816" spans="1:12" x14ac:dyDescent="0.25">
      <c r="A816" s="2" t="str">
        <f t="shared" si="94"/>
        <v>WAResidentialPilot-Time-of-Use Opt-inAnnual Program Administration Cost</v>
      </c>
      <c r="B816" t="s">
        <v>151</v>
      </c>
      <c r="C816" t="s">
        <v>13</v>
      </c>
      <c r="D816" t="s">
        <v>582</v>
      </c>
      <c r="E816" t="s">
        <v>4</v>
      </c>
      <c r="F816" t="s">
        <v>28</v>
      </c>
      <c r="G816" s="32">
        <f t="shared" ca="1" si="99"/>
        <v>53751.000486647594</v>
      </c>
      <c r="H816" s="33">
        <f t="shared" ca="1" si="100"/>
        <v>0</v>
      </c>
      <c r="I816" s="38"/>
      <c r="J816" s="39"/>
      <c r="K816" s="20" t="str">
        <f t="shared" si="101"/>
        <v>ResidentialAnnual Program Administration Cost</v>
      </c>
      <c r="L816" s="20" t="str">
        <f t="shared" si="102"/>
        <v>Market PotentialWA</v>
      </c>
    </row>
    <row r="817" spans="1:12" x14ac:dyDescent="0.25">
      <c r="A817" s="2" t="str">
        <f t="shared" si="94"/>
        <v>WAResidentialPilot-Time-of-Use Opt-inCost of Equip + Install</v>
      </c>
      <c r="B817" t="s">
        <v>151</v>
      </c>
      <c r="C817" t="s">
        <v>13</v>
      </c>
      <c r="D817" t="s">
        <v>582</v>
      </c>
      <c r="E817" t="s">
        <v>29</v>
      </c>
      <c r="F817" t="s">
        <v>30</v>
      </c>
      <c r="G817" s="32">
        <f t="shared" ca="1" si="99"/>
        <v>0</v>
      </c>
      <c r="H817" s="33">
        <f t="shared" ca="1" si="100"/>
        <v>0</v>
      </c>
      <c r="I817" s="38"/>
      <c r="J817" s="39"/>
      <c r="K817" s="20" t="str">
        <f t="shared" si="101"/>
        <v>ResidentialCost of Equip + Install</v>
      </c>
      <c r="L817" s="20" t="str">
        <f t="shared" si="102"/>
        <v>Market PotentialWA</v>
      </c>
    </row>
    <row r="818" spans="1:12" x14ac:dyDescent="0.25">
      <c r="A818" s="2" t="str">
        <f t="shared" si="94"/>
        <v>WAResidentialPilot-Time-of-Use Opt-inCost of Equip + Install (per kW basis)</v>
      </c>
      <c r="B818" t="s">
        <v>151</v>
      </c>
      <c r="C818" t="s">
        <v>13</v>
      </c>
      <c r="D818" t="s">
        <v>582</v>
      </c>
      <c r="E818" t="s">
        <v>90</v>
      </c>
      <c r="F818" t="s">
        <v>92</v>
      </c>
      <c r="G818" s="32">
        <f t="shared" ca="1" si="99"/>
        <v>0</v>
      </c>
      <c r="H818" s="33">
        <f t="shared" ca="1" si="100"/>
        <v>0</v>
      </c>
      <c r="I818" s="38"/>
      <c r="J818" s="39"/>
      <c r="K818" s="20" t="str">
        <f t="shared" si="101"/>
        <v>ResidentialCost of Equip + Install (per kW basis)</v>
      </c>
      <c r="L818" s="20" t="str">
        <f t="shared" si="102"/>
        <v>Market PotentialWA</v>
      </c>
    </row>
    <row r="819" spans="1:12" x14ac:dyDescent="0.25">
      <c r="A819" s="2" t="str">
        <f t="shared" si="94"/>
        <v>WAResidentialPilot-Time-of-Use Opt-inDe-rate</v>
      </c>
      <c r="B819" t="s">
        <v>151</v>
      </c>
      <c r="C819" t="s">
        <v>13</v>
      </c>
      <c r="D819" t="s">
        <v>582</v>
      </c>
      <c r="E819" t="s">
        <v>31</v>
      </c>
      <c r="F819" t="s">
        <v>32</v>
      </c>
      <c r="G819" s="25">
        <f t="shared" ca="1" si="99"/>
        <v>1</v>
      </c>
      <c r="H819" s="33">
        <f t="shared" ca="1" si="100"/>
        <v>0</v>
      </c>
      <c r="I819" s="38"/>
      <c r="J819" s="39"/>
      <c r="K819" s="20" t="str">
        <f t="shared" si="101"/>
        <v>ResidentialDe-rate</v>
      </c>
      <c r="L819" s="20" t="str">
        <f t="shared" si="102"/>
        <v>Market PotentialWA</v>
      </c>
    </row>
    <row r="820" spans="1:12" x14ac:dyDescent="0.25">
      <c r="A820" s="2" t="str">
        <f t="shared" si="94"/>
        <v>WAResidentialPilot-Time-of-Use Opt-inNet to Gross Ratio (free ridership)</v>
      </c>
      <c r="B820" t="s">
        <v>151</v>
      </c>
      <c r="C820" t="s">
        <v>13</v>
      </c>
      <c r="D820" t="s">
        <v>582</v>
      </c>
      <c r="E820" t="s">
        <v>33</v>
      </c>
      <c r="F820" t="s">
        <v>34</v>
      </c>
      <c r="G820" s="25">
        <f t="shared" ca="1" si="99"/>
        <v>1</v>
      </c>
      <c r="H820" s="33">
        <f t="shared" ca="1" si="100"/>
        <v>0</v>
      </c>
      <c r="I820" s="38"/>
      <c r="J820" s="39"/>
      <c r="K820" s="20" t="str">
        <f t="shared" si="101"/>
        <v>ResidentialNet to Gross Ratio (free ridership)</v>
      </c>
      <c r="L820" s="20" t="str">
        <f t="shared" si="102"/>
        <v>Market PotentialWA</v>
      </c>
    </row>
    <row r="821" spans="1:12" x14ac:dyDescent="0.25">
      <c r="A821" s="2" t="str">
        <f t="shared" si="94"/>
        <v>WAResidentialPilot-Time-of-Use Opt-inPer Customer Annual Marketing/Recruitment Cost</v>
      </c>
      <c r="B821" t="s">
        <v>151</v>
      </c>
      <c r="C821" t="s">
        <v>13</v>
      </c>
      <c r="D821" t="s">
        <v>582</v>
      </c>
      <c r="E821" t="s">
        <v>35</v>
      </c>
      <c r="F821" t="s">
        <v>36</v>
      </c>
      <c r="G821" s="32">
        <f t="shared" ca="1" si="99"/>
        <v>50</v>
      </c>
      <c r="H821" s="33" t="str">
        <f t="shared" ca="1" si="100"/>
        <v>1.5x standatd $50 marketing cost because it involves more education on kW rate blocks</v>
      </c>
      <c r="I821" s="38"/>
      <c r="J821" s="39"/>
      <c r="K821" s="20" t="str">
        <f t="shared" si="101"/>
        <v>ResidentialPer Customer Annual Marketing/Recruitment Cost</v>
      </c>
      <c r="L821" s="20" t="str">
        <f t="shared" si="102"/>
        <v>Market PotentialWA</v>
      </c>
    </row>
    <row r="822" spans="1:12" x14ac:dyDescent="0.25">
      <c r="A822" s="2" t="str">
        <f t="shared" si="94"/>
        <v>WAResidentialPilot-Time-of-Use Opt-inPer Participant Annual Incentive</v>
      </c>
      <c r="B822" t="s">
        <v>151</v>
      </c>
      <c r="C822" t="s">
        <v>13</v>
      </c>
      <c r="D822" t="s">
        <v>582</v>
      </c>
      <c r="E822" t="s">
        <v>39</v>
      </c>
      <c r="F822" t="s">
        <v>5</v>
      </c>
      <c r="G822" s="32">
        <f t="shared" ca="1" si="99"/>
        <v>0</v>
      </c>
      <c r="H822" s="33" t="str">
        <f t="shared" ca="1" si="100"/>
        <v>Incentive built into rate design</v>
      </c>
      <c r="I822" s="38"/>
      <c r="J822" s="39"/>
      <c r="K822" s="20" t="str">
        <f t="shared" si="101"/>
        <v>ResidentialPer Participant Annual Incentive</v>
      </c>
      <c r="L822" s="20" t="str">
        <f t="shared" si="102"/>
        <v>Market PotentialWA</v>
      </c>
    </row>
    <row r="823" spans="1:12" x14ac:dyDescent="0.25">
      <c r="A823" s="2" t="str">
        <f t="shared" si="94"/>
        <v>WAResidentialPilot-Time-of-Use Opt-inPer kW Annual Incentive</v>
      </c>
      <c r="B823" t="s">
        <v>151</v>
      </c>
      <c r="C823" t="s">
        <v>13</v>
      </c>
      <c r="D823" t="s">
        <v>582</v>
      </c>
      <c r="E823" t="s">
        <v>37</v>
      </c>
      <c r="F823" t="s">
        <v>93</v>
      </c>
      <c r="G823" s="32">
        <f t="shared" ca="1" si="99"/>
        <v>0</v>
      </c>
      <c r="H823" s="33">
        <f t="shared" ca="1" si="100"/>
        <v>0</v>
      </c>
      <c r="I823" s="38"/>
      <c r="J823" s="39"/>
      <c r="K823" s="20" t="str">
        <f t="shared" si="101"/>
        <v>ResidentialPer kW Annual Incentive</v>
      </c>
      <c r="L823" s="20" t="str">
        <f t="shared" si="102"/>
        <v>Market PotentialWA</v>
      </c>
    </row>
    <row r="824" spans="1:12" x14ac:dyDescent="0.25">
      <c r="A824" s="2" t="str">
        <f t="shared" si="94"/>
        <v>WAResidentialPilot-Time-of-Use Opt-inProgram Development Cost</v>
      </c>
      <c r="B824" t="s">
        <v>151</v>
      </c>
      <c r="C824" t="s">
        <v>13</v>
      </c>
      <c r="D824" t="s">
        <v>582</v>
      </c>
      <c r="E824" t="s">
        <v>40</v>
      </c>
      <c r="F824" t="s">
        <v>41</v>
      </c>
      <c r="G824" s="32">
        <f t="shared" ca="1" si="99"/>
        <v>537510.00486647594</v>
      </c>
      <c r="H824" s="33">
        <f t="shared" ca="1" si="100"/>
        <v>0</v>
      </c>
      <c r="I824" s="38"/>
      <c r="J824" s="39"/>
      <c r="K824" s="20" t="str">
        <f t="shared" si="101"/>
        <v>ResidentialProgram Development Cost</v>
      </c>
      <c r="L824" s="20" t="str">
        <f t="shared" si="102"/>
        <v>Market PotentialWA</v>
      </c>
    </row>
    <row r="825" spans="1:12" x14ac:dyDescent="0.25">
      <c r="A825" s="2" t="str">
        <f t="shared" si="94"/>
        <v>WAResidentialPilot-Time-of-Use Opt-inProgram Life</v>
      </c>
      <c r="B825" t="s">
        <v>151</v>
      </c>
      <c r="C825" t="s">
        <v>13</v>
      </c>
      <c r="D825" t="s">
        <v>582</v>
      </c>
      <c r="E825" t="s">
        <v>42</v>
      </c>
      <c r="F825" t="s">
        <v>43</v>
      </c>
      <c r="G825" s="397">
        <f t="shared" ca="1" si="99"/>
        <v>10</v>
      </c>
      <c r="H825" s="33">
        <f t="shared" ca="1" si="100"/>
        <v>0</v>
      </c>
      <c r="I825" s="38"/>
      <c r="J825" s="39"/>
      <c r="K825" s="20" t="str">
        <f t="shared" si="101"/>
        <v>ResidentialProgram Life</v>
      </c>
      <c r="L825" s="20" t="str">
        <f t="shared" si="102"/>
        <v>Market PotentialWA</v>
      </c>
    </row>
    <row r="826" spans="1:12" x14ac:dyDescent="0.25">
      <c r="A826" s="2" t="str">
        <f t="shared" si="94"/>
        <v>WAResidentialPilot-Time-of-Use Opt-inProgram Start Year</v>
      </c>
      <c r="B826" t="s">
        <v>151</v>
      </c>
      <c r="C826" t="s">
        <v>13</v>
      </c>
      <c r="D826" t="s">
        <v>582</v>
      </c>
      <c r="E826" t="s">
        <v>44</v>
      </c>
      <c r="F826" t="s">
        <v>45</v>
      </c>
      <c r="G826" s="397">
        <f t="shared" ca="1" si="99"/>
        <v>2024</v>
      </c>
      <c r="H826" s="33" t="str">
        <f t="shared" ca="1" si="100"/>
        <v>Modeling potential pilot starting in 2024</v>
      </c>
      <c r="I826" s="38"/>
      <c r="J826" s="39"/>
      <c r="K826" s="20" t="str">
        <f t="shared" si="101"/>
        <v>ResidentialProgram Start Year</v>
      </c>
      <c r="L826" s="20" t="str">
        <f t="shared" si="102"/>
        <v>Market PotentialWA</v>
      </c>
    </row>
    <row r="827" spans="1:12" x14ac:dyDescent="0.25">
      <c r="A827" s="2" t="str">
        <f t="shared" si="94"/>
        <v>WAGeneral ServicePilot-Time-of-Use Opt-inSummer DR Event Hours</v>
      </c>
      <c r="B827" t="s">
        <v>151</v>
      </c>
      <c r="C827" t="s">
        <v>232</v>
      </c>
      <c r="D827" t="s">
        <v>582</v>
      </c>
      <c r="E827" t="s">
        <v>24</v>
      </c>
      <c r="F827" t="s">
        <v>25</v>
      </c>
      <c r="G827" s="397">
        <f t="shared" ca="1" si="99"/>
        <v>528</v>
      </c>
      <c r="H827" s="33" t="str">
        <f t="shared" ca="1" si="100"/>
        <v>Six hours on-peak period each summer weekday</v>
      </c>
      <c r="I827" s="38"/>
      <c r="J827" s="39"/>
      <c r="K827" s="20" t="str">
        <f t="shared" si="101"/>
        <v>General ServiceSummer DR Event Hours</v>
      </c>
      <c r="L827" s="20" t="str">
        <f t="shared" si="102"/>
        <v>Market PotentialWA</v>
      </c>
    </row>
    <row r="828" spans="1:12" x14ac:dyDescent="0.25">
      <c r="A828" s="2" t="str">
        <f t="shared" si="94"/>
        <v>WAGeneral ServicePilot-Time-of-Use Opt-inWinter DR Event Hours</v>
      </c>
      <c r="B828" t="s">
        <v>151</v>
      </c>
      <c r="C828" t="s">
        <v>232</v>
      </c>
      <c r="D828" t="s">
        <v>582</v>
      </c>
      <c r="E828" t="s">
        <v>26</v>
      </c>
      <c r="F828" t="s">
        <v>25</v>
      </c>
      <c r="G828" s="397">
        <f t="shared" ca="1" si="99"/>
        <v>528</v>
      </c>
      <c r="H828" s="33" t="str">
        <f t="shared" ca="1" si="100"/>
        <v>Six hours on-peak period each winter weekday too, except for Utah</v>
      </c>
      <c r="I828" s="38"/>
      <c r="J828" s="39"/>
      <c r="K828" s="20" t="str">
        <f t="shared" si="101"/>
        <v>General ServiceWinter DR Event Hours</v>
      </c>
      <c r="L828" s="20" t="str">
        <f t="shared" si="102"/>
        <v>Market PotentialWA</v>
      </c>
    </row>
    <row r="829" spans="1:12" x14ac:dyDescent="0.25">
      <c r="A829" s="2" t="str">
        <f t="shared" si="94"/>
        <v>WAGeneral ServicePilot-Time-of-Use Opt-inAnnual O&amp;M Cost</v>
      </c>
      <c r="B829" t="s">
        <v>151</v>
      </c>
      <c r="C829" t="s">
        <v>232</v>
      </c>
      <c r="D829" t="s">
        <v>582</v>
      </c>
      <c r="E829" t="s">
        <v>27</v>
      </c>
      <c r="F829" t="s">
        <v>5</v>
      </c>
      <c r="G829" s="32">
        <f t="shared" ca="1" si="99"/>
        <v>0</v>
      </c>
      <c r="H829" s="33">
        <f t="shared" ca="1" si="100"/>
        <v>0</v>
      </c>
      <c r="I829" s="38"/>
      <c r="J829" s="39"/>
      <c r="K829" s="20" t="str">
        <f t="shared" si="101"/>
        <v>General ServiceAnnual O&amp;M Cost</v>
      </c>
      <c r="L829" s="20" t="str">
        <f t="shared" si="102"/>
        <v>Market PotentialWA</v>
      </c>
    </row>
    <row r="830" spans="1:12" x14ac:dyDescent="0.25">
      <c r="A830" s="2" t="str">
        <f t="shared" si="94"/>
        <v>WAGeneral ServicePilot-Time-of-Use Opt-inAnnual O&amp;M Cost per MW</v>
      </c>
      <c r="B830" t="s">
        <v>151</v>
      </c>
      <c r="C830" t="s">
        <v>232</v>
      </c>
      <c r="D830" t="s">
        <v>582</v>
      </c>
      <c r="E830" t="s">
        <v>88</v>
      </c>
      <c r="F830" t="s">
        <v>94</v>
      </c>
      <c r="G830" s="32">
        <f t="shared" ca="1" si="99"/>
        <v>0</v>
      </c>
      <c r="H830" s="33">
        <f t="shared" ca="1" si="100"/>
        <v>0</v>
      </c>
      <c r="I830" s="38"/>
      <c r="J830" s="39"/>
      <c r="K830" s="20" t="str">
        <f t="shared" si="101"/>
        <v>General ServiceAnnual O&amp;M Cost per MW</v>
      </c>
      <c r="L830" s="20" t="str">
        <f t="shared" si="102"/>
        <v>Market PotentialWA</v>
      </c>
    </row>
    <row r="831" spans="1:12" x14ac:dyDescent="0.25">
      <c r="A831" s="2" t="str">
        <f t="shared" si="94"/>
        <v>WAGeneral ServicePilot-Time-of-Use Opt-inAnnual Program Administration Cost</v>
      </c>
      <c r="B831" t="s">
        <v>151</v>
      </c>
      <c r="C831" t="s">
        <v>232</v>
      </c>
      <c r="D831" t="s">
        <v>582</v>
      </c>
      <c r="E831" t="s">
        <v>4</v>
      </c>
      <c r="F831" t="s">
        <v>28</v>
      </c>
      <c r="G831" s="32">
        <f t="shared" ca="1" si="99"/>
        <v>13357.849401478188</v>
      </c>
      <c r="H831" s="33">
        <f t="shared" ca="1" si="100"/>
        <v>0</v>
      </c>
      <c r="I831" s="38"/>
      <c r="J831" s="39"/>
      <c r="K831" s="20" t="str">
        <f t="shared" si="101"/>
        <v>General ServiceAnnual Program Administration Cost</v>
      </c>
      <c r="L831" s="20" t="str">
        <f t="shared" si="102"/>
        <v>Market PotentialWA</v>
      </c>
    </row>
    <row r="832" spans="1:12" x14ac:dyDescent="0.25">
      <c r="A832" s="2" t="str">
        <f t="shared" si="94"/>
        <v>WAGeneral ServicePilot-Time-of-Use Opt-inCost of Equip + Install</v>
      </c>
      <c r="B832" t="s">
        <v>151</v>
      </c>
      <c r="C832" t="s">
        <v>232</v>
      </c>
      <c r="D832" t="s">
        <v>582</v>
      </c>
      <c r="E832" t="s">
        <v>29</v>
      </c>
      <c r="F832" t="s">
        <v>30</v>
      </c>
      <c r="G832" s="32">
        <f t="shared" ca="1" si="99"/>
        <v>0</v>
      </c>
      <c r="H832" s="33">
        <f t="shared" ca="1" si="100"/>
        <v>0</v>
      </c>
      <c r="I832" s="38"/>
      <c r="J832" s="39"/>
      <c r="K832" s="20" t="str">
        <f t="shared" si="101"/>
        <v>General ServiceCost of Equip + Install</v>
      </c>
      <c r="L832" s="20" t="str">
        <f t="shared" si="102"/>
        <v>Market PotentialWA</v>
      </c>
    </row>
    <row r="833" spans="1:12" x14ac:dyDescent="0.25">
      <c r="A833" s="2" t="str">
        <f t="shared" si="94"/>
        <v>WAGeneral ServicePilot-Time-of-Use Opt-inCost of Equip + Install (per kW basis)</v>
      </c>
      <c r="B833" t="s">
        <v>151</v>
      </c>
      <c r="C833" t="s">
        <v>232</v>
      </c>
      <c r="D833" t="s">
        <v>582</v>
      </c>
      <c r="E833" t="s">
        <v>90</v>
      </c>
      <c r="F833" t="s">
        <v>92</v>
      </c>
      <c r="G833" s="32">
        <f t="shared" ca="1" si="99"/>
        <v>0</v>
      </c>
      <c r="H833" s="33">
        <f t="shared" ca="1" si="100"/>
        <v>0</v>
      </c>
      <c r="I833" s="38"/>
      <c r="J833" s="39"/>
      <c r="K833" s="20" t="str">
        <f t="shared" si="101"/>
        <v>General ServiceCost of Equip + Install (per kW basis)</v>
      </c>
      <c r="L833" s="20" t="str">
        <f t="shared" si="102"/>
        <v>Market PotentialWA</v>
      </c>
    </row>
    <row r="834" spans="1:12" x14ac:dyDescent="0.25">
      <c r="A834" s="2" t="str">
        <f t="shared" si="94"/>
        <v>WAGeneral ServicePilot-Time-of-Use Opt-inDe-rate</v>
      </c>
      <c r="B834" t="s">
        <v>151</v>
      </c>
      <c r="C834" t="s">
        <v>232</v>
      </c>
      <c r="D834" t="s">
        <v>582</v>
      </c>
      <c r="E834" t="s">
        <v>31</v>
      </c>
      <c r="F834" t="s">
        <v>32</v>
      </c>
      <c r="G834" s="25">
        <f t="shared" ca="1" si="99"/>
        <v>1</v>
      </c>
      <c r="H834" s="33">
        <f t="shared" ca="1" si="100"/>
        <v>0</v>
      </c>
      <c r="I834" s="38"/>
      <c r="J834" s="39"/>
      <c r="K834" s="20" t="str">
        <f t="shared" si="101"/>
        <v>General ServiceDe-rate</v>
      </c>
      <c r="L834" s="20" t="str">
        <f t="shared" si="102"/>
        <v>Market PotentialWA</v>
      </c>
    </row>
    <row r="835" spans="1:12" x14ac:dyDescent="0.25">
      <c r="A835" s="2" t="str">
        <f t="shared" ref="A835:A898" si="103">B835&amp;C835&amp;D835&amp;E835</f>
        <v>WAGeneral ServicePilot-Time-of-Use Opt-inNet to Gross Ratio (free ridership)</v>
      </c>
      <c r="B835" t="s">
        <v>151</v>
      </c>
      <c r="C835" t="s">
        <v>232</v>
      </c>
      <c r="D835" t="s">
        <v>582</v>
      </c>
      <c r="E835" t="s">
        <v>33</v>
      </c>
      <c r="F835" t="s">
        <v>34</v>
      </c>
      <c r="G835" s="25">
        <f t="shared" ca="1" si="99"/>
        <v>1</v>
      </c>
      <c r="H835" s="33">
        <f t="shared" ca="1" si="100"/>
        <v>0</v>
      </c>
      <c r="I835" s="38"/>
      <c r="J835" s="39"/>
      <c r="K835" s="20" t="str">
        <f t="shared" si="101"/>
        <v>General ServiceNet to Gross Ratio (free ridership)</v>
      </c>
      <c r="L835" s="20" t="str">
        <f t="shared" si="102"/>
        <v>Market PotentialWA</v>
      </c>
    </row>
    <row r="836" spans="1:12" x14ac:dyDescent="0.25">
      <c r="A836" s="2" t="str">
        <f t="shared" si="103"/>
        <v>WAGeneral ServicePilot-Time-of-Use Opt-inPer Customer Annual Marketing/Recruitment Cost</v>
      </c>
      <c r="B836" t="s">
        <v>151</v>
      </c>
      <c r="C836" t="s">
        <v>232</v>
      </c>
      <c r="D836" t="s">
        <v>582</v>
      </c>
      <c r="E836" t="s">
        <v>35</v>
      </c>
      <c r="F836" t="s">
        <v>36</v>
      </c>
      <c r="G836" s="32">
        <f t="shared" ca="1" si="99"/>
        <v>60</v>
      </c>
      <c r="H836" s="33" t="str">
        <f t="shared" ca="1" si="100"/>
        <v>1.5x standatd $50 marketing cost because it involves more education on kW rate blocks</v>
      </c>
      <c r="I836" s="38"/>
      <c r="J836" s="39"/>
      <c r="K836" s="20" t="str">
        <f t="shared" si="101"/>
        <v>General ServicePer Customer Annual Marketing/Recruitment Cost</v>
      </c>
      <c r="L836" s="20" t="str">
        <f t="shared" si="102"/>
        <v>Market PotentialWA</v>
      </c>
    </row>
    <row r="837" spans="1:12" x14ac:dyDescent="0.25">
      <c r="A837" s="2" t="str">
        <f t="shared" si="103"/>
        <v>WAGeneral ServicePilot-Time-of-Use Opt-inPer Participant Annual Incentive</v>
      </c>
      <c r="B837" t="s">
        <v>151</v>
      </c>
      <c r="C837" t="s">
        <v>232</v>
      </c>
      <c r="D837" t="s">
        <v>582</v>
      </c>
      <c r="E837" t="s">
        <v>39</v>
      </c>
      <c r="F837" t="s">
        <v>5</v>
      </c>
      <c r="G837" s="32">
        <f t="shared" ca="1" si="99"/>
        <v>0</v>
      </c>
      <c r="H837" s="33" t="str">
        <f t="shared" ca="1" si="100"/>
        <v>Incentive built into rate design</v>
      </c>
      <c r="I837" s="38"/>
      <c r="J837" s="39"/>
      <c r="K837" s="20" t="str">
        <f t="shared" si="101"/>
        <v>General ServicePer Participant Annual Incentive</v>
      </c>
      <c r="L837" s="20" t="str">
        <f t="shared" si="102"/>
        <v>Market PotentialWA</v>
      </c>
    </row>
    <row r="838" spans="1:12" x14ac:dyDescent="0.25">
      <c r="A838" s="2" t="str">
        <f t="shared" si="103"/>
        <v>WAGeneral ServicePilot-Time-of-Use Opt-inPer kW Annual Incentive</v>
      </c>
      <c r="B838" t="s">
        <v>151</v>
      </c>
      <c r="C838" t="s">
        <v>232</v>
      </c>
      <c r="D838" t="s">
        <v>582</v>
      </c>
      <c r="E838" t="s">
        <v>37</v>
      </c>
      <c r="F838" t="s">
        <v>93</v>
      </c>
      <c r="G838" s="32">
        <f t="shared" ca="1" si="99"/>
        <v>0</v>
      </c>
      <c r="H838" s="33">
        <f t="shared" ca="1" si="100"/>
        <v>0</v>
      </c>
      <c r="I838" s="38"/>
      <c r="J838" s="39"/>
      <c r="K838" s="20" t="str">
        <f t="shared" si="101"/>
        <v>General ServicePer kW Annual Incentive</v>
      </c>
      <c r="L838" s="20" t="str">
        <f t="shared" si="102"/>
        <v>Market PotentialWA</v>
      </c>
    </row>
    <row r="839" spans="1:12" x14ac:dyDescent="0.25">
      <c r="A839" s="2" t="str">
        <f t="shared" si="103"/>
        <v>WAGeneral ServicePilot-Time-of-Use Opt-inProgram Development Cost</v>
      </c>
      <c r="B839" t="s">
        <v>151</v>
      </c>
      <c r="C839" t="s">
        <v>232</v>
      </c>
      <c r="D839" t="s">
        <v>582</v>
      </c>
      <c r="E839" t="s">
        <v>40</v>
      </c>
      <c r="F839" t="s">
        <v>41</v>
      </c>
      <c r="G839" s="32">
        <f t="shared" ca="1" si="99"/>
        <v>133578.4940147819</v>
      </c>
      <c r="H839" s="33">
        <f t="shared" ca="1" si="100"/>
        <v>0</v>
      </c>
      <c r="I839" s="38"/>
      <c r="J839" s="39"/>
      <c r="K839" s="20" t="str">
        <f t="shared" si="101"/>
        <v>General ServiceProgram Development Cost</v>
      </c>
      <c r="L839" s="20" t="str">
        <f t="shared" si="102"/>
        <v>Market PotentialWA</v>
      </c>
    </row>
    <row r="840" spans="1:12" x14ac:dyDescent="0.25">
      <c r="A840" s="2" t="str">
        <f t="shared" si="103"/>
        <v>WAGeneral ServicePilot-Time-of-Use Opt-inProgram Life</v>
      </c>
      <c r="B840" t="s">
        <v>151</v>
      </c>
      <c r="C840" t="s">
        <v>232</v>
      </c>
      <c r="D840" t="s">
        <v>582</v>
      </c>
      <c r="E840" t="s">
        <v>42</v>
      </c>
      <c r="F840" t="s">
        <v>43</v>
      </c>
      <c r="G840" s="397">
        <f t="shared" ca="1" si="99"/>
        <v>10</v>
      </c>
      <c r="H840" s="33">
        <f t="shared" ca="1" si="100"/>
        <v>0</v>
      </c>
      <c r="I840" s="38"/>
      <c r="J840" s="39"/>
      <c r="K840" s="20" t="str">
        <f t="shared" si="101"/>
        <v>General ServiceProgram Life</v>
      </c>
      <c r="L840" s="20" t="str">
        <f t="shared" si="102"/>
        <v>Market PotentialWA</v>
      </c>
    </row>
    <row r="841" spans="1:12" x14ac:dyDescent="0.25">
      <c r="A841" s="2" t="str">
        <f t="shared" si="103"/>
        <v>WAGeneral ServicePilot-Time-of-Use Opt-inProgram Start Year</v>
      </c>
      <c r="B841" t="s">
        <v>151</v>
      </c>
      <c r="C841" t="s">
        <v>232</v>
      </c>
      <c r="D841" t="s">
        <v>582</v>
      </c>
      <c r="E841" t="s">
        <v>44</v>
      </c>
      <c r="F841" t="s">
        <v>45</v>
      </c>
      <c r="G841" s="397">
        <f t="shared" ca="1" si="99"/>
        <v>2024</v>
      </c>
      <c r="H841" s="33" t="str">
        <f t="shared" ca="1" si="100"/>
        <v>Modeling potential pilot starting in 2024</v>
      </c>
      <c r="I841" s="38"/>
      <c r="J841" s="39"/>
      <c r="K841" s="20" t="str">
        <f t="shared" si="101"/>
        <v>General ServiceProgram Start Year</v>
      </c>
      <c r="L841" s="20" t="str">
        <f t="shared" si="102"/>
        <v>Market PotentialWA</v>
      </c>
    </row>
    <row r="842" spans="1:12" x14ac:dyDescent="0.25">
      <c r="A842" s="2" t="str">
        <f t="shared" si="103"/>
        <v>WAResidentialParent-Time-of-Use Opt-inSummer DR Event Hours</v>
      </c>
      <c r="B842" t="s">
        <v>151</v>
      </c>
      <c r="C842" t="s">
        <v>13</v>
      </c>
      <c r="D842" t="s">
        <v>581</v>
      </c>
      <c r="E842" t="s">
        <v>24</v>
      </c>
      <c r="F842" t="s">
        <v>25</v>
      </c>
      <c r="G842" s="397">
        <f t="shared" ca="1" si="95"/>
        <v>528</v>
      </c>
      <c r="H842" s="33" t="str">
        <f t="shared" ca="1" si="96"/>
        <v>Six hours on-peak period each summer weekday</v>
      </c>
      <c r="I842" s="38"/>
      <c r="J842" s="39"/>
      <c r="K842" s="20" t="str">
        <f t="shared" si="97"/>
        <v>ResidentialSummer DR Event Hours</v>
      </c>
      <c r="L842" s="20" t="str">
        <f t="shared" si="98"/>
        <v>Market PotentialWA</v>
      </c>
    </row>
    <row r="843" spans="1:12" x14ac:dyDescent="0.25">
      <c r="A843" s="2" t="str">
        <f t="shared" si="103"/>
        <v>WAResidentialParent-Time-of-Use Opt-inWinter DR Event Hours</v>
      </c>
      <c r="B843" t="s">
        <v>151</v>
      </c>
      <c r="C843" t="s">
        <v>13</v>
      </c>
      <c r="D843" t="s">
        <v>581</v>
      </c>
      <c r="E843" t="s">
        <v>26</v>
      </c>
      <c r="F843" t="s">
        <v>25</v>
      </c>
      <c r="G843" s="397">
        <f t="shared" ca="1" si="95"/>
        <v>528</v>
      </c>
      <c r="H843" s="33" t="str">
        <f t="shared" ca="1" si="96"/>
        <v>Six hours on-peak period each winter weekday too, except for Utah</v>
      </c>
      <c r="I843" s="38"/>
      <c r="J843" s="39"/>
      <c r="K843" s="20" t="str">
        <f t="shared" si="97"/>
        <v>ResidentialWinter DR Event Hours</v>
      </c>
      <c r="L843" s="20" t="str">
        <f t="shared" si="98"/>
        <v>Market PotentialWA</v>
      </c>
    </row>
    <row r="844" spans="1:12" x14ac:dyDescent="0.25">
      <c r="A844" s="2" t="str">
        <f t="shared" si="103"/>
        <v>WAResidentialParent-Time-of-Use Opt-inAnnual O&amp;M Cost</v>
      </c>
      <c r="B844" t="s">
        <v>151</v>
      </c>
      <c r="C844" t="s">
        <v>13</v>
      </c>
      <c r="D844" t="s">
        <v>581</v>
      </c>
      <c r="E844" t="s">
        <v>27</v>
      </c>
      <c r="F844" t="s">
        <v>5</v>
      </c>
      <c r="G844" s="32">
        <f t="shared" ca="1" si="95"/>
        <v>0</v>
      </c>
      <c r="H844" s="33">
        <f t="shared" ca="1" si="96"/>
        <v>0</v>
      </c>
      <c r="I844" s="38"/>
      <c r="J844" s="39"/>
      <c r="K844" s="20" t="str">
        <f t="shared" si="97"/>
        <v>ResidentialAnnual O&amp;M Cost</v>
      </c>
      <c r="L844" s="20" t="str">
        <f t="shared" si="98"/>
        <v>Market PotentialWA</v>
      </c>
    </row>
    <row r="845" spans="1:12" x14ac:dyDescent="0.25">
      <c r="A845" s="2" t="str">
        <f t="shared" si="103"/>
        <v>WAResidentialParent-Time-of-Use Opt-inAnnual O&amp;M Cost per MW</v>
      </c>
      <c r="B845" t="s">
        <v>151</v>
      </c>
      <c r="C845" t="s">
        <v>13</v>
      </c>
      <c r="D845" t="s">
        <v>581</v>
      </c>
      <c r="E845" t="s">
        <v>88</v>
      </c>
      <c r="F845" t="s">
        <v>94</v>
      </c>
      <c r="G845" s="32">
        <f t="shared" ca="1" si="95"/>
        <v>0</v>
      </c>
      <c r="H845" s="33">
        <f t="shared" ca="1" si="96"/>
        <v>0</v>
      </c>
      <c r="I845" s="38"/>
      <c r="J845" s="39"/>
      <c r="K845" s="20" t="str">
        <f t="shared" si="97"/>
        <v>ResidentialAnnual O&amp;M Cost per MW</v>
      </c>
      <c r="L845" s="20" t="str">
        <f t="shared" si="98"/>
        <v>Market PotentialWA</v>
      </c>
    </row>
    <row r="846" spans="1:12" x14ac:dyDescent="0.25">
      <c r="A846" s="2" t="str">
        <f t="shared" si="103"/>
        <v>WAResidentialParent-Time-of-Use Opt-inAnnual Program Administration Cost</v>
      </c>
      <c r="B846" t="s">
        <v>151</v>
      </c>
      <c r="C846" t="s">
        <v>13</v>
      </c>
      <c r="D846" t="s">
        <v>581</v>
      </c>
      <c r="E846" t="s">
        <v>4</v>
      </c>
      <c r="F846" t="s">
        <v>28</v>
      </c>
      <c r="G846" s="32">
        <f t="shared" ca="1" si="95"/>
        <v>134382.87631666765</v>
      </c>
      <c r="H846" s="33" t="str">
        <f t="shared" ca="1" si="96"/>
        <v>2024 Avista Update</v>
      </c>
      <c r="I846" s="38"/>
      <c r="J846" s="39"/>
      <c r="K846" s="20" t="str">
        <f t="shared" si="97"/>
        <v>ResidentialAnnual Program Administration Cost</v>
      </c>
      <c r="L846" s="20" t="str">
        <f t="shared" si="98"/>
        <v>Market PotentialWA</v>
      </c>
    </row>
    <row r="847" spans="1:12" x14ac:dyDescent="0.25">
      <c r="A847" s="2" t="str">
        <f t="shared" si="103"/>
        <v>WAResidentialParent-Time-of-Use Opt-inCost of Equip + Install</v>
      </c>
      <c r="B847" t="s">
        <v>151</v>
      </c>
      <c r="C847" t="s">
        <v>13</v>
      </c>
      <c r="D847" t="s">
        <v>581</v>
      </c>
      <c r="E847" t="s">
        <v>29</v>
      </c>
      <c r="F847" t="s">
        <v>30</v>
      </c>
      <c r="G847" s="32">
        <f t="shared" ca="1" si="95"/>
        <v>0</v>
      </c>
      <c r="H847" s="33">
        <f t="shared" ca="1" si="96"/>
        <v>0</v>
      </c>
      <c r="I847" s="38"/>
      <c r="J847" s="39"/>
      <c r="K847" s="20" t="str">
        <f t="shared" si="97"/>
        <v>ResidentialCost of Equip + Install</v>
      </c>
      <c r="L847" s="20" t="str">
        <f t="shared" si="98"/>
        <v>Market PotentialWA</v>
      </c>
    </row>
    <row r="848" spans="1:12" x14ac:dyDescent="0.25">
      <c r="A848" s="2" t="str">
        <f t="shared" si="103"/>
        <v>WAResidentialParent-Time-of-Use Opt-inCost of Equip + Install (per kW basis)</v>
      </c>
      <c r="B848" t="s">
        <v>151</v>
      </c>
      <c r="C848" t="s">
        <v>13</v>
      </c>
      <c r="D848" t="s">
        <v>581</v>
      </c>
      <c r="E848" t="s">
        <v>90</v>
      </c>
      <c r="F848" t="s">
        <v>92</v>
      </c>
      <c r="G848" s="32">
        <f t="shared" ca="1" si="95"/>
        <v>0</v>
      </c>
      <c r="H848" s="33">
        <f t="shared" ca="1" si="96"/>
        <v>0</v>
      </c>
      <c r="I848" s="38"/>
      <c r="J848" s="39"/>
      <c r="K848" s="20" t="str">
        <f t="shared" si="97"/>
        <v>ResidentialCost of Equip + Install (per kW basis)</v>
      </c>
      <c r="L848" s="20" t="str">
        <f t="shared" si="98"/>
        <v>Market PotentialWA</v>
      </c>
    </row>
    <row r="849" spans="1:12" x14ac:dyDescent="0.25">
      <c r="A849" s="2" t="str">
        <f t="shared" si="103"/>
        <v>WAResidentialParent-Time-of-Use Opt-inDe-rate</v>
      </c>
      <c r="B849" t="s">
        <v>151</v>
      </c>
      <c r="C849" t="s">
        <v>13</v>
      </c>
      <c r="D849" t="s">
        <v>581</v>
      </c>
      <c r="E849" t="s">
        <v>31</v>
      </c>
      <c r="F849" t="s">
        <v>32</v>
      </c>
      <c r="G849" s="25">
        <f t="shared" ca="1" si="95"/>
        <v>1</v>
      </c>
      <c r="H849" s="33">
        <f t="shared" ca="1" si="96"/>
        <v>0</v>
      </c>
      <c r="I849" s="38"/>
      <c r="J849" s="39"/>
      <c r="K849" s="20" t="str">
        <f t="shared" si="97"/>
        <v>ResidentialDe-rate</v>
      </c>
      <c r="L849" s="20" t="str">
        <f t="shared" si="98"/>
        <v>Market PotentialWA</v>
      </c>
    </row>
    <row r="850" spans="1:12" x14ac:dyDescent="0.25">
      <c r="A850" s="2" t="str">
        <f t="shared" si="103"/>
        <v>WAResidentialParent-Time-of-Use Opt-inNet to Gross Ratio (free ridership)</v>
      </c>
      <c r="B850" t="s">
        <v>151</v>
      </c>
      <c r="C850" t="s">
        <v>13</v>
      </c>
      <c r="D850" t="s">
        <v>581</v>
      </c>
      <c r="E850" t="s">
        <v>33</v>
      </c>
      <c r="F850" t="s">
        <v>34</v>
      </c>
      <c r="G850" s="25">
        <f t="shared" ca="1" si="95"/>
        <v>1</v>
      </c>
      <c r="H850" s="33">
        <f t="shared" ca="1" si="96"/>
        <v>0</v>
      </c>
      <c r="I850" s="38"/>
      <c r="J850" s="39"/>
      <c r="K850" s="20" t="str">
        <f t="shared" si="97"/>
        <v>ResidentialNet to Gross Ratio (free ridership)</v>
      </c>
      <c r="L850" s="20" t="str">
        <f t="shared" si="98"/>
        <v>Market PotentialWA</v>
      </c>
    </row>
    <row r="851" spans="1:12" x14ac:dyDescent="0.25">
      <c r="A851" s="2" t="str">
        <f t="shared" si="103"/>
        <v>WAResidentialParent-Time-of-Use Opt-inPer Customer Annual Marketing/Recruitment Cost</v>
      </c>
      <c r="B851" t="s">
        <v>151</v>
      </c>
      <c r="C851" t="s">
        <v>13</v>
      </c>
      <c r="D851" t="s">
        <v>581</v>
      </c>
      <c r="E851" t="s">
        <v>35</v>
      </c>
      <c r="F851" t="s">
        <v>36</v>
      </c>
      <c r="G851" s="32">
        <f t="shared" ca="1" si="95"/>
        <v>60</v>
      </c>
      <c r="H851" s="33" t="str">
        <f t="shared" ca="1" si="96"/>
        <v>2024 Avista Update</v>
      </c>
      <c r="I851" s="38"/>
      <c r="J851" s="39"/>
      <c r="K851" s="20" t="str">
        <f t="shared" si="97"/>
        <v>ResidentialPer Customer Annual Marketing/Recruitment Cost</v>
      </c>
      <c r="L851" s="20" t="str">
        <f t="shared" si="98"/>
        <v>Market PotentialWA</v>
      </c>
    </row>
    <row r="852" spans="1:12" x14ac:dyDescent="0.25">
      <c r="A852" s="2" t="str">
        <f t="shared" si="103"/>
        <v>WAResidentialParent-Time-of-Use Opt-inPer Participant Annual Incentive</v>
      </c>
      <c r="B852" t="s">
        <v>151</v>
      </c>
      <c r="C852" t="s">
        <v>13</v>
      </c>
      <c r="D852" t="s">
        <v>581</v>
      </c>
      <c r="E852" t="s">
        <v>39</v>
      </c>
      <c r="F852" t="s">
        <v>5</v>
      </c>
      <c r="G852" s="32">
        <f t="shared" ca="1" si="95"/>
        <v>0</v>
      </c>
      <c r="H852" s="33" t="str">
        <f t="shared" ca="1" si="96"/>
        <v>Incentive built into rate design</v>
      </c>
      <c r="I852" s="38"/>
      <c r="J852" s="39"/>
      <c r="K852" s="20" t="str">
        <f t="shared" si="97"/>
        <v>ResidentialPer Participant Annual Incentive</v>
      </c>
      <c r="L852" s="20" t="str">
        <f t="shared" si="98"/>
        <v>Market PotentialWA</v>
      </c>
    </row>
    <row r="853" spans="1:12" x14ac:dyDescent="0.25">
      <c r="A853" s="2" t="str">
        <f t="shared" si="103"/>
        <v>WAResidentialParent-Time-of-Use Opt-inPer kW Annual Incentive</v>
      </c>
      <c r="B853" t="s">
        <v>151</v>
      </c>
      <c r="C853" t="s">
        <v>13</v>
      </c>
      <c r="D853" t="s">
        <v>581</v>
      </c>
      <c r="E853" t="s">
        <v>37</v>
      </c>
      <c r="F853" t="s">
        <v>93</v>
      </c>
      <c r="G853" s="32">
        <f t="shared" ca="1" si="95"/>
        <v>0</v>
      </c>
      <c r="H853" s="33">
        <f t="shared" ca="1" si="96"/>
        <v>0</v>
      </c>
      <c r="I853" s="38"/>
      <c r="J853" s="39"/>
      <c r="K853" s="20" t="str">
        <f t="shared" si="97"/>
        <v>ResidentialPer kW Annual Incentive</v>
      </c>
      <c r="L853" s="20" t="str">
        <f t="shared" si="98"/>
        <v>Market PotentialWA</v>
      </c>
    </row>
    <row r="854" spans="1:12" x14ac:dyDescent="0.25">
      <c r="A854" s="2" t="str">
        <f t="shared" si="103"/>
        <v>WAResidentialParent-Time-of-Use Opt-inProgram Development Cost</v>
      </c>
      <c r="B854" t="s">
        <v>151</v>
      </c>
      <c r="C854" t="s">
        <v>13</v>
      </c>
      <c r="D854" t="s">
        <v>581</v>
      </c>
      <c r="E854" t="s">
        <v>40</v>
      </c>
      <c r="F854" t="s">
        <v>41</v>
      </c>
      <c r="G854" s="32">
        <f t="shared" ca="1" si="95"/>
        <v>0</v>
      </c>
      <c r="H854" s="33" t="str">
        <f t="shared" ca="1" si="96"/>
        <v>2024 Avista Update- WA dev costs are sunk($2 mil), ID costs will be half of WA @ $1mil dev costs</v>
      </c>
      <c r="I854" s="38"/>
      <c r="J854" s="39"/>
      <c r="K854" s="20" t="str">
        <f t="shared" si="97"/>
        <v>ResidentialProgram Development Cost</v>
      </c>
      <c r="L854" s="20" t="str">
        <f t="shared" si="98"/>
        <v>Market PotentialWA</v>
      </c>
    </row>
    <row r="855" spans="1:12" x14ac:dyDescent="0.25">
      <c r="A855" s="2" t="str">
        <f t="shared" si="103"/>
        <v>WAResidentialParent-Time-of-Use Opt-inProgram Life</v>
      </c>
      <c r="B855" t="s">
        <v>151</v>
      </c>
      <c r="C855" t="s">
        <v>13</v>
      </c>
      <c r="D855" t="s">
        <v>581</v>
      </c>
      <c r="E855" t="s">
        <v>42</v>
      </c>
      <c r="F855" t="s">
        <v>43</v>
      </c>
      <c r="G855" s="397">
        <f t="shared" ca="1" si="95"/>
        <v>10</v>
      </c>
      <c r="H855" s="33">
        <f t="shared" ca="1" si="96"/>
        <v>0</v>
      </c>
      <c r="I855" s="38"/>
      <c r="J855" s="39"/>
      <c r="K855" s="20" t="str">
        <f t="shared" si="97"/>
        <v>ResidentialProgram Life</v>
      </c>
      <c r="L855" s="20" t="str">
        <f t="shared" si="98"/>
        <v>Market PotentialWA</v>
      </c>
    </row>
    <row r="856" spans="1:12" x14ac:dyDescent="0.25">
      <c r="A856" s="2" t="str">
        <f t="shared" si="103"/>
        <v>WAResidentialParent-Time-of-Use Opt-inProgram Start Year</v>
      </c>
      <c r="B856" t="s">
        <v>151</v>
      </c>
      <c r="C856" t="s">
        <v>13</v>
      </c>
      <c r="D856" t="s">
        <v>581</v>
      </c>
      <c r="E856" t="s">
        <v>44</v>
      </c>
      <c r="F856" t="s">
        <v>45</v>
      </c>
      <c r="G856" s="397">
        <f t="shared" ca="1" si="95"/>
        <v>2025</v>
      </c>
      <c r="H856" s="33" t="str">
        <f t="shared" ca="1" si="96"/>
        <v>WA; ID Start in 2028: 2024 Avista Update; will change ramp rate after model run</v>
      </c>
      <c r="I856" s="38"/>
      <c r="J856" s="39"/>
      <c r="K856" s="20" t="str">
        <f t="shared" si="97"/>
        <v>ResidentialProgram Start Year</v>
      </c>
      <c r="L856" s="20" t="str">
        <f t="shared" si="98"/>
        <v>Market PotentialWA</v>
      </c>
    </row>
    <row r="857" spans="1:12" x14ac:dyDescent="0.25">
      <c r="A857" s="2" t="str">
        <f t="shared" si="103"/>
        <v>WAGeneral ServiceParent-Time-of-Use Opt-inSummer DR Event Hours</v>
      </c>
      <c r="B857" t="s">
        <v>151</v>
      </c>
      <c r="C857" t="s">
        <v>232</v>
      </c>
      <c r="D857" t="s">
        <v>581</v>
      </c>
      <c r="E857" t="s">
        <v>24</v>
      </c>
      <c r="F857" t="s">
        <v>25</v>
      </c>
      <c r="G857" s="397">
        <f t="shared" ca="1" si="95"/>
        <v>528</v>
      </c>
      <c r="H857" s="33" t="str">
        <f t="shared" ca="1" si="96"/>
        <v>Six hours on-peak period each summer weekday</v>
      </c>
      <c r="I857" s="38"/>
      <c r="J857" s="39"/>
      <c r="K857" s="20" t="str">
        <f t="shared" si="97"/>
        <v>General ServiceSummer DR Event Hours</v>
      </c>
      <c r="L857" s="20" t="str">
        <f t="shared" si="98"/>
        <v>Market PotentialWA</v>
      </c>
    </row>
    <row r="858" spans="1:12" x14ac:dyDescent="0.25">
      <c r="A858" s="2" t="str">
        <f t="shared" si="103"/>
        <v>WAGeneral ServiceParent-Time-of-Use Opt-inWinter DR Event Hours</v>
      </c>
      <c r="B858" t="s">
        <v>151</v>
      </c>
      <c r="C858" t="s">
        <v>232</v>
      </c>
      <c r="D858" t="s">
        <v>581</v>
      </c>
      <c r="E858" t="s">
        <v>26</v>
      </c>
      <c r="F858" t="s">
        <v>25</v>
      </c>
      <c r="G858" s="397">
        <f t="shared" ca="1" si="95"/>
        <v>528</v>
      </c>
      <c r="H858" s="33" t="str">
        <f t="shared" ca="1" si="96"/>
        <v>Six hours on-peak period each winter weekday too, except for Utah</v>
      </c>
      <c r="I858" s="38"/>
      <c r="J858" s="39"/>
      <c r="K858" s="20" t="str">
        <f t="shared" si="97"/>
        <v>General ServiceWinter DR Event Hours</v>
      </c>
      <c r="L858" s="20" t="str">
        <f t="shared" si="98"/>
        <v>Market PotentialWA</v>
      </c>
    </row>
    <row r="859" spans="1:12" x14ac:dyDescent="0.25">
      <c r="A859" s="2" t="str">
        <f t="shared" si="103"/>
        <v>WAGeneral ServiceParent-Time-of-Use Opt-inAnnual O&amp;M Cost</v>
      </c>
      <c r="B859" t="s">
        <v>151</v>
      </c>
      <c r="C859" t="s">
        <v>232</v>
      </c>
      <c r="D859" t="s">
        <v>581</v>
      </c>
      <c r="E859" t="s">
        <v>27</v>
      </c>
      <c r="F859" t="s">
        <v>5</v>
      </c>
      <c r="G859" s="32">
        <f t="shared" ca="1" si="95"/>
        <v>0</v>
      </c>
      <c r="H859" s="33">
        <f t="shared" ca="1" si="96"/>
        <v>0</v>
      </c>
      <c r="I859" s="38"/>
      <c r="J859" s="39"/>
      <c r="K859" s="20" t="str">
        <f t="shared" si="97"/>
        <v>General ServiceAnnual O&amp;M Cost</v>
      </c>
      <c r="L859" s="20" t="str">
        <f t="shared" si="98"/>
        <v>Market PotentialWA</v>
      </c>
    </row>
    <row r="860" spans="1:12" x14ac:dyDescent="0.25">
      <c r="A860" s="2" t="str">
        <f t="shared" si="103"/>
        <v>WAGeneral ServiceParent-Time-of-Use Opt-inAnnual O&amp;M Cost per MW</v>
      </c>
      <c r="B860" t="s">
        <v>151</v>
      </c>
      <c r="C860" t="s">
        <v>232</v>
      </c>
      <c r="D860" t="s">
        <v>581</v>
      </c>
      <c r="E860" t="s">
        <v>88</v>
      </c>
      <c r="F860" t="s">
        <v>94</v>
      </c>
      <c r="G860" s="32">
        <f t="shared" ca="1" si="95"/>
        <v>0</v>
      </c>
      <c r="H860" s="33">
        <f t="shared" ca="1" si="96"/>
        <v>0</v>
      </c>
      <c r="I860" s="38"/>
      <c r="J860" s="39"/>
      <c r="K860" s="20" t="str">
        <f t="shared" si="97"/>
        <v>General ServiceAnnual O&amp;M Cost per MW</v>
      </c>
      <c r="L860" s="20" t="str">
        <f t="shared" si="98"/>
        <v>Market PotentialWA</v>
      </c>
    </row>
    <row r="861" spans="1:12" x14ac:dyDescent="0.25">
      <c r="A861" s="2" t="str">
        <f t="shared" si="103"/>
        <v>WAGeneral ServiceParent-Time-of-Use Opt-inAnnual Program Administration Cost</v>
      </c>
      <c r="B861" t="s">
        <v>151</v>
      </c>
      <c r="C861" t="s">
        <v>232</v>
      </c>
      <c r="D861" t="s">
        <v>581</v>
      </c>
      <c r="E861" t="s">
        <v>4</v>
      </c>
      <c r="F861" t="s">
        <v>28</v>
      </c>
      <c r="G861" s="32">
        <f t="shared" ca="1" si="95"/>
        <v>33395.959288635619</v>
      </c>
      <c r="H861" s="33" t="str">
        <f t="shared" ca="1" si="96"/>
        <v>2024 Avista Update</v>
      </c>
      <c r="I861" s="38"/>
      <c r="J861" s="39"/>
      <c r="K861" s="20" t="str">
        <f t="shared" si="97"/>
        <v>General ServiceAnnual Program Administration Cost</v>
      </c>
      <c r="L861" s="20" t="str">
        <f t="shared" si="98"/>
        <v>Market PotentialWA</v>
      </c>
    </row>
    <row r="862" spans="1:12" x14ac:dyDescent="0.25">
      <c r="A862" s="2" t="str">
        <f t="shared" si="103"/>
        <v>WAGeneral ServiceParent-Time-of-Use Opt-inCost of Equip + Install</v>
      </c>
      <c r="B862" t="s">
        <v>151</v>
      </c>
      <c r="C862" t="s">
        <v>232</v>
      </c>
      <c r="D862" t="s">
        <v>581</v>
      </c>
      <c r="E862" t="s">
        <v>29</v>
      </c>
      <c r="F862" t="s">
        <v>30</v>
      </c>
      <c r="G862" s="32">
        <f t="shared" ca="1" si="95"/>
        <v>0</v>
      </c>
      <c r="H862" s="33">
        <f t="shared" ca="1" si="96"/>
        <v>0</v>
      </c>
      <c r="I862" s="38"/>
      <c r="J862" s="39"/>
      <c r="K862" s="20" t="str">
        <f t="shared" si="97"/>
        <v>General ServiceCost of Equip + Install</v>
      </c>
      <c r="L862" s="20" t="str">
        <f t="shared" si="98"/>
        <v>Market PotentialWA</v>
      </c>
    </row>
    <row r="863" spans="1:12" x14ac:dyDescent="0.25">
      <c r="A863" s="2" t="str">
        <f t="shared" si="103"/>
        <v>WAGeneral ServiceParent-Time-of-Use Opt-inCost of Equip + Install (per kW basis)</v>
      </c>
      <c r="B863" t="s">
        <v>151</v>
      </c>
      <c r="C863" t="s">
        <v>232</v>
      </c>
      <c r="D863" t="s">
        <v>581</v>
      </c>
      <c r="E863" t="s">
        <v>90</v>
      </c>
      <c r="F863" t="s">
        <v>92</v>
      </c>
      <c r="G863" s="32">
        <f t="shared" ca="1" si="95"/>
        <v>0</v>
      </c>
      <c r="H863" s="33">
        <f t="shared" ca="1" si="96"/>
        <v>0</v>
      </c>
      <c r="I863" s="38"/>
      <c r="J863" s="39"/>
      <c r="K863" s="20" t="str">
        <f t="shared" si="97"/>
        <v>General ServiceCost of Equip + Install (per kW basis)</v>
      </c>
      <c r="L863" s="20" t="str">
        <f t="shared" si="98"/>
        <v>Market PotentialWA</v>
      </c>
    </row>
    <row r="864" spans="1:12" x14ac:dyDescent="0.25">
      <c r="A864" s="2" t="str">
        <f t="shared" si="103"/>
        <v>WAGeneral ServiceParent-Time-of-Use Opt-inDe-rate</v>
      </c>
      <c r="B864" t="s">
        <v>151</v>
      </c>
      <c r="C864" t="s">
        <v>232</v>
      </c>
      <c r="D864" t="s">
        <v>581</v>
      </c>
      <c r="E864" t="s">
        <v>31</v>
      </c>
      <c r="F864" t="s">
        <v>32</v>
      </c>
      <c r="G864" s="25">
        <f t="shared" ca="1" si="95"/>
        <v>1</v>
      </c>
      <c r="H864" s="33">
        <f t="shared" ca="1" si="96"/>
        <v>0</v>
      </c>
      <c r="I864" s="38"/>
      <c r="J864" s="39"/>
      <c r="K864" s="20" t="str">
        <f t="shared" si="97"/>
        <v>General ServiceDe-rate</v>
      </c>
      <c r="L864" s="20" t="str">
        <f t="shared" si="98"/>
        <v>Market PotentialWA</v>
      </c>
    </row>
    <row r="865" spans="1:12" x14ac:dyDescent="0.25">
      <c r="A865" s="2" t="str">
        <f t="shared" si="103"/>
        <v>WAGeneral ServiceParent-Time-of-Use Opt-inNet to Gross Ratio (free ridership)</v>
      </c>
      <c r="B865" t="s">
        <v>151</v>
      </c>
      <c r="C865" t="s">
        <v>232</v>
      </c>
      <c r="D865" t="s">
        <v>581</v>
      </c>
      <c r="E865" t="s">
        <v>33</v>
      </c>
      <c r="F865" t="s">
        <v>34</v>
      </c>
      <c r="G865" s="25">
        <f t="shared" ca="1" si="95"/>
        <v>1</v>
      </c>
      <c r="H865" s="33">
        <f t="shared" ca="1" si="96"/>
        <v>0</v>
      </c>
      <c r="I865" s="38"/>
      <c r="J865" s="39"/>
      <c r="K865" s="20" t="str">
        <f t="shared" si="97"/>
        <v>General ServiceNet to Gross Ratio (free ridership)</v>
      </c>
      <c r="L865" s="20" t="str">
        <f t="shared" si="98"/>
        <v>Market PotentialWA</v>
      </c>
    </row>
    <row r="866" spans="1:12" x14ac:dyDescent="0.25">
      <c r="A866" s="2" t="str">
        <f t="shared" si="103"/>
        <v>WAGeneral ServiceParent-Time-of-Use Opt-inPer Customer Annual Marketing/Recruitment Cost</v>
      </c>
      <c r="B866" t="s">
        <v>151</v>
      </c>
      <c r="C866" t="s">
        <v>232</v>
      </c>
      <c r="D866" t="s">
        <v>581</v>
      </c>
      <c r="E866" t="s">
        <v>35</v>
      </c>
      <c r="F866" t="s">
        <v>36</v>
      </c>
      <c r="G866" s="32">
        <f t="shared" ca="1" si="95"/>
        <v>60</v>
      </c>
      <c r="H866" s="33" t="str">
        <f t="shared" ca="1" si="96"/>
        <v>2024 Avista Update</v>
      </c>
      <c r="I866" s="38"/>
      <c r="J866" s="39"/>
      <c r="K866" s="20" t="str">
        <f t="shared" si="97"/>
        <v>General ServicePer Customer Annual Marketing/Recruitment Cost</v>
      </c>
      <c r="L866" s="20" t="str">
        <f t="shared" si="98"/>
        <v>Market PotentialWA</v>
      </c>
    </row>
    <row r="867" spans="1:12" x14ac:dyDescent="0.25">
      <c r="A867" s="2" t="str">
        <f t="shared" si="103"/>
        <v>WAGeneral ServiceParent-Time-of-Use Opt-inPer Participant Annual Incentive</v>
      </c>
      <c r="B867" t="s">
        <v>151</v>
      </c>
      <c r="C867" t="s">
        <v>232</v>
      </c>
      <c r="D867" t="s">
        <v>581</v>
      </c>
      <c r="E867" t="s">
        <v>39</v>
      </c>
      <c r="F867" t="s">
        <v>5</v>
      </c>
      <c r="G867" s="32">
        <f t="shared" ca="1" si="95"/>
        <v>0</v>
      </c>
      <c r="H867" s="33" t="str">
        <f t="shared" ca="1" si="96"/>
        <v>Incentive built into rate design</v>
      </c>
      <c r="I867" s="38"/>
      <c r="J867" s="39"/>
      <c r="K867" s="20" t="str">
        <f t="shared" si="97"/>
        <v>General ServicePer Participant Annual Incentive</v>
      </c>
      <c r="L867" s="20" t="str">
        <f t="shared" si="98"/>
        <v>Market PotentialWA</v>
      </c>
    </row>
    <row r="868" spans="1:12" x14ac:dyDescent="0.25">
      <c r="A868" s="2" t="str">
        <f t="shared" si="103"/>
        <v>WAGeneral ServiceParent-Time-of-Use Opt-inPer kW Annual Incentive</v>
      </c>
      <c r="B868" t="s">
        <v>151</v>
      </c>
      <c r="C868" t="s">
        <v>232</v>
      </c>
      <c r="D868" t="s">
        <v>581</v>
      </c>
      <c r="E868" t="s">
        <v>37</v>
      </c>
      <c r="F868" t="s">
        <v>93</v>
      </c>
      <c r="G868" s="32">
        <f t="shared" ca="1" si="95"/>
        <v>0</v>
      </c>
      <c r="H868" s="33">
        <f t="shared" ca="1" si="96"/>
        <v>0</v>
      </c>
      <c r="I868" s="38"/>
      <c r="J868" s="39"/>
      <c r="K868" s="20" t="str">
        <f t="shared" si="97"/>
        <v>General ServicePer kW Annual Incentive</v>
      </c>
      <c r="L868" s="20" t="str">
        <f t="shared" si="98"/>
        <v>Market PotentialWA</v>
      </c>
    </row>
    <row r="869" spans="1:12" x14ac:dyDescent="0.25">
      <c r="A869" s="2" t="str">
        <f t="shared" si="103"/>
        <v>WAGeneral ServiceParent-Time-of-Use Opt-inProgram Development Cost</v>
      </c>
      <c r="B869" t="s">
        <v>151</v>
      </c>
      <c r="C869" t="s">
        <v>232</v>
      </c>
      <c r="D869" t="s">
        <v>581</v>
      </c>
      <c r="E869" t="s">
        <v>40</v>
      </c>
      <c r="F869" t="s">
        <v>41</v>
      </c>
      <c r="G869" s="32">
        <f t="shared" ca="1" si="95"/>
        <v>133578.4940147819</v>
      </c>
      <c r="H869" s="33" t="str">
        <f t="shared" ca="1" si="96"/>
        <v>2024 Avista Update- WA dev costs are sunk($2 mil), ID costs will be half of WA @ $1mil dev costs</v>
      </c>
      <c r="I869" s="38"/>
      <c r="J869" s="39"/>
      <c r="K869" s="20" t="str">
        <f t="shared" si="97"/>
        <v>General ServiceProgram Development Cost</v>
      </c>
      <c r="L869" s="20" t="str">
        <f t="shared" si="98"/>
        <v>Market PotentialWA</v>
      </c>
    </row>
    <row r="870" spans="1:12" x14ac:dyDescent="0.25">
      <c r="A870" s="2" t="str">
        <f t="shared" si="103"/>
        <v>WAGeneral ServiceParent-Time-of-Use Opt-inProgram Life</v>
      </c>
      <c r="B870" t="s">
        <v>151</v>
      </c>
      <c r="C870" t="s">
        <v>232</v>
      </c>
      <c r="D870" t="s">
        <v>581</v>
      </c>
      <c r="E870" t="s">
        <v>42</v>
      </c>
      <c r="F870" t="s">
        <v>43</v>
      </c>
      <c r="G870" s="397">
        <f t="shared" ca="1" si="95"/>
        <v>10</v>
      </c>
      <c r="H870" s="33">
        <f t="shared" ca="1" si="96"/>
        <v>0</v>
      </c>
      <c r="I870" s="38"/>
      <c r="J870" s="39"/>
      <c r="K870" s="20" t="str">
        <f t="shared" si="97"/>
        <v>General ServiceProgram Life</v>
      </c>
      <c r="L870" s="20" t="str">
        <f t="shared" si="98"/>
        <v>Market PotentialWA</v>
      </c>
    </row>
    <row r="871" spans="1:12" x14ac:dyDescent="0.25">
      <c r="A871" s="2" t="str">
        <f t="shared" si="103"/>
        <v>WAGeneral ServiceParent-Time-of-Use Opt-inProgram Start Year</v>
      </c>
      <c r="B871" t="s">
        <v>151</v>
      </c>
      <c r="C871" t="s">
        <v>232</v>
      </c>
      <c r="D871" t="s">
        <v>581</v>
      </c>
      <c r="E871" t="s">
        <v>44</v>
      </c>
      <c r="F871" t="s">
        <v>45</v>
      </c>
      <c r="G871" s="397">
        <f t="shared" ca="1" si="95"/>
        <v>2025</v>
      </c>
      <c r="H871" s="33" t="str">
        <f t="shared" ca="1" si="96"/>
        <v>WA; ID Start in 2028: 2024 Avista Update; will change ramp rate after model run</v>
      </c>
      <c r="I871" s="38"/>
      <c r="J871" s="39"/>
      <c r="K871" s="20" t="str">
        <f t="shared" si="97"/>
        <v>General ServiceProgram Start Year</v>
      </c>
      <c r="L871" s="20" t="str">
        <f t="shared" si="98"/>
        <v>Market PotentialWA</v>
      </c>
    </row>
    <row r="872" spans="1:12" x14ac:dyDescent="0.25">
      <c r="A872" s="2" t="str">
        <f t="shared" si="103"/>
        <v>WALarge General ServiceParent-Time-of-Use Opt-inSummer DR Event Hours</v>
      </c>
      <c r="B872" t="s">
        <v>151</v>
      </c>
      <c r="C872" t="s">
        <v>233</v>
      </c>
      <c r="D872" t="s">
        <v>581</v>
      </c>
      <c r="E872" t="s">
        <v>24</v>
      </c>
      <c r="F872" t="s">
        <v>25</v>
      </c>
      <c r="G872" s="397" t="str">
        <f t="shared" ca="1" si="95"/>
        <v/>
      </c>
      <c r="H872" s="33" t="str">
        <f t="shared" ca="1" si="96"/>
        <v/>
      </c>
      <c r="I872" s="38"/>
      <c r="J872" s="39"/>
      <c r="K872" s="20" t="str">
        <f t="shared" si="97"/>
        <v>Large General ServiceSummer DR Event Hours</v>
      </c>
      <c r="L872" s="20" t="str">
        <f t="shared" si="98"/>
        <v>Market PotentialWA</v>
      </c>
    </row>
    <row r="873" spans="1:12" x14ac:dyDescent="0.25">
      <c r="A873" s="2" t="str">
        <f t="shared" si="103"/>
        <v>WALarge General ServiceParent-Time-of-Use Opt-inWinter DR Event Hours</v>
      </c>
      <c r="B873" t="s">
        <v>151</v>
      </c>
      <c r="C873" t="s">
        <v>233</v>
      </c>
      <c r="D873" t="s">
        <v>581</v>
      </c>
      <c r="E873" t="s">
        <v>26</v>
      </c>
      <c r="F873" t="s">
        <v>25</v>
      </c>
      <c r="G873" s="397" t="str">
        <f t="shared" ca="1" si="95"/>
        <v/>
      </c>
      <c r="H873" s="33" t="str">
        <f t="shared" ca="1" si="96"/>
        <v/>
      </c>
      <c r="I873" s="38"/>
      <c r="J873" s="39"/>
      <c r="K873" s="20" t="str">
        <f t="shared" si="97"/>
        <v>Large General ServiceWinter DR Event Hours</v>
      </c>
      <c r="L873" s="20" t="str">
        <f t="shared" si="98"/>
        <v>Market PotentialWA</v>
      </c>
    </row>
    <row r="874" spans="1:12" x14ac:dyDescent="0.25">
      <c r="A874" s="2" t="str">
        <f t="shared" si="103"/>
        <v>WALarge General ServiceParent-Time-of-Use Opt-inAnnual O&amp;M Cost</v>
      </c>
      <c r="B874" t="s">
        <v>151</v>
      </c>
      <c r="C874" t="s">
        <v>233</v>
      </c>
      <c r="D874" t="s">
        <v>581</v>
      </c>
      <c r="E874" t="s">
        <v>27</v>
      </c>
      <c r="F874" t="s">
        <v>5</v>
      </c>
      <c r="G874" s="32" t="str">
        <f t="shared" ca="1" si="95"/>
        <v/>
      </c>
      <c r="H874" s="33" t="str">
        <f t="shared" ca="1" si="96"/>
        <v/>
      </c>
      <c r="I874" s="38"/>
      <c r="J874" s="39"/>
      <c r="K874" s="20" t="str">
        <f t="shared" si="97"/>
        <v>Large General ServiceAnnual O&amp;M Cost</v>
      </c>
      <c r="L874" s="20" t="str">
        <f t="shared" si="98"/>
        <v>Market PotentialWA</v>
      </c>
    </row>
    <row r="875" spans="1:12" x14ac:dyDescent="0.25">
      <c r="A875" s="2" t="str">
        <f t="shared" si="103"/>
        <v>WALarge General ServiceParent-Time-of-Use Opt-inAnnual O&amp;M Cost per MW</v>
      </c>
      <c r="B875" t="s">
        <v>151</v>
      </c>
      <c r="C875" t="s">
        <v>233</v>
      </c>
      <c r="D875" t="s">
        <v>581</v>
      </c>
      <c r="E875" t="s">
        <v>88</v>
      </c>
      <c r="F875" t="s">
        <v>94</v>
      </c>
      <c r="G875" s="32" t="str">
        <f t="shared" ca="1" si="95"/>
        <v/>
      </c>
      <c r="H875" s="33" t="str">
        <f t="shared" ca="1" si="96"/>
        <v/>
      </c>
      <c r="I875" s="38"/>
      <c r="J875" s="39"/>
      <c r="K875" s="20" t="str">
        <f t="shared" si="97"/>
        <v>Large General ServiceAnnual O&amp;M Cost per MW</v>
      </c>
      <c r="L875" s="20" t="str">
        <f t="shared" si="98"/>
        <v>Market PotentialWA</v>
      </c>
    </row>
    <row r="876" spans="1:12" x14ac:dyDescent="0.25">
      <c r="A876" s="2" t="str">
        <f t="shared" si="103"/>
        <v>WALarge General ServiceParent-Time-of-Use Opt-inAnnual Program Administration Cost</v>
      </c>
      <c r="B876" t="s">
        <v>151</v>
      </c>
      <c r="C876" t="s">
        <v>233</v>
      </c>
      <c r="D876" t="s">
        <v>581</v>
      </c>
      <c r="E876" t="s">
        <v>4</v>
      </c>
      <c r="F876" t="s">
        <v>28</v>
      </c>
      <c r="G876" s="32" t="str">
        <f t="shared" ca="1" si="95"/>
        <v/>
      </c>
      <c r="H876" s="33" t="str">
        <f t="shared" ca="1" si="96"/>
        <v/>
      </c>
      <c r="I876" s="38"/>
      <c r="J876" s="39"/>
      <c r="K876" s="20" t="str">
        <f t="shared" si="97"/>
        <v>Large General ServiceAnnual Program Administration Cost</v>
      </c>
      <c r="L876" s="20" t="str">
        <f t="shared" si="98"/>
        <v>Market PotentialWA</v>
      </c>
    </row>
    <row r="877" spans="1:12" x14ac:dyDescent="0.25">
      <c r="A877" s="2" t="str">
        <f t="shared" si="103"/>
        <v>WALarge General ServiceParent-Time-of-Use Opt-inCost of Equip + Install</v>
      </c>
      <c r="B877" t="s">
        <v>151</v>
      </c>
      <c r="C877" t="s">
        <v>233</v>
      </c>
      <c r="D877" t="s">
        <v>581</v>
      </c>
      <c r="E877" t="s">
        <v>29</v>
      </c>
      <c r="F877" t="s">
        <v>30</v>
      </c>
      <c r="G877" s="32" t="str">
        <f t="shared" ca="1" si="95"/>
        <v/>
      </c>
      <c r="H877" s="33" t="str">
        <f t="shared" ca="1" si="96"/>
        <v/>
      </c>
      <c r="I877" s="38"/>
      <c r="J877" s="39"/>
      <c r="K877" s="20" t="str">
        <f t="shared" si="97"/>
        <v>Large General ServiceCost of Equip + Install</v>
      </c>
      <c r="L877" s="20" t="str">
        <f t="shared" si="98"/>
        <v>Market PotentialWA</v>
      </c>
    </row>
    <row r="878" spans="1:12" x14ac:dyDescent="0.25">
      <c r="A878" s="2" t="str">
        <f t="shared" si="103"/>
        <v>WALarge General ServiceParent-Time-of-Use Opt-inCost of Equip + Install (per kW basis)</v>
      </c>
      <c r="B878" t="s">
        <v>151</v>
      </c>
      <c r="C878" t="s">
        <v>233</v>
      </c>
      <c r="D878" t="s">
        <v>581</v>
      </c>
      <c r="E878" t="s">
        <v>90</v>
      </c>
      <c r="F878" t="s">
        <v>92</v>
      </c>
      <c r="G878" s="32" t="str">
        <f t="shared" ca="1" si="95"/>
        <v/>
      </c>
      <c r="H878" s="33" t="str">
        <f t="shared" ca="1" si="96"/>
        <v/>
      </c>
      <c r="I878" s="38"/>
      <c r="J878" s="39"/>
      <c r="K878" s="20" t="str">
        <f t="shared" si="97"/>
        <v>Large General ServiceCost of Equip + Install (per kW basis)</v>
      </c>
      <c r="L878" s="20" t="str">
        <f t="shared" si="98"/>
        <v>Market PotentialWA</v>
      </c>
    </row>
    <row r="879" spans="1:12" x14ac:dyDescent="0.25">
      <c r="A879" s="2" t="str">
        <f t="shared" si="103"/>
        <v>WALarge General ServiceParent-Time-of-Use Opt-inDe-rate</v>
      </c>
      <c r="B879" t="s">
        <v>151</v>
      </c>
      <c r="C879" t="s">
        <v>233</v>
      </c>
      <c r="D879" t="s">
        <v>581</v>
      </c>
      <c r="E879" t="s">
        <v>31</v>
      </c>
      <c r="F879" t="s">
        <v>32</v>
      </c>
      <c r="G879" s="25" t="str">
        <f t="shared" ca="1" si="95"/>
        <v/>
      </c>
      <c r="H879" s="33" t="str">
        <f t="shared" ca="1" si="96"/>
        <v/>
      </c>
      <c r="I879" s="38"/>
      <c r="J879" s="39"/>
      <c r="K879" s="20" t="str">
        <f t="shared" si="97"/>
        <v>Large General ServiceDe-rate</v>
      </c>
      <c r="L879" s="20" t="str">
        <f t="shared" si="98"/>
        <v>Market PotentialWA</v>
      </c>
    </row>
    <row r="880" spans="1:12" x14ac:dyDescent="0.25">
      <c r="A880" s="2" t="str">
        <f t="shared" si="103"/>
        <v>WALarge General ServiceParent-Time-of-Use Opt-inNet to Gross Ratio (free ridership)</v>
      </c>
      <c r="B880" t="s">
        <v>151</v>
      </c>
      <c r="C880" t="s">
        <v>233</v>
      </c>
      <c r="D880" t="s">
        <v>581</v>
      </c>
      <c r="E880" t="s">
        <v>33</v>
      </c>
      <c r="F880" t="s">
        <v>34</v>
      </c>
      <c r="G880" s="25" t="str">
        <f t="shared" ca="1" si="95"/>
        <v/>
      </c>
      <c r="H880" s="33" t="str">
        <f t="shared" ca="1" si="96"/>
        <v/>
      </c>
      <c r="I880" s="38"/>
      <c r="J880" s="39"/>
      <c r="K880" s="20" t="str">
        <f t="shared" si="97"/>
        <v>Large General ServiceNet to Gross Ratio (free ridership)</v>
      </c>
      <c r="L880" s="20" t="str">
        <f t="shared" si="98"/>
        <v>Market PotentialWA</v>
      </c>
    </row>
    <row r="881" spans="1:12" x14ac:dyDescent="0.25">
      <c r="A881" s="2" t="str">
        <f t="shared" si="103"/>
        <v>WALarge General ServiceParent-Time-of-Use Opt-inPer Customer Annual Marketing/Recruitment Cost</v>
      </c>
      <c r="B881" t="s">
        <v>151</v>
      </c>
      <c r="C881" t="s">
        <v>233</v>
      </c>
      <c r="D881" t="s">
        <v>581</v>
      </c>
      <c r="E881" t="s">
        <v>35</v>
      </c>
      <c r="F881" t="s">
        <v>36</v>
      </c>
      <c r="G881" s="32" t="str">
        <f t="shared" ref="G881:G884" ca="1" si="104">IFERROR(INDEX(INDIRECT("'"&amp;D881&amp;"'!A1:T300"),MATCH(K881,INDIRECT("'"&amp;D881&amp;"'!A1:A300"),0),MATCH(L881,INDIRECT("'"&amp;D881&amp;"'!A1:T1"),0)),"")</f>
        <v/>
      </c>
      <c r="H881" s="33" t="str">
        <f t="shared" ref="H881:H884" ca="1" si="105">IFERROR(INDEX(INDIRECT("'"&amp;D881&amp;"'!A1:T300"),MATCH(K881,INDIRECT("'"&amp;D881&amp;"'!A1:A300"),0),10),"")</f>
        <v/>
      </c>
      <c r="I881" s="38"/>
      <c r="J881" s="39"/>
      <c r="K881" s="20" t="str">
        <f t="shared" ref="K881:K884" si="106">C881&amp;E881</f>
        <v>Large General ServicePer Customer Annual Marketing/Recruitment Cost</v>
      </c>
      <c r="L881" s="20" t="str">
        <f t="shared" ref="L881:L884" si="107">$G$1&amp;B881</f>
        <v>Market PotentialWA</v>
      </c>
    </row>
    <row r="882" spans="1:12" x14ac:dyDescent="0.25">
      <c r="A882" s="2" t="str">
        <f t="shared" si="103"/>
        <v>WALarge General ServiceParent-Time-of-Use Opt-inPer Participant Annual Incentive</v>
      </c>
      <c r="B882" t="s">
        <v>151</v>
      </c>
      <c r="C882" t="s">
        <v>233</v>
      </c>
      <c r="D882" t="s">
        <v>581</v>
      </c>
      <c r="E882" t="s">
        <v>39</v>
      </c>
      <c r="F882" t="s">
        <v>5</v>
      </c>
      <c r="G882" s="32" t="str">
        <f t="shared" ca="1" si="104"/>
        <v/>
      </c>
      <c r="H882" s="33" t="str">
        <f t="shared" ca="1" si="105"/>
        <v/>
      </c>
      <c r="I882" s="38"/>
      <c r="J882" s="39"/>
      <c r="K882" s="20" t="str">
        <f t="shared" si="106"/>
        <v>Large General ServicePer Participant Annual Incentive</v>
      </c>
      <c r="L882" s="20" t="str">
        <f t="shared" si="107"/>
        <v>Market PotentialWA</v>
      </c>
    </row>
    <row r="883" spans="1:12" x14ac:dyDescent="0.25">
      <c r="A883" s="2" t="str">
        <f t="shared" si="103"/>
        <v>WALarge General ServiceParent-Time-of-Use Opt-inPer kW Annual Incentive</v>
      </c>
      <c r="B883" t="s">
        <v>151</v>
      </c>
      <c r="C883" t="s">
        <v>233</v>
      </c>
      <c r="D883" t="s">
        <v>581</v>
      </c>
      <c r="E883" t="s">
        <v>37</v>
      </c>
      <c r="F883" t="s">
        <v>93</v>
      </c>
      <c r="G883" s="32" t="str">
        <f t="shared" ca="1" si="104"/>
        <v/>
      </c>
      <c r="H883" s="33" t="str">
        <f t="shared" ca="1" si="105"/>
        <v/>
      </c>
      <c r="I883" s="38"/>
      <c r="J883" s="39"/>
      <c r="K883" s="20" t="str">
        <f t="shared" si="106"/>
        <v>Large General ServicePer kW Annual Incentive</v>
      </c>
      <c r="L883" s="20" t="str">
        <f t="shared" si="107"/>
        <v>Market PotentialWA</v>
      </c>
    </row>
    <row r="884" spans="1:12" x14ac:dyDescent="0.25">
      <c r="A884" s="2" t="str">
        <f t="shared" si="103"/>
        <v>WALarge General ServiceParent-Time-of-Use Opt-inProgram Development Cost</v>
      </c>
      <c r="B884" t="s">
        <v>151</v>
      </c>
      <c r="C884" t="s">
        <v>233</v>
      </c>
      <c r="D884" t="s">
        <v>581</v>
      </c>
      <c r="E884" t="s">
        <v>40</v>
      </c>
      <c r="F884" t="s">
        <v>41</v>
      </c>
      <c r="G884" s="32" t="str">
        <f t="shared" ca="1" si="104"/>
        <v/>
      </c>
      <c r="H884" s="33" t="str">
        <f t="shared" ca="1" si="105"/>
        <v/>
      </c>
      <c r="I884" s="38"/>
      <c r="J884" s="39"/>
      <c r="K884" s="20" t="str">
        <f t="shared" si="106"/>
        <v>Large General ServiceProgram Development Cost</v>
      </c>
      <c r="L884" s="20" t="str">
        <f t="shared" si="107"/>
        <v>Market PotentialWA</v>
      </c>
    </row>
    <row r="885" spans="1:12" x14ac:dyDescent="0.25">
      <c r="A885" s="2" t="str">
        <f t="shared" si="103"/>
        <v>WALarge General ServiceParent-Time-of-Use Opt-inProgram Life</v>
      </c>
      <c r="B885" t="s">
        <v>151</v>
      </c>
      <c r="C885" t="s">
        <v>233</v>
      </c>
      <c r="D885" t="s">
        <v>581</v>
      </c>
      <c r="E885" t="s">
        <v>42</v>
      </c>
      <c r="F885" t="s">
        <v>43</v>
      </c>
      <c r="G885" s="397" t="str">
        <f t="shared" ref="G885:G912" ca="1" si="108">IFERROR(INDEX(INDIRECT("'"&amp;D885&amp;"'!A1:T300"),MATCH(K885,INDIRECT("'"&amp;D885&amp;"'!A1:A300"),0),MATCH(L885,INDIRECT("'"&amp;D885&amp;"'!A1:T1"),0)),"")</f>
        <v/>
      </c>
      <c r="H885" s="33" t="str">
        <f t="shared" ref="H885:H912" ca="1" si="109">IFERROR(INDEX(INDIRECT("'"&amp;D885&amp;"'!A1:T300"),MATCH(K885,INDIRECT("'"&amp;D885&amp;"'!A1:A300"),0),10),"")</f>
        <v/>
      </c>
      <c r="I885" s="38"/>
      <c r="J885" s="39"/>
      <c r="K885" s="20" t="str">
        <f t="shared" ref="K885:K912" si="110">C885&amp;E885</f>
        <v>Large General ServiceProgram Life</v>
      </c>
      <c r="L885" s="20" t="str">
        <f t="shared" ref="L885:L912" si="111">$G$1&amp;B885</f>
        <v>Market PotentialWA</v>
      </c>
    </row>
    <row r="886" spans="1:12" x14ac:dyDescent="0.25">
      <c r="A886" s="2" t="str">
        <f t="shared" si="103"/>
        <v>WALarge General ServiceParent-Time-of-Use Opt-inProgram Start Year</v>
      </c>
      <c r="B886" t="s">
        <v>151</v>
      </c>
      <c r="C886" t="s">
        <v>233</v>
      </c>
      <c r="D886" t="s">
        <v>581</v>
      </c>
      <c r="E886" t="s">
        <v>44</v>
      </c>
      <c r="F886" t="s">
        <v>45</v>
      </c>
      <c r="G886" s="397" t="str">
        <f t="shared" ca="1" si="108"/>
        <v/>
      </c>
      <c r="H886" s="33" t="str">
        <f t="shared" ca="1" si="109"/>
        <v/>
      </c>
      <c r="I886" s="38"/>
      <c r="J886" s="39"/>
      <c r="K886" s="20" t="str">
        <f t="shared" si="110"/>
        <v>Large General ServiceProgram Start Year</v>
      </c>
      <c r="L886" s="20" t="str">
        <f t="shared" si="111"/>
        <v>Market PotentialWA</v>
      </c>
    </row>
    <row r="887" spans="1:12" x14ac:dyDescent="0.25">
      <c r="A887" s="2" t="str">
        <f t="shared" si="103"/>
        <v>WAExtra Large General ServiceParent-Time-of-Use Opt-inSummer DR Event Hours</v>
      </c>
      <c r="B887" t="s">
        <v>151</v>
      </c>
      <c r="C887" t="s">
        <v>234</v>
      </c>
      <c r="D887" t="s">
        <v>581</v>
      </c>
      <c r="E887" t="s">
        <v>24</v>
      </c>
      <c r="F887" t="s">
        <v>25</v>
      </c>
      <c r="G887" s="397" t="str">
        <f t="shared" ca="1" si="108"/>
        <v/>
      </c>
      <c r="H887" s="33" t="str">
        <f t="shared" ca="1" si="109"/>
        <v/>
      </c>
      <c r="I887" s="38"/>
      <c r="J887" s="39"/>
      <c r="K887" s="20" t="str">
        <f t="shared" si="110"/>
        <v>Extra Large General ServiceSummer DR Event Hours</v>
      </c>
      <c r="L887" s="20" t="str">
        <f t="shared" si="111"/>
        <v>Market PotentialWA</v>
      </c>
    </row>
    <row r="888" spans="1:12" x14ac:dyDescent="0.25">
      <c r="A888" s="2" t="str">
        <f t="shared" si="103"/>
        <v>WAExtra Large General ServiceParent-Time-of-Use Opt-inWinter DR Event Hours</v>
      </c>
      <c r="B888" t="s">
        <v>151</v>
      </c>
      <c r="C888" t="s">
        <v>234</v>
      </c>
      <c r="D888" t="s">
        <v>581</v>
      </c>
      <c r="E888" t="s">
        <v>26</v>
      </c>
      <c r="F888" t="s">
        <v>25</v>
      </c>
      <c r="G888" s="397" t="str">
        <f t="shared" ca="1" si="108"/>
        <v/>
      </c>
      <c r="H888" s="33" t="str">
        <f t="shared" ca="1" si="109"/>
        <v/>
      </c>
      <c r="I888" s="38"/>
      <c r="J888" s="39"/>
      <c r="K888" s="20" t="str">
        <f t="shared" si="110"/>
        <v>Extra Large General ServiceWinter DR Event Hours</v>
      </c>
      <c r="L888" s="20" t="str">
        <f t="shared" si="111"/>
        <v>Market PotentialWA</v>
      </c>
    </row>
    <row r="889" spans="1:12" x14ac:dyDescent="0.25">
      <c r="A889" s="2" t="str">
        <f t="shared" si="103"/>
        <v>WAExtra Large General ServiceParent-Time-of-Use Opt-inAnnual O&amp;M Cost</v>
      </c>
      <c r="B889" t="s">
        <v>151</v>
      </c>
      <c r="C889" t="s">
        <v>234</v>
      </c>
      <c r="D889" t="s">
        <v>581</v>
      </c>
      <c r="E889" t="s">
        <v>27</v>
      </c>
      <c r="F889" t="s">
        <v>5</v>
      </c>
      <c r="G889" s="32" t="str">
        <f t="shared" ca="1" si="108"/>
        <v/>
      </c>
      <c r="H889" s="33" t="str">
        <f t="shared" ca="1" si="109"/>
        <v/>
      </c>
      <c r="I889" s="38"/>
      <c r="J889" s="39"/>
      <c r="K889" s="20" t="str">
        <f t="shared" si="110"/>
        <v>Extra Large General ServiceAnnual O&amp;M Cost</v>
      </c>
      <c r="L889" s="20" t="str">
        <f t="shared" si="111"/>
        <v>Market PotentialWA</v>
      </c>
    </row>
    <row r="890" spans="1:12" x14ac:dyDescent="0.25">
      <c r="A890" s="2" t="str">
        <f t="shared" si="103"/>
        <v>WAExtra Large General ServiceParent-Time-of-Use Opt-inAnnual O&amp;M Cost per MW</v>
      </c>
      <c r="B890" t="s">
        <v>151</v>
      </c>
      <c r="C890" t="s">
        <v>234</v>
      </c>
      <c r="D890" t="s">
        <v>581</v>
      </c>
      <c r="E890" t="s">
        <v>88</v>
      </c>
      <c r="F890" t="s">
        <v>94</v>
      </c>
      <c r="G890" s="32" t="str">
        <f t="shared" ca="1" si="108"/>
        <v/>
      </c>
      <c r="H890" s="33" t="str">
        <f t="shared" ca="1" si="109"/>
        <v/>
      </c>
      <c r="I890" s="38"/>
      <c r="J890" s="39"/>
      <c r="K890" s="20" t="str">
        <f t="shared" si="110"/>
        <v>Extra Large General ServiceAnnual O&amp;M Cost per MW</v>
      </c>
      <c r="L890" s="20" t="str">
        <f t="shared" si="111"/>
        <v>Market PotentialWA</v>
      </c>
    </row>
    <row r="891" spans="1:12" x14ac:dyDescent="0.25">
      <c r="A891" s="2" t="str">
        <f t="shared" si="103"/>
        <v>WAExtra Large General ServiceParent-Time-of-Use Opt-inAnnual Program Administration Cost</v>
      </c>
      <c r="B891" t="s">
        <v>151</v>
      </c>
      <c r="C891" t="s">
        <v>234</v>
      </c>
      <c r="D891" t="s">
        <v>581</v>
      </c>
      <c r="E891" t="s">
        <v>4</v>
      </c>
      <c r="F891" t="s">
        <v>28</v>
      </c>
      <c r="G891" s="32" t="str">
        <f t="shared" ca="1" si="108"/>
        <v/>
      </c>
      <c r="H891" s="33" t="str">
        <f t="shared" ca="1" si="109"/>
        <v/>
      </c>
      <c r="I891" s="38"/>
      <c r="J891" s="39"/>
      <c r="K891" s="20" t="str">
        <f t="shared" si="110"/>
        <v>Extra Large General ServiceAnnual Program Administration Cost</v>
      </c>
      <c r="L891" s="20" t="str">
        <f t="shared" si="111"/>
        <v>Market PotentialWA</v>
      </c>
    </row>
    <row r="892" spans="1:12" x14ac:dyDescent="0.25">
      <c r="A892" s="2" t="str">
        <f t="shared" si="103"/>
        <v>WAExtra Large General ServiceParent-Time-of-Use Opt-inCost of Equip + Install</v>
      </c>
      <c r="B892" t="s">
        <v>151</v>
      </c>
      <c r="C892" t="s">
        <v>234</v>
      </c>
      <c r="D892" t="s">
        <v>581</v>
      </c>
      <c r="E892" t="s">
        <v>29</v>
      </c>
      <c r="F892" t="s">
        <v>30</v>
      </c>
      <c r="G892" s="32" t="str">
        <f t="shared" ca="1" si="108"/>
        <v/>
      </c>
      <c r="H892" s="33" t="str">
        <f t="shared" ca="1" si="109"/>
        <v/>
      </c>
      <c r="I892" s="38"/>
      <c r="J892" s="39"/>
      <c r="K892" s="20" t="str">
        <f t="shared" si="110"/>
        <v>Extra Large General ServiceCost of Equip + Install</v>
      </c>
      <c r="L892" s="20" t="str">
        <f t="shared" si="111"/>
        <v>Market PotentialWA</v>
      </c>
    </row>
    <row r="893" spans="1:12" x14ac:dyDescent="0.25">
      <c r="A893" s="2" t="str">
        <f t="shared" si="103"/>
        <v>WAExtra Large General ServiceParent-Time-of-Use Opt-inCost of Equip + Install (per kW basis)</v>
      </c>
      <c r="B893" t="s">
        <v>151</v>
      </c>
      <c r="C893" t="s">
        <v>234</v>
      </c>
      <c r="D893" t="s">
        <v>581</v>
      </c>
      <c r="E893" t="s">
        <v>90</v>
      </c>
      <c r="F893" t="s">
        <v>92</v>
      </c>
      <c r="G893" s="32" t="str">
        <f t="shared" ca="1" si="108"/>
        <v/>
      </c>
      <c r="H893" s="33" t="str">
        <f t="shared" ca="1" si="109"/>
        <v/>
      </c>
      <c r="I893" s="38"/>
      <c r="J893" s="39"/>
      <c r="K893" s="20" t="str">
        <f t="shared" si="110"/>
        <v>Extra Large General ServiceCost of Equip + Install (per kW basis)</v>
      </c>
      <c r="L893" s="20" t="str">
        <f t="shared" si="111"/>
        <v>Market PotentialWA</v>
      </c>
    </row>
    <row r="894" spans="1:12" x14ac:dyDescent="0.25">
      <c r="A894" s="2" t="str">
        <f t="shared" si="103"/>
        <v>WAExtra Large General ServiceParent-Time-of-Use Opt-inDe-rate</v>
      </c>
      <c r="B894" t="s">
        <v>151</v>
      </c>
      <c r="C894" t="s">
        <v>234</v>
      </c>
      <c r="D894" t="s">
        <v>581</v>
      </c>
      <c r="E894" t="s">
        <v>31</v>
      </c>
      <c r="F894" t="s">
        <v>32</v>
      </c>
      <c r="G894" s="25" t="str">
        <f t="shared" ca="1" si="108"/>
        <v/>
      </c>
      <c r="H894" s="33" t="str">
        <f t="shared" ca="1" si="109"/>
        <v/>
      </c>
      <c r="I894" s="38"/>
      <c r="J894" s="39"/>
      <c r="K894" s="20" t="str">
        <f t="shared" si="110"/>
        <v>Extra Large General ServiceDe-rate</v>
      </c>
      <c r="L894" s="20" t="str">
        <f t="shared" si="111"/>
        <v>Market PotentialWA</v>
      </c>
    </row>
    <row r="895" spans="1:12" x14ac:dyDescent="0.25">
      <c r="A895" s="2" t="str">
        <f t="shared" si="103"/>
        <v>WAExtra Large General ServiceParent-Time-of-Use Opt-inNet to Gross Ratio (free ridership)</v>
      </c>
      <c r="B895" t="s">
        <v>151</v>
      </c>
      <c r="C895" t="s">
        <v>234</v>
      </c>
      <c r="D895" t="s">
        <v>581</v>
      </c>
      <c r="E895" t="s">
        <v>33</v>
      </c>
      <c r="F895" t="s">
        <v>34</v>
      </c>
      <c r="G895" s="25" t="str">
        <f t="shared" ca="1" si="108"/>
        <v/>
      </c>
      <c r="H895" s="33" t="str">
        <f t="shared" ca="1" si="109"/>
        <v/>
      </c>
      <c r="I895" s="38"/>
      <c r="J895" s="39"/>
      <c r="K895" s="20" t="str">
        <f t="shared" si="110"/>
        <v>Extra Large General ServiceNet to Gross Ratio (free ridership)</v>
      </c>
      <c r="L895" s="20" t="str">
        <f t="shared" si="111"/>
        <v>Market PotentialWA</v>
      </c>
    </row>
    <row r="896" spans="1:12" x14ac:dyDescent="0.25">
      <c r="A896" s="2" t="str">
        <f t="shared" si="103"/>
        <v>WAExtra Large General ServiceParent-Time-of-Use Opt-inPer Customer Annual Marketing/Recruitment Cost</v>
      </c>
      <c r="B896" t="s">
        <v>151</v>
      </c>
      <c r="C896" t="s">
        <v>234</v>
      </c>
      <c r="D896" t="s">
        <v>581</v>
      </c>
      <c r="E896" t="s">
        <v>35</v>
      </c>
      <c r="F896" t="s">
        <v>36</v>
      </c>
      <c r="G896" s="32" t="str">
        <f t="shared" ca="1" si="108"/>
        <v/>
      </c>
      <c r="H896" s="33" t="str">
        <f t="shared" ca="1" si="109"/>
        <v/>
      </c>
      <c r="I896" s="38"/>
      <c r="J896" s="39"/>
      <c r="K896" s="20" t="str">
        <f t="shared" si="110"/>
        <v>Extra Large General ServicePer Customer Annual Marketing/Recruitment Cost</v>
      </c>
      <c r="L896" s="20" t="str">
        <f t="shared" si="111"/>
        <v>Market PotentialWA</v>
      </c>
    </row>
    <row r="897" spans="1:12" x14ac:dyDescent="0.25">
      <c r="A897" s="2" t="str">
        <f t="shared" si="103"/>
        <v>WAExtra Large General ServiceParent-Time-of-Use Opt-inPer Participant Annual Incentive</v>
      </c>
      <c r="B897" t="s">
        <v>151</v>
      </c>
      <c r="C897" t="s">
        <v>234</v>
      </c>
      <c r="D897" t="s">
        <v>581</v>
      </c>
      <c r="E897" t="s">
        <v>39</v>
      </c>
      <c r="F897" t="s">
        <v>5</v>
      </c>
      <c r="G897" s="32" t="str">
        <f t="shared" ca="1" si="108"/>
        <v/>
      </c>
      <c r="H897" s="33" t="str">
        <f t="shared" ca="1" si="109"/>
        <v/>
      </c>
      <c r="I897" s="38"/>
      <c r="J897" s="39"/>
      <c r="K897" s="20" t="str">
        <f t="shared" si="110"/>
        <v>Extra Large General ServicePer Participant Annual Incentive</v>
      </c>
      <c r="L897" s="20" t="str">
        <f t="shared" si="111"/>
        <v>Market PotentialWA</v>
      </c>
    </row>
    <row r="898" spans="1:12" x14ac:dyDescent="0.25">
      <c r="A898" s="2" t="str">
        <f t="shared" si="103"/>
        <v>WAExtra Large General ServiceParent-Time-of-Use Opt-inPer kW Annual Incentive</v>
      </c>
      <c r="B898" t="s">
        <v>151</v>
      </c>
      <c r="C898" t="s">
        <v>234</v>
      </c>
      <c r="D898" t="s">
        <v>581</v>
      </c>
      <c r="E898" t="s">
        <v>37</v>
      </c>
      <c r="F898" t="s">
        <v>93</v>
      </c>
      <c r="G898" s="32" t="str">
        <f t="shared" ca="1" si="108"/>
        <v/>
      </c>
      <c r="H898" s="33" t="str">
        <f t="shared" ca="1" si="109"/>
        <v/>
      </c>
      <c r="I898" s="38"/>
      <c r="J898" s="39"/>
      <c r="K898" s="20" t="str">
        <f t="shared" si="110"/>
        <v>Extra Large General ServicePer kW Annual Incentive</v>
      </c>
      <c r="L898" s="20" t="str">
        <f t="shared" si="111"/>
        <v>Market PotentialWA</v>
      </c>
    </row>
    <row r="899" spans="1:12" x14ac:dyDescent="0.25">
      <c r="A899" s="2" t="str">
        <f t="shared" ref="A899:A962" si="112">B899&amp;C899&amp;D899&amp;E899</f>
        <v>WAExtra Large General ServiceParent-Time-of-Use Opt-inProgram Development Cost</v>
      </c>
      <c r="B899" t="s">
        <v>151</v>
      </c>
      <c r="C899" t="s">
        <v>234</v>
      </c>
      <c r="D899" t="s">
        <v>581</v>
      </c>
      <c r="E899" t="s">
        <v>40</v>
      </c>
      <c r="F899" t="s">
        <v>41</v>
      </c>
      <c r="G899" s="32" t="str">
        <f t="shared" ca="1" si="108"/>
        <v/>
      </c>
      <c r="H899" s="33" t="str">
        <f t="shared" ca="1" si="109"/>
        <v/>
      </c>
      <c r="I899" s="38"/>
      <c r="J899" s="39"/>
      <c r="K899" s="20" t="str">
        <f t="shared" si="110"/>
        <v>Extra Large General ServiceProgram Development Cost</v>
      </c>
      <c r="L899" s="20" t="str">
        <f t="shared" si="111"/>
        <v>Market PotentialWA</v>
      </c>
    </row>
    <row r="900" spans="1:12" x14ac:dyDescent="0.25">
      <c r="A900" s="2" t="str">
        <f t="shared" si="112"/>
        <v>WAExtra Large General ServiceParent-Time-of-Use Opt-inProgram Life</v>
      </c>
      <c r="B900" t="s">
        <v>151</v>
      </c>
      <c r="C900" t="s">
        <v>234</v>
      </c>
      <c r="D900" t="s">
        <v>581</v>
      </c>
      <c r="E900" t="s">
        <v>42</v>
      </c>
      <c r="F900" t="s">
        <v>43</v>
      </c>
      <c r="G900" s="397" t="str">
        <f t="shared" ca="1" si="108"/>
        <v/>
      </c>
      <c r="H900" s="33" t="str">
        <f t="shared" ca="1" si="109"/>
        <v/>
      </c>
      <c r="I900" s="38"/>
      <c r="J900" s="39"/>
      <c r="K900" s="20" t="str">
        <f t="shared" si="110"/>
        <v>Extra Large General ServiceProgram Life</v>
      </c>
      <c r="L900" s="20" t="str">
        <f t="shared" si="111"/>
        <v>Market PotentialWA</v>
      </c>
    </row>
    <row r="901" spans="1:12" x14ac:dyDescent="0.25">
      <c r="A901" s="2" t="str">
        <f t="shared" si="112"/>
        <v>WAExtra Large General ServiceParent-Time-of-Use Opt-inProgram Start Year</v>
      </c>
      <c r="B901" t="s">
        <v>151</v>
      </c>
      <c r="C901" t="s">
        <v>234</v>
      </c>
      <c r="D901" t="s">
        <v>581</v>
      </c>
      <c r="E901" t="s">
        <v>44</v>
      </c>
      <c r="F901" t="s">
        <v>45</v>
      </c>
      <c r="G901" s="397" t="str">
        <f t="shared" ca="1" si="108"/>
        <v/>
      </c>
      <c r="H901" s="33" t="str">
        <f t="shared" ca="1" si="109"/>
        <v/>
      </c>
      <c r="I901" s="38"/>
      <c r="J901" s="39"/>
      <c r="K901" s="20" t="str">
        <f t="shared" si="110"/>
        <v>Extra Large General ServiceProgram Start Year</v>
      </c>
      <c r="L901" s="20" t="str">
        <f t="shared" si="111"/>
        <v>Market PotentialWA</v>
      </c>
    </row>
    <row r="902" spans="1:12" x14ac:dyDescent="0.25">
      <c r="A902" s="2" t="str">
        <f t="shared" si="112"/>
        <v>WAResidentialTime-of-Use Opt-OutSummer DR Event Hours</v>
      </c>
      <c r="B902" t="s">
        <v>151</v>
      </c>
      <c r="C902" t="s">
        <v>13</v>
      </c>
      <c r="D902" t="s">
        <v>317</v>
      </c>
      <c r="E902" t="s">
        <v>24</v>
      </c>
      <c r="F902" t="s">
        <v>25</v>
      </c>
      <c r="G902" s="397">
        <f t="shared" ca="1" si="108"/>
        <v>528</v>
      </c>
      <c r="H902" s="33" t="str">
        <f t="shared" ca="1" si="109"/>
        <v>Six hours on-peak period each summer weekday</v>
      </c>
      <c r="I902" s="38"/>
      <c r="J902" s="39"/>
      <c r="K902" s="20" t="str">
        <f t="shared" si="110"/>
        <v>ResidentialSummer DR Event Hours</v>
      </c>
      <c r="L902" s="20" t="str">
        <f t="shared" si="111"/>
        <v>Market PotentialWA</v>
      </c>
    </row>
    <row r="903" spans="1:12" x14ac:dyDescent="0.25">
      <c r="A903" s="2" t="str">
        <f t="shared" si="112"/>
        <v>WAResidentialTime-of-Use Opt-OutWinter DR Event Hours</v>
      </c>
      <c r="B903" t="s">
        <v>151</v>
      </c>
      <c r="C903" t="s">
        <v>13</v>
      </c>
      <c r="D903" t="s">
        <v>317</v>
      </c>
      <c r="E903" t="s">
        <v>26</v>
      </c>
      <c r="F903" t="s">
        <v>25</v>
      </c>
      <c r="G903" s="397">
        <f t="shared" ca="1" si="108"/>
        <v>528</v>
      </c>
      <c r="H903" s="33" t="str">
        <f t="shared" ca="1" si="109"/>
        <v>Six hours on-peak period each winter weekday too, except for Utah</v>
      </c>
      <c r="I903" s="38"/>
      <c r="J903" s="39"/>
      <c r="K903" s="20" t="str">
        <f t="shared" si="110"/>
        <v>ResidentialWinter DR Event Hours</v>
      </c>
      <c r="L903" s="20" t="str">
        <f t="shared" si="111"/>
        <v>Market PotentialWA</v>
      </c>
    </row>
    <row r="904" spans="1:12" x14ac:dyDescent="0.25">
      <c r="A904" s="2" t="str">
        <f t="shared" si="112"/>
        <v>WAResidentialTime-of-Use Opt-OutAnnual O&amp;M Cost</v>
      </c>
      <c r="B904" t="s">
        <v>151</v>
      </c>
      <c r="C904" t="s">
        <v>13</v>
      </c>
      <c r="D904" t="s">
        <v>317</v>
      </c>
      <c r="E904" t="s">
        <v>27</v>
      </c>
      <c r="F904" t="s">
        <v>5</v>
      </c>
      <c r="G904" s="32">
        <f t="shared" ca="1" si="108"/>
        <v>0</v>
      </c>
      <c r="H904" s="33">
        <f t="shared" ca="1" si="109"/>
        <v>0</v>
      </c>
      <c r="I904" s="38"/>
      <c r="J904" s="39"/>
      <c r="K904" s="20" t="str">
        <f t="shared" si="110"/>
        <v>ResidentialAnnual O&amp;M Cost</v>
      </c>
      <c r="L904" s="20" t="str">
        <f t="shared" si="111"/>
        <v>Market PotentialWA</v>
      </c>
    </row>
    <row r="905" spans="1:12" x14ac:dyDescent="0.25">
      <c r="A905" s="2" t="str">
        <f t="shared" si="112"/>
        <v>WAResidentialTime-of-Use Opt-OutAnnual O&amp;M Cost per MW</v>
      </c>
      <c r="B905" t="s">
        <v>151</v>
      </c>
      <c r="C905" t="s">
        <v>13</v>
      </c>
      <c r="D905" t="s">
        <v>317</v>
      </c>
      <c r="E905" t="s">
        <v>88</v>
      </c>
      <c r="F905" t="s">
        <v>94</v>
      </c>
      <c r="G905" s="32">
        <f t="shared" ca="1" si="108"/>
        <v>0</v>
      </c>
      <c r="H905" s="33">
        <f t="shared" ca="1" si="109"/>
        <v>0</v>
      </c>
      <c r="I905" s="38"/>
      <c r="J905" s="39"/>
      <c r="K905" s="20" t="str">
        <f t="shared" si="110"/>
        <v>ResidentialAnnual O&amp;M Cost per MW</v>
      </c>
      <c r="L905" s="20" t="str">
        <f t="shared" si="111"/>
        <v>Market PotentialWA</v>
      </c>
    </row>
    <row r="906" spans="1:12" x14ac:dyDescent="0.25">
      <c r="A906" s="2" t="str">
        <f t="shared" si="112"/>
        <v>WAResidentialTime-of-Use Opt-OutAnnual Program Administration Cost</v>
      </c>
      <c r="B906" t="s">
        <v>151</v>
      </c>
      <c r="C906" t="s">
        <v>13</v>
      </c>
      <c r="D906" t="s">
        <v>317</v>
      </c>
      <c r="E906" t="s">
        <v>4</v>
      </c>
      <c r="F906" t="s">
        <v>28</v>
      </c>
      <c r="G906" s="32">
        <f t="shared" ca="1" si="108"/>
        <v>118669.98169349867</v>
      </c>
      <c r="H906" s="33" t="str">
        <f t="shared" ca="1" si="109"/>
        <v>2024 Avista Update</v>
      </c>
      <c r="I906" s="38"/>
      <c r="J906" s="39"/>
      <c r="K906" s="20" t="str">
        <f t="shared" si="110"/>
        <v>ResidentialAnnual Program Administration Cost</v>
      </c>
      <c r="L906" s="20" t="str">
        <f t="shared" si="111"/>
        <v>Market PotentialWA</v>
      </c>
    </row>
    <row r="907" spans="1:12" x14ac:dyDescent="0.25">
      <c r="A907" s="2" t="str">
        <f t="shared" si="112"/>
        <v>WAResidentialTime-of-Use Opt-OutCost of Equip + Install</v>
      </c>
      <c r="B907" t="s">
        <v>151</v>
      </c>
      <c r="C907" t="s">
        <v>13</v>
      </c>
      <c r="D907" t="s">
        <v>317</v>
      </c>
      <c r="E907" t="s">
        <v>29</v>
      </c>
      <c r="F907" t="s">
        <v>30</v>
      </c>
      <c r="G907" s="32">
        <f t="shared" ca="1" si="108"/>
        <v>0</v>
      </c>
      <c r="H907" s="33">
        <f t="shared" ca="1" si="109"/>
        <v>0</v>
      </c>
      <c r="I907" s="38"/>
      <c r="J907" s="39"/>
      <c r="K907" s="20" t="str">
        <f t="shared" si="110"/>
        <v>ResidentialCost of Equip + Install</v>
      </c>
      <c r="L907" s="20" t="str">
        <f t="shared" si="111"/>
        <v>Market PotentialWA</v>
      </c>
    </row>
    <row r="908" spans="1:12" x14ac:dyDescent="0.25">
      <c r="A908" s="2" t="str">
        <f t="shared" si="112"/>
        <v>WAResidentialTime-of-Use Opt-OutCost of Equip + Install (per kW basis)</v>
      </c>
      <c r="B908" t="s">
        <v>151</v>
      </c>
      <c r="C908" t="s">
        <v>13</v>
      </c>
      <c r="D908" t="s">
        <v>317</v>
      </c>
      <c r="E908" t="s">
        <v>90</v>
      </c>
      <c r="F908" t="s">
        <v>92</v>
      </c>
      <c r="G908" s="32">
        <f t="shared" ca="1" si="108"/>
        <v>0</v>
      </c>
      <c r="H908" s="33">
        <f t="shared" ca="1" si="109"/>
        <v>0</v>
      </c>
      <c r="I908" s="38"/>
      <c r="J908" s="39"/>
      <c r="K908" s="20" t="str">
        <f t="shared" si="110"/>
        <v>ResidentialCost of Equip + Install (per kW basis)</v>
      </c>
      <c r="L908" s="20" t="str">
        <f t="shared" si="111"/>
        <v>Market PotentialWA</v>
      </c>
    </row>
    <row r="909" spans="1:12" x14ac:dyDescent="0.25">
      <c r="A909" s="2" t="str">
        <f t="shared" si="112"/>
        <v>WAResidentialTime-of-Use Opt-OutDe-rate</v>
      </c>
      <c r="B909" t="s">
        <v>151</v>
      </c>
      <c r="C909" t="s">
        <v>13</v>
      </c>
      <c r="D909" t="s">
        <v>317</v>
      </c>
      <c r="E909" t="s">
        <v>31</v>
      </c>
      <c r="F909" t="s">
        <v>32</v>
      </c>
      <c r="G909" s="25">
        <f t="shared" ca="1" si="108"/>
        <v>1</v>
      </c>
      <c r="H909" s="33">
        <f t="shared" ca="1" si="109"/>
        <v>0</v>
      </c>
      <c r="I909" s="38"/>
      <c r="J909" s="39"/>
      <c r="K909" s="20" t="str">
        <f t="shared" si="110"/>
        <v>ResidentialDe-rate</v>
      </c>
      <c r="L909" s="20" t="str">
        <f t="shared" si="111"/>
        <v>Market PotentialWA</v>
      </c>
    </row>
    <row r="910" spans="1:12" x14ac:dyDescent="0.25">
      <c r="A910" s="2" t="str">
        <f t="shared" si="112"/>
        <v>WAResidentialTime-of-Use Opt-OutNet to Gross Ratio (free ridership)</v>
      </c>
      <c r="B910" t="s">
        <v>151</v>
      </c>
      <c r="C910" t="s">
        <v>13</v>
      </c>
      <c r="D910" t="s">
        <v>317</v>
      </c>
      <c r="E910" t="s">
        <v>33</v>
      </c>
      <c r="F910" t="s">
        <v>34</v>
      </c>
      <c r="G910" s="25">
        <f t="shared" ca="1" si="108"/>
        <v>1</v>
      </c>
      <c r="H910" s="33">
        <f t="shared" ca="1" si="109"/>
        <v>0</v>
      </c>
      <c r="I910" s="38"/>
      <c r="J910" s="39"/>
      <c r="K910" s="20" t="str">
        <f t="shared" si="110"/>
        <v>ResidentialNet to Gross Ratio (free ridership)</v>
      </c>
      <c r="L910" s="20" t="str">
        <f t="shared" si="111"/>
        <v>Market PotentialWA</v>
      </c>
    </row>
    <row r="911" spans="1:12" x14ac:dyDescent="0.25">
      <c r="A911" s="2" t="str">
        <f t="shared" si="112"/>
        <v>WAResidentialTime-of-Use Opt-OutPer Customer Annual Marketing/Recruitment Cost</v>
      </c>
      <c r="B911" t="s">
        <v>151</v>
      </c>
      <c r="C911" t="s">
        <v>13</v>
      </c>
      <c r="D911" t="s">
        <v>317</v>
      </c>
      <c r="E911" t="s">
        <v>35</v>
      </c>
      <c r="F911" t="s">
        <v>36</v>
      </c>
      <c r="G911" s="32">
        <f t="shared" ca="1" si="108"/>
        <v>60</v>
      </c>
      <c r="H911" s="33" t="str">
        <f t="shared" ca="1" si="109"/>
        <v>2024 Avista Update</v>
      </c>
      <c r="I911" s="38"/>
      <c r="J911" s="39"/>
      <c r="K911" s="20" t="str">
        <f t="shared" si="110"/>
        <v>ResidentialPer Customer Annual Marketing/Recruitment Cost</v>
      </c>
      <c r="L911" s="20" t="str">
        <f t="shared" si="111"/>
        <v>Market PotentialWA</v>
      </c>
    </row>
    <row r="912" spans="1:12" x14ac:dyDescent="0.25">
      <c r="A912" s="2" t="str">
        <f t="shared" si="112"/>
        <v>WAResidentialTime-of-Use Opt-OutPer Participant Annual Incentive</v>
      </c>
      <c r="B912" t="s">
        <v>151</v>
      </c>
      <c r="C912" t="s">
        <v>13</v>
      </c>
      <c r="D912" t="s">
        <v>317</v>
      </c>
      <c r="E912" t="s">
        <v>39</v>
      </c>
      <c r="F912" t="s">
        <v>5</v>
      </c>
      <c r="G912" s="32">
        <f t="shared" ca="1" si="108"/>
        <v>0</v>
      </c>
      <c r="H912" s="33" t="str">
        <f t="shared" ca="1" si="109"/>
        <v>Incentive built into rate design</v>
      </c>
      <c r="I912" s="38"/>
      <c r="J912" s="39"/>
      <c r="K912" s="20" t="str">
        <f t="shared" si="110"/>
        <v>ResidentialPer Participant Annual Incentive</v>
      </c>
      <c r="L912" s="20" t="str">
        <f t="shared" si="111"/>
        <v>Market PotentialWA</v>
      </c>
    </row>
    <row r="913" spans="1:12" x14ac:dyDescent="0.25">
      <c r="A913" s="2" t="str">
        <f t="shared" si="112"/>
        <v>WAResidentialTime-of-Use Opt-OutPer kW Annual Incentive</v>
      </c>
      <c r="B913" t="s">
        <v>151</v>
      </c>
      <c r="C913" t="s">
        <v>13</v>
      </c>
      <c r="D913" t="s">
        <v>317</v>
      </c>
      <c r="E913" t="s">
        <v>37</v>
      </c>
      <c r="F913" t="s">
        <v>93</v>
      </c>
      <c r="G913" s="32">
        <f t="shared" ref="G913:G972" ca="1" si="113">IFERROR(INDEX(INDIRECT("'"&amp;D913&amp;"'!A1:T300"),MATCH(K913,INDIRECT("'"&amp;D913&amp;"'!A1:A300"),0),MATCH(L913,INDIRECT("'"&amp;D913&amp;"'!A1:T1"),0)),"")</f>
        <v>0</v>
      </c>
      <c r="H913" s="33">
        <f t="shared" ref="H913:H972" ca="1" si="114">IFERROR(INDEX(INDIRECT("'"&amp;D913&amp;"'!A1:T300"),MATCH(K913,INDIRECT("'"&amp;D913&amp;"'!A1:A300"),0),10),"")</f>
        <v>0</v>
      </c>
      <c r="I913" s="38"/>
      <c r="J913" s="39"/>
      <c r="K913" s="20" t="str">
        <f t="shared" ref="K913:K972" si="115">C913&amp;E913</f>
        <v>ResidentialPer kW Annual Incentive</v>
      </c>
      <c r="L913" s="20" t="str">
        <f t="shared" ref="L913:L972" si="116">$G$1&amp;B913</f>
        <v>Market PotentialWA</v>
      </c>
    </row>
    <row r="914" spans="1:12" x14ac:dyDescent="0.25">
      <c r="A914" s="2" t="str">
        <f t="shared" si="112"/>
        <v>WAResidentialTime-of-Use Opt-OutProgram Development Cost</v>
      </c>
      <c r="B914" t="s">
        <v>151</v>
      </c>
      <c r="C914" t="s">
        <v>13</v>
      </c>
      <c r="D914" t="s">
        <v>317</v>
      </c>
      <c r="E914" t="s">
        <v>40</v>
      </c>
      <c r="F914" t="s">
        <v>41</v>
      </c>
      <c r="G914" s="32">
        <f t="shared" ca="1" si="113"/>
        <v>711991.41050457186</v>
      </c>
      <c r="H914" s="33" t="str">
        <f t="shared" ca="1" si="114"/>
        <v>2024 Avista Update</v>
      </c>
      <c r="I914" s="38"/>
      <c r="J914" s="39"/>
      <c r="K914" s="20" t="str">
        <f t="shared" si="115"/>
        <v>ResidentialProgram Development Cost</v>
      </c>
      <c r="L914" s="20" t="str">
        <f t="shared" si="116"/>
        <v>Market PotentialWA</v>
      </c>
    </row>
    <row r="915" spans="1:12" x14ac:dyDescent="0.25">
      <c r="A915" s="2" t="str">
        <f t="shared" si="112"/>
        <v>WAResidentialTime-of-Use Opt-OutProgram Life</v>
      </c>
      <c r="B915" t="s">
        <v>151</v>
      </c>
      <c r="C915" t="s">
        <v>13</v>
      </c>
      <c r="D915" t="s">
        <v>317</v>
      </c>
      <c r="E915" t="s">
        <v>42</v>
      </c>
      <c r="F915" t="s">
        <v>43</v>
      </c>
      <c r="G915" s="397">
        <f t="shared" ca="1" si="113"/>
        <v>10</v>
      </c>
      <c r="H915" s="33">
        <f t="shared" ca="1" si="114"/>
        <v>0</v>
      </c>
      <c r="I915" s="38"/>
      <c r="J915" s="39"/>
      <c r="K915" s="20" t="str">
        <f t="shared" si="115"/>
        <v>ResidentialProgram Life</v>
      </c>
      <c r="L915" s="20" t="str">
        <f t="shared" si="116"/>
        <v>Market PotentialWA</v>
      </c>
    </row>
    <row r="916" spans="1:12" x14ac:dyDescent="0.25">
      <c r="A916" s="2" t="str">
        <f t="shared" si="112"/>
        <v>WAResidentialTime-of-Use Opt-OutProgram Start Year</v>
      </c>
      <c r="B916" t="s">
        <v>151</v>
      </c>
      <c r="C916" t="s">
        <v>13</v>
      </c>
      <c r="D916" t="s">
        <v>317</v>
      </c>
      <c r="E916" t="s">
        <v>44</v>
      </c>
      <c r="F916" t="s">
        <v>45</v>
      </c>
      <c r="G916" s="397">
        <f t="shared" ca="1" si="113"/>
        <v>2025</v>
      </c>
      <c r="H916" s="33" t="str">
        <f t="shared" ca="1" si="114"/>
        <v>2024 Avista Update</v>
      </c>
      <c r="I916" s="38"/>
      <c r="J916" s="39"/>
      <c r="K916" s="20" t="str">
        <f t="shared" si="115"/>
        <v>ResidentialProgram Start Year</v>
      </c>
      <c r="L916" s="20" t="str">
        <f t="shared" si="116"/>
        <v>Market PotentialWA</v>
      </c>
    </row>
    <row r="917" spans="1:12" x14ac:dyDescent="0.25">
      <c r="A917" s="2" t="str">
        <f t="shared" si="112"/>
        <v>WAGeneral ServiceTime-of-Use Opt-OutSummer DR Event Hours</v>
      </c>
      <c r="B917" t="s">
        <v>151</v>
      </c>
      <c r="C917" t="s">
        <v>232</v>
      </c>
      <c r="D917" t="s">
        <v>317</v>
      </c>
      <c r="E917" t="s">
        <v>24</v>
      </c>
      <c r="F917" t="s">
        <v>25</v>
      </c>
      <c r="G917" s="397">
        <f t="shared" ca="1" si="113"/>
        <v>528</v>
      </c>
      <c r="H917" s="33" t="str">
        <f t="shared" ca="1" si="114"/>
        <v>Six hours on-peak period each summer weekday</v>
      </c>
      <c r="I917" s="38"/>
      <c r="J917" s="39"/>
      <c r="K917" s="20" t="str">
        <f t="shared" si="115"/>
        <v>General ServiceSummer DR Event Hours</v>
      </c>
      <c r="L917" s="20" t="str">
        <f t="shared" si="116"/>
        <v>Market PotentialWA</v>
      </c>
    </row>
    <row r="918" spans="1:12" x14ac:dyDescent="0.25">
      <c r="A918" s="2" t="str">
        <f t="shared" si="112"/>
        <v>WAGeneral ServiceTime-of-Use Opt-OutWinter DR Event Hours</v>
      </c>
      <c r="B918" t="s">
        <v>151</v>
      </c>
      <c r="C918" t="s">
        <v>232</v>
      </c>
      <c r="D918" t="s">
        <v>317</v>
      </c>
      <c r="E918" t="s">
        <v>26</v>
      </c>
      <c r="F918" t="s">
        <v>25</v>
      </c>
      <c r="G918" s="397">
        <f t="shared" ca="1" si="113"/>
        <v>528</v>
      </c>
      <c r="H918" s="33" t="str">
        <f t="shared" ca="1" si="114"/>
        <v>Six hours on-peak period each winter weekday too, except for Utah</v>
      </c>
      <c r="I918" s="38"/>
      <c r="J918" s="39"/>
      <c r="K918" s="20" t="str">
        <f t="shared" si="115"/>
        <v>General ServiceWinter DR Event Hours</v>
      </c>
      <c r="L918" s="20" t="str">
        <f t="shared" si="116"/>
        <v>Market PotentialWA</v>
      </c>
    </row>
    <row r="919" spans="1:12" x14ac:dyDescent="0.25">
      <c r="A919" s="2" t="str">
        <f t="shared" si="112"/>
        <v>WAGeneral ServiceTime-of-Use Opt-OutAnnual O&amp;M Cost</v>
      </c>
      <c r="B919" t="s">
        <v>151</v>
      </c>
      <c r="C919" t="s">
        <v>232</v>
      </c>
      <c r="D919" t="s">
        <v>317</v>
      </c>
      <c r="E919" t="s">
        <v>27</v>
      </c>
      <c r="F919" t="s">
        <v>5</v>
      </c>
      <c r="G919" s="32">
        <f t="shared" ca="1" si="113"/>
        <v>0</v>
      </c>
      <c r="H919" s="33">
        <f t="shared" ca="1" si="114"/>
        <v>0</v>
      </c>
      <c r="I919" s="38"/>
      <c r="J919" s="39"/>
      <c r="K919" s="20" t="str">
        <f t="shared" si="115"/>
        <v>General ServiceAnnual O&amp;M Cost</v>
      </c>
      <c r="L919" s="20" t="str">
        <f t="shared" si="116"/>
        <v>Market PotentialWA</v>
      </c>
    </row>
    <row r="920" spans="1:12" x14ac:dyDescent="0.25">
      <c r="A920" s="2" t="str">
        <f t="shared" si="112"/>
        <v>WAGeneral ServiceTime-of-Use Opt-OutAnnual O&amp;M Cost per MW</v>
      </c>
      <c r="B920" t="s">
        <v>151</v>
      </c>
      <c r="C920" t="s">
        <v>232</v>
      </c>
      <c r="D920" t="s">
        <v>317</v>
      </c>
      <c r="E920" t="s">
        <v>88</v>
      </c>
      <c r="F920" t="s">
        <v>94</v>
      </c>
      <c r="G920" s="32">
        <f t="shared" ca="1" si="113"/>
        <v>0</v>
      </c>
      <c r="H920" s="33">
        <f t="shared" ca="1" si="114"/>
        <v>0</v>
      </c>
      <c r="I920" s="38"/>
      <c r="J920" s="39"/>
      <c r="K920" s="20" t="str">
        <f t="shared" si="115"/>
        <v>General ServiceAnnual O&amp;M Cost per MW</v>
      </c>
      <c r="L920" s="20" t="str">
        <f t="shared" si="116"/>
        <v>Market PotentialWA</v>
      </c>
    </row>
    <row r="921" spans="1:12" x14ac:dyDescent="0.25">
      <c r="A921" s="2" t="str">
        <f t="shared" si="112"/>
        <v>WAGeneral ServiceTime-of-Use Opt-OutAnnual Program Administration Cost</v>
      </c>
      <c r="B921" t="s">
        <v>151</v>
      </c>
      <c r="C921" t="s">
        <v>232</v>
      </c>
      <c r="D921" t="s">
        <v>317</v>
      </c>
      <c r="E921" t="s">
        <v>4</v>
      </c>
      <c r="F921" t="s">
        <v>28</v>
      </c>
      <c r="G921" s="32">
        <f t="shared" ca="1" si="113"/>
        <v>49440.949709505316</v>
      </c>
      <c r="H921" s="33" t="str">
        <f t="shared" ca="1" si="114"/>
        <v>2024 Avista Update</v>
      </c>
      <c r="I921" s="38"/>
      <c r="J921" s="39"/>
      <c r="K921" s="20" t="str">
        <f t="shared" si="115"/>
        <v>General ServiceAnnual Program Administration Cost</v>
      </c>
      <c r="L921" s="20" t="str">
        <f t="shared" si="116"/>
        <v>Market PotentialWA</v>
      </c>
    </row>
    <row r="922" spans="1:12" x14ac:dyDescent="0.25">
      <c r="A922" s="2" t="str">
        <f t="shared" si="112"/>
        <v>WAGeneral ServiceTime-of-Use Opt-OutCost of Equip + Install</v>
      </c>
      <c r="B922" t="s">
        <v>151</v>
      </c>
      <c r="C922" t="s">
        <v>232</v>
      </c>
      <c r="D922" t="s">
        <v>317</v>
      </c>
      <c r="E922" t="s">
        <v>29</v>
      </c>
      <c r="F922" t="s">
        <v>30</v>
      </c>
      <c r="G922" s="32">
        <f t="shared" ca="1" si="113"/>
        <v>0</v>
      </c>
      <c r="H922" s="33">
        <f t="shared" ca="1" si="114"/>
        <v>0</v>
      </c>
      <c r="I922" s="38"/>
      <c r="J922" s="39"/>
      <c r="K922" s="20" t="str">
        <f t="shared" si="115"/>
        <v>General ServiceCost of Equip + Install</v>
      </c>
      <c r="L922" s="20" t="str">
        <f t="shared" si="116"/>
        <v>Market PotentialWA</v>
      </c>
    </row>
    <row r="923" spans="1:12" x14ac:dyDescent="0.25">
      <c r="A923" s="2" t="str">
        <f t="shared" si="112"/>
        <v>WAGeneral ServiceTime-of-Use Opt-OutCost of Equip + Install (per kW basis)</v>
      </c>
      <c r="B923" t="s">
        <v>151</v>
      </c>
      <c r="C923" t="s">
        <v>232</v>
      </c>
      <c r="D923" t="s">
        <v>317</v>
      </c>
      <c r="E923" t="s">
        <v>90</v>
      </c>
      <c r="F923" t="s">
        <v>92</v>
      </c>
      <c r="G923" s="32">
        <f t="shared" ca="1" si="113"/>
        <v>0</v>
      </c>
      <c r="H923" s="33">
        <f t="shared" ca="1" si="114"/>
        <v>0</v>
      </c>
      <c r="I923" s="38"/>
      <c r="J923" s="39"/>
      <c r="K923" s="20" t="str">
        <f t="shared" si="115"/>
        <v>General ServiceCost of Equip + Install (per kW basis)</v>
      </c>
      <c r="L923" s="20" t="str">
        <f t="shared" si="116"/>
        <v>Market PotentialWA</v>
      </c>
    </row>
    <row r="924" spans="1:12" x14ac:dyDescent="0.25">
      <c r="A924" s="2" t="str">
        <f t="shared" si="112"/>
        <v>WAGeneral ServiceTime-of-Use Opt-OutDe-rate</v>
      </c>
      <c r="B924" t="s">
        <v>151</v>
      </c>
      <c r="C924" t="s">
        <v>232</v>
      </c>
      <c r="D924" t="s">
        <v>317</v>
      </c>
      <c r="E924" t="s">
        <v>31</v>
      </c>
      <c r="F924" t="s">
        <v>32</v>
      </c>
      <c r="G924" s="25">
        <f t="shared" ca="1" si="113"/>
        <v>1</v>
      </c>
      <c r="H924" s="33">
        <f t="shared" ca="1" si="114"/>
        <v>0</v>
      </c>
      <c r="I924" s="38"/>
      <c r="J924" s="39"/>
      <c r="K924" s="20" t="str">
        <f t="shared" si="115"/>
        <v>General ServiceDe-rate</v>
      </c>
      <c r="L924" s="20" t="str">
        <f t="shared" si="116"/>
        <v>Market PotentialWA</v>
      </c>
    </row>
    <row r="925" spans="1:12" x14ac:dyDescent="0.25">
      <c r="A925" s="2" t="str">
        <f t="shared" si="112"/>
        <v>WAGeneral ServiceTime-of-Use Opt-OutNet to Gross Ratio (free ridership)</v>
      </c>
      <c r="B925" t="s">
        <v>151</v>
      </c>
      <c r="C925" t="s">
        <v>232</v>
      </c>
      <c r="D925" t="s">
        <v>317</v>
      </c>
      <c r="E925" t="s">
        <v>33</v>
      </c>
      <c r="F925" t="s">
        <v>34</v>
      </c>
      <c r="G925" s="25">
        <f t="shared" ca="1" si="113"/>
        <v>1</v>
      </c>
      <c r="H925" s="33">
        <f t="shared" ca="1" si="114"/>
        <v>0</v>
      </c>
      <c r="I925" s="38"/>
      <c r="J925" s="39"/>
      <c r="K925" s="20" t="str">
        <f t="shared" si="115"/>
        <v>General ServiceNet to Gross Ratio (free ridership)</v>
      </c>
      <c r="L925" s="20" t="str">
        <f t="shared" si="116"/>
        <v>Market PotentialWA</v>
      </c>
    </row>
    <row r="926" spans="1:12" x14ac:dyDescent="0.25">
      <c r="A926" s="2" t="str">
        <f t="shared" si="112"/>
        <v>WAGeneral ServiceTime-of-Use Opt-OutPer Customer Annual Marketing/Recruitment Cost</v>
      </c>
      <c r="B926" t="s">
        <v>151</v>
      </c>
      <c r="C926" t="s">
        <v>232</v>
      </c>
      <c r="D926" t="s">
        <v>317</v>
      </c>
      <c r="E926" t="s">
        <v>35</v>
      </c>
      <c r="F926" t="s">
        <v>36</v>
      </c>
      <c r="G926" s="32">
        <f t="shared" ca="1" si="113"/>
        <v>60</v>
      </c>
      <c r="H926" s="33" t="str">
        <f t="shared" ca="1" si="114"/>
        <v>2024 Avista Update</v>
      </c>
      <c r="I926" s="38"/>
      <c r="J926" s="39"/>
      <c r="K926" s="20" t="str">
        <f t="shared" si="115"/>
        <v>General ServicePer Customer Annual Marketing/Recruitment Cost</v>
      </c>
      <c r="L926" s="20" t="str">
        <f t="shared" si="116"/>
        <v>Market PotentialWA</v>
      </c>
    </row>
    <row r="927" spans="1:12" x14ac:dyDescent="0.25">
      <c r="A927" s="2" t="str">
        <f t="shared" si="112"/>
        <v>WAGeneral ServiceTime-of-Use Opt-OutPer Participant Annual Incentive</v>
      </c>
      <c r="B927" t="s">
        <v>151</v>
      </c>
      <c r="C927" t="s">
        <v>232</v>
      </c>
      <c r="D927" t="s">
        <v>317</v>
      </c>
      <c r="E927" t="s">
        <v>39</v>
      </c>
      <c r="F927" t="s">
        <v>5</v>
      </c>
      <c r="G927" s="32">
        <f t="shared" ca="1" si="113"/>
        <v>0</v>
      </c>
      <c r="H927" s="33" t="str">
        <f t="shared" ca="1" si="114"/>
        <v>Incentive built into rate design</v>
      </c>
      <c r="I927" s="38"/>
      <c r="J927" s="39"/>
      <c r="K927" s="20" t="str">
        <f t="shared" si="115"/>
        <v>General ServicePer Participant Annual Incentive</v>
      </c>
      <c r="L927" s="20" t="str">
        <f t="shared" si="116"/>
        <v>Market PotentialWA</v>
      </c>
    </row>
    <row r="928" spans="1:12" x14ac:dyDescent="0.25">
      <c r="A928" s="2" t="str">
        <f t="shared" si="112"/>
        <v>WAGeneral ServiceTime-of-Use Opt-OutPer kW Annual Incentive</v>
      </c>
      <c r="B928" t="s">
        <v>151</v>
      </c>
      <c r="C928" t="s">
        <v>232</v>
      </c>
      <c r="D928" t="s">
        <v>317</v>
      </c>
      <c r="E928" t="s">
        <v>37</v>
      </c>
      <c r="F928" t="s">
        <v>93</v>
      </c>
      <c r="G928" s="32">
        <f t="shared" ca="1" si="113"/>
        <v>0</v>
      </c>
      <c r="H928" s="33">
        <f t="shared" ca="1" si="114"/>
        <v>0</v>
      </c>
      <c r="I928" s="38"/>
      <c r="J928" s="39"/>
      <c r="K928" s="20" t="str">
        <f t="shared" si="115"/>
        <v>General ServicePer kW Annual Incentive</v>
      </c>
      <c r="L928" s="20" t="str">
        <f t="shared" si="116"/>
        <v>Market PotentialWA</v>
      </c>
    </row>
    <row r="929" spans="1:12" x14ac:dyDescent="0.25">
      <c r="A929" s="2" t="str">
        <f t="shared" si="112"/>
        <v>WAGeneral ServiceTime-of-Use Opt-OutProgram Development Cost</v>
      </c>
      <c r="B929" t="s">
        <v>151</v>
      </c>
      <c r="C929" t="s">
        <v>232</v>
      </c>
      <c r="D929" t="s">
        <v>317</v>
      </c>
      <c r="E929" t="s">
        <v>40</v>
      </c>
      <c r="F929" t="s">
        <v>41</v>
      </c>
      <c r="G929" s="32">
        <f t="shared" ca="1" si="113"/>
        <v>296633.83290371578</v>
      </c>
      <c r="H929" s="33" t="str">
        <f t="shared" ca="1" si="114"/>
        <v>2024 Avista Update</v>
      </c>
      <c r="I929" s="38"/>
      <c r="J929" s="39"/>
      <c r="K929" s="20" t="str">
        <f t="shared" si="115"/>
        <v>General ServiceProgram Development Cost</v>
      </c>
      <c r="L929" s="20" t="str">
        <f t="shared" si="116"/>
        <v>Market PotentialWA</v>
      </c>
    </row>
    <row r="930" spans="1:12" x14ac:dyDescent="0.25">
      <c r="A930" s="2" t="str">
        <f t="shared" si="112"/>
        <v>WAGeneral ServiceTime-of-Use Opt-OutProgram Life</v>
      </c>
      <c r="B930" t="s">
        <v>151</v>
      </c>
      <c r="C930" t="s">
        <v>232</v>
      </c>
      <c r="D930" t="s">
        <v>317</v>
      </c>
      <c r="E930" t="s">
        <v>42</v>
      </c>
      <c r="F930" t="s">
        <v>43</v>
      </c>
      <c r="G930" s="397">
        <f t="shared" ca="1" si="113"/>
        <v>10</v>
      </c>
      <c r="H930" s="33">
        <f t="shared" ca="1" si="114"/>
        <v>0</v>
      </c>
      <c r="I930" s="38"/>
      <c r="J930" s="39"/>
      <c r="K930" s="20" t="str">
        <f t="shared" si="115"/>
        <v>General ServiceProgram Life</v>
      </c>
      <c r="L930" s="20" t="str">
        <f t="shared" si="116"/>
        <v>Market PotentialWA</v>
      </c>
    </row>
    <row r="931" spans="1:12" x14ac:dyDescent="0.25">
      <c r="A931" s="2" t="str">
        <f t="shared" si="112"/>
        <v>WAGeneral ServiceTime-of-Use Opt-OutProgram Start Year</v>
      </c>
      <c r="B931" t="s">
        <v>151</v>
      </c>
      <c r="C931" t="s">
        <v>232</v>
      </c>
      <c r="D931" t="s">
        <v>317</v>
      </c>
      <c r="E931" t="s">
        <v>44</v>
      </c>
      <c r="F931" t="s">
        <v>45</v>
      </c>
      <c r="G931" s="397">
        <f t="shared" ca="1" si="113"/>
        <v>2025</v>
      </c>
      <c r="H931" s="33">
        <f t="shared" ca="1" si="114"/>
        <v>0</v>
      </c>
      <c r="I931" s="38"/>
      <c r="J931" s="39"/>
      <c r="K931" s="20" t="str">
        <f t="shared" si="115"/>
        <v>General ServiceProgram Start Year</v>
      </c>
      <c r="L931" s="20" t="str">
        <f t="shared" si="116"/>
        <v>Market PotentialWA</v>
      </c>
    </row>
    <row r="932" spans="1:12" x14ac:dyDescent="0.25">
      <c r="A932" s="2" t="str">
        <f t="shared" si="112"/>
        <v>WALarge General ServiceTime-of-Use Opt-OutSummer DR Event Hours</v>
      </c>
      <c r="B932" t="s">
        <v>151</v>
      </c>
      <c r="C932" t="s">
        <v>233</v>
      </c>
      <c r="D932" t="s">
        <v>317</v>
      </c>
      <c r="E932" t="s">
        <v>24</v>
      </c>
      <c r="F932" t="s">
        <v>25</v>
      </c>
      <c r="G932" s="397" t="str">
        <f t="shared" ca="1" si="113"/>
        <v/>
      </c>
      <c r="H932" s="33" t="str">
        <f t="shared" ca="1" si="114"/>
        <v/>
      </c>
      <c r="I932" s="38"/>
      <c r="J932" s="39"/>
      <c r="K932" s="20" t="str">
        <f t="shared" si="115"/>
        <v>Large General ServiceSummer DR Event Hours</v>
      </c>
      <c r="L932" s="20" t="str">
        <f t="shared" si="116"/>
        <v>Market PotentialWA</v>
      </c>
    </row>
    <row r="933" spans="1:12" x14ac:dyDescent="0.25">
      <c r="A933" s="2" t="str">
        <f t="shared" si="112"/>
        <v>WALarge General ServiceTime-of-Use Opt-OutWinter DR Event Hours</v>
      </c>
      <c r="B933" t="s">
        <v>151</v>
      </c>
      <c r="C933" t="s">
        <v>233</v>
      </c>
      <c r="D933" t="s">
        <v>317</v>
      </c>
      <c r="E933" t="s">
        <v>26</v>
      </c>
      <c r="F933" t="s">
        <v>25</v>
      </c>
      <c r="G933" s="397" t="str">
        <f t="shared" ca="1" si="113"/>
        <v/>
      </c>
      <c r="H933" s="33" t="str">
        <f t="shared" ca="1" si="114"/>
        <v/>
      </c>
      <c r="I933" s="38"/>
      <c r="J933" s="39"/>
      <c r="K933" s="20" t="str">
        <f t="shared" si="115"/>
        <v>Large General ServiceWinter DR Event Hours</v>
      </c>
      <c r="L933" s="20" t="str">
        <f t="shared" si="116"/>
        <v>Market PotentialWA</v>
      </c>
    </row>
    <row r="934" spans="1:12" x14ac:dyDescent="0.25">
      <c r="A934" s="2" t="str">
        <f t="shared" si="112"/>
        <v>WALarge General ServiceTime-of-Use Opt-OutAnnual O&amp;M Cost</v>
      </c>
      <c r="B934" t="s">
        <v>151</v>
      </c>
      <c r="C934" t="s">
        <v>233</v>
      </c>
      <c r="D934" t="s">
        <v>317</v>
      </c>
      <c r="E934" t="s">
        <v>27</v>
      </c>
      <c r="F934" t="s">
        <v>5</v>
      </c>
      <c r="G934" s="32" t="str">
        <f t="shared" ca="1" si="113"/>
        <v/>
      </c>
      <c r="H934" s="33" t="str">
        <f t="shared" ca="1" si="114"/>
        <v/>
      </c>
      <c r="I934" s="38"/>
      <c r="J934" s="39"/>
      <c r="K934" s="20" t="str">
        <f t="shared" si="115"/>
        <v>Large General ServiceAnnual O&amp;M Cost</v>
      </c>
      <c r="L934" s="20" t="str">
        <f t="shared" si="116"/>
        <v>Market PotentialWA</v>
      </c>
    </row>
    <row r="935" spans="1:12" x14ac:dyDescent="0.25">
      <c r="A935" s="2" t="str">
        <f t="shared" si="112"/>
        <v>WALarge General ServiceTime-of-Use Opt-OutAnnual O&amp;M Cost per MW</v>
      </c>
      <c r="B935" t="s">
        <v>151</v>
      </c>
      <c r="C935" t="s">
        <v>233</v>
      </c>
      <c r="D935" t="s">
        <v>317</v>
      </c>
      <c r="E935" t="s">
        <v>88</v>
      </c>
      <c r="F935" t="s">
        <v>94</v>
      </c>
      <c r="G935" s="32" t="str">
        <f t="shared" ca="1" si="113"/>
        <v/>
      </c>
      <c r="H935" s="33" t="str">
        <f t="shared" ca="1" si="114"/>
        <v/>
      </c>
      <c r="I935" s="38"/>
      <c r="J935" s="39"/>
      <c r="K935" s="20" t="str">
        <f t="shared" si="115"/>
        <v>Large General ServiceAnnual O&amp;M Cost per MW</v>
      </c>
      <c r="L935" s="20" t="str">
        <f t="shared" si="116"/>
        <v>Market PotentialWA</v>
      </c>
    </row>
    <row r="936" spans="1:12" x14ac:dyDescent="0.25">
      <c r="A936" s="2" t="str">
        <f t="shared" si="112"/>
        <v>WALarge General ServiceTime-of-Use Opt-OutAnnual Program Administration Cost</v>
      </c>
      <c r="B936" t="s">
        <v>151</v>
      </c>
      <c r="C936" t="s">
        <v>233</v>
      </c>
      <c r="D936" t="s">
        <v>317</v>
      </c>
      <c r="E936" t="s">
        <v>4</v>
      </c>
      <c r="F936" t="s">
        <v>28</v>
      </c>
      <c r="G936" s="32" t="str">
        <f t="shared" ca="1" si="113"/>
        <v/>
      </c>
      <c r="H936" s="33" t="str">
        <f t="shared" ca="1" si="114"/>
        <v/>
      </c>
      <c r="I936" s="38"/>
      <c r="J936" s="39"/>
      <c r="K936" s="20" t="str">
        <f t="shared" si="115"/>
        <v>Large General ServiceAnnual Program Administration Cost</v>
      </c>
      <c r="L936" s="20" t="str">
        <f t="shared" si="116"/>
        <v>Market PotentialWA</v>
      </c>
    </row>
    <row r="937" spans="1:12" x14ac:dyDescent="0.25">
      <c r="A937" s="2" t="str">
        <f t="shared" si="112"/>
        <v>WALarge General ServiceTime-of-Use Opt-OutCost of Equip + Install</v>
      </c>
      <c r="B937" t="s">
        <v>151</v>
      </c>
      <c r="C937" t="s">
        <v>233</v>
      </c>
      <c r="D937" t="s">
        <v>317</v>
      </c>
      <c r="E937" t="s">
        <v>29</v>
      </c>
      <c r="F937" t="s">
        <v>30</v>
      </c>
      <c r="G937" s="32" t="str">
        <f t="shared" ca="1" si="113"/>
        <v/>
      </c>
      <c r="H937" s="33" t="str">
        <f t="shared" ca="1" si="114"/>
        <v/>
      </c>
      <c r="I937" s="38"/>
      <c r="J937" s="39"/>
      <c r="K937" s="20" t="str">
        <f t="shared" si="115"/>
        <v>Large General ServiceCost of Equip + Install</v>
      </c>
      <c r="L937" s="20" t="str">
        <f t="shared" si="116"/>
        <v>Market PotentialWA</v>
      </c>
    </row>
    <row r="938" spans="1:12" x14ac:dyDescent="0.25">
      <c r="A938" s="2" t="str">
        <f t="shared" si="112"/>
        <v>WALarge General ServiceTime-of-Use Opt-OutCost of Equip + Install (per kW basis)</v>
      </c>
      <c r="B938" t="s">
        <v>151</v>
      </c>
      <c r="C938" t="s">
        <v>233</v>
      </c>
      <c r="D938" t="s">
        <v>317</v>
      </c>
      <c r="E938" t="s">
        <v>90</v>
      </c>
      <c r="F938" t="s">
        <v>92</v>
      </c>
      <c r="G938" s="32" t="str">
        <f t="shared" ca="1" si="113"/>
        <v/>
      </c>
      <c r="H938" s="33" t="str">
        <f t="shared" ca="1" si="114"/>
        <v/>
      </c>
      <c r="I938" s="38"/>
      <c r="J938" s="39"/>
      <c r="K938" s="20" t="str">
        <f t="shared" si="115"/>
        <v>Large General ServiceCost of Equip + Install (per kW basis)</v>
      </c>
      <c r="L938" s="20" t="str">
        <f t="shared" si="116"/>
        <v>Market PotentialWA</v>
      </c>
    </row>
    <row r="939" spans="1:12" x14ac:dyDescent="0.25">
      <c r="A939" s="2" t="str">
        <f t="shared" si="112"/>
        <v>WALarge General ServiceTime-of-Use Opt-OutDe-rate</v>
      </c>
      <c r="B939" t="s">
        <v>151</v>
      </c>
      <c r="C939" t="s">
        <v>233</v>
      </c>
      <c r="D939" t="s">
        <v>317</v>
      </c>
      <c r="E939" t="s">
        <v>31</v>
      </c>
      <c r="F939" t="s">
        <v>32</v>
      </c>
      <c r="G939" s="25" t="str">
        <f t="shared" ca="1" si="113"/>
        <v/>
      </c>
      <c r="H939" s="33" t="str">
        <f t="shared" ca="1" si="114"/>
        <v/>
      </c>
      <c r="I939" s="38"/>
      <c r="J939" s="39"/>
      <c r="K939" s="20" t="str">
        <f t="shared" si="115"/>
        <v>Large General ServiceDe-rate</v>
      </c>
      <c r="L939" s="20" t="str">
        <f t="shared" si="116"/>
        <v>Market PotentialWA</v>
      </c>
    </row>
    <row r="940" spans="1:12" x14ac:dyDescent="0.25">
      <c r="A940" s="2" t="str">
        <f t="shared" si="112"/>
        <v>WALarge General ServiceTime-of-Use Opt-OutNet to Gross Ratio (free ridership)</v>
      </c>
      <c r="B940" t="s">
        <v>151</v>
      </c>
      <c r="C940" t="s">
        <v>233</v>
      </c>
      <c r="D940" t="s">
        <v>317</v>
      </c>
      <c r="E940" t="s">
        <v>33</v>
      </c>
      <c r="F940" t="s">
        <v>34</v>
      </c>
      <c r="G940" s="25" t="str">
        <f t="shared" ca="1" si="113"/>
        <v/>
      </c>
      <c r="H940" s="33" t="str">
        <f t="shared" ca="1" si="114"/>
        <v/>
      </c>
      <c r="I940" s="38"/>
      <c r="J940" s="39"/>
      <c r="K940" s="20" t="str">
        <f t="shared" si="115"/>
        <v>Large General ServiceNet to Gross Ratio (free ridership)</v>
      </c>
      <c r="L940" s="20" t="str">
        <f t="shared" si="116"/>
        <v>Market PotentialWA</v>
      </c>
    </row>
    <row r="941" spans="1:12" x14ac:dyDescent="0.25">
      <c r="A941" s="2" t="str">
        <f t="shared" si="112"/>
        <v>WALarge General ServiceTime-of-Use Opt-OutPer Customer Annual Marketing/Recruitment Cost</v>
      </c>
      <c r="B941" t="s">
        <v>151</v>
      </c>
      <c r="C941" t="s">
        <v>233</v>
      </c>
      <c r="D941" t="s">
        <v>317</v>
      </c>
      <c r="E941" t="s">
        <v>35</v>
      </c>
      <c r="F941" t="s">
        <v>36</v>
      </c>
      <c r="G941" s="32" t="str">
        <f t="shared" ca="1" si="113"/>
        <v/>
      </c>
      <c r="H941" s="33" t="str">
        <f t="shared" ca="1" si="114"/>
        <v/>
      </c>
      <c r="I941" s="38"/>
      <c r="J941" s="39"/>
      <c r="K941" s="20" t="str">
        <f t="shared" si="115"/>
        <v>Large General ServicePer Customer Annual Marketing/Recruitment Cost</v>
      </c>
      <c r="L941" s="20" t="str">
        <f t="shared" si="116"/>
        <v>Market PotentialWA</v>
      </c>
    </row>
    <row r="942" spans="1:12" x14ac:dyDescent="0.25">
      <c r="A942" s="2" t="str">
        <f t="shared" si="112"/>
        <v>WALarge General ServiceTime-of-Use Opt-OutPer Participant Annual Incentive</v>
      </c>
      <c r="B942" t="s">
        <v>151</v>
      </c>
      <c r="C942" t="s">
        <v>233</v>
      </c>
      <c r="D942" t="s">
        <v>317</v>
      </c>
      <c r="E942" t="s">
        <v>39</v>
      </c>
      <c r="F942" t="s">
        <v>5</v>
      </c>
      <c r="G942" s="32" t="str">
        <f t="shared" ca="1" si="113"/>
        <v/>
      </c>
      <c r="H942" s="33" t="str">
        <f t="shared" ca="1" si="114"/>
        <v/>
      </c>
      <c r="I942" s="38"/>
      <c r="J942" s="39"/>
      <c r="K942" s="20" t="str">
        <f t="shared" si="115"/>
        <v>Large General ServicePer Participant Annual Incentive</v>
      </c>
      <c r="L942" s="20" t="str">
        <f t="shared" si="116"/>
        <v>Market PotentialWA</v>
      </c>
    </row>
    <row r="943" spans="1:12" x14ac:dyDescent="0.25">
      <c r="A943" s="2" t="str">
        <f t="shared" si="112"/>
        <v>WALarge General ServiceTime-of-Use Opt-OutPer kW Annual Incentive</v>
      </c>
      <c r="B943" t="s">
        <v>151</v>
      </c>
      <c r="C943" t="s">
        <v>233</v>
      </c>
      <c r="D943" t="s">
        <v>317</v>
      </c>
      <c r="E943" t="s">
        <v>37</v>
      </c>
      <c r="F943" t="s">
        <v>93</v>
      </c>
      <c r="G943" s="32" t="str">
        <f t="shared" ca="1" si="113"/>
        <v/>
      </c>
      <c r="H943" s="33" t="str">
        <f t="shared" ca="1" si="114"/>
        <v/>
      </c>
      <c r="I943" s="38"/>
      <c r="J943" s="39"/>
      <c r="K943" s="20" t="str">
        <f t="shared" si="115"/>
        <v>Large General ServicePer kW Annual Incentive</v>
      </c>
      <c r="L943" s="20" t="str">
        <f t="shared" si="116"/>
        <v>Market PotentialWA</v>
      </c>
    </row>
    <row r="944" spans="1:12" x14ac:dyDescent="0.25">
      <c r="A944" s="2" t="str">
        <f t="shared" si="112"/>
        <v>WALarge General ServiceTime-of-Use Opt-OutProgram Development Cost</v>
      </c>
      <c r="B944" t="s">
        <v>151</v>
      </c>
      <c r="C944" t="s">
        <v>233</v>
      </c>
      <c r="D944" t="s">
        <v>317</v>
      </c>
      <c r="E944" t="s">
        <v>40</v>
      </c>
      <c r="F944" t="s">
        <v>41</v>
      </c>
      <c r="G944" s="32" t="str">
        <f t="shared" ca="1" si="113"/>
        <v/>
      </c>
      <c r="H944" s="33" t="str">
        <f t="shared" ca="1" si="114"/>
        <v/>
      </c>
      <c r="I944" s="38"/>
      <c r="J944" s="39"/>
      <c r="K944" s="20" t="str">
        <f t="shared" si="115"/>
        <v>Large General ServiceProgram Development Cost</v>
      </c>
      <c r="L944" s="20" t="str">
        <f t="shared" si="116"/>
        <v>Market PotentialWA</v>
      </c>
    </row>
    <row r="945" spans="1:12" x14ac:dyDescent="0.25">
      <c r="A945" s="2" t="str">
        <f t="shared" si="112"/>
        <v>WALarge General ServiceTime-of-Use Opt-OutProgram Life</v>
      </c>
      <c r="B945" t="s">
        <v>151</v>
      </c>
      <c r="C945" t="s">
        <v>233</v>
      </c>
      <c r="D945" t="s">
        <v>317</v>
      </c>
      <c r="E945" t="s">
        <v>42</v>
      </c>
      <c r="F945" t="s">
        <v>43</v>
      </c>
      <c r="G945" s="397" t="str">
        <f t="shared" ca="1" si="113"/>
        <v/>
      </c>
      <c r="H945" s="33" t="str">
        <f t="shared" ca="1" si="114"/>
        <v/>
      </c>
      <c r="I945" s="38"/>
      <c r="J945" s="39"/>
      <c r="K945" s="20" t="str">
        <f t="shared" si="115"/>
        <v>Large General ServiceProgram Life</v>
      </c>
      <c r="L945" s="20" t="str">
        <f t="shared" si="116"/>
        <v>Market PotentialWA</v>
      </c>
    </row>
    <row r="946" spans="1:12" x14ac:dyDescent="0.25">
      <c r="A946" s="2" t="str">
        <f t="shared" si="112"/>
        <v>WALarge General ServiceTime-of-Use Opt-OutProgram Start Year</v>
      </c>
      <c r="B946" t="s">
        <v>151</v>
      </c>
      <c r="C946" t="s">
        <v>233</v>
      </c>
      <c r="D946" t="s">
        <v>317</v>
      </c>
      <c r="E946" t="s">
        <v>44</v>
      </c>
      <c r="F946" t="s">
        <v>45</v>
      </c>
      <c r="G946" s="397" t="str">
        <f t="shared" ca="1" si="113"/>
        <v/>
      </c>
      <c r="H946" s="33" t="str">
        <f t="shared" ca="1" si="114"/>
        <v/>
      </c>
      <c r="I946" s="38"/>
      <c r="J946" s="39"/>
      <c r="K946" s="20" t="str">
        <f t="shared" si="115"/>
        <v>Large General ServiceProgram Start Year</v>
      </c>
      <c r="L946" s="20" t="str">
        <f t="shared" si="116"/>
        <v>Market PotentialWA</v>
      </c>
    </row>
    <row r="947" spans="1:12" x14ac:dyDescent="0.25">
      <c r="A947" s="2" t="str">
        <f t="shared" si="112"/>
        <v>WAExtra Large General ServiceTime-of-Use Opt-OutSummer DR Event Hours</v>
      </c>
      <c r="B947" t="s">
        <v>151</v>
      </c>
      <c r="C947" t="s">
        <v>234</v>
      </c>
      <c r="D947" t="s">
        <v>317</v>
      </c>
      <c r="E947" t="s">
        <v>24</v>
      </c>
      <c r="F947" t="s">
        <v>25</v>
      </c>
      <c r="G947" s="397" t="str">
        <f t="shared" ca="1" si="113"/>
        <v/>
      </c>
      <c r="H947" s="33" t="str">
        <f t="shared" ca="1" si="114"/>
        <v/>
      </c>
      <c r="I947" s="38"/>
      <c r="J947" s="39"/>
      <c r="K947" s="20" t="str">
        <f t="shared" si="115"/>
        <v>Extra Large General ServiceSummer DR Event Hours</v>
      </c>
      <c r="L947" s="20" t="str">
        <f t="shared" si="116"/>
        <v>Market PotentialWA</v>
      </c>
    </row>
    <row r="948" spans="1:12" x14ac:dyDescent="0.25">
      <c r="A948" s="2" t="str">
        <f t="shared" si="112"/>
        <v>WAExtra Large General ServiceTime-of-Use Opt-OutWinter DR Event Hours</v>
      </c>
      <c r="B948" t="s">
        <v>151</v>
      </c>
      <c r="C948" t="s">
        <v>234</v>
      </c>
      <c r="D948" t="s">
        <v>317</v>
      </c>
      <c r="E948" t="s">
        <v>26</v>
      </c>
      <c r="F948" t="s">
        <v>25</v>
      </c>
      <c r="G948" s="397" t="str">
        <f t="shared" ca="1" si="113"/>
        <v/>
      </c>
      <c r="H948" s="33" t="str">
        <f t="shared" ca="1" si="114"/>
        <v/>
      </c>
      <c r="I948" s="38"/>
      <c r="J948" s="39"/>
      <c r="K948" s="20" t="str">
        <f t="shared" si="115"/>
        <v>Extra Large General ServiceWinter DR Event Hours</v>
      </c>
      <c r="L948" s="20" t="str">
        <f t="shared" si="116"/>
        <v>Market PotentialWA</v>
      </c>
    </row>
    <row r="949" spans="1:12" x14ac:dyDescent="0.25">
      <c r="A949" s="2" t="str">
        <f t="shared" si="112"/>
        <v>WAExtra Large General ServiceTime-of-Use Opt-OutAnnual O&amp;M Cost</v>
      </c>
      <c r="B949" t="s">
        <v>151</v>
      </c>
      <c r="C949" t="s">
        <v>234</v>
      </c>
      <c r="D949" t="s">
        <v>317</v>
      </c>
      <c r="E949" t="s">
        <v>27</v>
      </c>
      <c r="F949" t="s">
        <v>5</v>
      </c>
      <c r="G949" s="32" t="str">
        <f t="shared" ca="1" si="113"/>
        <v/>
      </c>
      <c r="H949" s="33" t="str">
        <f t="shared" ca="1" si="114"/>
        <v/>
      </c>
      <c r="I949" s="38"/>
      <c r="J949" s="39"/>
      <c r="K949" s="20" t="str">
        <f t="shared" si="115"/>
        <v>Extra Large General ServiceAnnual O&amp;M Cost</v>
      </c>
      <c r="L949" s="20" t="str">
        <f t="shared" si="116"/>
        <v>Market PotentialWA</v>
      </c>
    </row>
    <row r="950" spans="1:12" x14ac:dyDescent="0.25">
      <c r="A950" s="2" t="str">
        <f t="shared" si="112"/>
        <v>WAExtra Large General ServiceTime-of-Use Opt-OutAnnual O&amp;M Cost per MW</v>
      </c>
      <c r="B950" t="s">
        <v>151</v>
      </c>
      <c r="C950" t="s">
        <v>234</v>
      </c>
      <c r="D950" t="s">
        <v>317</v>
      </c>
      <c r="E950" t="s">
        <v>88</v>
      </c>
      <c r="F950" t="s">
        <v>94</v>
      </c>
      <c r="G950" s="32" t="str">
        <f t="shared" ca="1" si="113"/>
        <v/>
      </c>
      <c r="H950" s="33" t="str">
        <f t="shared" ca="1" si="114"/>
        <v/>
      </c>
      <c r="I950" s="38"/>
      <c r="J950" s="39"/>
      <c r="K950" s="20" t="str">
        <f t="shared" si="115"/>
        <v>Extra Large General ServiceAnnual O&amp;M Cost per MW</v>
      </c>
      <c r="L950" s="20" t="str">
        <f t="shared" si="116"/>
        <v>Market PotentialWA</v>
      </c>
    </row>
    <row r="951" spans="1:12" x14ac:dyDescent="0.25">
      <c r="A951" s="2" t="str">
        <f t="shared" si="112"/>
        <v>WAExtra Large General ServiceTime-of-Use Opt-OutAnnual Program Administration Cost</v>
      </c>
      <c r="B951" t="s">
        <v>151</v>
      </c>
      <c r="C951" t="s">
        <v>234</v>
      </c>
      <c r="D951" t="s">
        <v>317</v>
      </c>
      <c r="E951" t="s">
        <v>4</v>
      </c>
      <c r="F951" t="s">
        <v>28</v>
      </c>
      <c r="G951" s="32" t="str">
        <f t="shared" ca="1" si="113"/>
        <v/>
      </c>
      <c r="H951" s="33" t="str">
        <f t="shared" ca="1" si="114"/>
        <v/>
      </c>
      <c r="I951" s="38"/>
      <c r="J951" s="39"/>
      <c r="K951" s="20" t="str">
        <f t="shared" si="115"/>
        <v>Extra Large General ServiceAnnual Program Administration Cost</v>
      </c>
      <c r="L951" s="20" t="str">
        <f t="shared" si="116"/>
        <v>Market PotentialWA</v>
      </c>
    </row>
    <row r="952" spans="1:12" x14ac:dyDescent="0.25">
      <c r="A952" s="2" t="str">
        <f t="shared" si="112"/>
        <v>WAExtra Large General ServiceTime-of-Use Opt-OutCost of Equip + Install</v>
      </c>
      <c r="B952" t="s">
        <v>151</v>
      </c>
      <c r="C952" t="s">
        <v>234</v>
      </c>
      <c r="D952" t="s">
        <v>317</v>
      </c>
      <c r="E952" t="s">
        <v>29</v>
      </c>
      <c r="F952" t="s">
        <v>30</v>
      </c>
      <c r="G952" s="32" t="str">
        <f t="shared" ca="1" si="113"/>
        <v/>
      </c>
      <c r="H952" s="33" t="str">
        <f t="shared" ca="1" si="114"/>
        <v/>
      </c>
      <c r="I952" s="38"/>
      <c r="J952" s="39"/>
      <c r="K952" s="20" t="str">
        <f t="shared" si="115"/>
        <v>Extra Large General ServiceCost of Equip + Install</v>
      </c>
      <c r="L952" s="20" t="str">
        <f t="shared" si="116"/>
        <v>Market PotentialWA</v>
      </c>
    </row>
    <row r="953" spans="1:12" x14ac:dyDescent="0.25">
      <c r="A953" s="2" t="str">
        <f t="shared" si="112"/>
        <v>WAExtra Large General ServiceTime-of-Use Opt-OutCost of Equip + Install (per kW basis)</v>
      </c>
      <c r="B953" t="s">
        <v>151</v>
      </c>
      <c r="C953" t="s">
        <v>234</v>
      </c>
      <c r="D953" t="s">
        <v>317</v>
      </c>
      <c r="E953" t="s">
        <v>90</v>
      </c>
      <c r="F953" t="s">
        <v>92</v>
      </c>
      <c r="G953" s="32" t="str">
        <f t="shared" ca="1" si="113"/>
        <v/>
      </c>
      <c r="H953" s="33" t="str">
        <f t="shared" ca="1" si="114"/>
        <v/>
      </c>
      <c r="I953" s="38"/>
      <c r="J953" s="39"/>
      <c r="K953" s="20" t="str">
        <f t="shared" si="115"/>
        <v>Extra Large General ServiceCost of Equip + Install (per kW basis)</v>
      </c>
      <c r="L953" s="20" t="str">
        <f t="shared" si="116"/>
        <v>Market PotentialWA</v>
      </c>
    </row>
    <row r="954" spans="1:12" x14ac:dyDescent="0.25">
      <c r="A954" s="2" t="str">
        <f t="shared" si="112"/>
        <v>WAExtra Large General ServiceTime-of-Use Opt-OutDe-rate</v>
      </c>
      <c r="B954" t="s">
        <v>151</v>
      </c>
      <c r="C954" t="s">
        <v>234</v>
      </c>
      <c r="D954" t="s">
        <v>317</v>
      </c>
      <c r="E954" t="s">
        <v>31</v>
      </c>
      <c r="F954" t="s">
        <v>32</v>
      </c>
      <c r="G954" s="25" t="str">
        <f t="shared" ca="1" si="113"/>
        <v/>
      </c>
      <c r="H954" s="33" t="str">
        <f t="shared" ca="1" si="114"/>
        <v/>
      </c>
      <c r="I954" s="38"/>
      <c r="J954" s="39"/>
      <c r="K954" s="20" t="str">
        <f t="shared" si="115"/>
        <v>Extra Large General ServiceDe-rate</v>
      </c>
      <c r="L954" s="20" t="str">
        <f t="shared" si="116"/>
        <v>Market PotentialWA</v>
      </c>
    </row>
    <row r="955" spans="1:12" x14ac:dyDescent="0.25">
      <c r="A955" s="2" t="str">
        <f t="shared" si="112"/>
        <v>WAExtra Large General ServiceTime-of-Use Opt-OutNet to Gross Ratio (free ridership)</v>
      </c>
      <c r="B955" t="s">
        <v>151</v>
      </c>
      <c r="C955" t="s">
        <v>234</v>
      </c>
      <c r="D955" t="s">
        <v>317</v>
      </c>
      <c r="E955" t="s">
        <v>33</v>
      </c>
      <c r="F955" t="s">
        <v>34</v>
      </c>
      <c r="G955" s="25" t="str">
        <f t="shared" ca="1" si="113"/>
        <v/>
      </c>
      <c r="H955" s="33" t="str">
        <f t="shared" ca="1" si="114"/>
        <v/>
      </c>
      <c r="I955" s="38"/>
      <c r="J955" s="39"/>
      <c r="K955" s="20" t="str">
        <f t="shared" si="115"/>
        <v>Extra Large General ServiceNet to Gross Ratio (free ridership)</v>
      </c>
      <c r="L955" s="20" t="str">
        <f t="shared" si="116"/>
        <v>Market PotentialWA</v>
      </c>
    </row>
    <row r="956" spans="1:12" x14ac:dyDescent="0.25">
      <c r="A956" s="2" t="str">
        <f t="shared" si="112"/>
        <v>WAExtra Large General ServiceTime-of-Use Opt-OutPer Customer Annual Marketing/Recruitment Cost</v>
      </c>
      <c r="B956" t="s">
        <v>151</v>
      </c>
      <c r="C956" t="s">
        <v>234</v>
      </c>
      <c r="D956" t="s">
        <v>317</v>
      </c>
      <c r="E956" t="s">
        <v>35</v>
      </c>
      <c r="F956" t="s">
        <v>36</v>
      </c>
      <c r="G956" s="32" t="str">
        <f t="shared" ca="1" si="113"/>
        <v/>
      </c>
      <c r="H956" s="33" t="str">
        <f t="shared" ca="1" si="114"/>
        <v/>
      </c>
      <c r="I956" s="38"/>
      <c r="J956" s="39"/>
      <c r="K956" s="20" t="str">
        <f t="shared" si="115"/>
        <v>Extra Large General ServicePer Customer Annual Marketing/Recruitment Cost</v>
      </c>
      <c r="L956" s="20" t="str">
        <f t="shared" si="116"/>
        <v>Market PotentialWA</v>
      </c>
    </row>
    <row r="957" spans="1:12" x14ac:dyDescent="0.25">
      <c r="A957" s="2" t="str">
        <f t="shared" si="112"/>
        <v>WAExtra Large General ServiceTime-of-Use Opt-OutPer Participant Annual Incentive</v>
      </c>
      <c r="B957" t="s">
        <v>151</v>
      </c>
      <c r="C957" t="s">
        <v>234</v>
      </c>
      <c r="D957" t="s">
        <v>317</v>
      </c>
      <c r="E957" t="s">
        <v>39</v>
      </c>
      <c r="F957" t="s">
        <v>5</v>
      </c>
      <c r="G957" s="32" t="str">
        <f t="shared" ca="1" si="113"/>
        <v/>
      </c>
      <c r="H957" s="33" t="str">
        <f t="shared" ca="1" si="114"/>
        <v/>
      </c>
      <c r="I957" s="38"/>
      <c r="J957" s="39"/>
      <c r="K957" s="20" t="str">
        <f t="shared" si="115"/>
        <v>Extra Large General ServicePer Participant Annual Incentive</v>
      </c>
      <c r="L957" s="20" t="str">
        <f t="shared" si="116"/>
        <v>Market PotentialWA</v>
      </c>
    </row>
    <row r="958" spans="1:12" x14ac:dyDescent="0.25">
      <c r="A958" s="2" t="str">
        <f t="shared" si="112"/>
        <v>WAExtra Large General ServiceTime-of-Use Opt-OutPer kW Annual Incentive</v>
      </c>
      <c r="B958" t="s">
        <v>151</v>
      </c>
      <c r="C958" t="s">
        <v>234</v>
      </c>
      <c r="D958" t="s">
        <v>317</v>
      </c>
      <c r="E958" t="s">
        <v>37</v>
      </c>
      <c r="F958" t="s">
        <v>93</v>
      </c>
      <c r="G958" s="32" t="str">
        <f t="shared" ca="1" si="113"/>
        <v/>
      </c>
      <c r="H958" s="33" t="str">
        <f t="shared" ca="1" si="114"/>
        <v/>
      </c>
      <c r="I958" s="38"/>
      <c r="J958" s="39"/>
      <c r="K958" s="20" t="str">
        <f t="shared" si="115"/>
        <v>Extra Large General ServicePer kW Annual Incentive</v>
      </c>
      <c r="L958" s="20" t="str">
        <f t="shared" si="116"/>
        <v>Market PotentialWA</v>
      </c>
    </row>
    <row r="959" spans="1:12" x14ac:dyDescent="0.25">
      <c r="A959" s="2" t="str">
        <f t="shared" si="112"/>
        <v>WAExtra Large General ServiceTime-of-Use Opt-OutProgram Development Cost</v>
      </c>
      <c r="B959" t="s">
        <v>151</v>
      </c>
      <c r="C959" t="s">
        <v>234</v>
      </c>
      <c r="D959" t="s">
        <v>317</v>
      </c>
      <c r="E959" t="s">
        <v>40</v>
      </c>
      <c r="F959" t="s">
        <v>41</v>
      </c>
      <c r="G959" s="32" t="str">
        <f t="shared" ca="1" si="113"/>
        <v/>
      </c>
      <c r="H959" s="33" t="str">
        <f t="shared" ca="1" si="114"/>
        <v/>
      </c>
      <c r="I959" s="38"/>
      <c r="J959" s="39"/>
      <c r="K959" s="20" t="str">
        <f t="shared" si="115"/>
        <v>Extra Large General ServiceProgram Development Cost</v>
      </c>
      <c r="L959" s="20" t="str">
        <f t="shared" si="116"/>
        <v>Market PotentialWA</v>
      </c>
    </row>
    <row r="960" spans="1:12" x14ac:dyDescent="0.25">
      <c r="A960" s="2" t="str">
        <f t="shared" si="112"/>
        <v>WAExtra Large General ServiceTime-of-Use Opt-OutProgram Life</v>
      </c>
      <c r="B960" t="s">
        <v>151</v>
      </c>
      <c r="C960" t="s">
        <v>234</v>
      </c>
      <c r="D960" t="s">
        <v>317</v>
      </c>
      <c r="E960" t="s">
        <v>42</v>
      </c>
      <c r="F960" t="s">
        <v>43</v>
      </c>
      <c r="G960" s="397" t="str">
        <f t="shared" ca="1" si="113"/>
        <v/>
      </c>
      <c r="H960" s="33" t="str">
        <f t="shared" ca="1" si="114"/>
        <v/>
      </c>
      <c r="I960" s="38"/>
      <c r="J960" s="39"/>
      <c r="K960" s="20" t="str">
        <f t="shared" si="115"/>
        <v>Extra Large General ServiceProgram Life</v>
      </c>
      <c r="L960" s="20" t="str">
        <f t="shared" si="116"/>
        <v>Market PotentialWA</v>
      </c>
    </row>
    <row r="961" spans="1:12" x14ac:dyDescent="0.25">
      <c r="A961" s="2" t="str">
        <f t="shared" si="112"/>
        <v>WAExtra Large General ServiceTime-of-Use Opt-OutProgram Start Year</v>
      </c>
      <c r="B961" t="s">
        <v>151</v>
      </c>
      <c r="C961" t="s">
        <v>234</v>
      </c>
      <c r="D961" t="s">
        <v>317</v>
      </c>
      <c r="E961" t="s">
        <v>44</v>
      </c>
      <c r="F961" t="s">
        <v>45</v>
      </c>
      <c r="G961" s="397" t="str">
        <f t="shared" ca="1" si="113"/>
        <v/>
      </c>
      <c r="H961" s="33" t="str">
        <f t="shared" ca="1" si="114"/>
        <v/>
      </c>
      <c r="I961" s="38"/>
      <c r="J961" s="39"/>
      <c r="K961" s="20" t="str">
        <f t="shared" si="115"/>
        <v>Extra Large General ServiceProgram Start Year</v>
      </c>
      <c r="L961" s="20" t="str">
        <f t="shared" si="116"/>
        <v>Market PotentialWA</v>
      </c>
    </row>
    <row r="962" spans="1:12" x14ac:dyDescent="0.25">
      <c r="A962" s="2" t="str">
        <f t="shared" si="112"/>
        <v>WAGS-EVElectric Vehicle TOU Opt-inSummer DR Event Hours</v>
      </c>
      <c r="B962" t="s">
        <v>151</v>
      </c>
      <c r="C962" t="s">
        <v>602</v>
      </c>
      <c r="D962" t="s">
        <v>427</v>
      </c>
      <c r="E962" t="s">
        <v>24</v>
      </c>
      <c r="F962" t="s">
        <v>25</v>
      </c>
      <c r="G962" s="397">
        <f t="shared" ca="1" si="113"/>
        <v>528</v>
      </c>
      <c r="H962" s="33" t="str">
        <f t="shared" ca="1" si="114"/>
        <v>Six hours on-peak period each summer weekday</v>
      </c>
      <c r="I962" s="38"/>
      <c r="J962" s="39"/>
      <c r="K962" s="20" t="str">
        <f t="shared" si="115"/>
        <v>GS-EVSummer DR Event Hours</v>
      </c>
      <c r="L962" s="20" t="str">
        <f t="shared" si="116"/>
        <v>Market PotentialWA</v>
      </c>
    </row>
    <row r="963" spans="1:12" x14ac:dyDescent="0.25">
      <c r="A963" s="2" t="str">
        <f t="shared" ref="A963:A1026" si="117">B963&amp;C963&amp;D963&amp;E963</f>
        <v>WAGS-EVElectric Vehicle TOU Opt-inWinter DR Event Hours</v>
      </c>
      <c r="B963" t="s">
        <v>151</v>
      </c>
      <c r="C963" t="s">
        <v>602</v>
      </c>
      <c r="D963" t="s">
        <v>427</v>
      </c>
      <c r="E963" t="s">
        <v>26</v>
      </c>
      <c r="F963" t="s">
        <v>25</v>
      </c>
      <c r="G963" s="397">
        <f t="shared" ca="1" si="113"/>
        <v>528</v>
      </c>
      <c r="H963" s="33" t="str">
        <f t="shared" ca="1" si="114"/>
        <v>Six hours on-peak period each winter weekday too, except for Utah</v>
      </c>
      <c r="I963" s="38"/>
      <c r="J963" s="39"/>
      <c r="K963" s="20" t="str">
        <f t="shared" si="115"/>
        <v>GS-EVWinter DR Event Hours</v>
      </c>
      <c r="L963" s="20" t="str">
        <f t="shared" si="116"/>
        <v>Market PotentialWA</v>
      </c>
    </row>
    <row r="964" spans="1:12" x14ac:dyDescent="0.25">
      <c r="A964" s="2" t="str">
        <f t="shared" si="117"/>
        <v>WAGS-EVElectric Vehicle TOU Opt-inAnnual O&amp;M Cost</v>
      </c>
      <c r="B964" t="s">
        <v>151</v>
      </c>
      <c r="C964" t="s">
        <v>602</v>
      </c>
      <c r="D964" t="s">
        <v>427</v>
      </c>
      <c r="E964" t="s">
        <v>27</v>
      </c>
      <c r="F964" t="s">
        <v>5</v>
      </c>
      <c r="G964" s="32">
        <f t="shared" ca="1" si="113"/>
        <v>0</v>
      </c>
      <c r="H964" s="33">
        <f t="shared" ca="1" si="114"/>
        <v>0</v>
      </c>
      <c r="I964" s="38"/>
      <c r="J964" s="39"/>
      <c r="K964" s="20" t="str">
        <f t="shared" si="115"/>
        <v>GS-EVAnnual O&amp;M Cost</v>
      </c>
      <c r="L964" s="20" t="str">
        <f t="shared" si="116"/>
        <v>Market PotentialWA</v>
      </c>
    </row>
    <row r="965" spans="1:12" x14ac:dyDescent="0.25">
      <c r="A965" s="2" t="str">
        <f t="shared" si="117"/>
        <v>WAGS-EVElectric Vehicle TOU Opt-inAnnual O&amp;M Cost per MW</v>
      </c>
      <c r="B965" t="s">
        <v>151</v>
      </c>
      <c r="C965" t="s">
        <v>602</v>
      </c>
      <c r="D965" t="s">
        <v>427</v>
      </c>
      <c r="E965" t="s">
        <v>88</v>
      </c>
      <c r="F965" t="s">
        <v>94</v>
      </c>
      <c r="G965" s="32">
        <f t="shared" ca="1" si="113"/>
        <v>0</v>
      </c>
      <c r="H965" s="33">
        <f t="shared" ca="1" si="114"/>
        <v>0</v>
      </c>
      <c r="I965" s="38"/>
      <c r="J965" s="39"/>
      <c r="K965" s="20" t="str">
        <f t="shared" si="115"/>
        <v>GS-EVAnnual O&amp;M Cost per MW</v>
      </c>
      <c r="L965" s="20" t="str">
        <f t="shared" si="116"/>
        <v>Market PotentialWA</v>
      </c>
    </row>
    <row r="966" spans="1:12" x14ac:dyDescent="0.25">
      <c r="A966" s="2" t="str">
        <f t="shared" si="117"/>
        <v>WAGS-EVElectric Vehicle TOU Opt-inAnnual Program Administration Cost</v>
      </c>
      <c r="B966" t="s">
        <v>151</v>
      </c>
      <c r="C966" t="s">
        <v>602</v>
      </c>
      <c r="D966" t="s">
        <v>427</v>
      </c>
      <c r="E966" t="s">
        <v>4</v>
      </c>
      <c r="F966" t="s">
        <v>28</v>
      </c>
      <c r="G966" s="32">
        <f t="shared" ca="1" si="113"/>
        <v>32916.248011093099</v>
      </c>
      <c r="H966" s="33">
        <f t="shared" ca="1" si="114"/>
        <v>0</v>
      </c>
      <c r="I966" s="38"/>
      <c r="J966" s="39"/>
      <c r="K966" s="20" t="str">
        <f t="shared" si="115"/>
        <v>GS-EVAnnual Program Administration Cost</v>
      </c>
      <c r="L966" s="20" t="str">
        <f t="shared" si="116"/>
        <v>Market PotentialWA</v>
      </c>
    </row>
    <row r="967" spans="1:12" x14ac:dyDescent="0.25">
      <c r="A967" s="2" t="str">
        <f t="shared" si="117"/>
        <v>WAGS-EVElectric Vehicle TOU Opt-inCost of Equip + Install</v>
      </c>
      <c r="B967" t="s">
        <v>151</v>
      </c>
      <c r="C967" t="s">
        <v>602</v>
      </c>
      <c r="D967" t="s">
        <v>427</v>
      </c>
      <c r="E967" t="s">
        <v>29</v>
      </c>
      <c r="F967" t="s">
        <v>30</v>
      </c>
      <c r="G967" s="32">
        <f t="shared" ca="1" si="113"/>
        <v>0</v>
      </c>
      <c r="H967" s="33">
        <f t="shared" ca="1" si="114"/>
        <v>0</v>
      </c>
      <c r="I967" s="38"/>
      <c r="J967" s="39"/>
      <c r="K967" s="20" t="str">
        <f t="shared" si="115"/>
        <v>GS-EVCost of Equip + Install</v>
      </c>
      <c r="L967" s="20" t="str">
        <f t="shared" si="116"/>
        <v>Market PotentialWA</v>
      </c>
    </row>
    <row r="968" spans="1:12" x14ac:dyDescent="0.25">
      <c r="A968" s="2" t="str">
        <f t="shared" si="117"/>
        <v>WAGS-EVElectric Vehicle TOU Opt-inCost of Equip + Install (per kW basis)</v>
      </c>
      <c r="B968" t="s">
        <v>151</v>
      </c>
      <c r="C968" t="s">
        <v>602</v>
      </c>
      <c r="D968" t="s">
        <v>427</v>
      </c>
      <c r="E968" t="s">
        <v>90</v>
      </c>
      <c r="F968" t="s">
        <v>92</v>
      </c>
      <c r="G968" s="32">
        <f t="shared" ca="1" si="113"/>
        <v>0</v>
      </c>
      <c r="H968" s="33">
        <f t="shared" ca="1" si="114"/>
        <v>0</v>
      </c>
      <c r="I968" s="38"/>
      <c r="J968" s="39"/>
      <c r="K968" s="20" t="str">
        <f t="shared" si="115"/>
        <v>GS-EVCost of Equip + Install (per kW basis)</v>
      </c>
      <c r="L968" s="20" t="str">
        <f t="shared" si="116"/>
        <v>Market PotentialWA</v>
      </c>
    </row>
    <row r="969" spans="1:12" x14ac:dyDescent="0.25">
      <c r="A969" s="2" t="str">
        <f t="shared" si="117"/>
        <v>WAGS-EVElectric Vehicle TOU Opt-inDe-rate</v>
      </c>
      <c r="B969" t="s">
        <v>151</v>
      </c>
      <c r="C969" t="s">
        <v>602</v>
      </c>
      <c r="D969" t="s">
        <v>427</v>
      </c>
      <c r="E969" t="s">
        <v>31</v>
      </c>
      <c r="F969" t="s">
        <v>32</v>
      </c>
      <c r="G969" s="25">
        <f t="shared" ca="1" si="113"/>
        <v>1</v>
      </c>
      <c r="H969" s="33">
        <f t="shared" ca="1" si="114"/>
        <v>0</v>
      </c>
      <c r="I969" s="38"/>
      <c r="J969" s="39"/>
      <c r="K969" s="20" t="str">
        <f t="shared" si="115"/>
        <v>GS-EVDe-rate</v>
      </c>
      <c r="L969" s="20" t="str">
        <f t="shared" si="116"/>
        <v>Market PotentialWA</v>
      </c>
    </row>
    <row r="970" spans="1:12" x14ac:dyDescent="0.25">
      <c r="A970" s="2" t="str">
        <f t="shared" si="117"/>
        <v>WAGS-EVElectric Vehicle TOU Opt-inNet to Gross Ratio (free ridership)</v>
      </c>
      <c r="B970" t="s">
        <v>151</v>
      </c>
      <c r="C970" t="s">
        <v>602</v>
      </c>
      <c r="D970" t="s">
        <v>427</v>
      </c>
      <c r="E970" t="s">
        <v>33</v>
      </c>
      <c r="F970" t="s">
        <v>34</v>
      </c>
      <c r="G970" s="25">
        <f t="shared" ca="1" si="113"/>
        <v>1</v>
      </c>
      <c r="H970" s="33">
        <f t="shared" ca="1" si="114"/>
        <v>0</v>
      </c>
      <c r="I970" s="38"/>
      <c r="J970" s="39"/>
      <c r="K970" s="20" t="str">
        <f t="shared" si="115"/>
        <v>GS-EVNet to Gross Ratio (free ridership)</v>
      </c>
      <c r="L970" s="20" t="str">
        <f t="shared" si="116"/>
        <v>Market PotentialWA</v>
      </c>
    </row>
    <row r="971" spans="1:12" x14ac:dyDescent="0.25">
      <c r="A971" s="2" t="str">
        <f t="shared" si="117"/>
        <v>WAGS-EVElectric Vehicle TOU Opt-inPer Customer Annual Marketing/Recruitment Cost</v>
      </c>
      <c r="B971" t="s">
        <v>151</v>
      </c>
      <c r="C971" t="s">
        <v>602</v>
      </c>
      <c r="D971" t="s">
        <v>427</v>
      </c>
      <c r="E971" t="s">
        <v>35</v>
      </c>
      <c r="F971" t="s">
        <v>36</v>
      </c>
      <c r="G971" s="32">
        <f t="shared" ca="1" si="113"/>
        <v>50</v>
      </c>
      <c r="H971" s="33" t="str">
        <f t="shared" ca="1" si="114"/>
        <v>2024 Avista Update</v>
      </c>
      <c r="I971" s="38"/>
      <c r="J971" s="39"/>
      <c r="K971" s="20" t="str">
        <f t="shared" si="115"/>
        <v>GS-EVPer Customer Annual Marketing/Recruitment Cost</v>
      </c>
      <c r="L971" s="20" t="str">
        <f t="shared" si="116"/>
        <v>Market PotentialWA</v>
      </c>
    </row>
    <row r="972" spans="1:12" x14ac:dyDescent="0.25">
      <c r="A972" s="2" t="str">
        <f t="shared" si="117"/>
        <v>WAGS-EVElectric Vehicle TOU Opt-inPer Participant Annual Incentive</v>
      </c>
      <c r="B972" t="s">
        <v>151</v>
      </c>
      <c r="C972" t="s">
        <v>602</v>
      </c>
      <c r="D972" t="s">
        <v>427</v>
      </c>
      <c r="E972" t="s">
        <v>39</v>
      </c>
      <c r="F972" t="s">
        <v>5</v>
      </c>
      <c r="G972" s="32">
        <f t="shared" ca="1" si="113"/>
        <v>0</v>
      </c>
      <c r="H972" s="33" t="str">
        <f t="shared" ca="1" si="114"/>
        <v>Incentive built into rate design</v>
      </c>
      <c r="I972" s="38"/>
      <c r="J972" s="39"/>
      <c r="K972" s="20" t="str">
        <f t="shared" si="115"/>
        <v>GS-EVPer Participant Annual Incentive</v>
      </c>
      <c r="L972" s="20" t="str">
        <f t="shared" si="116"/>
        <v>Market PotentialWA</v>
      </c>
    </row>
    <row r="973" spans="1:12" x14ac:dyDescent="0.25">
      <c r="A973" s="2" t="str">
        <f t="shared" si="117"/>
        <v>WAGS-EVElectric Vehicle TOU Opt-inPer kW Annual Incentive</v>
      </c>
      <c r="B973" t="s">
        <v>151</v>
      </c>
      <c r="C973" t="s">
        <v>602</v>
      </c>
      <c r="D973" t="s">
        <v>427</v>
      </c>
      <c r="E973" t="s">
        <v>37</v>
      </c>
      <c r="F973" t="s">
        <v>93</v>
      </c>
      <c r="G973" s="32">
        <f t="shared" ref="G973:G1069" ca="1" si="118">IFERROR(INDEX(INDIRECT("'"&amp;D973&amp;"'!A1:T300"),MATCH(K973,INDIRECT("'"&amp;D973&amp;"'!A1:A300"),0),MATCH(L973,INDIRECT("'"&amp;D973&amp;"'!A1:T1"),0)),"")</f>
        <v>0</v>
      </c>
      <c r="H973" s="33">
        <f t="shared" ref="H973:H1069" ca="1" si="119">IFERROR(INDEX(INDIRECT("'"&amp;D973&amp;"'!A1:T300"),MATCH(K973,INDIRECT("'"&amp;D973&amp;"'!A1:A300"),0),10),"")</f>
        <v>0</v>
      </c>
      <c r="I973" s="38"/>
      <c r="J973" s="39"/>
      <c r="K973" s="20" t="str">
        <f t="shared" ref="K973:K1069" si="120">C973&amp;E973</f>
        <v>GS-EVPer kW Annual Incentive</v>
      </c>
      <c r="L973" s="20" t="str">
        <f t="shared" ref="L973:L1069" si="121">$G$1&amp;B973</f>
        <v>Market PotentialWA</v>
      </c>
    </row>
    <row r="974" spans="1:12" x14ac:dyDescent="0.25">
      <c r="A974" s="2" t="str">
        <f t="shared" si="117"/>
        <v>WAGS-EVElectric Vehicle TOU Opt-inProgram Development Cost</v>
      </c>
      <c r="B974" t="s">
        <v>151</v>
      </c>
      <c r="C974" t="s">
        <v>602</v>
      </c>
      <c r="D974" t="s">
        <v>427</v>
      </c>
      <c r="E974" t="s">
        <v>40</v>
      </c>
      <c r="F974" t="s">
        <v>41</v>
      </c>
      <c r="G974" s="32">
        <f t="shared" ca="1" si="118"/>
        <v>0</v>
      </c>
      <c r="H974" s="33">
        <f t="shared" ca="1" si="119"/>
        <v>0</v>
      </c>
      <c r="I974" s="38"/>
      <c r="J974" s="39"/>
      <c r="K974" s="20" t="str">
        <f t="shared" si="120"/>
        <v>GS-EVProgram Development Cost</v>
      </c>
      <c r="L974" s="20" t="str">
        <f t="shared" si="121"/>
        <v>Market PotentialWA</v>
      </c>
    </row>
    <row r="975" spans="1:12" x14ac:dyDescent="0.25">
      <c r="A975" s="2" t="str">
        <f t="shared" si="117"/>
        <v>WAGS-EVElectric Vehicle TOU Opt-inProgram Life</v>
      </c>
      <c r="B975" t="s">
        <v>151</v>
      </c>
      <c r="C975" t="s">
        <v>602</v>
      </c>
      <c r="D975" t="s">
        <v>427</v>
      </c>
      <c r="E975" t="s">
        <v>42</v>
      </c>
      <c r="F975" t="s">
        <v>43</v>
      </c>
      <c r="G975" s="397">
        <f t="shared" ca="1" si="118"/>
        <v>10</v>
      </c>
      <c r="H975" s="33">
        <f t="shared" ca="1" si="119"/>
        <v>0</v>
      </c>
      <c r="I975" s="38"/>
      <c r="J975" s="39"/>
      <c r="K975" s="20" t="str">
        <f t="shared" si="120"/>
        <v>GS-EVProgram Life</v>
      </c>
      <c r="L975" s="20" t="str">
        <f t="shared" si="121"/>
        <v>Market PotentialWA</v>
      </c>
    </row>
    <row r="976" spans="1:12" x14ac:dyDescent="0.25">
      <c r="A976" s="2" t="str">
        <f t="shared" si="117"/>
        <v>WAGS-EVElectric Vehicle TOU Opt-inProgram Start Year</v>
      </c>
      <c r="B976" t="s">
        <v>151</v>
      </c>
      <c r="C976" t="s">
        <v>602</v>
      </c>
      <c r="D976" t="s">
        <v>427</v>
      </c>
      <c r="E976" t="s">
        <v>44</v>
      </c>
      <c r="F976" t="s">
        <v>45</v>
      </c>
      <c r="G976" s="397">
        <f t="shared" ca="1" si="118"/>
        <v>2025</v>
      </c>
      <c r="H976" s="33" t="str">
        <f t="shared" ca="1" si="119"/>
        <v>2024 Avista Update</v>
      </c>
      <c r="I976" s="38"/>
      <c r="J976" s="39"/>
      <c r="K976" s="20" t="str">
        <f t="shared" si="120"/>
        <v>GS-EVProgram Start Year</v>
      </c>
      <c r="L976" s="20" t="str">
        <f t="shared" si="121"/>
        <v>Market PotentialWA</v>
      </c>
    </row>
    <row r="977" spans="1:12" x14ac:dyDescent="0.25">
      <c r="A977" s="2" t="str">
        <f t="shared" si="117"/>
        <v>WALGS-EVElectric Vehicle TOU Opt-inSummer DR Event Hours</v>
      </c>
      <c r="B977" t="s">
        <v>151</v>
      </c>
      <c r="C977" t="s">
        <v>603</v>
      </c>
      <c r="D977" t="s">
        <v>427</v>
      </c>
      <c r="E977" t="s">
        <v>24</v>
      </c>
      <c r="F977" t="s">
        <v>25</v>
      </c>
      <c r="G977" s="397">
        <f t="shared" ref="G977:G991" ca="1" si="122">IFERROR(INDEX(INDIRECT("'"&amp;D977&amp;"'!A1:T300"),MATCH(K977,INDIRECT("'"&amp;D977&amp;"'!A1:A300"),0),MATCH(L977,INDIRECT("'"&amp;D977&amp;"'!A1:T1"),0)),"")</f>
        <v>528</v>
      </c>
      <c r="H977" s="33" t="str">
        <f t="shared" ref="H977:H991" ca="1" si="123">IFERROR(INDEX(INDIRECT("'"&amp;D977&amp;"'!A1:T300"),MATCH(K977,INDIRECT("'"&amp;D977&amp;"'!A1:A300"),0),10),"")</f>
        <v>Six hours on-peak period each summer weekday</v>
      </c>
      <c r="I977" s="38"/>
      <c r="J977" s="39"/>
      <c r="K977" s="20" t="str">
        <f t="shared" ref="K977:K991" si="124">C977&amp;E977</f>
        <v>LGS-EVSummer DR Event Hours</v>
      </c>
      <c r="L977" s="20" t="str">
        <f t="shared" ref="L977:L991" si="125">$G$1&amp;B977</f>
        <v>Market PotentialWA</v>
      </c>
    </row>
    <row r="978" spans="1:12" x14ac:dyDescent="0.25">
      <c r="A978" s="2" t="str">
        <f t="shared" si="117"/>
        <v>WALGS-EVElectric Vehicle TOU Opt-inWinter DR Event Hours</v>
      </c>
      <c r="B978" t="s">
        <v>151</v>
      </c>
      <c r="C978" t="s">
        <v>603</v>
      </c>
      <c r="D978" t="s">
        <v>427</v>
      </c>
      <c r="E978" t="s">
        <v>26</v>
      </c>
      <c r="F978" t="s">
        <v>25</v>
      </c>
      <c r="G978" s="397">
        <f t="shared" ca="1" si="122"/>
        <v>528</v>
      </c>
      <c r="H978" s="33" t="str">
        <f t="shared" ca="1" si="123"/>
        <v>Six hours on-peak period each winter weekday too, except for Utah</v>
      </c>
      <c r="I978" s="38"/>
      <c r="J978" s="39"/>
      <c r="K978" s="20" t="str">
        <f t="shared" si="124"/>
        <v>LGS-EVWinter DR Event Hours</v>
      </c>
      <c r="L978" s="20" t="str">
        <f t="shared" si="125"/>
        <v>Market PotentialWA</v>
      </c>
    </row>
    <row r="979" spans="1:12" x14ac:dyDescent="0.25">
      <c r="A979" s="2" t="str">
        <f t="shared" si="117"/>
        <v>WALGS-EVElectric Vehicle TOU Opt-inAnnual O&amp;M Cost</v>
      </c>
      <c r="B979" t="s">
        <v>151</v>
      </c>
      <c r="C979" t="s">
        <v>603</v>
      </c>
      <c r="D979" t="s">
        <v>427</v>
      </c>
      <c r="E979" t="s">
        <v>27</v>
      </c>
      <c r="F979" t="s">
        <v>5</v>
      </c>
      <c r="G979" s="32">
        <f t="shared" ca="1" si="122"/>
        <v>0</v>
      </c>
      <c r="H979" s="33">
        <f t="shared" ca="1" si="123"/>
        <v>0</v>
      </c>
      <c r="I979" s="38"/>
      <c r="J979" s="39"/>
      <c r="K979" s="20" t="str">
        <f t="shared" si="124"/>
        <v>LGS-EVAnnual O&amp;M Cost</v>
      </c>
      <c r="L979" s="20" t="str">
        <f t="shared" si="125"/>
        <v>Market PotentialWA</v>
      </c>
    </row>
    <row r="980" spans="1:12" x14ac:dyDescent="0.25">
      <c r="A980" s="2" t="str">
        <f t="shared" si="117"/>
        <v>WALGS-EVElectric Vehicle TOU Opt-inAnnual O&amp;M Cost per MW</v>
      </c>
      <c r="B980" t="s">
        <v>151</v>
      </c>
      <c r="C980" t="s">
        <v>603</v>
      </c>
      <c r="D980" t="s">
        <v>427</v>
      </c>
      <c r="E980" t="s">
        <v>88</v>
      </c>
      <c r="F980" t="s">
        <v>94</v>
      </c>
      <c r="G980" s="32">
        <f t="shared" ca="1" si="122"/>
        <v>0</v>
      </c>
      <c r="H980" s="33">
        <f t="shared" ca="1" si="123"/>
        <v>0</v>
      </c>
      <c r="I980" s="38"/>
      <c r="J980" s="39"/>
      <c r="K980" s="20" t="str">
        <f t="shared" si="124"/>
        <v>LGS-EVAnnual O&amp;M Cost per MW</v>
      </c>
      <c r="L980" s="20" t="str">
        <f t="shared" si="125"/>
        <v>Market PotentialWA</v>
      </c>
    </row>
    <row r="981" spans="1:12" x14ac:dyDescent="0.25">
      <c r="A981" s="2" t="str">
        <f t="shared" si="117"/>
        <v>WALGS-EVElectric Vehicle TOU Opt-inAnnual Program Administration Cost</v>
      </c>
      <c r="B981" t="s">
        <v>151</v>
      </c>
      <c r="C981" t="s">
        <v>603</v>
      </c>
      <c r="D981" t="s">
        <v>427</v>
      </c>
      <c r="E981" t="s">
        <v>4</v>
      </c>
      <c r="F981" t="s">
        <v>28</v>
      </c>
      <c r="G981" s="32">
        <f t="shared" ca="1" si="122"/>
        <v>12359.257512705384</v>
      </c>
      <c r="H981" s="33">
        <f t="shared" ca="1" si="123"/>
        <v>0</v>
      </c>
      <c r="I981" s="38"/>
      <c r="J981" s="39"/>
      <c r="K981" s="20" t="str">
        <f t="shared" si="124"/>
        <v>LGS-EVAnnual Program Administration Cost</v>
      </c>
      <c r="L981" s="20" t="str">
        <f t="shared" si="125"/>
        <v>Market PotentialWA</v>
      </c>
    </row>
    <row r="982" spans="1:12" x14ac:dyDescent="0.25">
      <c r="A982" s="2" t="str">
        <f t="shared" si="117"/>
        <v>WALGS-EVElectric Vehicle TOU Opt-inCost of Equip + Install</v>
      </c>
      <c r="B982" t="s">
        <v>151</v>
      </c>
      <c r="C982" t="s">
        <v>603</v>
      </c>
      <c r="D982" t="s">
        <v>427</v>
      </c>
      <c r="E982" t="s">
        <v>29</v>
      </c>
      <c r="F982" t="s">
        <v>30</v>
      </c>
      <c r="G982" s="32">
        <f t="shared" ca="1" si="122"/>
        <v>0</v>
      </c>
      <c r="H982" s="33">
        <f t="shared" ca="1" si="123"/>
        <v>0</v>
      </c>
      <c r="I982" s="38"/>
      <c r="J982" s="39"/>
      <c r="K982" s="20" t="str">
        <f t="shared" si="124"/>
        <v>LGS-EVCost of Equip + Install</v>
      </c>
      <c r="L982" s="20" t="str">
        <f t="shared" si="125"/>
        <v>Market PotentialWA</v>
      </c>
    </row>
    <row r="983" spans="1:12" x14ac:dyDescent="0.25">
      <c r="A983" s="2" t="str">
        <f t="shared" si="117"/>
        <v>WALGS-EVElectric Vehicle TOU Opt-inCost of Equip + Install (per kW basis)</v>
      </c>
      <c r="B983" t="s">
        <v>151</v>
      </c>
      <c r="C983" t="s">
        <v>603</v>
      </c>
      <c r="D983" t="s">
        <v>427</v>
      </c>
      <c r="E983" t="s">
        <v>90</v>
      </c>
      <c r="F983" t="s">
        <v>92</v>
      </c>
      <c r="G983" s="32">
        <f t="shared" ca="1" si="122"/>
        <v>0</v>
      </c>
      <c r="H983" s="33">
        <f t="shared" ca="1" si="123"/>
        <v>0</v>
      </c>
      <c r="I983" s="38"/>
      <c r="J983" s="39"/>
      <c r="K983" s="20" t="str">
        <f t="shared" si="124"/>
        <v>LGS-EVCost of Equip + Install (per kW basis)</v>
      </c>
      <c r="L983" s="20" t="str">
        <f t="shared" si="125"/>
        <v>Market PotentialWA</v>
      </c>
    </row>
    <row r="984" spans="1:12" x14ac:dyDescent="0.25">
      <c r="A984" s="2" t="str">
        <f t="shared" si="117"/>
        <v>WALGS-EVElectric Vehicle TOU Opt-inDe-rate</v>
      </c>
      <c r="B984" t="s">
        <v>151</v>
      </c>
      <c r="C984" t="s">
        <v>603</v>
      </c>
      <c r="D984" t="s">
        <v>427</v>
      </c>
      <c r="E984" t="s">
        <v>31</v>
      </c>
      <c r="F984" t="s">
        <v>32</v>
      </c>
      <c r="G984" s="25">
        <f t="shared" ca="1" si="122"/>
        <v>1</v>
      </c>
      <c r="H984" s="33">
        <f t="shared" ca="1" si="123"/>
        <v>0</v>
      </c>
      <c r="I984" s="38"/>
      <c r="J984" s="39"/>
      <c r="K984" s="20" t="str">
        <f t="shared" si="124"/>
        <v>LGS-EVDe-rate</v>
      </c>
      <c r="L984" s="20" t="str">
        <f t="shared" si="125"/>
        <v>Market PotentialWA</v>
      </c>
    </row>
    <row r="985" spans="1:12" x14ac:dyDescent="0.25">
      <c r="A985" s="2" t="str">
        <f t="shared" si="117"/>
        <v>WALGS-EVElectric Vehicle TOU Opt-inNet to Gross Ratio (free ridership)</v>
      </c>
      <c r="B985" t="s">
        <v>151</v>
      </c>
      <c r="C985" t="s">
        <v>603</v>
      </c>
      <c r="D985" t="s">
        <v>427</v>
      </c>
      <c r="E985" t="s">
        <v>33</v>
      </c>
      <c r="F985" t="s">
        <v>34</v>
      </c>
      <c r="G985" s="25">
        <f t="shared" ca="1" si="122"/>
        <v>1</v>
      </c>
      <c r="H985" s="33">
        <f t="shared" ca="1" si="123"/>
        <v>0</v>
      </c>
      <c r="I985" s="38"/>
      <c r="J985" s="39"/>
      <c r="K985" s="20" t="str">
        <f t="shared" si="124"/>
        <v>LGS-EVNet to Gross Ratio (free ridership)</v>
      </c>
      <c r="L985" s="20" t="str">
        <f t="shared" si="125"/>
        <v>Market PotentialWA</v>
      </c>
    </row>
    <row r="986" spans="1:12" x14ac:dyDescent="0.25">
      <c r="A986" s="2" t="str">
        <f t="shared" si="117"/>
        <v>WALGS-EVElectric Vehicle TOU Opt-inPer Customer Annual Marketing/Recruitment Cost</v>
      </c>
      <c r="B986" t="s">
        <v>151</v>
      </c>
      <c r="C986" t="s">
        <v>603</v>
      </c>
      <c r="D986" t="s">
        <v>427</v>
      </c>
      <c r="E986" t="s">
        <v>35</v>
      </c>
      <c r="F986" t="s">
        <v>36</v>
      </c>
      <c r="G986" s="32">
        <f t="shared" ca="1" si="122"/>
        <v>50</v>
      </c>
      <c r="H986" s="33" t="str">
        <f t="shared" ca="1" si="123"/>
        <v>2024 Avista Update</v>
      </c>
      <c r="I986" s="38"/>
      <c r="J986" s="39"/>
      <c r="K986" s="20" t="str">
        <f t="shared" si="124"/>
        <v>LGS-EVPer Customer Annual Marketing/Recruitment Cost</v>
      </c>
      <c r="L986" s="20" t="str">
        <f t="shared" si="125"/>
        <v>Market PotentialWA</v>
      </c>
    </row>
    <row r="987" spans="1:12" x14ac:dyDescent="0.25">
      <c r="A987" s="2" t="str">
        <f t="shared" si="117"/>
        <v>WALGS-EVElectric Vehicle TOU Opt-inPer Participant Annual Incentive</v>
      </c>
      <c r="B987" t="s">
        <v>151</v>
      </c>
      <c r="C987" t="s">
        <v>603</v>
      </c>
      <c r="D987" t="s">
        <v>427</v>
      </c>
      <c r="E987" t="s">
        <v>39</v>
      </c>
      <c r="F987" t="s">
        <v>5</v>
      </c>
      <c r="G987" s="32">
        <f t="shared" ca="1" si="122"/>
        <v>0</v>
      </c>
      <c r="H987" s="33" t="str">
        <f t="shared" ca="1" si="123"/>
        <v>Incentive built into rate design</v>
      </c>
      <c r="I987" s="38"/>
      <c r="J987" s="39"/>
      <c r="K987" s="20" t="str">
        <f t="shared" si="124"/>
        <v>LGS-EVPer Participant Annual Incentive</v>
      </c>
      <c r="L987" s="20" t="str">
        <f t="shared" si="125"/>
        <v>Market PotentialWA</v>
      </c>
    </row>
    <row r="988" spans="1:12" x14ac:dyDescent="0.25">
      <c r="A988" s="2" t="str">
        <f t="shared" si="117"/>
        <v>WALGS-EVElectric Vehicle TOU Opt-inPer kW Annual Incentive</v>
      </c>
      <c r="B988" t="s">
        <v>151</v>
      </c>
      <c r="C988" t="s">
        <v>603</v>
      </c>
      <c r="D988" t="s">
        <v>427</v>
      </c>
      <c r="E988" t="s">
        <v>37</v>
      </c>
      <c r="F988" t="s">
        <v>93</v>
      </c>
      <c r="G988" s="32">
        <f t="shared" ca="1" si="122"/>
        <v>0</v>
      </c>
      <c r="H988" s="33">
        <f t="shared" ca="1" si="123"/>
        <v>0</v>
      </c>
      <c r="I988" s="38"/>
      <c r="J988" s="39"/>
      <c r="K988" s="20" t="str">
        <f t="shared" si="124"/>
        <v>LGS-EVPer kW Annual Incentive</v>
      </c>
      <c r="L988" s="20" t="str">
        <f t="shared" si="125"/>
        <v>Market PotentialWA</v>
      </c>
    </row>
    <row r="989" spans="1:12" x14ac:dyDescent="0.25">
      <c r="A989" s="2" t="str">
        <f t="shared" si="117"/>
        <v>WALGS-EVElectric Vehicle TOU Opt-inProgram Development Cost</v>
      </c>
      <c r="B989" t="s">
        <v>151</v>
      </c>
      <c r="C989" t="s">
        <v>603</v>
      </c>
      <c r="D989" t="s">
        <v>427</v>
      </c>
      <c r="E989" t="s">
        <v>40</v>
      </c>
      <c r="F989" t="s">
        <v>41</v>
      </c>
      <c r="G989" s="32">
        <f t="shared" ca="1" si="122"/>
        <v>0</v>
      </c>
      <c r="H989" s="33">
        <f t="shared" ca="1" si="123"/>
        <v>0</v>
      </c>
      <c r="I989" s="38"/>
      <c r="J989" s="39"/>
      <c r="K989" s="20" t="str">
        <f t="shared" si="124"/>
        <v>LGS-EVProgram Development Cost</v>
      </c>
      <c r="L989" s="20" t="str">
        <f t="shared" si="125"/>
        <v>Market PotentialWA</v>
      </c>
    </row>
    <row r="990" spans="1:12" x14ac:dyDescent="0.25">
      <c r="A990" s="2" t="str">
        <f t="shared" si="117"/>
        <v>WALGS-EVElectric Vehicle TOU Opt-inProgram Life</v>
      </c>
      <c r="B990" t="s">
        <v>151</v>
      </c>
      <c r="C990" t="s">
        <v>603</v>
      </c>
      <c r="D990" t="s">
        <v>427</v>
      </c>
      <c r="E990" t="s">
        <v>42</v>
      </c>
      <c r="F990" t="s">
        <v>43</v>
      </c>
      <c r="G990" s="397">
        <f t="shared" ca="1" si="122"/>
        <v>10</v>
      </c>
      <c r="H990" s="33">
        <f t="shared" ca="1" si="123"/>
        <v>0</v>
      </c>
      <c r="I990" s="38"/>
      <c r="J990" s="39"/>
      <c r="K990" s="20" t="str">
        <f t="shared" si="124"/>
        <v>LGS-EVProgram Life</v>
      </c>
      <c r="L990" s="20" t="str">
        <f t="shared" si="125"/>
        <v>Market PotentialWA</v>
      </c>
    </row>
    <row r="991" spans="1:12" x14ac:dyDescent="0.25">
      <c r="A991" s="2" t="str">
        <f t="shared" si="117"/>
        <v>WALGS-EVElectric Vehicle TOU Opt-inProgram Start Year</v>
      </c>
      <c r="B991" t="s">
        <v>151</v>
      </c>
      <c r="C991" t="s">
        <v>603</v>
      </c>
      <c r="D991" t="s">
        <v>427</v>
      </c>
      <c r="E991" t="s">
        <v>44</v>
      </c>
      <c r="F991" t="s">
        <v>45</v>
      </c>
      <c r="G991" s="397">
        <f t="shared" ca="1" si="122"/>
        <v>2025</v>
      </c>
      <c r="H991" s="33" t="str">
        <f t="shared" ca="1" si="123"/>
        <v>2024 Avista Update</v>
      </c>
      <c r="I991" s="38"/>
      <c r="J991" s="39"/>
      <c r="K991" s="20" t="str">
        <f t="shared" si="124"/>
        <v>LGS-EVProgram Start Year</v>
      </c>
      <c r="L991" s="20" t="str">
        <f t="shared" si="125"/>
        <v>Market PotentialWA</v>
      </c>
    </row>
    <row r="992" spans="1:12" x14ac:dyDescent="0.25">
      <c r="A992" s="2" t="str">
        <f t="shared" si="117"/>
        <v>WAResidentialPilot-Peak Time RebateSummer DR Event Hours</v>
      </c>
      <c r="B992" t="s">
        <v>151</v>
      </c>
      <c r="C992" t="s">
        <v>13</v>
      </c>
      <c r="D992" t="s">
        <v>583</v>
      </c>
      <c r="E992" t="s">
        <v>24</v>
      </c>
      <c r="F992" t="s">
        <v>25</v>
      </c>
      <c r="G992" s="397">
        <f t="shared" ref="G992:G1021" ca="1" si="126">IFERROR(INDEX(INDIRECT("'"&amp;D992&amp;"'!A1:T300"),MATCH(K992,INDIRECT("'"&amp;D992&amp;"'!A1:A300"),0),MATCH(L992,INDIRECT("'"&amp;D992&amp;"'!A1:T1"),0)),"")</f>
        <v>40</v>
      </c>
      <c r="H992" s="33" t="str">
        <f t="shared" ref="H992:H1021" ca="1" si="127">IFERROR(INDEX(INDIRECT("'"&amp;D992&amp;"'!A1:T300"),MATCH(K992,INDIRECT("'"&amp;D992&amp;"'!A1:A300"),0),10),"")</f>
        <v>4 hours per event, 15-20 events per year. 3 hours per event in PGE, 5 summer and 2 winter events.</v>
      </c>
      <c r="I992" s="38"/>
      <c r="J992" s="39"/>
      <c r="K992" s="20" t="str">
        <f t="shared" ref="K992:K1021" si="128">C992&amp;E992</f>
        <v>ResidentialSummer DR Event Hours</v>
      </c>
      <c r="L992" s="20" t="str">
        <f t="shared" ref="L992:L1021" si="129">$G$1&amp;B992</f>
        <v>Market PotentialWA</v>
      </c>
    </row>
    <row r="993" spans="1:12" x14ac:dyDescent="0.25">
      <c r="A993" s="2" t="str">
        <f t="shared" si="117"/>
        <v>WAResidentialPilot-Peak Time RebateWinter DR Event Hours</v>
      </c>
      <c r="B993" t="s">
        <v>151</v>
      </c>
      <c r="C993" t="s">
        <v>13</v>
      </c>
      <c r="D993" t="s">
        <v>583</v>
      </c>
      <c r="E993" t="s">
        <v>26</v>
      </c>
      <c r="F993" t="s">
        <v>25</v>
      </c>
      <c r="G993" s="397">
        <f t="shared" ca="1" si="126"/>
        <v>40</v>
      </c>
      <c r="H993" s="33" t="str">
        <f t="shared" ca="1" si="127"/>
        <v>4 hours per event, 15-20 events per year. 3 hours per event in PGE, 5 summer and 2 winter events.</v>
      </c>
      <c r="I993" s="38"/>
      <c r="J993" s="39"/>
      <c r="K993" s="20" t="str">
        <f t="shared" si="128"/>
        <v>ResidentialWinter DR Event Hours</v>
      </c>
      <c r="L993" s="20" t="str">
        <f t="shared" si="129"/>
        <v>Market PotentialWA</v>
      </c>
    </row>
    <row r="994" spans="1:12" x14ac:dyDescent="0.25">
      <c r="A994" s="2" t="str">
        <f t="shared" si="117"/>
        <v>WAResidentialPilot-Peak Time RebateAnnual O&amp;M Cost</v>
      </c>
      <c r="B994" t="s">
        <v>151</v>
      </c>
      <c r="C994" t="s">
        <v>13</v>
      </c>
      <c r="D994" t="s">
        <v>583</v>
      </c>
      <c r="E994" t="s">
        <v>27</v>
      </c>
      <c r="F994" t="s">
        <v>5</v>
      </c>
      <c r="G994" s="32">
        <f t="shared" ca="1" si="126"/>
        <v>0</v>
      </c>
      <c r="H994" s="33">
        <f t="shared" ca="1" si="127"/>
        <v>0</v>
      </c>
      <c r="I994" s="38"/>
      <c r="J994" s="39"/>
      <c r="K994" s="20" t="str">
        <f t="shared" si="128"/>
        <v>ResidentialAnnual O&amp;M Cost</v>
      </c>
      <c r="L994" s="20" t="str">
        <f t="shared" si="129"/>
        <v>Market PotentialWA</v>
      </c>
    </row>
    <row r="995" spans="1:12" x14ac:dyDescent="0.25">
      <c r="A995" s="2" t="str">
        <f t="shared" si="117"/>
        <v>WAResidentialPilot-Peak Time RebateAnnual O&amp;M Cost per MW</v>
      </c>
      <c r="B995" t="s">
        <v>151</v>
      </c>
      <c r="C995" t="s">
        <v>13</v>
      </c>
      <c r="D995" t="s">
        <v>583</v>
      </c>
      <c r="E995" t="s">
        <v>88</v>
      </c>
      <c r="F995" t="s">
        <v>94</v>
      </c>
      <c r="G995" s="32">
        <f t="shared" ca="1" si="126"/>
        <v>0</v>
      </c>
      <c r="H995" s="33">
        <f t="shared" ca="1" si="127"/>
        <v>0</v>
      </c>
      <c r="I995" s="38"/>
      <c r="J995" s="39"/>
      <c r="K995" s="20" t="str">
        <f t="shared" si="128"/>
        <v>ResidentialAnnual O&amp;M Cost per MW</v>
      </c>
      <c r="L995" s="20" t="str">
        <f t="shared" si="129"/>
        <v>Market PotentialWA</v>
      </c>
    </row>
    <row r="996" spans="1:12" x14ac:dyDescent="0.25">
      <c r="A996" s="2" t="str">
        <f t="shared" si="117"/>
        <v>WAResidentialPilot-Peak Time RebateAnnual Program Administration Cost</v>
      </c>
      <c r="B996" t="s">
        <v>151</v>
      </c>
      <c r="C996" t="s">
        <v>13</v>
      </c>
      <c r="D996" t="s">
        <v>583</v>
      </c>
      <c r="E996" t="s">
        <v>4</v>
      </c>
      <c r="F996" t="s">
        <v>28</v>
      </c>
      <c r="G996" s="32">
        <f t="shared" ca="1" si="126"/>
        <v>29934.359351186973</v>
      </c>
      <c r="H996" s="33">
        <f t="shared" ca="1" si="127"/>
        <v>0</v>
      </c>
      <c r="I996" s="38"/>
      <c r="J996" s="39"/>
      <c r="K996" s="20" t="str">
        <f t="shared" si="128"/>
        <v>ResidentialAnnual Program Administration Cost</v>
      </c>
      <c r="L996" s="20" t="str">
        <f t="shared" si="129"/>
        <v>Market PotentialWA</v>
      </c>
    </row>
    <row r="997" spans="1:12" x14ac:dyDescent="0.25">
      <c r="A997" s="2" t="str">
        <f t="shared" si="117"/>
        <v>WAResidentialPilot-Peak Time RebateCost of Equip + Install</v>
      </c>
      <c r="B997" t="s">
        <v>151</v>
      </c>
      <c r="C997" t="s">
        <v>13</v>
      </c>
      <c r="D997" t="s">
        <v>583</v>
      </c>
      <c r="E997" t="s">
        <v>29</v>
      </c>
      <c r="F997" t="s">
        <v>30</v>
      </c>
      <c r="G997" s="32">
        <f t="shared" ca="1" si="126"/>
        <v>0</v>
      </c>
      <c r="H997" s="33" t="str">
        <f t="shared" ca="1" si="127"/>
        <v>Assume zero, but would be $470 w tech costs included.  Based on PacifiCorp estimate: $270 for PCT, plus $200 for installation</v>
      </c>
      <c r="I997" s="38"/>
      <c r="J997" s="39"/>
      <c r="K997" s="20" t="str">
        <f t="shared" si="128"/>
        <v>ResidentialCost of Equip + Install</v>
      </c>
      <c r="L997" s="20" t="str">
        <f t="shared" si="129"/>
        <v>Market PotentialWA</v>
      </c>
    </row>
    <row r="998" spans="1:12" x14ac:dyDescent="0.25">
      <c r="A998" s="2" t="str">
        <f t="shared" si="117"/>
        <v>WAResidentialPilot-Peak Time RebateCost of Equip + Install (per kW basis)</v>
      </c>
      <c r="B998" t="s">
        <v>151</v>
      </c>
      <c r="C998" t="s">
        <v>13</v>
      </c>
      <c r="D998" t="s">
        <v>583</v>
      </c>
      <c r="E998" t="s">
        <v>90</v>
      </c>
      <c r="F998" t="s">
        <v>92</v>
      </c>
      <c r="G998" s="32">
        <f t="shared" ca="1" si="126"/>
        <v>0</v>
      </c>
      <c r="H998" s="33">
        <f t="shared" ca="1" si="127"/>
        <v>0</v>
      </c>
      <c r="I998" s="38"/>
      <c r="J998" s="39"/>
      <c r="K998" s="20" t="str">
        <f t="shared" si="128"/>
        <v>ResidentialCost of Equip + Install (per kW basis)</v>
      </c>
      <c r="L998" s="20" t="str">
        <f t="shared" si="129"/>
        <v>Market PotentialWA</v>
      </c>
    </row>
    <row r="999" spans="1:12" x14ac:dyDescent="0.25">
      <c r="A999" s="2" t="str">
        <f t="shared" si="117"/>
        <v>WAResidentialPilot-Peak Time RebateDe-rate</v>
      </c>
      <c r="B999" t="s">
        <v>151</v>
      </c>
      <c r="C999" t="s">
        <v>13</v>
      </c>
      <c r="D999" t="s">
        <v>583</v>
      </c>
      <c r="E999" t="s">
        <v>31</v>
      </c>
      <c r="F999" t="s">
        <v>32</v>
      </c>
      <c r="G999" s="25">
        <f t="shared" ca="1" si="126"/>
        <v>1</v>
      </c>
      <c r="H999" s="33">
        <f t="shared" ca="1" si="127"/>
        <v>0</v>
      </c>
      <c r="I999" s="38"/>
      <c r="J999" s="39"/>
      <c r="K999" s="20" t="str">
        <f t="shared" si="128"/>
        <v>ResidentialDe-rate</v>
      </c>
      <c r="L999" s="20" t="str">
        <f t="shared" si="129"/>
        <v>Market PotentialWA</v>
      </c>
    </row>
    <row r="1000" spans="1:12" x14ac:dyDescent="0.25">
      <c r="A1000" s="2" t="str">
        <f t="shared" si="117"/>
        <v>WAResidentialPilot-Peak Time RebateNet to Gross Ratio (free ridership)</v>
      </c>
      <c r="B1000" t="s">
        <v>151</v>
      </c>
      <c r="C1000" t="s">
        <v>13</v>
      </c>
      <c r="D1000" t="s">
        <v>583</v>
      </c>
      <c r="E1000" t="s">
        <v>33</v>
      </c>
      <c r="F1000" t="s">
        <v>34</v>
      </c>
      <c r="G1000" s="25">
        <f t="shared" ca="1" si="126"/>
        <v>1</v>
      </c>
      <c r="H1000" s="33">
        <f t="shared" ca="1" si="127"/>
        <v>0</v>
      </c>
      <c r="I1000" s="38"/>
      <c r="J1000" s="39"/>
      <c r="K1000" s="20" t="str">
        <f t="shared" si="128"/>
        <v>ResidentialNet to Gross Ratio (free ridership)</v>
      </c>
      <c r="L1000" s="20" t="str">
        <f t="shared" si="129"/>
        <v>Market PotentialWA</v>
      </c>
    </row>
    <row r="1001" spans="1:12" x14ac:dyDescent="0.25">
      <c r="A1001" s="2" t="str">
        <f t="shared" si="117"/>
        <v>WAResidentialPilot-Peak Time RebatePer Customer Annual Marketing/Recruitment Cost</v>
      </c>
      <c r="B1001" t="s">
        <v>151</v>
      </c>
      <c r="C1001" t="s">
        <v>13</v>
      </c>
      <c r="D1001" t="s">
        <v>583</v>
      </c>
      <c r="E1001" t="s">
        <v>35</v>
      </c>
      <c r="F1001" t="s">
        <v>36</v>
      </c>
      <c r="G1001" s="32">
        <f t="shared" ca="1" si="126"/>
        <v>50</v>
      </c>
      <c r="H1001" s="33">
        <f t="shared" ca="1" si="127"/>
        <v>0</v>
      </c>
      <c r="I1001" s="38"/>
      <c r="J1001" s="39"/>
      <c r="K1001" s="20" t="str">
        <f t="shared" si="128"/>
        <v>ResidentialPer Customer Annual Marketing/Recruitment Cost</v>
      </c>
      <c r="L1001" s="20" t="str">
        <f t="shared" si="129"/>
        <v>Market PotentialWA</v>
      </c>
    </row>
    <row r="1002" spans="1:12" x14ac:dyDescent="0.25">
      <c r="A1002" s="2" t="str">
        <f t="shared" si="117"/>
        <v>WAResidentialPilot-Peak Time RebatePer Participant Annual Incentive</v>
      </c>
      <c r="B1002" t="s">
        <v>151</v>
      </c>
      <c r="C1002" t="s">
        <v>13</v>
      </c>
      <c r="D1002" t="s">
        <v>583</v>
      </c>
      <c r="E1002" t="s">
        <v>39</v>
      </c>
      <c r="F1002" t="s">
        <v>5</v>
      </c>
      <c r="G1002" s="32">
        <f t="shared" ca="1" si="126"/>
        <v>0</v>
      </c>
      <c r="H1002" s="33" t="str">
        <f t="shared" ca="1" si="127"/>
        <v>Incentive built into rate design</v>
      </c>
      <c r="I1002" s="38"/>
      <c r="J1002" s="39"/>
      <c r="K1002" s="20" t="str">
        <f t="shared" si="128"/>
        <v>ResidentialPer Participant Annual Incentive</v>
      </c>
      <c r="L1002" s="20" t="str">
        <f t="shared" si="129"/>
        <v>Market PotentialWA</v>
      </c>
    </row>
    <row r="1003" spans="1:12" x14ac:dyDescent="0.25">
      <c r="A1003" s="2" t="str">
        <f t="shared" si="117"/>
        <v>WAResidentialPilot-Peak Time RebatePer kW Annual Incentive</v>
      </c>
      <c r="B1003" t="s">
        <v>151</v>
      </c>
      <c r="C1003" t="s">
        <v>13</v>
      </c>
      <c r="D1003" t="s">
        <v>583</v>
      </c>
      <c r="E1003" t="s">
        <v>37</v>
      </c>
      <c r="F1003" t="s">
        <v>93</v>
      </c>
      <c r="G1003" s="32">
        <f t="shared" ca="1" si="126"/>
        <v>0</v>
      </c>
      <c r="H1003" s="33">
        <f t="shared" ca="1" si="127"/>
        <v>0</v>
      </c>
      <c r="I1003" s="38"/>
      <c r="J1003" s="39"/>
      <c r="K1003" s="20" t="str">
        <f t="shared" si="128"/>
        <v>ResidentialPer kW Annual Incentive</v>
      </c>
      <c r="L1003" s="20" t="str">
        <f t="shared" si="129"/>
        <v>Market PotentialWA</v>
      </c>
    </row>
    <row r="1004" spans="1:12" x14ac:dyDescent="0.25">
      <c r="A1004" s="2" t="str">
        <f t="shared" si="117"/>
        <v>WAResidentialPilot-Peak Time RebateProgram Development Cost</v>
      </c>
      <c r="B1004" t="s">
        <v>151</v>
      </c>
      <c r="C1004" t="s">
        <v>13</v>
      </c>
      <c r="D1004" t="s">
        <v>583</v>
      </c>
      <c r="E1004" t="s">
        <v>40</v>
      </c>
      <c r="F1004" t="s">
        <v>41</v>
      </c>
      <c r="G1004" s="32">
        <f t="shared" ca="1" si="126"/>
        <v>898030.78053560923</v>
      </c>
      <c r="H1004" s="33">
        <f t="shared" ca="1" si="127"/>
        <v>0</v>
      </c>
      <c r="I1004" s="38"/>
      <c r="J1004" s="39"/>
      <c r="K1004" s="20" t="str">
        <f t="shared" si="128"/>
        <v>ResidentialProgram Development Cost</v>
      </c>
      <c r="L1004" s="20" t="str">
        <f t="shared" si="129"/>
        <v>Market PotentialWA</v>
      </c>
    </row>
    <row r="1005" spans="1:12" x14ac:dyDescent="0.25">
      <c r="A1005" s="2" t="str">
        <f t="shared" si="117"/>
        <v>WAResidentialPilot-Peak Time RebateProgram Life</v>
      </c>
      <c r="B1005" t="s">
        <v>151</v>
      </c>
      <c r="C1005" t="s">
        <v>13</v>
      </c>
      <c r="D1005" t="s">
        <v>583</v>
      </c>
      <c r="E1005" t="s">
        <v>42</v>
      </c>
      <c r="F1005" t="s">
        <v>43</v>
      </c>
      <c r="G1005" s="397">
        <f t="shared" ca="1" si="126"/>
        <v>10</v>
      </c>
      <c r="H1005" s="33">
        <f t="shared" ca="1" si="127"/>
        <v>0</v>
      </c>
      <c r="I1005" s="38"/>
      <c r="J1005" s="39"/>
      <c r="K1005" s="20" t="str">
        <f t="shared" si="128"/>
        <v>ResidentialProgram Life</v>
      </c>
      <c r="L1005" s="20" t="str">
        <f t="shared" si="129"/>
        <v>Market PotentialWA</v>
      </c>
    </row>
    <row r="1006" spans="1:12" x14ac:dyDescent="0.25">
      <c r="A1006" s="2" t="str">
        <f t="shared" si="117"/>
        <v>WAResidentialPilot-Peak Time RebateProgram Start Year</v>
      </c>
      <c r="B1006" t="s">
        <v>151</v>
      </c>
      <c r="C1006" t="s">
        <v>13</v>
      </c>
      <c r="D1006" t="s">
        <v>583</v>
      </c>
      <c r="E1006" t="s">
        <v>44</v>
      </c>
      <c r="F1006" t="s">
        <v>45</v>
      </c>
      <c r="G1006" s="397">
        <f t="shared" ca="1" si="126"/>
        <v>2024</v>
      </c>
      <c r="H1006" s="33">
        <f t="shared" ca="1" si="127"/>
        <v>0</v>
      </c>
      <c r="I1006" s="38"/>
      <c r="J1006" s="39"/>
      <c r="K1006" s="20" t="str">
        <f t="shared" si="128"/>
        <v>ResidentialProgram Start Year</v>
      </c>
      <c r="L1006" s="20" t="str">
        <f t="shared" si="129"/>
        <v>Market PotentialWA</v>
      </c>
    </row>
    <row r="1007" spans="1:12" x14ac:dyDescent="0.25">
      <c r="A1007" s="2" t="str">
        <f t="shared" si="117"/>
        <v>WAGeneral ServicePilot-Peak Time RebateSummer DR Event Hours</v>
      </c>
      <c r="B1007" t="s">
        <v>151</v>
      </c>
      <c r="C1007" t="s">
        <v>232</v>
      </c>
      <c r="D1007" t="s">
        <v>583</v>
      </c>
      <c r="E1007" t="s">
        <v>24</v>
      </c>
      <c r="F1007" t="s">
        <v>25</v>
      </c>
      <c r="G1007" s="397">
        <f t="shared" ca="1" si="126"/>
        <v>40</v>
      </c>
      <c r="H1007" s="33" t="str">
        <f t="shared" ca="1" si="127"/>
        <v>4 hours per event, 15-20 events per year</v>
      </c>
      <c r="I1007" s="38"/>
      <c r="J1007" s="39"/>
      <c r="K1007" s="20" t="str">
        <f t="shared" si="128"/>
        <v>General ServiceSummer DR Event Hours</v>
      </c>
      <c r="L1007" s="20" t="str">
        <f t="shared" si="129"/>
        <v>Market PotentialWA</v>
      </c>
    </row>
    <row r="1008" spans="1:12" x14ac:dyDescent="0.25">
      <c r="A1008" s="2" t="str">
        <f t="shared" si="117"/>
        <v>WAGeneral ServicePilot-Peak Time RebateWinter DR Event Hours</v>
      </c>
      <c r="B1008" t="s">
        <v>151</v>
      </c>
      <c r="C1008" t="s">
        <v>232</v>
      </c>
      <c r="D1008" t="s">
        <v>583</v>
      </c>
      <c r="E1008" t="s">
        <v>26</v>
      </c>
      <c r="F1008" t="s">
        <v>25</v>
      </c>
      <c r="G1008" s="397">
        <f t="shared" ca="1" si="126"/>
        <v>40</v>
      </c>
      <c r="H1008" s="33" t="str">
        <f t="shared" ca="1" si="127"/>
        <v>4 hours per event, 15-20 events per year</v>
      </c>
      <c r="I1008" s="38"/>
      <c r="J1008" s="39"/>
      <c r="K1008" s="20" t="str">
        <f t="shared" si="128"/>
        <v>General ServiceWinter DR Event Hours</v>
      </c>
      <c r="L1008" s="20" t="str">
        <f t="shared" si="129"/>
        <v>Market PotentialWA</v>
      </c>
    </row>
    <row r="1009" spans="1:12" x14ac:dyDescent="0.25">
      <c r="A1009" s="2" t="str">
        <f t="shared" si="117"/>
        <v>WAGeneral ServicePilot-Peak Time RebateAnnual O&amp;M Cost</v>
      </c>
      <c r="B1009" t="s">
        <v>151</v>
      </c>
      <c r="C1009" t="s">
        <v>232</v>
      </c>
      <c r="D1009" t="s">
        <v>583</v>
      </c>
      <c r="E1009" t="s">
        <v>27</v>
      </c>
      <c r="F1009" t="s">
        <v>5</v>
      </c>
      <c r="G1009" s="32">
        <f t="shared" ca="1" si="126"/>
        <v>0</v>
      </c>
      <c r="H1009" s="33">
        <f t="shared" ca="1" si="127"/>
        <v>0</v>
      </c>
      <c r="I1009" s="38"/>
      <c r="J1009" s="39"/>
      <c r="K1009" s="20" t="str">
        <f t="shared" si="128"/>
        <v>General ServiceAnnual O&amp;M Cost</v>
      </c>
      <c r="L1009" s="20" t="str">
        <f t="shared" si="129"/>
        <v>Market PotentialWA</v>
      </c>
    </row>
    <row r="1010" spans="1:12" x14ac:dyDescent="0.25">
      <c r="A1010" s="2" t="str">
        <f t="shared" si="117"/>
        <v>WAGeneral ServicePilot-Peak Time RebateAnnual O&amp;M Cost per MW</v>
      </c>
      <c r="B1010" t="s">
        <v>151</v>
      </c>
      <c r="C1010" t="s">
        <v>232</v>
      </c>
      <c r="D1010" t="s">
        <v>583</v>
      </c>
      <c r="E1010" t="s">
        <v>88</v>
      </c>
      <c r="F1010" t="s">
        <v>94</v>
      </c>
      <c r="G1010" s="32">
        <f t="shared" ca="1" si="126"/>
        <v>0</v>
      </c>
      <c r="H1010" s="33">
        <f t="shared" ca="1" si="127"/>
        <v>0</v>
      </c>
      <c r="I1010" s="38"/>
      <c r="J1010" s="39"/>
      <c r="K1010" s="20" t="str">
        <f t="shared" si="128"/>
        <v>General ServiceAnnual O&amp;M Cost per MW</v>
      </c>
      <c r="L1010" s="20" t="str">
        <f t="shared" si="129"/>
        <v>Market PotentialWA</v>
      </c>
    </row>
    <row r="1011" spans="1:12" x14ac:dyDescent="0.25">
      <c r="A1011" s="2" t="str">
        <f t="shared" si="117"/>
        <v>WAGeneral ServicePilot-Peak Time RebateAnnual Program Administration Cost</v>
      </c>
      <c r="B1011" t="s">
        <v>151</v>
      </c>
      <c r="C1011" t="s">
        <v>232</v>
      </c>
      <c r="D1011" t="s">
        <v>583</v>
      </c>
      <c r="E1011" t="s">
        <v>4</v>
      </c>
      <c r="F1011" t="s">
        <v>28</v>
      </c>
      <c r="G1011" s="32">
        <f t="shared" ca="1" si="126"/>
        <v>3548.1426006101847</v>
      </c>
      <c r="H1011" s="33">
        <f t="shared" ca="1" si="127"/>
        <v>0</v>
      </c>
      <c r="I1011" s="38"/>
      <c r="J1011" s="39"/>
      <c r="K1011" s="20" t="str">
        <f t="shared" si="128"/>
        <v>General ServiceAnnual Program Administration Cost</v>
      </c>
      <c r="L1011" s="20" t="str">
        <f t="shared" si="129"/>
        <v>Market PotentialWA</v>
      </c>
    </row>
    <row r="1012" spans="1:12" x14ac:dyDescent="0.25">
      <c r="A1012" s="2" t="str">
        <f t="shared" si="117"/>
        <v>WAGeneral ServicePilot-Peak Time RebateCost of Equip + Install</v>
      </c>
      <c r="B1012" t="s">
        <v>151</v>
      </c>
      <c r="C1012" t="s">
        <v>232</v>
      </c>
      <c r="D1012" t="s">
        <v>583</v>
      </c>
      <c r="E1012" t="s">
        <v>29</v>
      </c>
      <c r="F1012" t="s">
        <v>30</v>
      </c>
      <c r="G1012" s="32">
        <f t="shared" ca="1" si="126"/>
        <v>0</v>
      </c>
      <c r="H1012" s="33" t="str">
        <f t="shared" ca="1" si="127"/>
        <v>Assume zero, but would be $470 w tech costs included.  Based on PacifiCorp estimate: $270 for PCT, plus $200 for installation</v>
      </c>
      <c r="I1012" s="38"/>
      <c r="J1012" s="39"/>
      <c r="K1012" s="20" t="str">
        <f t="shared" si="128"/>
        <v>General ServiceCost of Equip + Install</v>
      </c>
      <c r="L1012" s="20" t="str">
        <f t="shared" si="129"/>
        <v>Market PotentialWA</v>
      </c>
    </row>
    <row r="1013" spans="1:12" x14ac:dyDescent="0.25">
      <c r="A1013" s="2" t="str">
        <f t="shared" si="117"/>
        <v>WAGeneral ServicePilot-Peak Time RebateCost of Equip + Install (per kW basis)</v>
      </c>
      <c r="B1013" t="s">
        <v>151</v>
      </c>
      <c r="C1013" t="s">
        <v>232</v>
      </c>
      <c r="D1013" t="s">
        <v>583</v>
      </c>
      <c r="E1013" t="s">
        <v>90</v>
      </c>
      <c r="F1013" t="s">
        <v>92</v>
      </c>
      <c r="G1013" s="32">
        <f t="shared" ca="1" si="126"/>
        <v>0</v>
      </c>
      <c r="H1013" s="33">
        <f t="shared" ca="1" si="127"/>
        <v>0</v>
      </c>
      <c r="I1013" s="38"/>
      <c r="J1013" s="39"/>
      <c r="K1013" s="20" t="str">
        <f t="shared" si="128"/>
        <v>General ServiceCost of Equip + Install (per kW basis)</v>
      </c>
      <c r="L1013" s="20" t="str">
        <f t="shared" si="129"/>
        <v>Market PotentialWA</v>
      </c>
    </row>
    <row r="1014" spans="1:12" x14ac:dyDescent="0.25">
      <c r="A1014" s="2" t="str">
        <f t="shared" si="117"/>
        <v>WAGeneral ServicePilot-Peak Time RebateDe-rate</v>
      </c>
      <c r="B1014" t="s">
        <v>151</v>
      </c>
      <c r="C1014" t="s">
        <v>232</v>
      </c>
      <c r="D1014" t="s">
        <v>583</v>
      </c>
      <c r="E1014" t="s">
        <v>31</v>
      </c>
      <c r="F1014" t="s">
        <v>32</v>
      </c>
      <c r="G1014" s="25">
        <f t="shared" ca="1" si="126"/>
        <v>1</v>
      </c>
      <c r="H1014" s="33">
        <f t="shared" ca="1" si="127"/>
        <v>0</v>
      </c>
      <c r="I1014" s="38"/>
      <c r="J1014" s="39"/>
      <c r="K1014" s="20" t="str">
        <f t="shared" si="128"/>
        <v>General ServiceDe-rate</v>
      </c>
      <c r="L1014" s="20" t="str">
        <f t="shared" si="129"/>
        <v>Market PotentialWA</v>
      </c>
    </row>
    <row r="1015" spans="1:12" x14ac:dyDescent="0.25">
      <c r="A1015" s="2" t="str">
        <f t="shared" si="117"/>
        <v>WAGeneral ServicePilot-Peak Time RebateNet to Gross Ratio (free ridership)</v>
      </c>
      <c r="B1015" t="s">
        <v>151</v>
      </c>
      <c r="C1015" t="s">
        <v>232</v>
      </c>
      <c r="D1015" t="s">
        <v>583</v>
      </c>
      <c r="E1015" t="s">
        <v>33</v>
      </c>
      <c r="F1015" t="s">
        <v>34</v>
      </c>
      <c r="G1015" s="25">
        <f t="shared" ca="1" si="126"/>
        <v>1</v>
      </c>
      <c r="H1015" s="33">
        <f t="shared" ca="1" si="127"/>
        <v>0</v>
      </c>
      <c r="I1015" s="38"/>
      <c r="J1015" s="39"/>
      <c r="K1015" s="20" t="str">
        <f t="shared" si="128"/>
        <v>General ServiceNet to Gross Ratio (free ridership)</v>
      </c>
      <c r="L1015" s="20" t="str">
        <f t="shared" si="129"/>
        <v>Market PotentialWA</v>
      </c>
    </row>
    <row r="1016" spans="1:12" x14ac:dyDescent="0.25">
      <c r="A1016" s="2" t="str">
        <f t="shared" si="117"/>
        <v>WAGeneral ServicePilot-Peak Time RebatePer Customer Annual Marketing/Recruitment Cost</v>
      </c>
      <c r="B1016" t="s">
        <v>151</v>
      </c>
      <c r="C1016" t="s">
        <v>232</v>
      </c>
      <c r="D1016" t="s">
        <v>583</v>
      </c>
      <c r="E1016" t="s">
        <v>35</v>
      </c>
      <c r="F1016" t="s">
        <v>36</v>
      </c>
      <c r="G1016" s="32">
        <f t="shared" ca="1" si="126"/>
        <v>50</v>
      </c>
      <c r="H1016" s="33">
        <f t="shared" ca="1" si="127"/>
        <v>0</v>
      </c>
      <c r="I1016" s="38"/>
      <c r="J1016" s="39"/>
      <c r="K1016" s="20" t="str">
        <f t="shared" si="128"/>
        <v>General ServicePer Customer Annual Marketing/Recruitment Cost</v>
      </c>
      <c r="L1016" s="20" t="str">
        <f t="shared" si="129"/>
        <v>Market PotentialWA</v>
      </c>
    </row>
    <row r="1017" spans="1:12" x14ac:dyDescent="0.25">
      <c r="A1017" s="2" t="str">
        <f t="shared" si="117"/>
        <v>WAGeneral ServicePilot-Peak Time RebatePer Participant Annual Incentive</v>
      </c>
      <c r="B1017" t="s">
        <v>151</v>
      </c>
      <c r="C1017" t="s">
        <v>232</v>
      </c>
      <c r="D1017" t="s">
        <v>583</v>
      </c>
      <c r="E1017" t="s">
        <v>39</v>
      </c>
      <c r="F1017" t="s">
        <v>5</v>
      </c>
      <c r="G1017" s="32">
        <f t="shared" ca="1" si="126"/>
        <v>0</v>
      </c>
      <c r="H1017" s="33" t="str">
        <f t="shared" ca="1" si="127"/>
        <v>Incentive built into rate design</v>
      </c>
      <c r="I1017" s="38"/>
      <c r="J1017" s="39"/>
      <c r="K1017" s="20" t="str">
        <f t="shared" si="128"/>
        <v>General ServicePer Participant Annual Incentive</v>
      </c>
      <c r="L1017" s="20" t="str">
        <f t="shared" si="129"/>
        <v>Market PotentialWA</v>
      </c>
    </row>
    <row r="1018" spans="1:12" x14ac:dyDescent="0.25">
      <c r="A1018" s="2" t="str">
        <f t="shared" si="117"/>
        <v>WAGeneral ServicePilot-Peak Time RebatePer kW Annual Incentive</v>
      </c>
      <c r="B1018" t="s">
        <v>151</v>
      </c>
      <c r="C1018" t="s">
        <v>232</v>
      </c>
      <c r="D1018" t="s">
        <v>583</v>
      </c>
      <c r="E1018" t="s">
        <v>37</v>
      </c>
      <c r="F1018" t="s">
        <v>93</v>
      </c>
      <c r="G1018" s="32">
        <f t="shared" ca="1" si="126"/>
        <v>0</v>
      </c>
      <c r="H1018" s="33">
        <f t="shared" ca="1" si="127"/>
        <v>0</v>
      </c>
      <c r="I1018" s="38"/>
      <c r="J1018" s="39"/>
      <c r="K1018" s="20" t="str">
        <f t="shared" si="128"/>
        <v>General ServicePer kW Annual Incentive</v>
      </c>
      <c r="L1018" s="20" t="str">
        <f t="shared" si="129"/>
        <v>Market PotentialWA</v>
      </c>
    </row>
    <row r="1019" spans="1:12" x14ac:dyDescent="0.25">
      <c r="A1019" s="2" t="str">
        <f t="shared" si="117"/>
        <v>WAGeneral ServicePilot-Peak Time RebateProgram Development Cost</v>
      </c>
      <c r="B1019" t="s">
        <v>151</v>
      </c>
      <c r="C1019" t="s">
        <v>232</v>
      </c>
      <c r="D1019" t="s">
        <v>583</v>
      </c>
      <c r="E1019" t="s">
        <v>40</v>
      </c>
      <c r="F1019" t="s">
        <v>41</v>
      </c>
      <c r="G1019" s="32">
        <f t="shared" ca="1" si="126"/>
        <v>106444.27801830553</v>
      </c>
      <c r="H1019" s="33">
        <f t="shared" ca="1" si="127"/>
        <v>0</v>
      </c>
      <c r="I1019" s="38"/>
      <c r="J1019" s="39"/>
      <c r="K1019" s="20" t="str">
        <f t="shared" si="128"/>
        <v>General ServiceProgram Development Cost</v>
      </c>
      <c r="L1019" s="20" t="str">
        <f t="shared" si="129"/>
        <v>Market PotentialWA</v>
      </c>
    </row>
    <row r="1020" spans="1:12" x14ac:dyDescent="0.25">
      <c r="A1020" s="2" t="str">
        <f t="shared" si="117"/>
        <v>WAGeneral ServicePilot-Peak Time RebateProgram Life</v>
      </c>
      <c r="B1020" t="s">
        <v>151</v>
      </c>
      <c r="C1020" t="s">
        <v>232</v>
      </c>
      <c r="D1020" t="s">
        <v>583</v>
      </c>
      <c r="E1020" t="s">
        <v>42</v>
      </c>
      <c r="F1020" t="s">
        <v>43</v>
      </c>
      <c r="G1020" s="397">
        <f t="shared" ca="1" si="126"/>
        <v>10</v>
      </c>
      <c r="H1020" s="33">
        <f t="shared" ca="1" si="127"/>
        <v>0</v>
      </c>
      <c r="I1020" s="38"/>
      <c r="J1020" s="39"/>
      <c r="K1020" s="20" t="str">
        <f t="shared" si="128"/>
        <v>General ServiceProgram Life</v>
      </c>
      <c r="L1020" s="20" t="str">
        <f t="shared" si="129"/>
        <v>Market PotentialWA</v>
      </c>
    </row>
    <row r="1021" spans="1:12" x14ac:dyDescent="0.25">
      <c r="A1021" s="2" t="str">
        <f t="shared" si="117"/>
        <v>WAGeneral ServicePilot-Peak Time RebateProgram Start Year</v>
      </c>
      <c r="B1021" t="s">
        <v>151</v>
      </c>
      <c r="C1021" t="s">
        <v>232</v>
      </c>
      <c r="D1021" t="s">
        <v>583</v>
      </c>
      <c r="E1021" t="s">
        <v>44</v>
      </c>
      <c r="F1021" t="s">
        <v>45</v>
      </c>
      <c r="G1021" s="397">
        <f t="shared" ca="1" si="126"/>
        <v>2024</v>
      </c>
      <c r="H1021" s="33">
        <f t="shared" ca="1" si="127"/>
        <v>0</v>
      </c>
      <c r="I1021" s="38"/>
      <c r="J1021" s="39"/>
      <c r="K1021" s="20" t="str">
        <f t="shared" si="128"/>
        <v>General ServiceProgram Start Year</v>
      </c>
      <c r="L1021" s="20" t="str">
        <f t="shared" si="129"/>
        <v>Market PotentialWA</v>
      </c>
    </row>
    <row r="1022" spans="1:12" x14ac:dyDescent="0.25">
      <c r="A1022" s="2" t="str">
        <f t="shared" si="117"/>
        <v>WAResidentialParent-Peak Time RebateSummer DR Event Hours</v>
      </c>
      <c r="B1022" t="s">
        <v>151</v>
      </c>
      <c r="C1022" t="s">
        <v>13</v>
      </c>
      <c r="D1022" t="s">
        <v>584</v>
      </c>
      <c r="E1022" t="s">
        <v>24</v>
      </c>
      <c r="F1022" t="s">
        <v>25</v>
      </c>
      <c r="G1022" s="397">
        <f t="shared" ca="1" si="118"/>
        <v>40</v>
      </c>
      <c r="H1022" s="33" t="str">
        <f t="shared" ca="1" si="119"/>
        <v>4 hours per event, 15-20 events per year. 3 hours per event in PGE, 5 summer and 2 winter events.</v>
      </c>
      <c r="I1022" s="38"/>
      <c r="J1022" s="39"/>
      <c r="K1022" s="20" t="str">
        <f t="shared" si="120"/>
        <v>ResidentialSummer DR Event Hours</v>
      </c>
      <c r="L1022" s="20" t="str">
        <f t="shared" si="121"/>
        <v>Market PotentialWA</v>
      </c>
    </row>
    <row r="1023" spans="1:12" x14ac:dyDescent="0.25">
      <c r="A1023" s="2" t="str">
        <f t="shared" si="117"/>
        <v>WAResidentialParent-Peak Time RebateWinter DR Event Hours</v>
      </c>
      <c r="B1023" t="s">
        <v>151</v>
      </c>
      <c r="C1023" t="s">
        <v>13</v>
      </c>
      <c r="D1023" t="s">
        <v>584</v>
      </c>
      <c r="E1023" t="s">
        <v>26</v>
      </c>
      <c r="F1023" t="s">
        <v>25</v>
      </c>
      <c r="G1023" s="397">
        <f t="shared" ca="1" si="118"/>
        <v>40</v>
      </c>
      <c r="H1023" s="33" t="str">
        <f t="shared" ca="1" si="119"/>
        <v>4 hours per event, 15-20 events per year. 3 hours per event in PGE, 5 summer and 2 winter events.</v>
      </c>
      <c r="I1023" s="38"/>
      <c r="J1023" s="39"/>
      <c r="K1023" s="20" t="str">
        <f t="shared" si="120"/>
        <v>ResidentialWinter DR Event Hours</v>
      </c>
      <c r="L1023" s="20" t="str">
        <f t="shared" si="121"/>
        <v>Market PotentialWA</v>
      </c>
    </row>
    <row r="1024" spans="1:12" x14ac:dyDescent="0.25">
      <c r="A1024" s="2" t="str">
        <f t="shared" si="117"/>
        <v>WAResidentialParent-Peak Time RebateAnnual O&amp;M Cost</v>
      </c>
      <c r="B1024" t="s">
        <v>151</v>
      </c>
      <c r="C1024" t="s">
        <v>13</v>
      </c>
      <c r="D1024" t="s">
        <v>584</v>
      </c>
      <c r="E1024" t="s">
        <v>27</v>
      </c>
      <c r="F1024" t="s">
        <v>5</v>
      </c>
      <c r="G1024" s="32">
        <f t="shared" ca="1" si="118"/>
        <v>0</v>
      </c>
      <c r="H1024" s="33">
        <f t="shared" ca="1" si="119"/>
        <v>0</v>
      </c>
      <c r="I1024" s="38"/>
      <c r="J1024" s="39"/>
      <c r="K1024" s="20" t="str">
        <f t="shared" si="120"/>
        <v>ResidentialAnnual O&amp;M Cost</v>
      </c>
      <c r="L1024" s="20" t="str">
        <f t="shared" si="121"/>
        <v>Market PotentialWA</v>
      </c>
    </row>
    <row r="1025" spans="1:12" x14ac:dyDescent="0.25">
      <c r="A1025" s="2" t="str">
        <f t="shared" si="117"/>
        <v>WAResidentialParent-Peak Time RebateAnnual O&amp;M Cost per MW</v>
      </c>
      <c r="B1025" t="s">
        <v>151</v>
      </c>
      <c r="C1025" t="s">
        <v>13</v>
      </c>
      <c r="D1025" t="s">
        <v>584</v>
      </c>
      <c r="E1025" t="s">
        <v>88</v>
      </c>
      <c r="F1025" t="s">
        <v>94</v>
      </c>
      <c r="G1025" s="32">
        <f t="shared" ca="1" si="118"/>
        <v>0</v>
      </c>
      <c r="H1025" s="33">
        <f t="shared" ca="1" si="119"/>
        <v>0</v>
      </c>
      <c r="I1025" s="38"/>
      <c r="J1025" s="39"/>
      <c r="K1025" s="20" t="str">
        <f t="shared" si="120"/>
        <v>ResidentialAnnual O&amp;M Cost per MW</v>
      </c>
      <c r="L1025" s="20" t="str">
        <f t="shared" si="121"/>
        <v>Market PotentialWA</v>
      </c>
    </row>
    <row r="1026" spans="1:12" x14ac:dyDescent="0.25">
      <c r="A1026" s="2" t="str">
        <f t="shared" si="117"/>
        <v>WAResidentialParent-Peak Time RebateAnnual Program Administration Cost</v>
      </c>
      <c r="B1026" t="s">
        <v>151</v>
      </c>
      <c r="C1026" t="s">
        <v>13</v>
      </c>
      <c r="D1026" t="s">
        <v>584</v>
      </c>
      <c r="E1026" t="s">
        <v>4</v>
      </c>
      <c r="F1026" t="s">
        <v>28</v>
      </c>
      <c r="G1026" s="32">
        <f t="shared" ca="1" si="118"/>
        <v>29940.346223057211</v>
      </c>
      <c r="H1026" s="33">
        <f t="shared" ca="1" si="119"/>
        <v>0</v>
      </c>
      <c r="I1026" s="38"/>
      <c r="J1026" s="39"/>
      <c r="K1026" s="20" t="str">
        <f t="shared" si="120"/>
        <v>ResidentialAnnual Program Administration Cost</v>
      </c>
      <c r="L1026" s="20" t="str">
        <f t="shared" si="121"/>
        <v>Market PotentialWA</v>
      </c>
    </row>
    <row r="1027" spans="1:12" x14ac:dyDescent="0.25">
      <c r="A1027" s="2" t="str">
        <f t="shared" ref="A1027:A1090" si="130">B1027&amp;C1027&amp;D1027&amp;E1027</f>
        <v>WAResidentialParent-Peak Time RebateCost of Equip + Install</v>
      </c>
      <c r="B1027" t="s">
        <v>151</v>
      </c>
      <c r="C1027" t="s">
        <v>13</v>
      </c>
      <c r="D1027" t="s">
        <v>584</v>
      </c>
      <c r="E1027" t="s">
        <v>29</v>
      </c>
      <c r="F1027" t="s">
        <v>30</v>
      </c>
      <c r="G1027" s="32">
        <f t="shared" ca="1" si="118"/>
        <v>0</v>
      </c>
      <c r="H1027" s="33" t="str">
        <f t="shared" ca="1" si="119"/>
        <v>Assume zero, but would be $470 w tech costs included.  Based on PacifiCorp estimate: $270 for PCT, plus $200 for installation</v>
      </c>
      <c r="I1027" s="38"/>
      <c r="J1027" s="39"/>
      <c r="K1027" s="20" t="str">
        <f t="shared" si="120"/>
        <v>ResidentialCost of Equip + Install</v>
      </c>
      <c r="L1027" s="20" t="str">
        <f t="shared" si="121"/>
        <v>Market PotentialWA</v>
      </c>
    </row>
    <row r="1028" spans="1:12" x14ac:dyDescent="0.25">
      <c r="A1028" s="2" t="str">
        <f t="shared" si="130"/>
        <v>WAResidentialParent-Peak Time RebateCost of Equip + Install (per kW basis)</v>
      </c>
      <c r="B1028" t="s">
        <v>151</v>
      </c>
      <c r="C1028" t="s">
        <v>13</v>
      </c>
      <c r="D1028" t="s">
        <v>584</v>
      </c>
      <c r="E1028" t="s">
        <v>90</v>
      </c>
      <c r="F1028" t="s">
        <v>92</v>
      </c>
      <c r="G1028" s="32">
        <f t="shared" ca="1" si="118"/>
        <v>0</v>
      </c>
      <c r="H1028" s="33">
        <f t="shared" ca="1" si="119"/>
        <v>0</v>
      </c>
      <c r="I1028" s="38"/>
      <c r="J1028" s="39"/>
      <c r="K1028" s="20" t="str">
        <f t="shared" si="120"/>
        <v>ResidentialCost of Equip + Install (per kW basis)</v>
      </c>
      <c r="L1028" s="20" t="str">
        <f t="shared" si="121"/>
        <v>Market PotentialWA</v>
      </c>
    </row>
    <row r="1029" spans="1:12" x14ac:dyDescent="0.25">
      <c r="A1029" s="2" t="str">
        <f t="shared" si="130"/>
        <v>WAResidentialParent-Peak Time RebateDe-rate</v>
      </c>
      <c r="B1029" t="s">
        <v>151</v>
      </c>
      <c r="C1029" t="s">
        <v>13</v>
      </c>
      <c r="D1029" t="s">
        <v>584</v>
      </c>
      <c r="E1029" t="s">
        <v>31</v>
      </c>
      <c r="F1029" t="s">
        <v>32</v>
      </c>
      <c r="G1029" s="25">
        <f t="shared" ca="1" si="118"/>
        <v>1</v>
      </c>
      <c r="H1029" s="33">
        <f t="shared" ca="1" si="119"/>
        <v>0</v>
      </c>
      <c r="I1029" s="38"/>
      <c r="J1029" s="39"/>
      <c r="K1029" s="20" t="str">
        <f t="shared" si="120"/>
        <v>ResidentialDe-rate</v>
      </c>
      <c r="L1029" s="20" t="str">
        <f t="shared" si="121"/>
        <v>Market PotentialWA</v>
      </c>
    </row>
    <row r="1030" spans="1:12" x14ac:dyDescent="0.25">
      <c r="A1030" s="2" t="str">
        <f t="shared" si="130"/>
        <v>WAResidentialParent-Peak Time RebateNet to Gross Ratio (free ridership)</v>
      </c>
      <c r="B1030" t="s">
        <v>151</v>
      </c>
      <c r="C1030" t="s">
        <v>13</v>
      </c>
      <c r="D1030" t="s">
        <v>584</v>
      </c>
      <c r="E1030" t="s">
        <v>33</v>
      </c>
      <c r="F1030" t="s">
        <v>34</v>
      </c>
      <c r="G1030" s="25">
        <f t="shared" ca="1" si="118"/>
        <v>1</v>
      </c>
      <c r="H1030" s="33">
        <f t="shared" ca="1" si="119"/>
        <v>0</v>
      </c>
      <c r="I1030" s="38"/>
      <c r="J1030" s="39"/>
      <c r="K1030" s="20" t="str">
        <f t="shared" si="120"/>
        <v>ResidentialNet to Gross Ratio (free ridership)</v>
      </c>
      <c r="L1030" s="20" t="str">
        <f t="shared" si="121"/>
        <v>Market PotentialWA</v>
      </c>
    </row>
    <row r="1031" spans="1:12" x14ac:dyDescent="0.25">
      <c r="A1031" s="2" t="str">
        <f t="shared" si="130"/>
        <v>WAResidentialParent-Peak Time RebatePer Customer Annual Marketing/Recruitment Cost</v>
      </c>
      <c r="B1031" t="s">
        <v>151</v>
      </c>
      <c r="C1031" t="s">
        <v>13</v>
      </c>
      <c r="D1031" t="s">
        <v>584</v>
      </c>
      <c r="E1031" t="s">
        <v>35</v>
      </c>
      <c r="F1031" t="s">
        <v>36</v>
      </c>
      <c r="G1031" s="32">
        <f t="shared" ca="1" si="118"/>
        <v>60</v>
      </c>
      <c r="H1031" s="33" t="str">
        <f t="shared" ca="1" si="119"/>
        <v>2024 Avista Update</v>
      </c>
      <c r="I1031" s="38"/>
      <c r="J1031" s="39"/>
      <c r="K1031" s="20" t="str">
        <f t="shared" si="120"/>
        <v>ResidentialPer Customer Annual Marketing/Recruitment Cost</v>
      </c>
      <c r="L1031" s="20" t="str">
        <f t="shared" si="121"/>
        <v>Market PotentialWA</v>
      </c>
    </row>
    <row r="1032" spans="1:12" x14ac:dyDescent="0.25">
      <c r="A1032" s="2" t="str">
        <f t="shared" si="130"/>
        <v>WAResidentialParent-Peak Time RebatePer Participant Annual Incentive</v>
      </c>
      <c r="B1032" t="s">
        <v>151</v>
      </c>
      <c r="C1032" t="s">
        <v>13</v>
      </c>
      <c r="D1032" t="s">
        <v>584</v>
      </c>
      <c r="E1032" t="s">
        <v>39</v>
      </c>
      <c r="F1032" t="s">
        <v>5</v>
      </c>
      <c r="G1032" s="32">
        <f t="shared" ca="1" si="118"/>
        <v>0</v>
      </c>
      <c r="H1032" s="33" t="str">
        <f t="shared" ca="1" si="119"/>
        <v>Incentive built into rate design</v>
      </c>
      <c r="I1032" s="38"/>
      <c r="J1032" s="39"/>
      <c r="K1032" s="20" t="str">
        <f t="shared" si="120"/>
        <v>ResidentialPer Participant Annual Incentive</v>
      </c>
      <c r="L1032" s="20" t="str">
        <f t="shared" si="121"/>
        <v>Market PotentialWA</v>
      </c>
    </row>
    <row r="1033" spans="1:12" x14ac:dyDescent="0.25">
      <c r="A1033" s="2" t="str">
        <f t="shared" si="130"/>
        <v>WAResidentialParent-Peak Time RebatePer kW Annual Incentive</v>
      </c>
      <c r="B1033" t="s">
        <v>151</v>
      </c>
      <c r="C1033" t="s">
        <v>13</v>
      </c>
      <c r="D1033" t="s">
        <v>584</v>
      </c>
      <c r="E1033" t="s">
        <v>37</v>
      </c>
      <c r="F1033" t="s">
        <v>93</v>
      </c>
      <c r="G1033" s="32">
        <f t="shared" ca="1" si="118"/>
        <v>0</v>
      </c>
      <c r="H1033" s="33">
        <f t="shared" ca="1" si="119"/>
        <v>0</v>
      </c>
      <c r="I1033" s="38"/>
      <c r="J1033" s="39"/>
      <c r="K1033" s="20" t="str">
        <f t="shared" si="120"/>
        <v>ResidentialPer kW Annual Incentive</v>
      </c>
      <c r="L1033" s="20" t="str">
        <f t="shared" si="121"/>
        <v>Market PotentialWA</v>
      </c>
    </row>
    <row r="1034" spans="1:12" x14ac:dyDescent="0.25">
      <c r="A1034" s="2" t="str">
        <f t="shared" si="130"/>
        <v>WAResidentialParent-Peak Time RebateProgram Development Cost</v>
      </c>
      <c r="B1034" t="s">
        <v>151</v>
      </c>
      <c r="C1034" t="s">
        <v>13</v>
      </c>
      <c r="D1034" t="s">
        <v>584</v>
      </c>
      <c r="E1034" t="s">
        <v>40</v>
      </c>
      <c r="F1034" t="s">
        <v>41</v>
      </c>
      <c r="G1034" s="32">
        <f t="shared" ca="1" si="118"/>
        <v>898030.78053560923</v>
      </c>
      <c r="H1034" s="33">
        <f t="shared" ca="1" si="119"/>
        <v>0</v>
      </c>
      <c r="I1034" s="38"/>
      <c r="J1034" s="39"/>
      <c r="K1034" s="20" t="str">
        <f t="shared" si="120"/>
        <v>ResidentialProgram Development Cost</v>
      </c>
      <c r="L1034" s="20" t="str">
        <f t="shared" si="121"/>
        <v>Market PotentialWA</v>
      </c>
    </row>
    <row r="1035" spans="1:12" x14ac:dyDescent="0.25">
      <c r="A1035" s="2" t="str">
        <f t="shared" si="130"/>
        <v>WAResidentialParent-Peak Time RebateProgram Life</v>
      </c>
      <c r="B1035" t="s">
        <v>151</v>
      </c>
      <c r="C1035" t="s">
        <v>13</v>
      </c>
      <c r="D1035" t="s">
        <v>584</v>
      </c>
      <c r="E1035" t="s">
        <v>42</v>
      </c>
      <c r="F1035" t="s">
        <v>43</v>
      </c>
      <c r="G1035" s="397">
        <f t="shared" ca="1" si="118"/>
        <v>10</v>
      </c>
      <c r="H1035" s="33">
        <f t="shared" ca="1" si="119"/>
        <v>0</v>
      </c>
      <c r="I1035" s="38"/>
      <c r="J1035" s="39"/>
      <c r="K1035" s="20" t="str">
        <f t="shared" si="120"/>
        <v>ResidentialProgram Life</v>
      </c>
      <c r="L1035" s="20" t="str">
        <f t="shared" si="121"/>
        <v>Market PotentialWA</v>
      </c>
    </row>
    <row r="1036" spans="1:12" x14ac:dyDescent="0.25">
      <c r="A1036" s="2" t="str">
        <f t="shared" si="130"/>
        <v>WAResidentialParent-Peak Time RebateProgram Start Year</v>
      </c>
      <c r="B1036" t="s">
        <v>151</v>
      </c>
      <c r="C1036" t="s">
        <v>13</v>
      </c>
      <c r="D1036" t="s">
        <v>584</v>
      </c>
      <c r="E1036" t="s">
        <v>44</v>
      </c>
      <c r="F1036" t="s">
        <v>45</v>
      </c>
      <c r="G1036" s="397">
        <f t="shared" ca="1" si="118"/>
        <v>2025</v>
      </c>
      <c r="H1036" s="33" t="str">
        <f t="shared" ca="1" si="119"/>
        <v>2024 Avista: ID start in 2028</v>
      </c>
      <c r="I1036" s="38"/>
      <c r="J1036" s="39"/>
      <c r="K1036" s="20" t="str">
        <f t="shared" si="120"/>
        <v>ResidentialProgram Start Year</v>
      </c>
      <c r="L1036" s="20" t="str">
        <f t="shared" si="121"/>
        <v>Market PotentialWA</v>
      </c>
    </row>
    <row r="1037" spans="1:12" x14ac:dyDescent="0.25">
      <c r="A1037" s="2" t="str">
        <f t="shared" si="130"/>
        <v>WAGeneral ServiceParent-Peak Time RebateSummer DR Event Hours</v>
      </c>
      <c r="B1037" t="s">
        <v>151</v>
      </c>
      <c r="C1037" t="s">
        <v>232</v>
      </c>
      <c r="D1037" t="s">
        <v>584</v>
      </c>
      <c r="E1037" t="s">
        <v>24</v>
      </c>
      <c r="F1037" t="s">
        <v>25</v>
      </c>
      <c r="G1037" s="397">
        <f t="shared" ca="1" si="118"/>
        <v>40</v>
      </c>
      <c r="H1037" s="33" t="str">
        <f t="shared" ca="1" si="119"/>
        <v>4 hours per event, 15-20 events per year</v>
      </c>
      <c r="I1037" s="38"/>
      <c r="J1037" s="39"/>
      <c r="K1037" s="20" t="str">
        <f t="shared" si="120"/>
        <v>General ServiceSummer DR Event Hours</v>
      </c>
      <c r="L1037" s="20" t="str">
        <f t="shared" si="121"/>
        <v>Market PotentialWA</v>
      </c>
    </row>
    <row r="1038" spans="1:12" x14ac:dyDescent="0.25">
      <c r="A1038" s="2" t="str">
        <f t="shared" si="130"/>
        <v>WAGeneral ServiceParent-Peak Time RebateWinter DR Event Hours</v>
      </c>
      <c r="B1038" t="s">
        <v>151</v>
      </c>
      <c r="C1038" t="s">
        <v>232</v>
      </c>
      <c r="D1038" t="s">
        <v>584</v>
      </c>
      <c r="E1038" t="s">
        <v>26</v>
      </c>
      <c r="F1038" t="s">
        <v>25</v>
      </c>
      <c r="G1038" s="397">
        <f t="shared" ca="1" si="118"/>
        <v>40</v>
      </c>
      <c r="H1038" s="33" t="str">
        <f t="shared" ca="1" si="119"/>
        <v>4 hours per event, 15-20 events per year</v>
      </c>
      <c r="I1038" s="38"/>
      <c r="J1038" s="39"/>
      <c r="K1038" s="20" t="str">
        <f t="shared" si="120"/>
        <v>General ServiceWinter DR Event Hours</v>
      </c>
      <c r="L1038" s="20" t="str">
        <f t="shared" si="121"/>
        <v>Market PotentialWA</v>
      </c>
    </row>
    <row r="1039" spans="1:12" x14ac:dyDescent="0.25">
      <c r="A1039" s="2" t="str">
        <f t="shared" si="130"/>
        <v>WAGeneral ServiceParent-Peak Time RebateAnnual O&amp;M Cost</v>
      </c>
      <c r="B1039" t="s">
        <v>151</v>
      </c>
      <c r="C1039" t="s">
        <v>232</v>
      </c>
      <c r="D1039" t="s">
        <v>584</v>
      </c>
      <c r="E1039" t="s">
        <v>27</v>
      </c>
      <c r="F1039" t="s">
        <v>5</v>
      </c>
      <c r="G1039" s="32">
        <f t="shared" ca="1" si="118"/>
        <v>0</v>
      </c>
      <c r="H1039" s="33">
        <f t="shared" ca="1" si="119"/>
        <v>0</v>
      </c>
      <c r="I1039" s="38"/>
      <c r="J1039" s="39"/>
      <c r="K1039" s="20" t="str">
        <f t="shared" si="120"/>
        <v>General ServiceAnnual O&amp;M Cost</v>
      </c>
      <c r="L1039" s="20" t="str">
        <f t="shared" si="121"/>
        <v>Market PotentialWA</v>
      </c>
    </row>
    <row r="1040" spans="1:12" x14ac:dyDescent="0.25">
      <c r="A1040" s="2" t="str">
        <f t="shared" si="130"/>
        <v>WAGeneral ServiceParent-Peak Time RebateAnnual O&amp;M Cost per MW</v>
      </c>
      <c r="B1040" t="s">
        <v>151</v>
      </c>
      <c r="C1040" t="s">
        <v>232</v>
      </c>
      <c r="D1040" t="s">
        <v>584</v>
      </c>
      <c r="E1040" t="s">
        <v>88</v>
      </c>
      <c r="F1040" t="s">
        <v>94</v>
      </c>
      <c r="G1040" s="32">
        <f t="shared" ca="1" si="118"/>
        <v>0</v>
      </c>
      <c r="H1040" s="33">
        <f t="shared" ca="1" si="119"/>
        <v>0</v>
      </c>
      <c r="I1040" s="38"/>
      <c r="J1040" s="39"/>
      <c r="K1040" s="20" t="str">
        <f t="shared" si="120"/>
        <v>General ServiceAnnual O&amp;M Cost per MW</v>
      </c>
      <c r="L1040" s="20" t="str">
        <f t="shared" si="121"/>
        <v>Market PotentialWA</v>
      </c>
    </row>
    <row r="1041" spans="1:12" x14ac:dyDescent="0.25">
      <c r="A1041" s="2" t="str">
        <f t="shared" si="130"/>
        <v>WAGeneral ServiceParent-Peak Time RebateAnnual Program Administration Cost</v>
      </c>
      <c r="B1041" t="s">
        <v>151</v>
      </c>
      <c r="C1041" t="s">
        <v>232</v>
      </c>
      <c r="D1041" t="s">
        <v>584</v>
      </c>
      <c r="E1041" t="s">
        <v>4</v>
      </c>
      <c r="F1041" t="s">
        <v>28</v>
      </c>
      <c r="G1041" s="32">
        <f t="shared" ca="1" si="118"/>
        <v>3548.8522291303066</v>
      </c>
      <c r="H1041" s="33">
        <f t="shared" ca="1" si="119"/>
        <v>0</v>
      </c>
      <c r="I1041" s="38"/>
      <c r="J1041" s="39"/>
      <c r="K1041" s="20" t="str">
        <f t="shared" si="120"/>
        <v>General ServiceAnnual Program Administration Cost</v>
      </c>
      <c r="L1041" s="20" t="str">
        <f t="shared" si="121"/>
        <v>Market PotentialWA</v>
      </c>
    </row>
    <row r="1042" spans="1:12" x14ac:dyDescent="0.25">
      <c r="A1042" s="2" t="str">
        <f t="shared" si="130"/>
        <v>WAGeneral ServiceParent-Peak Time RebateCost of Equip + Install</v>
      </c>
      <c r="B1042" t="s">
        <v>151</v>
      </c>
      <c r="C1042" t="s">
        <v>232</v>
      </c>
      <c r="D1042" t="s">
        <v>584</v>
      </c>
      <c r="E1042" t="s">
        <v>29</v>
      </c>
      <c r="F1042" t="s">
        <v>30</v>
      </c>
      <c r="G1042" s="32">
        <f t="shared" ca="1" si="118"/>
        <v>0</v>
      </c>
      <c r="H1042" s="33" t="str">
        <f t="shared" ca="1" si="119"/>
        <v>Assume zero, but would be $470 w tech costs included.  Based on PacifiCorp estimate: $270 for PCT, plus $200 for installation</v>
      </c>
      <c r="I1042" s="38"/>
      <c r="J1042" s="39"/>
      <c r="K1042" s="20" t="str">
        <f t="shared" si="120"/>
        <v>General ServiceCost of Equip + Install</v>
      </c>
      <c r="L1042" s="20" t="str">
        <f t="shared" si="121"/>
        <v>Market PotentialWA</v>
      </c>
    </row>
    <row r="1043" spans="1:12" x14ac:dyDescent="0.25">
      <c r="A1043" s="2" t="str">
        <f t="shared" si="130"/>
        <v>WAGeneral ServiceParent-Peak Time RebateCost of Equip + Install (per kW basis)</v>
      </c>
      <c r="B1043" t="s">
        <v>151</v>
      </c>
      <c r="C1043" t="s">
        <v>232</v>
      </c>
      <c r="D1043" t="s">
        <v>584</v>
      </c>
      <c r="E1043" t="s">
        <v>90</v>
      </c>
      <c r="F1043" t="s">
        <v>92</v>
      </c>
      <c r="G1043" s="32">
        <f t="shared" ca="1" si="118"/>
        <v>0</v>
      </c>
      <c r="H1043" s="33">
        <f t="shared" ca="1" si="119"/>
        <v>0</v>
      </c>
      <c r="I1043" s="38"/>
      <c r="J1043" s="39"/>
      <c r="K1043" s="20" t="str">
        <f t="shared" si="120"/>
        <v>General ServiceCost of Equip + Install (per kW basis)</v>
      </c>
      <c r="L1043" s="20" t="str">
        <f t="shared" si="121"/>
        <v>Market PotentialWA</v>
      </c>
    </row>
    <row r="1044" spans="1:12" x14ac:dyDescent="0.25">
      <c r="A1044" s="2" t="str">
        <f t="shared" si="130"/>
        <v>WAGeneral ServiceParent-Peak Time RebateDe-rate</v>
      </c>
      <c r="B1044" t="s">
        <v>151</v>
      </c>
      <c r="C1044" t="s">
        <v>232</v>
      </c>
      <c r="D1044" t="s">
        <v>584</v>
      </c>
      <c r="E1044" t="s">
        <v>31</v>
      </c>
      <c r="F1044" t="s">
        <v>32</v>
      </c>
      <c r="G1044" s="25">
        <f t="shared" ca="1" si="118"/>
        <v>1</v>
      </c>
      <c r="H1044" s="33">
        <f t="shared" ca="1" si="119"/>
        <v>0</v>
      </c>
      <c r="I1044" s="38"/>
      <c r="J1044" s="39"/>
      <c r="K1044" s="20" t="str">
        <f t="shared" si="120"/>
        <v>General ServiceDe-rate</v>
      </c>
      <c r="L1044" s="20" t="str">
        <f t="shared" si="121"/>
        <v>Market PotentialWA</v>
      </c>
    </row>
    <row r="1045" spans="1:12" x14ac:dyDescent="0.25">
      <c r="A1045" s="2" t="str">
        <f t="shared" si="130"/>
        <v>WAGeneral ServiceParent-Peak Time RebateNet to Gross Ratio (free ridership)</v>
      </c>
      <c r="B1045" t="s">
        <v>151</v>
      </c>
      <c r="C1045" t="s">
        <v>232</v>
      </c>
      <c r="D1045" t="s">
        <v>584</v>
      </c>
      <c r="E1045" t="s">
        <v>33</v>
      </c>
      <c r="F1045" t="s">
        <v>34</v>
      </c>
      <c r="G1045" s="25">
        <f t="shared" ca="1" si="118"/>
        <v>1</v>
      </c>
      <c r="H1045" s="33">
        <f t="shared" ca="1" si="119"/>
        <v>0</v>
      </c>
      <c r="I1045" s="38"/>
      <c r="J1045" s="39"/>
      <c r="K1045" s="20" t="str">
        <f t="shared" si="120"/>
        <v>General ServiceNet to Gross Ratio (free ridership)</v>
      </c>
      <c r="L1045" s="20" t="str">
        <f t="shared" si="121"/>
        <v>Market PotentialWA</v>
      </c>
    </row>
    <row r="1046" spans="1:12" x14ac:dyDescent="0.25">
      <c r="A1046" s="2" t="str">
        <f t="shared" si="130"/>
        <v>WAGeneral ServiceParent-Peak Time RebatePer Customer Annual Marketing/Recruitment Cost</v>
      </c>
      <c r="B1046" t="s">
        <v>151</v>
      </c>
      <c r="C1046" t="s">
        <v>232</v>
      </c>
      <c r="D1046" t="s">
        <v>584</v>
      </c>
      <c r="E1046" t="s">
        <v>35</v>
      </c>
      <c r="F1046" t="s">
        <v>36</v>
      </c>
      <c r="G1046" s="32">
        <f t="shared" ca="1" si="118"/>
        <v>60</v>
      </c>
      <c r="H1046" s="33" t="str">
        <f t="shared" ca="1" si="119"/>
        <v>2024 Avista Update</v>
      </c>
      <c r="I1046" s="38"/>
      <c r="J1046" s="39"/>
      <c r="K1046" s="20" t="str">
        <f t="shared" si="120"/>
        <v>General ServicePer Customer Annual Marketing/Recruitment Cost</v>
      </c>
      <c r="L1046" s="20" t="str">
        <f t="shared" si="121"/>
        <v>Market PotentialWA</v>
      </c>
    </row>
    <row r="1047" spans="1:12" x14ac:dyDescent="0.25">
      <c r="A1047" s="2" t="str">
        <f t="shared" si="130"/>
        <v>WAGeneral ServiceParent-Peak Time RebatePer Participant Annual Incentive</v>
      </c>
      <c r="B1047" t="s">
        <v>151</v>
      </c>
      <c r="C1047" t="s">
        <v>232</v>
      </c>
      <c r="D1047" t="s">
        <v>584</v>
      </c>
      <c r="E1047" t="s">
        <v>39</v>
      </c>
      <c r="F1047" t="s">
        <v>5</v>
      </c>
      <c r="G1047" s="32">
        <f t="shared" ca="1" si="118"/>
        <v>0</v>
      </c>
      <c r="H1047" s="33" t="str">
        <f t="shared" ca="1" si="119"/>
        <v>Incentive built into rate design</v>
      </c>
      <c r="I1047" s="38"/>
      <c r="J1047" s="39"/>
      <c r="K1047" s="20" t="str">
        <f t="shared" si="120"/>
        <v>General ServicePer Participant Annual Incentive</v>
      </c>
      <c r="L1047" s="20" t="str">
        <f t="shared" si="121"/>
        <v>Market PotentialWA</v>
      </c>
    </row>
    <row r="1048" spans="1:12" x14ac:dyDescent="0.25">
      <c r="A1048" s="2" t="str">
        <f t="shared" si="130"/>
        <v>WAGeneral ServiceParent-Peak Time RebatePer kW Annual Incentive</v>
      </c>
      <c r="B1048" t="s">
        <v>151</v>
      </c>
      <c r="C1048" t="s">
        <v>232</v>
      </c>
      <c r="D1048" t="s">
        <v>584</v>
      </c>
      <c r="E1048" t="s">
        <v>37</v>
      </c>
      <c r="F1048" t="s">
        <v>93</v>
      </c>
      <c r="G1048" s="32">
        <f t="shared" ca="1" si="118"/>
        <v>0</v>
      </c>
      <c r="H1048" s="33">
        <f t="shared" ca="1" si="119"/>
        <v>0</v>
      </c>
      <c r="I1048" s="38"/>
      <c r="J1048" s="39"/>
      <c r="K1048" s="20" t="str">
        <f t="shared" si="120"/>
        <v>General ServicePer kW Annual Incentive</v>
      </c>
      <c r="L1048" s="20" t="str">
        <f t="shared" si="121"/>
        <v>Market PotentialWA</v>
      </c>
    </row>
    <row r="1049" spans="1:12" x14ac:dyDescent="0.25">
      <c r="A1049" s="2" t="str">
        <f t="shared" si="130"/>
        <v>WAGeneral ServiceParent-Peak Time RebateProgram Development Cost</v>
      </c>
      <c r="B1049" t="s">
        <v>151</v>
      </c>
      <c r="C1049" t="s">
        <v>232</v>
      </c>
      <c r="D1049" t="s">
        <v>584</v>
      </c>
      <c r="E1049" t="s">
        <v>40</v>
      </c>
      <c r="F1049" t="s">
        <v>41</v>
      </c>
      <c r="G1049" s="32">
        <f t="shared" ca="1" si="118"/>
        <v>106444.27801830553</v>
      </c>
      <c r="H1049" s="33">
        <f t="shared" ca="1" si="119"/>
        <v>0</v>
      </c>
      <c r="I1049" s="38"/>
      <c r="J1049" s="39"/>
      <c r="K1049" s="20" t="str">
        <f t="shared" si="120"/>
        <v>General ServiceProgram Development Cost</v>
      </c>
      <c r="L1049" s="20" t="str">
        <f t="shared" si="121"/>
        <v>Market PotentialWA</v>
      </c>
    </row>
    <row r="1050" spans="1:12" x14ac:dyDescent="0.25">
      <c r="A1050" s="2" t="str">
        <f t="shared" si="130"/>
        <v>WAGeneral ServiceParent-Peak Time RebateProgram Life</v>
      </c>
      <c r="B1050" t="s">
        <v>151</v>
      </c>
      <c r="C1050" t="s">
        <v>232</v>
      </c>
      <c r="D1050" t="s">
        <v>584</v>
      </c>
      <c r="E1050" t="s">
        <v>42</v>
      </c>
      <c r="F1050" t="s">
        <v>43</v>
      </c>
      <c r="G1050" s="397">
        <f t="shared" ca="1" si="118"/>
        <v>10</v>
      </c>
      <c r="H1050" s="33">
        <f t="shared" ca="1" si="119"/>
        <v>0</v>
      </c>
      <c r="I1050" s="38"/>
      <c r="J1050" s="39"/>
      <c r="K1050" s="20" t="str">
        <f t="shared" si="120"/>
        <v>General ServiceProgram Life</v>
      </c>
      <c r="L1050" s="20" t="str">
        <f t="shared" si="121"/>
        <v>Market PotentialWA</v>
      </c>
    </row>
    <row r="1051" spans="1:12" x14ac:dyDescent="0.25">
      <c r="A1051" s="2" t="str">
        <f t="shared" si="130"/>
        <v>WAGeneral ServiceParent-Peak Time RebateProgram Start Year</v>
      </c>
      <c r="B1051" t="s">
        <v>151</v>
      </c>
      <c r="C1051" t="s">
        <v>232</v>
      </c>
      <c r="D1051" t="s">
        <v>584</v>
      </c>
      <c r="E1051" t="s">
        <v>44</v>
      </c>
      <c r="F1051" t="s">
        <v>45</v>
      </c>
      <c r="G1051" s="397">
        <f t="shared" ca="1" si="118"/>
        <v>2025</v>
      </c>
      <c r="H1051" s="33" t="str">
        <f t="shared" ca="1" si="119"/>
        <v>2024 Avista: ID start in 2028</v>
      </c>
      <c r="I1051" s="38"/>
      <c r="J1051" s="39"/>
      <c r="K1051" s="20" t="str">
        <f t="shared" si="120"/>
        <v>General ServiceProgram Start Year</v>
      </c>
      <c r="L1051" s="20" t="str">
        <f t="shared" si="121"/>
        <v>Market PotentialWA</v>
      </c>
    </row>
    <row r="1052" spans="1:12" x14ac:dyDescent="0.25">
      <c r="A1052" s="2" t="str">
        <f t="shared" si="130"/>
        <v>WALarge General ServiceVariable Peak Pricing RatesSummer DR Event Hours</v>
      </c>
      <c r="B1052" t="s">
        <v>151</v>
      </c>
      <c r="C1052" t="s">
        <v>233</v>
      </c>
      <c r="D1052" t="s">
        <v>101</v>
      </c>
      <c r="E1052" t="s">
        <v>24</v>
      </c>
      <c r="F1052" t="s">
        <v>25</v>
      </c>
      <c r="G1052" s="397">
        <f t="shared" ca="1" si="118"/>
        <v>40</v>
      </c>
      <c r="H1052" s="33" t="str">
        <f t="shared" ca="1" si="119"/>
        <v>Top 40 summer system hours </v>
      </c>
      <c r="I1052" s="38"/>
      <c r="J1052" s="39"/>
      <c r="K1052" s="20" t="str">
        <f t="shared" si="120"/>
        <v>Large General ServiceSummer DR Event Hours</v>
      </c>
      <c r="L1052" s="20" t="str">
        <f t="shared" si="121"/>
        <v>Market PotentialWA</v>
      </c>
    </row>
    <row r="1053" spans="1:12" x14ac:dyDescent="0.25">
      <c r="A1053" s="2" t="str">
        <f t="shared" si="130"/>
        <v>WALarge General ServiceVariable Peak Pricing RatesWinter DR Event Hours</v>
      </c>
      <c r="B1053" t="s">
        <v>151</v>
      </c>
      <c r="C1053" t="s">
        <v>233</v>
      </c>
      <c r="D1053" t="s">
        <v>101</v>
      </c>
      <c r="E1053" t="s">
        <v>26</v>
      </c>
      <c r="F1053" t="s">
        <v>25</v>
      </c>
      <c r="G1053" s="397">
        <f ca="1">IFERROR(INDEX(INDIRECT("'"&amp;D1053&amp;"'!A1:T300"),MATCH(K1053,INDIRECT("'"&amp;D1053&amp;"'!A1:A300"),0),MATCH(L1053,INDIRECT("'"&amp;D1053&amp;"'!A1:T1"),0)),"")</f>
        <v>40</v>
      </c>
      <c r="H1053" s="33" t="str">
        <f ca="1">IFERROR(INDEX(INDIRECT("'"&amp;D1053&amp;"'!A1:T300"),MATCH(K1053,INDIRECT("'"&amp;D1053&amp;"'!A1:A300"),0),10),"")</f>
        <v>Using summer hours except for UT</v>
      </c>
      <c r="I1053" s="38"/>
      <c r="J1053" s="39"/>
      <c r="K1053" s="20" t="str">
        <f>C1053&amp;E1053</f>
        <v>Large General ServiceWinter DR Event Hours</v>
      </c>
      <c r="L1053" s="20" t="str">
        <f>$G$1&amp;B1053</f>
        <v>Market PotentialWA</v>
      </c>
    </row>
    <row r="1054" spans="1:12" x14ac:dyDescent="0.25">
      <c r="A1054" s="2" t="str">
        <f t="shared" si="130"/>
        <v>WALarge General ServiceVariable Peak Pricing RatesAnnual O&amp;M Cost</v>
      </c>
      <c r="B1054" t="s">
        <v>151</v>
      </c>
      <c r="C1054" t="s">
        <v>233</v>
      </c>
      <c r="D1054" t="s">
        <v>101</v>
      </c>
      <c r="E1054" t="s">
        <v>27</v>
      </c>
      <c r="F1054" t="s">
        <v>5</v>
      </c>
      <c r="G1054" s="32">
        <f t="shared" ca="1" si="118"/>
        <v>0</v>
      </c>
      <c r="H1054" s="33">
        <f t="shared" ca="1" si="119"/>
        <v>0</v>
      </c>
      <c r="I1054" s="38"/>
      <c r="J1054" s="39"/>
      <c r="K1054" s="20" t="str">
        <f t="shared" si="120"/>
        <v>Large General ServiceAnnual O&amp;M Cost</v>
      </c>
      <c r="L1054" s="20" t="str">
        <f t="shared" si="121"/>
        <v>Market PotentialWA</v>
      </c>
    </row>
    <row r="1055" spans="1:12" x14ac:dyDescent="0.25">
      <c r="A1055" s="2" t="str">
        <f t="shared" si="130"/>
        <v>WALarge General ServiceVariable Peak Pricing RatesAnnual O&amp;M Cost per MW</v>
      </c>
      <c r="B1055" t="s">
        <v>151</v>
      </c>
      <c r="C1055" t="s">
        <v>233</v>
      </c>
      <c r="D1055" t="s">
        <v>101</v>
      </c>
      <c r="E1055" t="s">
        <v>88</v>
      </c>
      <c r="F1055" t="s">
        <v>94</v>
      </c>
      <c r="G1055" s="32">
        <f t="shared" ca="1" si="118"/>
        <v>0</v>
      </c>
      <c r="H1055" s="33">
        <f t="shared" ca="1" si="119"/>
        <v>0</v>
      </c>
      <c r="I1055" s="38"/>
      <c r="J1055" s="39"/>
      <c r="K1055" s="20" t="str">
        <f t="shared" si="120"/>
        <v>Large General ServiceAnnual O&amp;M Cost per MW</v>
      </c>
      <c r="L1055" s="20" t="str">
        <f t="shared" si="121"/>
        <v>Market PotentialWA</v>
      </c>
    </row>
    <row r="1056" spans="1:12" x14ac:dyDescent="0.25">
      <c r="A1056" s="2" t="str">
        <f t="shared" si="130"/>
        <v>WALarge General ServiceVariable Peak Pricing RatesAnnual Program Administration Cost</v>
      </c>
      <c r="B1056" t="s">
        <v>151</v>
      </c>
      <c r="C1056" t="s">
        <v>233</v>
      </c>
      <c r="D1056" t="s">
        <v>101</v>
      </c>
      <c r="E1056" t="s">
        <v>4</v>
      </c>
      <c r="F1056" t="s">
        <v>28</v>
      </c>
      <c r="G1056" s="32">
        <f t="shared" ca="1" si="118"/>
        <v>39233.274560281687</v>
      </c>
      <c r="H1056" s="33">
        <f t="shared" ca="1" si="119"/>
        <v>0</v>
      </c>
      <c r="I1056" s="38"/>
      <c r="J1056" s="39"/>
      <c r="K1056" s="20" t="str">
        <f t="shared" si="120"/>
        <v>Large General ServiceAnnual Program Administration Cost</v>
      </c>
      <c r="L1056" s="20" t="str">
        <f t="shared" si="121"/>
        <v>Market PotentialWA</v>
      </c>
    </row>
    <row r="1057" spans="1:12" x14ac:dyDescent="0.25">
      <c r="A1057" s="2" t="str">
        <f t="shared" si="130"/>
        <v>WALarge General ServiceVariable Peak Pricing RatesCost of Equip + Install</v>
      </c>
      <c r="B1057" t="s">
        <v>151</v>
      </c>
      <c r="C1057" t="s">
        <v>233</v>
      </c>
      <c r="D1057" t="s">
        <v>101</v>
      </c>
      <c r="E1057" t="s">
        <v>29</v>
      </c>
      <c r="F1057" t="s">
        <v>30</v>
      </c>
      <c r="G1057" s="32">
        <f t="shared" ca="1" si="118"/>
        <v>0</v>
      </c>
      <c r="H1057" s="33" t="str">
        <f t="shared" ca="1" si="119"/>
        <v>No equipment cost because assuming they have their own technology (like a Energy Management System etc) to control their processes</v>
      </c>
      <c r="I1057" s="38"/>
      <c r="J1057" s="39"/>
      <c r="K1057" s="20" t="str">
        <f t="shared" si="120"/>
        <v>Large General ServiceCost of Equip + Install</v>
      </c>
      <c r="L1057" s="20" t="str">
        <f t="shared" si="121"/>
        <v>Market PotentialWA</v>
      </c>
    </row>
    <row r="1058" spans="1:12" x14ac:dyDescent="0.25">
      <c r="A1058" s="2" t="str">
        <f t="shared" si="130"/>
        <v>WALarge General ServiceVariable Peak Pricing RatesCost of Equip + Install (per kW basis)</v>
      </c>
      <c r="B1058" t="s">
        <v>151</v>
      </c>
      <c r="C1058" t="s">
        <v>233</v>
      </c>
      <c r="D1058" t="s">
        <v>101</v>
      </c>
      <c r="E1058" t="s">
        <v>90</v>
      </c>
      <c r="F1058" t="s">
        <v>92</v>
      </c>
      <c r="G1058" s="32">
        <f t="shared" ca="1" si="118"/>
        <v>0</v>
      </c>
      <c r="H1058" s="33" t="str">
        <f t="shared" ca="1" si="119"/>
        <v xml:space="preserve">Currently zero, but $360/kW if tech costs included. Based on Auto-DR tech enablement costs. $300/kW is incentive level offered by SCE for Auto-DR participants, and is expected to cover a large fraction of costs. 20% adder included to recognize some additional expenses on the part of the customer. </v>
      </c>
      <c r="I1058" s="38"/>
      <c r="J1058" s="39"/>
      <c r="K1058" s="20" t="str">
        <f t="shared" si="120"/>
        <v>Large General ServiceCost of Equip + Install (per kW basis)</v>
      </c>
      <c r="L1058" s="20" t="str">
        <f t="shared" si="121"/>
        <v>Market PotentialWA</v>
      </c>
    </row>
    <row r="1059" spans="1:12" x14ac:dyDescent="0.25">
      <c r="A1059" s="2" t="str">
        <f t="shared" si="130"/>
        <v>WALarge General ServiceVariable Peak Pricing RatesDe-rate</v>
      </c>
      <c r="B1059" t="s">
        <v>151</v>
      </c>
      <c r="C1059" t="s">
        <v>233</v>
      </c>
      <c r="D1059" t="s">
        <v>101</v>
      </c>
      <c r="E1059" t="s">
        <v>31</v>
      </c>
      <c r="F1059" t="s">
        <v>32</v>
      </c>
      <c r="G1059" s="25">
        <f t="shared" ca="1" si="118"/>
        <v>1</v>
      </c>
      <c r="H1059" s="33">
        <f t="shared" ca="1" si="119"/>
        <v>0</v>
      </c>
      <c r="I1059" s="38"/>
      <c r="J1059" s="39"/>
      <c r="K1059" s="20" t="str">
        <f t="shared" si="120"/>
        <v>Large General ServiceDe-rate</v>
      </c>
      <c r="L1059" s="20" t="str">
        <f t="shared" si="121"/>
        <v>Market PotentialWA</v>
      </c>
    </row>
    <row r="1060" spans="1:12" x14ac:dyDescent="0.25">
      <c r="A1060" s="2" t="str">
        <f t="shared" si="130"/>
        <v>WALarge General ServiceVariable Peak Pricing RatesNet to Gross Ratio (free ridership)</v>
      </c>
      <c r="B1060" t="s">
        <v>151</v>
      </c>
      <c r="C1060" t="s">
        <v>233</v>
      </c>
      <c r="D1060" t="s">
        <v>101</v>
      </c>
      <c r="E1060" t="s">
        <v>33</v>
      </c>
      <c r="F1060" t="s">
        <v>34</v>
      </c>
      <c r="G1060" s="25">
        <f t="shared" ca="1" si="118"/>
        <v>1</v>
      </c>
      <c r="H1060" s="33">
        <f t="shared" ca="1" si="119"/>
        <v>0</v>
      </c>
      <c r="I1060" s="38"/>
      <c r="J1060" s="39"/>
      <c r="K1060" s="20" t="str">
        <f t="shared" si="120"/>
        <v>Large General ServiceNet to Gross Ratio (free ridership)</v>
      </c>
      <c r="L1060" s="20" t="str">
        <f t="shared" si="121"/>
        <v>Market PotentialWA</v>
      </c>
    </row>
    <row r="1061" spans="1:12" x14ac:dyDescent="0.25">
      <c r="A1061" s="2" t="str">
        <f t="shared" si="130"/>
        <v>WALarge General ServiceVariable Peak Pricing RatesPer Customer Annual Marketing/Recruitment Cost</v>
      </c>
      <c r="B1061" t="s">
        <v>151</v>
      </c>
      <c r="C1061" t="s">
        <v>233</v>
      </c>
      <c r="D1061" t="s">
        <v>101</v>
      </c>
      <c r="E1061" t="s">
        <v>35</v>
      </c>
      <c r="F1061" t="s">
        <v>36</v>
      </c>
      <c r="G1061" s="32">
        <f t="shared" ca="1" si="118"/>
        <v>200</v>
      </c>
      <c r="H1061" s="33" t="str">
        <f t="shared" ca="1" si="119"/>
        <v>Assumed 4X Residential recruitment costs of $50</v>
      </c>
      <c r="I1061" s="38"/>
      <c r="J1061" s="39"/>
      <c r="K1061" s="20" t="str">
        <f t="shared" si="120"/>
        <v>Large General ServicePer Customer Annual Marketing/Recruitment Cost</v>
      </c>
      <c r="L1061" s="20" t="str">
        <f t="shared" si="121"/>
        <v>Market PotentialWA</v>
      </c>
    </row>
    <row r="1062" spans="1:12" x14ac:dyDescent="0.25">
      <c r="A1062" s="2" t="str">
        <f t="shared" si="130"/>
        <v>WALarge General ServiceVariable Peak Pricing RatesPer Participant Annual Incentive</v>
      </c>
      <c r="B1062" t="s">
        <v>151</v>
      </c>
      <c r="C1062" t="s">
        <v>233</v>
      </c>
      <c r="D1062" t="s">
        <v>101</v>
      </c>
      <c r="E1062" t="s">
        <v>39</v>
      </c>
      <c r="F1062" t="s">
        <v>5</v>
      </c>
      <c r="G1062" s="32">
        <f t="shared" ca="1" si="118"/>
        <v>0</v>
      </c>
      <c r="H1062" s="33" t="str">
        <f t="shared" ca="1" si="119"/>
        <v>Incentive built into rate design</v>
      </c>
      <c r="I1062" s="38"/>
      <c r="J1062" s="39"/>
      <c r="K1062" s="20" t="str">
        <f t="shared" si="120"/>
        <v>Large General ServicePer Participant Annual Incentive</v>
      </c>
      <c r="L1062" s="20" t="str">
        <f t="shared" si="121"/>
        <v>Market PotentialWA</v>
      </c>
    </row>
    <row r="1063" spans="1:12" x14ac:dyDescent="0.25">
      <c r="A1063" s="2" t="str">
        <f t="shared" si="130"/>
        <v>WALarge General ServiceVariable Peak Pricing RatesPer kW Annual Incentive</v>
      </c>
      <c r="B1063" t="s">
        <v>151</v>
      </c>
      <c r="C1063" t="s">
        <v>233</v>
      </c>
      <c r="D1063" t="s">
        <v>101</v>
      </c>
      <c r="E1063" t="s">
        <v>37</v>
      </c>
      <c r="F1063" t="s">
        <v>93</v>
      </c>
      <c r="G1063" s="32">
        <f t="shared" ca="1" si="118"/>
        <v>0</v>
      </c>
      <c r="H1063" s="33">
        <f t="shared" ca="1" si="119"/>
        <v>0</v>
      </c>
      <c r="I1063" s="38"/>
      <c r="J1063" s="39"/>
      <c r="K1063" s="20" t="str">
        <f t="shared" si="120"/>
        <v>Large General ServicePer kW Annual Incentive</v>
      </c>
      <c r="L1063" s="20" t="str">
        <f t="shared" si="121"/>
        <v>Market PotentialWA</v>
      </c>
    </row>
    <row r="1064" spans="1:12" x14ac:dyDescent="0.25">
      <c r="A1064" s="2" t="str">
        <f t="shared" si="130"/>
        <v>WALarge General ServiceVariable Peak Pricing RatesProgram Development Cost</v>
      </c>
      <c r="B1064" t="s">
        <v>151</v>
      </c>
      <c r="C1064" t="s">
        <v>233</v>
      </c>
      <c r="D1064" t="s">
        <v>101</v>
      </c>
      <c r="E1064" t="s">
        <v>40</v>
      </c>
      <c r="F1064" t="s">
        <v>41</v>
      </c>
      <c r="G1064" s="32">
        <f t="shared" ca="1" si="118"/>
        <v>39233.274560281687</v>
      </c>
      <c r="H1064" s="33">
        <f t="shared" ca="1" si="119"/>
        <v>0</v>
      </c>
      <c r="I1064" s="38"/>
      <c r="J1064" s="39"/>
      <c r="K1064" s="20" t="str">
        <f t="shared" si="120"/>
        <v>Large General ServiceProgram Development Cost</v>
      </c>
      <c r="L1064" s="20" t="str">
        <f t="shared" si="121"/>
        <v>Market PotentialWA</v>
      </c>
    </row>
    <row r="1065" spans="1:12" x14ac:dyDescent="0.25">
      <c r="A1065" s="2" t="str">
        <f t="shared" si="130"/>
        <v>WALarge General ServiceVariable Peak Pricing RatesProgram Life</v>
      </c>
      <c r="B1065" t="s">
        <v>151</v>
      </c>
      <c r="C1065" t="s">
        <v>233</v>
      </c>
      <c r="D1065" t="s">
        <v>101</v>
      </c>
      <c r="E1065" t="s">
        <v>42</v>
      </c>
      <c r="F1065" t="s">
        <v>43</v>
      </c>
      <c r="G1065" s="397">
        <f t="shared" ca="1" si="118"/>
        <v>10</v>
      </c>
      <c r="H1065" s="33">
        <f t="shared" ca="1" si="119"/>
        <v>0</v>
      </c>
      <c r="I1065" s="38"/>
      <c r="J1065" s="39"/>
      <c r="K1065" s="20" t="str">
        <f t="shared" si="120"/>
        <v>Large General ServiceProgram Life</v>
      </c>
      <c r="L1065" s="20" t="str">
        <f t="shared" si="121"/>
        <v>Market PotentialWA</v>
      </c>
    </row>
    <row r="1066" spans="1:12" x14ac:dyDescent="0.25">
      <c r="A1066" s="2" t="str">
        <f t="shared" si="130"/>
        <v>WALarge General ServiceVariable Peak Pricing RatesProgram Start Year</v>
      </c>
      <c r="B1066" t="s">
        <v>151</v>
      </c>
      <c r="C1066" t="s">
        <v>233</v>
      </c>
      <c r="D1066" t="s">
        <v>101</v>
      </c>
      <c r="E1066" t="s">
        <v>44</v>
      </c>
      <c r="F1066" t="s">
        <v>45</v>
      </c>
      <c r="G1066" s="397">
        <f t="shared" ca="1" si="118"/>
        <v>2026</v>
      </c>
      <c r="H1066" s="33" t="str">
        <f t="shared" ca="1" si="119"/>
        <v>Metering capability exists in this class, but need 2 years before program can be implemented and ramp up.</v>
      </c>
      <c r="I1066" s="38"/>
      <c r="J1066" s="39"/>
      <c r="K1066" s="20" t="str">
        <f t="shared" si="120"/>
        <v>Large General ServiceProgram Start Year</v>
      </c>
      <c r="L1066" s="20" t="str">
        <f t="shared" si="121"/>
        <v>Market PotentialWA</v>
      </c>
    </row>
    <row r="1067" spans="1:12" x14ac:dyDescent="0.25">
      <c r="A1067" s="2" t="str">
        <f t="shared" si="130"/>
        <v>WAExtra Large General ServiceVariable Peak Pricing RatesSummer DR Event Hours</v>
      </c>
      <c r="B1067" t="s">
        <v>151</v>
      </c>
      <c r="C1067" t="s">
        <v>234</v>
      </c>
      <c r="D1067" t="s">
        <v>101</v>
      </c>
      <c r="E1067" t="s">
        <v>24</v>
      </c>
      <c r="F1067" t="s">
        <v>25</v>
      </c>
      <c r="G1067" s="397">
        <f t="shared" ca="1" si="118"/>
        <v>40</v>
      </c>
      <c r="H1067" s="33" t="str">
        <f t="shared" ca="1" si="119"/>
        <v>Top 40 summer system hours </v>
      </c>
      <c r="I1067" s="38"/>
      <c r="J1067" s="39"/>
      <c r="K1067" s="20" t="str">
        <f t="shared" si="120"/>
        <v>Extra Large General ServiceSummer DR Event Hours</v>
      </c>
      <c r="L1067" s="20" t="str">
        <f t="shared" si="121"/>
        <v>Market PotentialWA</v>
      </c>
    </row>
    <row r="1068" spans="1:12" x14ac:dyDescent="0.25">
      <c r="A1068" s="2" t="str">
        <f t="shared" si="130"/>
        <v>WAExtra Large General ServiceVariable Peak Pricing RatesWinter DR Event Hours</v>
      </c>
      <c r="B1068" t="s">
        <v>151</v>
      </c>
      <c r="C1068" t="s">
        <v>234</v>
      </c>
      <c r="D1068" t="s">
        <v>101</v>
      </c>
      <c r="E1068" t="s">
        <v>26</v>
      </c>
      <c r="F1068" t="s">
        <v>25</v>
      </c>
      <c r="G1068" s="397">
        <f t="shared" ca="1" si="118"/>
        <v>40</v>
      </c>
      <c r="H1068" s="33" t="str">
        <f t="shared" ca="1" si="119"/>
        <v>Using summer hours except for UT</v>
      </c>
      <c r="I1068" s="38"/>
      <c r="J1068" s="39"/>
      <c r="K1068" s="20" t="str">
        <f t="shared" si="120"/>
        <v>Extra Large General ServiceWinter DR Event Hours</v>
      </c>
      <c r="L1068" s="20" t="str">
        <f t="shared" si="121"/>
        <v>Market PotentialWA</v>
      </c>
    </row>
    <row r="1069" spans="1:12" x14ac:dyDescent="0.25">
      <c r="A1069" s="2" t="str">
        <f t="shared" si="130"/>
        <v>WAExtra Large General ServiceVariable Peak Pricing RatesAnnual O&amp;M Cost</v>
      </c>
      <c r="B1069" t="s">
        <v>151</v>
      </c>
      <c r="C1069" t="s">
        <v>234</v>
      </c>
      <c r="D1069" t="s">
        <v>101</v>
      </c>
      <c r="E1069" t="s">
        <v>27</v>
      </c>
      <c r="F1069" t="s">
        <v>5</v>
      </c>
      <c r="G1069" s="32">
        <f t="shared" ca="1" si="118"/>
        <v>0</v>
      </c>
      <c r="H1069" s="33">
        <f t="shared" ca="1" si="119"/>
        <v>0</v>
      </c>
      <c r="I1069" s="38"/>
      <c r="J1069" s="39"/>
      <c r="K1069" s="20" t="str">
        <f t="shared" si="120"/>
        <v>Extra Large General ServiceAnnual O&amp;M Cost</v>
      </c>
      <c r="L1069" s="20" t="str">
        <f t="shared" si="121"/>
        <v>Market PotentialWA</v>
      </c>
    </row>
    <row r="1070" spans="1:12" x14ac:dyDescent="0.25">
      <c r="A1070" s="2" t="str">
        <f t="shared" si="130"/>
        <v>WAExtra Large General ServiceVariable Peak Pricing RatesAnnual O&amp;M Cost per MW</v>
      </c>
      <c r="B1070" t="s">
        <v>151</v>
      </c>
      <c r="C1070" t="s">
        <v>234</v>
      </c>
      <c r="D1070" t="s">
        <v>101</v>
      </c>
      <c r="E1070" t="s">
        <v>88</v>
      </c>
      <c r="F1070" t="s">
        <v>94</v>
      </c>
      <c r="G1070" s="32">
        <f t="shared" ref="G1070:G1189" ca="1" si="131">IFERROR(INDEX(INDIRECT("'"&amp;D1070&amp;"'!A1:T300"),MATCH(K1070,INDIRECT("'"&amp;D1070&amp;"'!A1:A300"),0),MATCH(L1070,INDIRECT("'"&amp;D1070&amp;"'!A1:T1"),0)),"")</f>
        <v>0</v>
      </c>
      <c r="H1070" s="33">
        <f t="shared" ref="H1070:H1189" ca="1" si="132">IFERROR(INDEX(INDIRECT("'"&amp;D1070&amp;"'!A1:T300"),MATCH(K1070,INDIRECT("'"&amp;D1070&amp;"'!A1:A300"),0),10),"")</f>
        <v>0</v>
      </c>
      <c r="I1070" s="38"/>
      <c r="J1070" s="39"/>
      <c r="K1070" s="20" t="str">
        <f t="shared" ref="K1070:K1189" si="133">C1070&amp;E1070</f>
        <v>Extra Large General ServiceAnnual O&amp;M Cost per MW</v>
      </c>
      <c r="L1070" s="20" t="str">
        <f t="shared" ref="L1070:L1189" si="134">$G$1&amp;B1070</f>
        <v>Market PotentialWA</v>
      </c>
    </row>
    <row r="1071" spans="1:12" x14ac:dyDescent="0.25">
      <c r="A1071" s="2" t="str">
        <f t="shared" si="130"/>
        <v>WAExtra Large General ServiceVariable Peak Pricing RatesAnnual Program Administration Cost</v>
      </c>
      <c r="B1071" t="s">
        <v>151</v>
      </c>
      <c r="C1071" t="s">
        <v>234</v>
      </c>
      <c r="D1071" t="s">
        <v>101</v>
      </c>
      <c r="E1071" t="s">
        <v>4</v>
      </c>
      <c r="F1071" t="s">
        <v>28</v>
      </c>
      <c r="G1071" s="32">
        <f t="shared" ca="1" si="131"/>
        <v>12264.742464827294</v>
      </c>
      <c r="H1071" s="33">
        <f t="shared" ca="1" si="132"/>
        <v>0</v>
      </c>
      <c r="I1071" s="38"/>
      <c r="J1071" s="39"/>
      <c r="K1071" s="20" t="str">
        <f t="shared" si="133"/>
        <v>Extra Large General ServiceAnnual Program Administration Cost</v>
      </c>
      <c r="L1071" s="20" t="str">
        <f t="shared" si="134"/>
        <v>Market PotentialWA</v>
      </c>
    </row>
    <row r="1072" spans="1:12" x14ac:dyDescent="0.25">
      <c r="A1072" s="2" t="str">
        <f t="shared" si="130"/>
        <v>WAExtra Large General ServiceVariable Peak Pricing RatesCost of Equip + Install</v>
      </c>
      <c r="B1072" t="s">
        <v>151</v>
      </c>
      <c r="C1072" t="s">
        <v>234</v>
      </c>
      <c r="D1072" t="s">
        <v>101</v>
      </c>
      <c r="E1072" t="s">
        <v>29</v>
      </c>
      <c r="F1072" t="s">
        <v>30</v>
      </c>
      <c r="G1072" s="32">
        <f t="shared" ca="1" si="131"/>
        <v>0</v>
      </c>
      <c r="H1072" s="33">
        <f t="shared" ca="1" si="132"/>
        <v>0</v>
      </c>
      <c r="I1072" s="38"/>
      <c r="J1072" s="39"/>
      <c r="K1072" s="20" t="str">
        <f t="shared" si="133"/>
        <v>Extra Large General ServiceCost of Equip + Install</v>
      </c>
      <c r="L1072" s="20" t="str">
        <f t="shared" si="134"/>
        <v>Market PotentialWA</v>
      </c>
    </row>
    <row r="1073" spans="1:12" x14ac:dyDescent="0.25">
      <c r="A1073" s="2" t="str">
        <f t="shared" si="130"/>
        <v>WAExtra Large General ServiceVariable Peak Pricing RatesCost of Equip + Install (per kW basis)</v>
      </c>
      <c r="B1073" t="s">
        <v>151</v>
      </c>
      <c r="C1073" t="s">
        <v>234</v>
      </c>
      <c r="D1073" t="s">
        <v>101</v>
      </c>
      <c r="E1073" t="s">
        <v>90</v>
      </c>
      <c r="F1073" t="s">
        <v>92</v>
      </c>
      <c r="G1073" s="32">
        <f t="shared" ca="1" si="131"/>
        <v>0</v>
      </c>
      <c r="H1073" s="33" t="str">
        <f t="shared" ca="1" si="132"/>
        <v xml:space="preserve">Currently zero, but $360/kW if tech costs included. Based on Auto-DR tech enablement costs. $300/kW is incentive level offered by SCE for Auto-DR participants, and is expected to cover a large fraction of costs. 20% adder included to recognize some additional expenses on the part of the customer. </v>
      </c>
      <c r="I1073" s="38"/>
      <c r="J1073" s="39"/>
      <c r="K1073" s="20" t="str">
        <f t="shared" si="133"/>
        <v>Extra Large General ServiceCost of Equip + Install (per kW basis)</v>
      </c>
      <c r="L1073" s="20" t="str">
        <f t="shared" si="134"/>
        <v>Market PotentialWA</v>
      </c>
    </row>
    <row r="1074" spans="1:12" x14ac:dyDescent="0.25">
      <c r="A1074" s="2" t="str">
        <f t="shared" si="130"/>
        <v>WAExtra Large General ServiceVariable Peak Pricing RatesDe-rate</v>
      </c>
      <c r="B1074" t="s">
        <v>151</v>
      </c>
      <c r="C1074" t="s">
        <v>234</v>
      </c>
      <c r="D1074" t="s">
        <v>101</v>
      </c>
      <c r="E1074" t="s">
        <v>31</v>
      </c>
      <c r="F1074" t="s">
        <v>32</v>
      </c>
      <c r="G1074" s="25">
        <f t="shared" ca="1" si="131"/>
        <v>1</v>
      </c>
      <c r="H1074" s="33">
        <f t="shared" ca="1" si="132"/>
        <v>0</v>
      </c>
      <c r="I1074" s="38"/>
      <c r="J1074" s="39"/>
      <c r="K1074" s="20" t="str">
        <f t="shared" si="133"/>
        <v>Extra Large General ServiceDe-rate</v>
      </c>
      <c r="L1074" s="20" t="str">
        <f t="shared" si="134"/>
        <v>Market PotentialWA</v>
      </c>
    </row>
    <row r="1075" spans="1:12" x14ac:dyDescent="0.25">
      <c r="A1075" s="2" t="str">
        <f t="shared" si="130"/>
        <v>WAExtra Large General ServiceVariable Peak Pricing RatesNet to Gross Ratio (free ridership)</v>
      </c>
      <c r="B1075" t="s">
        <v>151</v>
      </c>
      <c r="C1075" t="s">
        <v>234</v>
      </c>
      <c r="D1075" t="s">
        <v>101</v>
      </c>
      <c r="E1075" t="s">
        <v>33</v>
      </c>
      <c r="F1075" t="s">
        <v>34</v>
      </c>
      <c r="G1075" s="25">
        <f t="shared" ca="1" si="131"/>
        <v>1</v>
      </c>
      <c r="H1075" s="33">
        <f t="shared" ca="1" si="132"/>
        <v>0</v>
      </c>
      <c r="I1075" s="38"/>
      <c r="J1075" s="39"/>
      <c r="K1075" s="20" t="str">
        <f t="shared" si="133"/>
        <v>Extra Large General ServiceNet to Gross Ratio (free ridership)</v>
      </c>
      <c r="L1075" s="20" t="str">
        <f t="shared" si="134"/>
        <v>Market PotentialWA</v>
      </c>
    </row>
    <row r="1076" spans="1:12" x14ac:dyDescent="0.25">
      <c r="A1076" s="2" t="str">
        <f t="shared" si="130"/>
        <v>WAExtra Large General ServiceVariable Peak Pricing RatesPer Customer Annual Marketing/Recruitment Cost</v>
      </c>
      <c r="B1076" t="s">
        <v>151</v>
      </c>
      <c r="C1076" t="s">
        <v>234</v>
      </c>
      <c r="D1076" t="s">
        <v>101</v>
      </c>
      <c r="E1076" t="s">
        <v>35</v>
      </c>
      <c r="F1076" t="s">
        <v>36</v>
      </c>
      <c r="G1076" s="32">
        <f t="shared" ca="1" si="131"/>
        <v>400</v>
      </c>
      <c r="H1076" s="33" t="str">
        <f t="shared" ca="1" si="132"/>
        <v>Assumed 2X Large C&amp;I recruitment costs</v>
      </c>
      <c r="I1076" s="38"/>
      <c r="J1076" s="39"/>
      <c r="K1076" s="20" t="str">
        <f t="shared" si="133"/>
        <v>Extra Large General ServicePer Customer Annual Marketing/Recruitment Cost</v>
      </c>
      <c r="L1076" s="20" t="str">
        <f t="shared" si="134"/>
        <v>Market PotentialWA</v>
      </c>
    </row>
    <row r="1077" spans="1:12" x14ac:dyDescent="0.25">
      <c r="A1077" s="2" t="str">
        <f t="shared" si="130"/>
        <v>WAExtra Large General ServiceVariable Peak Pricing RatesPer Participant Annual Incentive</v>
      </c>
      <c r="B1077" t="s">
        <v>151</v>
      </c>
      <c r="C1077" t="s">
        <v>234</v>
      </c>
      <c r="D1077" t="s">
        <v>101</v>
      </c>
      <c r="E1077" t="s">
        <v>39</v>
      </c>
      <c r="F1077" t="s">
        <v>5</v>
      </c>
      <c r="G1077" s="32">
        <f t="shared" ca="1" si="131"/>
        <v>0</v>
      </c>
      <c r="H1077" s="33" t="str">
        <f t="shared" ca="1" si="132"/>
        <v>Incentive built into rate design</v>
      </c>
      <c r="I1077" s="38"/>
      <c r="J1077" s="39"/>
      <c r="K1077" s="20" t="str">
        <f t="shared" si="133"/>
        <v>Extra Large General ServicePer Participant Annual Incentive</v>
      </c>
      <c r="L1077" s="20" t="str">
        <f t="shared" si="134"/>
        <v>Market PotentialWA</v>
      </c>
    </row>
    <row r="1078" spans="1:12" x14ac:dyDescent="0.25">
      <c r="A1078" s="2" t="str">
        <f t="shared" si="130"/>
        <v>WAExtra Large General ServiceVariable Peak Pricing RatesPer kW Annual Incentive</v>
      </c>
      <c r="B1078" t="s">
        <v>151</v>
      </c>
      <c r="C1078" t="s">
        <v>234</v>
      </c>
      <c r="D1078" t="s">
        <v>101</v>
      </c>
      <c r="E1078" t="s">
        <v>37</v>
      </c>
      <c r="F1078" t="s">
        <v>93</v>
      </c>
      <c r="G1078" s="32">
        <f t="shared" ca="1" si="131"/>
        <v>0</v>
      </c>
      <c r="H1078" s="33">
        <f t="shared" ca="1" si="132"/>
        <v>0</v>
      </c>
      <c r="I1078" s="38"/>
      <c r="J1078" s="39"/>
      <c r="K1078" s="20" t="str">
        <f t="shared" si="133"/>
        <v>Extra Large General ServicePer kW Annual Incentive</v>
      </c>
      <c r="L1078" s="20" t="str">
        <f t="shared" si="134"/>
        <v>Market PotentialWA</v>
      </c>
    </row>
    <row r="1079" spans="1:12" x14ac:dyDescent="0.25">
      <c r="A1079" s="2" t="str">
        <f t="shared" si="130"/>
        <v>WAExtra Large General ServiceVariable Peak Pricing RatesProgram Development Cost</v>
      </c>
      <c r="B1079" t="s">
        <v>151</v>
      </c>
      <c r="C1079" t="s">
        <v>234</v>
      </c>
      <c r="D1079" t="s">
        <v>101</v>
      </c>
      <c r="E1079" t="s">
        <v>40</v>
      </c>
      <c r="F1079" t="s">
        <v>41</v>
      </c>
      <c r="G1079" s="32">
        <f t="shared" ca="1" si="131"/>
        <v>12264.742464827294</v>
      </c>
      <c r="H1079" s="33">
        <f t="shared" ca="1" si="132"/>
        <v>0</v>
      </c>
      <c r="I1079" s="38"/>
      <c r="J1079" s="39"/>
      <c r="K1079" s="20" t="str">
        <f t="shared" si="133"/>
        <v>Extra Large General ServiceProgram Development Cost</v>
      </c>
      <c r="L1079" s="20" t="str">
        <f t="shared" si="134"/>
        <v>Market PotentialWA</v>
      </c>
    </row>
    <row r="1080" spans="1:12" x14ac:dyDescent="0.25">
      <c r="A1080" s="2" t="str">
        <f t="shared" si="130"/>
        <v>WAExtra Large General ServiceVariable Peak Pricing RatesProgram Life</v>
      </c>
      <c r="B1080" t="s">
        <v>151</v>
      </c>
      <c r="C1080" t="s">
        <v>234</v>
      </c>
      <c r="D1080" t="s">
        <v>101</v>
      </c>
      <c r="E1080" t="s">
        <v>42</v>
      </c>
      <c r="F1080" t="s">
        <v>43</v>
      </c>
      <c r="G1080" s="397">
        <f t="shared" ca="1" si="131"/>
        <v>10</v>
      </c>
      <c r="H1080" s="33">
        <f t="shared" ca="1" si="132"/>
        <v>0</v>
      </c>
      <c r="I1080" s="38"/>
      <c r="J1080" s="39"/>
      <c r="K1080" s="20" t="str">
        <f t="shared" si="133"/>
        <v>Extra Large General ServiceProgram Life</v>
      </c>
      <c r="L1080" s="20" t="str">
        <f t="shared" si="134"/>
        <v>Market PotentialWA</v>
      </c>
    </row>
    <row r="1081" spans="1:12" x14ac:dyDescent="0.25">
      <c r="A1081" s="2" t="str">
        <f t="shared" si="130"/>
        <v>WAExtra Large General ServiceVariable Peak Pricing RatesProgram Start Year</v>
      </c>
      <c r="B1081" t="s">
        <v>151</v>
      </c>
      <c r="C1081" t="s">
        <v>234</v>
      </c>
      <c r="D1081" t="s">
        <v>101</v>
      </c>
      <c r="E1081" t="s">
        <v>44</v>
      </c>
      <c r="F1081" t="s">
        <v>45</v>
      </c>
      <c r="G1081" s="397">
        <f t="shared" ca="1" si="131"/>
        <v>2026</v>
      </c>
      <c r="H1081" s="33" t="str">
        <f t="shared" ca="1" si="132"/>
        <v>Metering capability exists in this class, but need 2 years before program can be implemented and ramp up.</v>
      </c>
      <c r="I1081" s="38"/>
      <c r="J1081" s="39"/>
      <c r="K1081" s="20" t="str">
        <f t="shared" si="133"/>
        <v>Extra Large General ServiceProgram Start Year</v>
      </c>
      <c r="L1081" s="20" t="str">
        <f t="shared" si="134"/>
        <v>Market PotentialWA</v>
      </c>
    </row>
    <row r="1082" spans="1:12" x14ac:dyDescent="0.25">
      <c r="A1082" s="2" t="str">
        <f t="shared" si="130"/>
        <v>IDResidentialDLC Central ACSummer DR Event Hours</v>
      </c>
      <c r="B1082" t="s">
        <v>152</v>
      </c>
      <c r="C1082" t="s">
        <v>13</v>
      </c>
      <c r="D1082" t="s">
        <v>15</v>
      </c>
      <c r="E1082" t="s">
        <v>24</v>
      </c>
      <c r="F1082" t="s">
        <v>25</v>
      </c>
      <c r="G1082" s="397">
        <f t="shared" ca="1" si="131"/>
        <v>50</v>
      </c>
      <c r="H1082" s="33" t="str">
        <f t="shared" ca="1" si="132"/>
        <v xml:space="preserve">Current PC Cool Keeper program allows for max 100 hours of curtailment.  </v>
      </c>
      <c r="I1082" s="38"/>
      <c r="J1082" s="39"/>
      <c r="K1082" s="20" t="str">
        <f t="shared" si="133"/>
        <v>ResidentialSummer DR Event Hours</v>
      </c>
      <c r="L1082" s="20" t="str">
        <f t="shared" si="134"/>
        <v>Market PotentialID</v>
      </c>
    </row>
    <row r="1083" spans="1:12" x14ac:dyDescent="0.25">
      <c r="A1083" s="2" t="str">
        <f t="shared" si="130"/>
        <v>IDResidentialDLC Central ACWinter DR Event Hours</v>
      </c>
      <c r="B1083" t="s">
        <v>152</v>
      </c>
      <c r="C1083" t="s">
        <v>13</v>
      </c>
      <c r="D1083" t="s">
        <v>15</v>
      </c>
      <c r="E1083" t="s">
        <v>26</v>
      </c>
      <c r="F1083" t="s">
        <v>25</v>
      </c>
      <c r="G1083" s="397">
        <f t="shared" ca="1" si="131"/>
        <v>0</v>
      </c>
      <c r="H1083" s="33">
        <f t="shared" ca="1" si="132"/>
        <v>0</v>
      </c>
      <c r="I1083" s="38"/>
      <c r="J1083" s="39"/>
      <c r="K1083" s="20" t="str">
        <f t="shared" si="133"/>
        <v>ResidentialWinter DR Event Hours</v>
      </c>
      <c r="L1083" s="20" t="str">
        <f t="shared" si="134"/>
        <v>Market PotentialID</v>
      </c>
    </row>
    <row r="1084" spans="1:12" x14ac:dyDescent="0.25">
      <c r="A1084" s="2" t="str">
        <f t="shared" si="130"/>
        <v>IDResidentialDLC Central ACAnnual O&amp;M Cost</v>
      </c>
      <c r="B1084" t="s">
        <v>152</v>
      </c>
      <c r="C1084" t="s">
        <v>13</v>
      </c>
      <c r="D1084" t="s">
        <v>15</v>
      </c>
      <c r="E1084" t="s">
        <v>27</v>
      </c>
      <c r="F1084" t="s">
        <v>5</v>
      </c>
      <c r="G1084" s="32">
        <f t="shared" ca="1" si="131"/>
        <v>13</v>
      </c>
      <c r="H1084" s="33" t="str">
        <f t="shared" ca="1" si="132"/>
        <v>Assume 5% of equipment + install costs.</v>
      </c>
      <c r="I1084" s="38"/>
      <c r="J1084" s="39"/>
      <c r="K1084" s="20" t="str">
        <f t="shared" si="133"/>
        <v>ResidentialAnnual O&amp;M Cost</v>
      </c>
      <c r="L1084" s="20" t="str">
        <f t="shared" si="134"/>
        <v>Market PotentialID</v>
      </c>
    </row>
    <row r="1085" spans="1:12" x14ac:dyDescent="0.25">
      <c r="A1085" s="2" t="str">
        <f t="shared" si="130"/>
        <v>IDResidentialDLC Central ACAnnual O&amp;M Cost per MW</v>
      </c>
      <c r="B1085" t="s">
        <v>152</v>
      </c>
      <c r="C1085" t="s">
        <v>13</v>
      </c>
      <c r="D1085" t="s">
        <v>15</v>
      </c>
      <c r="E1085" t="s">
        <v>88</v>
      </c>
      <c r="F1085" t="s">
        <v>94</v>
      </c>
      <c r="G1085" s="32">
        <f t="shared" ca="1" si="131"/>
        <v>0</v>
      </c>
      <c r="H1085" s="33">
        <f t="shared" ca="1" si="132"/>
        <v>0</v>
      </c>
      <c r="I1085" s="38"/>
      <c r="J1085" s="39"/>
      <c r="K1085" s="20" t="str">
        <f t="shared" si="133"/>
        <v>ResidentialAnnual O&amp;M Cost per MW</v>
      </c>
      <c r="L1085" s="20" t="str">
        <f t="shared" si="134"/>
        <v>Market PotentialID</v>
      </c>
    </row>
    <row r="1086" spans="1:12" x14ac:dyDescent="0.25">
      <c r="A1086" s="2" t="str">
        <f t="shared" si="130"/>
        <v>IDResidentialDLC Central ACAnnual Program Administration Cost</v>
      </c>
      <c r="B1086" t="s">
        <v>152</v>
      </c>
      <c r="C1086" t="s">
        <v>13</v>
      </c>
      <c r="D1086" t="s">
        <v>15</v>
      </c>
      <c r="E1086" t="s">
        <v>4</v>
      </c>
      <c r="F1086" t="s">
        <v>28</v>
      </c>
      <c r="G1086" s="32">
        <f t="shared" ca="1" si="131"/>
        <v>29939.246157171281</v>
      </c>
      <c r="H1086" s="33" t="str">
        <f t="shared" ca="1" si="132"/>
        <v>Share of Cost as noted in table at right</v>
      </c>
      <c r="I1086" s="38"/>
      <c r="J1086" s="39"/>
      <c r="K1086" s="20" t="str">
        <f t="shared" si="133"/>
        <v>ResidentialAnnual Program Administration Cost</v>
      </c>
      <c r="L1086" s="20" t="str">
        <f t="shared" si="134"/>
        <v>Market PotentialID</v>
      </c>
    </row>
    <row r="1087" spans="1:12" x14ac:dyDescent="0.25">
      <c r="A1087" s="2" t="str">
        <f t="shared" si="130"/>
        <v>IDResidentialDLC Central ACCost of Equip + Install</v>
      </c>
      <c r="B1087" t="s">
        <v>152</v>
      </c>
      <c r="C1087" t="s">
        <v>13</v>
      </c>
      <c r="D1087" t="s">
        <v>15</v>
      </c>
      <c r="E1087" t="s">
        <v>29</v>
      </c>
      <c r="F1087" t="s">
        <v>30</v>
      </c>
      <c r="G1087" s="32">
        <f t="shared" ca="1" si="131"/>
        <v>260</v>
      </c>
      <c r="H1087" s="33" t="str">
        <f t="shared" ca="1" si="132"/>
        <v>$100 installation cost. Idaho Power at 10,000 quantity pays $160 per switch. It's believed Avista volumes would be the same or less per order, making the cost $160 or greater.</v>
      </c>
      <c r="I1087" s="38"/>
      <c r="J1087" s="39"/>
      <c r="K1087" s="20" t="str">
        <f t="shared" si="133"/>
        <v>ResidentialCost of Equip + Install</v>
      </c>
      <c r="L1087" s="20" t="str">
        <f t="shared" si="134"/>
        <v>Market PotentialID</v>
      </c>
    </row>
    <row r="1088" spans="1:12" x14ac:dyDescent="0.25">
      <c r="A1088" s="2" t="str">
        <f t="shared" si="130"/>
        <v>IDResidentialDLC Central ACCost of Equip + Install (per kW basis)</v>
      </c>
      <c r="B1088" t="s">
        <v>152</v>
      </c>
      <c r="C1088" t="s">
        <v>13</v>
      </c>
      <c r="D1088" t="s">
        <v>15</v>
      </c>
      <c r="E1088" t="s">
        <v>90</v>
      </c>
      <c r="F1088" t="s">
        <v>92</v>
      </c>
      <c r="G1088" s="32">
        <f t="shared" ca="1" si="131"/>
        <v>0</v>
      </c>
      <c r="H1088" s="33">
        <f t="shared" ca="1" si="132"/>
        <v>0</v>
      </c>
      <c r="I1088" s="38"/>
      <c r="J1088" s="39"/>
      <c r="K1088" s="20" t="str">
        <f t="shared" si="133"/>
        <v>ResidentialCost of Equip + Install (per kW basis)</v>
      </c>
      <c r="L1088" s="20" t="str">
        <f t="shared" si="134"/>
        <v>Market PotentialID</v>
      </c>
    </row>
    <row r="1089" spans="1:12" x14ac:dyDescent="0.25">
      <c r="A1089" s="2" t="str">
        <f t="shared" si="130"/>
        <v>IDResidentialDLC Central ACDe-rate</v>
      </c>
      <c r="B1089" t="s">
        <v>152</v>
      </c>
      <c r="C1089" t="s">
        <v>13</v>
      </c>
      <c r="D1089" t="s">
        <v>15</v>
      </c>
      <c r="E1089" t="s">
        <v>31</v>
      </c>
      <c r="F1089" t="s">
        <v>32</v>
      </c>
      <c r="G1089" s="25">
        <f t="shared" ca="1" si="131"/>
        <v>1</v>
      </c>
      <c r="H1089" s="33">
        <f t="shared" ca="1" si="132"/>
        <v>0</v>
      </c>
      <c r="I1089" s="38"/>
      <c r="J1089" s="39"/>
      <c r="K1089" s="20" t="str">
        <f t="shared" si="133"/>
        <v>ResidentialDe-rate</v>
      </c>
      <c r="L1089" s="20" t="str">
        <f t="shared" si="134"/>
        <v>Market PotentialID</v>
      </c>
    </row>
    <row r="1090" spans="1:12" x14ac:dyDescent="0.25">
      <c r="A1090" s="2" t="str">
        <f t="shared" si="130"/>
        <v>IDResidentialDLC Central ACNet to Gross Ratio (free ridership)</v>
      </c>
      <c r="B1090" t="s">
        <v>152</v>
      </c>
      <c r="C1090" t="s">
        <v>13</v>
      </c>
      <c r="D1090" t="s">
        <v>15</v>
      </c>
      <c r="E1090" t="s">
        <v>33</v>
      </c>
      <c r="F1090" t="s">
        <v>34</v>
      </c>
      <c r="G1090" s="25">
        <f t="shared" ca="1" si="131"/>
        <v>1</v>
      </c>
      <c r="H1090" s="33">
        <f t="shared" ca="1" si="132"/>
        <v>0</v>
      </c>
      <c r="I1090" s="38"/>
      <c r="J1090" s="39"/>
      <c r="K1090" s="20" t="str">
        <f t="shared" si="133"/>
        <v>ResidentialNet to Gross Ratio (free ridership)</v>
      </c>
      <c r="L1090" s="20" t="str">
        <f t="shared" si="134"/>
        <v>Market PotentialID</v>
      </c>
    </row>
    <row r="1091" spans="1:12" x14ac:dyDescent="0.25">
      <c r="A1091" s="2" t="str">
        <f t="shared" ref="A1091:A1154" si="135">B1091&amp;C1091&amp;D1091&amp;E1091</f>
        <v>IDResidentialDLC Central ACPer Customer Annual Marketing/Recruitment Cost</v>
      </c>
      <c r="B1091" t="s">
        <v>152</v>
      </c>
      <c r="C1091" t="s">
        <v>13</v>
      </c>
      <c r="D1091" t="s">
        <v>15</v>
      </c>
      <c r="E1091" t="s">
        <v>35</v>
      </c>
      <c r="F1091" t="s">
        <v>36</v>
      </c>
      <c r="G1091" s="32">
        <f t="shared" ca="1" si="131"/>
        <v>60</v>
      </c>
      <c r="H1091" s="33" t="str">
        <f t="shared" ca="1" si="132"/>
        <v>Utah $50, All others $60 (20% higher)</v>
      </c>
      <c r="I1091" s="38"/>
      <c r="J1091" s="39"/>
      <c r="K1091" s="20" t="str">
        <f t="shared" si="133"/>
        <v>ResidentialPer Customer Annual Marketing/Recruitment Cost</v>
      </c>
      <c r="L1091" s="20" t="str">
        <f t="shared" si="134"/>
        <v>Market PotentialID</v>
      </c>
    </row>
    <row r="1092" spans="1:12" x14ac:dyDescent="0.25">
      <c r="A1092" s="2" t="str">
        <f t="shared" si="135"/>
        <v>IDResidentialDLC Central ACPer Participant Annual Incentive</v>
      </c>
      <c r="B1092" t="s">
        <v>152</v>
      </c>
      <c r="C1092" t="s">
        <v>13</v>
      </c>
      <c r="D1092" t="s">
        <v>15</v>
      </c>
      <c r="E1092" t="s">
        <v>39</v>
      </c>
      <c r="F1092" t="s">
        <v>5</v>
      </c>
      <c r="G1092" s="32">
        <f t="shared" ca="1" si="131"/>
        <v>20</v>
      </c>
      <c r="H1092" s="33" t="str">
        <f t="shared" ca="1" si="132"/>
        <v>$20 is the incentive level per participating unit. No. of units per average participant is 1.059. Aligns with ID Power rebate.</v>
      </c>
      <c r="I1092" s="38"/>
      <c r="J1092" s="39"/>
      <c r="K1092" s="20" t="str">
        <f t="shared" si="133"/>
        <v>ResidentialPer Participant Annual Incentive</v>
      </c>
      <c r="L1092" s="20" t="str">
        <f t="shared" si="134"/>
        <v>Market PotentialID</v>
      </c>
    </row>
    <row r="1093" spans="1:12" x14ac:dyDescent="0.25">
      <c r="A1093" s="2" t="str">
        <f t="shared" si="135"/>
        <v>IDResidentialDLC Central ACPer kW Annual Incentive</v>
      </c>
      <c r="B1093" t="s">
        <v>152</v>
      </c>
      <c r="C1093" t="s">
        <v>13</v>
      </c>
      <c r="D1093" t="s">
        <v>15</v>
      </c>
      <c r="E1093" t="s">
        <v>37</v>
      </c>
      <c r="F1093" t="s">
        <v>93</v>
      </c>
      <c r="G1093" s="32">
        <f t="shared" ca="1" si="131"/>
        <v>0</v>
      </c>
      <c r="H1093" s="33">
        <f t="shared" ca="1" si="132"/>
        <v>0</v>
      </c>
      <c r="I1093" s="38"/>
      <c r="J1093" s="39"/>
      <c r="K1093" s="20" t="str">
        <f t="shared" si="133"/>
        <v>ResidentialPer kW Annual Incentive</v>
      </c>
      <c r="L1093" s="20" t="str">
        <f t="shared" si="134"/>
        <v>Market PotentialID</v>
      </c>
    </row>
    <row r="1094" spans="1:12" x14ac:dyDescent="0.25">
      <c r="A1094" s="2" t="str">
        <f t="shared" si="135"/>
        <v>IDResidentialDLC Central ACProgram Development Cost</v>
      </c>
      <c r="B1094" t="s">
        <v>152</v>
      </c>
      <c r="C1094" t="s">
        <v>13</v>
      </c>
      <c r="D1094" t="s">
        <v>15</v>
      </c>
      <c r="E1094" t="s">
        <v>40</v>
      </c>
      <c r="F1094" t="s">
        <v>41</v>
      </c>
      <c r="G1094" s="32">
        <f t="shared" ca="1" si="131"/>
        <v>24949.371797642732</v>
      </c>
      <c r="H1094" s="33">
        <f t="shared" ca="1" si="132"/>
        <v>0</v>
      </c>
      <c r="I1094" s="38"/>
      <c r="J1094" s="39"/>
      <c r="K1094" s="20" t="str">
        <f t="shared" si="133"/>
        <v>ResidentialProgram Development Cost</v>
      </c>
      <c r="L1094" s="20" t="str">
        <f t="shared" si="134"/>
        <v>Market PotentialID</v>
      </c>
    </row>
    <row r="1095" spans="1:12" x14ac:dyDescent="0.25">
      <c r="A1095" s="2" t="str">
        <f t="shared" si="135"/>
        <v>IDResidentialDLC Central ACProgram Life</v>
      </c>
      <c r="B1095" t="s">
        <v>152</v>
      </c>
      <c r="C1095" t="s">
        <v>13</v>
      </c>
      <c r="D1095" t="s">
        <v>15</v>
      </c>
      <c r="E1095" t="s">
        <v>42</v>
      </c>
      <c r="F1095" t="s">
        <v>43</v>
      </c>
      <c r="G1095" s="397">
        <f t="shared" ca="1" si="131"/>
        <v>8</v>
      </c>
      <c r="H1095" s="33">
        <f t="shared" ca="1" si="132"/>
        <v>0</v>
      </c>
      <c r="I1095" s="38"/>
      <c r="J1095" s="39"/>
      <c r="K1095" s="20" t="str">
        <f t="shared" si="133"/>
        <v>ResidentialProgram Life</v>
      </c>
      <c r="L1095" s="20" t="str">
        <f t="shared" si="134"/>
        <v>Market PotentialID</v>
      </c>
    </row>
    <row r="1096" spans="1:12" x14ac:dyDescent="0.25">
      <c r="A1096" s="2" t="str">
        <f t="shared" si="135"/>
        <v>IDResidentialDLC Central ACProgram Start Year</v>
      </c>
      <c r="B1096" t="s">
        <v>152</v>
      </c>
      <c r="C1096" t="s">
        <v>13</v>
      </c>
      <c r="D1096" t="s">
        <v>15</v>
      </c>
      <c r="E1096" t="s">
        <v>44</v>
      </c>
      <c r="F1096" t="s">
        <v>45</v>
      </c>
      <c r="G1096" s="397">
        <f t="shared" ca="1" si="131"/>
        <v>2026</v>
      </c>
      <c r="H1096" s="33">
        <f t="shared" ca="1" si="132"/>
        <v>0</v>
      </c>
      <c r="I1096" s="38"/>
      <c r="J1096" s="39"/>
      <c r="K1096" s="20" t="str">
        <f t="shared" si="133"/>
        <v>ResidentialProgram Start Year</v>
      </c>
      <c r="L1096" s="20" t="str">
        <f t="shared" si="134"/>
        <v>Market PotentialID</v>
      </c>
    </row>
    <row r="1097" spans="1:12" x14ac:dyDescent="0.25">
      <c r="A1097" s="2" t="str">
        <f t="shared" si="135"/>
        <v>IDGeneral ServiceDLC Central ACSummer DR Event Hours</v>
      </c>
      <c r="B1097" t="s">
        <v>152</v>
      </c>
      <c r="C1097" t="s">
        <v>232</v>
      </c>
      <c r="D1097" t="s">
        <v>15</v>
      </c>
      <c r="E1097" t="s">
        <v>24</v>
      </c>
      <c r="F1097" t="s">
        <v>25</v>
      </c>
      <c r="G1097" s="397">
        <f t="shared" ca="1" si="131"/>
        <v>50</v>
      </c>
      <c r="H1097" s="33" t="str">
        <f t="shared" ca="1" si="132"/>
        <v xml:space="preserve">Current PC Cool Keeper program allows for max 100 hours of curtailment.  </v>
      </c>
      <c r="I1097" s="38"/>
      <c r="J1097" s="39"/>
      <c r="K1097" s="20" t="str">
        <f t="shared" si="133"/>
        <v>General ServiceSummer DR Event Hours</v>
      </c>
      <c r="L1097" s="20" t="str">
        <f t="shared" si="134"/>
        <v>Market PotentialID</v>
      </c>
    </row>
    <row r="1098" spans="1:12" x14ac:dyDescent="0.25">
      <c r="A1098" s="2" t="str">
        <f t="shared" si="135"/>
        <v>IDGeneral ServiceDLC Central ACWinter DR Event Hours</v>
      </c>
      <c r="B1098" t="s">
        <v>152</v>
      </c>
      <c r="C1098" t="s">
        <v>232</v>
      </c>
      <c r="D1098" t="s">
        <v>15</v>
      </c>
      <c r="E1098" t="s">
        <v>26</v>
      </c>
      <c r="F1098" t="s">
        <v>25</v>
      </c>
      <c r="G1098" s="397">
        <f t="shared" ca="1" si="131"/>
        <v>0</v>
      </c>
      <c r="H1098" s="33">
        <f t="shared" ca="1" si="132"/>
        <v>0</v>
      </c>
      <c r="I1098" s="38"/>
      <c r="J1098" s="39"/>
      <c r="K1098" s="20" t="str">
        <f t="shared" si="133"/>
        <v>General ServiceWinter DR Event Hours</v>
      </c>
      <c r="L1098" s="20" t="str">
        <f t="shared" si="134"/>
        <v>Market PotentialID</v>
      </c>
    </row>
    <row r="1099" spans="1:12" x14ac:dyDescent="0.25">
      <c r="A1099" s="2" t="str">
        <f t="shared" si="135"/>
        <v>IDGeneral ServiceDLC Central ACAnnual O&amp;M Cost</v>
      </c>
      <c r="B1099" t="s">
        <v>152</v>
      </c>
      <c r="C1099" t="s">
        <v>232</v>
      </c>
      <c r="D1099" t="s">
        <v>15</v>
      </c>
      <c r="E1099" t="s">
        <v>27</v>
      </c>
      <c r="F1099" t="s">
        <v>5</v>
      </c>
      <c r="G1099" s="32">
        <f t="shared" ca="1" si="131"/>
        <v>13</v>
      </c>
      <c r="H1099" s="33" t="str">
        <f t="shared" ca="1" si="132"/>
        <v>Assume 5% of equipment + install costs.</v>
      </c>
      <c r="I1099" s="38"/>
      <c r="J1099" s="39"/>
      <c r="K1099" s="20" t="str">
        <f t="shared" si="133"/>
        <v>General ServiceAnnual O&amp;M Cost</v>
      </c>
      <c r="L1099" s="20" t="str">
        <f t="shared" si="134"/>
        <v>Market PotentialID</v>
      </c>
    </row>
    <row r="1100" spans="1:12" x14ac:dyDescent="0.25">
      <c r="A1100" s="2" t="str">
        <f t="shared" si="135"/>
        <v>IDGeneral ServiceDLC Central ACAnnual O&amp;M Cost per MW</v>
      </c>
      <c r="B1100" t="s">
        <v>152</v>
      </c>
      <c r="C1100" t="s">
        <v>232</v>
      </c>
      <c r="D1100" t="s">
        <v>15</v>
      </c>
      <c r="E1100" t="s">
        <v>88</v>
      </c>
      <c r="F1100" t="s">
        <v>94</v>
      </c>
      <c r="G1100" s="32">
        <f t="shared" ca="1" si="131"/>
        <v>0</v>
      </c>
      <c r="H1100" s="33">
        <f t="shared" ca="1" si="132"/>
        <v>0</v>
      </c>
      <c r="I1100" s="38"/>
      <c r="J1100" s="39"/>
      <c r="K1100" s="20" t="str">
        <f t="shared" si="133"/>
        <v>General ServiceAnnual O&amp;M Cost per MW</v>
      </c>
      <c r="L1100" s="20" t="str">
        <f t="shared" si="134"/>
        <v>Market PotentialID</v>
      </c>
    </row>
    <row r="1101" spans="1:12" x14ac:dyDescent="0.25">
      <c r="A1101" s="2" t="str">
        <f t="shared" si="135"/>
        <v>IDGeneral ServiceDLC Central ACAnnual Program Administration Cost</v>
      </c>
      <c r="B1101" t="s">
        <v>152</v>
      </c>
      <c r="C1101" t="s">
        <v>232</v>
      </c>
      <c r="D1101" t="s">
        <v>15</v>
      </c>
      <c r="E1101" t="s">
        <v>4</v>
      </c>
      <c r="F1101" t="s">
        <v>28</v>
      </c>
      <c r="G1101" s="32">
        <f t="shared" ca="1" si="131"/>
        <v>3138.268687839291</v>
      </c>
      <c r="H1101" s="33" t="str">
        <f t="shared" ca="1" si="132"/>
        <v>Share of Cost as noted in table at right</v>
      </c>
      <c r="I1101" s="38"/>
      <c r="J1101" s="39"/>
      <c r="K1101" s="20" t="str">
        <f t="shared" si="133"/>
        <v>General ServiceAnnual Program Administration Cost</v>
      </c>
      <c r="L1101" s="20" t="str">
        <f t="shared" si="134"/>
        <v>Market PotentialID</v>
      </c>
    </row>
    <row r="1102" spans="1:12" x14ac:dyDescent="0.25">
      <c r="A1102" s="2" t="str">
        <f t="shared" si="135"/>
        <v>IDGeneral ServiceDLC Central ACCost of Equip + Install</v>
      </c>
      <c r="B1102" t="s">
        <v>152</v>
      </c>
      <c r="C1102" t="s">
        <v>232</v>
      </c>
      <c r="D1102" t="s">
        <v>15</v>
      </c>
      <c r="E1102" t="s">
        <v>29</v>
      </c>
      <c r="F1102" t="s">
        <v>30</v>
      </c>
      <c r="G1102" s="32">
        <f t="shared" ca="1" si="131"/>
        <v>260</v>
      </c>
      <c r="H1102" s="33" t="str">
        <f t="shared" ca="1" si="132"/>
        <v>$100 installation cost. Idaho Power at 10,000 quantity pays $160 per switch. It's believed Avista volumes would be the same or less per order, making the cost $160 or greater.</v>
      </c>
      <c r="I1102" s="38"/>
      <c r="J1102" s="39"/>
      <c r="K1102" s="20" t="str">
        <f t="shared" si="133"/>
        <v>General ServiceCost of Equip + Install</v>
      </c>
      <c r="L1102" s="20" t="str">
        <f t="shared" si="134"/>
        <v>Market PotentialID</v>
      </c>
    </row>
    <row r="1103" spans="1:12" x14ac:dyDescent="0.25">
      <c r="A1103" s="2" t="str">
        <f t="shared" si="135"/>
        <v>IDGeneral ServiceDLC Central ACCost of Equip + Install (per kW basis)</v>
      </c>
      <c r="B1103" t="s">
        <v>152</v>
      </c>
      <c r="C1103" t="s">
        <v>232</v>
      </c>
      <c r="D1103" t="s">
        <v>15</v>
      </c>
      <c r="E1103" t="s">
        <v>90</v>
      </c>
      <c r="F1103" t="s">
        <v>92</v>
      </c>
      <c r="G1103" s="32">
        <f t="shared" ca="1" si="131"/>
        <v>0</v>
      </c>
      <c r="H1103" s="33">
        <f t="shared" ca="1" si="132"/>
        <v>0</v>
      </c>
      <c r="I1103" s="38"/>
      <c r="J1103" s="39"/>
      <c r="K1103" s="20" t="str">
        <f t="shared" si="133"/>
        <v>General ServiceCost of Equip + Install (per kW basis)</v>
      </c>
      <c r="L1103" s="20" t="str">
        <f t="shared" si="134"/>
        <v>Market PotentialID</v>
      </c>
    </row>
    <row r="1104" spans="1:12" x14ac:dyDescent="0.25">
      <c r="A1104" s="2" t="str">
        <f t="shared" si="135"/>
        <v>IDGeneral ServiceDLC Central ACDe-rate</v>
      </c>
      <c r="B1104" t="s">
        <v>152</v>
      </c>
      <c r="C1104" t="s">
        <v>232</v>
      </c>
      <c r="D1104" t="s">
        <v>15</v>
      </c>
      <c r="E1104" t="s">
        <v>31</v>
      </c>
      <c r="F1104" t="s">
        <v>32</v>
      </c>
      <c r="G1104" s="25">
        <f t="shared" ca="1" si="131"/>
        <v>1</v>
      </c>
      <c r="H1104" s="33">
        <f t="shared" ca="1" si="132"/>
        <v>0</v>
      </c>
      <c r="I1104" s="38"/>
      <c r="J1104" s="39"/>
      <c r="K1104" s="20" t="str">
        <f t="shared" si="133"/>
        <v>General ServiceDe-rate</v>
      </c>
      <c r="L1104" s="20" t="str">
        <f t="shared" si="134"/>
        <v>Market PotentialID</v>
      </c>
    </row>
    <row r="1105" spans="1:12" x14ac:dyDescent="0.25">
      <c r="A1105" s="2" t="str">
        <f t="shared" si="135"/>
        <v>IDGeneral ServiceDLC Central ACNet to Gross Ratio (free ridership)</v>
      </c>
      <c r="B1105" t="s">
        <v>152</v>
      </c>
      <c r="C1105" t="s">
        <v>232</v>
      </c>
      <c r="D1105" t="s">
        <v>15</v>
      </c>
      <c r="E1105" t="s">
        <v>33</v>
      </c>
      <c r="F1105" t="s">
        <v>34</v>
      </c>
      <c r="G1105" s="25">
        <f t="shared" ca="1" si="131"/>
        <v>1</v>
      </c>
      <c r="H1105" s="33">
        <f t="shared" ca="1" si="132"/>
        <v>0</v>
      </c>
      <c r="I1105" s="38"/>
      <c r="J1105" s="39"/>
      <c r="K1105" s="20" t="str">
        <f t="shared" si="133"/>
        <v>General ServiceNet to Gross Ratio (free ridership)</v>
      </c>
      <c r="L1105" s="20" t="str">
        <f t="shared" si="134"/>
        <v>Market PotentialID</v>
      </c>
    </row>
    <row r="1106" spans="1:12" x14ac:dyDescent="0.25">
      <c r="A1106" s="2" t="str">
        <f t="shared" si="135"/>
        <v>IDGeneral ServiceDLC Central ACPer Customer Annual Marketing/Recruitment Cost</v>
      </c>
      <c r="B1106" t="s">
        <v>152</v>
      </c>
      <c r="C1106" t="s">
        <v>232</v>
      </c>
      <c r="D1106" t="s">
        <v>15</v>
      </c>
      <c r="E1106" t="s">
        <v>35</v>
      </c>
      <c r="F1106" t="s">
        <v>36</v>
      </c>
      <c r="G1106" s="32">
        <f t="shared" ca="1" si="131"/>
        <v>75</v>
      </c>
      <c r="H1106" s="33" t="str">
        <f t="shared" ca="1" si="132"/>
        <v>25% Higher than Residential</v>
      </c>
      <c r="I1106" s="38"/>
      <c r="J1106" s="39"/>
      <c r="K1106" s="20" t="str">
        <f t="shared" si="133"/>
        <v>General ServicePer Customer Annual Marketing/Recruitment Cost</v>
      </c>
      <c r="L1106" s="20" t="str">
        <f t="shared" si="134"/>
        <v>Market PotentialID</v>
      </c>
    </row>
    <row r="1107" spans="1:12" x14ac:dyDescent="0.25">
      <c r="A1107" s="2" t="str">
        <f t="shared" si="135"/>
        <v>IDGeneral ServiceDLC Central ACPer Participant Annual Incentive</v>
      </c>
      <c r="B1107" t="s">
        <v>152</v>
      </c>
      <c r="C1107" t="s">
        <v>232</v>
      </c>
      <c r="D1107" t="s">
        <v>15</v>
      </c>
      <c r="E1107" t="s">
        <v>39</v>
      </c>
      <c r="F1107" t="s">
        <v>5</v>
      </c>
      <c r="G1107" s="32">
        <f t="shared" ca="1" si="131"/>
        <v>38</v>
      </c>
      <c r="H1107" s="33" t="str">
        <f t="shared" ca="1" si="132"/>
        <v>Assumed participants have less than 5.5 tons of AC unit. Incentive level provided by PacifiCorp.</v>
      </c>
      <c r="I1107" s="38"/>
      <c r="J1107" s="39"/>
      <c r="K1107" s="20" t="str">
        <f t="shared" si="133"/>
        <v>General ServicePer Participant Annual Incentive</v>
      </c>
      <c r="L1107" s="20" t="str">
        <f t="shared" si="134"/>
        <v>Market PotentialID</v>
      </c>
    </row>
    <row r="1108" spans="1:12" x14ac:dyDescent="0.25">
      <c r="A1108" s="2" t="str">
        <f t="shared" si="135"/>
        <v>IDGeneral ServiceDLC Central ACPer kW Annual Incentive</v>
      </c>
      <c r="B1108" t="s">
        <v>152</v>
      </c>
      <c r="C1108" t="s">
        <v>232</v>
      </c>
      <c r="D1108" t="s">
        <v>15</v>
      </c>
      <c r="E1108" t="s">
        <v>37</v>
      </c>
      <c r="F1108" t="s">
        <v>93</v>
      </c>
      <c r="G1108" s="32">
        <f t="shared" ca="1" si="131"/>
        <v>0</v>
      </c>
      <c r="H1108" s="33">
        <f t="shared" ca="1" si="132"/>
        <v>0</v>
      </c>
      <c r="I1108" s="38"/>
      <c r="J1108" s="39"/>
      <c r="K1108" s="20" t="str">
        <f t="shared" si="133"/>
        <v>General ServicePer kW Annual Incentive</v>
      </c>
      <c r="L1108" s="20" t="str">
        <f t="shared" si="134"/>
        <v>Market PotentialID</v>
      </c>
    </row>
    <row r="1109" spans="1:12" x14ac:dyDescent="0.25">
      <c r="A1109" s="2" t="str">
        <f t="shared" si="135"/>
        <v>IDGeneral ServiceDLC Central ACProgram Development Cost</v>
      </c>
      <c r="B1109" t="s">
        <v>152</v>
      </c>
      <c r="C1109" t="s">
        <v>232</v>
      </c>
      <c r="D1109" t="s">
        <v>15</v>
      </c>
      <c r="E1109" t="s">
        <v>40</v>
      </c>
      <c r="F1109" t="s">
        <v>41</v>
      </c>
      <c r="G1109" s="32">
        <f t="shared" ca="1" si="131"/>
        <v>2615.2239065327426</v>
      </c>
      <c r="H1109" s="33">
        <f t="shared" ca="1" si="132"/>
        <v>0</v>
      </c>
      <c r="I1109" s="38"/>
      <c r="J1109" s="39"/>
      <c r="K1109" s="20" t="str">
        <f t="shared" si="133"/>
        <v>General ServiceProgram Development Cost</v>
      </c>
      <c r="L1109" s="20" t="str">
        <f t="shared" si="134"/>
        <v>Market PotentialID</v>
      </c>
    </row>
    <row r="1110" spans="1:12" x14ac:dyDescent="0.25">
      <c r="A1110" s="2" t="str">
        <f t="shared" si="135"/>
        <v>IDGeneral ServiceDLC Central ACProgram Life</v>
      </c>
      <c r="B1110" t="s">
        <v>152</v>
      </c>
      <c r="C1110" t="s">
        <v>232</v>
      </c>
      <c r="D1110" t="s">
        <v>15</v>
      </c>
      <c r="E1110" t="s">
        <v>42</v>
      </c>
      <c r="F1110" t="s">
        <v>43</v>
      </c>
      <c r="G1110" s="397">
        <f t="shared" ca="1" si="131"/>
        <v>8</v>
      </c>
      <c r="H1110" s="33">
        <f t="shared" ca="1" si="132"/>
        <v>0</v>
      </c>
      <c r="I1110" s="38"/>
      <c r="J1110" s="39"/>
      <c r="K1110" s="20" t="str">
        <f t="shared" si="133"/>
        <v>General ServiceProgram Life</v>
      </c>
      <c r="L1110" s="20" t="str">
        <f t="shared" si="134"/>
        <v>Market PotentialID</v>
      </c>
    </row>
    <row r="1111" spans="1:12" x14ac:dyDescent="0.25">
      <c r="A1111" s="2" t="str">
        <f t="shared" si="135"/>
        <v>IDGeneral ServiceDLC Central ACProgram Start Year</v>
      </c>
      <c r="B1111" t="s">
        <v>152</v>
      </c>
      <c r="C1111" t="s">
        <v>232</v>
      </c>
      <c r="D1111" t="s">
        <v>15</v>
      </c>
      <c r="E1111" t="s">
        <v>44</v>
      </c>
      <c r="F1111" t="s">
        <v>45</v>
      </c>
      <c r="G1111" s="397">
        <f t="shared" ca="1" si="131"/>
        <v>2026</v>
      </c>
      <c r="H1111" s="33">
        <f t="shared" ca="1" si="132"/>
        <v>0</v>
      </c>
      <c r="I1111" s="38"/>
      <c r="J1111" s="39"/>
      <c r="K1111" s="20" t="str">
        <f t="shared" si="133"/>
        <v>General ServiceProgram Start Year</v>
      </c>
      <c r="L1111" s="20" t="str">
        <f t="shared" si="134"/>
        <v>Market PotentialID</v>
      </c>
    </row>
    <row r="1112" spans="1:12" x14ac:dyDescent="0.25">
      <c r="A1112" s="2" t="str">
        <f t="shared" si="135"/>
        <v>IDResidentialDLC Smart Thermostats - CoolingSummer DR Event Hours</v>
      </c>
      <c r="B1112" t="s">
        <v>152</v>
      </c>
      <c r="C1112" t="s">
        <v>13</v>
      </c>
      <c r="D1112" t="s">
        <v>229</v>
      </c>
      <c r="E1112" t="s">
        <v>24</v>
      </c>
      <c r="F1112" t="s">
        <v>25</v>
      </c>
      <c r="G1112" s="397">
        <f t="shared" ca="1" si="131"/>
        <v>36</v>
      </c>
      <c r="H1112" s="33" t="str">
        <f t="shared" ca="1" si="132"/>
        <v>2016 M&amp;V Report Event Hours</v>
      </c>
      <c r="I1112" s="38"/>
      <c r="J1112" s="39"/>
      <c r="K1112" s="20" t="str">
        <f t="shared" si="133"/>
        <v>ResidentialSummer DR Event Hours</v>
      </c>
      <c r="L1112" s="20" t="str">
        <f t="shared" si="134"/>
        <v>Market PotentialID</v>
      </c>
    </row>
    <row r="1113" spans="1:12" x14ac:dyDescent="0.25">
      <c r="A1113" s="2" t="str">
        <f t="shared" si="135"/>
        <v>IDResidentialDLC Smart Thermostats - CoolingWinter DR Event Hours</v>
      </c>
      <c r="B1113" t="s">
        <v>152</v>
      </c>
      <c r="C1113" t="s">
        <v>13</v>
      </c>
      <c r="D1113" t="s">
        <v>229</v>
      </c>
      <c r="E1113" t="s">
        <v>26</v>
      </c>
      <c r="F1113" t="s">
        <v>25</v>
      </c>
      <c r="G1113" s="397">
        <f t="shared" ca="1" si="131"/>
        <v>0</v>
      </c>
      <c r="H1113" s="33">
        <f t="shared" ca="1" si="132"/>
        <v>0</v>
      </c>
      <c r="I1113" s="38"/>
      <c r="J1113" s="39"/>
      <c r="K1113" s="20" t="str">
        <f t="shared" si="133"/>
        <v>ResidentialWinter DR Event Hours</v>
      </c>
      <c r="L1113" s="20" t="str">
        <f t="shared" si="134"/>
        <v>Market PotentialID</v>
      </c>
    </row>
    <row r="1114" spans="1:12" x14ac:dyDescent="0.25">
      <c r="A1114" s="2" t="str">
        <f t="shared" si="135"/>
        <v>IDResidentialDLC Smart Thermostats - CoolingAnnual O&amp;M Cost</v>
      </c>
      <c r="B1114" t="s">
        <v>152</v>
      </c>
      <c r="C1114" t="s">
        <v>13</v>
      </c>
      <c r="D1114" t="s">
        <v>229</v>
      </c>
      <c r="E1114" t="s">
        <v>27</v>
      </c>
      <c r="F1114" t="s">
        <v>5</v>
      </c>
      <c r="G1114" s="32">
        <f t="shared" ca="1" si="131"/>
        <v>164</v>
      </c>
      <c r="H1114" s="33" t="str">
        <f t="shared" ca="1" si="132"/>
        <v>2024 Avista Update: $44 + $10/month fee per tstat</v>
      </c>
      <c r="I1114" s="38"/>
      <c r="J1114" s="39"/>
      <c r="K1114" s="20" t="str">
        <f t="shared" si="133"/>
        <v>ResidentialAnnual O&amp;M Cost</v>
      </c>
      <c r="L1114" s="20" t="str">
        <f t="shared" si="134"/>
        <v>Market PotentialID</v>
      </c>
    </row>
    <row r="1115" spans="1:12" x14ac:dyDescent="0.25">
      <c r="A1115" s="2" t="str">
        <f t="shared" si="135"/>
        <v>IDResidentialDLC Smart Thermostats - CoolingAnnual O&amp;M Cost per MW</v>
      </c>
      <c r="B1115" t="s">
        <v>152</v>
      </c>
      <c r="C1115" t="s">
        <v>13</v>
      </c>
      <c r="D1115" t="s">
        <v>229</v>
      </c>
      <c r="E1115" t="s">
        <v>88</v>
      </c>
      <c r="F1115" t="s">
        <v>94</v>
      </c>
      <c r="G1115" s="32">
        <f t="shared" ca="1" si="131"/>
        <v>0</v>
      </c>
      <c r="H1115" s="33">
        <f t="shared" ca="1" si="132"/>
        <v>0</v>
      </c>
      <c r="I1115" s="38"/>
      <c r="J1115" s="39"/>
      <c r="K1115" s="20" t="str">
        <f t="shared" si="133"/>
        <v>ResidentialAnnual O&amp;M Cost per MW</v>
      </c>
      <c r="L1115" s="20" t="str">
        <f t="shared" si="134"/>
        <v>Market PotentialID</v>
      </c>
    </row>
    <row r="1116" spans="1:12" x14ac:dyDescent="0.25">
      <c r="A1116" s="2" t="str">
        <f t="shared" si="135"/>
        <v>IDResidentialDLC Smart Thermostats - CoolingAnnual Program Administration Cost</v>
      </c>
      <c r="B1116" t="s">
        <v>152</v>
      </c>
      <c r="C1116" t="s">
        <v>13</v>
      </c>
      <c r="D1116" t="s">
        <v>229</v>
      </c>
      <c r="E1116" t="s">
        <v>4</v>
      </c>
      <c r="F1116" t="s">
        <v>28</v>
      </c>
      <c r="G1116" s="32">
        <f t="shared" ca="1" si="131"/>
        <v>29939.246157171281</v>
      </c>
      <c r="H1116" s="33">
        <f t="shared" ca="1" si="132"/>
        <v>0</v>
      </c>
      <c r="I1116" s="38"/>
      <c r="J1116" s="39"/>
      <c r="K1116" s="20" t="str">
        <f t="shared" si="133"/>
        <v>ResidentialAnnual Program Administration Cost</v>
      </c>
      <c r="L1116" s="20" t="str">
        <f t="shared" si="134"/>
        <v>Market PotentialID</v>
      </c>
    </row>
    <row r="1117" spans="1:12" x14ac:dyDescent="0.25">
      <c r="A1117" s="2" t="str">
        <f t="shared" si="135"/>
        <v>IDResidentialDLC Smart Thermostats - CoolingCost of Equip + Install</v>
      </c>
      <c r="B1117" t="s">
        <v>152</v>
      </c>
      <c r="C1117" t="s">
        <v>13</v>
      </c>
      <c r="D1117" t="s">
        <v>229</v>
      </c>
      <c r="E1117" t="s">
        <v>29</v>
      </c>
      <c r="F1117" t="s">
        <v>30</v>
      </c>
      <c r="G1117" s="32">
        <f t="shared" ca="1" si="131"/>
        <v>0</v>
      </c>
      <c r="H1117" s="33" t="str">
        <f t="shared" ca="1" si="132"/>
        <v>Bring Your Own Thermostat program</v>
      </c>
      <c r="I1117" s="38"/>
      <c r="J1117" s="39"/>
      <c r="K1117" s="20" t="str">
        <f t="shared" si="133"/>
        <v>ResidentialCost of Equip + Install</v>
      </c>
      <c r="L1117" s="20" t="str">
        <f t="shared" si="134"/>
        <v>Market PotentialID</v>
      </c>
    </row>
    <row r="1118" spans="1:12" x14ac:dyDescent="0.25">
      <c r="A1118" s="2" t="str">
        <f t="shared" si="135"/>
        <v>IDResidentialDLC Smart Thermostats - CoolingCost of Equip + Install (per kW basis)</v>
      </c>
      <c r="B1118" t="s">
        <v>152</v>
      </c>
      <c r="C1118" t="s">
        <v>13</v>
      </c>
      <c r="D1118" t="s">
        <v>229</v>
      </c>
      <c r="E1118" t="s">
        <v>90</v>
      </c>
      <c r="F1118" t="s">
        <v>92</v>
      </c>
      <c r="G1118" s="32">
        <f t="shared" ca="1" si="131"/>
        <v>0</v>
      </c>
      <c r="H1118" s="33">
        <f t="shared" ca="1" si="132"/>
        <v>0</v>
      </c>
      <c r="I1118" s="38"/>
      <c r="J1118" s="39"/>
      <c r="K1118" s="20" t="str">
        <f t="shared" si="133"/>
        <v>ResidentialCost of Equip + Install (per kW basis)</v>
      </c>
      <c r="L1118" s="20" t="str">
        <f t="shared" si="134"/>
        <v>Market PotentialID</v>
      </c>
    </row>
    <row r="1119" spans="1:12" x14ac:dyDescent="0.25">
      <c r="A1119" s="2" t="str">
        <f t="shared" si="135"/>
        <v>IDResidentialDLC Smart Thermostats - CoolingDe-rate</v>
      </c>
      <c r="B1119" t="s">
        <v>152</v>
      </c>
      <c r="C1119" t="s">
        <v>13</v>
      </c>
      <c r="D1119" t="s">
        <v>229</v>
      </c>
      <c r="E1119" t="s">
        <v>31</v>
      </c>
      <c r="F1119" t="s">
        <v>32</v>
      </c>
      <c r="G1119" s="25">
        <f t="shared" ca="1" si="131"/>
        <v>1</v>
      </c>
      <c r="H1119" s="33">
        <f t="shared" ca="1" si="132"/>
        <v>0</v>
      </c>
      <c r="I1119" s="38"/>
      <c r="J1119" s="39"/>
      <c r="K1119" s="20" t="str">
        <f t="shared" si="133"/>
        <v>ResidentialDe-rate</v>
      </c>
      <c r="L1119" s="20" t="str">
        <f t="shared" si="134"/>
        <v>Market PotentialID</v>
      </c>
    </row>
    <row r="1120" spans="1:12" x14ac:dyDescent="0.25">
      <c r="A1120" s="2" t="str">
        <f t="shared" si="135"/>
        <v>IDResidentialDLC Smart Thermostats - CoolingNet to Gross Ratio (free ridership)</v>
      </c>
      <c r="B1120" t="s">
        <v>152</v>
      </c>
      <c r="C1120" t="s">
        <v>13</v>
      </c>
      <c r="D1120" t="s">
        <v>229</v>
      </c>
      <c r="E1120" t="s">
        <v>33</v>
      </c>
      <c r="F1120" t="s">
        <v>34</v>
      </c>
      <c r="G1120" s="25">
        <f t="shared" ca="1" si="131"/>
        <v>1</v>
      </c>
      <c r="H1120" s="33">
        <f t="shared" ca="1" si="132"/>
        <v>0</v>
      </c>
      <c r="I1120" s="38"/>
      <c r="J1120" s="39"/>
      <c r="K1120" s="20" t="str">
        <f t="shared" si="133"/>
        <v>ResidentialNet to Gross Ratio (free ridership)</v>
      </c>
      <c r="L1120" s="20" t="str">
        <f t="shared" si="134"/>
        <v>Market PotentialID</v>
      </c>
    </row>
    <row r="1121" spans="1:12" x14ac:dyDescent="0.25">
      <c r="A1121" s="2" t="str">
        <f t="shared" si="135"/>
        <v>IDResidentialDLC Smart Thermostats - CoolingPer Customer Annual Marketing/Recruitment Cost</v>
      </c>
      <c r="B1121" t="s">
        <v>152</v>
      </c>
      <c r="C1121" t="s">
        <v>13</v>
      </c>
      <c r="D1121" t="s">
        <v>229</v>
      </c>
      <c r="E1121" t="s">
        <v>35</v>
      </c>
      <c r="F1121" t="s">
        <v>36</v>
      </c>
      <c r="G1121" s="32">
        <f t="shared" ca="1" si="131"/>
        <v>60</v>
      </c>
      <c r="H1121" s="33" t="str">
        <f t="shared" ca="1" si="132"/>
        <v>Utah $50, All others $60 (20% higher)</v>
      </c>
      <c r="I1121" s="38"/>
      <c r="J1121" s="39"/>
      <c r="K1121" s="20" t="str">
        <f t="shared" si="133"/>
        <v>ResidentialPer Customer Annual Marketing/Recruitment Cost</v>
      </c>
      <c r="L1121" s="20" t="str">
        <f t="shared" si="134"/>
        <v>Market PotentialID</v>
      </c>
    </row>
    <row r="1122" spans="1:12" x14ac:dyDescent="0.25">
      <c r="A1122" s="2" t="str">
        <f t="shared" si="135"/>
        <v>IDResidentialDLC Smart Thermostats - CoolingPer Participant Annual Incentive</v>
      </c>
      <c r="B1122" t="s">
        <v>152</v>
      </c>
      <c r="C1122" t="s">
        <v>13</v>
      </c>
      <c r="D1122" t="s">
        <v>229</v>
      </c>
      <c r="E1122" t="s">
        <v>39</v>
      </c>
      <c r="F1122" t="s">
        <v>5</v>
      </c>
      <c r="G1122" s="32">
        <f t="shared" ca="1" si="131"/>
        <v>20</v>
      </c>
      <c r="H1122" s="33" t="str">
        <f t="shared" ca="1" si="132"/>
        <v>Assume $20 per year per system, same as CAC DLC.</v>
      </c>
      <c r="I1122" s="38"/>
      <c r="J1122" s="39"/>
      <c r="K1122" s="20" t="str">
        <f t="shared" si="133"/>
        <v>ResidentialPer Participant Annual Incentive</v>
      </c>
      <c r="L1122" s="20" t="str">
        <f t="shared" si="134"/>
        <v>Market PotentialID</v>
      </c>
    </row>
    <row r="1123" spans="1:12" x14ac:dyDescent="0.25">
      <c r="A1123" s="2" t="str">
        <f t="shared" si="135"/>
        <v>IDResidentialDLC Smart Thermostats - CoolingPer kW Annual Incentive</v>
      </c>
      <c r="B1123" t="s">
        <v>152</v>
      </c>
      <c r="C1123" t="s">
        <v>13</v>
      </c>
      <c r="D1123" t="s">
        <v>229</v>
      </c>
      <c r="E1123" t="s">
        <v>37</v>
      </c>
      <c r="F1123" t="s">
        <v>93</v>
      </c>
      <c r="G1123" s="32">
        <f t="shared" ca="1" si="131"/>
        <v>0</v>
      </c>
      <c r="H1123" s="33">
        <f t="shared" ca="1" si="132"/>
        <v>0</v>
      </c>
      <c r="I1123" s="38"/>
      <c r="J1123" s="39"/>
      <c r="K1123" s="20" t="str">
        <f t="shared" si="133"/>
        <v>ResidentialPer kW Annual Incentive</v>
      </c>
      <c r="L1123" s="20" t="str">
        <f t="shared" si="134"/>
        <v>Market PotentialID</v>
      </c>
    </row>
    <row r="1124" spans="1:12" x14ac:dyDescent="0.25">
      <c r="A1124" s="2" t="str">
        <f t="shared" si="135"/>
        <v>IDResidentialDLC Smart Thermostats - CoolingProgram Development Cost</v>
      </c>
      <c r="B1124" t="s">
        <v>152</v>
      </c>
      <c r="C1124" t="s">
        <v>13</v>
      </c>
      <c r="D1124" t="s">
        <v>229</v>
      </c>
      <c r="E1124" t="s">
        <v>40</v>
      </c>
      <c r="F1124" t="s">
        <v>41</v>
      </c>
      <c r="G1124" s="32">
        <f t="shared" ca="1" si="131"/>
        <v>116430.40172233275</v>
      </c>
      <c r="H1124" s="33" t="str">
        <f t="shared" ca="1" si="132"/>
        <v>Share of Cost as noted in table at right</v>
      </c>
      <c r="I1124" s="38"/>
      <c r="J1124" s="39"/>
      <c r="K1124" s="20" t="str">
        <f t="shared" si="133"/>
        <v>ResidentialProgram Development Cost</v>
      </c>
      <c r="L1124" s="20" t="str">
        <f t="shared" si="134"/>
        <v>Market PotentialID</v>
      </c>
    </row>
    <row r="1125" spans="1:12" x14ac:dyDescent="0.25">
      <c r="A1125" s="2" t="str">
        <f t="shared" si="135"/>
        <v>IDResidentialDLC Smart Thermostats - CoolingProgram Life</v>
      </c>
      <c r="B1125" t="s">
        <v>152</v>
      </c>
      <c r="C1125" t="s">
        <v>13</v>
      </c>
      <c r="D1125" t="s">
        <v>229</v>
      </c>
      <c r="E1125" t="s">
        <v>42</v>
      </c>
      <c r="F1125" t="s">
        <v>43</v>
      </c>
      <c r="G1125" s="397">
        <f t="shared" ca="1" si="131"/>
        <v>10</v>
      </c>
      <c r="H1125" s="33">
        <f t="shared" ca="1" si="132"/>
        <v>0</v>
      </c>
      <c r="I1125" s="38"/>
      <c r="J1125" s="39"/>
      <c r="K1125" s="20" t="str">
        <f t="shared" si="133"/>
        <v>ResidentialProgram Life</v>
      </c>
      <c r="L1125" s="20" t="str">
        <f t="shared" si="134"/>
        <v>Market PotentialID</v>
      </c>
    </row>
    <row r="1126" spans="1:12" x14ac:dyDescent="0.25">
      <c r="A1126" s="2" t="str">
        <f t="shared" si="135"/>
        <v>IDResidentialDLC Smart Thermostats - CoolingProgram Start Year</v>
      </c>
      <c r="B1126" t="s">
        <v>152</v>
      </c>
      <c r="C1126" t="s">
        <v>13</v>
      </c>
      <c r="D1126" t="s">
        <v>229</v>
      </c>
      <c r="E1126" t="s">
        <v>44</v>
      </c>
      <c r="F1126" t="s">
        <v>45</v>
      </c>
      <c r="G1126" s="397">
        <f t="shared" ca="1" si="131"/>
        <v>2026</v>
      </c>
      <c r="H1126" s="33">
        <f t="shared" ca="1" si="132"/>
        <v>0</v>
      </c>
      <c r="I1126" s="38"/>
      <c r="J1126" s="39"/>
      <c r="K1126" s="20" t="str">
        <f t="shared" si="133"/>
        <v>ResidentialProgram Start Year</v>
      </c>
      <c r="L1126" s="20" t="str">
        <f t="shared" si="134"/>
        <v>Market PotentialID</v>
      </c>
    </row>
    <row r="1127" spans="1:12" x14ac:dyDescent="0.25">
      <c r="A1127" s="2" t="str">
        <f t="shared" si="135"/>
        <v>IDGeneral ServiceDLC Smart Thermostats - CoolingSummer DR Event Hours</v>
      </c>
      <c r="B1127" t="s">
        <v>152</v>
      </c>
      <c r="C1127" t="s">
        <v>232</v>
      </c>
      <c r="D1127" t="s">
        <v>229</v>
      </c>
      <c r="E1127" t="s">
        <v>24</v>
      </c>
      <c r="F1127" t="s">
        <v>25</v>
      </c>
      <c r="G1127" s="397">
        <f t="shared" ca="1" si="131"/>
        <v>36</v>
      </c>
      <c r="H1127" s="33" t="str">
        <f t="shared" ca="1" si="132"/>
        <v>2016 M&amp;V Report Event Hours</v>
      </c>
      <c r="I1127" s="38"/>
      <c r="J1127" s="39"/>
      <c r="K1127" s="20" t="str">
        <f t="shared" si="133"/>
        <v>General ServiceSummer DR Event Hours</v>
      </c>
      <c r="L1127" s="20" t="str">
        <f t="shared" si="134"/>
        <v>Market PotentialID</v>
      </c>
    </row>
    <row r="1128" spans="1:12" x14ac:dyDescent="0.25">
      <c r="A1128" s="2" t="str">
        <f t="shared" si="135"/>
        <v>IDGeneral ServiceDLC Smart Thermostats - CoolingWinter DR Event Hours</v>
      </c>
      <c r="B1128" t="s">
        <v>152</v>
      </c>
      <c r="C1128" t="s">
        <v>232</v>
      </c>
      <c r="D1128" t="s">
        <v>229</v>
      </c>
      <c r="E1128" t="s">
        <v>26</v>
      </c>
      <c r="F1128" t="s">
        <v>25</v>
      </c>
      <c r="G1128" s="397">
        <f t="shared" ca="1" si="131"/>
        <v>0</v>
      </c>
      <c r="H1128" s="33">
        <f t="shared" ca="1" si="132"/>
        <v>0</v>
      </c>
      <c r="I1128" s="38"/>
      <c r="J1128" s="39"/>
      <c r="K1128" s="20" t="str">
        <f t="shared" ref="K1128:K1183" si="136">C1128&amp;E1128</f>
        <v>General ServiceWinter DR Event Hours</v>
      </c>
      <c r="L1128" s="20" t="str">
        <f t="shared" ref="L1128:L1183" si="137">$G$1&amp;B1128</f>
        <v>Market PotentialID</v>
      </c>
    </row>
    <row r="1129" spans="1:12" x14ac:dyDescent="0.25">
      <c r="A1129" s="2" t="str">
        <f t="shared" si="135"/>
        <v>IDGeneral ServiceDLC Smart Thermostats - CoolingAnnual O&amp;M Cost</v>
      </c>
      <c r="B1129" t="s">
        <v>152</v>
      </c>
      <c r="C1129" t="s">
        <v>232</v>
      </c>
      <c r="D1129" t="s">
        <v>229</v>
      </c>
      <c r="E1129" t="s">
        <v>27</v>
      </c>
      <c r="F1129" t="s">
        <v>5</v>
      </c>
      <c r="G1129" s="32">
        <f t="shared" ca="1" si="131"/>
        <v>164</v>
      </c>
      <c r="H1129" s="33" t="str">
        <f t="shared" ca="1" si="132"/>
        <v>2024 Avista Update: $44 + $10/month fee per tstat</v>
      </c>
      <c r="I1129" s="38"/>
      <c r="J1129" s="39"/>
      <c r="K1129" s="20" t="str">
        <f t="shared" si="136"/>
        <v>General ServiceAnnual O&amp;M Cost</v>
      </c>
      <c r="L1129" s="20" t="str">
        <f t="shared" si="137"/>
        <v>Market PotentialID</v>
      </c>
    </row>
    <row r="1130" spans="1:12" x14ac:dyDescent="0.25">
      <c r="A1130" s="2" t="str">
        <f t="shared" si="135"/>
        <v>IDGeneral ServiceDLC Smart Thermostats - CoolingAnnual O&amp;M Cost per MW</v>
      </c>
      <c r="B1130" t="s">
        <v>152</v>
      </c>
      <c r="C1130" t="s">
        <v>232</v>
      </c>
      <c r="D1130" t="s">
        <v>229</v>
      </c>
      <c r="E1130" t="s">
        <v>88</v>
      </c>
      <c r="F1130" t="s">
        <v>94</v>
      </c>
      <c r="G1130" s="32">
        <f t="shared" ca="1" si="131"/>
        <v>0</v>
      </c>
      <c r="H1130" s="33">
        <f t="shared" ca="1" si="132"/>
        <v>0</v>
      </c>
      <c r="I1130" s="38"/>
      <c r="J1130" s="39"/>
      <c r="K1130" s="20" t="str">
        <f t="shared" si="136"/>
        <v>General ServiceAnnual O&amp;M Cost per MW</v>
      </c>
      <c r="L1130" s="20" t="str">
        <f t="shared" si="137"/>
        <v>Market PotentialID</v>
      </c>
    </row>
    <row r="1131" spans="1:12" x14ac:dyDescent="0.25">
      <c r="A1131" s="2" t="str">
        <f t="shared" si="135"/>
        <v>IDGeneral ServiceDLC Smart Thermostats - CoolingAnnual Program Administration Cost</v>
      </c>
      <c r="B1131" t="s">
        <v>152</v>
      </c>
      <c r="C1131" t="s">
        <v>232</v>
      </c>
      <c r="D1131" t="s">
        <v>229</v>
      </c>
      <c r="E1131" t="s">
        <v>4</v>
      </c>
      <c r="F1131" t="s">
        <v>28</v>
      </c>
      <c r="G1131" s="32">
        <f t="shared" ca="1" si="131"/>
        <v>3138.268687839291</v>
      </c>
      <c r="H1131" s="33">
        <f t="shared" ca="1" si="132"/>
        <v>0</v>
      </c>
      <c r="I1131" s="38"/>
      <c r="J1131" s="39"/>
      <c r="K1131" s="20" t="str">
        <f t="shared" si="136"/>
        <v>General ServiceAnnual Program Administration Cost</v>
      </c>
      <c r="L1131" s="20" t="str">
        <f t="shared" si="137"/>
        <v>Market PotentialID</v>
      </c>
    </row>
    <row r="1132" spans="1:12" x14ac:dyDescent="0.25">
      <c r="A1132" s="2" t="str">
        <f t="shared" si="135"/>
        <v>IDGeneral ServiceDLC Smart Thermostats - CoolingCost of Equip + Install</v>
      </c>
      <c r="B1132" t="s">
        <v>152</v>
      </c>
      <c r="C1132" t="s">
        <v>232</v>
      </c>
      <c r="D1132" t="s">
        <v>229</v>
      </c>
      <c r="E1132" t="s">
        <v>29</v>
      </c>
      <c r="F1132" t="s">
        <v>30</v>
      </c>
      <c r="G1132" s="32">
        <f t="shared" ca="1" si="131"/>
        <v>0</v>
      </c>
      <c r="H1132" s="33" t="str">
        <f t="shared" ca="1" si="132"/>
        <v>Bring Your Own Thermostat program</v>
      </c>
      <c r="I1132" s="38"/>
      <c r="J1132" s="39"/>
      <c r="K1132" s="20" t="str">
        <f t="shared" si="136"/>
        <v>General ServiceCost of Equip + Install</v>
      </c>
      <c r="L1132" s="20" t="str">
        <f t="shared" si="137"/>
        <v>Market PotentialID</v>
      </c>
    </row>
    <row r="1133" spans="1:12" x14ac:dyDescent="0.25">
      <c r="A1133" s="2" t="str">
        <f t="shared" si="135"/>
        <v>IDGeneral ServiceDLC Smart Thermostats - CoolingCost of Equip + Install (per kW basis)</v>
      </c>
      <c r="B1133" t="s">
        <v>152</v>
      </c>
      <c r="C1133" t="s">
        <v>232</v>
      </c>
      <c r="D1133" t="s">
        <v>229</v>
      </c>
      <c r="E1133" t="s">
        <v>90</v>
      </c>
      <c r="F1133" t="s">
        <v>92</v>
      </c>
      <c r="G1133" s="32">
        <f t="shared" ca="1" si="131"/>
        <v>0</v>
      </c>
      <c r="H1133" s="33">
        <f t="shared" ca="1" si="132"/>
        <v>0</v>
      </c>
      <c r="I1133" s="38"/>
      <c r="J1133" s="39"/>
      <c r="K1133" s="20" t="str">
        <f t="shared" si="136"/>
        <v>General ServiceCost of Equip + Install (per kW basis)</v>
      </c>
      <c r="L1133" s="20" t="str">
        <f t="shared" si="137"/>
        <v>Market PotentialID</v>
      </c>
    </row>
    <row r="1134" spans="1:12" x14ac:dyDescent="0.25">
      <c r="A1134" s="2" t="str">
        <f t="shared" si="135"/>
        <v>IDGeneral ServiceDLC Smart Thermostats - CoolingDe-rate</v>
      </c>
      <c r="B1134" t="s">
        <v>152</v>
      </c>
      <c r="C1134" t="s">
        <v>232</v>
      </c>
      <c r="D1134" t="s">
        <v>229</v>
      </c>
      <c r="E1134" t="s">
        <v>31</v>
      </c>
      <c r="F1134" t="s">
        <v>32</v>
      </c>
      <c r="G1134" s="25">
        <f t="shared" ca="1" si="131"/>
        <v>1</v>
      </c>
      <c r="H1134" s="33">
        <f t="shared" ca="1" si="132"/>
        <v>0</v>
      </c>
      <c r="I1134" s="38"/>
      <c r="J1134" s="39"/>
      <c r="K1134" s="20" t="str">
        <f t="shared" si="136"/>
        <v>General ServiceDe-rate</v>
      </c>
      <c r="L1134" s="20" t="str">
        <f t="shared" si="137"/>
        <v>Market PotentialID</v>
      </c>
    </row>
    <row r="1135" spans="1:12" x14ac:dyDescent="0.25">
      <c r="A1135" s="2" t="str">
        <f t="shared" si="135"/>
        <v>IDGeneral ServiceDLC Smart Thermostats - CoolingNet to Gross Ratio (free ridership)</v>
      </c>
      <c r="B1135" t="s">
        <v>152</v>
      </c>
      <c r="C1135" t="s">
        <v>232</v>
      </c>
      <c r="D1135" t="s">
        <v>229</v>
      </c>
      <c r="E1135" t="s">
        <v>33</v>
      </c>
      <c r="F1135" t="s">
        <v>34</v>
      </c>
      <c r="G1135" s="25">
        <f t="shared" ca="1" si="131"/>
        <v>1</v>
      </c>
      <c r="H1135" s="33">
        <f t="shared" ca="1" si="132"/>
        <v>0</v>
      </c>
      <c r="I1135" s="38"/>
      <c r="J1135" s="39"/>
      <c r="K1135" s="20" t="str">
        <f t="shared" si="136"/>
        <v>General ServiceNet to Gross Ratio (free ridership)</v>
      </c>
      <c r="L1135" s="20" t="str">
        <f t="shared" si="137"/>
        <v>Market PotentialID</v>
      </c>
    </row>
    <row r="1136" spans="1:12" x14ac:dyDescent="0.25">
      <c r="A1136" s="2" t="str">
        <f t="shared" si="135"/>
        <v>IDGeneral ServiceDLC Smart Thermostats - CoolingPer Customer Annual Marketing/Recruitment Cost</v>
      </c>
      <c r="B1136" t="s">
        <v>152</v>
      </c>
      <c r="C1136" t="s">
        <v>232</v>
      </c>
      <c r="D1136" t="s">
        <v>229</v>
      </c>
      <c r="E1136" t="s">
        <v>35</v>
      </c>
      <c r="F1136" t="s">
        <v>36</v>
      </c>
      <c r="G1136" s="32">
        <f t="shared" ca="1" si="131"/>
        <v>75</v>
      </c>
      <c r="H1136" s="33" t="str">
        <f t="shared" ca="1" si="132"/>
        <v>Utah $50, All others $60 (25% higher)</v>
      </c>
      <c r="I1136" s="38"/>
      <c r="J1136" s="39"/>
      <c r="K1136" s="20" t="str">
        <f t="shared" si="136"/>
        <v>General ServicePer Customer Annual Marketing/Recruitment Cost</v>
      </c>
      <c r="L1136" s="20" t="str">
        <f t="shared" si="137"/>
        <v>Market PotentialID</v>
      </c>
    </row>
    <row r="1137" spans="1:12" x14ac:dyDescent="0.25">
      <c r="A1137" s="2" t="str">
        <f t="shared" si="135"/>
        <v>IDGeneral ServiceDLC Smart Thermostats - CoolingPer Participant Annual Incentive</v>
      </c>
      <c r="B1137" t="s">
        <v>152</v>
      </c>
      <c r="C1137" t="s">
        <v>232</v>
      </c>
      <c r="D1137" t="s">
        <v>229</v>
      </c>
      <c r="E1137" t="s">
        <v>39</v>
      </c>
      <c r="F1137" t="s">
        <v>5</v>
      </c>
      <c r="G1137" s="32">
        <f t="shared" ca="1" si="131"/>
        <v>20</v>
      </c>
      <c r="H1137" s="33" t="str">
        <f t="shared" ca="1" si="132"/>
        <v>Assume $20 per year per system, same as CAC DLC.</v>
      </c>
      <c r="I1137" s="38"/>
      <c r="J1137" s="39"/>
      <c r="K1137" s="20" t="str">
        <f t="shared" si="136"/>
        <v>General ServicePer Participant Annual Incentive</v>
      </c>
      <c r="L1137" s="20" t="str">
        <f t="shared" si="137"/>
        <v>Market PotentialID</v>
      </c>
    </row>
    <row r="1138" spans="1:12" x14ac:dyDescent="0.25">
      <c r="A1138" s="2" t="str">
        <f t="shared" si="135"/>
        <v>IDGeneral ServiceDLC Smart Thermostats - CoolingPer kW Annual Incentive</v>
      </c>
      <c r="B1138" t="s">
        <v>152</v>
      </c>
      <c r="C1138" t="s">
        <v>232</v>
      </c>
      <c r="D1138" t="s">
        <v>229</v>
      </c>
      <c r="E1138" t="s">
        <v>37</v>
      </c>
      <c r="F1138" t="s">
        <v>93</v>
      </c>
      <c r="G1138" s="32">
        <f t="shared" ca="1" si="131"/>
        <v>0</v>
      </c>
      <c r="H1138" s="33">
        <f t="shared" ca="1" si="132"/>
        <v>0</v>
      </c>
      <c r="I1138" s="38"/>
      <c r="J1138" s="39"/>
      <c r="K1138" s="20" t="str">
        <f t="shared" si="136"/>
        <v>General ServicePer kW Annual Incentive</v>
      </c>
      <c r="L1138" s="20" t="str">
        <f t="shared" si="137"/>
        <v>Market PotentialID</v>
      </c>
    </row>
    <row r="1139" spans="1:12" x14ac:dyDescent="0.25">
      <c r="A1139" s="2" t="str">
        <f t="shared" si="135"/>
        <v>IDGeneral ServiceDLC Smart Thermostats - CoolingProgram Development Cost</v>
      </c>
      <c r="B1139" t="s">
        <v>152</v>
      </c>
      <c r="C1139" t="s">
        <v>232</v>
      </c>
      <c r="D1139" t="s">
        <v>229</v>
      </c>
      <c r="E1139" t="s">
        <v>40</v>
      </c>
      <c r="F1139" t="s">
        <v>41</v>
      </c>
      <c r="G1139" s="32">
        <f t="shared" ca="1" si="131"/>
        <v>12204.378230486132</v>
      </c>
      <c r="H1139" s="33" t="str">
        <f t="shared" ca="1" si="132"/>
        <v>Share of Cost as noted in table at right</v>
      </c>
      <c r="I1139" s="38"/>
      <c r="J1139" s="39"/>
      <c r="K1139" s="20" t="str">
        <f t="shared" si="136"/>
        <v>General ServiceProgram Development Cost</v>
      </c>
      <c r="L1139" s="20" t="str">
        <f t="shared" si="137"/>
        <v>Market PotentialID</v>
      </c>
    </row>
    <row r="1140" spans="1:12" x14ac:dyDescent="0.25">
      <c r="A1140" s="2" t="str">
        <f t="shared" si="135"/>
        <v>IDGeneral ServiceDLC Smart Thermostats - CoolingProgram Life</v>
      </c>
      <c r="B1140" t="s">
        <v>152</v>
      </c>
      <c r="C1140" t="s">
        <v>232</v>
      </c>
      <c r="D1140" t="s">
        <v>229</v>
      </c>
      <c r="E1140" t="s">
        <v>42</v>
      </c>
      <c r="F1140" t="s">
        <v>43</v>
      </c>
      <c r="G1140" s="397">
        <f t="shared" ca="1" si="131"/>
        <v>10</v>
      </c>
      <c r="H1140" s="33">
        <f t="shared" ca="1" si="132"/>
        <v>0</v>
      </c>
      <c r="I1140" s="38"/>
      <c r="J1140" s="39"/>
      <c r="K1140" s="20" t="str">
        <f t="shared" si="136"/>
        <v>General ServiceProgram Life</v>
      </c>
      <c r="L1140" s="20" t="str">
        <f t="shared" si="137"/>
        <v>Market PotentialID</v>
      </c>
    </row>
    <row r="1141" spans="1:12" x14ac:dyDescent="0.25">
      <c r="A1141" s="2" t="str">
        <f t="shared" si="135"/>
        <v>IDGeneral ServiceDLC Smart Thermostats - CoolingProgram Start Year</v>
      </c>
      <c r="B1141" t="s">
        <v>152</v>
      </c>
      <c r="C1141" t="s">
        <v>232</v>
      </c>
      <c r="D1141" t="s">
        <v>229</v>
      </c>
      <c r="E1141" t="s">
        <v>44</v>
      </c>
      <c r="F1141" t="s">
        <v>45</v>
      </c>
      <c r="G1141" s="397">
        <f t="shared" ca="1" si="131"/>
        <v>2026</v>
      </c>
      <c r="H1141" s="33">
        <f t="shared" ca="1" si="132"/>
        <v>0</v>
      </c>
      <c r="I1141" s="38"/>
      <c r="J1141" s="39"/>
      <c r="K1141" s="20" t="str">
        <f t="shared" si="136"/>
        <v>General ServiceProgram Start Year</v>
      </c>
      <c r="L1141" s="20" t="str">
        <f t="shared" si="137"/>
        <v>Market PotentialID</v>
      </c>
    </row>
    <row r="1142" spans="1:12" x14ac:dyDescent="0.25">
      <c r="A1142" s="2" t="str">
        <f t="shared" si="135"/>
        <v>IDResidentialAncillary CoolingSummer DR Event Hours</v>
      </c>
      <c r="B1142" t="s">
        <v>152</v>
      </c>
      <c r="C1142" t="s">
        <v>13</v>
      </c>
      <c r="D1142" t="s">
        <v>355</v>
      </c>
      <c r="E1142" t="s">
        <v>24</v>
      </c>
      <c r="F1142" t="s">
        <v>25</v>
      </c>
      <c r="G1142" s="397">
        <f t="shared" ca="1" si="131"/>
        <v>36</v>
      </c>
      <c r="H1142" s="33" t="str">
        <f t="shared" ca="1" si="132"/>
        <v>2016 M&amp;V Report Event Hours</v>
      </c>
      <c r="I1142" s="38"/>
      <c r="J1142" s="39"/>
      <c r="K1142" s="20" t="str">
        <f t="shared" si="136"/>
        <v>ResidentialSummer DR Event Hours</v>
      </c>
      <c r="L1142" s="20" t="str">
        <f t="shared" si="137"/>
        <v>Market PotentialID</v>
      </c>
    </row>
    <row r="1143" spans="1:12" x14ac:dyDescent="0.25">
      <c r="A1143" s="2" t="str">
        <f t="shared" si="135"/>
        <v>IDResidentialAncillary CoolingWinter DR Event Hours</v>
      </c>
      <c r="B1143" t="s">
        <v>152</v>
      </c>
      <c r="C1143" t="s">
        <v>13</v>
      </c>
      <c r="D1143" t="s">
        <v>355</v>
      </c>
      <c r="E1143" t="s">
        <v>26</v>
      </c>
      <c r="F1143" t="s">
        <v>25</v>
      </c>
      <c r="G1143" s="397">
        <f t="shared" ca="1" si="131"/>
        <v>0</v>
      </c>
      <c r="H1143" s="33">
        <f t="shared" ca="1" si="132"/>
        <v>0</v>
      </c>
      <c r="I1143" s="38"/>
      <c r="J1143" s="39"/>
      <c r="K1143" s="20" t="str">
        <f t="shared" si="136"/>
        <v>ResidentialWinter DR Event Hours</v>
      </c>
      <c r="L1143" s="20" t="str">
        <f t="shared" si="137"/>
        <v>Market PotentialID</v>
      </c>
    </row>
    <row r="1144" spans="1:12" x14ac:dyDescent="0.25">
      <c r="A1144" s="2" t="str">
        <f t="shared" si="135"/>
        <v>IDResidentialAncillary CoolingAnnual O&amp;M Cost</v>
      </c>
      <c r="B1144" t="s">
        <v>152</v>
      </c>
      <c r="C1144" t="s">
        <v>13</v>
      </c>
      <c r="D1144" t="s">
        <v>355</v>
      </c>
      <c r="E1144" t="s">
        <v>27</v>
      </c>
      <c r="F1144" t="s">
        <v>5</v>
      </c>
      <c r="G1144" s="32">
        <f t="shared" ca="1" si="131"/>
        <v>0</v>
      </c>
      <c r="H1144" s="33" t="str">
        <f t="shared" ca="1" si="132"/>
        <v>Zero for Ancillary</v>
      </c>
      <c r="I1144" s="38"/>
      <c r="J1144" s="39"/>
      <c r="K1144" s="20" t="str">
        <f t="shared" si="136"/>
        <v>ResidentialAnnual O&amp;M Cost</v>
      </c>
      <c r="L1144" s="20" t="str">
        <f t="shared" si="137"/>
        <v>Market PotentialID</v>
      </c>
    </row>
    <row r="1145" spans="1:12" x14ac:dyDescent="0.25">
      <c r="A1145" s="2" t="str">
        <f t="shared" si="135"/>
        <v>IDResidentialAncillary CoolingAnnual O&amp;M Cost per MW</v>
      </c>
      <c r="B1145" t="s">
        <v>152</v>
      </c>
      <c r="C1145" t="s">
        <v>13</v>
      </c>
      <c r="D1145" t="s">
        <v>355</v>
      </c>
      <c r="E1145" t="s">
        <v>88</v>
      </c>
      <c r="F1145" t="s">
        <v>94</v>
      </c>
      <c r="G1145" s="32">
        <f t="shared" ca="1" si="131"/>
        <v>0</v>
      </c>
      <c r="H1145" s="33">
        <f t="shared" ca="1" si="132"/>
        <v>0</v>
      </c>
      <c r="I1145" s="38"/>
      <c r="J1145" s="39"/>
      <c r="K1145" s="20" t="str">
        <f t="shared" si="136"/>
        <v>ResidentialAnnual O&amp;M Cost per MW</v>
      </c>
      <c r="L1145" s="20" t="str">
        <f t="shared" si="137"/>
        <v>Market PotentialID</v>
      </c>
    </row>
    <row r="1146" spans="1:12" x14ac:dyDescent="0.25">
      <c r="A1146" s="2" t="str">
        <f t="shared" si="135"/>
        <v>IDResidentialAncillary CoolingAnnual Program Administration Cost</v>
      </c>
      <c r="B1146" t="s">
        <v>152</v>
      </c>
      <c r="C1146" t="s">
        <v>13</v>
      </c>
      <c r="D1146" t="s">
        <v>355</v>
      </c>
      <c r="E1146" t="s">
        <v>4</v>
      </c>
      <c r="F1146" t="s">
        <v>28</v>
      </c>
      <c r="G1146" s="32">
        <f t="shared" ca="1" si="131"/>
        <v>9979.7487190570937</v>
      </c>
      <c r="H1146" s="33" t="str">
        <f t="shared" ca="1" si="132"/>
        <v>Half for Ancillary- tied to participation reduction from parent program</v>
      </c>
      <c r="I1146" s="38"/>
      <c r="J1146" s="39"/>
      <c r="K1146" s="20" t="str">
        <f t="shared" si="136"/>
        <v>ResidentialAnnual Program Administration Cost</v>
      </c>
      <c r="L1146" s="20" t="str">
        <f t="shared" si="137"/>
        <v>Market PotentialID</v>
      </c>
    </row>
    <row r="1147" spans="1:12" x14ac:dyDescent="0.25">
      <c r="A1147" s="2" t="str">
        <f t="shared" si="135"/>
        <v>IDResidentialAncillary CoolingCost of Equip + Install</v>
      </c>
      <c r="B1147" t="s">
        <v>152</v>
      </c>
      <c r="C1147" t="s">
        <v>13</v>
      </c>
      <c r="D1147" t="s">
        <v>355</v>
      </c>
      <c r="E1147" t="s">
        <v>29</v>
      </c>
      <c r="F1147" t="s">
        <v>30</v>
      </c>
      <c r="G1147" s="32">
        <f t="shared" ca="1" si="131"/>
        <v>0</v>
      </c>
      <c r="H1147" s="33" t="str">
        <f t="shared" ca="1" si="132"/>
        <v>BYOT</v>
      </c>
      <c r="I1147" s="38"/>
      <c r="J1147" s="39"/>
      <c r="K1147" s="20" t="str">
        <f t="shared" si="136"/>
        <v>ResidentialCost of Equip + Install</v>
      </c>
      <c r="L1147" s="20" t="str">
        <f t="shared" si="137"/>
        <v>Market PotentialID</v>
      </c>
    </row>
    <row r="1148" spans="1:12" x14ac:dyDescent="0.25">
      <c r="A1148" s="2" t="str">
        <f t="shared" si="135"/>
        <v>IDResidentialAncillary CoolingCost of Equip + Install (per kW basis)</v>
      </c>
      <c r="B1148" t="s">
        <v>152</v>
      </c>
      <c r="C1148" t="s">
        <v>13</v>
      </c>
      <c r="D1148" t="s">
        <v>355</v>
      </c>
      <c r="E1148" t="s">
        <v>90</v>
      </c>
      <c r="F1148" t="s">
        <v>92</v>
      </c>
      <c r="G1148" s="32">
        <f t="shared" ca="1" si="131"/>
        <v>0</v>
      </c>
      <c r="H1148" s="33">
        <f t="shared" ca="1" si="132"/>
        <v>0</v>
      </c>
      <c r="I1148" s="38"/>
      <c r="J1148" s="39"/>
      <c r="K1148" s="20" t="str">
        <f t="shared" si="136"/>
        <v>ResidentialCost of Equip + Install (per kW basis)</v>
      </c>
      <c r="L1148" s="20" t="str">
        <f t="shared" si="137"/>
        <v>Market PotentialID</v>
      </c>
    </row>
    <row r="1149" spans="1:12" x14ac:dyDescent="0.25">
      <c r="A1149" s="2" t="str">
        <f t="shared" si="135"/>
        <v>IDResidentialAncillary CoolingDe-rate</v>
      </c>
      <c r="B1149" t="s">
        <v>152</v>
      </c>
      <c r="C1149" t="s">
        <v>13</v>
      </c>
      <c r="D1149" t="s">
        <v>355</v>
      </c>
      <c r="E1149" t="s">
        <v>31</v>
      </c>
      <c r="F1149" t="s">
        <v>32</v>
      </c>
      <c r="G1149" s="25">
        <f t="shared" ca="1" si="131"/>
        <v>1</v>
      </c>
      <c r="H1149" s="33">
        <f t="shared" ca="1" si="132"/>
        <v>0</v>
      </c>
      <c r="I1149" s="38"/>
      <c r="J1149" s="39"/>
      <c r="K1149" s="20" t="str">
        <f t="shared" si="136"/>
        <v>ResidentialDe-rate</v>
      </c>
      <c r="L1149" s="20" t="str">
        <f t="shared" si="137"/>
        <v>Market PotentialID</v>
      </c>
    </row>
    <row r="1150" spans="1:12" x14ac:dyDescent="0.25">
      <c r="A1150" s="2" t="str">
        <f t="shared" si="135"/>
        <v>IDResidentialAncillary CoolingNet to Gross Ratio (free ridership)</v>
      </c>
      <c r="B1150" t="s">
        <v>152</v>
      </c>
      <c r="C1150" t="s">
        <v>13</v>
      </c>
      <c r="D1150" t="s">
        <v>355</v>
      </c>
      <c r="E1150" t="s">
        <v>33</v>
      </c>
      <c r="F1150" t="s">
        <v>34</v>
      </c>
      <c r="G1150" s="25">
        <f t="shared" ca="1" si="131"/>
        <v>1</v>
      </c>
      <c r="H1150" s="33">
        <f t="shared" ca="1" si="132"/>
        <v>0</v>
      </c>
      <c r="I1150" s="38"/>
      <c r="J1150" s="39"/>
      <c r="K1150" s="20" t="str">
        <f t="shared" si="136"/>
        <v>ResidentialNet to Gross Ratio (free ridership)</v>
      </c>
      <c r="L1150" s="20" t="str">
        <f t="shared" si="137"/>
        <v>Market PotentialID</v>
      </c>
    </row>
    <row r="1151" spans="1:12" x14ac:dyDescent="0.25">
      <c r="A1151" s="2" t="str">
        <f t="shared" si="135"/>
        <v>IDResidentialAncillary CoolingPer Customer Annual Marketing/Recruitment Cost</v>
      </c>
      <c r="B1151" t="s">
        <v>152</v>
      </c>
      <c r="C1151" t="s">
        <v>13</v>
      </c>
      <c r="D1151" t="s">
        <v>355</v>
      </c>
      <c r="E1151" t="s">
        <v>35</v>
      </c>
      <c r="F1151" t="s">
        <v>36</v>
      </c>
      <c r="G1151" s="32">
        <f t="shared" ca="1" si="131"/>
        <v>60</v>
      </c>
      <c r="H1151" s="33" t="str">
        <f t="shared" ca="1" si="132"/>
        <v>Utah $50, All others $60 (20% higher)</v>
      </c>
      <c r="I1151" s="38"/>
      <c r="J1151" s="39"/>
      <c r="K1151" s="20" t="str">
        <f t="shared" si="136"/>
        <v>ResidentialPer Customer Annual Marketing/Recruitment Cost</v>
      </c>
      <c r="L1151" s="20" t="str">
        <f t="shared" si="137"/>
        <v>Market PotentialID</v>
      </c>
    </row>
    <row r="1152" spans="1:12" x14ac:dyDescent="0.25">
      <c r="A1152" s="2" t="str">
        <f t="shared" si="135"/>
        <v>IDResidentialAncillary CoolingPer Participant Annual Incentive</v>
      </c>
      <c r="B1152" t="s">
        <v>152</v>
      </c>
      <c r="C1152" t="s">
        <v>13</v>
      </c>
      <c r="D1152" t="s">
        <v>355</v>
      </c>
      <c r="E1152" t="s">
        <v>39</v>
      </c>
      <c r="F1152" t="s">
        <v>5</v>
      </c>
      <c r="G1152" s="32">
        <f t="shared" ca="1" si="131"/>
        <v>20</v>
      </c>
      <c r="H1152" s="33" t="str">
        <f t="shared" ca="1" si="132"/>
        <v>Assume $20 per year per system, same as CAC DLC. Adding $20 to account for ancillary service option</v>
      </c>
      <c r="I1152" s="38"/>
      <c r="J1152" s="39"/>
      <c r="K1152" s="20" t="str">
        <f t="shared" si="136"/>
        <v>ResidentialPer Participant Annual Incentive</v>
      </c>
      <c r="L1152" s="20" t="str">
        <f t="shared" si="137"/>
        <v>Market PotentialID</v>
      </c>
    </row>
    <row r="1153" spans="1:12" x14ac:dyDescent="0.25">
      <c r="A1153" s="2" t="str">
        <f t="shared" si="135"/>
        <v>IDResidentialAncillary CoolingPer kW Annual Incentive</v>
      </c>
      <c r="B1153" t="s">
        <v>152</v>
      </c>
      <c r="C1153" t="s">
        <v>13</v>
      </c>
      <c r="D1153" t="s">
        <v>355</v>
      </c>
      <c r="E1153" t="s">
        <v>37</v>
      </c>
      <c r="F1153" t="s">
        <v>93</v>
      </c>
      <c r="G1153" s="32">
        <f t="shared" ca="1" si="131"/>
        <v>0</v>
      </c>
      <c r="H1153" s="33">
        <f t="shared" ca="1" si="132"/>
        <v>0</v>
      </c>
      <c r="I1153" s="38"/>
      <c r="J1153" s="39"/>
      <c r="K1153" s="20" t="str">
        <f t="shared" si="136"/>
        <v>ResidentialPer kW Annual Incentive</v>
      </c>
      <c r="L1153" s="20" t="str">
        <f t="shared" si="137"/>
        <v>Market PotentialID</v>
      </c>
    </row>
    <row r="1154" spans="1:12" x14ac:dyDescent="0.25">
      <c r="A1154" s="2" t="str">
        <f t="shared" si="135"/>
        <v>IDResidentialAncillary CoolingProgram Development Cost</v>
      </c>
      <c r="B1154" t="s">
        <v>152</v>
      </c>
      <c r="C1154" t="s">
        <v>13</v>
      </c>
      <c r="D1154" t="s">
        <v>355</v>
      </c>
      <c r="E1154" t="s">
        <v>40</v>
      </c>
      <c r="F1154" t="s">
        <v>41</v>
      </c>
      <c r="G1154" s="32">
        <f t="shared" ca="1" si="131"/>
        <v>12474.685898821366</v>
      </c>
      <c r="H1154" s="33" t="str">
        <f t="shared" ca="1" si="132"/>
        <v>Half for Ancillary- tied to participation reduction from parent program</v>
      </c>
      <c r="I1154" s="38"/>
      <c r="J1154" s="39"/>
      <c r="K1154" s="20" t="str">
        <f t="shared" si="136"/>
        <v>ResidentialProgram Development Cost</v>
      </c>
      <c r="L1154" s="20" t="str">
        <f t="shared" si="137"/>
        <v>Market PotentialID</v>
      </c>
    </row>
    <row r="1155" spans="1:12" x14ac:dyDescent="0.25">
      <c r="A1155" s="2" t="str">
        <f t="shared" ref="A1155:A1218" si="138">B1155&amp;C1155&amp;D1155&amp;E1155</f>
        <v>IDResidentialAncillary CoolingProgram Life</v>
      </c>
      <c r="B1155" t="s">
        <v>152</v>
      </c>
      <c r="C1155" t="s">
        <v>13</v>
      </c>
      <c r="D1155" t="s">
        <v>355</v>
      </c>
      <c r="E1155" t="s">
        <v>42</v>
      </c>
      <c r="F1155" t="s">
        <v>43</v>
      </c>
      <c r="G1155" s="397">
        <f t="shared" ca="1" si="131"/>
        <v>10</v>
      </c>
      <c r="H1155" s="33">
        <f t="shared" ca="1" si="132"/>
        <v>0</v>
      </c>
      <c r="I1155" s="38"/>
      <c r="J1155" s="39"/>
      <c r="K1155" s="20" t="str">
        <f t="shared" si="136"/>
        <v>ResidentialProgram Life</v>
      </c>
      <c r="L1155" s="20" t="str">
        <f t="shared" si="137"/>
        <v>Market PotentialID</v>
      </c>
    </row>
    <row r="1156" spans="1:12" x14ac:dyDescent="0.25">
      <c r="A1156" s="2" t="str">
        <f t="shared" si="138"/>
        <v>IDResidentialAncillary CoolingProgram Start Year</v>
      </c>
      <c r="B1156" t="s">
        <v>152</v>
      </c>
      <c r="C1156" t="s">
        <v>13</v>
      </c>
      <c r="D1156" t="s">
        <v>355</v>
      </c>
      <c r="E1156" t="s">
        <v>44</v>
      </c>
      <c r="F1156" t="s">
        <v>45</v>
      </c>
      <c r="G1156" s="397">
        <f t="shared" ca="1" si="131"/>
        <v>2026</v>
      </c>
      <c r="H1156" s="33">
        <f t="shared" ca="1" si="132"/>
        <v>0</v>
      </c>
      <c r="I1156" s="38"/>
      <c r="J1156" s="39"/>
      <c r="K1156" s="20" t="str">
        <f t="shared" si="136"/>
        <v>ResidentialProgram Start Year</v>
      </c>
      <c r="L1156" s="20" t="str">
        <f t="shared" si="137"/>
        <v>Market PotentialID</v>
      </c>
    </row>
    <row r="1157" spans="1:12" x14ac:dyDescent="0.25">
      <c r="A1157" s="2" t="str">
        <f t="shared" si="138"/>
        <v>IDGeneral ServiceAncillary CoolingSummer DR Event Hours</v>
      </c>
      <c r="B1157" t="s">
        <v>152</v>
      </c>
      <c r="C1157" t="s">
        <v>232</v>
      </c>
      <c r="D1157" t="s">
        <v>355</v>
      </c>
      <c r="E1157" t="s">
        <v>24</v>
      </c>
      <c r="F1157" t="s">
        <v>25</v>
      </c>
      <c r="G1157" s="397">
        <f t="shared" ca="1" si="131"/>
        <v>36</v>
      </c>
      <c r="H1157" s="33" t="str">
        <f t="shared" ca="1" si="132"/>
        <v>2016 M&amp;V Report Event Hours</v>
      </c>
      <c r="I1157" s="38"/>
      <c r="J1157" s="39"/>
      <c r="K1157" s="20" t="str">
        <f t="shared" si="136"/>
        <v>General ServiceSummer DR Event Hours</v>
      </c>
      <c r="L1157" s="20" t="str">
        <f t="shared" si="137"/>
        <v>Market PotentialID</v>
      </c>
    </row>
    <row r="1158" spans="1:12" x14ac:dyDescent="0.25">
      <c r="A1158" s="2" t="str">
        <f t="shared" si="138"/>
        <v>IDGeneral ServiceAncillary CoolingWinter DR Event Hours</v>
      </c>
      <c r="B1158" t="s">
        <v>152</v>
      </c>
      <c r="C1158" t="s">
        <v>232</v>
      </c>
      <c r="D1158" t="s">
        <v>355</v>
      </c>
      <c r="E1158" t="s">
        <v>26</v>
      </c>
      <c r="F1158" t="s">
        <v>25</v>
      </c>
      <c r="G1158" s="397">
        <f t="shared" ca="1" si="131"/>
        <v>0</v>
      </c>
      <c r="H1158" s="33">
        <f t="shared" ca="1" si="132"/>
        <v>0</v>
      </c>
      <c r="I1158" s="38"/>
      <c r="J1158" s="39"/>
      <c r="K1158" s="20" t="str">
        <f t="shared" si="136"/>
        <v>General ServiceWinter DR Event Hours</v>
      </c>
      <c r="L1158" s="20" t="str">
        <f t="shared" si="137"/>
        <v>Market PotentialID</v>
      </c>
    </row>
    <row r="1159" spans="1:12" x14ac:dyDescent="0.25">
      <c r="A1159" s="2" t="str">
        <f t="shared" si="138"/>
        <v>IDGeneral ServiceAncillary CoolingAnnual O&amp;M Cost</v>
      </c>
      <c r="B1159" t="s">
        <v>152</v>
      </c>
      <c r="C1159" t="s">
        <v>232</v>
      </c>
      <c r="D1159" t="s">
        <v>355</v>
      </c>
      <c r="E1159" t="s">
        <v>27</v>
      </c>
      <c r="F1159" t="s">
        <v>5</v>
      </c>
      <c r="G1159" s="32">
        <f t="shared" ca="1" si="131"/>
        <v>0</v>
      </c>
      <c r="H1159" s="33" t="str">
        <f t="shared" ca="1" si="132"/>
        <v>Zero since part of parent program</v>
      </c>
      <c r="I1159" s="38"/>
      <c r="J1159" s="39"/>
      <c r="K1159" s="20" t="str">
        <f t="shared" si="136"/>
        <v>General ServiceAnnual O&amp;M Cost</v>
      </c>
      <c r="L1159" s="20" t="str">
        <f t="shared" si="137"/>
        <v>Market PotentialID</v>
      </c>
    </row>
    <row r="1160" spans="1:12" x14ac:dyDescent="0.25">
      <c r="A1160" s="2" t="str">
        <f t="shared" si="138"/>
        <v>IDGeneral ServiceAncillary CoolingAnnual O&amp;M Cost per MW</v>
      </c>
      <c r="B1160" t="s">
        <v>152</v>
      </c>
      <c r="C1160" t="s">
        <v>232</v>
      </c>
      <c r="D1160" t="s">
        <v>355</v>
      </c>
      <c r="E1160" t="s">
        <v>88</v>
      </c>
      <c r="F1160" t="s">
        <v>94</v>
      </c>
      <c r="G1160" s="32">
        <f t="shared" ca="1" si="131"/>
        <v>0</v>
      </c>
      <c r="H1160" s="33">
        <f t="shared" ca="1" si="132"/>
        <v>0</v>
      </c>
      <c r="I1160" s="38"/>
      <c r="J1160" s="39"/>
      <c r="K1160" s="20" t="str">
        <f t="shared" si="136"/>
        <v>General ServiceAnnual O&amp;M Cost per MW</v>
      </c>
      <c r="L1160" s="20" t="str">
        <f t="shared" si="137"/>
        <v>Market PotentialID</v>
      </c>
    </row>
    <row r="1161" spans="1:12" x14ac:dyDescent="0.25">
      <c r="A1161" s="2" t="str">
        <f t="shared" si="138"/>
        <v>IDGeneral ServiceAncillary CoolingAnnual Program Administration Cost</v>
      </c>
      <c r="B1161" t="s">
        <v>152</v>
      </c>
      <c r="C1161" t="s">
        <v>232</v>
      </c>
      <c r="D1161" t="s">
        <v>355</v>
      </c>
      <c r="E1161" t="s">
        <v>4</v>
      </c>
      <c r="F1161" t="s">
        <v>28</v>
      </c>
      <c r="G1161" s="32">
        <f t="shared" ca="1" si="131"/>
        <v>1046.0895626130971</v>
      </c>
      <c r="H1161" s="33" t="str">
        <f t="shared" ca="1" si="132"/>
        <v>Half for Ancillary- tied to participation reduction from parent program</v>
      </c>
      <c r="I1161" s="38"/>
      <c r="J1161" s="39"/>
      <c r="K1161" s="20" t="str">
        <f t="shared" si="136"/>
        <v>General ServiceAnnual Program Administration Cost</v>
      </c>
      <c r="L1161" s="20" t="str">
        <f t="shared" si="137"/>
        <v>Market PotentialID</v>
      </c>
    </row>
    <row r="1162" spans="1:12" x14ac:dyDescent="0.25">
      <c r="A1162" s="2" t="str">
        <f t="shared" si="138"/>
        <v>IDGeneral ServiceAncillary CoolingCost of Equip + Install</v>
      </c>
      <c r="B1162" t="s">
        <v>152</v>
      </c>
      <c r="C1162" t="s">
        <v>232</v>
      </c>
      <c r="D1162" t="s">
        <v>355</v>
      </c>
      <c r="E1162" t="s">
        <v>29</v>
      </c>
      <c r="F1162" t="s">
        <v>30</v>
      </c>
      <c r="G1162" s="32">
        <f t="shared" ca="1" si="131"/>
        <v>0</v>
      </c>
      <c r="H1162" s="33" t="str">
        <f t="shared" ca="1" si="132"/>
        <v>Bring Your Own Thermostat program</v>
      </c>
      <c r="I1162" s="38"/>
      <c r="J1162" s="39"/>
      <c r="K1162" s="20" t="str">
        <f t="shared" si="136"/>
        <v>General ServiceCost of Equip + Install</v>
      </c>
      <c r="L1162" s="20" t="str">
        <f t="shared" si="137"/>
        <v>Market PotentialID</v>
      </c>
    </row>
    <row r="1163" spans="1:12" x14ac:dyDescent="0.25">
      <c r="A1163" s="2" t="str">
        <f t="shared" si="138"/>
        <v>IDGeneral ServiceAncillary CoolingCost of Equip + Install (per kW basis)</v>
      </c>
      <c r="B1163" t="s">
        <v>152</v>
      </c>
      <c r="C1163" t="s">
        <v>232</v>
      </c>
      <c r="D1163" t="s">
        <v>355</v>
      </c>
      <c r="E1163" t="s">
        <v>90</v>
      </c>
      <c r="F1163" t="s">
        <v>92</v>
      </c>
      <c r="G1163" s="32">
        <f t="shared" ca="1" si="131"/>
        <v>0</v>
      </c>
      <c r="H1163" s="33">
        <f t="shared" ca="1" si="132"/>
        <v>0</v>
      </c>
      <c r="I1163" s="38"/>
      <c r="J1163" s="39"/>
      <c r="K1163" s="20" t="str">
        <f t="shared" si="136"/>
        <v>General ServiceCost of Equip + Install (per kW basis)</v>
      </c>
      <c r="L1163" s="20" t="str">
        <f t="shared" si="137"/>
        <v>Market PotentialID</v>
      </c>
    </row>
    <row r="1164" spans="1:12" x14ac:dyDescent="0.25">
      <c r="A1164" s="2" t="str">
        <f t="shared" si="138"/>
        <v>IDGeneral ServiceAncillary CoolingDe-rate</v>
      </c>
      <c r="B1164" t="s">
        <v>152</v>
      </c>
      <c r="C1164" t="s">
        <v>232</v>
      </c>
      <c r="D1164" t="s">
        <v>355</v>
      </c>
      <c r="E1164" t="s">
        <v>31</v>
      </c>
      <c r="F1164" t="s">
        <v>32</v>
      </c>
      <c r="G1164" s="25">
        <f t="shared" ca="1" si="131"/>
        <v>1</v>
      </c>
      <c r="H1164" s="33">
        <f t="shared" ca="1" si="132"/>
        <v>0</v>
      </c>
      <c r="I1164" s="38"/>
      <c r="J1164" s="39"/>
      <c r="K1164" s="20" t="str">
        <f t="shared" si="136"/>
        <v>General ServiceDe-rate</v>
      </c>
      <c r="L1164" s="20" t="str">
        <f t="shared" si="137"/>
        <v>Market PotentialID</v>
      </c>
    </row>
    <row r="1165" spans="1:12" x14ac:dyDescent="0.25">
      <c r="A1165" s="2" t="str">
        <f t="shared" si="138"/>
        <v>IDGeneral ServiceAncillary CoolingNet to Gross Ratio (free ridership)</v>
      </c>
      <c r="B1165" t="s">
        <v>152</v>
      </c>
      <c r="C1165" t="s">
        <v>232</v>
      </c>
      <c r="D1165" t="s">
        <v>355</v>
      </c>
      <c r="E1165" t="s">
        <v>33</v>
      </c>
      <c r="F1165" t="s">
        <v>34</v>
      </c>
      <c r="G1165" s="25">
        <f t="shared" ca="1" si="131"/>
        <v>1</v>
      </c>
      <c r="H1165" s="33">
        <f t="shared" ca="1" si="132"/>
        <v>0</v>
      </c>
      <c r="I1165" s="38"/>
      <c r="J1165" s="39"/>
      <c r="K1165" s="20" t="str">
        <f t="shared" si="136"/>
        <v>General ServiceNet to Gross Ratio (free ridership)</v>
      </c>
      <c r="L1165" s="20" t="str">
        <f t="shared" si="137"/>
        <v>Market PotentialID</v>
      </c>
    </row>
    <row r="1166" spans="1:12" x14ac:dyDescent="0.25">
      <c r="A1166" s="2" t="str">
        <f t="shared" si="138"/>
        <v>IDGeneral ServiceAncillary CoolingPer Customer Annual Marketing/Recruitment Cost</v>
      </c>
      <c r="B1166" t="s">
        <v>152</v>
      </c>
      <c r="C1166" t="s">
        <v>232</v>
      </c>
      <c r="D1166" t="s">
        <v>355</v>
      </c>
      <c r="E1166" t="s">
        <v>35</v>
      </c>
      <c r="F1166" t="s">
        <v>36</v>
      </c>
      <c r="G1166" s="32">
        <f t="shared" ca="1" si="131"/>
        <v>75</v>
      </c>
      <c r="H1166" s="33" t="str">
        <f t="shared" ca="1" si="132"/>
        <v>Utah $50, All others $60 (25% higher)</v>
      </c>
      <c r="I1166" s="38"/>
      <c r="J1166" s="39"/>
      <c r="K1166" s="20" t="str">
        <f t="shared" si="136"/>
        <v>General ServicePer Customer Annual Marketing/Recruitment Cost</v>
      </c>
      <c r="L1166" s="20" t="str">
        <f t="shared" si="137"/>
        <v>Market PotentialID</v>
      </c>
    </row>
    <row r="1167" spans="1:12" x14ac:dyDescent="0.25">
      <c r="A1167" s="2" t="str">
        <f t="shared" si="138"/>
        <v>IDGeneral ServiceAncillary CoolingPer Participant Annual Incentive</v>
      </c>
      <c r="B1167" t="s">
        <v>152</v>
      </c>
      <c r="C1167" t="s">
        <v>232</v>
      </c>
      <c r="D1167" t="s">
        <v>355</v>
      </c>
      <c r="E1167" t="s">
        <v>39</v>
      </c>
      <c r="F1167" t="s">
        <v>5</v>
      </c>
      <c r="G1167" s="32">
        <f t="shared" ca="1" si="131"/>
        <v>20</v>
      </c>
      <c r="H1167" s="33" t="str">
        <f t="shared" ca="1" si="132"/>
        <v>Assume $20 per year per system, same as CAC DLC. Adding $20 to account for ancillary service option</v>
      </c>
      <c r="I1167" s="38"/>
      <c r="J1167" s="39"/>
      <c r="K1167" s="20" t="str">
        <f t="shared" si="136"/>
        <v>General ServicePer Participant Annual Incentive</v>
      </c>
      <c r="L1167" s="20" t="str">
        <f t="shared" si="137"/>
        <v>Market PotentialID</v>
      </c>
    </row>
    <row r="1168" spans="1:12" x14ac:dyDescent="0.25">
      <c r="A1168" s="2" t="str">
        <f t="shared" si="138"/>
        <v>IDGeneral ServiceAncillary CoolingPer kW Annual Incentive</v>
      </c>
      <c r="B1168" t="s">
        <v>152</v>
      </c>
      <c r="C1168" t="s">
        <v>232</v>
      </c>
      <c r="D1168" t="s">
        <v>355</v>
      </c>
      <c r="E1168" t="s">
        <v>37</v>
      </c>
      <c r="F1168" t="s">
        <v>93</v>
      </c>
      <c r="G1168" s="32">
        <f t="shared" ca="1" si="131"/>
        <v>0</v>
      </c>
      <c r="H1168" s="33">
        <f t="shared" ca="1" si="132"/>
        <v>0</v>
      </c>
      <c r="I1168" s="38"/>
      <c r="J1168" s="39"/>
      <c r="K1168" s="20" t="str">
        <f t="shared" si="136"/>
        <v>General ServicePer kW Annual Incentive</v>
      </c>
      <c r="L1168" s="20" t="str">
        <f t="shared" si="137"/>
        <v>Market PotentialID</v>
      </c>
    </row>
    <row r="1169" spans="1:12" x14ac:dyDescent="0.25">
      <c r="A1169" s="2" t="str">
        <f t="shared" si="138"/>
        <v>IDGeneral ServiceAncillary CoolingProgram Development Cost</v>
      </c>
      <c r="B1169" t="s">
        <v>152</v>
      </c>
      <c r="C1169" t="s">
        <v>232</v>
      </c>
      <c r="D1169" t="s">
        <v>355</v>
      </c>
      <c r="E1169" t="s">
        <v>40</v>
      </c>
      <c r="F1169" t="s">
        <v>41</v>
      </c>
      <c r="G1169" s="32">
        <f t="shared" ca="1" si="131"/>
        <v>1307.6119532663713</v>
      </c>
      <c r="H1169" s="33" t="str">
        <f t="shared" ca="1" si="132"/>
        <v>Half for Ancillary- tied to participation reduction from parent program</v>
      </c>
      <c r="I1169" s="38"/>
      <c r="J1169" s="39"/>
      <c r="K1169" s="20" t="str">
        <f t="shared" si="136"/>
        <v>General ServiceProgram Development Cost</v>
      </c>
      <c r="L1169" s="20" t="str">
        <f t="shared" si="137"/>
        <v>Market PotentialID</v>
      </c>
    </row>
    <row r="1170" spans="1:12" x14ac:dyDescent="0.25">
      <c r="A1170" s="2" t="str">
        <f t="shared" si="138"/>
        <v>IDGeneral ServiceAncillary CoolingProgram Life</v>
      </c>
      <c r="B1170" t="s">
        <v>152</v>
      </c>
      <c r="C1170" t="s">
        <v>232</v>
      </c>
      <c r="D1170" t="s">
        <v>355</v>
      </c>
      <c r="E1170" t="s">
        <v>42</v>
      </c>
      <c r="F1170" t="s">
        <v>43</v>
      </c>
      <c r="G1170" s="397">
        <f t="shared" ca="1" si="131"/>
        <v>10</v>
      </c>
      <c r="H1170" s="33">
        <f t="shared" ca="1" si="132"/>
        <v>0</v>
      </c>
      <c r="I1170" s="38"/>
      <c r="J1170" s="39"/>
      <c r="K1170" s="20" t="str">
        <f t="shared" si="136"/>
        <v>General ServiceProgram Life</v>
      </c>
      <c r="L1170" s="20" t="str">
        <f t="shared" si="137"/>
        <v>Market PotentialID</v>
      </c>
    </row>
    <row r="1171" spans="1:12" x14ac:dyDescent="0.25">
      <c r="A1171" s="2" t="str">
        <f t="shared" si="138"/>
        <v>IDGeneral ServiceAncillary CoolingProgram Start Year</v>
      </c>
      <c r="B1171" t="s">
        <v>152</v>
      </c>
      <c r="C1171" t="s">
        <v>232</v>
      </c>
      <c r="D1171" t="s">
        <v>355</v>
      </c>
      <c r="E1171" t="s">
        <v>44</v>
      </c>
      <c r="F1171" t="s">
        <v>45</v>
      </c>
      <c r="G1171" s="397">
        <f t="shared" ca="1" si="131"/>
        <v>2026</v>
      </c>
      <c r="H1171" s="33">
        <f t="shared" ca="1" si="132"/>
        <v>0</v>
      </c>
      <c r="I1171" s="38"/>
      <c r="J1171" s="39"/>
      <c r="K1171" s="20" t="str">
        <f t="shared" si="136"/>
        <v>General ServiceProgram Start Year</v>
      </c>
      <c r="L1171" s="20" t="str">
        <f t="shared" si="137"/>
        <v>Market PotentialID</v>
      </c>
    </row>
    <row r="1172" spans="1:12" x14ac:dyDescent="0.25">
      <c r="A1172" s="2" t="str">
        <f t="shared" si="138"/>
        <v>IDResidentialDLC Smart Thermostats - HeatingSummer DR Event Hours</v>
      </c>
      <c r="B1172" t="s">
        <v>152</v>
      </c>
      <c r="C1172" t="s">
        <v>13</v>
      </c>
      <c r="D1172" t="s">
        <v>192</v>
      </c>
      <c r="E1172" t="s">
        <v>24</v>
      </c>
      <c r="F1172" t="s">
        <v>25</v>
      </c>
      <c r="G1172" s="397">
        <f t="shared" ca="1" si="131"/>
        <v>0</v>
      </c>
      <c r="H1172" s="33">
        <f t="shared" ca="1" si="132"/>
        <v>0</v>
      </c>
      <c r="I1172" s="38"/>
      <c r="J1172" s="39"/>
      <c r="K1172" s="20" t="str">
        <f t="shared" si="136"/>
        <v>ResidentialSummer DR Event Hours</v>
      </c>
      <c r="L1172" s="20" t="str">
        <f t="shared" si="137"/>
        <v>Market PotentialID</v>
      </c>
    </row>
    <row r="1173" spans="1:12" x14ac:dyDescent="0.25">
      <c r="A1173" s="2" t="str">
        <f t="shared" si="138"/>
        <v>IDResidentialDLC Smart Thermostats - HeatingWinter DR Event Hours</v>
      </c>
      <c r="B1173" t="s">
        <v>152</v>
      </c>
      <c r="C1173" t="s">
        <v>13</v>
      </c>
      <c r="D1173" t="s">
        <v>192</v>
      </c>
      <c r="E1173" t="s">
        <v>26</v>
      </c>
      <c r="F1173" t="s">
        <v>25</v>
      </c>
      <c r="G1173" s="397">
        <f t="shared" ca="1" si="131"/>
        <v>36</v>
      </c>
      <c r="H1173" s="33" t="str">
        <f t="shared" ca="1" si="132"/>
        <v>2016 M&amp;V Report Event Hours</v>
      </c>
      <c r="I1173" s="38"/>
      <c r="J1173" s="39"/>
      <c r="K1173" s="20" t="str">
        <f t="shared" si="136"/>
        <v>ResidentialWinter DR Event Hours</v>
      </c>
      <c r="L1173" s="20" t="str">
        <f t="shared" si="137"/>
        <v>Market PotentialID</v>
      </c>
    </row>
    <row r="1174" spans="1:12" x14ac:dyDescent="0.25">
      <c r="A1174" s="2" t="str">
        <f t="shared" si="138"/>
        <v>IDResidentialDLC Smart Thermostats - HeatingAnnual O&amp;M Cost</v>
      </c>
      <c r="B1174" t="s">
        <v>152</v>
      </c>
      <c r="C1174" t="s">
        <v>13</v>
      </c>
      <c r="D1174" t="s">
        <v>192</v>
      </c>
      <c r="E1174" t="s">
        <v>27</v>
      </c>
      <c r="F1174" t="s">
        <v>5</v>
      </c>
      <c r="G1174" s="32">
        <f t="shared" ca="1" si="131"/>
        <v>0</v>
      </c>
      <c r="H1174" s="33" t="str">
        <f t="shared" ca="1" si="132"/>
        <v>Program would piggy-back off of Thermostats-Cooling and share those costs</v>
      </c>
      <c r="I1174" s="38"/>
      <c r="J1174" s="39"/>
      <c r="K1174" s="20" t="str">
        <f t="shared" si="136"/>
        <v>ResidentialAnnual O&amp;M Cost</v>
      </c>
      <c r="L1174" s="20" t="str">
        <f t="shared" si="137"/>
        <v>Market PotentialID</v>
      </c>
    </row>
    <row r="1175" spans="1:12" x14ac:dyDescent="0.25">
      <c r="A1175" s="2" t="str">
        <f t="shared" si="138"/>
        <v>IDResidentialDLC Smart Thermostats - HeatingAnnual O&amp;M Cost per MW</v>
      </c>
      <c r="B1175" t="s">
        <v>152</v>
      </c>
      <c r="C1175" t="s">
        <v>13</v>
      </c>
      <c r="D1175" t="s">
        <v>192</v>
      </c>
      <c r="E1175" t="s">
        <v>88</v>
      </c>
      <c r="F1175" t="s">
        <v>94</v>
      </c>
      <c r="G1175" s="32">
        <f t="shared" ca="1" si="131"/>
        <v>0</v>
      </c>
      <c r="H1175" s="33">
        <f t="shared" ca="1" si="132"/>
        <v>0</v>
      </c>
      <c r="I1175" s="38"/>
      <c r="J1175" s="39"/>
      <c r="K1175" s="20" t="str">
        <f t="shared" si="136"/>
        <v>ResidentialAnnual O&amp;M Cost per MW</v>
      </c>
      <c r="L1175" s="20" t="str">
        <f t="shared" si="137"/>
        <v>Market PotentialID</v>
      </c>
    </row>
    <row r="1176" spans="1:12" x14ac:dyDescent="0.25">
      <c r="A1176" s="2" t="str">
        <f t="shared" si="138"/>
        <v>IDResidentialDLC Smart Thermostats - HeatingAnnual Program Administration Cost</v>
      </c>
      <c r="B1176" t="s">
        <v>152</v>
      </c>
      <c r="C1176" t="s">
        <v>13</v>
      </c>
      <c r="D1176" t="s">
        <v>192</v>
      </c>
      <c r="E1176" t="s">
        <v>4</v>
      </c>
      <c r="F1176" t="s">
        <v>28</v>
      </c>
      <c r="G1176" s="32">
        <f t="shared" ca="1" si="131"/>
        <v>0</v>
      </c>
      <c r="H1176" s="33" t="str">
        <f t="shared" ca="1" si="132"/>
        <v>Program would piggy-back off of Thermostats-Cooling and share those costs</v>
      </c>
      <c r="I1176" s="38"/>
      <c r="J1176" s="39"/>
      <c r="K1176" s="20" t="str">
        <f t="shared" si="136"/>
        <v>ResidentialAnnual Program Administration Cost</v>
      </c>
      <c r="L1176" s="20" t="str">
        <f t="shared" si="137"/>
        <v>Market PotentialID</v>
      </c>
    </row>
    <row r="1177" spans="1:12" x14ac:dyDescent="0.25">
      <c r="A1177" s="2" t="str">
        <f t="shared" si="138"/>
        <v>IDResidentialDLC Smart Thermostats - HeatingCost of Equip + Install</v>
      </c>
      <c r="B1177" t="s">
        <v>152</v>
      </c>
      <c r="C1177" t="s">
        <v>13</v>
      </c>
      <c r="D1177" t="s">
        <v>192</v>
      </c>
      <c r="E1177" t="s">
        <v>29</v>
      </c>
      <c r="F1177" t="s">
        <v>30</v>
      </c>
      <c r="G1177" s="32">
        <f t="shared" ca="1" si="131"/>
        <v>0</v>
      </c>
      <c r="H1177" s="33" t="str">
        <f t="shared" ca="1" si="132"/>
        <v>Bring your own thermostat program</v>
      </c>
      <c r="I1177" s="38"/>
      <c r="J1177" s="39"/>
      <c r="K1177" s="20" t="str">
        <f t="shared" si="136"/>
        <v>ResidentialCost of Equip + Install</v>
      </c>
      <c r="L1177" s="20" t="str">
        <f t="shared" si="137"/>
        <v>Market PotentialID</v>
      </c>
    </row>
    <row r="1178" spans="1:12" x14ac:dyDescent="0.25">
      <c r="A1178" s="2" t="str">
        <f t="shared" si="138"/>
        <v>IDResidentialDLC Smart Thermostats - HeatingCost of Equip + Install (per kW basis)</v>
      </c>
      <c r="B1178" t="s">
        <v>152</v>
      </c>
      <c r="C1178" t="s">
        <v>13</v>
      </c>
      <c r="D1178" t="s">
        <v>192</v>
      </c>
      <c r="E1178" t="s">
        <v>90</v>
      </c>
      <c r="F1178" t="s">
        <v>92</v>
      </c>
      <c r="G1178" s="32">
        <f t="shared" ca="1" si="131"/>
        <v>0</v>
      </c>
      <c r="H1178" s="33">
        <f t="shared" ca="1" si="132"/>
        <v>0</v>
      </c>
      <c r="I1178" s="38"/>
      <c r="J1178" s="39"/>
      <c r="K1178" s="20" t="str">
        <f t="shared" si="136"/>
        <v>ResidentialCost of Equip + Install (per kW basis)</v>
      </c>
      <c r="L1178" s="20" t="str">
        <f t="shared" si="137"/>
        <v>Market PotentialID</v>
      </c>
    </row>
    <row r="1179" spans="1:12" x14ac:dyDescent="0.25">
      <c r="A1179" s="2" t="str">
        <f t="shared" si="138"/>
        <v>IDResidentialDLC Smart Thermostats - HeatingDe-rate</v>
      </c>
      <c r="B1179" t="s">
        <v>152</v>
      </c>
      <c r="C1179" t="s">
        <v>13</v>
      </c>
      <c r="D1179" t="s">
        <v>192</v>
      </c>
      <c r="E1179" t="s">
        <v>31</v>
      </c>
      <c r="F1179" t="s">
        <v>32</v>
      </c>
      <c r="G1179" s="25">
        <f t="shared" ca="1" si="131"/>
        <v>1</v>
      </c>
      <c r="H1179" s="33">
        <f t="shared" ca="1" si="132"/>
        <v>0</v>
      </c>
      <c r="I1179" s="38"/>
      <c r="J1179" s="39"/>
      <c r="K1179" s="20" t="str">
        <f t="shared" si="136"/>
        <v>ResidentialDe-rate</v>
      </c>
      <c r="L1179" s="20" t="str">
        <f t="shared" si="137"/>
        <v>Market PotentialID</v>
      </c>
    </row>
    <row r="1180" spans="1:12" x14ac:dyDescent="0.25">
      <c r="A1180" s="2" t="str">
        <f t="shared" si="138"/>
        <v>IDResidentialDLC Smart Thermostats - HeatingNet to Gross Ratio (free ridership)</v>
      </c>
      <c r="B1180" t="s">
        <v>152</v>
      </c>
      <c r="C1180" t="s">
        <v>13</v>
      </c>
      <c r="D1180" t="s">
        <v>192</v>
      </c>
      <c r="E1180" t="s">
        <v>33</v>
      </c>
      <c r="F1180" t="s">
        <v>34</v>
      </c>
      <c r="G1180" s="25">
        <f t="shared" ca="1" si="131"/>
        <v>1</v>
      </c>
      <c r="H1180" s="33">
        <f t="shared" ca="1" si="132"/>
        <v>0</v>
      </c>
      <c r="I1180" s="38"/>
      <c r="J1180" s="39"/>
      <c r="K1180" s="20" t="str">
        <f t="shared" si="136"/>
        <v>ResidentialNet to Gross Ratio (free ridership)</v>
      </c>
      <c r="L1180" s="20" t="str">
        <f t="shared" si="137"/>
        <v>Market PotentialID</v>
      </c>
    </row>
    <row r="1181" spans="1:12" x14ac:dyDescent="0.25">
      <c r="A1181" s="2" t="str">
        <f t="shared" si="138"/>
        <v>IDResidentialDLC Smart Thermostats - HeatingPer Customer Annual Marketing/Recruitment Cost</v>
      </c>
      <c r="B1181" t="s">
        <v>152</v>
      </c>
      <c r="C1181" t="s">
        <v>13</v>
      </c>
      <c r="D1181" t="s">
        <v>192</v>
      </c>
      <c r="E1181" t="s">
        <v>35</v>
      </c>
      <c r="F1181" t="s">
        <v>36</v>
      </c>
      <c r="G1181" s="32">
        <f t="shared" ca="1" si="131"/>
        <v>60</v>
      </c>
      <c r="H1181" s="33" t="str">
        <f t="shared" ca="1" si="132"/>
        <v>Utah $50, All others $60 (20% higher)</v>
      </c>
      <c r="I1181" s="38"/>
      <c r="J1181" s="39"/>
      <c r="K1181" s="20" t="str">
        <f t="shared" si="136"/>
        <v>ResidentialPer Customer Annual Marketing/Recruitment Cost</v>
      </c>
      <c r="L1181" s="20" t="str">
        <f t="shared" si="137"/>
        <v>Market PotentialID</v>
      </c>
    </row>
    <row r="1182" spans="1:12" x14ac:dyDescent="0.25">
      <c r="A1182" s="2" t="str">
        <f t="shared" si="138"/>
        <v>IDResidentialDLC Smart Thermostats - HeatingPer Participant Annual Incentive</v>
      </c>
      <c r="B1182" t="s">
        <v>152</v>
      </c>
      <c r="C1182" t="s">
        <v>13</v>
      </c>
      <c r="D1182" t="s">
        <v>192</v>
      </c>
      <c r="E1182" t="s">
        <v>39</v>
      </c>
      <c r="F1182" t="s">
        <v>5</v>
      </c>
      <c r="G1182" s="32">
        <f t="shared" ca="1" si="131"/>
        <v>20</v>
      </c>
      <c r="H1182" s="33" t="str">
        <f t="shared" ca="1" si="132"/>
        <v>Assume $20 per year per system, same as CAC DLC.</v>
      </c>
      <c r="I1182" s="38"/>
      <c r="J1182" s="39"/>
      <c r="K1182" s="20" t="str">
        <f t="shared" si="136"/>
        <v>ResidentialPer Participant Annual Incentive</v>
      </c>
      <c r="L1182" s="20" t="str">
        <f t="shared" si="137"/>
        <v>Market PotentialID</v>
      </c>
    </row>
    <row r="1183" spans="1:12" x14ac:dyDescent="0.25">
      <c r="A1183" s="2" t="str">
        <f t="shared" si="138"/>
        <v>IDResidentialDLC Smart Thermostats - HeatingPer kW Annual Incentive</v>
      </c>
      <c r="B1183" t="s">
        <v>152</v>
      </c>
      <c r="C1183" t="s">
        <v>13</v>
      </c>
      <c r="D1183" t="s">
        <v>192</v>
      </c>
      <c r="E1183" t="s">
        <v>37</v>
      </c>
      <c r="F1183" t="s">
        <v>93</v>
      </c>
      <c r="G1183" s="32">
        <f t="shared" ca="1" si="131"/>
        <v>0</v>
      </c>
      <c r="H1183" s="33">
        <f t="shared" ca="1" si="132"/>
        <v>0</v>
      </c>
      <c r="I1183" s="38"/>
      <c r="J1183" s="39"/>
      <c r="K1183" s="20" t="str">
        <f t="shared" si="136"/>
        <v>ResidentialPer kW Annual Incentive</v>
      </c>
      <c r="L1183" s="20" t="str">
        <f t="shared" si="137"/>
        <v>Market PotentialID</v>
      </c>
    </row>
    <row r="1184" spans="1:12" x14ac:dyDescent="0.25">
      <c r="A1184" s="2" t="str">
        <f t="shared" si="138"/>
        <v>IDResidentialDLC Smart Thermostats - HeatingProgram Development Cost</v>
      </c>
      <c r="B1184" t="s">
        <v>152</v>
      </c>
      <c r="C1184" t="s">
        <v>13</v>
      </c>
      <c r="D1184" t="s">
        <v>192</v>
      </c>
      <c r="E1184" t="s">
        <v>40</v>
      </c>
      <c r="F1184" t="s">
        <v>41</v>
      </c>
      <c r="G1184" s="32">
        <f t="shared" ca="1" si="131"/>
        <v>0</v>
      </c>
      <c r="H1184" s="33" t="str">
        <f t="shared" ca="1" si="132"/>
        <v>Program would piggy-back off of Thermostats-Cooling and share those costs</v>
      </c>
      <c r="I1184" s="38"/>
      <c r="J1184" s="39"/>
      <c r="K1184" s="20" t="str">
        <f t="shared" si="133"/>
        <v>ResidentialProgram Development Cost</v>
      </c>
      <c r="L1184" s="20" t="str">
        <f t="shared" si="134"/>
        <v>Market PotentialID</v>
      </c>
    </row>
    <row r="1185" spans="1:12" x14ac:dyDescent="0.25">
      <c r="A1185" s="2" t="str">
        <f t="shared" si="138"/>
        <v>IDResidentialDLC Smart Thermostats - HeatingProgram Life</v>
      </c>
      <c r="B1185" t="s">
        <v>152</v>
      </c>
      <c r="C1185" t="s">
        <v>13</v>
      </c>
      <c r="D1185" t="s">
        <v>192</v>
      </c>
      <c r="E1185" t="s">
        <v>42</v>
      </c>
      <c r="F1185" t="s">
        <v>43</v>
      </c>
      <c r="G1185" s="397">
        <f t="shared" ca="1" si="131"/>
        <v>10</v>
      </c>
      <c r="H1185" s="33">
        <f t="shared" ca="1" si="132"/>
        <v>0</v>
      </c>
      <c r="I1185" s="38"/>
      <c r="J1185" s="39"/>
      <c r="K1185" s="20" t="str">
        <f t="shared" si="133"/>
        <v>ResidentialProgram Life</v>
      </c>
      <c r="L1185" s="20" t="str">
        <f t="shared" si="134"/>
        <v>Market PotentialID</v>
      </c>
    </row>
    <row r="1186" spans="1:12" x14ac:dyDescent="0.25">
      <c r="A1186" s="2" t="str">
        <f t="shared" si="138"/>
        <v>IDResidentialDLC Smart Thermostats - HeatingProgram Start Year</v>
      </c>
      <c r="B1186" t="s">
        <v>152</v>
      </c>
      <c r="C1186" t="s">
        <v>13</v>
      </c>
      <c r="D1186" t="s">
        <v>192</v>
      </c>
      <c r="E1186" t="s">
        <v>44</v>
      </c>
      <c r="F1186" t="s">
        <v>45</v>
      </c>
      <c r="G1186" s="397">
        <f t="shared" ca="1" si="131"/>
        <v>2026</v>
      </c>
      <c r="H1186" s="33">
        <f t="shared" ca="1" si="132"/>
        <v>0</v>
      </c>
      <c r="I1186" s="38"/>
      <c r="J1186" s="39"/>
      <c r="K1186" s="20" t="str">
        <f t="shared" si="133"/>
        <v>ResidentialProgram Start Year</v>
      </c>
      <c r="L1186" s="20" t="str">
        <f t="shared" si="134"/>
        <v>Market PotentialID</v>
      </c>
    </row>
    <row r="1187" spans="1:12" x14ac:dyDescent="0.25">
      <c r="A1187" s="2" t="str">
        <f t="shared" si="138"/>
        <v>IDGeneral ServiceDLC Smart Thermostats - HeatingSummer DR Event Hours</v>
      </c>
      <c r="B1187" t="s">
        <v>152</v>
      </c>
      <c r="C1187" t="s">
        <v>232</v>
      </c>
      <c r="D1187" t="s">
        <v>192</v>
      </c>
      <c r="E1187" t="s">
        <v>24</v>
      </c>
      <c r="F1187" t="s">
        <v>25</v>
      </c>
      <c r="G1187" s="397">
        <f t="shared" ca="1" si="131"/>
        <v>0</v>
      </c>
      <c r="H1187" s="33">
        <f t="shared" ca="1" si="132"/>
        <v>0</v>
      </c>
      <c r="I1187" s="38"/>
      <c r="J1187" s="39"/>
      <c r="K1187" s="20" t="str">
        <f t="shared" si="133"/>
        <v>General ServiceSummer DR Event Hours</v>
      </c>
      <c r="L1187" s="20" t="str">
        <f t="shared" si="134"/>
        <v>Market PotentialID</v>
      </c>
    </row>
    <row r="1188" spans="1:12" x14ac:dyDescent="0.25">
      <c r="A1188" s="2" t="str">
        <f t="shared" si="138"/>
        <v>IDGeneral ServiceDLC Smart Thermostats - HeatingWinter DR Event Hours</v>
      </c>
      <c r="B1188" t="s">
        <v>152</v>
      </c>
      <c r="C1188" t="s">
        <v>232</v>
      </c>
      <c r="D1188" t="s">
        <v>192</v>
      </c>
      <c r="E1188" t="s">
        <v>26</v>
      </c>
      <c r="F1188" t="s">
        <v>25</v>
      </c>
      <c r="G1188" s="397">
        <f t="shared" ca="1" si="131"/>
        <v>36</v>
      </c>
      <c r="H1188" s="33" t="str">
        <f t="shared" ca="1" si="132"/>
        <v>2016 M&amp;V Report Event Hours</v>
      </c>
      <c r="I1188" s="38"/>
      <c r="J1188" s="39"/>
      <c r="K1188" s="20" t="str">
        <f t="shared" si="133"/>
        <v>General ServiceWinter DR Event Hours</v>
      </c>
      <c r="L1188" s="20" t="str">
        <f t="shared" si="134"/>
        <v>Market PotentialID</v>
      </c>
    </row>
    <row r="1189" spans="1:12" x14ac:dyDescent="0.25">
      <c r="A1189" s="2" t="str">
        <f t="shared" si="138"/>
        <v>IDGeneral ServiceDLC Smart Thermostats - HeatingAnnual O&amp;M Cost</v>
      </c>
      <c r="B1189" t="s">
        <v>152</v>
      </c>
      <c r="C1189" t="s">
        <v>232</v>
      </c>
      <c r="D1189" t="s">
        <v>192</v>
      </c>
      <c r="E1189" t="s">
        <v>27</v>
      </c>
      <c r="F1189" t="s">
        <v>5</v>
      </c>
      <c r="G1189" s="32">
        <f t="shared" ca="1" si="131"/>
        <v>0</v>
      </c>
      <c r="H1189" s="33" t="str">
        <f t="shared" ca="1" si="132"/>
        <v>Program would piggy-back off of Thermostats-Cooling and share those costs</v>
      </c>
      <c r="I1189" s="38"/>
      <c r="J1189" s="39"/>
      <c r="K1189" s="20" t="str">
        <f t="shared" si="133"/>
        <v>General ServiceAnnual O&amp;M Cost</v>
      </c>
      <c r="L1189" s="20" t="str">
        <f t="shared" si="134"/>
        <v>Market PotentialID</v>
      </c>
    </row>
    <row r="1190" spans="1:12" x14ac:dyDescent="0.25">
      <c r="A1190" s="2" t="str">
        <f t="shared" si="138"/>
        <v>IDGeneral ServiceDLC Smart Thermostats - HeatingAnnual O&amp;M Cost per MW</v>
      </c>
      <c r="B1190" t="s">
        <v>152</v>
      </c>
      <c r="C1190" t="s">
        <v>232</v>
      </c>
      <c r="D1190" t="s">
        <v>192</v>
      </c>
      <c r="E1190" t="s">
        <v>88</v>
      </c>
      <c r="F1190" t="s">
        <v>94</v>
      </c>
      <c r="G1190" s="32">
        <f t="shared" ref="G1190:G1253" ca="1" si="139">IFERROR(INDEX(INDIRECT("'"&amp;D1190&amp;"'!A1:T300"),MATCH(K1190,INDIRECT("'"&amp;D1190&amp;"'!A1:A300"),0),MATCH(L1190,INDIRECT("'"&amp;D1190&amp;"'!A1:T1"),0)),"")</f>
        <v>0</v>
      </c>
      <c r="H1190" s="33">
        <f t="shared" ref="H1190:H1253" ca="1" si="140">IFERROR(INDEX(INDIRECT("'"&amp;D1190&amp;"'!A1:T300"),MATCH(K1190,INDIRECT("'"&amp;D1190&amp;"'!A1:A300"),0),10),"")</f>
        <v>0</v>
      </c>
      <c r="I1190" s="38"/>
      <c r="J1190" s="39"/>
      <c r="K1190" s="20" t="str">
        <f t="shared" ref="K1190:K1253" si="141">C1190&amp;E1190</f>
        <v>General ServiceAnnual O&amp;M Cost per MW</v>
      </c>
      <c r="L1190" s="20" t="str">
        <f t="shared" ref="L1190:L1253" si="142">$G$1&amp;B1190</f>
        <v>Market PotentialID</v>
      </c>
    </row>
    <row r="1191" spans="1:12" x14ac:dyDescent="0.25">
      <c r="A1191" s="2" t="str">
        <f t="shared" si="138"/>
        <v>IDGeneral ServiceDLC Smart Thermostats - HeatingAnnual Program Administration Cost</v>
      </c>
      <c r="B1191" t="s">
        <v>152</v>
      </c>
      <c r="C1191" t="s">
        <v>232</v>
      </c>
      <c r="D1191" t="s">
        <v>192</v>
      </c>
      <c r="E1191" t="s">
        <v>4</v>
      </c>
      <c r="F1191" t="s">
        <v>28</v>
      </c>
      <c r="G1191" s="32">
        <f t="shared" ca="1" si="139"/>
        <v>0</v>
      </c>
      <c r="H1191" s="33" t="str">
        <f t="shared" ca="1" si="140"/>
        <v>Program would piggy-back off of Thermostats-Cooling and share those costs</v>
      </c>
      <c r="I1191" s="38"/>
      <c r="J1191" s="39"/>
      <c r="K1191" s="20" t="str">
        <f t="shared" si="141"/>
        <v>General ServiceAnnual Program Administration Cost</v>
      </c>
      <c r="L1191" s="20" t="str">
        <f t="shared" si="142"/>
        <v>Market PotentialID</v>
      </c>
    </row>
    <row r="1192" spans="1:12" x14ac:dyDescent="0.25">
      <c r="A1192" s="2" t="str">
        <f t="shared" si="138"/>
        <v>IDGeneral ServiceDLC Smart Thermostats - HeatingCost of Equip + Install</v>
      </c>
      <c r="B1192" t="s">
        <v>152</v>
      </c>
      <c r="C1192" t="s">
        <v>232</v>
      </c>
      <c r="D1192" t="s">
        <v>192</v>
      </c>
      <c r="E1192" t="s">
        <v>29</v>
      </c>
      <c r="F1192" t="s">
        <v>30</v>
      </c>
      <c r="G1192" s="32">
        <f t="shared" ca="1" si="139"/>
        <v>0</v>
      </c>
      <c r="H1192" s="33" t="str">
        <f t="shared" ca="1" si="140"/>
        <v>Bring your own thermostat program</v>
      </c>
      <c r="I1192" s="38"/>
      <c r="J1192" s="39"/>
      <c r="K1192" s="20" t="str">
        <f t="shared" si="141"/>
        <v>General ServiceCost of Equip + Install</v>
      </c>
      <c r="L1192" s="20" t="str">
        <f t="shared" si="142"/>
        <v>Market PotentialID</v>
      </c>
    </row>
    <row r="1193" spans="1:12" x14ac:dyDescent="0.25">
      <c r="A1193" s="2" t="str">
        <f t="shared" si="138"/>
        <v>IDGeneral ServiceDLC Smart Thermostats - HeatingCost of Equip + Install (per kW basis)</v>
      </c>
      <c r="B1193" t="s">
        <v>152</v>
      </c>
      <c r="C1193" t="s">
        <v>232</v>
      </c>
      <c r="D1193" t="s">
        <v>192</v>
      </c>
      <c r="E1193" t="s">
        <v>90</v>
      </c>
      <c r="F1193" t="s">
        <v>92</v>
      </c>
      <c r="G1193" s="32">
        <f t="shared" ca="1" si="139"/>
        <v>0</v>
      </c>
      <c r="H1193" s="33">
        <f t="shared" ca="1" si="140"/>
        <v>0</v>
      </c>
      <c r="I1193" s="38"/>
      <c r="J1193" s="39"/>
      <c r="K1193" s="20" t="str">
        <f t="shared" si="141"/>
        <v>General ServiceCost of Equip + Install (per kW basis)</v>
      </c>
      <c r="L1193" s="20" t="str">
        <f t="shared" si="142"/>
        <v>Market PotentialID</v>
      </c>
    </row>
    <row r="1194" spans="1:12" x14ac:dyDescent="0.25">
      <c r="A1194" s="2" t="str">
        <f t="shared" si="138"/>
        <v>IDGeneral ServiceDLC Smart Thermostats - HeatingDe-rate</v>
      </c>
      <c r="B1194" t="s">
        <v>152</v>
      </c>
      <c r="C1194" t="s">
        <v>232</v>
      </c>
      <c r="D1194" t="s">
        <v>192</v>
      </c>
      <c r="E1194" t="s">
        <v>31</v>
      </c>
      <c r="F1194" t="s">
        <v>32</v>
      </c>
      <c r="G1194" s="25">
        <f t="shared" ca="1" si="139"/>
        <v>1</v>
      </c>
      <c r="H1194" s="33">
        <f t="shared" ca="1" si="140"/>
        <v>0</v>
      </c>
      <c r="I1194" s="38"/>
      <c r="J1194" s="39"/>
      <c r="K1194" s="20" t="str">
        <f t="shared" si="141"/>
        <v>General ServiceDe-rate</v>
      </c>
      <c r="L1194" s="20" t="str">
        <f t="shared" si="142"/>
        <v>Market PotentialID</v>
      </c>
    </row>
    <row r="1195" spans="1:12" x14ac:dyDescent="0.25">
      <c r="A1195" s="2" t="str">
        <f t="shared" si="138"/>
        <v>IDGeneral ServiceDLC Smart Thermostats - HeatingNet to Gross Ratio (free ridership)</v>
      </c>
      <c r="B1195" t="s">
        <v>152</v>
      </c>
      <c r="C1195" t="s">
        <v>232</v>
      </c>
      <c r="D1195" t="s">
        <v>192</v>
      </c>
      <c r="E1195" t="s">
        <v>33</v>
      </c>
      <c r="F1195" t="s">
        <v>34</v>
      </c>
      <c r="G1195" s="25">
        <f t="shared" ca="1" si="139"/>
        <v>1</v>
      </c>
      <c r="H1195" s="33">
        <f t="shared" ca="1" si="140"/>
        <v>0</v>
      </c>
      <c r="I1195" s="38"/>
      <c r="J1195" s="39"/>
      <c r="K1195" s="20" t="str">
        <f t="shared" si="141"/>
        <v>General ServiceNet to Gross Ratio (free ridership)</v>
      </c>
      <c r="L1195" s="20" t="str">
        <f t="shared" si="142"/>
        <v>Market PotentialID</v>
      </c>
    </row>
    <row r="1196" spans="1:12" x14ac:dyDescent="0.25">
      <c r="A1196" s="2" t="str">
        <f t="shared" si="138"/>
        <v>IDGeneral ServiceDLC Smart Thermostats - HeatingPer Customer Annual Marketing/Recruitment Cost</v>
      </c>
      <c r="B1196" t="s">
        <v>152</v>
      </c>
      <c r="C1196" t="s">
        <v>232</v>
      </c>
      <c r="D1196" t="s">
        <v>192</v>
      </c>
      <c r="E1196" t="s">
        <v>35</v>
      </c>
      <c r="F1196" t="s">
        <v>36</v>
      </c>
      <c r="G1196" s="32">
        <f t="shared" ca="1" si="139"/>
        <v>75</v>
      </c>
      <c r="H1196" s="33" t="str">
        <f t="shared" ca="1" si="140"/>
        <v>Utah $50, All others $60 (25% higher)</v>
      </c>
      <c r="I1196" s="38"/>
      <c r="J1196" s="39"/>
      <c r="K1196" s="20" t="str">
        <f t="shared" si="141"/>
        <v>General ServicePer Customer Annual Marketing/Recruitment Cost</v>
      </c>
      <c r="L1196" s="20" t="str">
        <f t="shared" si="142"/>
        <v>Market PotentialID</v>
      </c>
    </row>
    <row r="1197" spans="1:12" x14ac:dyDescent="0.25">
      <c r="A1197" s="2" t="str">
        <f t="shared" si="138"/>
        <v>IDGeneral ServiceDLC Smart Thermostats - HeatingPer Participant Annual Incentive</v>
      </c>
      <c r="B1197" t="s">
        <v>152</v>
      </c>
      <c r="C1197" t="s">
        <v>232</v>
      </c>
      <c r="D1197" t="s">
        <v>192</v>
      </c>
      <c r="E1197" t="s">
        <v>39</v>
      </c>
      <c r="F1197" t="s">
        <v>5</v>
      </c>
      <c r="G1197" s="32">
        <f t="shared" ca="1" si="139"/>
        <v>20</v>
      </c>
      <c r="H1197" s="33" t="str">
        <f t="shared" ca="1" si="140"/>
        <v>Assume $20 per year per system, same as CAC DLC.</v>
      </c>
      <c r="I1197" s="38"/>
      <c r="J1197" s="39"/>
      <c r="K1197" s="20" t="str">
        <f t="shared" si="141"/>
        <v>General ServicePer Participant Annual Incentive</v>
      </c>
      <c r="L1197" s="20" t="str">
        <f t="shared" si="142"/>
        <v>Market PotentialID</v>
      </c>
    </row>
    <row r="1198" spans="1:12" x14ac:dyDescent="0.25">
      <c r="A1198" s="2" t="str">
        <f t="shared" si="138"/>
        <v>IDGeneral ServiceDLC Smart Thermostats - HeatingPer kW Annual Incentive</v>
      </c>
      <c r="B1198" t="s">
        <v>152</v>
      </c>
      <c r="C1198" t="s">
        <v>232</v>
      </c>
      <c r="D1198" t="s">
        <v>192</v>
      </c>
      <c r="E1198" t="s">
        <v>37</v>
      </c>
      <c r="F1198" t="s">
        <v>93</v>
      </c>
      <c r="G1198" s="32">
        <f t="shared" ca="1" si="139"/>
        <v>0</v>
      </c>
      <c r="H1198" s="33">
        <f t="shared" ca="1" si="140"/>
        <v>0</v>
      </c>
      <c r="I1198" s="38"/>
      <c r="J1198" s="39"/>
      <c r="K1198" s="20" t="str">
        <f t="shared" si="141"/>
        <v>General ServicePer kW Annual Incentive</v>
      </c>
      <c r="L1198" s="20" t="str">
        <f t="shared" si="142"/>
        <v>Market PotentialID</v>
      </c>
    </row>
    <row r="1199" spans="1:12" x14ac:dyDescent="0.25">
      <c r="A1199" s="2" t="str">
        <f t="shared" si="138"/>
        <v>IDGeneral ServiceDLC Smart Thermostats - HeatingProgram Development Cost</v>
      </c>
      <c r="B1199" t="s">
        <v>152</v>
      </c>
      <c r="C1199" t="s">
        <v>232</v>
      </c>
      <c r="D1199" t="s">
        <v>192</v>
      </c>
      <c r="E1199" t="s">
        <v>40</v>
      </c>
      <c r="F1199" t="s">
        <v>41</v>
      </c>
      <c r="G1199" s="32">
        <f t="shared" ca="1" si="139"/>
        <v>0</v>
      </c>
      <c r="H1199" s="33" t="str">
        <f t="shared" ca="1" si="140"/>
        <v>Program would piggy-back off of Thermostats-Cooling and share those costs</v>
      </c>
      <c r="I1199" s="38"/>
      <c r="J1199" s="39"/>
      <c r="K1199" s="20" t="str">
        <f t="shared" si="141"/>
        <v>General ServiceProgram Development Cost</v>
      </c>
      <c r="L1199" s="20" t="str">
        <f t="shared" si="142"/>
        <v>Market PotentialID</v>
      </c>
    </row>
    <row r="1200" spans="1:12" x14ac:dyDescent="0.25">
      <c r="A1200" s="2" t="str">
        <f t="shared" si="138"/>
        <v>IDGeneral ServiceDLC Smart Thermostats - HeatingProgram Life</v>
      </c>
      <c r="B1200" t="s">
        <v>152</v>
      </c>
      <c r="C1200" t="s">
        <v>232</v>
      </c>
      <c r="D1200" t="s">
        <v>192</v>
      </c>
      <c r="E1200" t="s">
        <v>42</v>
      </c>
      <c r="F1200" t="s">
        <v>43</v>
      </c>
      <c r="G1200" s="397">
        <f t="shared" ca="1" si="139"/>
        <v>10</v>
      </c>
      <c r="H1200" s="33">
        <f t="shared" ca="1" si="140"/>
        <v>0</v>
      </c>
      <c r="I1200" s="38"/>
      <c r="J1200" s="39"/>
      <c r="K1200" s="20" t="str">
        <f t="shared" si="141"/>
        <v>General ServiceProgram Life</v>
      </c>
      <c r="L1200" s="20" t="str">
        <f t="shared" si="142"/>
        <v>Market PotentialID</v>
      </c>
    </row>
    <row r="1201" spans="1:12" x14ac:dyDescent="0.25">
      <c r="A1201" s="2" t="str">
        <f t="shared" si="138"/>
        <v>IDGeneral ServiceDLC Smart Thermostats - HeatingProgram Start Year</v>
      </c>
      <c r="B1201" t="s">
        <v>152</v>
      </c>
      <c r="C1201" t="s">
        <v>232</v>
      </c>
      <c r="D1201" t="s">
        <v>192</v>
      </c>
      <c r="E1201" t="s">
        <v>44</v>
      </c>
      <c r="F1201" t="s">
        <v>45</v>
      </c>
      <c r="G1201" s="397">
        <f t="shared" ca="1" si="139"/>
        <v>2026</v>
      </c>
      <c r="H1201" s="33">
        <f t="shared" ca="1" si="140"/>
        <v>0</v>
      </c>
      <c r="I1201" s="38"/>
      <c r="J1201" s="39"/>
      <c r="K1201" s="20" t="str">
        <f t="shared" si="141"/>
        <v>General ServiceProgram Start Year</v>
      </c>
      <c r="L1201" s="20" t="str">
        <f t="shared" si="142"/>
        <v>Market PotentialID</v>
      </c>
    </row>
    <row r="1202" spans="1:12" x14ac:dyDescent="0.25">
      <c r="A1202" s="2" t="str">
        <f t="shared" si="138"/>
        <v>IDResidentialAncillary HeatingSummer DR Event Hours</v>
      </c>
      <c r="B1202" t="s">
        <v>152</v>
      </c>
      <c r="C1202" t="s">
        <v>13</v>
      </c>
      <c r="D1202" t="s">
        <v>362</v>
      </c>
      <c r="E1202" t="s">
        <v>24</v>
      </c>
      <c r="F1202" t="s">
        <v>25</v>
      </c>
      <c r="G1202" s="397">
        <f t="shared" ca="1" si="139"/>
        <v>0</v>
      </c>
      <c r="H1202" s="33">
        <f t="shared" ca="1" si="140"/>
        <v>0</v>
      </c>
      <c r="I1202" s="38"/>
      <c r="J1202" s="39"/>
      <c r="K1202" s="20" t="str">
        <f t="shared" si="141"/>
        <v>ResidentialSummer DR Event Hours</v>
      </c>
      <c r="L1202" s="20" t="str">
        <f t="shared" si="142"/>
        <v>Market PotentialID</v>
      </c>
    </row>
    <row r="1203" spans="1:12" x14ac:dyDescent="0.25">
      <c r="A1203" s="2" t="str">
        <f t="shared" si="138"/>
        <v>IDResidentialAncillary HeatingWinter DR Event Hours</v>
      </c>
      <c r="B1203" t="s">
        <v>152</v>
      </c>
      <c r="C1203" t="s">
        <v>13</v>
      </c>
      <c r="D1203" t="s">
        <v>362</v>
      </c>
      <c r="E1203" t="s">
        <v>26</v>
      </c>
      <c r="F1203" t="s">
        <v>25</v>
      </c>
      <c r="G1203" s="397">
        <f t="shared" ca="1" si="139"/>
        <v>36</v>
      </c>
      <c r="H1203" s="33" t="str">
        <f t="shared" ca="1" si="140"/>
        <v>2016 M&amp;V Report Event Hours</v>
      </c>
      <c r="I1203" s="38"/>
      <c r="J1203" s="39"/>
      <c r="K1203" s="20" t="str">
        <f t="shared" si="141"/>
        <v>ResidentialWinter DR Event Hours</v>
      </c>
      <c r="L1203" s="20" t="str">
        <f t="shared" si="142"/>
        <v>Market PotentialID</v>
      </c>
    </row>
    <row r="1204" spans="1:12" x14ac:dyDescent="0.25">
      <c r="A1204" s="2" t="str">
        <f t="shared" si="138"/>
        <v>IDResidentialAncillary HeatingAnnual O&amp;M Cost</v>
      </c>
      <c r="B1204" t="s">
        <v>152</v>
      </c>
      <c r="C1204" t="s">
        <v>13</v>
      </c>
      <c r="D1204" t="s">
        <v>362</v>
      </c>
      <c r="E1204" t="s">
        <v>27</v>
      </c>
      <c r="F1204" t="s">
        <v>5</v>
      </c>
      <c r="G1204" s="32">
        <f t="shared" ca="1" si="139"/>
        <v>0</v>
      </c>
      <c r="H1204" s="33" t="str">
        <f t="shared" ca="1" si="140"/>
        <v>Zero for Ancillary</v>
      </c>
      <c r="I1204" s="38"/>
      <c r="J1204" s="39"/>
      <c r="K1204" s="20" t="str">
        <f t="shared" si="141"/>
        <v>ResidentialAnnual O&amp;M Cost</v>
      </c>
      <c r="L1204" s="20" t="str">
        <f t="shared" si="142"/>
        <v>Market PotentialID</v>
      </c>
    </row>
    <row r="1205" spans="1:12" x14ac:dyDescent="0.25">
      <c r="A1205" s="2" t="str">
        <f t="shared" si="138"/>
        <v>IDResidentialAncillary HeatingAnnual O&amp;M Cost per MW</v>
      </c>
      <c r="B1205" t="s">
        <v>152</v>
      </c>
      <c r="C1205" t="s">
        <v>13</v>
      </c>
      <c r="D1205" t="s">
        <v>362</v>
      </c>
      <c r="E1205" t="s">
        <v>88</v>
      </c>
      <c r="F1205" t="s">
        <v>94</v>
      </c>
      <c r="G1205" s="32">
        <f t="shared" ca="1" si="139"/>
        <v>0</v>
      </c>
      <c r="H1205" s="33">
        <f t="shared" ca="1" si="140"/>
        <v>0</v>
      </c>
      <c r="I1205" s="38"/>
      <c r="J1205" s="39"/>
      <c r="K1205" s="20" t="str">
        <f t="shared" si="141"/>
        <v>ResidentialAnnual O&amp;M Cost per MW</v>
      </c>
      <c r="L1205" s="20" t="str">
        <f t="shared" si="142"/>
        <v>Market PotentialID</v>
      </c>
    </row>
    <row r="1206" spans="1:12" x14ac:dyDescent="0.25">
      <c r="A1206" s="2" t="str">
        <f t="shared" si="138"/>
        <v>IDResidentialAncillary HeatingAnnual Program Administration Cost</v>
      </c>
      <c r="B1206" t="s">
        <v>152</v>
      </c>
      <c r="C1206" t="s">
        <v>13</v>
      </c>
      <c r="D1206" t="s">
        <v>362</v>
      </c>
      <c r="E1206" t="s">
        <v>4</v>
      </c>
      <c r="F1206" t="s">
        <v>28</v>
      </c>
      <c r="G1206" s="32">
        <f t="shared" ca="1" si="139"/>
        <v>0</v>
      </c>
      <c r="H1206" s="33" t="str">
        <f t="shared" ca="1" si="140"/>
        <v>Program would piggy-back off of Ancillary-Cooling and share those costs</v>
      </c>
      <c r="I1206" s="38"/>
      <c r="J1206" s="39"/>
      <c r="K1206" s="20" t="str">
        <f t="shared" si="141"/>
        <v>ResidentialAnnual Program Administration Cost</v>
      </c>
      <c r="L1206" s="20" t="str">
        <f t="shared" si="142"/>
        <v>Market PotentialID</v>
      </c>
    </row>
    <row r="1207" spans="1:12" x14ac:dyDescent="0.25">
      <c r="A1207" s="2" t="str">
        <f t="shared" si="138"/>
        <v>IDResidentialAncillary HeatingCost of Equip + Install</v>
      </c>
      <c r="B1207" t="s">
        <v>152</v>
      </c>
      <c r="C1207" t="s">
        <v>13</v>
      </c>
      <c r="D1207" t="s">
        <v>362</v>
      </c>
      <c r="E1207" t="s">
        <v>29</v>
      </c>
      <c r="F1207" t="s">
        <v>30</v>
      </c>
      <c r="G1207" s="32">
        <f t="shared" ca="1" si="139"/>
        <v>0</v>
      </c>
      <c r="H1207" s="33" t="str">
        <f t="shared" ca="1" si="140"/>
        <v>Bring your own thermostat program</v>
      </c>
      <c r="I1207" s="38"/>
      <c r="J1207" s="39"/>
      <c r="K1207" s="20" t="str">
        <f t="shared" si="141"/>
        <v>ResidentialCost of Equip + Install</v>
      </c>
      <c r="L1207" s="20" t="str">
        <f t="shared" si="142"/>
        <v>Market PotentialID</v>
      </c>
    </row>
    <row r="1208" spans="1:12" x14ac:dyDescent="0.25">
      <c r="A1208" s="2" t="str">
        <f t="shared" si="138"/>
        <v>IDResidentialAncillary HeatingCost of Equip + Install (per kW basis)</v>
      </c>
      <c r="B1208" t="s">
        <v>152</v>
      </c>
      <c r="C1208" t="s">
        <v>13</v>
      </c>
      <c r="D1208" t="s">
        <v>362</v>
      </c>
      <c r="E1208" t="s">
        <v>90</v>
      </c>
      <c r="F1208" t="s">
        <v>92</v>
      </c>
      <c r="G1208" s="32">
        <f t="shared" ca="1" si="139"/>
        <v>0</v>
      </c>
      <c r="H1208" s="33">
        <f t="shared" ca="1" si="140"/>
        <v>0</v>
      </c>
      <c r="I1208" s="38"/>
      <c r="J1208" s="39"/>
      <c r="K1208" s="20" t="str">
        <f t="shared" si="141"/>
        <v>ResidentialCost of Equip + Install (per kW basis)</v>
      </c>
      <c r="L1208" s="20" t="str">
        <f t="shared" si="142"/>
        <v>Market PotentialID</v>
      </c>
    </row>
    <row r="1209" spans="1:12" x14ac:dyDescent="0.25">
      <c r="A1209" s="2" t="str">
        <f t="shared" si="138"/>
        <v>IDResidentialAncillary HeatingDe-rate</v>
      </c>
      <c r="B1209" t="s">
        <v>152</v>
      </c>
      <c r="C1209" t="s">
        <v>13</v>
      </c>
      <c r="D1209" t="s">
        <v>362</v>
      </c>
      <c r="E1209" t="s">
        <v>31</v>
      </c>
      <c r="F1209" t="s">
        <v>32</v>
      </c>
      <c r="G1209" s="25">
        <f t="shared" ca="1" si="139"/>
        <v>1</v>
      </c>
      <c r="H1209" s="33">
        <f t="shared" ca="1" si="140"/>
        <v>0</v>
      </c>
      <c r="I1209" s="38"/>
      <c r="J1209" s="39"/>
      <c r="K1209" s="20" t="str">
        <f t="shared" si="141"/>
        <v>ResidentialDe-rate</v>
      </c>
      <c r="L1209" s="20" t="str">
        <f t="shared" si="142"/>
        <v>Market PotentialID</v>
      </c>
    </row>
    <row r="1210" spans="1:12" x14ac:dyDescent="0.25">
      <c r="A1210" s="2" t="str">
        <f t="shared" si="138"/>
        <v>IDResidentialAncillary HeatingNet to Gross Ratio (free ridership)</v>
      </c>
      <c r="B1210" t="s">
        <v>152</v>
      </c>
      <c r="C1210" t="s">
        <v>13</v>
      </c>
      <c r="D1210" t="s">
        <v>362</v>
      </c>
      <c r="E1210" t="s">
        <v>33</v>
      </c>
      <c r="F1210" t="s">
        <v>34</v>
      </c>
      <c r="G1210" s="25">
        <f t="shared" ca="1" si="139"/>
        <v>1</v>
      </c>
      <c r="H1210" s="33">
        <f t="shared" ca="1" si="140"/>
        <v>0</v>
      </c>
      <c r="I1210" s="38"/>
      <c r="J1210" s="39"/>
      <c r="K1210" s="20" t="str">
        <f t="shared" si="141"/>
        <v>ResidentialNet to Gross Ratio (free ridership)</v>
      </c>
      <c r="L1210" s="20" t="str">
        <f t="shared" si="142"/>
        <v>Market PotentialID</v>
      </c>
    </row>
    <row r="1211" spans="1:12" x14ac:dyDescent="0.25">
      <c r="A1211" s="2" t="str">
        <f t="shared" si="138"/>
        <v>IDResidentialAncillary HeatingPer Customer Annual Marketing/Recruitment Cost</v>
      </c>
      <c r="B1211" t="s">
        <v>152</v>
      </c>
      <c r="C1211" t="s">
        <v>13</v>
      </c>
      <c r="D1211" t="s">
        <v>362</v>
      </c>
      <c r="E1211" t="s">
        <v>35</v>
      </c>
      <c r="F1211" t="s">
        <v>36</v>
      </c>
      <c r="G1211" s="32">
        <f t="shared" ca="1" si="139"/>
        <v>60</v>
      </c>
      <c r="H1211" s="33" t="str">
        <f t="shared" ca="1" si="140"/>
        <v>Utah $50, All others $60 (20% higher)</v>
      </c>
      <c r="I1211" s="38"/>
      <c r="J1211" s="39"/>
      <c r="K1211" s="20" t="str">
        <f t="shared" si="141"/>
        <v>ResidentialPer Customer Annual Marketing/Recruitment Cost</v>
      </c>
      <c r="L1211" s="20" t="str">
        <f t="shared" si="142"/>
        <v>Market PotentialID</v>
      </c>
    </row>
    <row r="1212" spans="1:12" x14ac:dyDescent="0.25">
      <c r="A1212" s="2" t="str">
        <f t="shared" si="138"/>
        <v>IDResidentialAncillary HeatingPer Participant Annual Incentive</v>
      </c>
      <c r="B1212" t="s">
        <v>152</v>
      </c>
      <c r="C1212" t="s">
        <v>13</v>
      </c>
      <c r="D1212" t="s">
        <v>362</v>
      </c>
      <c r="E1212" t="s">
        <v>39</v>
      </c>
      <c r="F1212" t="s">
        <v>5</v>
      </c>
      <c r="G1212" s="32">
        <f t="shared" ca="1" si="139"/>
        <v>20</v>
      </c>
      <c r="H1212" s="33" t="str">
        <f t="shared" ca="1" si="140"/>
        <v>Assume $20 per year per system, same as CAC DLC.</v>
      </c>
      <c r="I1212" s="38"/>
      <c r="J1212" s="39"/>
      <c r="K1212" s="20" t="str">
        <f t="shared" si="141"/>
        <v>ResidentialPer Participant Annual Incentive</v>
      </c>
      <c r="L1212" s="20" t="str">
        <f t="shared" si="142"/>
        <v>Market PotentialID</v>
      </c>
    </row>
    <row r="1213" spans="1:12" x14ac:dyDescent="0.25">
      <c r="A1213" s="2" t="str">
        <f t="shared" si="138"/>
        <v>IDResidentialAncillary HeatingPer kW Annual Incentive</v>
      </c>
      <c r="B1213" t="s">
        <v>152</v>
      </c>
      <c r="C1213" t="s">
        <v>13</v>
      </c>
      <c r="D1213" t="s">
        <v>362</v>
      </c>
      <c r="E1213" t="s">
        <v>37</v>
      </c>
      <c r="F1213" t="s">
        <v>93</v>
      </c>
      <c r="G1213" s="32">
        <f t="shared" ca="1" si="139"/>
        <v>0</v>
      </c>
      <c r="H1213" s="33">
        <f t="shared" ca="1" si="140"/>
        <v>0</v>
      </c>
      <c r="I1213" s="38"/>
      <c r="J1213" s="39"/>
      <c r="K1213" s="20" t="str">
        <f t="shared" si="141"/>
        <v>ResidentialPer kW Annual Incentive</v>
      </c>
      <c r="L1213" s="20" t="str">
        <f t="shared" si="142"/>
        <v>Market PotentialID</v>
      </c>
    </row>
    <row r="1214" spans="1:12" x14ac:dyDescent="0.25">
      <c r="A1214" s="2" t="str">
        <f t="shared" si="138"/>
        <v>IDResidentialAncillary HeatingProgram Development Cost</v>
      </c>
      <c r="B1214" t="s">
        <v>152</v>
      </c>
      <c r="C1214" t="s">
        <v>13</v>
      </c>
      <c r="D1214" t="s">
        <v>362</v>
      </c>
      <c r="E1214" t="s">
        <v>40</v>
      </c>
      <c r="F1214" t="s">
        <v>41</v>
      </c>
      <c r="G1214" s="32">
        <f t="shared" ca="1" si="139"/>
        <v>0</v>
      </c>
      <c r="H1214" s="33" t="str">
        <f t="shared" ca="1" si="140"/>
        <v>Program would piggy-back off of Ancillary-Cooling and share those costs</v>
      </c>
      <c r="I1214" s="38"/>
      <c r="J1214" s="39"/>
      <c r="K1214" s="20" t="str">
        <f t="shared" si="141"/>
        <v>ResidentialProgram Development Cost</v>
      </c>
      <c r="L1214" s="20" t="str">
        <f t="shared" si="142"/>
        <v>Market PotentialID</v>
      </c>
    </row>
    <row r="1215" spans="1:12" x14ac:dyDescent="0.25">
      <c r="A1215" s="2" t="str">
        <f t="shared" si="138"/>
        <v>IDResidentialAncillary HeatingProgram Life</v>
      </c>
      <c r="B1215" t="s">
        <v>152</v>
      </c>
      <c r="C1215" t="s">
        <v>13</v>
      </c>
      <c r="D1215" t="s">
        <v>362</v>
      </c>
      <c r="E1215" t="s">
        <v>42</v>
      </c>
      <c r="F1215" t="s">
        <v>43</v>
      </c>
      <c r="G1215" s="397">
        <f t="shared" ca="1" si="139"/>
        <v>10</v>
      </c>
      <c r="H1215" s="33">
        <f t="shared" ca="1" si="140"/>
        <v>0</v>
      </c>
      <c r="I1215" s="38"/>
      <c r="J1215" s="39"/>
      <c r="K1215" s="20" t="str">
        <f t="shared" si="141"/>
        <v>ResidentialProgram Life</v>
      </c>
      <c r="L1215" s="20" t="str">
        <f t="shared" si="142"/>
        <v>Market PotentialID</v>
      </c>
    </row>
    <row r="1216" spans="1:12" x14ac:dyDescent="0.25">
      <c r="A1216" s="2" t="str">
        <f t="shared" si="138"/>
        <v>IDResidentialAncillary HeatingProgram Start Year</v>
      </c>
      <c r="B1216" t="s">
        <v>152</v>
      </c>
      <c r="C1216" t="s">
        <v>13</v>
      </c>
      <c r="D1216" t="s">
        <v>362</v>
      </c>
      <c r="E1216" t="s">
        <v>44</v>
      </c>
      <c r="F1216" t="s">
        <v>45</v>
      </c>
      <c r="G1216" s="397">
        <f t="shared" ca="1" si="139"/>
        <v>2026</v>
      </c>
      <c r="H1216" s="33">
        <f t="shared" ca="1" si="140"/>
        <v>0</v>
      </c>
      <c r="I1216" s="38"/>
      <c r="J1216" s="39"/>
      <c r="K1216" s="20" t="str">
        <f t="shared" si="141"/>
        <v>ResidentialProgram Start Year</v>
      </c>
      <c r="L1216" s="20" t="str">
        <f t="shared" si="142"/>
        <v>Market PotentialID</v>
      </c>
    </row>
    <row r="1217" spans="1:12" x14ac:dyDescent="0.25">
      <c r="A1217" s="2" t="str">
        <f t="shared" si="138"/>
        <v>IDGeneral ServiceAncillary HeatingSummer DR Event Hours</v>
      </c>
      <c r="B1217" t="s">
        <v>152</v>
      </c>
      <c r="C1217" t="s">
        <v>232</v>
      </c>
      <c r="D1217" t="s">
        <v>362</v>
      </c>
      <c r="E1217" t="s">
        <v>24</v>
      </c>
      <c r="F1217" t="s">
        <v>25</v>
      </c>
      <c r="G1217" s="397">
        <f t="shared" ca="1" si="139"/>
        <v>0</v>
      </c>
      <c r="H1217" s="33">
        <f t="shared" ca="1" si="140"/>
        <v>0</v>
      </c>
      <c r="I1217" s="38"/>
      <c r="J1217" s="39"/>
      <c r="K1217" s="20" t="str">
        <f t="shared" si="141"/>
        <v>General ServiceSummer DR Event Hours</v>
      </c>
      <c r="L1217" s="20" t="str">
        <f t="shared" si="142"/>
        <v>Market PotentialID</v>
      </c>
    </row>
    <row r="1218" spans="1:12" x14ac:dyDescent="0.25">
      <c r="A1218" s="2" t="str">
        <f t="shared" si="138"/>
        <v>IDGeneral ServiceAncillary HeatingWinter DR Event Hours</v>
      </c>
      <c r="B1218" t="s">
        <v>152</v>
      </c>
      <c r="C1218" t="s">
        <v>232</v>
      </c>
      <c r="D1218" t="s">
        <v>362</v>
      </c>
      <c r="E1218" t="s">
        <v>26</v>
      </c>
      <c r="F1218" t="s">
        <v>25</v>
      </c>
      <c r="G1218" s="397">
        <f t="shared" ca="1" si="139"/>
        <v>36</v>
      </c>
      <c r="H1218" s="33" t="str">
        <f t="shared" ca="1" si="140"/>
        <v>2016 M&amp;V Report Event Hours</v>
      </c>
      <c r="I1218" s="38"/>
      <c r="J1218" s="39"/>
      <c r="K1218" s="20" t="str">
        <f t="shared" si="141"/>
        <v>General ServiceWinter DR Event Hours</v>
      </c>
      <c r="L1218" s="20" t="str">
        <f t="shared" si="142"/>
        <v>Market PotentialID</v>
      </c>
    </row>
    <row r="1219" spans="1:12" x14ac:dyDescent="0.25">
      <c r="A1219" s="2" t="str">
        <f t="shared" ref="A1219:A1282" si="143">B1219&amp;C1219&amp;D1219&amp;E1219</f>
        <v>IDGeneral ServiceAncillary HeatingAnnual O&amp;M Cost</v>
      </c>
      <c r="B1219" t="s">
        <v>152</v>
      </c>
      <c r="C1219" t="s">
        <v>232</v>
      </c>
      <c r="D1219" t="s">
        <v>362</v>
      </c>
      <c r="E1219" t="s">
        <v>27</v>
      </c>
      <c r="F1219" t="s">
        <v>5</v>
      </c>
      <c r="G1219" s="32">
        <f t="shared" ca="1" si="139"/>
        <v>0</v>
      </c>
      <c r="H1219" s="33" t="str">
        <f t="shared" ca="1" si="140"/>
        <v>Zero for Ancillary</v>
      </c>
      <c r="I1219" s="38"/>
      <c r="J1219" s="39"/>
      <c r="K1219" s="20" t="str">
        <f t="shared" si="141"/>
        <v>General ServiceAnnual O&amp;M Cost</v>
      </c>
      <c r="L1219" s="20" t="str">
        <f t="shared" si="142"/>
        <v>Market PotentialID</v>
      </c>
    </row>
    <row r="1220" spans="1:12" x14ac:dyDescent="0.25">
      <c r="A1220" s="2" t="str">
        <f t="shared" si="143"/>
        <v>IDGeneral ServiceAncillary HeatingAnnual O&amp;M Cost per MW</v>
      </c>
      <c r="B1220" t="s">
        <v>152</v>
      </c>
      <c r="C1220" t="s">
        <v>232</v>
      </c>
      <c r="D1220" t="s">
        <v>362</v>
      </c>
      <c r="E1220" t="s">
        <v>88</v>
      </c>
      <c r="F1220" t="s">
        <v>94</v>
      </c>
      <c r="G1220" s="32">
        <f t="shared" ca="1" si="139"/>
        <v>0</v>
      </c>
      <c r="H1220" s="33">
        <f t="shared" ca="1" si="140"/>
        <v>0</v>
      </c>
      <c r="I1220" s="38"/>
      <c r="J1220" s="39"/>
      <c r="K1220" s="20" t="str">
        <f t="shared" si="141"/>
        <v>General ServiceAnnual O&amp;M Cost per MW</v>
      </c>
      <c r="L1220" s="20" t="str">
        <f t="shared" si="142"/>
        <v>Market PotentialID</v>
      </c>
    </row>
    <row r="1221" spans="1:12" x14ac:dyDescent="0.25">
      <c r="A1221" s="2" t="str">
        <f t="shared" si="143"/>
        <v>IDGeneral ServiceAncillary HeatingAnnual Program Administration Cost</v>
      </c>
      <c r="B1221" t="s">
        <v>152</v>
      </c>
      <c r="C1221" t="s">
        <v>232</v>
      </c>
      <c r="D1221" t="s">
        <v>362</v>
      </c>
      <c r="E1221" t="s">
        <v>4</v>
      </c>
      <c r="F1221" t="s">
        <v>28</v>
      </c>
      <c r="G1221" s="32">
        <f t="shared" ca="1" si="139"/>
        <v>0</v>
      </c>
      <c r="H1221" s="33" t="str">
        <f t="shared" ca="1" si="140"/>
        <v>Program would piggy-back off of Ancillary-Cooling and share those costs</v>
      </c>
      <c r="I1221" s="38"/>
      <c r="J1221" s="39"/>
      <c r="K1221" s="20" t="str">
        <f t="shared" si="141"/>
        <v>General ServiceAnnual Program Administration Cost</v>
      </c>
      <c r="L1221" s="20" t="str">
        <f t="shared" si="142"/>
        <v>Market PotentialID</v>
      </c>
    </row>
    <row r="1222" spans="1:12" x14ac:dyDescent="0.25">
      <c r="A1222" s="2" t="str">
        <f t="shared" si="143"/>
        <v>IDGeneral ServiceAncillary HeatingCost of Equip + Install</v>
      </c>
      <c r="B1222" t="s">
        <v>152</v>
      </c>
      <c r="C1222" t="s">
        <v>232</v>
      </c>
      <c r="D1222" t="s">
        <v>362</v>
      </c>
      <c r="E1222" t="s">
        <v>29</v>
      </c>
      <c r="F1222" t="s">
        <v>30</v>
      </c>
      <c r="G1222" s="32">
        <f t="shared" ca="1" si="139"/>
        <v>0</v>
      </c>
      <c r="H1222" s="33" t="str">
        <f t="shared" ca="1" si="140"/>
        <v>Bring your own thermostat program</v>
      </c>
      <c r="I1222" s="38"/>
      <c r="J1222" s="39"/>
      <c r="K1222" s="20" t="str">
        <f t="shared" si="141"/>
        <v>General ServiceCost of Equip + Install</v>
      </c>
      <c r="L1222" s="20" t="str">
        <f t="shared" si="142"/>
        <v>Market PotentialID</v>
      </c>
    </row>
    <row r="1223" spans="1:12" x14ac:dyDescent="0.25">
      <c r="A1223" s="2" t="str">
        <f t="shared" si="143"/>
        <v>IDGeneral ServiceAncillary HeatingCost of Equip + Install (per kW basis)</v>
      </c>
      <c r="B1223" t="s">
        <v>152</v>
      </c>
      <c r="C1223" t="s">
        <v>232</v>
      </c>
      <c r="D1223" t="s">
        <v>362</v>
      </c>
      <c r="E1223" t="s">
        <v>90</v>
      </c>
      <c r="F1223" t="s">
        <v>92</v>
      </c>
      <c r="G1223" s="32">
        <f t="shared" ca="1" si="139"/>
        <v>0</v>
      </c>
      <c r="H1223" s="33">
        <f t="shared" ca="1" si="140"/>
        <v>0</v>
      </c>
      <c r="I1223" s="38"/>
      <c r="J1223" s="39"/>
      <c r="K1223" s="20" t="str">
        <f t="shared" si="141"/>
        <v>General ServiceCost of Equip + Install (per kW basis)</v>
      </c>
      <c r="L1223" s="20" t="str">
        <f t="shared" si="142"/>
        <v>Market PotentialID</v>
      </c>
    </row>
    <row r="1224" spans="1:12" x14ac:dyDescent="0.25">
      <c r="A1224" s="2" t="str">
        <f t="shared" si="143"/>
        <v>IDGeneral ServiceAncillary HeatingDe-rate</v>
      </c>
      <c r="B1224" t="s">
        <v>152</v>
      </c>
      <c r="C1224" t="s">
        <v>232</v>
      </c>
      <c r="D1224" t="s">
        <v>362</v>
      </c>
      <c r="E1224" t="s">
        <v>31</v>
      </c>
      <c r="F1224" t="s">
        <v>32</v>
      </c>
      <c r="G1224" s="25">
        <f t="shared" ca="1" si="139"/>
        <v>1</v>
      </c>
      <c r="H1224" s="33">
        <f t="shared" ca="1" si="140"/>
        <v>0</v>
      </c>
      <c r="I1224" s="38"/>
      <c r="J1224" s="39"/>
      <c r="K1224" s="20" t="str">
        <f t="shared" si="141"/>
        <v>General ServiceDe-rate</v>
      </c>
      <c r="L1224" s="20" t="str">
        <f t="shared" si="142"/>
        <v>Market PotentialID</v>
      </c>
    </row>
    <row r="1225" spans="1:12" x14ac:dyDescent="0.25">
      <c r="A1225" s="2" t="str">
        <f t="shared" si="143"/>
        <v>IDGeneral ServiceAncillary HeatingNet to Gross Ratio (free ridership)</v>
      </c>
      <c r="B1225" t="s">
        <v>152</v>
      </c>
      <c r="C1225" t="s">
        <v>232</v>
      </c>
      <c r="D1225" t="s">
        <v>362</v>
      </c>
      <c r="E1225" t="s">
        <v>33</v>
      </c>
      <c r="F1225" t="s">
        <v>34</v>
      </c>
      <c r="G1225" s="25">
        <f t="shared" ca="1" si="139"/>
        <v>1</v>
      </c>
      <c r="H1225" s="33">
        <f t="shared" ca="1" si="140"/>
        <v>0</v>
      </c>
      <c r="I1225" s="38"/>
      <c r="J1225" s="39"/>
      <c r="K1225" s="20" t="str">
        <f t="shared" si="141"/>
        <v>General ServiceNet to Gross Ratio (free ridership)</v>
      </c>
      <c r="L1225" s="20" t="str">
        <f t="shared" si="142"/>
        <v>Market PotentialID</v>
      </c>
    </row>
    <row r="1226" spans="1:12" x14ac:dyDescent="0.25">
      <c r="A1226" s="2" t="str">
        <f t="shared" si="143"/>
        <v>IDGeneral ServiceAncillary HeatingPer Customer Annual Marketing/Recruitment Cost</v>
      </c>
      <c r="B1226" t="s">
        <v>152</v>
      </c>
      <c r="C1226" t="s">
        <v>232</v>
      </c>
      <c r="D1226" t="s">
        <v>362</v>
      </c>
      <c r="E1226" t="s">
        <v>35</v>
      </c>
      <c r="F1226" t="s">
        <v>36</v>
      </c>
      <c r="G1226" s="32">
        <f t="shared" ca="1" si="139"/>
        <v>75</v>
      </c>
      <c r="H1226" s="33" t="str">
        <f t="shared" ca="1" si="140"/>
        <v>Utah $50, All others $60 (25% higher)</v>
      </c>
      <c r="I1226" s="38"/>
      <c r="J1226" s="39"/>
      <c r="K1226" s="20" t="str">
        <f t="shared" si="141"/>
        <v>General ServicePer Customer Annual Marketing/Recruitment Cost</v>
      </c>
      <c r="L1226" s="20" t="str">
        <f t="shared" si="142"/>
        <v>Market PotentialID</v>
      </c>
    </row>
    <row r="1227" spans="1:12" x14ac:dyDescent="0.25">
      <c r="A1227" s="2" t="str">
        <f t="shared" si="143"/>
        <v>IDGeneral ServiceAncillary HeatingPer Participant Annual Incentive</v>
      </c>
      <c r="B1227" t="s">
        <v>152</v>
      </c>
      <c r="C1227" t="s">
        <v>232</v>
      </c>
      <c r="D1227" t="s">
        <v>362</v>
      </c>
      <c r="E1227" t="s">
        <v>39</v>
      </c>
      <c r="F1227" t="s">
        <v>5</v>
      </c>
      <c r="G1227" s="32">
        <f t="shared" ca="1" si="139"/>
        <v>20</v>
      </c>
      <c r="H1227" s="33" t="str">
        <f t="shared" ca="1" si="140"/>
        <v>Assume $20 per year per system, same as CAC DLC.</v>
      </c>
      <c r="I1227" s="38"/>
      <c r="J1227" s="39"/>
      <c r="K1227" s="20" t="str">
        <f t="shared" si="141"/>
        <v>General ServicePer Participant Annual Incentive</v>
      </c>
      <c r="L1227" s="20" t="str">
        <f t="shared" si="142"/>
        <v>Market PotentialID</v>
      </c>
    </row>
    <row r="1228" spans="1:12" x14ac:dyDescent="0.25">
      <c r="A1228" s="2" t="str">
        <f t="shared" si="143"/>
        <v>IDGeneral ServiceAncillary HeatingPer kW Annual Incentive</v>
      </c>
      <c r="B1228" t="s">
        <v>152</v>
      </c>
      <c r="C1228" t="s">
        <v>232</v>
      </c>
      <c r="D1228" t="s">
        <v>362</v>
      </c>
      <c r="E1228" t="s">
        <v>37</v>
      </c>
      <c r="F1228" t="s">
        <v>93</v>
      </c>
      <c r="G1228" s="32">
        <f t="shared" ca="1" si="139"/>
        <v>0</v>
      </c>
      <c r="H1228" s="33">
        <f t="shared" ca="1" si="140"/>
        <v>0</v>
      </c>
      <c r="I1228" s="38"/>
      <c r="J1228" s="39"/>
      <c r="K1228" s="20" t="str">
        <f t="shared" si="141"/>
        <v>General ServicePer kW Annual Incentive</v>
      </c>
      <c r="L1228" s="20" t="str">
        <f t="shared" si="142"/>
        <v>Market PotentialID</v>
      </c>
    </row>
    <row r="1229" spans="1:12" x14ac:dyDescent="0.25">
      <c r="A1229" s="2" t="str">
        <f t="shared" si="143"/>
        <v>IDGeneral ServiceAncillary HeatingProgram Development Cost</v>
      </c>
      <c r="B1229" t="s">
        <v>152</v>
      </c>
      <c r="C1229" t="s">
        <v>232</v>
      </c>
      <c r="D1229" t="s">
        <v>362</v>
      </c>
      <c r="E1229" t="s">
        <v>40</v>
      </c>
      <c r="F1229" t="s">
        <v>41</v>
      </c>
      <c r="G1229" s="32">
        <f t="shared" ca="1" si="139"/>
        <v>0</v>
      </c>
      <c r="H1229" s="33" t="str">
        <f t="shared" ca="1" si="140"/>
        <v>Program would piggy-back off of Ancillary-Cooling and share those costs</v>
      </c>
      <c r="I1229" s="38"/>
      <c r="J1229" s="39"/>
      <c r="K1229" s="20" t="str">
        <f t="shared" si="141"/>
        <v>General ServiceProgram Development Cost</v>
      </c>
      <c r="L1229" s="20" t="str">
        <f t="shared" si="142"/>
        <v>Market PotentialID</v>
      </c>
    </row>
    <row r="1230" spans="1:12" x14ac:dyDescent="0.25">
      <c r="A1230" s="2" t="str">
        <f t="shared" si="143"/>
        <v>IDGeneral ServiceAncillary HeatingProgram Life</v>
      </c>
      <c r="B1230" t="s">
        <v>152</v>
      </c>
      <c r="C1230" t="s">
        <v>232</v>
      </c>
      <c r="D1230" t="s">
        <v>362</v>
      </c>
      <c r="E1230" t="s">
        <v>42</v>
      </c>
      <c r="F1230" t="s">
        <v>43</v>
      </c>
      <c r="G1230" s="397">
        <f t="shared" ca="1" si="139"/>
        <v>10</v>
      </c>
      <c r="H1230" s="33">
        <f t="shared" ca="1" si="140"/>
        <v>0</v>
      </c>
      <c r="I1230" s="38"/>
      <c r="J1230" s="39"/>
      <c r="K1230" s="20" t="str">
        <f t="shared" si="141"/>
        <v>General ServiceProgram Life</v>
      </c>
      <c r="L1230" s="20" t="str">
        <f t="shared" si="142"/>
        <v>Market PotentialID</v>
      </c>
    </row>
    <row r="1231" spans="1:12" x14ac:dyDescent="0.25">
      <c r="A1231" s="2" t="str">
        <f t="shared" si="143"/>
        <v>IDGeneral ServiceAncillary HeatingProgram Start Year</v>
      </c>
      <c r="B1231" t="s">
        <v>152</v>
      </c>
      <c r="C1231" t="s">
        <v>232</v>
      </c>
      <c r="D1231" t="s">
        <v>362</v>
      </c>
      <c r="E1231" t="s">
        <v>44</v>
      </c>
      <c r="F1231" t="s">
        <v>45</v>
      </c>
      <c r="G1231" s="397">
        <f t="shared" ca="1" si="139"/>
        <v>2026</v>
      </c>
      <c r="H1231" s="33">
        <f t="shared" ca="1" si="140"/>
        <v>0</v>
      </c>
      <c r="I1231" s="38"/>
      <c r="J1231" s="39"/>
      <c r="K1231" s="20" t="str">
        <f t="shared" si="141"/>
        <v>General ServiceProgram Start Year</v>
      </c>
      <c r="L1231" s="20" t="str">
        <f t="shared" si="142"/>
        <v>Market PotentialID</v>
      </c>
    </row>
    <row r="1232" spans="1:12" x14ac:dyDescent="0.25">
      <c r="A1232" s="2" t="str">
        <f t="shared" si="143"/>
        <v>IDResidentialDLC Water HeatingSummer DR Event Hours</v>
      </c>
      <c r="B1232" t="s">
        <v>152</v>
      </c>
      <c r="C1232" t="s">
        <v>13</v>
      </c>
      <c r="D1232" t="s">
        <v>17</v>
      </c>
      <c r="E1232" t="s">
        <v>24</v>
      </c>
      <c r="F1232" t="s">
        <v>25</v>
      </c>
      <c r="G1232" s="397">
        <f t="shared" ca="1" si="139"/>
        <v>0</v>
      </c>
      <c r="H1232" s="33" t="str">
        <f t="shared" ca="1" si="140"/>
        <v xml:space="preserve">Current PC Cool Keeper CAC DLC program allows for max 100 hours of curtailment.  </v>
      </c>
      <c r="I1232" s="38"/>
      <c r="J1232" s="39"/>
      <c r="K1232" s="20" t="str">
        <f t="shared" si="141"/>
        <v>ResidentialSummer DR Event Hours</v>
      </c>
      <c r="L1232" s="20" t="str">
        <f t="shared" si="142"/>
        <v>Market PotentialID</v>
      </c>
    </row>
    <row r="1233" spans="1:12" x14ac:dyDescent="0.25">
      <c r="A1233" s="2" t="str">
        <f t="shared" si="143"/>
        <v>IDResidentialDLC Water HeatingWinter DR Event Hours</v>
      </c>
      <c r="B1233" t="s">
        <v>152</v>
      </c>
      <c r="C1233" t="s">
        <v>13</v>
      </c>
      <c r="D1233" t="s">
        <v>17</v>
      </c>
      <c r="E1233" t="s">
        <v>26</v>
      </c>
      <c r="F1233" t="s">
        <v>25</v>
      </c>
      <c r="G1233" s="397">
        <f t="shared" ca="1" si="139"/>
        <v>50</v>
      </c>
      <c r="H1233" s="33" t="str">
        <f t="shared" ca="1" si="140"/>
        <v>Split 50 hrs summer, and 50 hrs winter</v>
      </c>
      <c r="I1233" s="38"/>
      <c r="J1233" s="39"/>
      <c r="K1233" s="20" t="str">
        <f t="shared" si="141"/>
        <v>ResidentialWinter DR Event Hours</v>
      </c>
      <c r="L1233" s="20" t="str">
        <f t="shared" si="142"/>
        <v>Market PotentialID</v>
      </c>
    </row>
    <row r="1234" spans="1:12" x14ac:dyDescent="0.25">
      <c r="A1234" s="2" t="str">
        <f t="shared" si="143"/>
        <v>IDResidentialDLC Water HeatingAnnual O&amp;M Cost</v>
      </c>
      <c r="B1234" t="s">
        <v>152</v>
      </c>
      <c r="C1234" t="s">
        <v>13</v>
      </c>
      <c r="D1234" t="s">
        <v>17</v>
      </c>
      <c r="E1234" t="s">
        <v>27</v>
      </c>
      <c r="F1234" t="s">
        <v>5</v>
      </c>
      <c r="G1234" s="32">
        <f t="shared" ca="1" si="139"/>
        <v>23</v>
      </c>
      <c r="H1234" s="33" t="str">
        <f t="shared" ca="1" si="140"/>
        <v>Assume 5% of equipment + install costs.</v>
      </c>
      <c r="I1234" s="38"/>
      <c r="J1234" s="39"/>
      <c r="K1234" s="20" t="str">
        <f t="shared" si="141"/>
        <v>ResidentialAnnual O&amp;M Cost</v>
      </c>
      <c r="L1234" s="20" t="str">
        <f t="shared" si="142"/>
        <v>Market PotentialID</v>
      </c>
    </row>
    <row r="1235" spans="1:12" x14ac:dyDescent="0.25">
      <c r="A1235" s="2" t="str">
        <f t="shared" si="143"/>
        <v>IDResidentialDLC Water HeatingAnnual O&amp;M Cost per MW</v>
      </c>
      <c r="B1235" t="s">
        <v>152</v>
      </c>
      <c r="C1235" t="s">
        <v>13</v>
      </c>
      <c r="D1235" t="s">
        <v>17</v>
      </c>
      <c r="E1235" t="s">
        <v>88</v>
      </c>
      <c r="F1235" t="s">
        <v>94</v>
      </c>
      <c r="G1235" s="32">
        <f t="shared" ca="1" si="139"/>
        <v>0</v>
      </c>
      <c r="H1235" s="33">
        <f t="shared" ca="1" si="140"/>
        <v>0</v>
      </c>
      <c r="I1235" s="38"/>
      <c r="J1235" s="39"/>
      <c r="K1235" s="20" t="str">
        <f t="shared" si="141"/>
        <v>ResidentialAnnual O&amp;M Cost per MW</v>
      </c>
      <c r="L1235" s="20" t="str">
        <f t="shared" si="142"/>
        <v>Market PotentialID</v>
      </c>
    </row>
    <row r="1236" spans="1:12" x14ac:dyDescent="0.25">
      <c r="A1236" s="2" t="str">
        <f t="shared" si="143"/>
        <v>IDResidentialDLC Water HeatingAnnual Program Administration Cost</v>
      </c>
      <c r="B1236" t="s">
        <v>152</v>
      </c>
      <c r="C1236" t="s">
        <v>13</v>
      </c>
      <c r="D1236" t="s">
        <v>17</v>
      </c>
      <c r="E1236" t="s">
        <v>4</v>
      </c>
      <c r="F1236" t="s">
        <v>28</v>
      </c>
      <c r="G1236" s="32">
        <f t="shared" ca="1" si="139"/>
        <v>81264.007312772854</v>
      </c>
      <c r="H1236" s="33" t="str">
        <f t="shared" ca="1" si="140"/>
        <v>Share of Cost as noted in table at right</v>
      </c>
      <c r="I1236" s="38"/>
      <c r="J1236" s="39"/>
      <c r="K1236" s="20" t="str">
        <f t="shared" si="141"/>
        <v>ResidentialAnnual Program Administration Cost</v>
      </c>
      <c r="L1236" s="20" t="str">
        <f t="shared" si="142"/>
        <v>Market PotentialID</v>
      </c>
    </row>
    <row r="1237" spans="1:12" x14ac:dyDescent="0.25">
      <c r="A1237" s="2" t="str">
        <f t="shared" si="143"/>
        <v>IDResidentialDLC Water HeatingCost of Equip + Install</v>
      </c>
      <c r="B1237" t="s">
        <v>152</v>
      </c>
      <c r="C1237" t="s">
        <v>13</v>
      </c>
      <c r="D1237" t="s">
        <v>17</v>
      </c>
      <c r="E1237" t="s">
        <v>29</v>
      </c>
      <c r="F1237" t="s">
        <v>30</v>
      </c>
      <c r="G1237" s="32">
        <f t="shared" ca="1" si="139"/>
        <v>460</v>
      </c>
      <c r="H1237" s="33" t="str">
        <f t="shared" ca="1" si="140"/>
        <v>Assumed $160 cost for water heater switch (same as cooling switch cost), plus $200 installation cost. Cost of Permit and License is $100 for res and $125 for C&amp;I</v>
      </c>
      <c r="I1237" s="38"/>
      <c r="J1237" s="39"/>
      <c r="K1237" s="20" t="str">
        <f t="shared" si="141"/>
        <v>ResidentialCost of Equip + Install</v>
      </c>
      <c r="L1237" s="20" t="str">
        <f t="shared" si="142"/>
        <v>Market PotentialID</v>
      </c>
    </row>
    <row r="1238" spans="1:12" x14ac:dyDescent="0.25">
      <c r="A1238" s="2" t="str">
        <f t="shared" si="143"/>
        <v>IDResidentialDLC Water HeatingCost of Equip + Install (per kW basis)</v>
      </c>
      <c r="B1238" t="s">
        <v>152</v>
      </c>
      <c r="C1238" t="s">
        <v>13</v>
      </c>
      <c r="D1238" t="s">
        <v>17</v>
      </c>
      <c r="E1238" t="s">
        <v>90</v>
      </c>
      <c r="F1238" t="s">
        <v>92</v>
      </c>
      <c r="G1238" s="32">
        <f t="shared" ca="1" si="139"/>
        <v>0</v>
      </c>
      <c r="H1238" s="33">
        <f t="shared" ca="1" si="140"/>
        <v>0</v>
      </c>
      <c r="I1238" s="38"/>
      <c r="J1238" s="39"/>
      <c r="K1238" s="20" t="str">
        <f t="shared" si="141"/>
        <v>ResidentialCost of Equip + Install (per kW basis)</v>
      </c>
      <c r="L1238" s="20" t="str">
        <f t="shared" si="142"/>
        <v>Market PotentialID</v>
      </c>
    </row>
    <row r="1239" spans="1:12" x14ac:dyDescent="0.25">
      <c r="A1239" s="2" t="str">
        <f t="shared" si="143"/>
        <v>IDResidentialDLC Water HeatingDe-rate</v>
      </c>
      <c r="B1239" t="s">
        <v>152</v>
      </c>
      <c r="C1239" t="s">
        <v>13</v>
      </c>
      <c r="D1239" t="s">
        <v>17</v>
      </c>
      <c r="E1239" t="s">
        <v>31</v>
      </c>
      <c r="F1239" t="s">
        <v>32</v>
      </c>
      <c r="G1239" s="25">
        <f t="shared" ca="1" si="139"/>
        <v>1</v>
      </c>
      <c r="H1239" s="33">
        <f t="shared" ca="1" si="140"/>
        <v>0</v>
      </c>
      <c r="I1239" s="38"/>
      <c r="J1239" s="39"/>
      <c r="K1239" s="20" t="str">
        <f t="shared" si="141"/>
        <v>ResidentialDe-rate</v>
      </c>
      <c r="L1239" s="20" t="str">
        <f t="shared" si="142"/>
        <v>Market PotentialID</v>
      </c>
    </row>
    <row r="1240" spans="1:12" x14ac:dyDescent="0.25">
      <c r="A1240" s="2" t="str">
        <f t="shared" si="143"/>
        <v>IDResidentialDLC Water HeatingNet to Gross Ratio (free ridership)</v>
      </c>
      <c r="B1240" t="s">
        <v>152</v>
      </c>
      <c r="C1240" t="s">
        <v>13</v>
      </c>
      <c r="D1240" t="s">
        <v>17</v>
      </c>
      <c r="E1240" t="s">
        <v>33</v>
      </c>
      <c r="F1240" t="s">
        <v>34</v>
      </c>
      <c r="G1240" s="25">
        <f t="shared" ca="1" si="139"/>
        <v>1</v>
      </c>
      <c r="H1240" s="33">
        <f t="shared" ca="1" si="140"/>
        <v>0</v>
      </c>
      <c r="I1240" s="38"/>
      <c r="J1240" s="39"/>
      <c r="K1240" s="20" t="str">
        <f t="shared" si="141"/>
        <v>ResidentialNet to Gross Ratio (free ridership)</v>
      </c>
      <c r="L1240" s="20" t="str">
        <f t="shared" si="142"/>
        <v>Market PotentialID</v>
      </c>
    </row>
    <row r="1241" spans="1:12" x14ac:dyDescent="0.25">
      <c r="A1241" s="2" t="str">
        <f t="shared" si="143"/>
        <v>IDResidentialDLC Water HeatingPer Customer Annual Marketing/Recruitment Cost</v>
      </c>
      <c r="B1241" t="s">
        <v>152</v>
      </c>
      <c r="C1241" t="s">
        <v>13</v>
      </c>
      <c r="D1241" t="s">
        <v>17</v>
      </c>
      <c r="E1241" t="s">
        <v>35</v>
      </c>
      <c r="F1241" t="s">
        <v>36</v>
      </c>
      <c r="G1241" s="32">
        <f t="shared" ca="1" si="139"/>
        <v>60</v>
      </c>
      <c r="H1241" s="33" t="str">
        <f t="shared" ca="1" si="140"/>
        <v>Same as DLC CAC</v>
      </c>
      <c r="I1241" s="38"/>
      <c r="J1241" s="39"/>
      <c r="K1241" s="20" t="str">
        <f t="shared" si="141"/>
        <v>ResidentialPer Customer Annual Marketing/Recruitment Cost</v>
      </c>
      <c r="L1241" s="20" t="str">
        <f t="shared" si="142"/>
        <v>Market PotentialID</v>
      </c>
    </row>
    <row r="1242" spans="1:12" x14ac:dyDescent="0.25">
      <c r="A1242" s="2" t="str">
        <f t="shared" si="143"/>
        <v>IDResidentialDLC Water HeatingPer Participant Annual Incentive</v>
      </c>
      <c r="B1242" t="s">
        <v>152</v>
      </c>
      <c r="C1242" t="s">
        <v>13</v>
      </c>
      <c r="D1242" t="s">
        <v>17</v>
      </c>
      <c r="E1242" t="s">
        <v>39</v>
      </c>
      <c r="F1242" t="s">
        <v>5</v>
      </c>
      <c r="G1242" s="32">
        <f t="shared" ca="1" si="139"/>
        <v>24</v>
      </c>
      <c r="H1242" s="33" t="str">
        <f t="shared" ca="1" si="140"/>
        <v>Assume $2/month year round</v>
      </c>
      <c r="I1242" s="38"/>
      <c r="J1242" s="39"/>
      <c r="K1242" s="20" t="str">
        <f t="shared" si="141"/>
        <v>ResidentialPer Participant Annual Incentive</v>
      </c>
      <c r="L1242" s="20" t="str">
        <f t="shared" si="142"/>
        <v>Market PotentialID</v>
      </c>
    </row>
    <row r="1243" spans="1:12" x14ac:dyDescent="0.25">
      <c r="A1243" s="2" t="str">
        <f t="shared" si="143"/>
        <v>IDResidentialDLC Water HeatingPer kW Annual Incentive</v>
      </c>
      <c r="B1243" t="s">
        <v>152</v>
      </c>
      <c r="C1243" t="s">
        <v>13</v>
      </c>
      <c r="D1243" t="s">
        <v>17</v>
      </c>
      <c r="E1243" t="s">
        <v>37</v>
      </c>
      <c r="F1243" t="s">
        <v>93</v>
      </c>
      <c r="G1243" s="32">
        <f t="shared" ca="1" si="139"/>
        <v>0</v>
      </c>
      <c r="H1243" s="33">
        <f t="shared" ca="1" si="140"/>
        <v>0</v>
      </c>
      <c r="I1243" s="38"/>
      <c r="J1243" s="39"/>
      <c r="K1243" s="20" t="str">
        <f t="shared" si="141"/>
        <v>ResidentialPer kW Annual Incentive</v>
      </c>
      <c r="L1243" s="20" t="str">
        <f t="shared" si="142"/>
        <v>Market PotentialID</v>
      </c>
    </row>
    <row r="1244" spans="1:12" x14ac:dyDescent="0.25">
      <c r="A1244" s="2" t="str">
        <f t="shared" si="143"/>
        <v>IDResidentialDLC Water HeatingProgram Development Cost</v>
      </c>
      <c r="B1244" t="s">
        <v>152</v>
      </c>
      <c r="C1244" t="s">
        <v>13</v>
      </c>
      <c r="D1244" t="s">
        <v>17</v>
      </c>
      <c r="E1244" t="s">
        <v>40</v>
      </c>
      <c r="F1244" t="s">
        <v>41</v>
      </c>
      <c r="G1244" s="32">
        <f t="shared" ca="1" si="139"/>
        <v>67720.006093977383</v>
      </c>
      <c r="H1244" s="33">
        <f t="shared" ca="1" si="140"/>
        <v>0</v>
      </c>
      <c r="I1244" s="38"/>
      <c r="J1244" s="39"/>
      <c r="K1244" s="20" t="str">
        <f t="shared" si="141"/>
        <v>ResidentialProgram Development Cost</v>
      </c>
      <c r="L1244" s="20" t="str">
        <f t="shared" si="142"/>
        <v>Market PotentialID</v>
      </c>
    </row>
    <row r="1245" spans="1:12" x14ac:dyDescent="0.25">
      <c r="A1245" s="2" t="str">
        <f t="shared" si="143"/>
        <v>IDResidentialDLC Water HeatingProgram Life</v>
      </c>
      <c r="B1245" t="s">
        <v>152</v>
      </c>
      <c r="C1245" t="s">
        <v>13</v>
      </c>
      <c r="D1245" t="s">
        <v>17</v>
      </c>
      <c r="E1245" t="s">
        <v>42</v>
      </c>
      <c r="F1245" t="s">
        <v>43</v>
      </c>
      <c r="G1245" s="397">
        <f t="shared" ca="1" si="139"/>
        <v>8</v>
      </c>
      <c r="H1245" s="33">
        <f t="shared" ca="1" si="140"/>
        <v>0</v>
      </c>
      <c r="I1245" s="38"/>
      <c r="J1245" s="39"/>
      <c r="K1245" s="20" t="str">
        <f t="shared" si="141"/>
        <v>ResidentialProgram Life</v>
      </c>
      <c r="L1245" s="20" t="str">
        <f t="shared" si="142"/>
        <v>Market PotentialID</v>
      </c>
    </row>
    <row r="1246" spans="1:12" x14ac:dyDescent="0.25">
      <c r="A1246" s="2" t="str">
        <f t="shared" si="143"/>
        <v>IDResidentialDLC Water HeatingProgram Start Year</v>
      </c>
      <c r="B1246" t="s">
        <v>152</v>
      </c>
      <c r="C1246" t="s">
        <v>13</v>
      </c>
      <c r="D1246" t="s">
        <v>17</v>
      </c>
      <c r="E1246" t="s">
        <v>44</v>
      </c>
      <c r="F1246" t="s">
        <v>45</v>
      </c>
      <c r="G1246" s="397">
        <f t="shared" ca="1" si="139"/>
        <v>2026</v>
      </c>
      <c r="H1246" s="33" t="str">
        <f t="shared" ca="1" si="140"/>
        <v>Existing programs in UT. Other states need 2 years to ramp up.</v>
      </c>
      <c r="I1246" s="38"/>
      <c r="J1246" s="39"/>
      <c r="K1246" s="20" t="str">
        <f t="shared" si="141"/>
        <v>ResidentialProgram Start Year</v>
      </c>
      <c r="L1246" s="20" t="str">
        <f t="shared" si="142"/>
        <v>Market PotentialID</v>
      </c>
    </row>
    <row r="1247" spans="1:12" x14ac:dyDescent="0.25">
      <c r="A1247" s="2" t="str">
        <f t="shared" si="143"/>
        <v>IDGeneral ServiceDLC Water HeatingSummer DR Event Hours</v>
      </c>
      <c r="B1247" t="s">
        <v>152</v>
      </c>
      <c r="C1247" t="s">
        <v>232</v>
      </c>
      <c r="D1247" t="s">
        <v>17</v>
      </c>
      <c r="E1247" t="s">
        <v>24</v>
      </c>
      <c r="F1247" t="s">
        <v>25</v>
      </c>
      <c r="G1247" s="397">
        <f t="shared" ca="1" si="139"/>
        <v>0</v>
      </c>
      <c r="H1247" s="33" t="str">
        <f t="shared" ca="1" si="140"/>
        <v xml:space="preserve">Current PC Cool Keeper CAC DLC program allows for max 100 hours of curtailment.  </v>
      </c>
      <c r="I1247" s="38"/>
      <c r="J1247" s="39"/>
      <c r="K1247" s="20" t="str">
        <f t="shared" si="141"/>
        <v>General ServiceSummer DR Event Hours</v>
      </c>
      <c r="L1247" s="20" t="str">
        <f t="shared" si="142"/>
        <v>Market PotentialID</v>
      </c>
    </row>
    <row r="1248" spans="1:12" x14ac:dyDescent="0.25">
      <c r="A1248" s="2" t="str">
        <f t="shared" si="143"/>
        <v>IDGeneral ServiceDLC Water HeatingWinter DR Event Hours</v>
      </c>
      <c r="B1248" t="s">
        <v>152</v>
      </c>
      <c r="C1248" t="s">
        <v>232</v>
      </c>
      <c r="D1248" t="s">
        <v>17</v>
      </c>
      <c r="E1248" t="s">
        <v>26</v>
      </c>
      <c r="F1248" t="s">
        <v>25</v>
      </c>
      <c r="G1248" s="397">
        <f t="shared" ca="1" si="139"/>
        <v>50</v>
      </c>
      <c r="H1248" s="33" t="str">
        <f t="shared" ca="1" si="140"/>
        <v>Split 50 hrs summer, and 50 hrs winter</v>
      </c>
      <c r="I1248" s="38"/>
      <c r="J1248" s="39"/>
      <c r="K1248" s="20" t="str">
        <f t="shared" si="141"/>
        <v>General ServiceWinter DR Event Hours</v>
      </c>
      <c r="L1248" s="20" t="str">
        <f t="shared" si="142"/>
        <v>Market PotentialID</v>
      </c>
    </row>
    <row r="1249" spans="1:12" x14ac:dyDescent="0.25">
      <c r="A1249" s="2" t="str">
        <f t="shared" si="143"/>
        <v>IDGeneral ServiceDLC Water HeatingAnnual O&amp;M Cost</v>
      </c>
      <c r="B1249" t="s">
        <v>152</v>
      </c>
      <c r="C1249" t="s">
        <v>232</v>
      </c>
      <c r="D1249" t="s">
        <v>17</v>
      </c>
      <c r="E1249" t="s">
        <v>27</v>
      </c>
      <c r="F1249" t="s">
        <v>5</v>
      </c>
      <c r="G1249" s="32">
        <f t="shared" ca="1" si="139"/>
        <v>24.25</v>
      </c>
      <c r="H1249" s="33" t="str">
        <f t="shared" ca="1" si="140"/>
        <v>Assume 5% of equipment + install costs.</v>
      </c>
      <c r="I1249" s="38"/>
      <c r="J1249" s="39"/>
      <c r="K1249" s="20" t="str">
        <f t="shared" si="141"/>
        <v>General ServiceAnnual O&amp;M Cost</v>
      </c>
      <c r="L1249" s="20" t="str">
        <f t="shared" si="142"/>
        <v>Market PotentialID</v>
      </c>
    </row>
    <row r="1250" spans="1:12" x14ac:dyDescent="0.25">
      <c r="A1250" s="2" t="str">
        <f t="shared" si="143"/>
        <v>IDGeneral ServiceDLC Water HeatingAnnual O&amp;M Cost per MW</v>
      </c>
      <c r="B1250" t="s">
        <v>152</v>
      </c>
      <c r="C1250" t="s">
        <v>232</v>
      </c>
      <c r="D1250" t="s">
        <v>17</v>
      </c>
      <c r="E1250" t="s">
        <v>88</v>
      </c>
      <c r="F1250" t="s">
        <v>94</v>
      </c>
      <c r="G1250" s="32">
        <f t="shared" ca="1" si="139"/>
        <v>0</v>
      </c>
      <c r="H1250" s="33">
        <f t="shared" ca="1" si="140"/>
        <v>0</v>
      </c>
      <c r="I1250" s="38"/>
      <c r="J1250" s="39"/>
      <c r="K1250" s="20" t="str">
        <f t="shared" si="141"/>
        <v>General ServiceAnnual O&amp;M Cost per MW</v>
      </c>
      <c r="L1250" s="20" t="str">
        <f t="shared" si="142"/>
        <v>Market PotentialID</v>
      </c>
    </row>
    <row r="1251" spans="1:12" x14ac:dyDescent="0.25">
      <c r="A1251" s="2" t="str">
        <f t="shared" si="143"/>
        <v>IDGeneral ServiceDLC Water HeatingAnnual Program Administration Cost</v>
      </c>
      <c r="B1251" t="s">
        <v>152</v>
      </c>
      <c r="C1251" t="s">
        <v>232</v>
      </c>
      <c r="D1251" t="s">
        <v>17</v>
      </c>
      <c r="E1251" t="s">
        <v>4</v>
      </c>
      <c r="F1251" t="s">
        <v>28</v>
      </c>
      <c r="G1251" s="32">
        <f t="shared" ca="1" si="139"/>
        <v>8735.9926872271371</v>
      </c>
      <c r="H1251" s="33" t="str">
        <f t="shared" ca="1" si="140"/>
        <v>Share of Cost as noted in table at right</v>
      </c>
      <c r="I1251" s="38"/>
      <c r="J1251" s="39"/>
      <c r="K1251" s="20" t="str">
        <f t="shared" si="141"/>
        <v>General ServiceAnnual Program Administration Cost</v>
      </c>
      <c r="L1251" s="20" t="str">
        <f t="shared" si="142"/>
        <v>Market PotentialID</v>
      </c>
    </row>
    <row r="1252" spans="1:12" x14ac:dyDescent="0.25">
      <c r="A1252" s="2" t="str">
        <f t="shared" si="143"/>
        <v>IDGeneral ServiceDLC Water HeatingCost of Equip + Install</v>
      </c>
      <c r="B1252" t="s">
        <v>152</v>
      </c>
      <c r="C1252" t="s">
        <v>232</v>
      </c>
      <c r="D1252" t="s">
        <v>17</v>
      </c>
      <c r="E1252" t="s">
        <v>29</v>
      </c>
      <c r="F1252" t="s">
        <v>30</v>
      </c>
      <c r="G1252" s="32">
        <f t="shared" ca="1" si="139"/>
        <v>485</v>
      </c>
      <c r="H1252" s="33" t="str">
        <f t="shared" ca="1" si="140"/>
        <v>Assumed $160 cost for water heater switch (same as cooling switch cost), plus $200 installation cost. Cost of Permit and License is $100 for res and $125 for C&amp;I</v>
      </c>
      <c r="I1252" s="38"/>
      <c r="J1252" s="39"/>
      <c r="K1252" s="20" t="str">
        <f t="shared" si="141"/>
        <v>General ServiceCost of Equip + Install</v>
      </c>
      <c r="L1252" s="20" t="str">
        <f t="shared" si="142"/>
        <v>Market PotentialID</v>
      </c>
    </row>
    <row r="1253" spans="1:12" x14ac:dyDescent="0.25">
      <c r="A1253" s="2" t="str">
        <f t="shared" si="143"/>
        <v>IDGeneral ServiceDLC Water HeatingCost of Equip + Install (per kW basis)</v>
      </c>
      <c r="B1253" t="s">
        <v>152</v>
      </c>
      <c r="C1253" t="s">
        <v>232</v>
      </c>
      <c r="D1253" t="s">
        <v>17</v>
      </c>
      <c r="E1253" t="s">
        <v>90</v>
      </c>
      <c r="F1253" t="s">
        <v>92</v>
      </c>
      <c r="G1253" s="32">
        <f t="shared" ca="1" si="139"/>
        <v>0</v>
      </c>
      <c r="H1253" s="33">
        <f t="shared" ca="1" si="140"/>
        <v>0</v>
      </c>
      <c r="I1253" s="38"/>
      <c r="J1253" s="39"/>
      <c r="K1253" s="20" t="str">
        <f t="shared" si="141"/>
        <v>General ServiceCost of Equip + Install (per kW basis)</v>
      </c>
      <c r="L1253" s="20" t="str">
        <f t="shared" si="142"/>
        <v>Market PotentialID</v>
      </c>
    </row>
    <row r="1254" spans="1:12" x14ac:dyDescent="0.25">
      <c r="A1254" s="2" t="str">
        <f t="shared" si="143"/>
        <v>IDGeneral ServiceDLC Water HeatingDe-rate</v>
      </c>
      <c r="B1254" t="s">
        <v>152</v>
      </c>
      <c r="C1254" t="s">
        <v>232</v>
      </c>
      <c r="D1254" t="s">
        <v>17</v>
      </c>
      <c r="E1254" t="s">
        <v>31</v>
      </c>
      <c r="F1254" t="s">
        <v>32</v>
      </c>
      <c r="G1254" s="25">
        <f t="shared" ref="G1254:G1437" ca="1" si="144">IFERROR(INDEX(INDIRECT("'"&amp;D1254&amp;"'!A1:T300"),MATCH(K1254,INDIRECT("'"&amp;D1254&amp;"'!A1:A300"),0),MATCH(L1254,INDIRECT("'"&amp;D1254&amp;"'!A1:T1"),0)),"")</f>
        <v>1</v>
      </c>
      <c r="H1254" s="33">
        <f t="shared" ref="H1254:H1437" ca="1" si="145">IFERROR(INDEX(INDIRECT("'"&amp;D1254&amp;"'!A1:T300"),MATCH(K1254,INDIRECT("'"&amp;D1254&amp;"'!A1:A300"),0),10),"")</f>
        <v>0</v>
      </c>
      <c r="I1254" s="38"/>
      <c r="J1254" s="39"/>
      <c r="K1254" s="20" t="str">
        <f t="shared" ref="K1254:K1437" si="146">C1254&amp;E1254</f>
        <v>General ServiceDe-rate</v>
      </c>
      <c r="L1254" s="20" t="str">
        <f t="shared" ref="L1254:L1437" si="147">$G$1&amp;B1254</f>
        <v>Market PotentialID</v>
      </c>
    </row>
    <row r="1255" spans="1:12" x14ac:dyDescent="0.25">
      <c r="A1255" s="2" t="str">
        <f t="shared" si="143"/>
        <v>IDGeneral ServiceDLC Water HeatingNet to Gross Ratio (free ridership)</v>
      </c>
      <c r="B1255" t="s">
        <v>152</v>
      </c>
      <c r="C1255" t="s">
        <v>232</v>
      </c>
      <c r="D1255" t="s">
        <v>17</v>
      </c>
      <c r="E1255" t="s">
        <v>33</v>
      </c>
      <c r="F1255" t="s">
        <v>34</v>
      </c>
      <c r="G1255" s="25">
        <f t="shared" ca="1" si="144"/>
        <v>1</v>
      </c>
      <c r="H1255" s="33">
        <f t="shared" ca="1" si="145"/>
        <v>0</v>
      </c>
      <c r="I1255" s="38"/>
      <c r="J1255" s="39"/>
      <c r="K1255" s="20" t="str">
        <f t="shared" si="146"/>
        <v>General ServiceNet to Gross Ratio (free ridership)</v>
      </c>
      <c r="L1255" s="20" t="str">
        <f t="shared" si="147"/>
        <v>Market PotentialID</v>
      </c>
    </row>
    <row r="1256" spans="1:12" x14ac:dyDescent="0.25">
      <c r="A1256" s="2" t="str">
        <f t="shared" si="143"/>
        <v>IDGeneral ServiceDLC Water HeatingPer Customer Annual Marketing/Recruitment Cost</v>
      </c>
      <c r="B1256" t="s">
        <v>152</v>
      </c>
      <c r="C1256" t="s">
        <v>232</v>
      </c>
      <c r="D1256" t="s">
        <v>17</v>
      </c>
      <c r="E1256" t="s">
        <v>35</v>
      </c>
      <c r="F1256" t="s">
        <v>36</v>
      </c>
      <c r="G1256" s="32">
        <f t="shared" ca="1" si="144"/>
        <v>75</v>
      </c>
      <c r="H1256" s="33" t="str">
        <f t="shared" ca="1" si="145"/>
        <v>Same as DLC CAC</v>
      </c>
      <c r="I1256" s="38"/>
      <c r="J1256" s="39"/>
      <c r="K1256" s="20" t="str">
        <f t="shared" si="146"/>
        <v>General ServicePer Customer Annual Marketing/Recruitment Cost</v>
      </c>
      <c r="L1256" s="20" t="str">
        <f t="shared" si="147"/>
        <v>Market PotentialID</v>
      </c>
    </row>
    <row r="1257" spans="1:12" x14ac:dyDescent="0.25">
      <c r="A1257" s="2" t="str">
        <f t="shared" si="143"/>
        <v>IDGeneral ServiceDLC Water HeatingPer Participant Annual Incentive</v>
      </c>
      <c r="B1257" t="s">
        <v>152</v>
      </c>
      <c r="C1257" t="s">
        <v>232</v>
      </c>
      <c r="D1257" t="s">
        <v>17</v>
      </c>
      <c r="E1257" t="s">
        <v>39</v>
      </c>
      <c r="F1257" t="s">
        <v>5</v>
      </c>
      <c r="G1257" s="32">
        <f t="shared" ca="1" si="144"/>
        <v>24</v>
      </c>
      <c r="H1257" s="33" t="str">
        <f t="shared" ca="1" si="145"/>
        <v>Assume $2/month year round</v>
      </c>
      <c r="I1257" s="38"/>
      <c r="J1257" s="39"/>
      <c r="K1257" s="20" t="str">
        <f t="shared" si="146"/>
        <v>General ServicePer Participant Annual Incentive</v>
      </c>
      <c r="L1257" s="20" t="str">
        <f t="shared" si="147"/>
        <v>Market PotentialID</v>
      </c>
    </row>
    <row r="1258" spans="1:12" x14ac:dyDescent="0.25">
      <c r="A1258" s="2" t="str">
        <f t="shared" si="143"/>
        <v>IDGeneral ServiceDLC Water HeatingPer kW Annual Incentive</v>
      </c>
      <c r="B1258" t="s">
        <v>152</v>
      </c>
      <c r="C1258" t="s">
        <v>232</v>
      </c>
      <c r="D1258" t="s">
        <v>17</v>
      </c>
      <c r="E1258" t="s">
        <v>37</v>
      </c>
      <c r="F1258" t="s">
        <v>93</v>
      </c>
      <c r="G1258" s="32">
        <f t="shared" ca="1" si="144"/>
        <v>0</v>
      </c>
      <c r="H1258" s="33">
        <f t="shared" ca="1" si="145"/>
        <v>0</v>
      </c>
      <c r="I1258" s="38"/>
      <c r="J1258" s="39"/>
      <c r="K1258" s="20" t="str">
        <f t="shared" si="146"/>
        <v>General ServicePer kW Annual Incentive</v>
      </c>
      <c r="L1258" s="20" t="str">
        <f t="shared" si="147"/>
        <v>Market PotentialID</v>
      </c>
    </row>
    <row r="1259" spans="1:12" x14ac:dyDescent="0.25">
      <c r="A1259" s="2" t="str">
        <f t="shared" si="143"/>
        <v>IDGeneral ServiceDLC Water HeatingProgram Development Cost</v>
      </c>
      <c r="B1259" t="s">
        <v>152</v>
      </c>
      <c r="C1259" t="s">
        <v>232</v>
      </c>
      <c r="D1259" t="s">
        <v>17</v>
      </c>
      <c r="E1259" t="s">
        <v>40</v>
      </c>
      <c r="F1259" t="s">
        <v>41</v>
      </c>
      <c r="G1259" s="32">
        <f t="shared" ca="1" si="144"/>
        <v>7279.9939060226143</v>
      </c>
      <c r="H1259" s="33" t="str">
        <f t="shared" ca="1" si="145"/>
        <v>No startup costs; Framework already exists for current programs</v>
      </c>
      <c r="I1259" s="38"/>
      <c r="J1259" s="39"/>
      <c r="K1259" s="20" t="str">
        <f t="shared" si="146"/>
        <v>General ServiceProgram Development Cost</v>
      </c>
      <c r="L1259" s="20" t="str">
        <f t="shared" si="147"/>
        <v>Market PotentialID</v>
      </c>
    </row>
    <row r="1260" spans="1:12" x14ac:dyDescent="0.25">
      <c r="A1260" s="2" t="str">
        <f t="shared" si="143"/>
        <v>IDGeneral ServiceDLC Water HeatingProgram Life</v>
      </c>
      <c r="B1260" t="s">
        <v>152</v>
      </c>
      <c r="C1260" t="s">
        <v>232</v>
      </c>
      <c r="D1260" t="s">
        <v>17</v>
      </c>
      <c r="E1260" t="s">
        <v>42</v>
      </c>
      <c r="F1260" t="s">
        <v>43</v>
      </c>
      <c r="G1260" s="397">
        <f t="shared" ca="1" si="144"/>
        <v>8</v>
      </c>
      <c r="H1260" s="33">
        <f t="shared" ca="1" si="145"/>
        <v>0</v>
      </c>
      <c r="I1260" s="38"/>
      <c r="J1260" s="39"/>
      <c r="K1260" s="20" t="str">
        <f t="shared" si="146"/>
        <v>General ServiceProgram Life</v>
      </c>
      <c r="L1260" s="20" t="str">
        <f t="shared" si="147"/>
        <v>Market PotentialID</v>
      </c>
    </row>
    <row r="1261" spans="1:12" x14ac:dyDescent="0.25">
      <c r="A1261" s="2" t="str">
        <f t="shared" si="143"/>
        <v>IDGeneral ServiceDLC Water HeatingProgram Start Year</v>
      </c>
      <c r="B1261" t="s">
        <v>152</v>
      </c>
      <c r="C1261" t="s">
        <v>232</v>
      </c>
      <c r="D1261" t="s">
        <v>17</v>
      </c>
      <c r="E1261" t="s">
        <v>44</v>
      </c>
      <c r="F1261" t="s">
        <v>45</v>
      </c>
      <c r="G1261" s="397">
        <f t="shared" ca="1" si="144"/>
        <v>2026</v>
      </c>
      <c r="H1261" s="33" t="str">
        <f t="shared" ca="1" si="145"/>
        <v>Existing programs in UT. Other states need 2 years to ramp up.</v>
      </c>
      <c r="I1261" s="38"/>
      <c r="J1261" s="39"/>
      <c r="K1261" s="20" t="str">
        <f t="shared" si="146"/>
        <v>General ServiceProgram Start Year</v>
      </c>
      <c r="L1261" s="20" t="str">
        <f t="shared" si="147"/>
        <v>Market PotentialID</v>
      </c>
    </row>
    <row r="1262" spans="1:12" x14ac:dyDescent="0.25">
      <c r="A1262" s="2" t="str">
        <f t="shared" si="143"/>
        <v>IDResidentialAncillary DLC WHSummer DR Event Hours</v>
      </c>
      <c r="B1262" t="s">
        <v>152</v>
      </c>
      <c r="C1262" t="s">
        <v>13</v>
      </c>
      <c r="D1262" t="s">
        <v>379</v>
      </c>
      <c r="E1262" t="s">
        <v>24</v>
      </c>
      <c r="F1262" t="s">
        <v>25</v>
      </c>
      <c r="G1262" s="397">
        <f t="shared" ca="1" si="144"/>
        <v>0</v>
      </c>
      <c r="H1262" s="33" t="str">
        <f t="shared" ca="1" si="145"/>
        <v xml:space="preserve">Current PC Cool Keeper CAC DLC program allows for max 100 hours of curtailment.  </v>
      </c>
      <c r="I1262" s="38"/>
      <c r="J1262" s="39"/>
      <c r="K1262" s="20" t="str">
        <f t="shared" si="146"/>
        <v>ResidentialSummer DR Event Hours</v>
      </c>
      <c r="L1262" s="20" t="str">
        <f t="shared" si="147"/>
        <v>Market PotentialID</v>
      </c>
    </row>
    <row r="1263" spans="1:12" x14ac:dyDescent="0.25">
      <c r="A1263" s="2" t="str">
        <f t="shared" si="143"/>
        <v>IDResidentialAncillary DLC WHWinter DR Event Hours</v>
      </c>
      <c r="B1263" t="s">
        <v>152</v>
      </c>
      <c r="C1263" t="s">
        <v>13</v>
      </c>
      <c r="D1263" t="s">
        <v>379</v>
      </c>
      <c r="E1263" t="s">
        <v>26</v>
      </c>
      <c r="F1263" t="s">
        <v>25</v>
      </c>
      <c r="G1263" s="397">
        <f t="shared" ca="1" si="144"/>
        <v>50</v>
      </c>
      <c r="H1263" s="33" t="str">
        <f t="shared" ca="1" si="145"/>
        <v>Split 50 hrs summer, and 50 hrs winter</v>
      </c>
      <c r="I1263" s="38"/>
      <c r="J1263" s="39"/>
      <c r="K1263" s="20" t="str">
        <f t="shared" si="146"/>
        <v>ResidentialWinter DR Event Hours</v>
      </c>
      <c r="L1263" s="20" t="str">
        <f t="shared" si="147"/>
        <v>Market PotentialID</v>
      </c>
    </row>
    <row r="1264" spans="1:12" x14ac:dyDescent="0.25">
      <c r="A1264" s="2" t="str">
        <f t="shared" si="143"/>
        <v>IDResidentialAncillary DLC WHAnnual O&amp;M Cost</v>
      </c>
      <c r="B1264" t="s">
        <v>152</v>
      </c>
      <c r="C1264" t="s">
        <v>13</v>
      </c>
      <c r="D1264" t="s">
        <v>379</v>
      </c>
      <c r="E1264" t="s">
        <v>27</v>
      </c>
      <c r="F1264" t="s">
        <v>5</v>
      </c>
      <c r="G1264" s="32">
        <f t="shared" ca="1" si="144"/>
        <v>0</v>
      </c>
      <c r="H1264" s="33" t="str">
        <f t="shared" ca="1" si="145"/>
        <v>Zero for Ancillary</v>
      </c>
      <c r="I1264" s="38"/>
      <c r="J1264" s="39"/>
      <c r="K1264" s="20" t="str">
        <f t="shared" si="146"/>
        <v>ResidentialAnnual O&amp;M Cost</v>
      </c>
      <c r="L1264" s="20" t="str">
        <f t="shared" si="147"/>
        <v>Market PotentialID</v>
      </c>
    </row>
    <row r="1265" spans="1:12" x14ac:dyDescent="0.25">
      <c r="A1265" s="2" t="str">
        <f t="shared" si="143"/>
        <v>IDResidentialAncillary DLC WHAnnual O&amp;M Cost per MW</v>
      </c>
      <c r="B1265" t="s">
        <v>152</v>
      </c>
      <c r="C1265" t="s">
        <v>13</v>
      </c>
      <c r="D1265" t="s">
        <v>379</v>
      </c>
      <c r="E1265" t="s">
        <v>88</v>
      </c>
      <c r="F1265" t="s">
        <v>94</v>
      </c>
      <c r="G1265" s="32">
        <f t="shared" ca="1" si="144"/>
        <v>0</v>
      </c>
      <c r="H1265" s="33">
        <f t="shared" ca="1" si="145"/>
        <v>0</v>
      </c>
      <c r="I1265" s="38"/>
      <c r="J1265" s="39"/>
      <c r="K1265" s="20" t="str">
        <f t="shared" si="146"/>
        <v>ResidentialAnnual O&amp;M Cost per MW</v>
      </c>
      <c r="L1265" s="20" t="str">
        <f t="shared" si="147"/>
        <v>Market PotentialID</v>
      </c>
    </row>
    <row r="1266" spans="1:12" x14ac:dyDescent="0.25">
      <c r="A1266" s="2" t="str">
        <f t="shared" si="143"/>
        <v>IDResidentialAncillary DLC WHAnnual Program Administration Cost</v>
      </c>
      <c r="B1266" t="s">
        <v>152</v>
      </c>
      <c r="C1266" t="s">
        <v>13</v>
      </c>
      <c r="D1266" t="s">
        <v>379</v>
      </c>
      <c r="E1266" t="s">
        <v>4</v>
      </c>
      <c r="F1266" t="s">
        <v>28</v>
      </c>
      <c r="G1266" s="32">
        <f t="shared" ca="1" si="144"/>
        <v>54176.004875181912</v>
      </c>
      <c r="H1266" s="33" t="str">
        <f t="shared" ca="1" si="145"/>
        <v>Share of Cost as noted in table at right</v>
      </c>
      <c r="I1266" s="38"/>
      <c r="J1266" s="39"/>
      <c r="K1266" s="20" t="str">
        <f t="shared" si="146"/>
        <v>ResidentialAnnual Program Administration Cost</v>
      </c>
      <c r="L1266" s="20" t="str">
        <f t="shared" si="147"/>
        <v>Market PotentialID</v>
      </c>
    </row>
    <row r="1267" spans="1:12" x14ac:dyDescent="0.25">
      <c r="A1267" s="2" t="str">
        <f t="shared" si="143"/>
        <v>IDResidentialAncillary DLC WHCost of Equip + Install</v>
      </c>
      <c r="B1267" t="s">
        <v>152</v>
      </c>
      <c r="C1267" t="s">
        <v>13</v>
      </c>
      <c r="D1267" t="s">
        <v>379</v>
      </c>
      <c r="E1267" t="s">
        <v>29</v>
      </c>
      <c r="F1267" t="s">
        <v>30</v>
      </c>
      <c r="G1267" s="32">
        <f t="shared" ca="1" si="144"/>
        <v>0</v>
      </c>
      <c r="H1267" s="33" t="str">
        <f t="shared" ca="1" si="145"/>
        <v>Zero for Ancillary</v>
      </c>
      <c r="I1267" s="38"/>
      <c r="J1267" s="39"/>
      <c r="K1267" s="20" t="str">
        <f t="shared" si="146"/>
        <v>ResidentialCost of Equip + Install</v>
      </c>
      <c r="L1267" s="20" t="str">
        <f t="shared" si="147"/>
        <v>Market PotentialID</v>
      </c>
    </row>
    <row r="1268" spans="1:12" x14ac:dyDescent="0.25">
      <c r="A1268" s="2" t="str">
        <f t="shared" si="143"/>
        <v>IDResidentialAncillary DLC WHCost of Equip + Install (per kW basis)</v>
      </c>
      <c r="B1268" t="s">
        <v>152</v>
      </c>
      <c r="C1268" t="s">
        <v>13</v>
      </c>
      <c r="D1268" t="s">
        <v>379</v>
      </c>
      <c r="E1268" t="s">
        <v>90</v>
      </c>
      <c r="F1268" t="s">
        <v>92</v>
      </c>
      <c r="G1268" s="32">
        <f t="shared" ca="1" si="144"/>
        <v>0</v>
      </c>
      <c r="H1268" s="33">
        <f t="shared" ca="1" si="145"/>
        <v>0</v>
      </c>
      <c r="I1268" s="38"/>
      <c r="J1268" s="39"/>
      <c r="K1268" s="20" t="str">
        <f t="shared" si="146"/>
        <v>ResidentialCost of Equip + Install (per kW basis)</v>
      </c>
      <c r="L1268" s="20" t="str">
        <f t="shared" si="147"/>
        <v>Market PotentialID</v>
      </c>
    </row>
    <row r="1269" spans="1:12" x14ac:dyDescent="0.25">
      <c r="A1269" s="2" t="str">
        <f t="shared" si="143"/>
        <v>IDResidentialAncillary DLC WHDe-rate</v>
      </c>
      <c r="B1269" t="s">
        <v>152</v>
      </c>
      <c r="C1269" t="s">
        <v>13</v>
      </c>
      <c r="D1269" t="s">
        <v>379</v>
      </c>
      <c r="E1269" t="s">
        <v>31</v>
      </c>
      <c r="F1269" t="s">
        <v>32</v>
      </c>
      <c r="G1269" s="25">
        <f t="shared" ca="1" si="144"/>
        <v>1</v>
      </c>
      <c r="H1269" s="33">
        <f t="shared" ca="1" si="145"/>
        <v>0</v>
      </c>
      <c r="I1269" s="38"/>
      <c r="J1269" s="39"/>
      <c r="K1269" s="20" t="str">
        <f t="shared" si="146"/>
        <v>ResidentialDe-rate</v>
      </c>
      <c r="L1269" s="20" t="str">
        <f t="shared" si="147"/>
        <v>Market PotentialID</v>
      </c>
    </row>
    <row r="1270" spans="1:12" x14ac:dyDescent="0.25">
      <c r="A1270" s="2" t="str">
        <f t="shared" si="143"/>
        <v>IDResidentialAncillary DLC WHNet to Gross Ratio (free ridership)</v>
      </c>
      <c r="B1270" t="s">
        <v>152</v>
      </c>
      <c r="C1270" t="s">
        <v>13</v>
      </c>
      <c r="D1270" t="s">
        <v>379</v>
      </c>
      <c r="E1270" t="s">
        <v>33</v>
      </c>
      <c r="F1270" t="s">
        <v>34</v>
      </c>
      <c r="G1270" s="25">
        <f t="shared" ca="1" si="144"/>
        <v>1</v>
      </c>
      <c r="H1270" s="33">
        <f t="shared" ca="1" si="145"/>
        <v>0</v>
      </c>
      <c r="I1270" s="38"/>
      <c r="J1270" s="39"/>
      <c r="K1270" s="20" t="str">
        <f t="shared" si="146"/>
        <v>ResidentialNet to Gross Ratio (free ridership)</v>
      </c>
      <c r="L1270" s="20" t="str">
        <f t="shared" si="147"/>
        <v>Market PotentialID</v>
      </c>
    </row>
    <row r="1271" spans="1:12" x14ac:dyDescent="0.25">
      <c r="A1271" s="2" t="str">
        <f t="shared" si="143"/>
        <v>IDResidentialAncillary DLC WHPer Customer Annual Marketing/Recruitment Cost</v>
      </c>
      <c r="B1271" t="s">
        <v>152</v>
      </c>
      <c r="C1271" t="s">
        <v>13</v>
      </c>
      <c r="D1271" t="s">
        <v>379</v>
      </c>
      <c r="E1271" t="s">
        <v>35</v>
      </c>
      <c r="F1271" t="s">
        <v>36</v>
      </c>
      <c r="G1271" s="32">
        <f t="shared" ca="1" si="144"/>
        <v>60</v>
      </c>
      <c r="H1271" s="33" t="str">
        <f t="shared" ca="1" si="145"/>
        <v>Same as DLC CAC</v>
      </c>
      <c r="I1271" s="38"/>
      <c r="J1271" s="39"/>
      <c r="K1271" s="20" t="str">
        <f t="shared" si="146"/>
        <v>ResidentialPer Customer Annual Marketing/Recruitment Cost</v>
      </c>
      <c r="L1271" s="20" t="str">
        <f t="shared" si="147"/>
        <v>Market PotentialID</v>
      </c>
    </row>
    <row r="1272" spans="1:12" x14ac:dyDescent="0.25">
      <c r="A1272" s="2" t="str">
        <f t="shared" si="143"/>
        <v>IDResidentialAncillary DLC WHPer Participant Annual Incentive</v>
      </c>
      <c r="B1272" t="s">
        <v>152</v>
      </c>
      <c r="C1272" t="s">
        <v>13</v>
      </c>
      <c r="D1272" t="s">
        <v>379</v>
      </c>
      <c r="E1272" t="s">
        <v>39</v>
      </c>
      <c r="F1272" t="s">
        <v>5</v>
      </c>
      <c r="G1272" s="32">
        <f t="shared" ca="1" si="144"/>
        <v>24</v>
      </c>
      <c r="H1272" s="33" t="str">
        <f t="shared" ca="1" si="145"/>
        <v>Assume $2/month year round</v>
      </c>
      <c r="I1272" s="38"/>
      <c r="J1272" s="39"/>
      <c r="K1272" s="20" t="str">
        <f t="shared" si="146"/>
        <v>ResidentialPer Participant Annual Incentive</v>
      </c>
      <c r="L1272" s="20" t="str">
        <f t="shared" si="147"/>
        <v>Market PotentialID</v>
      </c>
    </row>
    <row r="1273" spans="1:12" x14ac:dyDescent="0.25">
      <c r="A1273" s="2" t="str">
        <f t="shared" si="143"/>
        <v>IDResidentialAncillary DLC WHPer kW Annual Incentive</v>
      </c>
      <c r="B1273" t="s">
        <v>152</v>
      </c>
      <c r="C1273" t="s">
        <v>13</v>
      </c>
      <c r="D1273" t="s">
        <v>379</v>
      </c>
      <c r="E1273" t="s">
        <v>37</v>
      </c>
      <c r="F1273" t="s">
        <v>93</v>
      </c>
      <c r="G1273" s="32">
        <f t="shared" ca="1" si="144"/>
        <v>0</v>
      </c>
      <c r="H1273" s="33">
        <f t="shared" ca="1" si="145"/>
        <v>0</v>
      </c>
      <c r="I1273" s="38"/>
      <c r="J1273" s="39"/>
      <c r="K1273" s="20" t="str">
        <f t="shared" si="146"/>
        <v>ResidentialPer kW Annual Incentive</v>
      </c>
      <c r="L1273" s="20" t="str">
        <f t="shared" si="147"/>
        <v>Market PotentialID</v>
      </c>
    </row>
    <row r="1274" spans="1:12" x14ac:dyDescent="0.25">
      <c r="A1274" s="2" t="str">
        <f t="shared" si="143"/>
        <v>IDResidentialAncillary DLC WHProgram Development Cost</v>
      </c>
      <c r="B1274" t="s">
        <v>152</v>
      </c>
      <c r="C1274" t="s">
        <v>13</v>
      </c>
      <c r="D1274" t="s">
        <v>379</v>
      </c>
      <c r="E1274" t="s">
        <v>40</v>
      </c>
      <c r="F1274" t="s">
        <v>41</v>
      </c>
      <c r="G1274" s="32">
        <f t="shared" ca="1" si="144"/>
        <v>67720.006093977398</v>
      </c>
      <c r="H1274" s="33">
        <f t="shared" ca="1" si="145"/>
        <v>0</v>
      </c>
      <c r="I1274" s="38"/>
      <c r="J1274" s="39"/>
      <c r="K1274" s="20" t="str">
        <f t="shared" si="146"/>
        <v>ResidentialProgram Development Cost</v>
      </c>
      <c r="L1274" s="20" t="str">
        <f t="shared" si="147"/>
        <v>Market PotentialID</v>
      </c>
    </row>
    <row r="1275" spans="1:12" x14ac:dyDescent="0.25">
      <c r="A1275" s="2" t="str">
        <f t="shared" si="143"/>
        <v>IDResidentialAncillary DLC WHProgram Life</v>
      </c>
      <c r="B1275" t="s">
        <v>152</v>
      </c>
      <c r="C1275" t="s">
        <v>13</v>
      </c>
      <c r="D1275" t="s">
        <v>379</v>
      </c>
      <c r="E1275" t="s">
        <v>42</v>
      </c>
      <c r="F1275" t="s">
        <v>43</v>
      </c>
      <c r="G1275" s="397">
        <f t="shared" ca="1" si="144"/>
        <v>8</v>
      </c>
      <c r="H1275" s="33">
        <f t="shared" ca="1" si="145"/>
        <v>0</v>
      </c>
      <c r="I1275" s="38"/>
      <c r="J1275" s="39"/>
      <c r="K1275" s="20" t="str">
        <f t="shared" si="146"/>
        <v>ResidentialProgram Life</v>
      </c>
      <c r="L1275" s="20" t="str">
        <f t="shared" si="147"/>
        <v>Market PotentialID</v>
      </c>
    </row>
    <row r="1276" spans="1:12" x14ac:dyDescent="0.25">
      <c r="A1276" s="2" t="str">
        <f t="shared" si="143"/>
        <v>IDResidentialAncillary DLC WHProgram Start Year</v>
      </c>
      <c r="B1276" t="s">
        <v>152</v>
      </c>
      <c r="C1276" t="s">
        <v>13</v>
      </c>
      <c r="D1276" t="s">
        <v>379</v>
      </c>
      <c r="E1276" t="s">
        <v>44</v>
      </c>
      <c r="F1276" t="s">
        <v>45</v>
      </c>
      <c r="G1276" s="397">
        <f t="shared" ca="1" si="144"/>
        <v>2026</v>
      </c>
      <c r="H1276" s="33" t="str">
        <f t="shared" ca="1" si="145"/>
        <v>Existing programs in UT. Other states need 2 years to ramp up.</v>
      </c>
      <c r="I1276" s="38"/>
      <c r="J1276" s="39"/>
      <c r="K1276" s="20" t="str">
        <f t="shared" si="146"/>
        <v>ResidentialProgram Start Year</v>
      </c>
      <c r="L1276" s="20" t="str">
        <f t="shared" si="147"/>
        <v>Market PotentialID</v>
      </c>
    </row>
    <row r="1277" spans="1:12" x14ac:dyDescent="0.25">
      <c r="A1277" s="2" t="str">
        <f t="shared" si="143"/>
        <v>IDGeneral ServiceAncillary DLC WHSummer DR Event Hours</v>
      </c>
      <c r="B1277" t="s">
        <v>152</v>
      </c>
      <c r="C1277" t="s">
        <v>232</v>
      </c>
      <c r="D1277" t="s">
        <v>379</v>
      </c>
      <c r="E1277" t="s">
        <v>24</v>
      </c>
      <c r="F1277" t="s">
        <v>25</v>
      </c>
      <c r="G1277" s="397">
        <f t="shared" ca="1" si="144"/>
        <v>0</v>
      </c>
      <c r="H1277" s="33" t="str">
        <f t="shared" ca="1" si="145"/>
        <v xml:space="preserve">Current PC Cool Keeper CAC DLC program allows for max 100 hours of curtailment.  </v>
      </c>
      <c r="I1277" s="38"/>
      <c r="J1277" s="39"/>
      <c r="K1277" s="20" t="str">
        <f t="shared" si="146"/>
        <v>General ServiceSummer DR Event Hours</v>
      </c>
      <c r="L1277" s="20" t="str">
        <f t="shared" si="147"/>
        <v>Market PotentialID</v>
      </c>
    </row>
    <row r="1278" spans="1:12" x14ac:dyDescent="0.25">
      <c r="A1278" s="2" t="str">
        <f t="shared" si="143"/>
        <v>IDGeneral ServiceAncillary DLC WHWinter DR Event Hours</v>
      </c>
      <c r="B1278" t="s">
        <v>152</v>
      </c>
      <c r="C1278" t="s">
        <v>232</v>
      </c>
      <c r="D1278" t="s">
        <v>379</v>
      </c>
      <c r="E1278" t="s">
        <v>26</v>
      </c>
      <c r="F1278" t="s">
        <v>25</v>
      </c>
      <c r="G1278" s="397">
        <f t="shared" ca="1" si="144"/>
        <v>0</v>
      </c>
      <c r="H1278" s="33" t="str">
        <f t="shared" ca="1" si="145"/>
        <v>Split 50 hrs summer, and 50 hrs winter</v>
      </c>
      <c r="I1278" s="38"/>
      <c r="J1278" s="39"/>
      <c r="K1278" s="20" t="str">
        <f t="shared" si="146"/>
        <v>General ServiceWinter DR Event Hours</v>
      </c>
      <c r="L1278" s="20" t="str">
        <f t="shared" si="147"/>
        <v>Market PotentialID</v>
      </c>
    </row>
    <row r="1279" spans="1:12" x14ac:dyDescent="0.25">
      <c r="A1279" s="2" t="str">
        <f t="shared" si="143"/>
        <v>IDGeneral ServiceAncillary DLC WHAnnual O&amp;M Cost</v>
      </c>
      <c r="B1279" t="s">
        <v>152</v>
      </c>
      <c r="C1279" t="s">
        <v>232</v>
      </c>
      <c r="D1279" t="s">
        <v>379</v>
      </c>
      <c r="E1279" t="s">
        <v>27</v>
      </c>
      <c r="F1279" t="s">
        <v>5</v>
      </c>
      <c r="G1279" s="32">
        <f t="shared" ca="1" si="144"/>
        <v>0</v>
      </c>
      <c r="H1279" s="33" t="str">
        <f t="shared" ca="1" si="145"/>
        <v>Zero for Ancillary</v>
      </c>
      <c r="I1279" s="38"/>
      <c r="J1279" s="39"/>
      <c r="K1279" s="20" t="str">
        <f t="shared" si="146"/>
        <v>General ServiceAnnual O&amp;M Cost</v>
      </c>
      <c r="L1279" s="20" t="str">
        <f t="shared" si="147"/>
        <v>Market PotentialID</v>
      </c>
    </row>
    <row r="1280" spans="1:12" x14ac:dyDescent="0.25">
      <c r="A1280" s="2" t="str">
        <f t="shared" si="143"/>
        <v>IDGeneral ServiceAncillary DLC WHAnnual O&amp;M Cost per MW</v>
      </c>
      <c r="B1280" t="s">
        <v>152</v>
      </c>
      <c r="C1280" t="s">
        <v>232</v>
      </c>
      <c r="D1280" t="s">
        <v>379</v>
      </c>
      <c r="E1280" t="s">
        <v>88</v>
      </c>
      <c r="F1280" t="s">
        <v>94</v>
      </c>
      <c r="G1280" s="32">
        <f t="shared" ca="1" si="144"/>
        <v>0</v>
      </c>
      <c r="H1280" s="33">
        <f t="shared" ca="1" si="145"/>
        <v>0</v>
      </c>
      <c r="I1280" s="38"/>
      <c r="J1280" s="39"/>
      <c r="K1280" s="20" t="str">
        <f t="shared" si="146"/>
        <v>General ServiceAnnual O&amp;M Cost per MW</v>
      </c>
      <c r="L1280" s="20" t="str">
        <f t="shared" si="147"/>
        <v>Market PotentialID</v>
      </c>
    </row>
    <row r="1281" spans="1:12" x14ac:dyDescent="0.25">
      <c r="A1281" s="2" t="str">
        <f t="shared" si="143"/>
        <v>IDGeneral ServiceAncillary DLC WHAnnual Program Administration Cost</v>
      </c>
      <c r="B1281" t="s">
        <v>152</v>
      </c>
      <c r="C1281" t="s">
        <v>232</v>
      </c>
      <c r="D1281" t="s">
        <v>379</v>
      </c>
      <c r="E1281" t="s">
        <v>4</v>
      </c>
      <c r="F1281" t="s">
        <v>28</v>
      </c>
      <c r="G1281" s="32">
        <f t="shared" ca="1" si="144"/>
        <v>5823.9951248180923</v>
      </c>
      <c r="H1281" s="33" t="str">
        <f t="shared" ca="1" si="145"/>
        <v>Share of Cost as noted in table at right</v>
      </c>
      <c r="I1281" s="38"/>
      <c r="J1281" s="39"/>
      <c r="K1281" s="20" t="str">
        <f t="shared" si="146"/>
        <v>General ServiceAnnual Program Administration Cost</v>
      </c>
      <c r="L1281" s="20" t="str">
        <f t="shared" si="147"/>
        <v>Market PotentialID</v>
      </c>
    </row>
    <row r="1282" spans="1:12" x14ac:dyDescent="0.25">
      <c r="A1282" s="2" t="str">
        <f t="shared" si="143"/>
        <v>IDGeneral ServiceAncillary DLC WHCost of Equip + Install</v>
      </c>
      <c r="B1282" t="s">
        <v>152</v>
      </c>
      <c r="C1282" t="s">
        <v>232</v>
      </c>
      <c r="D1282" t="s">
        <v>379</v>
      </c>
      <c r="E1282" t="s">
        <v>29</v>
      </c>
      <c r="F1282" t="s">
        <v>30</v>
      </c>
      <c r="G1282" s="32">
        <f t="shared" ca="1" si="144"/>
        <v>0</v>
      </c>
      <c r="H1282" s="33" t="str">
        <f t="shared" ca="1" si="145"/>
        <v>Zero for Ancillary</v>
      </c>
      <c r="I1282" s="38"/>
      <c r="J1282" s="39"/>
      <c r="K1282" s="20" t="str">
        <f t="shared" si="146"/>
        <v>General ServiceCost of Equip + Install</v>
      </c>
      <c r="L1282" s="20" t="str">
        <f t="shared" si="147"/>
        <v>Market PotentialID</v>
      </c>
    </row>
    <row r="1283" spans="1:12" x14ac:dyDescent="0.25">
      <c r="A1283" s="2" t="str">
        <f t="shared" ref="A1283:A1346" si="148">B1283&amp;C1283&amp;D1283&amp;E1283</f>
        <v>IDGeneral ServiceAncillary DLC WHCost of Equip + Install (per kW basis)</v>
      </c>
      <c r="B1283" t="s">
        <v>152</v>
      </c>
      <c r="C1283" t="s">
        <v>232</v>
      </c>
      <c r="D1283" t="s">
        <v>379</v>
      </c>
      <c r="E1283" t="s">
        <v>90</v>
      </c>
      <c r="F1283" t="s">
        <v>92</v>
      </c>
      <c r="G1283" s="32">
        <f t="shared" ca="1" si="144"/>
        <v>0</v>
      </c>
      <c r="H1283" s="33">
        <f t="shared" ca="1" si="145"/>
        <v>0</v>
      </c>
      <c r="I1283" s="38"/>
      <c r="J1283" s="39"/>
      <c r="K1283" s="20" t="str">
        <f t="shared" si="146"/>
        <v>General ServiceCost of Equip + Install (per kW basis)</v>
      </c>
      <c r="L1283" s="20" t="str">
        <f t="shared" si="147"/>
        <v>Market PotentialID</v>
      </c>
    </row>
    <row r="1284" spans="1:12" x14ac:dyDescent="0.25">
      <c r="A1284" s="2" t="str">
        <f t="shared" si="148"/>
        <v>IDGeneral ServiceAncillary DLC WHDe-rate</v>
      </c>
      <c r="B1284" t="s">
        <v>152</v>
      </c>
      <c r="C1284" t="s">
        <v>232</v>
      </c>
      <c r="D1284" t="s">
        <v>379</v>
      </c>
      <c r="E1284" t="s">
        <v>31</v>
      </c>
      <c r="F1284" t="s">
        <v>32</v>
      </c>
      <c r="G1284" s="25">
        <f t="shared" ca="1" si="144"/>
        <v>1</v>
      </c>
      <c r="H1284" s="33">
        <f t="shared" ca="1" si="145"/>
        <v>0</v>
      </c>
      <c r="I1284" s="38"/>
      <c r="J1284" s="39"/>
      <c r="K1284" s="20" t="str">
        <f t="shared" si="146"/>
        <v>General ServiceDe-rate</v>
      </c>
      <c r="L1284" s="20" t="str">
        <f t="shared" si="147"/>
        <v>Market PotentialID</v>
      </c>
    </row>
    <row r="1285" spans="1:12" x14ac:dyDescent="0.25">
      <c r="A1285" s="2" t="str">
        <f t="shared" si="148"/>
        <v>IDGeneral ServiceAncillary DLC WHNet to Gross Ratio (free ridership)</v>
      </c>
      <c r="B1285" t="s">
        <v>152</v>
      </c>
      <c r="C1285" t="s">
        <v>232</v>
      </c>
      <c r="D1285" t="s">
        <v>379</v>
      </c>
      <c r="E1285" t="s">
        <v>33</v>
      </c>
      <c r="F1285" t="s">
        <v>34</v>
      </c>
      <c r="G1285" s="25">
        <f t="shared" ca="1" si="144"/>
        <v>1</v>
      </c>
      <c r="H1285" s="33">
        <f t="shared" ca="1" si="145"/>
        <v>0</v>
      </c>
      <c r="I1285" s="38"/>
      <c r="J1285" s="39"/>
      <c r="K1285" s="20" t="str">
        <f t="shared" si="146"/>
        <v>General ServiceNet to Gross Ratio (free ridership)</v>
      </c>
      <c r="L1285" s="20" t="str">
        <f t="shared" si="147"/>
        <v>Market PotentialID</v>
      </c>
    </row>
    <row r="1286" spans="1:12" x14ac:dyDescent="0.25">
      <c r="A1286" s="2" t="str">
        <f t="shared" si="148"/>
        <v>IDGeneral ServiceAncillary DLC WHPer Customer Annual Marketing/Recruitment Cost</v>
      </c>
      <c r="B1286" t="s">
        <v>152</v>
      </c>
      <c r="C1286" t="s">
        <v>232</v>
      </c>
      <c r="D1286" t="s">
        <v>379</v>
      </c>
      <c r="E1286" t="s">
        <v>35</v>
      </c>
      <c r="F1286" t="s">
        <v>36</v>
      </c>
      <c r="G1286" s="32">
        <f t="shared" ca="1" si="144"/>
        <v>75</v>
      </c>
      <c r="H1286" s="33" t="str">
        <f t="shared" ca="1" si="145"/>
        <v>Same as DLC CAC</v>
      </c>
      <c r="I1286" s="38"/>
      <c r="J1286" s="39"/>
      <c r="K1286" s="20" t="str">
        <f t="shared" si="146"/>
        <v>General ServicePer Customer Annual Marketing/Recruitment Cost</v>
      </c>
      <c r="L1286" s="20" t="str">
        <f t="shared" si="147"/>
        <v>Market PotentialID</v>
      </c>
    </row>
    <row r="1287" spans="1:12" x14ac:dyDescent="0.25">
      <c r="A1287" s="2" t="str">
        <f t="shared" si="148"/>
        <v>IDGeneral ServiceAncillary DLC WHPer Participant Annual Incentive</v>
      </c>
      <c r="B1287" t="s">
        <v>152</v>
      </c>
      <c r="C1287" t="s">
        <v>232</v>
      </c>
      <c r="D1287" t="s">
        <v>379</v>
      </c>
      <c r="E1287" t="s">
        <v>39</v>
      </c>
      <c r="F1287" t="s">
        <v>5</v>
      </c>
      <c r="G1287" s="32">
        <f t="shared" ca="1" si="144"/>
        <v>24</v>
      </c>
      <c r="H1287" s="33" t="str">
        <f t="shared" ca="1" si="145"/>
        <v>Assume $2/month year round</v>
      </c>
      <c r="I1287" s="38"/>
      <c r="J1287" s="39"/>
      <c r="K1287" s="20" t="str">
        <f t="shared" si="146"/>
        <v>General ServicePer Participant Annual Incentive</v>
      </c>
      <c r="L1287" s="20" t="str">
        <f t="shared" si="147"/>
        <v>Market PotentialID</v>
      </c>
    </row>
    <row r="1288" spans="1:12" x14ac:dyDescent="0.25">
      <c r="A1288" s="2" t="str">
        <f t="shared" si="148"/>
        <v>IDGeneral ServiceAncillary DLC WHPer kW Annual Incentive</v>
      </c>
      <c r="B1288" t="s">
        <v>152</v>
      </c>
      <c r="C1288" t="s">
        <v>232</v>
      </c>
      <c r="D1288" t="s">
        <v>379</v>
      </c>
      <c r="E1288" t="s">
        <v>37</v>
      </c>
      <c r="F1288" t="s">
        <v>93</v>
      </c>
      <c r="G1288" s="32">
        <f t="shared" ca="1" si="144"/>
        <v>0</v>
      </c>
      <c r="H1288" s="33">
        <f t="shared" ca="1" si="145"/>
        <v>0</v>
      </c>
      <c r="I1288" s="38"/>
      <c r="J1288" s="39"/>
      <c r="K1288" s="20" t="str">
        <f t="shared" si="146"/>
        <v>General ServicePer kW Annual Incentive</v>
      </c>
      <c r="L1288" s="20" t="str">
        <f t="shared" si="147"/>
        <v>Market PotentialID</v>
      </c>
    </row>
    <row r="1289" spans="1:12" x14ac:dyDescent="0.25">
      <c r="A1289" s="2" t="str">
        <f t="shared" si="148"/>
        <v>IDGeneral ServiceAncillary DLC WHProgram Development Cost</v>
      </c>
      <c r="B1289" t="s">
        <v>152</v>
      </c>
      <c r="C1289" t="s">
        <v>232</v>
      </c>
      <c r="D1289" t="s">
        <v>379</v>
      </c>
      <c r="E1289" t="s">
        <v>40</v>
      </c>
      <c r="F1289" t="s">
        <v>41</v>
      </c>
      <c r="G1289" s="32">
        <f t="shared" ca="1" si="144"/>
        <v>7279.9939060226152</v>
      </c>
      <c r="H1289" s="33" t="str">
        <f t="shared" ca="1" si="145"/>
        <v>No startup costs; Framework already exists for current programs</v>
      </c>
      <c r="I1289" s="38"/>
      <c r="J1289" s="39"/>
      <c r="K1289" s="20" t="str">
        <f t="shared" si="146"/>
        <v>General ServiceProgram Development Cost</v>
      </c>
      <c r="L1289" s="20" t="str">
        <f t="shared" si="147"/>
        <v>Market PotentialID</v>
      </c>
    </row>
    <row r="1290" spans="1:12" x14ac:dyDescent="0.25">
      <c r="A1290" s="2" t="str">
        <f t="shared" si="148"/>
        <v>IDGeneral ServiceAncillary DLC WHProgram Life</v>
      </c>
      <c r="B1290" t="s">
        <v>152</v>
      </c>
      <c r="C1290" t="s">
        <v>232</v>
      </c>
      <c r="D1290" t="s">
        <v>379</v>
      </c>
      <c r="E1290" t="s">
        <v>42</v>
      </c>
      <c r="F1290" t="s">
        <v>43</v>
      </c>
      <c r="G1290" s="397">
        <f t="shared" ca="1" si="144"/>
        <v>8</v>
      </c>
      <c r="H1290" s="33">
        <f t="shared" ca="1" si="145"/>
        <v>0</v>
      </c>
      <c r="I1290" s="38"/>
      <c r="J1290" s="39"/>
      <c r="K1290" s="20" t="str">
        <f t="shared" si="146"/>
        <v>General ServiceProgram Life</v>
      </c>
      <c r="L1290" s="20" t="str">
        <f t="shared" si="147"/>
        <v>Market PotentialID</v>
      </c>
    </row>
    <row r="1291" spans="1:12" x14ac:dyDescent="0.25">
      <c r="A1291" s="2" t="str">
        <f t="shared" si="148"/>
        <v>IDGeneral ServiceAncillary DLC WHProgram Start Year</v>
      </c>
      <c r="B1291" t="s">
        <v>152</v>
      </c>
      <c r="C1291" t="s">
        <v>232</v>
      </c>
      <c r="D1291" t="s">
        <v>379</v>
      </c>
      <c r="E1291" t="s">
        <v>44</v>
      </c>
      <c r="F1291" t="s">
        <v>45</v>
      </c>
      <c r="G1291" s="397">
        <f t="shared" ca="1" si="144"/>
        <v>2026</v>
      </c>
      <c r="H1291" s="33" t="str">
        <f t="shared" ca="1" si="145"/>
        <v>Existing programs in UT. Other states need 2 years to ramp up.</v>
      </c>
      <c r="I1291" s="38"/>
      <c r="J1291" s="39"/>
      <c r="K1291" s="20" t="str">
        <f t="shared" si="146"/>
        <v>General ServiceProgram Start Year</v>
      </c>
      <c r="L1291" s="20" t="str">
        <f t="shared" si="147"/>
        <v>Market PotentialID</v>
      </c>
    </row>
    <row r="1292" spans="1:12" x14ac:dyDescent="0.25">
      <c r="A1292" s="2" t="str">
        <f t="shared" si="148"/>
        <v>IDResidentialPilot-CTA-2045 HPWHSummer DR Event Hours</v>
      </c>
      <c r="B1292" t="s">
        <v>152</v>
      </c>
      <c r="C1292" t="s">
        <v>13</v>
      </c>
      <c r="D1292" t="s">
        <v>579</v>
      </c>
      <c r="E1292" t="s">
        <v>24</v>
      </c>
      <c r="F1292" t="s">
        <v>25</v>
      </c>
      <c r="G1292" s="397">
        <f t="shared" ref="G1292:G1331" ca="1" si="149">IFERROR(INDEX(INDIRECT("'"&amp;D1292&amp;"'!A1:T300"),MATCH(K1292,INDIRECT("'"&amp;D1292&amp;"'!A1:A300"),0),MATCH(L1292,INDIRECT("'"&amp;D1292&amp;"'!A1:T1"),0)),"")</f>
        <v>0</v>
      </c>
      <c r="H1292" s="33" t="str">
        <f t="shared" ref="H1292:H1331" ca="1" si="150">IFERROR(INDEX(INDIRECT("'"&amp;D1292&amp;"'!A1:T300"),MATCH(K1292,INDIRECT("'"&amp;D1292&amp;"'!A1:A300"),0),10),"")</f>
        <v>25 total events around 3 hrs ea.</v>
      </c>
      <c r="I1292" s="38"/>
      <c r="J1292" s="39"/>
      <c r="K1292" s="20" t="str">
        <f t="shared" ref="K1292:K1411" si="151">C1292&amp;E1292</f>
        <v>ResidentialSummer DR Event Hours</v>
      </c>
      <c r="L1292" s="20" t="str">
        <f t="shared" ref="L1292:L1411" si="152">$G$1&amp;B1292</f>
        <v>Market PotentialID</v>
      </c>
    </row>
    <row r="1293" spans="1:12" x14ac:dyDescent="0.25">
      <c r="A1293" s="2" t="str">
        <f t="shared" si="148"/>
        <v>IDResidentialPilot-CTA-2045 HPWHWinter DR Event Hours</v>
      </c>
      <c r="B1293" t="s">
        <v>152</v>
      </c>
      <c r="C1293" t="s">
        <v>13</v>
      </c>
      <c r="D1293" t="s">
        <v>579</v>
      </c>
      <c r="E1293" t="s">
        <v>26</v>
      </c>
      <c r="F1293" t="s">
        <v>25</v>
      </c>
      <c r="G1293" s="397">
        <f t="shared" ca="1" si="149"/>
        <v>0</v>
      </c>
      <c r="H1293" s="33" t="str">
        <f t="shared" ca="1" si="150"/>
        <v>25 total events around 3 hrs ea.</v>
      </c>
      <c r="I1293" s="38"/>
      <c r="J1293" s="39"/>
      <c r="K1293" s="20" t="str">
        <f t="shared" si="151"/>
        <v>ResidentialWinter DR Event Hours</v>
      </c>
      <c r="L1293" s="20" t="str">
        <f t="shared" si="152"/>
        <v>Market PotentialID</v>
      </c>
    </row>
    <row r="1294" spans="1:12" x14ac:dyDescent="0.25">
      <c r="A1294" s="2" t="str">
        <f t="shared" si="148"/>
        <v>IDResidentialPilot-CTA-2045 HPWHAnnual O&amp;M Cost</v>
      </c>
      <c r="B1294" t="s">
        <v>152</v>
      </c>
      <c r="C1294" t="s">
        <v>13</v>
      </c>
      <c r="D1294" t="s">
        <v>579</v>
      </c>
      <c r="E1294" t="s">
        <v>27</v>
      </c>
      <c r="F1294" t="s">
        <v>5</v>
      </c>
      <c r="G1294" s="32">
        <f t="shared" ca="1" si="149"/>
        <v>0</v>
      </c>
      <c r="H1294" s="33">
        <f t="shared" ca="1" si="150"/>
        <v>0</v>
      </c>
      <c r="I1294" s="38"/>
      <c r="J1294" s="39"/>
      <c r="K1294" s="20" t="str">
        <f t="shared" si="151"/>
        <v>ResidentialAnnual O&amp;M Cost</v>
      </c>
      <c r="L1294" s="20" t="str">
        <f t="shared" si="152"/>
        <v>Market PotentialID</v>
      </c>
    </row>
    <row r="1295" spans="1:12" x14ac:dyDescent="0.25">
      <c r="A1295" s="2" t="str">
        <f t="shared" si="148"/>
        <v>IDResidentialPilot-CTA-2045 HPWHAnnual O&amp;M Cost per MW</v>
      </c>
      <c r="B1295" t="s">
        <v>152</v>
      </c>
      <c r="C1295" t="s">
        <v>13</v>
      </c>
      <c r="D1295" t="s">
        <v>579</v>
      </c>
      <c r="E1295" t="s">
        <v>88</v>
      </c>
      <c r="F1295" t="s">
        <v>94</v>
      </c>
      <c r="G1295" s="32">
        <f t="shared" ca="1" si="149"/>
        <v>0</v>
      </c>
      <c r="H1295" s="33">
        <f t="shared" ca="1" si="150"/>
        <v>0</v>
      </c>
      <c r="I1295" s="38"/>
      <c r="J1295" s="39"/>
      <c r="K1295" s="20" t="str">
        <f t="shared" si="151"/>
        <v>ResidentialAnnual O&amp;M Cost per MW</v>
      </c>
      <c r="L1295" s="20" t="str">
        <f t="shared" si="152"/>
        <v>Market PotentialID</v>
      </c>
    </row>
    <row r="1296" spans="1:12" x14ac:dyDescent="0.25">
      <c r="A1296" s="2" t="str">
        <f t="shared" si="148"/>
        <v>IDResidentialPilot-CTA-2045 HPWHAnnual Program Administration Cost</v>
      </c>
      <c r="B1296" t="s">
        <v>152</v>
      </c>
      <c r="C1296" t="s">
        <v>13</v>
      </c>
      <c r="D1296" t="s">
        <v>579</v>
      </c>
      <c r="E1296" t="s">
        <v>4</v>
      </c>
      <c r="F1296" t="s">
        <v>28</v>
      </c>
      <c r="G1296" s="32">
        <f t="shared" ca="1" si="149"/>
        <v>0</v>
      </c>
      <c r="H1296" s="33" t="str">
        <f t="shared" ca="1" si="150"/>
        <v>Share of Cost as noted in table at right, Costs shared 50/50 between CTA-2045 programs</v>
      </c>
      <c r="I1296" s="38"/>
      <c r="J1296" s="39"/>
      <c r="K1296" s="20" t="str">
        <f t="shared" si="151"/>
        <v>ResidentialAnnual Program Administration Cost</v>
      </c>
      <c r="L1296" s="20" t="str">
        <f t="shared" si="152"/>
        <v>Market PotentialID</v>
      </c>
    </row>
    <row r="1297" spans="1:12" x14ac:dyDescent="0.25">
      <c r="A1297" s="2" t="str">
        <f t="shared" si="148"/>
        <v>IDResidentialPilot-CTA-2045 HPWHCost of Equip + Install</v>
      </c>
      <c r="B1297" t="s">
        <v>152</v>
      </c>
      <c r="C1297" t="s">
        <v>13</v>
      </c>
      <c r="D1297" t="s">
        <v>579</v>
      </c>
      <c r="E1297" t="s">
        <v>29</v>
      </c>
      <c r="F1297" t="s">
        <v>30</v>
      </c>
      <c r="G1297" s="32">
        <f t="shared" ca="1" si="149"/>
        <v>0</v>
      </c>
      <c r="H1297" s="33" t="str">
        <f t="shared" ca="1" si="150"/>
        <v>$150 for module and comms, 20% of customers will need help provisioning these (an additional $100 for these customers)- average customer will be $170</v>
      </c>
      <c r="I1297" s="38"/>
      <c r="J1297" s="39"/>
      <c r="K1297" s="20" t="str">
        <f t="shared" si="151"/>
        <v>ResidentialCost of Equip + Install</v>
      </c>
      <c r="L1297" s="20" t="str">
        <f t="shared" si="152"/>
        <v>Market PotentialID</v>
      </c>
    </row>
    <row r="1298" spans="1:12" x14ac:dyDescent="0.25">
      <c r="A1298" s="2" t="str">
        <f t="shared" si="148"/>
        <v>IDResidentialPilot-CTA-2045 HPWHCost of Equip + Install (per kW basis)</v>
      </c>
      <c r="B1298" t="s">
        <v>152</v>
      </c>
      <c r="C1298" t="s">
        <v>13</v>
      </c>
      <c r="D1298" t="s">
        <v>579</v>
      </c>
      <c r="E1298" t="s">
        <v>90</v>
      </c>
      <c r="F1298" t="s">
        <v>92</v>
      </c>
      <c r="G1298" s="32">
        <f t="shared" ca="1" si="149"/>
        <v>0</v>
      </c>
      <c r="H1298" s="33">
        <f t="shared" ca="1" si="150"/>
        <v>0</v>
      </c>
      <c r="I1298" s="38"/>
      <c r="J1298" s="39"/>
      <c r="K1298" s="20" t="str">
        <f t="shared" si="151"/>
        <v>ResidentialCost of Equip + Install (per kW basis)</v>
      </c>
      <c r="L1298" s="20" t="str">
        <f t="shared" si="152"/>
        <v>Market PotentialID</v>
      </c>
    </row>
    <row r="1299" spans="1:12" x14ac:dyDescent="0.25">
      <c r="A1299" s="2" t="str">
        <f t="shared" si="148"/>
        <v>IDResidentialPilot-CTA-2045 HPWHDe-rate</v>
      </c>
      <c r="B1299" t="s">
        <v>152</v>
      </c>
      <c r="C1299" t="s">
        <v>13</v>
      </c>
      <c r="D1299" t="s">
        <v>579</v>
      </c>
      <c r="E1299" t="s">
        <v>31</v>
      </c>
      <c r="F1299" t="s">
        <v>32</v>
      </c>
      <c r="G1299" s="25">
        <f t="shared" ca="1" si="149"/>
        <v>0</v>
      </c>
      <c r="H1299" s="33">
        <f t="shared" ca="1" si="150"/>
        <v>0</v>
      </c>
      <c r="I1299" s="38"/>
      <c r="J1299" s="39"/>
      <c r="K1299" s="20" t="str">
        <f t="shared" si="151"/>
        <v>ResidentialDe-rate</v>
      </c>
      <c r="L1299" s="20" t="str">
        <f t="shared" si="152"/>
        <v>Market PotentialID</v>
      </c>
    </row>
    <row r="1300" spans="1:12" x14ac:dyDescent="0.25">
      <c r="A1300" s="2" t="str">
        <f t="shared" si="148"/>
        <v>IDResidentialPilot-CTA-2045 HPWHNet to Gross Ratio (free ridership)</v>
      </c>
      <c r="B1300" t="s">
        <v>152</v>
      </c>
      <c r="C1300" t="s">
        <v>13</v>
      </c>
      <c r="D1300" t="s">
        <v>579</v>
      </c>
      <c r="E1300" t="s">
        <v>33</v>
      </c>
      <c r="F1300" t="s">
        <v>34</v>
      </c>
      <c r="G1300" s="25">
        <f t="shared" ca="1" si="149"/>
        <v>0</v>
      </c>
      <c r="H1300" s="33">
        <f t="shared" ca="1" si="150"/>
        <v>0</v>
      </c>
      <c r="I1300" s="38"/>
      <c r="J1300" s="39"/>
      <c r="K1300" s="20" t="str">
        <f t="shared" si="151"/>
        <v>ResidentialNet to Gross Ratio (free ridership)</v>
      </c>
      <c r="L1300" s="20" t="str">
        <f t="shared" si="152"/>
        <v>Market PotentialID</v>
      </c>
    </row>
    <row r="1301" spans="1:12" x14ac:dyDescent="0.25">
      <c r="A1301" s="2" t="str">
        <f t="shared" si="148"/>
        <v>IDResidentialPilot-CTA-2045 HPWHPer Customer Annual Marketing/Recruitment Cost</v>
      </c>
      <c r="B1301" t="s">
        <v>152</v>
      </c>
      <c r="C1301" t="s">
        <v>13</v>
      </c>
      <c r="D1301" t="s">
        <v>579</v>
      </c>
      <c r="E1301" t="s">
        <v>35</v>
      </c>
      <c r="F1301" t="s">
        <v>36</v>
      </c>
      <c r="G1301" s="32">
        <f t="shared" ca="1" si="149"/>
        <v>0</v>
      </c>
      <c r="H1301" s="33" t="str">
        <f t="shared" ca="1" si="150"/>
        <v>Same as Smart Thermostats</v>
      </c>
      <c r="I1301" s="38"/>
      <c r="J1301" s="39"/>
      <c r="K1301" s="20" t="str">
        <f t="shared" si="151"/>
        <v>ResidentialPer Customer Annual Marketing/Recruitment Cost</v>
      </c>
      <c r="L1301" s="20" t="str">
        <f t="shared" si="152"/>
        <v>Market PotentialID</v>
      </c>
    </row>
    <row r="1302" spans="1:12" x14ac:dyDescent="0.25">
      <c r="A1302" s="2" t="str">
        <f t="shared" si="148"/>
        <v>IDResidentialPilot-CTA-2045 HPWHPer Participant Annual Incentive</v>
      </c>
      <c r="B1302" t="s">
        <v>152</v>
      </c>
      <c r="C1302" t="s">
        <v>13</v>
      </c>
      <c r="D1302" t="s">
        <v>579</v>
      </c>
      <c r="E1302" t="s">
        <v>39</v>
      </c>
      <c r="F1302" t="s">
        <v>5</v>
      </c>
      <c r="G1302" s="32">
        <f t="shared" ca="1" si="149"/>
        <v>0</v>
      </c>
      <c r="H1302" s="33" t="str">
        <f t="shared" ca="1" si="150"/>
        <v>Assume $2/month year round</v>
      </c>
      <c r="I1302" s="38"/>
      <c r="J1302" s="39"/>
      <c r="K1302" s="20" t="str">
        <f t="shared" si="151"/>
        <v>ResidentialPer Participant Annual Incentive</v>
      </c>
      <c r="L1302" s="20" t="str">
        <f t="shared" si="152"/>
        <v>Market PotentialID</v>
      </c>
    </row>
    <row r="1303" spans="1:12" x14ac:dyDescent="0.25">
      <c r="A1303" s="2" t="str">
        <f t="shared" si="148"/>
        <v>IDResidentialPilot-CTA-2045 HPWHPer kW Annual Incentive</v>
      </c>
      <c r="B1303" t="s">
        <v>152</v>
      </c>
      <c r="C1303" t="s">
        <v>13</v>
      </c>
      <c r="D1303" t="s">
        <v>579</v>
      </c>
      <c r="E1303" t="s">
        <v>37</v>
      </c>
      <c r="F1303" t="s">
        <v>93</v>
      </c>
      <c r="G1303" s="32">
        <f t="shared" ca="1" si="149"/>
        <v>0</v>
      </c>
      <c r="H1303" s="33">
        <f t="shared" ca="1" si="150"/>
        <v>0</v>
      </c>
      <c r="I1303" s="38"/>
      <c r="J1303" s="39"/>
      <c r="K1303" s="20" t="str">
        <f t="shared" si="151"/>
        <v>ResidentialPer kW Annual Incentive</v>
      </c>
      <c r="L1303" s="20" t="str">
        <f t="shared" si="152"/>
        <v>Market PotentialID</v>
      </c>
    </row>
    <row r="1304" spans="1:12" x14ac:dyDescent="0.25">
      <c r="A1304" s="2" t="str">
        <f t="shared" si="148"/>
        <v>IDResidentialPilot-CTA-2045 HPWHProgram Development Cost</v>
      </c>
      <c r="B1304" t="s">
        <v>152</v>
      </c>
      <c r="C1304" t="s">
        <v>13</v>
      </c>
      <c r="D1304" t="s">
        <v>579</v>
      </c>
      <c r="E1304" t="s">
        <v>40</v>
      </c>
      <c r="F1304" t="s">
        <v>41</v>
      </c>
      <c r="G1304" s="32">
        <f t="shared" ca="1" si="149"/>
        <v>0</v>
      </c>
      <c r="H1304" s="33" t="str">
        <f t="shared" ca="1" si="150"/>
        <v>Share of Cost as noted in table at right, Costs shared 50/50 between CTA-2045 programs</v>
      </c>
      <c r="I1304" s="38"/>
      <c r="J1304" s="39"/>
      <c r="K1304" s="20" t="str">
        <f t="shared" si="151"/>
        <v>ResidentialProgram Development Cost</v>
      </c>
      <c r="L1304" s="20" t="str">
        <f t="shared" si="152"/>
        <v>Market PotentialID</v>
      </c>
    </row>
    <row r="1305" spans="1:12" x14ac:dyDescent="0.25">
      <c r="A1305" s="2" t="str">
        <f t="shared" si="148"/>
        <v>IDResidentialPilot-CTA-2045 HPWHProgram Life</v>
      </c>
      <c r="B1305" t="s">
        <v>152</v>
      </c>
      <c r="C1305" t="s">
        <v>13</v>
      </c>
      <c r="D1305" t="s">
        <v>579</v>
      </c>
      <c r="E1305" t="s">
        <v>42</v>
      </c>
      <c r="F1305" t="s">
        <v>43</v>
      </c>
      <c r="G1305" s="397">
        <f t="shared" ca="1" si="149"/>
        <v>0</v>
      </c>
      <c r="H1305" s="33">
        <f t="shared" ca="1" si="150"/>
        <v>0</v>
      </c>
      <c r="I1305" s="38"/>
      <c r="J1305" s="39"/>
      <c r="K1305" s="20" t="str">
        <f t="shared" si="151"/>
        <v>ResidentialProgram Life</v>
      </c>
      <c r="L1305" s="20" t="str">
        <f t="shared" si="152"/>
        <v>Market PotentialID</v>
      </c>
    </row>
    <row r="1306" spans="1:12" x14ac:dyDescent="0.25">
      <c r="A1306" s="2" t="str">
        <f t="shared" si="148"/>
        <v>IDResidentialPilot-CTA-2045 HPWHProgram Start Year</v>
      </c>
      <c r="B1306" t="s">
        <v>152</v>
      </c>
      <c r="C1306" t="s">
        <v>13</v>
      </c>
      <c r="D1306" t="s">
        <v>579</v>
      </c>
      <c r="E1306" t="s">
        <v>44</v>
      </c>
      <c r="F1306" t="s">
        <v>45</v>
      </c>
      <c r="G1306" s="397">
        <f t="shared" ca="1" si="149"/>
        <v>0</v>
      </c>
      <c r="H1306" s="33">
        <f t="shared" ca="1" si="150"/>
        <v>0</v>
      </c>
      <c r="I1306" s="38"/>
      <c r="J1306" s="39"/>
      <c r="K1306" s="20" t="str">
        <f t="shared" si="151"/>
        <v>ResidentialProgram Start Year</v>
      </c>
      <c r="L1306" s="20" t="str">
        <f t="shared" si="152"/>
        <v>Market PotentialID</v>
      </c>
    </row>
    <row r="1307" spans="1:12" x14ac:dyDescent="0.25">
      <c r="A1307" s="2" t="str">
        <f t="shared" si="148"/>
        <v>IDGeneral ServicePilot-CTA-2045 HPWHSummer DR Event Hours</v>
      </c>
      <c r="B1307" t="s">
        <v>152</v>
      </c>
      <c r="C1307" t="s">
        <v>232</v>
      </c>
      <c r="D1307" t="s">
        <v>579</v>
      </c>
      <c r="E1307" t="s">
        <v>24</v>
      </c>
      <c r="F1307" t="s">
        <v>25</v>
      </c>
      <c r="G1307" s="397">
        <f t="shared" ca="1" si="149"/>
        <v>0</v>
      </c>
      <c r="H1307" s="33" t="str">
        <f t="shared" ca="1" si="150"/>
        <v>25 total events around 3 hrs ea.</v>
      </c>
      <c r="I1307" s="38"/>
      <c r="J1307" s="39"/>
      <c r="K1307" s="20" t="str">
        <f t="shared" si="151"/>
        <v>General ServiceSummer DR Event Hours</v>
      </c>
      <c r="L1307" s="20" t="str">
        <f t="shared" si="152"/>
        <v>Market PotentialID</v>
      </c>
    </row>
    <row r="1308" spans="1:12" x14ac:dyDescent="0.25">
      <c r="A1308" s="2" t="str">
        <f t="shared" si="148"/>
        <v>IDGeneral ServicePilot-CTA-2045 HPWHWinter DR Event Hours</v>
      </c>
      <c r="B1308" t="s">
        <v>152</v>
      </c>
      <c r="C1308" t="s">
        <v>232</v>
      </c>
      <c r="D1308" t="s">
        <v>579</v>
      </c>
      <c r="E1308" t="s">
        <v>26</v>
      </c>
      <c r="F1308" t="s">
        <v>25</v>
      </c>
      <c r="G1308" s="397">
        <f t="shared" ca="1" si="149"/>
        <v>0</v>
      </c>
      <c r="H1308" s="33" t="str">
        <f t="shared" ca="1" si="150"/>
        <v>25 total events around 3 hrs ea.</v>
      </c>
      <c r="I1308" s="38"/>
      <c r="J1308" s="39"/>
      <c r="K1308" s="20" t="str">
        <f t="shared" si="151"/>
        <v>General ServiceWinter DR Event Hours</v>
      </c>
      <c r="L1308" s="20" t="str">
        <f t="shared" si="152"/>
        <v>Market PotentialID</v>
      </c>
    </row>
    <row r="1309" spans="1:12" x14ac:dyDescent="0.25">
      <c r="A1309" s="2" t="str">
        <f t="shared" si="148"/>
        <v>IDGeneral ServicePilot-CTA-2045 HPWHAnnual O&amp;M Cost</v>
      </c>
      <c r="B1309" t="s">
        <v>152</v>
      </c>
      <c r="C1309" t="s">
        <v>232</v>
      </c>
      <c r="D1309" t="s">
        <v>579</v>
      </c>
      <c r="E1309" t="s">
        <v>27</v>
      </c>
      <c r="F1309" t="s">
        <v>5</v>
      </c>
      <c r="G1309" s="32">
        <f t="shared" ca="1" si="149"/>
        <v>0</v>
      </c>
      <c r="H1309" s="33">
        <f t="shared" ca="1" si="150"/>
        <v>0</v>
      </c>
      <c r="I1309" s="38"/>
      <c r="J1309" s="39"/>
      <c r="K1309" s="20" t="str">
        <f t="shared" si="151"/>
        <v>General ServiceAnnual O&amp;M Cost</v>
      </c>
      <c r="L1309" s="20" t="str">
        <f t="shared" si="152"/>
        <v>Market PotentialID</v>
      </c>
    </row>
    <row r="1310" spans="1:12" x14ac:dyDescent="0.25">
      <c r="A1310" s="2" t="str">
        <f t="shared" si="148"/>
        <v>IDGeneral ServicePilot-CTA-2045 HPWHAnnual O&amp;M Cost per MW</v>
      </c>
      <c r="B1310" t="s">
        <v>152</v>
      </c>
      <c r="C1310" t="s">
        <v>232</v>
      </c>
      <c r="D1310" t="s">
        <v>579</v>
      </c>
      <c r="E1310" t="s">
        <v>88</v>
      </c>
      <c r="F1310" t="s">
        <v>94</v>
      </c>
      <c r="G1310" s="32">
        <f t="shared" ca="1" si="149"/>
        <v>0</v>
      </c>
      <c r="H1310" s="33">
        <f t="shared" ca="1" si="150"/>
        <v>0</v>
      </c>
      <c r="I1310" s="38"/>
      <c r="J1310" s="39"/>
      <c r="K1310" s="20" t="str">
        <f t="shared" si="151"/>
        <v>General ServiceAnnual O&amp;M Cost per MW</v>
      </c>
      <c r="L1310" s="20" t="str">
        <f t="shared" si="152"/>
        <v>Market PotentialID</v>
      </c>
    </row>
    <row r="1311" spans="1:12" x14ac:dyDescent="0.25">
      <c r="A1311" s="2" t="str">
        <f t="shared" si="148"/>
        <v>IDGeneral ServicePilot-CTA-2045 HPWHAnnual Program Administration Cost</v>
      </c>
      <c r="B1311" t="s">
        <v>152</v>
      </c>
      <c r="C1311" t="s">
        <v>232</v>
      </c>
      <c r="D1311" t="s">
        <v>579</v>
      </c>
      <c r="E1311" t="s">
        <v>4</v>
      </c>
      <c r="F1311" t="s">
        <v>28</v>
      </c>
      <c r="G1311" s="32">
        <f t="shared" ca="1" si="149"/>
        <v>0</v>
      </c>
      <c r="H1311" s="33" t="str">
        <f t="shared" ca="1" si="150"/>
        <v>Share of Cost as noted in table at right, Costs shared 50/50 between CTA-2045 programs</v>
      </c>
      <c r="I1311" s="38"/>
      <c r="J1311" s="39"/>
      <c r="K1311" s="20" t="str">
        <f t="shared" si="151"/>
        <v>General ServiceAnnual Program Administration Cost</v>
      </c>
      <c r="L1311" s="20" t="str">
        <f t="shared" si="152"/>
        <v>Market PotentialID</v>
      </c>
    </row>
    <row r="1312" spans="1:12" x14ac:dyDescent="0.25">
      <c r="A1312" s="2" t="str">
        <f t="shared" si="148"/>
        <v>IDGeneral ServicePilot-CTA-2045 HPWHCost of Equip + Install</v>
      </c>
      <c r="B1312" t="s">
        <v>152</v>
      </c>
      <c r="C1312" t="s">
        <v>232</v>
      </c>
      <c r="D1312" t="s">
        <v>579</v>
      </c>
      <c r="E1312" t="s">
        <v>29</v>
      </c>
      <c r="F1312" t="s">
        <v>30</v>
      </c>
      <c r="G1312" s="32">
        <f t="shared" ca="1" si="149"/>
        <v>0</v>
      </c>
      <c r="H1312" s="33" t="str">
        <f t="shared" ca="1" si="150"/>
        <v>$150 for module and comms, 20% of customers will need help provisioning these (an additional $100 install cost for these customers)- average customer will be $170</v>
      </c>
      <c r="I1312" s="38"/>
      <c r="J1312" s="39"/>
      <c r="K1312" s="20" t="str">
        <f t="shared" si="151"/>
        <v>General ServiceCost of Equip + Install</v>
      </c>
      <c r="L1312" s="20" t="str">
        <f t="shared" si="152"/>
        <v>Market PotentialID</v>
      </c>
    </row>
    <row r="1313" spans="1:12" x14ac:dyDescent="0.25">
      <c r="A1313" s="2" t="str">
        <f t="shared" si="148"/>
        <v>IDGeneral ServicePilot-CTA-2045 HPWHCost of Equip + Install (per kW basis)</v>
      </c>
      <c r="B1313" t="s">
        <v>152</v>
      </c>
      <c r="C1313" t="s">
        <v>232</v>
      </c>
      <c r="D1313" t="s">
        <v>579</v>
      </c>
      <c r="E1313" t="s">
        <v>90</v>
      </c>
      <c r="F1313" t="s">
        <v>92</v>
      </c>
      <c r="G1313" s="32">
        <f t="shared" ca="1" si="149"/>
        <v>0</v>
      </c>
      <c r="H1313" s="33">
        <f t="shared" ca="1" si="150"/>
        <v>0</v>
      </c>
      <c r="I1313" s="38"/>
      <c r="J1313" s="39"/>
      <c r="K1313" s="20" t="str">
        <f t="shared" si="151"/>
        <v>General ServiceCost of Equip + Install (per kW basis)</v>
      </c>
      <c r="L1313" s="20" t="str">
        <f t="shared" si="152"/>
        <v>Market PotentialID</v>
      </c>
    </row>
    <row r="1314" spans="1:12" x14ac:dyDescent="0.25">
      <c r="A1314" s="2" t="str">
        <f t="shared" si="148"/>
        <v>IDGeneral ServicePilot-CTA-2045 HPWHDe-rate</v>
      </c>
      <c r="B1314" t="s">
        <v>152</v>
      </c>
      <c r="C1314" t="s">
        <v>232</v>
      </c>
      <c r="D1314" t="s">
        <v>579</v>
      </c>
      <c r="E1314" t="s">
        <v>31</v>
      </c>
      <c r="F1314" t="s">
        <v>32</v>
      </c>
      <c r="G1314" s="25">
        <f t="shared" ca="1" si="149"/>
        <v>0</v>
      </c>
      <c r="H1314" s="33">
        <f t="shared" ca="1" si="150"/>
        <v>0</v>
      </c>
      <c r="I1314" s="38"/>
      <c r="J1314" s="39"/>
      <c r="K1314" s="20" t="str">
        <f t="shared" si="151"/>
        <v>General ServiceDe-rate</v>
      </c>
      <c r="L1314" s="20" t="str">
        <f t="shared" si="152"/>
        <v>Market PotentialID</v>
      </c>
    </row>
    <row r="1315" spans="1:12" x14ac:dyDescent="0.25">
      <c r="A1315" s="2" t="str">
        <f t="shared" si="148"/>
        <v>IDGeneral ServicePilot-CTA-2045 HPWHNet to Gross Ratio (free ridership)</v>
      </c>
      <c r="B1315" t="s">
        <v>152</v>
      </c>
      <c r="C1315" t="s">
        <v>232</v>
      </c>
      <c r="D1315" t="s">
        <v>579</v>
      </c>
      <c r="E1315" t="s">
        <v>33</v>
      </c>
      <c r="F1315" t="s">
        <v>34</v>
      </c>
      <c r="G1315" s="25">
        <f t="shared" ca="1" si="149"/>
        <v>0</v>
      </c>
      <c r="H1315" s="33">
        <f t="shared" ca="1" si="150"/>
        <v>0</v>
      </c>
      <c r="I1315" s="38"/>
      <c r="J1315" s="39"/>
      <c r="K1315" s="20" t="str">
        <f t="shared" si="151"/>
        <v>General ServiceNet to Gross Ratio (free ridership)</v>
      </c>
      <c r="L1315" s="20" t="str">
        <f t="shared" si="152"/>
        <v>Market PotentialID</v>
      </c>
    </row>
    <row r="1316" spans="1:12" x14ac:dyDescent="0.25">
      <c r="A1316" s="2" t="str">
        <f t="shared" si="148"/>
        <v>IDGeneral ServicePilot-CTA-2045 HPWHPer Customer Annual Marketing/Recruitment Cost</v>
      </c>
      <c r="B1316" t="s">
        <v>152</v>
      </c>
      <c r="C1316" t="s">
        <v>232</v>
      </c>
      <c r="D1316" t="s">
        <v>579</v>
      </c>
      <c r="E1316" t="s">
        <v>35</v>
      </c>
      <c r="F1316" t="s">
        <v>36</v>
      </c>
      <c r="G1316" s="32">
        <f t="shared" ca="1" si="149"/>
        <v>0</v>
      </c>
      <c r="H1316" s="33" t="str">
        <f t="shared" ca="1" si="150"/>
        <v>Same as Smart Thermostats</v>
      </c>
      <c r="I1316" s="38"/>
      <c r="J1316" s="39"/>
      <c r="K1316" s="20" t="str">
        <f t="shared" si="151"/>
        <v>General ServicePer Customer Annual Marketing/Recruitment Cost</v>
      </c>
      <c r="L1316" s="20" t="str">
        <f t="shared" si="152"/>
        <v>Market PotentialID</v>
      </c>
    </row>
    <row r="1317" spans="1:12" x14ac:dyDescent="0.25">
      <c r="A1317" s="2" t="str">
        <f t="shared" si="148"/>
        <v>IDGeneral ServicePilot-CTA-2045 HPWHPer Participant Annual Incentive</v>
      </c>
      <c r="B1317" t="s">
        <v>152</v>
      </c>
      <c r="C1317" t="s">
        <v>232</v>
      </c>
      <c r="D1317" t="s">
        <v>579</v>
      </c>
      <c r="E1317" t="s">
        <v>39</v>
      </c>
      <c r="F1317" t="s">
        <v>5</v>
      </c>
      <c r="G1317" s="32">
        <f t="shared" ca="1" si="149"/>
        <v>0</v>
      </c>
      <c r="H1317" s="33" t="str">
        <f t="shared" ca="1" si="150"/>
        <v>Assume $2/month year round</v>
      </c>
      <c r="I1317" s="38"/>
      <c r="J1317" s="39"/>
      <c r="K1317" s="20" t="str">
        <f t="shared" si="151"/>
        <v>General ServicePer Participant Annual Incentive</v>
      </c>
      <c r="L1317" s="20" t="str">
        <f t="shared" si="152"/>
        <v>Market PotentialID</v>
      </c>
    </row>
    <row r="1318" spans="1:12" x14ac:dyDescent="0.25">
      <c r="A1318" s="2" t="str">
        <f t="shared" si="148"/>
        <v>IDGeneral ServicePilot-CTA-2045 HPWHPer kW Annual Incentive</v>
      </c>
      <c r="B1318" t="s">
        <v>152</v>
      </c>
      <c r="C1318" t="s">
        <v>232</v>
      </c>
      <c r="D1318" t="s">
        <v>579</v>
      </c>
      <c r="E1318" t="s">
        <v>37</v>
      </c>
      <c r="F1318" t="s">
        <v>93</v>
      </c>
      <c r="G1318" s="32">
        <f t="shared" ca="1" si="149"/>
        <v>0</v>
      </c>
      <c r="H1318" s="33">
        <f t="shared" ca="1" si="150"/>
        <v>0</v>
      </c>
      <c r="I1318" s="38"/>
      <c r="J1318" s="39"/>
      <c r="K1318" s="20" t="str">
        <f t="shared" si="151"/>
        <v>General ServicePer kW Annual Incentive</v>
      </c>
      <c r="L1318" s="20" t="str">
        <f t="shared" si="152"/>
        <v>Market PotentialID</v>
      </c>
    </row>
    <row r="1319" spans="1:12" x14ac:dyDescent="0.25">
      <c r="A1319" s="2" t="str">
        <f t="shared" si="148"/>
        <v>IDGeneral ServicePilot-CTA-2045 HPWHProgram Development Cost</v>
      </c>
      <c r="B1319" t="s">
        <v>152</v>
      </c>
      <c r="C1319" t="s">
        <v>232</v>
      </c>
      <c r="D1319" t="s">
        <v>579</v>
      </c>
      <c r="E1319" t="s">
        <v>40</v>
      </c>
      <c r="F1319" t="s">
        <v>41</v>
      </c>
      <c r="G1319" s="32">
        <f t="shared" ca="1" si="149"/>
        <v>0</v>
      </c>
      <c r="H1319" s="33" t="str">
        <f t="shared" ca="1" si="150"/>
        <v>Share of Cost as noted in table at right, Costs shared 50/50 between CTA-2045 programs</v>
      </c>
      <c r="I1319" s="38"/>
      <c r="J1319" s="39"/>
      <c r="K1319" s="20" t="str">
        <f t="shared" si="151"/>
        <v>General ServiceProgram Development Cost</v>
      </c>
      <c r="L1319" s="20" t="str">
        <f t="shared" si="152"/>
        <v>Market PotentialID</v>
      </c>
    </row>
    <row r="1320" spans="1:12" x14ac:dyDescent="0.25">
      <c r="A1320" s="2" t="str">
        <f t="shared" si="148"/>
        <v>IDGeneral ServicePilot-CTA-2045 HPWHProgram Life</v>
      </c>
      <c r="B1320" t="s">
        <v>152</v>
      </c>
      <c r="C1320" t="s">
        <v>232</v>
      </c>
      <c r="D1320" t="s">
        <v>579</v>
      </c>
      <c r="E1320" t="s">
        <v>42</v>
      </c>
      <c r="F1320" t="s">
        <v>43</v>
      </c>
      <c r="G1320" s="397">
        <f t="shared" ca="1" si="149"/>
        <v>0</v>
      </c>
      <c r="H1320" s="33">
        <f t="shared" ca="1" si="150"/>
        <v>0</v>
      </c>
      <c r="I1320" s="38"/>
      <c r="J1320" s="39"/>
      <c r="K1320" s="20" t="str">
        <f t="shared" si="151"/>
        <v>General ServiceProgram Life</v>
      </c>
      <c r="L1320" s="20" t="str">
        <f t="shared" si="152"/>
        <v>Market PotentialID</v>
      </c>
    </row>
    <row r="1321" spans="1:12" x14ac:dyDescent="0.25">
      <c r="A1321" s="2" t="str">
        <f t="shared" si="148"/>
        <v>IDGeneral ServicePilot-CTA-2045 HPWHProgram Start Year</v>
      </c>
      <c r="B1321" t="s">
        <v>152</v>
      </c>
      <c r="C1321" t="s">
        <v>232</v>
      </c>
      <c r="D1321" t="s">
        <v>579</v>
      </c>
      <c r="E1321" t="s">
        <v>44</v>
      </c>
      <c r="F1321" t="s">
        <v>45</v>
      </c>
      <c r="G1321" s="397">
        <f t="shared" ca="1" si="149"/>
        <v>0</v>
      </c>
      <c r="H1321" s="33">
        <f t="shared" ca="1" si="150"/>
        <v>0</v>
      </c>
      <c r="I1321" s="38"/>
      <c r="J1321" s="39"/>
      <c r="K1321" s="20" t="str">
        <f t="shared" si="151"/>
        <v>General ServiceProgram Start Year</v>
      </c>
      <c r="L1321" s="20" t="str">
        <f t="shared" si="152"/>
        <v>Market PotentialID</v>
      </c>
    </row>
    <row r="1322" spans="1:12" x14ac:dyDescent="0.25">
      <c r="A1322" s="2" t="str">
        <f t="shared" si="148"/>
        <v>IDResidentialParent-CTA-2045 HPWHSummer DR Event Hours</v>
      </c>
      <c r="B1322" t="s">
        <v>152</v>
      </c>
      <c r="C1322" t="s">
        <v>13</v>
      </c>
      <c r="D1322" t="s">
        <v>573</v>
      </c>
      <c r="E1322" t="s">
        <v>24</v>
      </c>
      <c r="F1322" t="s">
        <v>25</v>
      </c>
      <c r="G1322" s="397">
        <f t="shared" ca="1" si="149"/>
        <v>0</v>
      </c>
      <c r="H1322" s="33" t="str">
        <f t="shared" ca="1" si="150"/>
        <v>2024 Avista Update: 70 events each season, 3 hours each</v>
      </c>
      <c r="I1322" s="38"/>
      <c r="J1322" s="39"/>
      <c r="K1322" s="20" t="str">
        <f t="shared" si="151"/>
        <v>ResidentialSummer DR Event Hours</v>
      </c>
      <c r="L1322" s="20" t="str">
        <f t="shared" si="152"/>
        <v>Market PotentialID</v>
      </c>
    </row>
    <row r="1323" spans="1:12" x14ac:dyDescent="0.25">
      <c r="A1323" s="2" t="str">
        <f t="shared" si="148"/>
        <v>IDResidentialParent-CTA-2045 HPWHWinter DR Event Hours</v>
      </c>
      <c r="B1323" t="s">
        <v>152</v>
      </c>
      <c r="C1323" t="s">
        <v>13</v>
      </c>
      <c r="D1323" t="s">
        <v>573</v>
      </c>
      <c r="E1323" t="s">
        <v>26</v>
      </c>
      <c r="F1323" t="s">
        <v>25</v>
      </c>
      <c r="G1323" s="397">
        <f t="shared" ca="1" si="149"/>
        <v>0</v>
      </c>
      <c r="H1323" s="33" t="str">
        <f t="shared" ca="1" si="150"/>
        <v>2024 Avista Update: 70 events each season, 3 hours each</v>
      </c>
      <c r="I1323" s="38"/>
      <c r="J1323" s="39"/>
      <c r="K1323" s="20" t="str">
        <f t="shared" si="151"/>
        <v>ResidentialWinter DR Event Hours</v>
      </c>
      <c r="L1323" s="20" t="str">
        <f t="shared" si="152"/>
        <v>Market PotentialID</v>
      </c>
    </row>
    <row r="1324" spans="1:12" x14ac:dyDescent="0.25">
      <c r="A1324" s="2" t="str">
        <f t="shared" si="148"/>
        <v>IDResidentialParent-CTA-2045 HPWHAnnual O&amp;M Cost</v>
      </c>
      <c r="B1324" t="s">
        <v>152</v>
      </c>
      <c r="C1324" t="s">
        <v>13</v>
      </c>
      <c r="D1324" t="s">
        <v>573</v>
      </c>
      <c r="E1324" t="s">
        <v>27</v>
      </c>
      <c r="F1324" t="s">
        <v>5</v>
      </c>
      <c r="G1324" s="32">
        <f t="shared" ca="1" si="149"/>
        <v>0</v>
      </c>
      <c r="H1324" s="33">
        <f t="shared" ca="1" si="150"/>
        <v>0</v>
      </c>
      <c r="I1324" s="38"/>
      <c r="J1324" s="39"/>
      <c r="K1324" s="20" t="str">
        <f t="shared" si="151"/>
        <v>ResidentialAnnual O&amp;M Cost</v>
      </c>
      <c r="L1324" s="20" t="str">
        <f t="shared" si="152"/>
        <v>Market PotentialID</v>
      </c>
    </row>
    <row r="1325" spans="1:12" x14ac:dyDescent="0.25">
      <c r="A1325" s="2" t="str">
        <f t="shared" si="148"/>
        <v>IDResidentialParent-CTA-2045 HPWHAnnual O&amp;M Cost per MW</v>
      </c>
      <c r="B1325" t="s">
        <v>152</v>
      </c>
      <c r="C1325" t="s">
        <v>13</v>
      </c>
      <c r="D1325" t="s">
        <v>573</v>
      </c>
      <c r="E1325" t="s">
        <v>88</v>
      </c>
      <c r="F1325" t="s">
        <v>94</v>
      </c>
      <c r="G1325" s="32">
        <f t="shared" ca="1" si="149"/>
        <v>0</v>
      </c>
      <c r="H1325" s="33">
        <f t="shared" ca="1" si="150"/>
        <v>0</v>
      </c>
      <c r="I1325" s="38"/>
      <c r="J1325" s="39"/>
      <c r="K1325" s="20" t="str">
        <f t="shared" si="151"/>
        <v>ResidentialAnnual O&amp;M Cost per MW</v>
      </c>
      <c r="L1325" s="20" t="str">
        <f t="shared" si="152"/>
        <v>Market PotentialID</v>
      </c>
    </row>
    <row r="1326" spans="1:12" x14ac:dyDescent="0.25">
      <c r="A1326" s="2" t="str">
        <f t="shared" si="148"/>
        <v>IDResidentialParent-CTA-2045 HPWHAnnual Program Administration Cost</v>
      </c>
      <c r="B1326" t="s">
        <v>152</v>
      </c>
      <c r="C1326" t="s">
        <v>13</v>
      </c>
      <c r="D1326" t="s">
        <v>573</v>
      </c>
      <c r="E1326" t="s">
        <v>4</v>
      </c>
      <c r="F1326" t="s">
        <v>28</v>
      </c>
      <c r="G1326" s="32">
        <f t="shared" ca="1" si="149"/>
        <v>0</v>
      </c>
      <c r="H1326" s="33" t="str">
        <f t="shared" ca="1" si="150"/>
        <v>Share of Cost as noted in table at right, Costs shared 50/50 between CTA-2045 programs</v>
      </c>
      <c r="I1326" s="38"/>
      <c r="J1326" s="39"/>
      <c r="K1326" s="20" t="str">
        <f t="shared" si="151"/>
        <v>ResidentialAnnual Program Administration Cost</v>
      </c>
      <c r="L1326" s="20" t="str">
        <f t="shared" si="152"/>
        <v>Market PotentialID</v>
      </c>
    </row>
    <row r="1327" spans="1:12" x14ac:dyDescent="0.25">
      <c r="A1327" s="2" t="str">
        <f t="shared" si="148"/>
        <v>IDResidentialParent-CTA-2045 HPWHCost of Equip + Install</v>
      </c>
      <c r="B1327" t="s">
        <v>152</v>
      </c>
      <c r="C1327" t="s">
        <v>13</v>
      </c>
      <c r="D1327" t="s">
        <v>573</v>
      </c>
      <c r="E1327" t="s">
        <v>29</v>
      </c>
      <c r="F1327" t="s">
        <v>30</v>
      </c>
      <c r="G1327" s="32">
        <f t="shared" ca="1" si="149"/>
        <v>0</v>
      </c>
      <c r="H1327" s="33" t="str">
        <f t="shared" ca="1" si="150"/>
        <v>$150 for module and comms, 20% of customers will need help provisioning these (an additional $100 for these customers)- average customer will be $170</v>
      </c>
      <c r="I1327" s="38"/>
      <c r="J1327" s="39"/>
      <c r="K1327" s="20" t="str">
        <f t="shared" si="151"/>
        <v>ResidentialCost of Equip + Install</v>
      </c>
      <c r="L1327" s="20" t="str">
        <f t="shared" si="152"/>
        <v>Market PotentialID</v>
      </c>
    </row>
    <row r="1328" spans="1:12" x14ac:dyDescent="0.25">
      <c r="A1328" s="2" t="str">
        <f t="shared" si="148"/>
        <v>IDResidentialParent-CTA-2045 HPWHCost of Equip + Install (per kW basis)</v>
      </c>
      <c r="B1328" t="s">
        <v>152</v>
      </c>
      <c r="C1328" t="s">
        <v>13</v>
      </c>
      <c r="D1328" t="s">
        <v>573</v>
      </c>
      <c r="E1328" t="s">
        <v>90</v>
      </c>
      <c r="F1328" t="s">
        <v>92</v>
      </c>
      <c r="G1328" s="32">
        <f t="shared" ca="1" si="149"/>
        <v>0</v>
      </c>
      <c r="H1328" s="33">
        <f t="shared" ca="1" si="150"/>
        <v>0</v>
      </c>
      <c r="I1328" s="38"/>
      <c r="J1328" s="39"/>
      <c r="K1328" s="20" t="str">
        <f t="shared" si="151"/>
        <v>ResidentialCost of Equip + Install (per kW basis)</v>
      </c>
      <c r="L1328" s="20" t="str">
        <f t="shared" si="152"/>
        <v>Market PotentialID</v>
      </c>
    </row>
    <row r="1329" spans="1:12" x14ac:dyDescent="0.25">
      <c r="A1329" s="2" t="str">
        <f t="shared" si="148"/>
        <v>IDResidentialParent-CTA-2045 HPWHDe-rate</v>
      </c>
      <c r="B1329" t="s">
        <v>152</v>
      </c>
      <c r="C1329" t="s">
        <v>13</v>
      </c>
      <c r="D1329" t="s">
        <v>573</v>
      </c>
      <c r="E1329" t="s">
        <v>31</v>
      </c>
      <c r="F1329" t="s">
        <v>32</v>
      </c>
      <c r="G1329" s="25">
        <f t="shared" ca="1" si="149"/>
        <v>0</v>
      </c>
      <c r="H1329" s="33">
        <f t="shared" ca="1" si="150"/>
        <v>0</v>
      </c>
      <c r="I1329" s="38"/>
      <c r="J1329" s="39"/>
      <c r="K1329" s="20" t="str">
        <f t="shared" si="151"/>
        <v>ResidentialDe-rate</v>
      </c>
      <c r="L1329" s="20" t="str">
        <f t="shared" si="152"/>
        <v>Market PotentialID</v>
      </c>
    </row>
    <row r="1330" spans="1:12" x14ac:dyDescent="0.25">
      <c r="A1330" s="2" t="str">
        <f t="shared" si="148"/>
        <v>IDResidentialParent-CTA-2045 HPWHNet to Gross Ratio (free ridership)</v>
      </c>
      <c r="B1330" t="s">
        <v>152</v>
      </c>
      <c r="C1330" t="s">
        <v>13</v>
      </c>
      <c r="D1330" t="s">
        <v>573</v>
      </c>
      <c r="E1330" t="s">
        <v>33</v>
      </c>
      <c r="F1330" t="s">
        <v>34</v>
      </c>
      <c r="G1330" s="25">
        <f t="shared" ca="1" si="149"/>
        <v>0</v>
      </c>
      <c r="H1330" s="33">
        <f t="shared" ca="1" si="150"/>
        <v>0</v>
      </c>
      <c r="I1330" s="38"/>
      <c r="J1330" s="39"/>
      <c r="K1330" s="20" t="str">
        <f t="shared" si="151"/>
        <v>ResidentialNet to Gross Ratio (free ridership)</v>
      </c>
      <c r="L1330" s="20" t="str">
        <f t="shared" si="152"/>
        <v>Market PotentialID</v>
      </c>
    </row>
    <row r="1331" spans="1:12" x14ac:dyDescent="0.25">
      <c r="A1331" s="2" t="str">
        <f t="shared" si="148"/>
        <v>IDResidentialParent-CTA-2045 HPWHPer Customer Annual Marketing/Recruitment Cost</v>
      </c>
      <c r="B1331" t="s">
        <v>152</v>
      </c>
      <c r="C1331" t="s">
        <v>13</v>
      </c>
      <c r="D1331" t="s">
        <v>573</v>
      </c>
      <c r="E1331" t="s">
        <v>35</v>
      </c>
      <c r="F1331" t="s">
        <v>36</v>
      </c>
      <c r="G1331" s="32">
        <f t="shared" ca="1" si="149"/>
        <v>0</v>
      </c>
      <c r="H1331" s="33" t="str">
        <f t="shared" ca="1" si="150"/>
        <v>Same as Smart Thermostats</v>
      </c>
      <c r="I1331" s="38"/>
      <c r="J1331" s="39"/>
      <c r="K1331" s="20" t="str">
        <f t="shared" si="151"/>
        <v>ResidentialPer Customer Annual Marketing/Recruitment Cost</v>
      </c>
      <c r="L1331" s="20" t="str">
        <f t="shared" si="152"/>
        <v>Market PotentialID</v>
      </c>
    </row>
    <row r="1332" spans="1:12" x14ac:dyDescent="0.25">
      <c r="A1332" s="2" t="str">
        <f t="shared" si="148"/>
        <v>IDResidentialParent-CTA-2045 HPWHPer Participant Annual Incentive</v>
      </c>
      <c r="B1332" t="s">
        <v>152</v>
      </c>
      <c r="C1332" t="s">
        <v>13</v>
      </c>
      <c r="D1332" t="s">
        <v>573</v>
      </c>
      <c r="E1332" t="s">
        <v>39</v>
      </c>
      <c r="F1332" t="s">
        <v>5</v>
      </c>
      <c r="G1332" s="32">
        <f ca="1">IFERROR(INDEX(INDIRECT("'"&amp;D1332&amp;"'!A1:T300"),MATCH(K1332,INDIRECT("'"&amp;D1332&amp;"'!A1:A300"),0),MATCH(L1332,INDIRECT("'"&amp;D1332&amp;"'!A1:T1"),0)),"")</f>
        <v>0</v>
      </c>
      <c r="H1332" s="33" t="str">
        <f ca="1">IFERROR(INDEX(INDIRECT("'"&amp;D1332&amp;"'!A1:T300"),MATCH(K1332,INDIRECT("'"&amp;D1332&amp;"'!A1:A300"),0),10),"")</f>
        <v>Assume $2/month year round</v>
      </c>
      <c r="I1332" s="38"/>
      <c r="J1332" s="39"/>
      <c r="K1332" s="20" t="str">
        <f t="shared" si="151"/>
        <v>ResidentialPer Participant Annual Incentive</v>
      </c>
      <c r="L1332" s="20" t="str">
        <f t="shared" si="152"/>
        <v>Market PotentialID</v>
      </c>
    </row>
    <row r="1333" spans="1:12" x14ac:dyDescent="0.25">
      <c r="A1333" s="2" t="str">
        <f t="shared" si="148"/>
        <v>IDResidentialParent-CTA-2045 HPWHPer kW Annual Incentive</v>
      </c>
      <c r="B1333" t="s">
        <v>152</v>
      </c>
      <c r="C1333" t="s">
        <v>13</v>
      </c>
      <c r="D1333" t="s">
        <v>573</v>
      </c>
      <c r="E1333" t="s">
        <v>37</v>
      </c>
      <c r="F1333" t="s">
        <v>93</v>
      </c>
      <c r="G1333" s="32">
        <f t="shared" ref="G1333:G1399" ca="1" si="153">IFERROR(INDEX(INDIRECT("'"&amp;D1333&amp;"'!A1:T300"),MATCH(K1333,INDIRECT("'"&amp;D1333&amp;"'!A1:A300"),0),MATCH(L1333,INDIRECT("'"&amp;D1333&amp;"'!A1:T1"),0)),"")</f>
        <v>0</v>
      </c>
      <c r="H1333" s="33">
        <f t="shared" ref="H1333:H1399" ca="1" si="154">IFERROR(INDEX(INDIRECT("'"&amp;D1333&amp;"'!A1:T300"),MATCH(K1333,INDIRECT("'"&amp;D1333&amp;"'!A1:A300"),0),10),"")</f>
        <v>0</v>
      </c>
      <c r="I1333" s="38"/>
      <c r="J1333" s="39"/>
      <c r="K1333" s="20" t="str">
        <f t="shared" si="151"/>
        <v>ResidentialPer kW Annual Incentive</v>
      </c>
      <c r="L1333" s="20" t="str">
        <f t="shared" si="152"/>
        <v>Market PotentialID</v>
      </c>
    </row>
    <row r="1334" spans="1:12" x14ac:dyDescent="0.25">
      <c r="A1334" s="2" t="str">
        <f t="shared" si="148"/>
        <v>IDResidentialParent-CTA-2045 HPWHProgram Development Cost</v>
      </c>
      <c r="B1334" t="s">
        <v>152</v>
      </c>
      <c r="C1334" t="s">
        <v>13</v>
      </c>
      <c r="D1334" t="s">
        <v>573</v>
      </c>
      <c r="E1334" t="s">
        <v>40</v>
      </c>
      <c r="F1334" t="s">
        <v>41</v>
      </c>
      <c r="G1334" s="32">
        <f t="shared" ca="1" si="153"/>
        <v>0</v>
      </c>
      <c r="H1334" s="33" t="str">
        <f t="shared" ca="1" si="154"/>
        <v>Share of Cost as noted in table at right, Costs shared 50/50 between CTA-2045 programs</v>
      </c>
      <c r="I1334" s="38"/>
      <c r="J1334" s="39"/>
      <c r="K1334" s="20" t="str">
        <f t="shared" si="151"/>
        <v>ResidentialProgram Development Cost</v>
      </c>
      <c r="L1334" s="20" t="str">
        <f t="shared" si="152"/>
        <v>Market PotentialID</v>
      </c>
    </row>
    <row r="1335" spans="1:12" x14ac:dyDescent="0.25">
      <c r="A1335" s="2" t="str">
        <f t="shared" si="148"/>
        <v>IDResidentialParent-CTA-2045 HPWHProgram Life</v>
      </c>
      <c r="B1335" t="s">
        <v>152</v>
      </c>
      <c r="C1335" t="s">
        <v>13</v>
      </c>
      <c r="D1335" t="s">
        <v>573</v>
      </c>
      <c r="E1335" t="s">
        <v>42</v>
      </c>
      <c r="F1335" t="s">
        <v>43</v>
      </c>
      <c r="G1335" s="397">
        <f t="shared" ca="1" si="153"/>
        <v>0</v>
      </c>
      <c r="H1335" s="33">
        <f t="shared" ca="1" si="154"/>
        <v>0</v>
      </c>
      <c r="I1335" s="38"/>
      <c r="J1335" s="39"/>
      <c r="K1335" s="20" t="str">
        <f t="shared" si="151"/>
        <v>ResidentialProgram Life</v>
      </c>
      <c r="L1335" s="20" t="str">
        <f t="shared" si="152"/>
        <v>Market PotentialID</v>
      </c>
    </row>
    <row r="1336" spans="1:12" x14ac:dyDescent="0.25">
      <c r="A1336" s="2" t="str">
        <f t="shared" si="148"/>
        <v>IDResidentialParent-CTA-2045 HPWHProgram Start Year</v>
      </c>
      <c r="B1336" t="s">
        <v>152</v>
      </c>
      <c r="C1336" t="s">
        <v>13</v>
      </c>
      <c r="D1336" t="s">
        <v>573</v>
      </c>
      <c r="E1336" t="s">
        <v>44</v>
      </c>
      <c r="F1336" t="s">
        <v>45</v>
      </c>
      <c r="G1336" s="397">
        <f t="shared" ca="1" si="153"/>
        <v>0</v>
      </c>
      <c r="H1336" s="33">
        <f t="shared" ca="1" si="154"/>
        <v>0</v>
      </c>
      <c r="I1336" s="38"/>
      <c r="J1336" s="39"/>
      <c r="K1336" s="20" t="str">
        <f t="shared" si="151"/>
        <v>ResidentialProgram Start Year</v>
      </c>
      <c r="L1336" s="20" t="str">
        <f t="shared" si="152"/>
        <v>Market PotentialID</v>
      </c>
    </row>
    <row r="1337" spans="1:12" x14ac:dyDescent="0.25">
      <c r="A1337" s="2" t="str">
        <f t="shared" si="148"/>
        <v>IDGeneral ServiceParent-CTA-2045 HPWHSummer DR Event Hours</v>
      </c>
      <c r="B1337" t="s">
        <v>152</v>
      </c>
      <c r="C1337" t="s">
        <v>232</v>
      </c>
      <c r="D1337" t="s">
        <v>573</v>
      </c>
      <c r="E1337" t="s">
        <v>24</v>
      </c>
      <c r="F1337" t="s">
        <v>25</v>
      </c>
      <c r="G1337" s="397">
        <f t="shared" ca="1" si="153"/>
        <v>0</v>
      </c>
      <c r="H1337" s="33" t="str">
        <f t="shared" ca="1" si="154"/>
        <v>2024 Avista Update: 70 events each season, 3 hours each</v>
      </c>
      <c r="I1337" s="38"/>
      <c r="J1337" s="39"/>
      <c r="K1337" s="20" t="str">
        <f t="shared" si="151"/>
        <v>General ServiceSummer DR Event Hours</v>
      </c>
      <c r="L1337" s="20" t="str">
        <f t="shared" si="152"/>
        <v>Market PotentialID</v>
      </c>
    </row>
    <row r="1338" spans="1:12" x14ac:dyDescent="0.25">
      <c r="A1338" s="2" t="str">
        <f t="shared" si="148"/>
        <v>IDGeneral ServiceParent-CTA-2045 HPWHWinter DR Event Hours</v>
      </c>
      <c r="B1338" t="s">
        <v>152</v>
      </c>
      <c r="C1338" t="s">
        <v>232</v>
      </c>
      <c r="D1338" t="s">
        <v>573</v>
      </c>
      <c r="E1338" t="s">
        <v>26</v>
      </c>
      <c r="F1338" t="s">
        <v>25</v>
      </c>
      <c r="G1338" s="397">
        <f t="shared" ca="1" si="153"/>
        <v>0</v>
      </c>
      <c r="H1338" s="33" t="str">
        <f t="shared" ca="1" si="154"/>
        <v>2024 Avista Update: 70 events each season, 3 hours each</v>
      </c>
      <c r="I1338" s="38"/>
      <c r="J1338" s="39"/>
      <c r="K1338" s="20" t="str">
        <f t="shared" si="151"/>
        <v>General ServiceWinter DR Event Hours</v>
      </c>
      <c r="L1338" s="20" t="str">
        <f t="shared" si="152"/>
        <v>Market PotentialID</v>
      </c>
    </row>
    <row r="1339" spans="1:12" x14ac:dyDescent="0.25">
      <c r="A1339" s="2" t="str">
        <f t="shared" si="148"/>
        <v>IDGeneral ServiceParent-CTA-2045 HPWHAnnual O&amp;M Cost</v>
      </c>
      <c r="B1339" t="s">
        <v>152</v>
      </c>
      <c r="C1339" t="s">
        <v>232</v>
      </c>
      <c r="D1339" t="s">
        <v>573</v>
      </c>
      <c r="E1339" t="s">
        <v>27</v>
      </c>
      <c r="F1339" t="s">
        <v>5</v>
      </c>
      <c r="G1339" s="32">
        <f t="shared" ca="1" si="153"/>
        <v>0</v>
      </c>
      <c r="H1339" s="33">
        <f t="shared" ca="1" si="154"/>
        <v>0</v>
      </c>
      <c r="I1339" s="38"/>
      <c r="J1339" s="39"/>
      <c r="K1339" s="20" t="str">
        <f t="shared" si="151"/>
        <v>General ServiceAnnual O&amp;M Cost</v>
      </c>
      <c r="L1339" s="20" t="str">
        <f t="shared" si="152"/>
        <v>Market PotentialID</v>
      </c>
    </row>
    <row r="1340" spans="1:12" x14ac:dyDescent="0.25">
      <c r="A1340" s="2" t="str">
        <f t="shared" si="148"/>
        <v>IDGeneral ServiceParent-CTA-2045 HPWHAnnual O&amp;M Cost per MW</v>
      </c>
      <c r="B1340" t="s">
        <v>152</v>
      </c>
      <c r="C1340" t="s">
        <v>232</v>
      </c>
      <c r="D1340" t="s">
        <v>573</v>
      </c>
      <c r="E1340" t="s">
        <v>88</v>
      </c>
      <c r="F1340" t="s">
        <v>94</v>
      </c>
      <c r="G1340" s="32">
        <f t="shared" ca="1" si="153"/>
        <v>0</v>
      </c>
      <c r="H1340" s="33">
        <f t="shared" ca="1" si="154"/>
        <v>0</v>
      </c>
      <c r="I1340" s="38"/>
      <c r="J1340" s="39"/>
      <c r="K1340" s="20" t="str">
        <f t="shared" si="151"/>
        <v>General ServiceAnnual O&amp;M Cost per MW</v>
      </c>
      <c r="L1340" s="20" t="str">
        <f t="shared" si="152"/>
        <v>Market PotentialID</v>
      </c>
    </row>
    <row r="1341" spans="1:12" x14ac:dyDescent="0.25">
      <c r="A1341" s="2" t="str">
        <f t="shared" si="148"/>
        <v>IDGeneral ServiceParent-CTA-2045 HPWHAnnual Program Administration Cost</v>
      </c>
      <c r="B1341" t="s">
        <v>152</v>
      </c>
      <c r="C1341" t="s">
        <v>232</v>
      </c>
      <c r="D1341" t="s">
        <v>573</v>
      </c>
      <c r="E1341" t="s">
        <v>4</v>
      </c>
      <c r="F1341" t="s">
        <v>28</v>
      </c>
      <c r="G1341" s="32">
        <f t="shared" ca="1" si="153"/>
        <v>0</v>
      </c>
      <c r="H1341" s="33" t="str">
        <f t="shared" ca="1" si="154"/>
        <v>Share of Cost as noted in table at right, Costs shared 50/50 between CTA-2045 programs</v>
      </c>
      <c r="I1341" s="38"/>
      <c r="J1341" s="39"/>
      <c r="K1341" s="20" t="str">
        <f t="shared" si="151"/>
        <v>General ServiceAnnual Program Administration Cost</v>
      </c>
      <c r="L1341" s="20" t="str">
        <f t="shared" si="152"/>
        <v>Market PotentialID</v>
      </c>
    </row>
    <row r="1342" spans="1:12" x14ac:dyDescent="0.25">
      <c r="A1342" s="2" t="str">
        <f t="shared" si="148"/>
        <v>IDGeneral ServiceParent-CTA-2045 HPWHCost of Equip + Install</v>
      </c>
      <c r="B1342" t="s">
        <v>152</v>
      </c>
      <c r="C1342" t="s">
        <v>232</v>
      </c>
      <c r="D1342" t="s">
        <v>573</v>
      </c>
      <c r="E1342" t="s">
        <v>29</v>
      </c>
      <c r="F1342" t="s">
        <v>30</v>
      </c>
      <c r="G1342" s="32">
        <f t="shared" ca="1" si="153"/>
        <v>0</v>
      </c>
      <c r="H1342" s="33" t="str">
        <f t="shared" ca="1" si="154"/>
        <v>$150 for module and comms, 20% of customers will need help provisioning these (an additional $100 install cost for these customers)- average customer will be $170</v>
      </c>
      <c r="I1342" s="38"/>
      <c r="J1342" s="39"/>
      <c r="K1342" s="20" t="str">
        <f t="shared" si="151"/>
        <v>General ServiceCost of Equip + Install</v>
      </c>
      <c r="L1342" s="20" t="str">
        <f t="shared" si="152"/>
        <v>Market PotentialID</v>
      </c>
    </row>
    <row r="1343" spans="1:12" x14ac:dyDescent="0.25">
      <c r="A1343" s="2" t="str">
        <f t="shared" si="148"/>
        <v>IDGeneral ServiceParent-CTA-2045 HPWHCost of Equip + Install (per kW basis)</v>
      </c>
      <c r="B1343" t="s">
        <v>152</v>
      </c>
      <c r="C1343" t="s">
        <v>232</v>
      </c>
      <c r="D1343" t="s">
        <v>573</v>
      </c>
      <c r="E1343" t="s">
        <v>90</v>
      </c>
      <c r="F1343" t="s">
        <v>92</v>
      </c>
      <c r="G1343" s="32">
        <f t="shared" ca="1" si="153"/>
        <v>0</v>
      </c>
      <c r="H1343" s="33">
        <f t="shared" ca="1" si="154"/>
        <v>0</v>
      </c>
      <c r="I1343" s="38"/>
      <c r="J1343" s="39"/>
      <c r="K1343" s="20" t="str">
        <f t="shared" si="151"/>
        <v>General ServiceCost of Equip + Install (per kW basis)</v>
      </c>
      <c r="L1343" s="20" t="str">
        <f t="shared" si="152"/>
        <v>Market PotentialID</v>
      </c>
    </row>
    <row r="1344" spans="1:12" x14ac:dyDescent="0.25">
      <c r="A1344" s="2" t="str">
        <f t="shared" si="148"/>
        <v>IDGeneral ServiceParent-CTA-2045 HPWHDe-rate</v>
      </c>
      <c r="B1344" t="s">
        <v>152</v>
      </c>
      <c r="C1344" t="s">
        <v>232</v>
      </c>
      <c r="D1344" t="s">
        <v>573</v>
      </c>
      <c r="E1344" t="s">
        <v>31</v>
      </c>
      <c r="F1344" t="s">
        <v>32</v>
      </c>
      <c r="G1344" s="25">
        <f t="shared" ca="1" si="153"/>
        <v>0</v>
      </c>
      <c r="H1344" s="33">
        <f t="shared" ca="1" si="154"/>
        <v>0</v>
      </c>
      <c r="I1344" s="38"/>
      <c r="J1344" s="39"/>
      <c r="K1344" s="20" t="str">
        <f t="shared" si="151"/>
        <v>General ServiceDe-rate</v>
      </c>
      <c r="L1344" s="20" t="str">
        <f t="shared" si="152"/>
        <v>Market PotentialID</v>
      </c>
    </row>
    <row r="1345" spans="1:12" x14ac:dyDescent="0.25">
      <c r="A1345" s="2" t="str">
        <f t="shared" si="148"/>
        <v>IDGeneral ServiceParent-CTA-2045 HPWHNet to Gross Ratio (free ridership)</v>
      </c>
      <c r="B1345" t="s">
        <v>152</v>
      </c>
      <c r="C1345" t="s">
        <v>232</v>
      </c>
      <c r="D1345" t="s">
        <v>573</v>
      </c>
      <c r="E1345" t="s">
        <v>33</v>
      </c>
      <c r="F1345" t="s">
        <v>34</v>
      </c>
      <c r="G1345" s="25">
        <f t="shared" ca="1" si="153"/>
        <v>0</v>
      </c>
      <c r="H1345" s="33">
        <f t="shared" ca="1" si="154"/>
        <v>0</v>
      </c>
      <c r="I1345" s="38"/>
      <c r="J1345" s="39"/>
      <c r="K1345" s="20" t="str">
        <f t="shared" si="151"/>
        <v>General ServiceNet to Gross Ratio (free ridership)</v>
      </c>
      <c r="L1345" s="20" t="str">
        <f t="shared" si="152"/>
        <v>Market PotentialID</v>
      </c>
    </row>
    <row r="1346" spans="1:12" x14ac:dyDescent="0.25">
      <c r="A1346" s="2" t="str">
        <f t="shared" si="148"/>
        <v>IDGeneral ServiceParent-CTA-2045 HPWHPer Customer Annual Marketing/Recruitment Cost</v>
      </c>
      <c r="B1346" t="s">
        <v>152</v>
      </c>
      <c r="C1346" t="s">
        <v>232</v>
      </c>
      <c r="D1346" t="s">
        <v>573</v>
      </c>
      <c r="E1346" t="s">
        <v>35</v>
      </c>
      <c r="F1346" t="s">
        <v>36</v>
      </c>
      <c r="G1346" s="32">
        <f t="shared" ca="1" si="153"/>
        <v>0</v>
      </c>
      <c r="H1346" s="33" t="str">
        <f t="shared" ca="1" si="154"/>
        <v>Same as Smart Thermostats</v>
      </c>
      <c r="I1346" s="38"/>
      <c r="J1346" s="39"/>
      <c r="K1346" s="20" t="str">
        <f t="shared" si="151"/>
        <v>General ServicePer Customer Annual Marketing/Recruitment Cost</v>
      </c>
      <c r="L1346" s="20" t="str">
        <f t="shared" si="152"/>
        <v>Market PotentialID</v>
      </c>
    </row>
    <row r="1347" spans="1:12" x14ac:dyDescent="0.25">
      <c r="A1347" s="2" t="str">
        <f t="shared" ref="A1347:A1410" si="155">B1347&amp;C1347&amp;D1347&amp;E1347</f>
        <v>IDGeneral ServiceParent-CTA-2045 HPWHPer Participant Annual Incentive</v>
      </c>
      <c r="B1347" t="s">
        <v>152</v>
      </c>
      <c r="C1347" t="s">
        <v>232</v>
      </c>
      <c r="D1347" t="s">
        <v>573</v>
      </c>
      <c r="E1347" t="s">
        <v>39</v>
      </c>
      <c r="F1347" t="s">
        <v>5</v>
      </c>
      <c r="G1347" s="32">
        <f t="shared" ca="1" si="153"/>
        <v>0</v>
      </c>
      <c r="H1347" s="33" t="str">
        <f t="shared" ca="1" si="154"/>
        <v>Assume $2/month year round</v>
      </c>
      <c r="I1347" s="38"/>
      <c r="J1347" s="39"/>
      <c r="K1347" s="20" t="str">
        <f t="shared" si="151"/>
        <v>General ServicePer Participant Annual Incentive</v>
      </c>
      <c r="L1347" s="20" t="str">
        <f t="shared" si="152"/>
        <v>Market PotentialID</v>
      </c>
    </row>
    <row r="1348" spans="1:12" x14ac:dyDescent="0.25">
      <c r="A1348" s="2" t="str">
        <f t="shared" si="155"/>
        <v>IDGeneral ServiceParent-CTA-2045 HPWHPer kW Annual Incentive</v>
      </c>
      <c r="B1348" t="s">
        <v>152</v>
      </c>
      <c r="C1348" t="s">
        <v>232</v>
      </c>
      <c r="D1348" t="s">
        <v>573</v>
      </c>
      <c r="E1348" t="s">
        <v>37</v>
      </c>
      <c r="F1348" t="s">
        <v>93</v>
      </c>
      <c r="G1348" s="32">
        <f t="shared" ca="1" si="153"/>
        <v>0</v>
      </c>
      <c r="H1348" s="33">
        <f t="shared" ca="1" si="154"/>
        <v>0</v>
      </c>
      <c r="I1348" s="38"/>
      <c r="J1348" s="39"/>
      <c r="K1348" s="20" t="str">
        <f t="shared" si="151"/>
        <v>General ServicePer kW Annual Incentive</v>
      </c>
      <c r="L1348" s="20" t="str">
        <f t="shared" si="152"/>
        <v>Market PotentialID</v>
      </c>
    </row>
    <row r="1349" spans="1:12" x14ac:dyDescent="0.25">
      <c r="A1349" s="2" t="str">
        <f t="shared" si="155"/>
        <v>IDGeneral ServiceParent-CTA-2045 HPWHProgram Development Cost</v>
      </c>
      <c r="B1349" t="s">
        <v>152</v>
      </c>
      <c r="C1349" t="s">
        <v>232</v>
      </c>
      <c r="D1349" t="s">
        <v>573</v>
      </c>
      <c r="E1349" t="s">
        <v>40</v>
      </c>
      <c r="F1349" t="s">
        <v>41</v>
      </c>
      <c r="G1349" s="32">
        <f t="shared" ca="1" si="153"/>
        <v>0</v>
      </c>
      <c r="H1349" s="33" t="str">
        <f t="shared" ca="1" si="154"/>
        <v>Share of Cost as noted in table at right, Costs shared 50/50 between CTA-2045 programs</v>
      </c>
      <c r="I1349" s="38"/>
      <c r="J1349" s="39"/>
      <c r="K1349" s="20" t="str">
        <f t="shared" si="151"/>
        <v>General ServiceProgram Development Cost</v>
      </c>
      <c r="L1349" s="20" t="str">
        <f t="shared" si="152"/>
        <v>Market PotentialID</v>
      </c>
    </row>
    <row r="1350" spans="1:12" x14ac:dyDescent="0.25">
      <c r="A1350" s="2" t="str">
        <f t="shared" si="155"/>
        <v>IDGeneral ServiceParent-CTA-2045 HPWHProgram Life</v>
      </c>
      <c r="B1350" t="s">
        <v>152</v>
      </c>
      <c r="C1350" t="s">
        <v>232</v>
      </c>
      <c r="D1350" t="s">
        <v>573</v>
      </c>
      <c r="E1350" t="s">
        <v>42</v>
      </c>
      <c r="F1350" t="s">
        <v>43</v>
      </c>
      <c r="G1350" s="397">
        <f t="shared" ca="1" si="153"/>
        <v>0</v>
      </c>
      <c r="H1350" s="33">
        <f t="shared" ca="1" si="154"/>
        <v>0</v>
      </c>
      <c r="I1350" s="38"/>
      <c r="J1350" s="39"/>
      <c r="K1350" s="20" t="str">
        <f t="shared" si="151"/>
        <v>General ServiceProgram Life</v>
      </c>
      <c r="L1350" s="20" t="str">
        <f t="shared" si="152"/>
        <v>Market PotentialID</v>
      </c>
    </row>
    <row r="1351" spans="1:12" x14ac:dyDescent="0.25">
      <c r="A1351" s="2" t="str">
        <f t="shared" si="155"/>
        <v>IDGeneral ServiceParent-CTA-2045 HPWHProgram Start Year</v>
      </c>
      <c r="B1351" t="s">
        <v>152</v>
      </c>
      <c r="C1351" t="s">
        <v>232</v>
      </c>
      <c r="D1351" t="s">
        <v>573</v>
      </c>
      <c r="E1351" t="s">
        <v>44</v>
      </c>
      <c r="F1351" t="s">
        <v>45</v>
      </c>
      <c r="G1351" s="397">
        <f t="shared" ca="1" si="153"/>
        <v>0</v>
      </c>
      <c r="H1351" s="33">
        <f t="shared" ca="1" si="154"/>
        <v>0</v>
      </c>
      <c r="I1351" s="38"/>
      <c r="J1351" s="39"/>
      <c r="K1351" s="20" t="str">
        <f t="shared" si="151"/>
        <v>General ServiceProgram Start Year</v>
      </c>
      <c r="L1351" s="20" t="str">
        <f t="shared" si="152"/>
        <v>Market PotentialID</v>
      </c>
    </row>
    <row r="1352" spans="1:12" x14ac:dyDescent="0.25">
      <c r="A1352" s="2" t="str">
        <f t="shared" si="155"/>
        <v>IDResidentialPilot-Ancillary HPWHSummer DR Event Hours</v>
      </c>
      <c r="B1352" t="s">
        <v>152</v>
      </c>
      <c r="C1352" t="s">
        <v>13</v>
      </c>
      <c r="D1352" t="s">
        <v>580</v>
      </c>
      <c r="E1352" t="s">
        <v>24</v>
      </c>
      <c r="F1352" t="s">
        <v>25</v>
      </c>
      <c r="G1352" s="397">
        <f t="shared" ca="1" si="153"/>
        <v>0</v>
      </c>
      <c r="H1352" s="33" t="str">
        <f t="shared" ca="1" si="154"/>
        <v>25 total events around 3 hrs ea.</v>
      </c>
      <c r="I1352" s="38"/>
      <c r="J1352" s="39"/>
      <c r="K1352" s="20" t="str">
        <f t="shared" si="151"/>
        <v>ResidentialSummer DR Event Hours</v>
      </c>
      <c r="L1352" s="20" t="str">
        <f t="shared" si="152"/>
        <v>Market PotentialID</v>
      </c>
    </row>
    <row r="1353" spans="1:12" x14ac:dyDescent="0.25">
      <c r="A1353" s="2" t="str">
        <f t="shared" si="155"/>
        <v>IDResidentialPilot-Ancillary HPWHWinter DR Event Hours</v>
      </c>
      <c r="B1353" t="s">
        <v>152</v>
      </c>
      <c r="C1353" t="s">
        <v>13</v>
      </c>
      <c r="D1353" t="s">
        <v>580</v>
      </c>
      <c r="E1353" t="s">
        <v>26</v>
      </c>
      <c r="F1353" t="s">
        <v>25</v>
      </c>
      <c r="G1353" s="397">
        <f t="shared" ca="1" si="153"/>
        <v>0</v>
      </c>
      <c r="H1353" s="33" t="str">
        <f t="shared" ca="1" si="154"/>
        <v>25 total events around 3 hrs ea.</v>
      </c>
      <c r="I1353" s="38"/>
      <c r="J1353" s="39"/>
      <c r="K1353" s="20" t="str">
        <f t="shared" si="151"/>
        <v>ResidentialWinter DR Event Hours</v>
      </c>
      <c r="L1353" s="20" t="str">
        <f t="shared" si="152"/>
        <v>Market PotentialID</v>
      </c>
    </row>
    <row r="1354" spans="1:12" x14ac:dyDescent="0.25">
      <c r="A1354" s="2" t="str">
        <f t="shared" si="155"/>
        <v>IDResidentialPilot-Ancillary HPWHAnnual O&amp;M Cost</v>
      </c>
      <c r="B1354" t="s">
        <v>152</v>
      </c>
      <c r="C1354" t="s">
        <v>13</v>
      </c>
      <c r="D1354" t="s">
        <v>580</v>
      </c>
      <c r="E1354" t="s">
        <v>27</v>
      </c>
      <c r="F1354" t="s">
        <v>5</v>
      </c>
      <c r="G1354" s="32">
        <f t="shared" ca="1" si="153"/>
        <v>0</v>
      </c>
      <c r="H1354" s="33">
        <f t="shared" ca="1" si="154"/>
        <v>0</v>
      </c>
      <c r="I1354" s="38"/>
      <c r="J1354" s="39"/>
      <c r="K1354" s="20" t="str">
        <f t="shared" si="151"/>
        <v>ResidentialAnnual O&amp;M Cost</v>
      </c>
      <c r="L1354" s="20" t="str">
        <f t="shared" si="152"/>
        <v>Market PotentialID</v>
      </c>
    </row>
    <row r="1355" spans="1:12" x14ac:dyDescent="0.25">
      <c r="A1355" s="2" t="str">
        <f t="shared" si="155"/>
        <v>IDResidentialPilot-Ancillary HPWHAnnual O&amp;M Cost per MW</v>
      </c>
      <c r="B1355" t="s">
        <v>152</v>
      </c>
      <c r="C1355" t="s">
        <v>13</v>
      </c>
      <c r="D1355" t="s">
        <v>580</v>
      </c>
      <c r="E1355" t="s">
        <v>88</v>
      </c>
      <c r="F1355" t="s">
        <v>94</v>
      </c>
      <c r="G1355" s="32">
        <f t="shared" ca="1" si="153"/>
        <v>0</v>
      </c>
      <c r="H1355" s="33">
        <f t="shared" ca="1" si="154"/>
        <v>0</v>
      </c>
      <c r="I1355" s="38"/>
      <c r="J1355" s="39"/>
      <c r="K1355" s="20" t="str">
        <f t="shared" si="151"/>
        <v>ResidentialAnnual O&amp;M Cost per MW</v>
      </c>
      <c r="L1355" s="20" t="str">
        <f t="shared" si="152"/>
        <v>Market PotentialID</v>
      </c>
    </row>
    <row r="1356" spans="1:12" x14ac:dyDescent="0.25">
      <c r="A1356" s="2" t="str">
        <f t="shared" si="155"/>
        <v>IDResidentialPilot-Ancillary HPWHAnnual Program Administration Cost</v>
      </c>
      <c r="B1356" t="s">
        <v>152</v>
      </c>
      <c r="C1356" t="s">
        <v>13</v>
      </c>
      <c r="D1356" t="s">
        <v>580</v>
      </c>
      <c r="E1356" t="s">
        <v>4</v>
      </c>
      <c r="F1356" t="s">
        <v>28</v>
      </c>
      <c r="G1356" s="32">
        <f t="shared" ca="1" si="153"/>
        <v>0</v>
      </c>
      <c r="H1356" s="33" t="str">
        <f t="shared" ca="1" si="154"/>
        <v>Share of Cost as noted in table at right, Costs shared 50/50 between CTA-2045 programs</v>
      </c>
      <c r="I1356" s="38"/>
      <c r="J1356" s="39"/>
      <c r="K1356" s="20" t="str">
        <f t="shared" si="151"/>
        <v>ResidentialAnnual Program Administration Cost</v>
      </c>
      <c r="L1356" s="20" t="str">
        <f t="shared" si="152"/>
        <v>Market PotentialID</v>
      </c>
    </row>
    <row r="1357" spans="1:12" x14ac:dyDescent="0.25">
      <c r="A1357" s="2" t="str">
        <f t="shared" si="155"/>
        <v>IDResidentialPilot-Ancillary HPWHCost of Equip + Install</v>
      </c>
      <c r="B1357" t="s">
        <v>152</v>
      </c>
      <c r="C1357" t="s">
        <v>13</v>
      </c>
      <c r="D1357" t="s">
        <v>580</v>
      </c>
      <c r="E1357" t="s">
        <v>29</v>
      </c>
      <c r="F1357" t="s">
        <v>30</v>
      </c>
      <c r="G1357" s="32">
        <f t="shared" ca="1" si="153"/>
        <v>0</v>
      </c>
      <c r="H1357" s="33" t="str">
        <f t="shared" ca="1" si="154"/>
        <v>Zero for Ancillary</v>
      </c>
      <c r="I1357" s="38"/>
      <c r="J1357" s="39"/>
      <c r="K1357" s="20" t="str">
        <f t="shared" si="151"/>
        <v>ResidentialCost of Equip + Install</v>
      </c>
      <c r="L1357" s="20" t="str">
        <f t="shared" si="152"/>
        <v>Market PotentialID</v>
      </c>
    </row>
    <row r="1358" spans="1:12" x14ac:dyDescent="0.25">
      <c r="A1358" s="2" t="str">
        <f t="shared" si="155"/>
        <v>IDResidentialPilot-Ancillary HPWHCost of Equip + Install (per kW basis)</v>
      </c>
      <c r="B1358" t="s">
        <v>152</v>
      </c>
      <c r="C1358" t="s">
        <v>13</v>
      </c>
      <c r="D1358" t="s">
        <v>580</v>
      </c>
      <c r="E1358" t="s">
        <v>90</v>
      </c>
      <c r="F1358" t="s">
        <v>92</v>
      </c>
      <c r="G1358" s="32">
        <f t="shared" ca="1" si="153"/>
        <v>0</v>
      </c>
      <c r="H1358" s="33">
        <f t="shared" ca="1" si="154"/>
        <v>0</v>
      </c>
      <c r="I1358" s="38"/>
      <c r="J1358" s="39"/>
      <c r="K1358" s="20" t="str">
        <f t="shared" si="151"/>
        <v>ResidentialCost of Equip + Install (per kW basis)</v>
      </c>
      <c r="L1358" s="20" t="str">
        <f t="shared" si="152"/>
        <v>Market PotentialID</v>
      </c>
    </row>
    <row r="1359" spans="1:12" x14ac:dyDescent="0.25">
      <c r="A1359" s="2" t="str">
        <f t="shared" si="155"/>
        <v>IDResidentialPilot-Ancillary HPWHDe-rate</v>
      </c>
      <c r="B1359" t="s">
        <v>152</v>
      </c>
      <c r="C1359" t="s">
        <v>13</v>
      </c>
      <c r="D1359" t="s">
        <v>580</v>
      </c>
      <c r="E1359" t="s">
        <v>31</v>
      </c>
      <c r="F1359" t="s">
        <v>32</v>
      </c>
      <c r="G1359" s="25">
        <f t="shared" ca="1" si="153"/>
        <v>0</v>
      </c>
      <c r="H1359" s="33">
        <f t="shared" ca="1" si="154"/>
        <v>0</v>
      </c>
      <c r="I1359" s="38"/>
      <c r="J1359" s="39"/>
      <c r="K1359" s="20" t="str">
        <f t="shared" si="151"/>
        <v>ResidentialDe-rate</v>
      </c>
      <c r="L1359" s="20" t="str">
        <f t="shared" si="152"/>
        <v>Market PotentialID</v>
      </c>
    </row>
    <row r="1360" spans="1:12" x14ac:dyDescent="0.25">
      <c r="A1360" s="2" t="str">
        <f t="shared" si="155"/>
        <v>IDResidentialPilot-Ancillary HPWHNet to Gross Ratio (free ridership)</v>
      </c>
      <c r="B1360" t="s">
        <v>152</v>
      </c>
      <c r="C1360" t="s">
        <v>13</v>
      </c>
      <c r="D1360" t="s">
        <v>580</v>
      </c>
      <c r="E1360" t="s">
        <v>33</v>
      </c>
      <c r="F1360" t="s">
        <v>34</v>
      </c>
      <c r="G1360" s="25">
        <f t="shared" ca="1" si="153"/>
        <v>0</v>
      </c>
      <c r="H1360" s="33">
        <f t="shared" ca="1" si="154"/>
        <v>0</v>
      </c>
      <c r="I1360" s="38"/>
      <c r="J1360" s="39"/>
      <c r="K1360" s="20" t="str">
        <f t="shared" si="151"/>
        <v>ResidentialNet to Gross Ratio (free ridership)</v>
      </c>
      <c r="L1360" s="20" t="str">
        <f t="shared" si="152"/>
        <v>Market PotentialID</v>
      </c>
    </row>
    <row r="1361" spans="1:12" x14ac:dyDescent="0.25">
      <c r="A1361" s="2" t="str">
        <f t="shared" si="155"/>
        <v>IDResidentialPilot-Ancillary HPWHPer Customer Annual Marketing/Recruitment Cost</v>
      </c>
      <c r="B1361" t="s">
        <v>152</v>
      </c>
      <c r="C1361" t="s">
        <v>13</v>
      </c>
      <c r="D1361" t="s">
        <v>580</v>
      </c>
      <c r="E1361" t="s">
        <v>35</v>
      </c>
      <c r="F1361" t="s">
        <v>36</v>
      </c>
      <c r="G1361" s="32">
        <f t="shared" ca="1" si="153"/>
        <v>0</v>
      </c>
      <c r="H1361" s="33" t="str">
        <f t="shared" ca="1" si="154"/>
        <v>Same as Smart Thermostats</v>
      </c>
      <c r="I1361" s="38"/>
      <c r="J1361" s="39"/>
      <c r="K1361" s="20" t="str">
        <f t="shared" si="151"/>
        <v>ResidentialPer Customer Annual Marketing/Recruitment Cost</v>
      </c>
      <c r="L1361" s="20" t="str">
        <f t="shared" si="152"/>
        <v>Market PotentialID</v>
      </c>
    </row>
    <row r="1362" spans="1:12" x14ac:dyDescent="0.25">
      <c r="A1362" s="2" t="str">
        <f t="shared" si="155"/>
        <v>IDResidentialPilot-Ancillary HPWHPer Participant Annual Incentive</v>
      </c>
      <c r="B1362" t="s">
        <v>152</v>
      </c>
      <c r="C1362" t="s">
        <v>13</v>
      </c>
      <c r="D1362" t="s">
        <v>580</v>
      </c>
      <c r="E1362" t="s">
        <v>39</v>
      </c>
      <c r="F1362" t="s">
        <v>5</v>
      </c>
      <c r="G1362" s="32">
        <f t="shared" ca="1" si="153"/>
        <v>0</v>
      </c>
      <c r="H1362" s="33" t="str">
        <f t="shared" ca="1" si="154"/>
        <v>Assume $2/month year round</v>
      </c>
      <c r="I1362" s="38"/>
      <c r="J1362" s="39"/>
      <c r="K1362" s="20" t="str">
        <f t="shared" si="151"/>
        <v>ResidentialPer Participant Annual Incentive</v>
      </c>
      <c r="L1362" s="20" t="str">
        <f t="shared" si="152"/>
        <v>Market PotentialID</v>
      </c>
    </row>
    <row r="1363" spans="1:12" x14ac:dyDescent="0.25">
      <c r="A1363" s="2" t="str">
        <f t="shared" si="155"/>
        <v>IDResidentialPilot-Ancillary HPWHPer kW Annual Incentive</v>
      </c>
      <c r="B1363" t="s">
        <v>152</v>
      </c>
      <c r="C1363" t="s">
        <v>13</v>
      </c>
      <c r="D1363" t="s">
        <v>580</v>
      </c>
      <c r="E1363" t="s">
        <v>37</v>
      </c>
      <c r="F1363" t="s">
        <v>93</v>
      </c>
      <c r="G1363" s="32">
        <f t="shared" ca="1" si="153"/>
        <v>0</v>
      </c>
      <c r="H1363" s="33">
        <f t="shared" ca="1" si="154"/>
        <v>0</v>
      </c>
      <c r="I1363" s="38"/>
      <c r="J1363" s="39"/>
      <c r="K1363" s="20" t="str">
        <f t="shared" si="151"/>
        <v>ResidentialPer kW Annual Incentive</v>
      </c>
      <c r="L1363" s="20" t="str">
        <f t="shared" si="152"/>
        <v>Market PotentialID</v>
      </c>
    </row>
    <row r="1364" spans="1:12" x14ac:dyDescent="0.25">
      <c r="A1364" s="2" t="str">
        <f t="shared" si="155"/>
        <v>IDResidentialPilot-Ancillary HPWHProgram Development Cost</v>
      </c>
      <c r="B1364" t="s">
        <v>152</v>
      </c>
      <c r="C1364" t="s">
        <v>13</v>
      </c>
      <c r="D1364" t="s">
        <v>580</v>
      </c>
      <c r="E1364" t="s">
        <v>40</v>
      </c>
      <c r="F1364" t="s">
        <v>41</v>
      </c>
      <c r="G1364" s="32">
        <f t="shared" ca="1" si="153"/>
        <v>0</v>
      </c>
      <c r="H1364" s="33" t="str">
        <f t="shared" ca="1" si="154"/>
        <v>Share of Cost as noted in table at right, Costs shared 50/50 between CTA-2045 programs</v>
      </c>
      <c r="I1364" s="38"/>
      <c r="J1364" s="39"/>
      <c r="K1364" s="20" t="str">
        <f t="shared" si="151"/>
        <v>ResidentialProgram Development Cost</v>
      </c>
      <c r="L1364" s="20" t="str">
        <f t="shared" si="152"/>
        <v>Market PotentialID</v>
      </c>
    </row>
    <row r="1365" spans="1:12" x14ac:dyDescent="0.25">
      <c r="A1365" s="2" t="str">
        <f t="shared" si="155"/>
        <v>IDResidentialPilot-Ancillary HPWHProgram Life</v>
      </c>
      <c r="B1365" t="s">
        <v>152</v>
      </c>
      <c r="C1365" t="s">
        <v>13</v>
      </c>
      <c r="D1365" t="s">
        <v>580</v>
      </c>
      <c r="E1365" t="s">
        <v>42</v>
      </c>
      <c r="F1365" t="s">
        <v>43</v>
      </c>
      <c r="G1365" s="397">
        <f t="shared" ca="1" si="153"/>
        <v>0</v>
      </c>
      <c r="H1365" s="33">
        <f t="shared" ca="1" si="154"/>
        <v>0</v>
      </c>
      <c r="I1365" s="38"/>
      <c r="J1365" s="39"/>
      <c r="K1365" s="20" t="str">
        <f t="shared" si="151"/>
        <v>ResidentialProgram Life</v>
      </c>
      <c r="L1365" s="20" t="str">
        <f t="shared" si="152"/>
        <v>Market PotentialID</v>
      </c>
    </row>
    <row r="1366" spans="1:12" x14ac:dyDescent="0.25">
      <c r="A1366" s="2" t="str">
        <f t="shared" si="155"/>
        <v>IDResidentialPilot-Ancillary HPWHProgram Start Year</v>
      </c>
      <c r="B1366" t="s">
        <v>152</v>
      </c>
      <c r="C1366" t="s">
        <v>13</v>
      </c>
      <c r="D1366" t="s">
        <v>580</v>
      </c>
      <c r="E1366" t="s">
        <v>44</v>
      </c>
      <c r="F1366" t="s">
        <v>45</v>
      </c>
      <c r="G1366" s="397">
        <f t="shared" ca="1" si="153"/>
        <v>0</v>
      </c>
      <c r="H1366" s="33">
        <f t="shared" ca="1" si="154"/>
        <v>0</v>
      </c>
      <c r="I1366" s="38"/>
      <c r="J1366" s="39"/>
      <c r="K1366" s="20" t="str">
        <f t="shared" si="151"/>
        <v>ResidentialProgram Start Year</v>
      </c>
      <c r="L1366" s="20" t="str">
        <f t="shared" si="152"/>
        <v>Market PotentialID</v>
      </c>
    </row>
    <row r="1367" spans="1:12" x14ac:dyDescent="0.25">
      <c r="A1367" s="2" t="str">
        <f t="shared" si="155"/>
        <v>IDGeneral ServicePilot-Ancillary HPWHSummer DR Event Hours</v>
      </c>
      <c r="B1367" t="s">
        <v>152</v>
      </c>
      <c r="C1367" t="s">
        <v>232</v>
      </c>
      <c r="D1367" t="s">
        <v>580</v>
      </c>
      <c r="E1367" t="s">
        <v>24</v>
      </c>
      <c r="F1367" t="s">
        <v>25</v>
      </c>
      <c r="G1367" s="397">
        <f t="shared" ca="1" si="153"/>
        <v>0</v>
      </c>
      <c r="H1367" s="33" t="str">
        <f t="shared" ca="1" si="154"/>
        <v>25 total events around 3 hrs ea.</v>
      </c>
      <c r="I1367" s="38"/>
      <c r="J1367" s="39"/>
      <c r="K1367" s="20" t="str">
        <f t="shared" si="151"/>
        <v>General ServiceSummer DR Event Hours</v>
      </c>
      <c r="L1367" s="20" t="str">
        <f t="shared" si="152"/>
        <v>Market PotentialID</v>
      </c>
    </row>
    <row r="1368" spans="1:12" x14ac:dyDescent="0.25">
      <c r="A1368" s="2" t="str">
        <f t="shared" si="155"/>
        <v>IDGeneral ServicePilot-Ancillary HPWHWinter DR Event Hours</v>
      </c>
      <c r="B1368" t="s">
        <v>152</v>
      </c>
      <c r="C1368" t="s">
        <v>232</v>
      </c>
      <c r="D1368" t="s">
        <v>580</v>
      </c>
      <c r="E1368" t="s">
        <v>26</v>
      </c>
      <c r="F1368" t="s">
        <v>25</v>
      </c>
      <c r="G1368" s="397">
        <f t="shared" ca="1" si="153"/>
        <v>0</v>
      </c>
      <c r="H1368" s="33" t="str">
        <f t="shared" ca="1" si="154"/>
        <v>25 total events around 3 hrs ea.</v>
      </c>
      <c r="I1368" s="38"/>
      <c r="J1368" s="39"/>
      <c r="K1368" s="20" t="str">
        <f t="shared" si="151"/>
        <v>General ServiceWinter DR Event Hours</v>
      </c>
      <c r="L1368" s="20" t="str">
        <f t="shared" si="152"/>
        <v>Market PotentialID</v>
      </c>
    </row>
    <row r="1369" spans="1:12" x14ac:dyDescent="0.25">
      <c r="A1369" s="2" t="str">
        <f t="shared" si="155"/>
        <v>IDGeneral ServicePilot-Ancillary HPWHAnnual O&amp;M Cost</v>
      </c>
      <c r="B1369" t="s">
        <v>152</v>
      </c>
      <c r="C1369" t="s">
        <v>232</v>
      </c>
      <c r="D1369" t="s">
        <v>580</v>
      </c>
      <c r="E1369" t="s">
        <v>27</v>
      </c>
      <c r="F1369" t="s">
        <v>5</v>
      </c>
      <c r="G1369" s="32">
        <f t="shared" ca="1" si="153"/>
        <v>0</v>
      </c>
      <c r="H1369" s="33">
        <f t="shared" ca="1" si="154"/>
        <v>0</v>
      </c>
      <c r="I1369" s="38"/>
      <c r="J1369" s="39"/>
      <c r="K1369" s="20" t="str">
        <f t="shared" si="151"/>
        <v>General ServiceAnnual O&amp;M Cost</v>
      </c>
      <c r="L1369" s="20" t="str">
        <f t="shared" si="152"/>
        <v>Market PotentialID</v>
      </c>
    </row>
    <row r="1370" spans="1:12" x14ac:dyDescent="0.25">
      <c r="A1370" s="2" t="str">
        <f t="shared" si="155"/>
        <v>IDGeneral ServicePilot-Ancillary HPWHAnnual O&amp;M Cost per MW</v>
      </c>
      <c r="B1370" t="s">
        <v>152</v>
      </c>
      <c r="C1370" t="s">
        <v>232</v>
      </c>
      <c r="D1370" t="s">
        <v>580</v>
      </c>
      <c r="E1370" t="s">
        <v>88</v>
      </c>
      <c r="F1370" t="s">
        <v>94</v>
      </c>
      <c r="G1370" s="32">
        <f t="shared" ca="1" si="153"/>
        <v>0</v>
      </c>
      <c r="H1370" s="33">
        <f t="shared" ca="1" si="154"/>
        <v>0</v>
      </c>
      <c r="I1370" s="38"/>
      <c r="J1370" s="39"/>
      <c r="K1370" s="20" t="str">
        <f t="shared" si="151"/>
        <v>General ServiceAnnual O&amp;M Cost per MW</v>
      </c>
      <c r="L1370" s="20" t="str">
        <f t="shared" si="152"/>
        <v>Market PotentialID</v>
      </c>
    </row>
    <row r="1371" spans="1:12" x14ac:dyDescent="0.25">
      <c r="A1371" s="2" t="str">
        <f t="shared" si="155"/>
        <v>IDGeneral ServicePilot-Ancillary HPWHAnnual Program Administration Cost</v>
      </c>
      <c r="B1371" t="s">
        <v>152</v>
      </c>
      <c r="C1371" t="s">
        <v>232</v>
      </c>
      <c r="D1371" t="s">
        <v>580</v>
      </c>
      <c r="E1371" t="s">
        <v>4</v>
      </c>
      <c r="F1371" t="s">
        <v>28</v>
      </c>
      <c r="G1371" s="32">
        <f t="shared" ca="1" si="153"/>
        <v>0</v>
      </c>
      <c r="H1371" s="33" t="str">
        <f t="shared" ca="1" si="154"/>
        <v>Share of Cost as noted in table at right, Costs shared 50/50 between CTA-2045 programs</v>
      </c>
      <c r="I1371" s="38"/>
      <c r="J1371" s="39"/>
      <c r="K1371" s="20" t="str">
        <f t="shared" si="151"/>
        <v>General ServiceAnnual Program Administration Cost</v>
      </c>
      <c r="L1371" s="20" t="str">
        <f t="shared" si="152"/>
        <v>Market PotentialID</v>
      </c>
    </row>
    <row r="1372" spans="1:12" x14ac:dyDescent="0.25">
      <c r="A1372" s="2" t="str">
        <f t="shared" si="155"/>
        <v>IDGeneral ServicePilot-Ancillary HPWHCost of Equip + Install</v>
      </c>
      <c r="B1372" t="s">
        <v>152</v>
      </c>
      <c r="C1372" t="s">
        <v>232</v>
      </c>
      <c r="D1372" t="s">
        <v>580</v>
      </c>
      <c r="E1372" t="s">
        <v>29</v>
      </c>
      <c r="F1372" t="s">
        <v>30</v>
      </c>
      <c r="G1372" s="32">
        <f t="shared" ca="1" si="153"/>
        <v>0</v>
      </c>
      <c r="H1372" s="33" t="str">
        <f t="shared" ca="1" si="154"/>
        <v>Zero for Ancillary</v>
      </c>
      <c r="I1372" s="38"/>
      <c r="J1372" s="39"/>
      <c r="K1372" s="20" t="str">
        <f t="shared" si="151"/>
        <v>General ServiceCost of Equip + Install</v>
      </c>
      <c r="L1372" s="20" t="str">
        <f t="shared" si="152"/>
        <v>Market PotentialID</v>
      </c>
    </row>
    <row r="1373" spans="1:12" x14ac:dyDescent="0.25">
      <c r="A1373" s="2" t="str">
        <f t="shared" si="155"/>
        <v>IDGeneral ServicePilot-Ancillary HPWHCost of Equip + Install (per kW basis)</v>
      </c>
      <c r="B1373" t="s">
        <v>152</v>
      </c>
      <c r="C1373" t="s">
        <v>232</v>
      </c>
      <c r="D1373" t="s">
        <v>580</v>
      </c>
      <c r="E1373" t="s">
        <v>90</v>
      </c>
      <c r="F1373" t="s">
        <v>92</v>
      </c>
      <c r="G1373" s="32">
        <f t="shared" ca="1" si="153"/>
        <v>0</v>
      </c>
      <c r="H1373" s="33">
        <f t="shared" ca="1" si="154"/>
        <v>0</v>
      </c>
      <c r="I1373" s="38"/>
      <c r="J1373" s="39"/>
      <c r="K1373" s="20" t="str">
        <f t="shared" si="151"/>
        <v>General ServiceCost of Equip + Install (per kW basis)</v>
      </c>
      <c r="L1373" s="20" t="str">
        <f t="shared" si="152"/>
        <v>Market PotentialID</v>
      </c>
    </row>
    <row r="1374" spans="1:12" x14ac:dyDescent="0.25">
      <c r="A1374" s="2" t="str">
        <f t="shared" si="155"/>
        <v>IDGeneral ServicePilot-Ancillary HPWHDe-rate</v>
      </c>
      <c r="B1374" t="s">
        <v>152</v>
      </c>
      <c r="C1374" t="s">
        <v>232</v>
      </c>
      <c r="D1374" t="s">
        <v>580</v>
      </c>
      <c r="E1374" t="s">
        <v>31</v>
      </c>
      <c r="F1374" t="s">
        <v>32</v>
      </c>
      <c r="G1374" s="25">
        <f t="shared" ca="1" si="153"/>
        <v>0</v>
      </c>
      <c r="H1374" s="33">
        <f t="shared" ca="1" si="154"/>
        <v>0</v>
      </c>
      <c r="I1374" s="38"/>
      <c r="J1374" s="39"/>
      <c r="K1374" s="20" t="str">
        <f t="shared" si="151"/>
        <v>General ServiceDe-rate</v>
      </c>
      <c r="L1374" s="20" t="str">
        <f t="shared" si="152"/>
        <v>Market PotentialID</v>
      </c>
    </row>
    <row r="1375" spans="1:12" x14ac:dyDescent="0.25">
      <c r="A1375" s="2" t="str">
        <f t="shared" si="155"/>
        <v>IDGeneral ServicePilot-Ancillary HPWHNet to Gross Ratio (free ridership)</v>
      </c>
      <c r="B1375" t="s">
        <v>152</v>
      </c>
      <c r="C1375" t="s">
        <v>232</v>
      </c>
      <c r="D1375" t="s">
        <v>580</v>
      </c>
      <c r="E1375" t="s">
        <v>33</v>
      </c>
      <c r="F1375" t="s">
        <v>34</v>
      </c>
      <c r="G1375" s="25">
        <f t="shared" ca="1" si="153"/>
        <v>0</v>
      </c>
      <c r="H1375" s="33">
        <f t="shared" ca="1" si="154"/>
        <v>0</v>
      </c>
      <c r="I1375" s="38"/>
      <c r="J1375" s="39"/>
      <c r="K1375" s="20" t="str">
        <f t="shared" si="151"/>
        <v>General ServiceNet to Gross Ratio (free ridership)</v>
      </c>
      <c r="L1375" s="20" t="str">
        <f t="shared" si="152"/>
        <v>Market PotentialID</v>
      </c>
    </row>
    <row r="1376" spans="1:12" x14ac:dyDescent="0.25">
      <c r="A1376" s="2" t="str">
        <f t="shared" si="155"/>
        <v>IDGeneral ServicePilot-Ancillary HPWHPer Customer Annual Marketing/Recruitment Cost</v>
      </c>
      <c r="B1376" t="s">
        <v>152</v>
      </c>
      <c r="C1376" t="s">
        <v>232</v>
      </c>
      <c r="D1376" t="s">
        <v>580</v>
      </c>
      <c r="E1376" t="s">
        <v>35</v>
      </c>
      <c r="F1376" t="s">
        <v>36</v>
      </c>
      <c r="G1376" s="32">
        <f t="shared" ca="1" si="153"/>
        <v>0</v>
      </c>
      <c r="H1376" s="33" t="str">
        <f t="shared" ca="1" si="154"/>
        <v>Same as Smart Thermostats</v>
      </c>
      <c r="I1376" s="38"/>
      <c r="J1376" s="39"/>
      <c r="K1376" s="20" t="str">
        <f t="shared" si="151"/>
        <v>General ServicePer Customer Annual Marketing/Recruitment Cost</v>
      </c>
      <c r="L1376" s="20" t="str">
        <f t="shared" si="152"/>
        <v>Market PotentialID</v>
      </c>
    </row>
    <row r="1377" spans="1:12" x14ac:dyDescent="0.25">
      <c r="A1377" s="2" t="str">
        <f t="shared" si="155"/>
        <v>IDGeneral ServicePilot-Ancillary HPWHPer Participant Annual Incentive</v>
      </c>
      <c r="B1377" t="s">
        <v>152</v>
      </c>
      <c r="C1377" t="s">
        <v>232</v>
      </c>
      <c r="D1377" t="s">
        <v>580</v>
      </c>
      <c r="E1377" t="s">
        <v>39</v>
      </c>
      <c r="F1377" t="s">
        <v>5</v>
      </c>
      <c r="G1377" s="32">
        <f t="shared" ca="1" si="153"/>
        <v>0</v>
      </c>
      <c r="H1377" s="33" t="str">
        <f t="shared" ca="1" si="154"/>
        <v>Assume $2/month year round</v>
      </c>
      <c r="I1377" s="38"/>
      <c r="J1377" s="39"/>
      <c r="K1377" s="20" t="str">
        <f t="shared" si="151"/>
        <v>General ServicePer Participant Annual Incentive</v>
      </c>
      <c r="L1377" s="20" t="str">
        <f t="shared" si="152"/>
        <v>Market PotentialID</v>
      </c>
    </row>
    <row r="1378" spans="1:12" x14ac:dyDescent="0.25">
      <c r="A1378" s="2" t="str">
        <f t="shared" si="155"/>
        <v>IDGeneral ServicePilot-Ancillary HPWHPer kW Annual Incentive</v>
      </c>
      <c r="B1378" t="s">
        <v>152</v>
      </c>
      <c r="C1378" t="s">
        <v>232</v>
      </c>
      <c r="D1378" t="s">
        <v>580</v>
      </c>
      <c r="E1378" t="s">
        <v>37</v>
      </c>
      <c r="F1378" t="s">
        <v>93</v>
      </c>
      <c r="G1378" s="32">
        <f t="shared" ca="1" si="153"/>
        <v>0</v>
      </c>
      <c r="H1378" s="33">
        <f t="shared" ca="1" si="154"/>
        <v>0</v>
      </c>
      <c r="I1378" s="38"/>
      <c r="J1378" s="39"/>
      <c r="K1378" s="20" t="str">
        <f t="shared" si="151"/>
        <v>General ServicePer kW Annual Incentive</v>
      </c>
      <c r="L1378" s="20" t="str">
        <f t="shared" si="152"/>
        <v>Market PotentialID</v>
      </c>
    </row>
    <row r="1379" spans="1:12" x14ac:dyDescent="0.25">
      <c r="A1379" s="2" t="str">
        <f t="shared" si="155"/>
        <v>IDGeneral ServicePilot-Ancillary HPWHProgram Development Cost</v>
      </c>
      <c r="B1379" t="s">
        <v>152</v>
      </c>
      <c r="C1379" t="s">
        <v>232</v>
      </c>
      <c r="D1379" t="s">
        <v>580</v>
      </c>
      <c r="E1379" t="s">
        <v>40</v>
      </c>
      <c r="F1379" t="s">
        <v>41</v>
      </c>
      <c r="G1379" s="32">
        <f t="shared" ca="1" si="153"/>
        <v>0</v>
      </c>
      <c r="H1379" s="33" t="str">
        <f t="shared" ca="1" si="154"/>
        <v>Share of Cost as noted in table at right, Costs shared 50/50 between CTA-2045 programs</v>
      </c>
      <c r="I1379" s="38"/>
      <c r="J1379" s="39"/>
      <c r="K1379" s="20" t="str">
        <f t="shared" si="151"/>
        <v>General ServiceProgram Development Cost</v>
      </c>
      <c r="L1379" s="20" t="str">
        <f t="shared" si="152"/>
        <v>Market PotentialID</v>
      </c>
    </row>
    <row r="1380" spans="1:12" x14ac:dyDescent="0.25">
      <c r="A1380" s="2" t="str">
        <f t="shared" si="155"/>
        <v>IDGeneral ServicePilot-Ancillary HPWHProgram Life</v>
      </c>
      <c r="B1380" t="s">
        <v>152</v>
      </c>
      <c r="C1380" t="s">
        <v>232</v>
      </c>
      <c r="D1380" t="s">
        <v>580</v>
      </c>
      <c r="E1380" t="s">
        <v>42</v>
      </c>
      <c r="F1380" t="s">
        <v>43</v>
      </c>
      <c r="G1380" s="397">
        <f t="shared" ca="1" si="153"/>
        <v>0</v>
      </c>
      <c r="H1380" s="33">
        <f t="shared" ca="1" si="154"/>
        <v>0</v>
      </c>
      <c r="I1380" s="38"/>
      <c r="J1380" s="39"/>
      <c r="K1380" s="20" t="str">
        <f t="shared" si="151"/>
        <v>General ServiceProgram Life</v>
      </c>
      <c r="L1380" s="20" t="str">
        <f t="shared" si="152"/>
        <v>Market PotentialID</v>
      </c>
    </row>
    <row r="1381" spans="1:12" x14ac:dyDescent="0.25">
      <c r="A1381" s="2" t="str">
        <f t="shared" si="155"/>
        <v>IDGeneral ServicePilot-Ancillary HPWHProgram Start Year</v>
      </c>
      <c r="B1381" t="s">
        <v>152</v>
      </c>
      <c r="C1381" t="s">
        <v>232</v>
      </c>
      <c r="D1381" t="s">
        <v>580</v>
      </c>
      <c r="E1381" t="s">
        <v>44</v>
      </c>
      <c r="F1381" t="s">
        <v>45</v>
      </c>
      <c r="G1381" s="397">
        <f t="shared" ca="1" si="153"/>
        <v>0</v>
      </c>
      <c r="H1381" s="33">
        <f t="shared" ca="1" si="154"/>
        <v>0</v>
      </c>
      <c r="I1381" s="38"/>
      <c r="J1381" s="39"/>
      <c r="K1381" s="20" t="str">
        <f t="shared" si="151"/>
        <v>General ServiceProgram Start Year</v>
      </c>
      <c r="L1381" s="20" t="str">
        <f t="shared" si="152"/>
        <v>Market PotentialID</v>
      </c>
    </row>
    <row r="1382" spans="1:12" x14ac:dyDescent="0.25">
      <c r="A1382" s="2" t="str">
        <f t="shared" si="155"/>
        <v>IDResidentialParent-Ancillary HPWHSummer DR Event Hours</v>
      </c>
      <c r="B1382" t="s">
        <v>152</v>
      </c>
      <c r="C1382" t="s">
        <v>13</v>
      </c>
      <c r="D1382" t="s">
        <v>575</v>
      </c>
      <c r="E1382" t="s">
        <v>24</v>
      </c>
      <c r="F1382" t="s">
        <v>25</v>
      </c>
      <c r="G1382" s="397">
        <f t="shared" ca="1" si="153"/>
        <v>0</v>
      </c>
      <c r="H1382" s="33" t="str">
        <f t="shared" ca="1" si="154"/>
        <v>25 total events around 3 hrs ea.</v>
      </c>
      <c r="I1382" s="38"/>
      <c r="J1382" s="39"/>
      <c r="K1382" s="20" t="str">
        <f t="shared" si="151"/>
        <v>ResidentialSummer DR Event Hours</v>
      </c>
      <c r="L1382" s="20" t="str">
        <f t="shared" si="152"/>
        <v>Market PotentialID</v>
      </c>
    </row>
    <row r="1383" spans="1:12" x14ac:dyDescent="0.25">
      <c r="A1383" s="2" t="str">
        <f t="shared" si="155"/>
        <v>IDResidentialParent-Ancillary HPWHWinter DR Event Hours</v>
      </c>
      <c r="B1383" t="s">
        <v>152</v>
      </c>
      <c r="C1383" t="s">
        <v>13</v>
      </c>
      <c r="D1383" t="s">
        <v>575</v>
      </c>
      <c r="E1383" t="s">
        <v>26</v>
      </c>
      <c r="F1383" t="s">
        <v>25</v>
      </c>
      <c r="G1383" s="397">
        <f t="shared" ca="1" si="153"/>
        <v>0</v>
      </c>
      <c r="H1383" s="33" t="str">
        <f t="shared" ca="1" si="154"/>
        <v>25 total events around 3 hrs ea.</v>
      </c>
      <c r="I1383" s="38"/>
      <c r="J1383" s="39"/>
      <c r="K1383" s="20" t="str">
        <f t="shared" si="151"/>
        <v>ResidentialWinter DR Event Hours</v>
      </c>
      <c r="L1383" s="20" t="str">
        <f t="shared" si="152"/>
        <v>Market PotentialID</v>
      </c>
    </row>
    <row r="1384" spans="1:12" x14ac:dyDescent="0.25">
      <c r="A1384" s="2" t="str">
        <f t="shared" si="155"/>
        <v>IDResidentialParent-Ancillary HPWHAnnual O&amp;M Cost</v>
      </c>
      <c r="B1384" t="s">
        <v>152</v>
      </c>
      <c r="C1384" t="s">
        <v>13</v>
      </c>
      <c r="D1384" t="s">
        <v>575</v>
      </c>
      <c r="E1384" t="s">
        <v>27</v>
      </c>
      <c r="F1384" t="s">
        <v>5</v>
      </c>
      <c r="G1384" s="32">
        <f t="shared" ca="1" si="153"/>
        <v>0</v>
      </c>
      <c r="H1384" s="33">
        <f t="shared" ca="1" si="154"/>
        <v>0</v>
      </c>
      <c r="I1384" s="38"/>
      <c r="J1384" s="39"/>
      <c r="K1384" s="20" t="str">
        <f t="shared" si="151"/>
        <v>ResidentialAnnual O&amp;M Cost</v>
      </c>
      <c r="L1384" s="20" t="str">
        <f t="shared" si="152"/>
        <v>Market PotentialID</v>
      </c>
    </row>
    <row r="1385" spans="1:12" x14ac:dyDescent="0.25">
      <c r="A1385" s="2" t="str">
        <f t="shared" si="155"/>
        <v>IDResidentialParent-Ancillary HPWHAnnual O&amp;M Cost per MW</v>
      </c>
      <c r="B1385" t="s">
        <v>152</v>
      </c>
      <c r="C1385" t="s">
        <v>13</v>
      </c>
      <c r="D1385" t="s">
        <v>575</v>
      </c>
      <c r="E1385" t="s">
        <v>88</v>
      </c>
      <c r="F1385" t="s">
        <v>94</v>
      </c>
      <c r="G1385" s="32">
        <f t="shared" ca="1" si="153"/>
        <v>0</v>
      </c>
      <c r="H1385" s="33">
        <f t="shared" ca="1" si="154"/>
        <v>0</v>
      </c>
      <c r="I1385" s="38"/>
      <c r="J1385" s="39"/>
      <c r="K1385" s="20" t="str">
        <f t="shared" si="151"/>
        <v>ResidentialAnnual O&amp;M Cost per MW</v>
      </c>
      <c r="L1385" s="20" t="str">
        <f t="shared" si="152"/>
        <v>Market PotentialID</v>
      </c>
    </row>
    <row r="1386" spans="1:12" x14ac:dyDescent="0.25">
      <c r="A1386" s="2" t="str">
        <f t="shared" si="155"/>
        <v>IDResidentialParent-Ancillary HPWHAnnual Program Administration Cost</v>
      </c>
      <c r="B1386" t="s">
        <v>152</v>
      </c>
      <c r="C1386" t="s">
        <v>13</v>
      </c>
      <c r="D1386" t="s">
        <v>575</v>
      </c>
      <c r="E1386" t="s">
        <v>4</v>
      </c>
      <c r="F1386" t="s">
        <v>28</v>
      </c>
      <c r="G1386" s="32">
        <f t="shared" ca="1" si="153"/>
        <v>0</v>
      </c>
      <c r="H1386" s="33" t="str">
        <f t="shared" ca="1" si="154"/>
        <v>Share of Cost as noted in table at right, Costs shared 50/50 between CTA-2045 programs</v>
      </c>
      <c r="I1386" s="38"/>
      <c r="J1386" s="39"/>
      <c r="K1386" s="20" t="str">
        <f t="shared" si="151"/>
        <v>ResidentialAnnual Program Administration Cost</v>
      </c>
      <c r="L1386" s="20" t="str">
        <f t="shared" si="152"/>
        <v>Market PotentialID</v>
      </c>
    </row>
    <row r="1387" spans="1:12" x14ac:dyDescent="0.25">
      <c r="A1387" s="2" t="str">
        <f t="shared" si="155"/>
        <v>IDResidentialParent-Ancillary HPWHCost of Equip + Install</v>
      </c>
      <c r="B1387" t="s">
        <v>152</v>
      </c>
      <c r="C1387" t="s">
        <v>13</v>
      </c>
      <c r="D1387" t="s">
        <v>575</v>
      </c>
      <c r="E1387" t="s">
        <v>29</v>
      </c>
      <c r="F1387" t="s">
        <v>30</v>
      </c>
      <c r="G1387" s="32">
        <f t="shared" ca="1" si="153"/>
        <v>0</v>
      </c>
      <c r="H1387" s="33" t="str">
        <f t="shared" ca="1" si="154"/>
        <v>Zero for Ancillary</v>
      </c>
      <c r="I1387" s="38"/>
      <c r="J1387" s="39"/>
      <c r="K1387" s="20" t="str">
        <f t="shared" si="151"/>
        <v>ResidentialCost of Equip + Install</v>
      </c>
      <c r="L1387" s="20" t="str">
        <f t="shared" si="152"/>
        <v>Market PotentialID</v>
      </c>
    </row>
    <row r="1388" spans="1:12" x14ac:dyDescent="0.25">
      <c r="A1388" s="2" t="str">
        <f t="shared" si="155"/>
        <v>IDResidentialParent-Ancillary HPWHCost of Equip + Install (per kW basis)</v>
      </c>
      <c r="B1388" t="s">
        <v>152</v>
      </c>
      <c r="C1388" t="s">
        <v>13</v>
      </c>
      <c r="D1388" t="s">
        <v>575</v>
      </c>
      <c r="E1388" t="s">
        <v>90</v>
      </c>
      <c r="F1388" t="s">
        <v>92</v>
      </c>
      <c r="G1388" s="32">
        <f t="shared" ca="1" si="153"/>
        <v>0</v>
      </c>
      <c r="H1388" s="33">
        <f t="shared" ca="1" si="154"/>
        <v>0</v>
      </c>
      <c r="I1388" s="38"/>
      <c r="J1388" s="39"/>
      <c r="K1388" s="20" t="str">
        <f t="shared" si="151"/>
        <v>ResidentialCost of Equip + Install (per kW basis)</v>
      </c>
      <c r="L1388" s="20" t="str">
        <f t="shared" si="152"/>
        <v>Market PotentialID</v>
      </c>
    </row>
    <row r="1389" spans="1:12" x14ac:dyDescent="0.25">
      <c r="A1389" s="2" t="str">
        <f t="shared" si="155"/>
        <v>IDResidentialParent-Ancillary HPWHDe-rate</v>
      </c>
      <c r="B1389" t="s">
        <v>152</v>
      </c>
      <c r="C1389" t="s">
        <v>13</v>
      </c>
      <c r="D1389" t="s">
        <v>575</v>
      </c>
      <c r="E1389" t="s">
        <v>31</v>
      </c>
      <c r="F1389" t="s">
        <v>32</v>
      </c>
      <c r="G1389" s="25">
        <f t="shared" ca="1" si="153"/>
        <v>0</v>
      </c>
      <c r="H1389" s="33">
        <f t="shared" ca="1" si="154"/>
        <v>0</v>
      </c>
      <c r="I1389" s="38"/>
      <c r="J1389" s="39"/>
      <c r="K1389" s="20" t="str">
        <f t="shared" si="151"/>
        <v>ResidentialDe-rate</v>
      </c>
      <c r="L1389" s="20" t="str">
        <f t="shared" si="152"/>
        <v>Market PotentialID</v>
      </c>
    </row>
    <row r="1390" spans="1:12" x14ac:dyDescent="0.25">
      <c r="A1390" s="2" t="str">
        <f t="shared" si="155"/>
        <v>IDResidentialParent-Ancillary HPWHNet to Gross Ratio (free ridership)</v>
      </c>
      <c r="B1390" t="s">
        <v>152</v>
      </c>
      <c r="C1390" t="s">
        <v>13</v>
      </c>
      <c r="D1390" t="s">
        <v>575</v>
      </c>
      <c r="E1390" t="s">
        <v>33</v>
      </c>
      <c r="F1390" t="s">
        <v>34</v>
      </c>
      <c r="G1390" s="25">
        <f t="shared" ca="1" si="153"/>
        <v>0</v>
      </c>
      <c r="H1390" s="33">
        <f t="shared" ca="1" si="154"/>
        <v>0</v>
      </c>
      <c r="I1390" s="38"/>
      <c r="J1390" s="39"/>
      <c r="K1390" s="20" t="str">
        <f t="shared" si="151"/>
        <v>ResidentialNet to Gross Ratio (free ridership)</v>
      </c>
      <c r="L1390" s="20" t="str">
        <f t="shared" si="152"/>
        <v>Market PotentialID</v>
      </c>
    </row>
    <row r="1391" spans="1:12" x14ac:dyDescent="0.25">
      <c r="A1391" s="2" t="str">
        <f t="shared" si="155"/>
        <v>IDResidentialParent-Ancillary HPWHPer Customer Annual Marketing/Recruitment Cost</v>
      </c>
      <c r="B1391" t="s">
        <v>152</v>
      </c>
      <c r="C1391" t="s">
        <v>13</v>
      </c>
      <c r="D1391" t="s">
        <v>575</v>
      </c>
      <c r="E1391" t="s">
        <v>35</v>
      </c>
      <c r="F1391" t="s">
        <v>36</v>
      </c>
      <c r="G1391" s="32">
        <f t="shared" ca="1" si="153"/>
        <v>0</v>
      </c>
      <c r="H1391" s="33" t="str">
        <f t="shared" ca="1" si="154"/>
        <v>Same as Smart Thermostats</v>
      </c>
      <c r="I1391" s="38"/>
      <c r="J1391" s="39"/>
      <c r="K1391" s="20" t="str">
        <f t="shared" si="151"/>
        <v>ResidentialPer Customer Annual Marketing/Recruitment Cost</v>
      </c>
      <c r="L1391" s="20" t="str">
        <f t="shared" si="152"/>
        <v>Market PotentialID</v>
      </c>
    </row>
    <row r="1392" spans="1:12" x14ac:dyDescent="0.25">
      <c r="A1392" s="2" t="str">
        <f t="shared" si="155"/>
        <v>IDResidentialParent-Ancillary HPWHPer Participant Annual Incentive</v>
      </c>
      <c r="B1392" t="s">
        <v>152</v>
      </c>
      <c r="C1392" t="s">
        <v>13</v>
      </c>
      <c r="D1392" t="s">
        <v>575</v>
      </c>
      <c r="E1392" t="s">
        <v>39</v>
      </c>
      <c r="F1392" t="s">
        <v>5</v>
      </c>
      <c r="G1392" s="32">
        <f t="shared" ca="1" si="153"/>
        <v>0</v>
      </c>
      <c r="H1392" s="33" t="str">
        <f t="shared" ca="1" si="154"/>
        <v>Assume $2/month year round</v>
      </c>
      <c r="I1392" s="38"/>
      <c r="J1392" s="39"/>
      <c r="K1392" s="20" t="str">
        <f t="shared" si="151"/>
        <v>ResidentialPer Participant Annual Incentive</v>
      </c>
      <c r="L1392" s="20" t="str">
        <f t="shared" si="152"/>
        <v>Market PotentialID</v>
      </c>
    </row>
    <row r="1393" spans="1:12" x14ac:dyDescent="0.25">
      <c r="A1393" s="2" t="str">
        <f t="shared" si="155"/>
        <v>IDResidentialParent-Ancillary HPWHPer kW Annual Incentive</v>
      </c>
      <c r="B1393" t="s">
        <v>152</v>
      </c>
      <c r="C1393" t="s">
        <v>13</v>
      </c>
      <c r="D1393" t="s">
        <v>575</v>
      </c>
      <c r="E1393" t="s">
        <v>37</v>
      </c>
      <c r="F1393" t="s">
        <v>93</v>
      </c>
      <c r="G1393" s="32">
        <f t="shared" ca="1" si="153"/>
        <v>0</v>
      </c>
      <c r="H1393" s="33">
        <f t="shared" ca="1" si="154"/>
        <v>0</v>
      </c>
      <c r="I1393" s="38"/>
      <c r="J1393" s="39"/>
      <c r="K1393" s="20" t="str">
        <f t="shared" si="151"/>
        <v>ResidentialPer kW Annual Incentive</v>
      </c>
      <c r="L1393" s="20" t="str">
        <f t="shared" si="152"/>
        <v>Market PotentialID</v>
      </c>
    </row>
    <row r="1394" spans="1:12" x14ac:dyDescent="0.25">
      <c r="A1394" s="2" t="str">
        <f t="shared" si="155"/>
        <v>IDResidentialParent-Ancillary HPWHProgram Development Cost</v>
      </c>
      <c r="B1394" t="s">
        <v>152</v>
      </c>
      <c r="C1394" t="s">
        <v>13</v>
      </c>
      <c r="D1394" t="s">
        <v>575</v>
      </c>
      <c r="E1394" t="s">
        <v>40</v>
      </c>
      <c r="F1394" t="s">
        <v>41</v>
      </c>
      <c r="G1394" s="32">
        <f t="shared" ca="1" si="153"/>
        <v>0</v>
      </c>
      <c r="H1394" s="33" t="str">
        <f t="shared" ca="1" si="154"/>
        <v>Share of Cost as noted in table at right, Costs shared 50/50 between CTA-2045 programs</v>
      </c>
      <c r="I1394" s="38"/>
      <c r="J1394" s="39"/>
      <c r="K1394" s="20" t="str">
        <f t="shared" si="151"/>
        <v>ResidentialProgram Development Cost</v>
      </c>
      <c r="L1394" s="20" t="str">
        <f t="shared" si="152"/>
        <v>Market PotentialID</v>
      </c>
    </row>
    <row r="1395" spans="1:12" x14ac:dyDescent="0.25">
      <c r="A1395" s="2" t="str">
        <f t="shared" si="155"/>
        <v>IDResidentialParent-Ancillary HPWHProgram Life</v>
      </c>
      <c r="B1395" t="s">
        <v>152</v>
      </c>
      <c r="C1395" t="s">
        <v>13</v>
      </c>
      <c r="D1395" t="s">
        <v>575</v>
      </c>
      <c r="E1395" t="s">
        <v>42</v>
      </c>
      <c r="F1395" t="s">
        <v>43</v>
      </c>
      <c r="G1395" s="397">
        <f t="shared" ca="1" si="153"/>
        <v>0</v>
      </c>
      <c r="H1395" s="33">
        <f t="shared" ca="1" si="154"/>
        <v>0</v>
      </c>
      <c r="I1395" s="38"/>
      <c r="J1395" s="39"/>
      <c r="K1395" s="20" t="str">
        <f t="shared" si="151"/>
        <v>ResidentialProgram Life</v>
      </c>
      <c r="L1395" s="20" t="str">
        <f t="shared" si="152"/>
        <v>Market PotentialID</v>
      </c>
    </row>
    <row r="1396" spans="1:12" x14ac:dyDescent="0.25">
      <c r="A1396" s="2" t="str">
        <f t="shared" si="155"/>
        <v>IDResidentialParent-Ancillary HPWHProgram Start Year</v>
      </c>
      <c r="B1396" t="s">
        <v>152</v>
      </c>
      <c r="C1396" t="s">
        <v>13</v>
      </c>
      <c r="D1396" t="s">
        <v>575</v>
      </c>
      <c r="E1396" t="s">
        <v>44</v>
      </c>
      <c r="F1396" t="s">
        <v>45</v>
      </c>
      <c r="G1396" s="397">
        <f t="shared" ca="1" si="153"/>
        <v>0</v>
      </c>
      <c r="H1396" s="33">
        <f t="shared" ca="1" si="154"/>
        <v>0</v>
      </c>
      <c r="I1396" s="38"/>
      <c r="J1396" s="39"/>
      <c r="K1396" s="20" t="str">
        <f t="shared" si="151"/>
        <v>ResidentialProgram Start Year</v>
      </c>
      <c r="L1396" s="20" t="str">
        <f t="shared" si="152"/>
        <v>Market PotentialID</v>
      </c>
    </row>
    <row r="1397" spans="1:12" x14ac:dyDescent="0.25">
      <c r="A1397" s="2" t="str">
        <f t="shared" si="155"/>
        <v>IDGeneral ServiceParent-Ancillary HPWHSummer DR Event Hours</v>
      </c>
      <c r="B1397" t="s">
        <v>152</v>
      </c>
      <c r="C1397" t="s">
        <v>232</v>
      </c>
      <c r="D1397" t="s">
        <v>575</v>
      </c>
      <c r="E1397" t="s">
        <v>24</v>
      </c>
      <c r="F1397" t="s">
        <v>25</v>
      </c>
      <c r="G1397" s="397">
        <f t="shared" ca="1" si="153"/>
        <v>0</v>
      </c>
      <c r="H1397" s="33" t="str">
        <f t="shared" ca="1" si="154"/>
        <v>25 total events around 3 hrs ea.</v>
      </c>
      <c r="I1397" s="38"/>
      <c r="J1397" s="39"/>
      <c r="K1397" s="20" t="str">
        <f t="shared" si="151"/>
        <v>General ServiceSummer DR Event Hours</v>
      </c>
      <c r="L1397" s="20" t="str">
        <f t="shared" si="152"/>
        <v>Market PotentialID</v>
      </c>
    </row>
    <row r="1398" spans="1:12" x14ac:dyDescent="0.25">
      <c r="A1398" s="2" t="str">
        <f t="shared" si="155"/>
        <v>IDGeneral ServiceParent-Ancillary HPWHWinter DR Event Hours</v>
      </c>
      <c r="B1398" t="s">
        <v>152</v>
      </c>
      <c r="C1398" t="s">
        <v>232</v>
      </c>
      <c r="D1398" t="s">
        <v>575</v>
      </c>
      <c r="E1398" t="s">
        <v>26</v>
      </c>
      <c r="F1398" t="s">
        <v>25</v>
      </c>
      <c r="G1398" s="397">
        <f t="shared" ca="1" si="153"/>
        <v>0</v>
      </c>
      <c r="H1398" s="33" t="str">
        <f t="shared" ca="1" si="154"/>
        <v>25 total events around 3 hrs ea.</v>
      </c>
      <c r="I1398" s="38"/>
      <c r="J1398" s="39"/>
      <c r="K1398" s="20" t="str">
        <f t="shared" si="151"/>
        <v>General ServiceWinter DR Event Hours</v>
      </c>
      <c r="L1398" s="20" t="str">
        <f t="shared" si="152"/>
        <v>Market PotentialID</v>
      </c>
    </row>
    <row r="1399" spans="1:12" x14ac:dyDescent="0.25">
      <c r="A1399" s="2" t="str">
        <f t="shared" si="155"/>
        <v>IDGeneral ServiceParent-Ancillary HPWHAnnual O&amp;M Cost</v>
      </c>
      <c r="B1399" t="s">
        <v>152</v>
      </c>
      <c r="C1399" t="s">
        <v>232</v>
      </c>
      <c r="D1399" t="s">
        <v>575</v>
      </c>
      <c r="E1399" t="s">
        <v>27</v>
      </c>
      <c r="F1399" t="s">
        <v>5</v>
      </c>
      <c r="G1399" s="32">
        <f t="shared" ca="1" si="153"/>
        <v>0</v>
      </c>
      <c r="H1399" s="33">
        <f t="shared" ca="1" si="154"/>
        <v>0</v>
      </c>
      <c r="I1399" s="38"/>
      <c r="J1399" s="39"/>
      <c r="K1399" s="20" t="str">
        <f t="shared" si="151"/>
        <v>General ServiceAnnual O&amp;M Cost</v>
      </c>
      <c r="L1399" s="20" t="str">
        <f t="shared" si="152"/>
        <v>Market PotentialID</v>
      </c>
    </row>
    <row r="1400" spans="1:12" x14ac:dyDescent="0.25">
      <c r="A1400" s="2" t="str">
        <f t="shared" si="155"/>
        <v>IDGeneral ServiceParent-Ancillary HPWHAnnual O&amp;M Cost per MW</v>
      </c>
      <c r="B1400" t="s">
        <v>152</v>
      </c>
      <c r="C1400" t="s">
        <v>232</v>
      </c>
      <c r="D1400" t="s">
        <v>575</v>
      </c>
      <c r="E1400" t="s">
        <v>88</v>
      </c>
      <c r="F1400" t="s">
        <v>94</v>
      </c>
      <c r="G1400" s="32">
        <f t="shared" ref="G1400:G1411" ca="1" si="156">IFERROR(INDEX(INDIRECT("'"&amp;D1400&amp;"'!A1:T300"),MATCH(K1400,INDIRECT("'"&amp;D1400&amp;"'!A1:A300"),0),MATCH(L1400,INDIRECT("'"&amp;D1400&amp;"'!A1:T1"),0)),"")</f>
        <v>0</v>
      </c>
      <c r="H1400" s="33">
        <f t="shared" ref="H1400:H1411" ca="1" si="157">IFERROR(INDEX(INDIRECT("'"&amp;D1400&amp;"'!A1:T300"),MATCH(K1400,INDIRECT("'"&amp;D1400&amp;"'!A1:A300"),0),10),"")</f>
        <v>0</v>
      </c>
      <c r="I1400" s="38"/>
      <c r="J1400" s="39"/>
      <c r="K1400" s="20" t="str">
        <f t="shared" si="151"/>
        <v>General ServiceAnnual O&amp;M Cost per MW</v>
      </c>
      <c r="L1400" s="20" t="str">
        <f t="shared" si="152"/>
        <v>Market PotentialID</v>
      </c>
    </row>
    <row r="1401" spans="1:12" x14ac:dyDescent="0.25">
      <c r="A1401" s="2" t="str">
        <f t="shared" si="155"/>
        <v>IDGeneral ServiceParent-Ancillary HPWHAnnual Program Administration Cost</v>
      </c>
      <c r="B1401" t="s">
        <v>152</v>
      </c>
      <c r="C1401" t="s">
        <v>232</v>
      </c>
      <c r="D1401" t="s">
        <v>575</v>
      </c>
      <c r="E1401" t="s">
        <v>4</v>
      </c>
      <c r="F1401" t="s">
        <v>28</v>
      </c>
      <c r="G1401" s="32">
        <f t="shared" ca="1" si="156"/>
        <v>0</v>
      </c>
      <c r="H1401" s="33" t="str">
        <f t="shared" ca="1" si="157"/>
        <v>Share of Cost as noted in table at right, Costs shared 50/50 between CTA-2045 programs</v>
      </c>
      <c r="I1401" s="38"/>
      <c r="J1401" s="39"/>
      <c r="K1401" s="20" t="str">
        <f t="shared" si="151"/>
        <v>General ServiceAnnual Program Administration Cost</v>
      </c>
      <c r="L1401" s="20" t="str">
        <f t="shared" si="152"/>
        <v>Market PotentialID</v>
      </c>
    </row>
    <row r="1402" spans="1:12" x14ac:dyDescent="0.25">
      <c r="A1402" s="2" t="str">
        <f t="shared" si="155"/>
        <v>IDGeneral ServiceParent-Ancillary HPWHCost of Equip + Install</v>
      </c>
      <c r="B1402" t="s">
        <v>152</v>
      </c>
      <c r="C1402" t="s">
        <v>232</v>
      </c>
      <c r="D1402" t="s">
        <v>575</v>
      </c>
      <c r="E1402" t="s">
        <v>29</v>
      </c>
      <c r="F1402" t="s">
        <v>30</v>
      </c>
      <c r="G1402" s="32">
        <f t="shared" ca="1" si="156"/>
        <v>0</v>
      </c>
      <c r="H1402" s="33" t="str">
        <f t="shared" ca="1" si="157"/>
        <v>Zero for Ancillary</v>
      </c>
      <c r="I1402" s="38"/>
      <c r="J1402" s="39"/>
      <c r="K1402" s="20" t="str">
        <f t="shared" si="151"/>
        <v>General ServiceCost of Equip + Install</v>
      </c>
      <c r="L1402" s="20" t="str">
        <f t="shared" si="152"/>
        <v>Market PotentialID</v>
      </c>
    </row>
    <row r="1403" spans="1:12" x14ac:dyDescent="0.25">
      <c r="A1403" s="2" t="str">
        <f t="shared" si="155"/>
        <v>IDGeneral ServiceParent-Ancillary HPWHCost of Equip + Install (per kW basis)</v>
      </c>
      <c r="B1403" t="s">
        <v>152</v>
      </c>
      <c r="C1403" t="s">
        <v>232</v>
      </c>
      <c r="D1403" t="s">
        <v>575</v>
      </c>
      <c r="E1403" t="s">
        <v>90</v>
      </c>
      <c r="F1403" t="s">
        <v>92</v>
      </c>
      <c r="G1403" s="32">
        <f t="shared" ca="1" si="156"/>
        <v>0</v>
      </c>
      <c r="H1403" s="33">
        <f t="shared" ca="1" si="157"/>
        <v>0</v>
      </c>
      <c r="I1403" s="38"/>
      <c r="J1403" s="39"/>
      <c r="K1403" s="20" t="str">
        <f t="shared" si="151"/>
        <v>General ServiceCost of Equip + Install (per kW basis)</v>
      </c>
      <c r="L1403" s="20" t="str">
        <f t="shared" si="152"/>
        <v>Market PotentialID</v>
      </c>
    </row>
    <row r="1404" spans="1:12" x14ac:dyDescent="0.25">
      <c r="A1404" s="2" t="str">
        <f t="shared" si="155"/>
        <v>IDGeneral ServiceParent-Ancillary HPWHDe-rate</v>
      </c>
      <c r="B1404" t="s">
        <v>152</v>
      </c>
      <c r="C1404" t="s">
        <v>232</v>
      </c>
      <c r="D1404" t="s">
        <v>575</v>
      </c>
      <c r="E1404" t="s">
        <v>31</v>
      </c>
      <c r="F1404" t="s">
        <v>32</v>
      </c>
      <c r="G1404" s="25">
        <f t="shared" ca="1" si="156"/>
        <v>0</v>
      </c>
      <c r="H1404" s="33">
        <f t="shared" ca="1" si="157"/>
        <v>0</v>
      </c>
      <c r="I1404" s="38"/>
      <c r="J1404" s="39"/>
      <c r="K1404" s="20" t="str">
        <f t="shared" si="151"/>
        <v>General ServiceDe-rate</v>
      </c>
      <c r="L1404" s="20" t="str">
        <f t="shared" si="152"/>
        <v>Market PotentialID</v>
      </c>
    </row>
    <row r="1405" spans="1:12" x14ac:dyDescent="0.25">
      <c r="A1405" s="2" t="str">
        <f t="shared" si="155"/>
        <v>IDGeneral ServiceParent-Ancillary HPWHNet to Gross Ratio (free ridership)</v>
      </c>
      <c r="B1405" t="s">
        <v>152</v>
      </c>
      <c r="C1405" t="s">
        <v>232</v>
      </c>
      <c r="D1405" t="s">
        <v>575</v>
      </c>
      <c r="E1405" t="s">
        <v>33</v>
      </c>
      <c r="F1405" t="s">
        <v>34</v>
      </c>
      <c r="G1405" s="25">
        <f t="shared" ca="1" si="156"/>
        <v>0</v>
      </c>
      <c r="H1405" s="33">
        <f t="shared" ca="1" si="157"/>
        <v>0</v>
      </c>
      <c r="I1405" s="38"/>
      <c r="J1405" s="39"/>
      <c r="K1405" s="20" t="str">
        <f t="shared" si="151"/>
        <v>General ServiceNet to Gross Ratio (free ridership)</v>
      </c>
      <c r="L1405" s="20" t="str">
        <f t="shared" si="152"/>
        <v>Market PotentialID</v>
      </c>
    </row>
    <row r="1406" spans="1:12" x14ac:dyDescent="0.25">
      <c r="A1406" s="2" t="str">
        <f t="shared" si="155"/>
        <v>IDGeneral ServiceParent-Ancillary HPWHPer Customer Annual Marketing/Recruitment Cost</v>
      </c>
      <c r="B1406" t="s">
        <v>152</v>
      </c>
      <c r="C1406" t="s">
        <v>232</v>
      </c>
      <c r="D1406" t="s">
        <v>575</v>
      </c>
      <c r="E1406" t="s">
        <v>35</v>
      </c>
      <c r="F1406" t="s">
        <v>36</v>
      </c>
      <c r="G1406" s="32">
        <f t="shared" ca="1" si="156"/>
        <v>0</v>
      </c>
      <c r="H1406" s="33" t="str">
        <f t="shared" ca="1" si="157"/>
        <v>Same as Smart Thermostats</v>
      </c>
      <c r="I1406" s="38"/>
      <c r="J1406" s="39"/>
      <c r="K1406" s="20" t="str">
        <f t="shared" si="151"/>
        <v>General ServicePer Customer Annual Marketing/Recruitment Cost</v>
      </c>
      <c r="L1406" s="20" t="str">
        <f t="shared" si="152"/>
        <v>Market PotentialID</v>
      </c>
    </row>
    <row r="1407" spans="1:12" x14ac:dyDescent="0.25">
      <c r="A1407" s="2" t="str">
        <f t="shared" si="155"/>
        <v>IDGeneral ServiceParent-Ancillary HPWHPer Participant Annual Incentive</v>
      </c>
      <c r="B1407" t="s">
        <v>152</v>
      </c>
      <c r="C1407" t="s">
        <v>232</v>
      </c>
      <c r="D1407" t="s">
        <v>575</v>
      </c>
      <c r="E1407" t="s">
        <v>39</v>
      </c>
      <c r="F1407" t="s">
        <v>5</v>
      </c>
      <c r="G1407" s="32">
        <f t="shared" ca="1" si="156"/>
        <v>0</v>
      </c>
      <c r="H1407" s="33" t="str">
        <f t="shared" ca="1" si="157"/>
        <v>Assume $2/month year round</v>
      </c>
      <c r="I1407" s="38"/>
      <c r="J1407" s="39"/>
      <c r="K1407" s="20" t="str">
        <f t="shared" si="151"/>
        <v>General ServicePer Participant Annual Incentive</v>
      </c>
      <c r="L1407" s="20" t="str">
        <f t="shared" si="152"/>
        <v>Market PotentialID</v>
      </c>
    </row>
    <row r="1408" spans="1:12" x14ac:dyDescent="0.25">
      <c r="A1408" s="2" t="str">
        <f t="shared" si="155"/>
        <v>IDGeneral ServiceParent-Ancillary HPWHPer kW Annual Incentive</v>
      </c>
      <c r="B1408" t="s">
        <v>152</v>
      </c>
      <c r="C1408" t="s">
        <v>232</v>
      </c>
      <c r="D1408" t="s">
        <v>575</v>
      </c>
      <c r="E1408" t="s">
        <v>37</v>
      </c>
      <c r="F1408" t="s">
        <v>93</v>
      </c>
      <c r="G1408" s="32">
        <f t="shared" ca="1" si="156"/>
        <v>0</v>
      </c>
      <c r="H1408" s="33">
        <f t="shared" ca="1" si="157"/>
        <v>0</v>
      </c>
      <c r="I1408" s="38"/>
      <c r="J1408" s="39"/>
      <c r="K1408" s="20" t="str">
        <f t="shared" si="151"/>
        <v>General ServicePer kW Annual Incentive</v>
      </c>
      <c r="L1408" s="20" t="str">
        <f t="shared" si="152"/>
        <v>Market PotentialID</v>
      </c>
    </row>
    <row r="1409" spans="1:12" x14ac:dyDescent="0.25">
      <c r="A1409" s="2" t="str">
        <f t="shared" si="155"/>
        <v>IDGeneral ServiceParent-Ancillary HPWHProgram Development Cost</v>
      </c>
      <c r="B1409" t="s">
        <v>152</v>
      </c>
      <c r="C1409" t="s">
        <v>232</v>
      </c>
      <c r="D1409" t="s">
        <v>575</v>
      </c>
      <c r="E1409" t="s">
        <v>40</v>
      </c>
      <c r="F1409" t="s">
        <v>41</v>
      </c>
      <c r="G1409" s="32">
        <f t="shared" ca="1" si="156"/>
        <v>0</v>
      </c>
      <c r="H1409" s="33" t="str">
        <f t="shared" ca="1" si="157"/>
        <v>Share of Cost as noted in table at right, Costs shared 50/50 between CTA-2045 programs</v>
      </c>
      <c r="I1409" s="38"/>
      <c r="J1409" s="39"/>
      <c r="K1409" s="20" t="str">
        <f t="shared" si="151"/>
        <v>General ServiceProgram Development Cost</v>
      </c>
      <c r="L1409" s="20" t="str">
        <f t="shared" si="152"/>
        <v>Market PotentialID</v>
      </c>
    </row>
    <row r="1410" spans="1:12" x14ac:dyDescent="0.25">
      <c r="A1410" s="2" t="str">
        <f t="shared" si="155"/>
        <v>IDGeneral ServiceParent-Ancillary HPWHProgram Life</v>
      </c>
      <c r="B1410" t="s">
        <v>152</v>
      </c>
      <c r="C1410" t="s">
        <v>232</v>
      </c>
      <c r="D1410" t="s">
        <v>575</v>
      </c>
      <c r="E1410" t="s">
        <v>42</v>
      </c>
      <c r="F1410" t="s">
        <v>43</v>
      </c>
      <c r="G1410" s="397">
        <f t="shared" ca="1" si="156"/>
        <v>0</v>
      </c>
      <c r="H1410" s="33">
        <f t="shared" ca="1" si="157"/>
        <v>0</v>
      </c>
      <c r="I1410" s="38"/>
      <c r="J1410" s="39"/>
      <c r="K1410" s="20" t="str">
        <f t="shared" si="151"/>
        <v>General ServiceProgram Life</v>
      </c>
      <c r="L1410" s="20" t="str">
        <f t="shared" si="152"/>
        <v>Market PotentialID</v>
      </c>
    </row>
    <row r="1411" spans="1:12" x14ac:dyDescent="0.25">
      <c r="A1411" s="2" t="str">
        <f t="shared" ref="A1411:A1474" si="158">B1411&amp;C1411&amp;D1411&amp;E1411</f>
        <v>IDGeneral ServiceParent-Ancillary HPWHProgram Start Year</v>
      </c>
      <c r="B1411" t="s">
        <v>152</v>
      </c>
      <c r="C1411" t="s">
        <v>232</v>
      </c>
      <c r="D1411" t="s">
        <v>575</v>
      </c>
      <c r="E1411" t="s">
        <v>44</v>
      </c>
      <c r="F1411" t="s">
        <v>45</v>
      </c>
      <c r="G1411" s="397">
        <f t="shared" ca="1" si="156"/>
        <v>0</v>
      </c>
      <c r="H1411" s="33">
        <f t="shared" ca="1" si="157"/>
        <v>0</v>
      </c>
      <c r="I1411" s="38"/>
      <c r="J1411" s="39"/>
      <c r="K1411" s="20" t="str">
        <f t="shared" si="151"/>
        <v>General ServiceProgram Start Year</v>
      </c>
      <c r="L1411" s="20" t="str">
        <f t="shared" si="152"/>
        <v>Market PotentialID</v>
      </c>
    </row>
    <row r="1412" spans="1:12" x14ac:dyDescent="0.25">
      <c r="A1412" s="2" t="str">
        <f t="shared" si="158"/>
        <v>IDResidentialPilot-CTA-2045 ERWHSummer DR Event Hours</v>
      </c>
      <c r="B1412" t="s">
        <v>152</v>
      </c>
      <c r="C1412" t="s">
        <v>13</v>
      </c>
      <c r="D1412" t="s">
        <v>577</v>
      </c>
      <c r="E1412" t="s">
        <v>24</v>
      </c>
      <c r="F1412" t="s">
        <v>25</v>
      </c>
      <c r="G1412" s="397">
        <f t="shared" ca="1" si="144"/>
        <v>0</v>
      </c>
      <c r="H1412" s="33" t="str">
        <f t="shared" ca="1" si="145"/>
        <v>25 total events around 3 hrs ea.</v>
      </c>
      <c r="I1412" s="38"/>
      <c r="J1412" s="39"/>
      <c r="K1412" s="20" t="str">
        <f t="shared" si="146"/>
        <v>ResidentialSummer DR Event Hours</v>
      </c>
      <c r="L1412" s="20" t="str">
        <f t="shared" si="147"/>
        <v>Market PotentialID</v>
      </c>
    </row>
    <row r="1413" spans="1:12" x14ac:dyDescent="0.25">
      <c r="A1413" s="2" t="str">
        <f t="shared" si="158"/>
        <v>IDResidentialPilot-CTA-2045 ERWHWinter DR Event Hours</v>
      </c>
      <c r="B1413" t="s">
        <v>152</v>
      </c>
      <c r="C1413" t="s">
        <v>13</v>
      </c>
      <c r="D1413" t="s">
        <v>577</v>
      </c>
      <c r="E1413" t="s">
        <v>26</v>
      </c>
      <c r="F1413" t="s">
        <v>25</v>
      </c>
      <c r="G1413" s="397">
        <f t="shared" ca="1" si="144"/>
        <v>0</v>
      </c>
      <c r="H1413" s="33" t="str">
        <f t="shared" ca="1" si="145"/>
        <v>25 total events around 3 hrs ea.</v>
      </c>
      <c r="I1413" s="38"/>
      <c r="J1413" s="39"/>
      <c r="K1413" s="20" t="str">
        <f t="shared" si="146"/>
        <v>ResidentialWinter DR Event Hours</v>
      </c>
      <c r="L1413" s="20" t="str">
        <f t="shared" si="147"/>
        <v>Market PotentialID</v>
      </c>
    </row>
    <row r="1414" spans="1:12" x14ac:dyDescent="0.25">
      <c r="A1414" s="2" t="str">
        <f t="shared" si="158"/>
        <v>IDResidentialPilot-CTA-2045 ERWHAnnual O&amp;M Cost</v>
      </c>
      <c r="B1414" t="s">
        <v>152</v>
      </c>
      <c r="C1414" t="s">
        <v>13</v>
      </c>
      <c r="D1414" t="s">
        <v>577</v>
      </c>
      <c r="E1414" t="s">
        <v>27</v>
      </c>
      <c r="F1414" t="s">
        <v>5</v>
      </c>
      <c r="G1414" s="32">
        <f t="shared" ca="1" si="144"/>
        <v>0</v>
      </c>
      <c r="H1414" s="33">
        <f t="shared" ca="1" si="145"/>
        <v>0</v>
      </c>
      <c r="I1414" s="38"/>
      <c r="J1414" s="39"/>
      <c r="K1414" s="20" t="str">
        <f t="shared" si="146"/>
        <v>ResidentialAnnual O&amp;M Cost</v>
      </c>
      <c r="L1414" s="20" t="str">
        <f t="shared" si="147"/>
        <v>Market PotentialID</v>
      </c>
    </row>
    <row r="1415" spans="1:12" x14ac:dyDescent="0.25">
      <c r="A1415" s="2" t="str">
        <f t="shared" si="158"/>
        <v>IDResidentialPilot-CTA-2045 ERWHAnnual O&amp;M Cost per MW</v>
      </c>
      <c r="B1415" t="s">
        <v>152</v>
      </c>
      <c r="C1415" t="s">
        <v>13</v>
      </c>
      <c r="D1415" t="s">
        <v>577</v>
      </c>
      <c r="E1415" t="s">
        <v>88</v>
      </c>
      <c r="F1415" t="s">
        <v>94</v>
      </c>
      <c r="G1415" s="32">
        <f t="shared" ca="1" si="144"/>
        <v>0</v>
      </c>
      <c r="H1415" s="33">
        <f t="shared" ca="1" si="145"/>
        <v>0</v>
      </c>
      <c r="I1415" s="38"/>
      <c r="J1415" s="39"/>
      <c r="K1415" s="20" t="str">
        <f t="shared" si="146"/>
        <v>ResidentialAnnual O&amp;M Cost per MW</v>
      </c>
      <c r="L1415" s="20" t="str">
        <f t="shared" si="147"/>
        <v>Market PotentialID</v>
      </c>
    </row>
    <row r="1416" spans="1:12" x14ac:dyDescent="0.25">
      <c r="A1416" s="2" t="str">
        <f t="shared" si="158"/>
        <v>IDResidentialPilot-CTA-2045 ERWHAnnual Program Administration Cost</v>
      </c>
      <c r="B1416" t="s">
        <v>152</v>
      </c>
      <c r="C1416" t="s">
        <v>13</v>
      </c>
      <c r="D1416" t="s">
        <v>577</v>
      </c>
      <c r="E1416" t="s">
        <v>4</v>
      </c>
      <c r="F1416" t="s">
        <v>28</v>
      </c>
      <c r="G1416" s="32">
        <f t="shared" ca="1" si="144"/>
        <v>0</v>
      </c>
      <c r="H1416" s="33" t="str">
        <f t="shared" ca="1" si="145"/>
        <v>Share of Cost as noted in table at right, Costs shared 50/50 between CTA-2045 programs</v>
      </c>
      <c r="I1416" s="38"/>
      <c r="J1416" s="39"/>
      <c r="K1416" s="20" t="str">
        <f t="shared" si="146"/>
        <v>ResidentialAnnual Program Administration Cost</v>
      </c>
      <c r="L1416" s="20" t="str">
        <f t="shared" si="147"/>
        <v>Market PotentialID</v>
      </c>
    </row>
    <row r="1417" spans="1:12" x14ac:dyDescent="0.25">
      <c r="A1417" s="2" t="str">
        <f t="shared" si="158"/>
        <v>IDResidentialPilot-CTA-2045 ERWHCost of Equip + Install</v>
      </c>
      <c r="B1417" t="s">
        <v>152</v>
      </c>
      <c r="C1417" t="s">
        <v>13</v>
      </c>
      <c r="D1417" t="s">
        <v>577</v>
      </c>
      <c r="E1417" t="s">
        <v>29</v>
      </c>
      <c r="F1417" t="s">
        <v>30</v>
      </c>
      <c r="G1417" s="32">
        <f t="shared" ca="1" si="144"/>
        <v>0</v>
      </c>
      <c r="H1417" s="33" t="str">
        <f t="shared" ca="1" si="145"/>
        <v>$150 for module and comms, 20% of customers will need help provisioning these (an additional $100 for these customers)- average customer will be $170</v>
      </c>
      <c r="I1417" s="38"/>
      <c r="J1417" s="39"/>
      <c r="K1417" s="20" t="str">
        <f t="shared" si="146"/>
        <v>ResidentialCost of Equip + Install</v>
      </c>
      <c r="L1417" s="20" t="str">
        <f t="shared" si="147"/>
        <v>Market PotentialID</v>
      </c>
    </row>
    <row r="1418" spans="1:12" x14ac:dyDescent="0.25">
      <c r="A1418" s="2" t="str">
        <f t="shared" si="158"/>
        <v>IDResidentialPilot-CTA-2045 ERWHCost of Equip + Install (per kW basis)</v>
      </c>
      <c r="B1418" t="s">
        <v>152</v>
      </c>
      <c r="C1418" t="s">
        <v>13</v>
      </c>
      <c r="D1418" t="s">
        <v>577</v>
      </c>
      <c r="E1418" t="s">
        <v>90</v>
      </c>
      <c r="F1418" t="s">
        <v>92</v>
      </c>
      <c r="G1418" s="32">
        <f t="shared" ca="1" si="144"/>
        <v>0</v>
      </c>
      <c r="H1418" s="33">
        <f t="shared" ca="1" si="145"/>
        <v>0</v>
      </c>
      <c r="I1418" s="38"/>
      <c r="J1418" s="39"/>
      <c r="K1418" s="20" t="str">
        <f t="shared" si="146"/>
        <v>ResidentialCost of Equip + Install (per kW basis)</v>
      </c>
      <c r="L1418" s="20" t="str">
        <f t="shared" si="147"/>
        <v>Market PotentialID</v>
      </c>
    </row>
    <row r="1419" spans="1:12" x14ac:dyDescent="0.25">
      <c r="A1419" s="2" t="str">
        <f t="shared" si="158"/>
        <v>IDResidentialPilot-CTA-2045 ERWHDe-rate</v>
      </c>
      <c r="B1419" t="s">
        <v>152</v>
      </c>
      <c r="C1419" t="s">
        <v>13</v>
      </c>
      <c r="D1419" t="s">
        <v>577</v>
      </c>
      <c r="E1419" t="s">
        <v>31</v>
      </c>
      <c r="F1419" t="s">
        <v>32</v>
      </c>
      <c r="G1419" s="25">
        <f t="shared" ca="1" si="144"/>
        <v>0</v>
      </c>
      <c r="H1419" s="33">
        <f t="shared" ca="1" si="145"/>
        <v>0</v>
      </c>
      <c r="I1419" s="38"/>
      <c r="J1419" s="39"/>
      <c r="K1419" s="20" t="str">
        <f t="shared" si="146"/>
        <v>ResidentialDe-rate</v>
      </c>
      <c r="L1419" s="20" t="str">
        <f t="shared" si="147"/>
        <v>Market PotentialID</v>
      </c>
    </row>
    <row r="1420" spans="1:12" x14ac:dyDescent="0.25">
      <c r="A1420" s="2" t="str">
        <f t="shared" si="158"/>
        <v>IDResidentialPilot-CTA-2045 ERWHNet to Gross Ratio (free ridership)</v>
      </c>
      <c r="B1420" t="s">
        <v>152</v>
      </c>
      <c r="C1420" t="s">
        <v>13</v>
      </c>
      <c r="D1420" t="s">
        <v>577</v>
      </c>
      <c r="E1420" t="s">
        <v>33</v>
      </c>
      <c r="F1420" t="s">
        <v>34</v>
      </c>
      <c r="G1420" s="25">
        <f t="shared" ca="1" si="144"/>
        <v>0</v>
      </c>
      <c r="H1420" s="33">
        <f t="shared" ca="1" si="145"/>
        <v>0</v>
      </c>
      <c r="I1420" s="38"/>
      <c r="J1420" s="39"/>
      <c r="K1420" s="20" t="str">
        <f t="shared" si="146"/>
        <v>ResidentialNet to Gross Ratio (free ridership)</v>
      </c>
      <c r="L1420" s="20" t="str">
        <f t="shared" si="147"/>
        <v>Market PotentialID</v>
      </c>
    </row>
    <row r="1421" spans="1:12" x14ac:dyDescent="0.25">
      <c r="A1421" s="2" t="str">
        <f t="shared" si="158"/>
        <v>IDResidentialPilot-CTA-2045 ERWHPer Customer Annual Marketing/Recruitment Cost</v>
      </c>
      <c r="B1421" t="s">
        <v>152</v>
      </c>
      <c r="C1421" t="s">
        <v>13</v>
      </c>
      <c r="D1421" t="s">
        <v>577</v>
      </c>
      <c r="E1421" t="s">
        <v>35</v>
      </c>
      <c r="F1421" t="s">
        <v>36</v>
      </c>
      <c r="G1421" s="32">
        <f t="shared" ca="1" si="144"/>
        <v>0</v>
      </c>
      <c r="H1421" s="33" t="str">
        <f t="shared" ca="1" si="145"/>
        <v>Same as Smart Thermostats</v>
      </c>
      <c r="I1421" s="38"/>
      <c r="J1421" s="39"/>
      <c r="K1421" s="20" t="str">
        <f t="shared" si="146"/>
        <v>ResidentialPer Customer Annual Marketing/Recruitment Cost</v>
      </c>
      <c r="L1421" s="20" t="str">
        <f t="shared" si="147"/>
        <v>Market PotentialID</v>
      </c>
    </row>
    <row r="1422" spans="1:12" x14ac:dyDescent="0.25">
      <c r="A1422" s="2" t="str">
        <f t="shared" si="158"/>
        <v>IDResidentialPilot-CTA-2045 ERWHPer Participant Annual Incentive</v>
      </c>
      <c r="B1422" t="s">
        <v>152</v>
      </c>
      <c r="C1422" t="s">
        <v>13</v>
      </c>
      <c r="D1422" t="s">
        <v>577</v>
      </c>
      <c r="E1422" t="s">
        <v>39</v>
      </c>
      <c r="F1422" t="s">
        <v>5</v>
      </c>
      <c r="G1422" s="32">
        <f t="shared" ca="1" si="144"/>
        <v>0</v>
      </c>
      <c r="H1422" s="33" t="str">
        <f t="shared" ca="1" si="145"/>
        <v>Assume $2/month year round</v>
      </c>
      <c r="I1422" s="38"/>
      <c r="J1422" s="39"/>
      <c r="K1422" s="20" t="str">
        <f t="shared" si="146"/>
        <v>ResidentialPer Participant Annual Incentive</v>
      </c>
      <c r="L1422" s="20" t="str">
        <f t="shared" si="147"/>
        <v>Market PotentialID</v>
      </c>
    </row>
    <row r="1423" spans="1:12" x14ac:dyDescent="0.25">
      <c r="A1423" s="2" t="str">
        <f t="shared" si="158"/>
        <v>IDResidentialPilot-CTA-2045 ERWHPer kW Annual Incentive</v>
      </c>
      <c r="B1423" t="s">
        <v>152</v>
      </c>
      <c r="C1423" t="s">
        <v>13</v>
      </c>
      <c r="D1423" t="s">
        <v>577</v>
      </c>
      <c r="E1423" t="s">
        <v>37</v>
      </c>
      <c r="F1423" t="s">
        <v>93</v>
      </c>
      <c r="G1423" s="32">
        <f t="shared" ca="1" si="144"/>
        <v>0</v>
      </c>
      <c r="H1423" s="33">
        <f t="shared" ca="1" si="145"/>
        <v>0</v>
      </c>
      <c r="I1423" s="38"/>
      <c r="J1423" s="39"/>
      <c r="K1423" s="20" t="str">
        <f t="shared" si="146"/>
        <v>ResidentialPer kW Annual Incentive</v>
      </c>
      <c r="L1423" s="20" t="str">
        <f t="shared" si="147"/>
        <v>Market PotentialID</v>
      </c>
    </row>
    <row r="1424" spans="1:12" x14ac:dyDescent="0.25">
      <c r="A1424" s="2" t="str">
        <f t="shared" si="158"/>
        <v>IDResidentialPilot-CTA-2045 ERWHProgram Development Cost</v>
      </c>
      <c r="B1424" t="s">
        <v>152</v>
      </c>
      <c r="C1424" t="s">
        <v>13</v>
      </c>
      <c r="D1424" t="s">
        <v>577</v>
      </c>
      <c r="E1424" t="s">
        <v>40</v>
      </c>
      <c r="F1424" t="s">
        <v>41</v>
      </c>
      <c r="G1424" s="32">
        <f t="shared" ca="1" si="144"/>
        <v>0</v>
      </c>
      <c r="H1424" s="33" t="str">
        <f t="shared" ca="1" si="145"/>
        <v>Share of Cost as noted in table at right, Costs shared 50/50 between CTA-2045 programs</v>
      </c>
      <c r="I1424" s="38"/>
      <c r="J1424" s="39"/>
      <c r="K1424" s="20" t="str">
        <f t="shared" si="146"/>
        <v>ResidentialProgram Development Cost</v>
      </c>
      <c r="L1424" s="20" t="str">
        <f t="shared" si="147"/>
        <v>Market PotentialID</v>
      </c>
    </row>
    <row r="1425" spans="1:12" x14ac:dyDescent="0.25">
      <c r="A1425" s="2" t="str">
        <f t="shared" si="158"/>
        <v>IDResidentialPilot-CTA-2045 ERWHProgram Life</v>
      </c>
      <c r="B1425" t="s">
        <v>152</v>
      </c>
      <c r="C1425" t="s">
        <v>13</v>
      </c>
      <c r="D1425" t="s">
        <v>577</v>
      </c>
      <c r="E1425" t="s">
        <v>42</v>
      </c>
      <c r="F1425" t="s">
        <v>43</v>
      </c>
      <c r="G1425" s="397">
        <f t="shared" ca="1" si="144"/>
        <v>0</v>
      </c>
      <c r="H1425" s="33">
        <f t="shared" ca="1" si="145"/>
        <v>0</v>
      </c>
      <c r="I1425" s="38"/>
      <c r="J1425" s="39"/>
      <c r="K1425" s="20" t="str">
        <f t="shared" si="146"/>
        <v>ResidentialProgram Life</v>
      </c>
      <c r="L1425" s="20" t="str">
        <f t="shared" si="147"/>
        <v>Market PotentialID</v>
      </c>
    </row>
    <row r="1426" spans="1:12" x14ac:dyDescent="0.25">
      <c r="A1426" s="2" t="str">
        <f t="shared" si="158"/>
        <v>IDResidentialPilot-CTA-2045 ERWHProgram Start Year</v>
      </c>
      <c r="B1426" t="s">
        <v>152</v>
      </c>
      <c r="C1426" t="s">
        <v>13</v>
      </c>
      <c r="D1426" t="s">
        <v>577</v>
      </c>
      <c r="E1426" t="s">
        <v>44</v>
      </c>
      <c r="F1426" t="s">
        <v>45</v>
      </c>
      <c r="G1426" s="397">
        <f t="shared" ca="1" si="144"/>
        <v>0</v>
      </c>
      <c r="H1426" s="33">
        <f t="shared" ca="1" si="145"/>
        <v>0</v>
      </c>
      <c r="I1426" s="38"/>
      <c r="J1426" s="39"/>
      <c r="K1426" s="20" t="str">
        <f t="shared" si="146"/>
        <v>ResidentialProgram Start Year</v>
      </c>
      <c r="L1426" s="20" t="str">
        <f t="shared" si="147"/>
        <v>Market PotentialID</v>
      </c>
    </row>
    <row r="1427" spans="1:12" x14ac:dyDescent="0.25">
      <c r="A1427" s="2" t="str">
        <f t="shared" si="158"/>
        <v>IDGeneral ServicePilot-CTA-2045 ERWHSummer DR Event Hours</v>
      </c>
      <c r="B1427" t="s">
        <v>152</v>
      </c>
      <c r="C1427" t="s">
        <v>232</v>
      </c>
      <c r="D1427" t="s">
        <v>577</v>
      </c>
      <c r="E1427" t="s">
        <v>24</v>
      </c>
      <c r="F1427" t="s">
        <v>25</v>
      </c>
      <c r="G1427" s="397">
        <f t="shared" ca="1" si="144"/>
        <v>0</v>
      </c>
      <c r="H1427" s="33" t="str">
        <f t="shared" ca="1" si="145"/>
        <v>25 total events around 3 hrs ea.</v>
      </c>
      <c r="I1427" s="38"/>
      <c r="J1427" s="39"/>
      <c r="K1427" s="20" t="str">
        <f t="shared" si="146"/>
        <v>General ServiceSummer DR Event Hours</v>
      </c>
      <c r="L1427" s="20" t="str">
        <f t="shared" si="147"/>
        <v>Market PotentialID</v>
      </c>
    </row>
    <row r="1428" spans="1:12" x14ac:dyDescent="0.25">
      <c r="A1428" s="2" t="str">
        <f t="shared" si="158"/>
        <v>IDGeneral ServicePilot-CTA-2045 ERWHWinter DR Event Hours</v>
      </c>
      <c r="B1428" t="s">
        <v>152</v>
      </c>
      <c r="C1428" t="s">
        <v>232</v>
      </c>
      <c r="D1428" t="s">
        <v>577</v>
      </c>
      <c r="E1428" t="s">
        <v>26</v>
      </c>
      <c r="F1428" t="s">
        <v>25</v>
      </c>
      <c r="G1428" s="397">
        <f t="shared" ca="1" si="144"/>
        <v>0</v>
      </c>
      <c r="H1428" s="33" t="str">
        <f t="shared" ca="1" si="145"/>
        <v>25 total events around 3 hrs ea.</v>
      </c>
      <c r="I1428" s="38"/>
      <c r="J1428" s="39"/>
      <c r="K1428" s="20" t="str">
        <f t="shared" si="146"/>
        <v>General ServiceWinter DR Event Hours</v>
      </c>
      <c r="L1428" s="20" t="str">
        <f t="shared" si="147"/>
        <v>Market PotentialID</v>
      </c>
    </row>
    <row r="1429" spans="1:12" x14ac:dyDescent="0.25">
      <c r="A1429" s="2" t="str">
        <f t="shared" si="158"/>
        <v>IDGeneral ServicePilot-CTA-2045 ERWHAnnual O&amp;M Cost</v>
      </c>
      <c r="B1429" t="s">
        <v>152</v>
      </c>
      <c r="C1429" t="s">
        <v>232</v>
      </c>
      <c r="D1429" t="s">
        <v>577</v>
      </c>
      <c r="E1429" t="s">
        <v>27</v>
      </c>
      <c r="F1429" t="s">
        <v>5</v>
      </c>
      <c r="G1429" s="32">
        <f t="shared" ca="1" si="144"/>
        <v>0</v>
      </c>
      <c r="H1429" s="33">
        <f t="shared" ca="1" si="145"/>
        <v>0</v>
      </c>
      <c r="I1429" s="38"/>
      <c r="J1429" s="39"/>
      <c r="K1429" s="20" t="str">
        <f t="shared" si="146"/>
        <v>General ServiceAnnual O&amp;M Cost</v>
      </c>
      <c r="L1429" s="20" t="str">
        <f t="shared" si="147"/>
        <v>Market PotentialID</v>
      </c>
    </row>
    <row r="1430" spans="1:12" x14ac:dyDescent="0.25">
      <c r="A1430" s="2" t="str">
        <f t="shared" si="158"/>
        <v>IDGeneral ServicePilot-CTA-2045 ERWHAnnual O&amp;M Cost per MW</v>
      </c>
      <c r="B1430" t="s">
        <v>152</v>
      </c>
      <c r="C1430" t="s">
        <v>232</v>
      </c>
      <c r="D1430" t="s">
        <v>577</v>
      </c>
      <c r="E1430" t="s">
        <v>88</v>
      </c>
      <c r="F1430" t="s">
        <v>94</v>
      </c>
      <c r="G1430" s="32">
        <f t="shared" ca="1" si="144"/>
        <v>0</v>
      </c>
      <c r="H1430" s="33">
        <f t="shared" ca="1" si="145"/>
        <v>0</v>
      </c>
      <c r="I1430" s="38"/>
      <c r="J1430" s="39"/>
      <c r="K1430" s="20" t="str">
        <f t="shared" si="146"/>
        <v>General ServiceAnnual O&amp;M Cost per MW</v>
      </c>
      <c r="L1430" s="20" t="str">
        <f t="shared" si="147"/>
        <v>Market PotentialID</v>
      </c>
    </row>
    <row r="1431" spans="1:12" x14ac:dyDescent="0.25">
      <c r="A1431" s="2" t="str">
        <f t="shared" si="158"/>
        <v>IDGeneral ServicePilot-CTA-2045 ERWHAnnual Program Administration Cost</v>
      </c>
      <c r="B1431" t="s">
        <v>152</v>
      </c>
      <c r="C1431" t="s">
        <v>232</v>
      </c>
      <c r="D1431" t="s">
        <v>577</v>
      </c>
      <c r="E1431" t="s">
        <v>4</v>
      </c>
      <c r="F1431" t="s">
        <v>28</v>
      </c>
      <c r="G1431" s="32">
        <f t="shared" ca="1" si="144"/>
        <v>0</v>
      </c>
      <c r="H1431" s="33" t="str">
        <f t="shared" ca="1" si="145"/>
        <v>Share of Cost as noted in table at right, Costs shared 50/50 between CTA-2045 programs</v>
      </c>
      <c r="I1431" s="38"/>
      <c r="J1431" s="39"/>
      <c r="K1431" s="20" t="str">
        <f t="shared" si="146"/>
        <v>General ServiceAnnual Program Administration Cost</v>
      </c>
      <c r="L1431" s="20" t="str">
        <f t="shared" si="147"/>
        <v>Market PotentialID</v>
      </c>
    </row>
    <row r="1432" spans="1:12" x14ac:dyDescent="0.25">
      <c r="A1432" s="2" t="str">
        <f t="shared" si="158"/>
        <v>IDGeneral ServicePilot-CTA-2045 ERWHCost of Equip + Install</v>
      </c>
      <c r="B1432" t="s">
        <v>152</v>
      </c>
      <c r="C1432" t="s">
        <v>232</v>
      </c>
      <c r="D1432" t="s">
        <v>577</v>
      </c>
      <c r="E1432" t="s">
        <v>29</v>
      </c>
      <c r="F1432" t="s">
        <v>30</v>
      </c>
      <c r="G1432" s="32">
        <f t="shared" ca="1" si="144"/>
        <v>0</v>
      </c>
      <c r="H1432" s="33" t="str">
        <f t="shared" ca="1" si="145"/>
        <v>$150 for module and comms, 20% of customers will need help provisioning these (an additional $100 install cost for these customers)- average customer will be $170</v>
      </c>
      <c r="I1432" s="38"/>
      <c r="J1432" s="39"/>
      <c r="K1432" s="20" t="str">
        <f t="shared" si="146"/>
        <v>General ServiceCost of Equip + Install</v>
      </c>
      <c r="L1432" s="20" t="str">
        <f t="shared" si="147"/>
        <v>Market PotentialID</v>
      </c>
    </row>
    <row r="1433" spans="1:12" x14ac:dyDescent="0.25">
      <c r="A1433" s="2" t="str">
        <f t="shared" si="158"/>
        <v>IDGeneral ServicePilot-CTA-2045 ERWHCost of Equip + Install (per kW basis)</v>
      </c>
      <c r="B1433" t="s">
        <v>152</v>
      </c>
      <c r="C1433" t="s">
        <v>232</v>
      </c>
      <c r="D1433" t="s">
        <v>577</v>
      </c>
      <c r="E1433" t="s">
        <v>90</v>
      </c>
      <c r="F1433" t="s">
        <v>92</v>
      </c>
      <c r="G1433" s="32">
        <f t="shared" ca="1" si="144"/>
        <v>0</v>
      </c>
      <c r="H1433" s="33">
        <f t="shared" ca="1" si="145"/>
        <v>0</v>
      </c>
      <c r="I1433" s="38"/>
      <c r="J1433" s="39"/>
      <c r="K1433" s="20" t="str">
        <f t="shared" si="146"/>
        <v>General ServiceCost of Equip + Install (per kW basis)</v>
      </c>
      <c r="L1433" s="20" t="str">
        <f t="shared" si="147"/>
        <v>Market PotentialID</v>
      </c>
    </row>
    <row r="1434" spans="1:12" x14ac:dyDescent="0.25">
      <c r="A1434" s="2" t="str">
        <f t="shared" si="158"/>
        <v>IDGeneral ServicePilot-CTA-2045 ERWHDe-rate</v>
      </c>
      <c r="B1434" t="s">
        <v>152</v>
      </c>
      <c r="C1434" t="s">
        <v>232</v>
      </c>
      <c r="D1434" t="s">
        <v>577</v>
      </c>
      <c r="E1434" t="s">
        <v>31</v>
      </c>
      <c r="F1434" t="s">
        <v>32</v>
      </c>
      <c r="G1434" s="25">
        <f t="shared" ca="1" si="144"/>
        <v>0</v>
      </c>
      <c r="H1434" s="33">
        <f t="shared" ca="1" si="145"/>
        <v>0</v>
      </c>
      <c r="I1434" s="38"/>
      <c r="J1434" s="39"/>
      <c r="K1434" s="20" t="str">
        <f t="shared" si="146"/>
        <v>General ServiceDe-rate</v>
      </c>
      <c r="L1434" s="20" t="str">
        <f t="shared" si="147"/>
        <v>Market PotentialID</v>
      </c>
    </row>
    <row r="1435" spans="1:12" x14ac:dyDescent="0.25">
      <c r="A1435" s="2" t="str">
        <f t="shared" si="158"/>
        <v>IDGeneral ServicePilot-CTA-2045 ERWHNet to Gross Ratio (free ridership)</v>
      </c>
      <c r="B1435" t="s">
        <v>152</v>
      </c>
      <c r="C1435" t="s">
        <v>232</v>
      </c>
      <c r="D1435" t="s">
        <v>577</v>
      </c>
      <c r="E1435" t="s">
        <v>33</v>
      </c>
      <c r="F1435" t="s">
        <v>34</v>
      </c>
      <c r="G1435" s="25">
        <f t="shared" ca="1" si="144"/>
        <v>0</v>
      </c>
      <c r="H1435" s="33">
        <f t="shared" ca="1" si="145"/>
        <v>0</v>
      </c>
      <c r="I1435" s="38"/>
      <c r="J1435" s="39"/>
      <c r="K1435" s="20" t="str">
        <f t="shared" si="146"/>
        <v>General ServiceNet to Gross Ratio (free ridership)</v>
      </c>
      <c r="L1435" s="20" t="str">
        <f t="shared" si="147"/>
        <v>Market PotentialID</v>
      </c>
    </row>
    <row r="1436" spans="1:12" x14ac:dyDescent="0.25">
      <c r="A1436" s="2" t="str">
        <f t="shared" si="158"/>
        <v>IDGeneral ServicePilot-CTA-2045 ERWHPer Customer Annual Marketing/Recruitment Cost</v>
      </c>
      <c r="B1436" t="s">
        <v>152</v>
      </c>
      <c r="C1436" t="s">
        <v>232</v>
      </c>
      <c r="D1436" t="s">
        <v>577</v>
      </c>
      <c r="E1436" t="s">
        <v>35</v>
      </c>
      <c r="F1436" t="s">
        <v>36</v>
      </c>
      <c r="G1436" s="32">
        <f t="shared" ca="1" si="144"/>
        <v>0</v>
      </c>
      <c r="H1436" s="33" t="str">
        <f t="shared" ca="1" si="145"/>
        <v>Same as Smart Thermostats</v>
      </c>
      <c r="I1436" s="38"/>
      <c r="J1436" s="39"/>
      <c r="K1436" s="20" t="str">
        <f t="shared" si="146"/>
        <v>General ServicePer Customer Annual Marketing/Recruitment Cost</v>
      </c>
      <c r="L1436" s="20" t="str">
        <f t="shared" si="147"/>
        <v>Market PotentialID</v>
      </c>
    </row>
    <row r="1437" spans="1:12" x14ac:dyDescent="0.25">
      <c r="A1437" s="2" t="str">
        <f t="shared" si="158"/>
        <v>IDGeneral ServicePilot-CTA-2045 ERWHPer Participant Annual Incentive</v>
      </c>
      <c r="B1437" t="s">
        <v>152</v>
      </c>
      <c r="C1437" t="s">
        <v>232</v>
      </c>
      <c r="D1437" t="s">
        <v>577</v>
      </c>
      <c r="E1437" t="s">
        <v>39</v>
      </c>
      <c r="F1437" t="s">
        <v>5</v>
      </c>
      <c r="G1437" s="32">
        <f t="shared" ca="1" si="144"/>
        <v>0</v>
      </c>
      <c r="H1437" s="33" t="str">
        <f t="shared" ca="1" si="145"/>
        <v>Assume $2/month year round</v>
      </c>
      <c r="I1437" s="38"/>
      <c r="J1437" s="39"/>
      <c r="K1437" s="20" t="str">
        <f t="shared" si="146"/>
        <v>General ServicePer Participant Annual Incentive</v>
      </c>
      <c r="L1437" s="20" t="str">
        <f t="shared" si="147"/>
        <v>Market PotentialID</v>
      </c>
    </row>
    <row r="1438" spans="1:12" x14ac:dyDescent="0.25">
      <c r="A1438" s="2" t="str">
        <f t="shared" si="158"/>
        <v>IDGeneral ServicePilot-CTA-2045 ERWHPer kW Annual Incentive</v>
      </c>
      <c r="B1438" t="s">
        <v>152</v>
      </c>
      <c r="C1438" t="s">
        <v>232</v>
      </c>
      <c r="D1438" t="s">
        <v>577</v>
      </c>
      <c r="E1438" t="s">
        <v>37</v>
      </c>
      <c r="F1438" t="s">
        <v>93</v>
      </c>
      <c r="G1438" s="32">
        <f t="shared" ref="G1438:G1451" ca="1" si="159">IFERROR(INDEX(INDIRECT("'"&amp;D1438&amp;"'!A1:T300"),MATCH(K1438,INDIRECT("'"&amp;D1438&amp;"'!A1:A300"),0),MATCH(L1438,INDIRECT("'"&amp;D1438&amp;"'!A1:T1"),0)),"")</f>
        <v>0</v>
      </c>
      <c r="H1438" s="33">
        <f t="shared" ref="H1438:H1451" ca="1" si="160">IFERROR(INDEX(INDIRECT("'"&amp;D1438&amp;"'!A1:T300"),MATCH(K1438,INDIRECT("'"&amp;D1438&amp;"'!A1:A300"),0),10),"")</f>
        <v>0</v>
      </c>
      <c r="I1438" s="38"/>
      <c r="J1438" s="39"/>
      <c r="K1438" s="20" t="str">
        <f t="shared" ref="K1438:K1501" si="161">C1438&amp;E1438</f>
        <v>General ServicePer kW Annual Incentive</v>
      </c>
      <c r="L1438" s="20" t="str">
        <f t="shared" ref="L1438:L1501" si="162">$G$1&amp;B1438</f>
        <v>Market PotentialID</v>
      </c>
    </row>
    <row r="1439" spans="1:12" x14ac:dyDescent="0.25">
      <c r="A1439" s="2" t="str">
        <f t="shared" si="158"/>
        <v>IDGeneral ServicePilot-CTA-2045 ERWHProgram Development Cost</v>
      </c>
      <c r="B1439" t="s">
        <v>152</v>
      </c>
      <c r="C1439" t="s">
        <v>232</v>
      </c>
      <c r="D1439" t="s">
        <v>577</v>
      </c>
      <c r="E1439" t="s">
        <v>40</v>
      </c>
      <c r="F1439" t="s">
        <v>41</v>
      </c>
      <c r="G1439" s="32">
        <f t="shared" ca="1" si="159"/>
        <v>0</v>
      </c>
      <c r="H1439" s="33" t="str">
        <f t="shared" ca="1" si="160"/>
        <v>Share of Cost as noted in table at right, Costs shared 50/50 between CTA-2045 programs</v>
      </c>
      <c r="I1439" s="38"/>
      <c r="J1439" s="39"/>
      <c r="K1439" s="20" t="str">
        <f t="shared" si="161"/>
        <v>General ServiceProgram Development Cost</v>
      </c>
      <c r="L1439" s="20" t="str">
        <f t="shared" si="162"/>
        <v>Market PotentialID</v>
      </c>
    </row>
    <row r="1440" spans="1:12" x14ac:dyDescent="0.25">
      <c r="A1440" s="2" t="str">
        <f t="shared" si="158"/>
        <v>IDGeneral ServicePilot-CTA-2045 ERWHProgram Life</v>
      </c>
      <c r="B1440" t="s">
        <v>152</v>
      </c>
      <c r="C1440" t="s">
        <v>232</v>
      </c>
      <c r="D1440" t="s">
        <v>577</v>
      </c>
      <c r="E1440" t="s">
        <v>42</v>
      </c>
      <c r="F1440" t="s">
        <v>43</v>
      </c>
      <c r="G1440" s="397">
        <f t="shared" ca="1" si="159"/>
        <v>0</v>
      </c>
      <c r="H1440" s="33">
        <f t="shared" ca="1" si="160"/>
        <v>0</v>
      </c>
      <c r="I1440" s="38"/>
      <c r="J1440" s="39"/>
      <c r="K1440" s="20" t="str">
        <f t="shared" si="161"/>
        <v>General ServiceProgram Life</v>
      </c>
      <c r="L1440" s="20" t="str">
        <f t="shared" si="162"/>
        <v>Market PotentialID</v>
      </c>
    </row>
    <row r="1441" spans="1:12" x14ac:dyDescent="0.25">
      <c r="A1441" s="2" t="str">
        <f t="shared" si="158"/>
        <v>IDGeneral ServicePilot-CTA-2045 ERWHProgram Start Year</v>
      </c>
      <c r="B1441" t="s">
        <v>152</v>
      </c>
      <c r="C1441" t="s">
        <v>232</v>
      </c>
      <c r="D1441" t="s">
        <v>577</v>
      </c>
      <c r="E1441" t="s">
        <v>44</v>
      </c>
      <c r="F1441" t="s">
        <v>45</v>
      </c>
      <c r="G1441" s="397">
        <f t="shared" ca="1" si="159"/>
        <v>0</v>
      </c>
      <c r="H1441" s="33">
        <f t="shared" ca="1" si="160"/>
        <v>0</v>
      </c>
      <c r="I1441" s="38"/>
      <c r="J1441" s="39"/>
      <c r="K1441" s="20" t="str">
        <f t="shared" si="161"/>
        <v>General ServiceProgram Start Year</v>
      </c>
      <c r="L1441" s="20" t="str">
        <f t="shared" si="162"/>
        <v>Market PotentialID</v>
      </c>
    </row>
    <row r="1442" spans="1:12" x14ac:dyDescent="0.25">
      <c r="A1442" s="2" t="str">
        <f t="shared" si="158"/>
        <v>IDResidentialParent-CTA-2045 ERWHSummer DR Event Hours</v>
      </c>
      <c r="B1442" t="s">
        <v>152</v>
      </c>
      <c r="C1442" t="s">
        <v>13</v>
      </c>
      <c r="D1442" t="s">
        <v>574</v>
      </c>
      <c r="E1442" t="s">
        <v>24</v>
      </c>
      <c r="F1442" t="s">
        <v>25</v>
      </c>
      <c r="G1442" s="397">
        <f t="shared" ca="1" si="159"/>
        <v>0</v>
      </c>
      <c r="H1442" s="33" t="str">
        <f t="shared" ca="1" si="160"/>
        <v>25 total events around 3 hrs ea.</v>
      </c>
      <c r="I1442" s="38"/>
      <c r="J1442" s="39"/>
      <c r="K1442" s="20" t="str">
        <f t="shared" si="161"/>
        <v>ResidentialSummer DR Event Hours</v>
      </c>
      <c r="L1442" s="20" t="str">
        <f t="shared" si="162"/>
        <v>Market PotentialID</v>
      </c>
    </row>
    <row r="1443" spans="1:12" x14ac:dyDescent="0.25">
      <c r="A1443" s="2" t="str">
        <f t="shared" si="158"/>
        <v>IDResidentialParent-CTA-2045 ERWHWinter DR Event Hours</v>
      </c>
      <c r="B1443" t="s">
        <v>152</v>
      </c>
      <c r="C1443" t="s">
        <v>13</v>
      </c>
      <c r="D1443" t="s">
        <v>574</v>
      </c>
      <c r="E1443" t="s">
        <v>26</v>
      </c>
      <c r="F1443" t="s">
        <v>25</v>
      </c>
      <c r="G1443" s="397">
        <f t="shared" ca="1" si="159"/>
        <v>0</v>
      </c>
      <c r="H1443" s="33" t="str">
        <f t="shared" ca="1" si="160"/>
        <v>25 total events around 3 hrs ea.</v>
      </c>
      <c r="I1443" s="38"/>
      <c r="J1443" s="39"/>
      <c r="K1443" s="20" t="str">
        <f t="shared" si="161"/>
        <v>ResidentialWinter DR Event Hours</v>
      </c>
      <c r="L1443" s="20" t="str">
        <f t="shared" si="162"/>
        <v>Market PotentialID</v>
      </c>
    </row>
    <row r="1444" spans="1:12" x14ac:dyDescent="0.25">
      <c r="A1444" s="2" t="str">
        <f t="shared" si="158"/>
        <v>IDResidentialParent-CTA-2045 ERWHAnnual O&amp;M Cost</v>
      </c>
      <c r="B1444" t="s">
        <v>152</v>
      </c>
      <c r="C1444" t="s">
        <v>13</v>
      </c>
      <c r="D1444" t="s">
        <v>574</v>
      </c>
      <c r="E1444" t="s">
        <v>27</v>
      </c>
      <c r="F1444" t="s">
        <v>5</v>
      </c>
      <c r="G1444" s="32">
        <f t="shared" ca="1" si="159"/>
        <v>0</v>
      </c>
      <c r="H1444" s="33">
        <f t="shared" ca="1" si="160"/>
        <v>0</v>
      </c>
      <c r="I1444" s="38"/>
      <c r="J1444" s="39"/>
      <c r="K1444" s="20" t="str">
        <f t="shared" si="161"/>
        <v>ResidentialAnnual O&amp;M Cost</v>
      </c>
      <c r="L1444" s="20" t="str">
        <f t="shared" si="162"/>
        <v>Market PotentialID</v>
      </c>
    </row>
    <row r="1445" spans="1:12" x14ac:dyDescent="0.25">
      <c r="A1445" s="2" t="str">
        <f t="shared" si="158"/>
        <v>IDResidentialParent-CTA-2045 ERWHAnnual O&amp;M Cost per MW</v>
      </c>
      <c r="B1445" t="s">
        <v>152</v>
      </c>
      <c r="C1445" t="s">
        <v>13</v>
      </c>
      <c r="D1445" t="s">
        <v>574</v>
      </c>
      <c r="E1445" t="s">
        <v>88</v>
      </c>
      <c r="F1445" t="s">
        <v>94</v>
      </c>
      <c r="G1445" s="32">
        <f t="shared" ca="1" si="159"/>
        <v>0</v>
      </c>
      <c r="H1445" s="33">
        <f t="shared" ca="1" si="160"/>
        <v>0</v>
      </c>
      <c r="I1445" s="38"/>
      <c r="J1445" s="39"/>
      <c r="K1445" s="20" t="str">
        <f t="shared" si="161"/>
        <v>ResidentialAnnual O&amp;M Cost per MW</v>
      </c>
      <c r="L1445" s="20" t="str">
        <f t="shared" si="162"/>
        <v>Market PotentialID</v>
      </c>
    </row>
    <row r="1446" spans="1:12" x14ac:dyDescent="0.25">
      <c r="A1446" s="2" t="str">
        <f t="shared" si="158"/>
        <v>IDResidentialParent-CTA-2045 ERWHAnnual Program Administration Cost</v>
      </c>
      <c r="B1446" t="s">
        <v>152</v>
      </c>
      <c r="C1446" t="s">
        <v>13</v>
      </c>
      <c r="D1446" t="s">
        <v>574</v>
      </c>
      <c r="E1446" t="s">
        <v>4</v>
      </c>
      <c r="F1446" t="s">
        <v>28</v>
      </c>
      <c r="G1446" s="32">
        <f t="shared" ca="1" si="159"/>
        <v>0</v>
      </c>
      <c r="H1446" s="33" t="str">
        <f t="shared" ca="1" si="160"/>
        <v>Share of Cost as noted in table at right, Costs shared 50/50 between CTA-2045 programs</v>
      </c>
      <c r="I1446" s="38"/>
      <c r="J1446" s="39"/>
      <c r="K1446" s="20" t="str">
        <f t="shared" si="161"/>
        <v>ResidentialAnnual Program Administration Cost</v>
      </c>
      <c r="L1446" s="20" t="str">
        <f t="shared" si="162"/>
        <v>Market PotentialID</v>
      </c>
    </row>
    <row r="1447" spans="1:12" x14ac:dyDescent="0.25">
      <c r="A1447" s="2" t="str">
        <f t="shared" si="158"/>
        <v>IDResidentialParent-CTA-2045 ERWHCost of Equip + Install</v>
      </c>
      <c r="B1447" t="s">
        <v>152</v>
      </c>
      <c r="C1447" t="s">
        <v>13</v>
      </c>
      <c r="D1447" t="s">
        <v>574</v>
      </c>
      <c r="E1447" t="s">
        <v>29</v>
      </c>
      <c r="F1447" t="s">
        <v>30</v>
      </c>
      <c r="G1447" s="32">
        <f t="shared" ca="1" si="159"/>
        <v>0</v>
      </c>
      <c r="H1447" s="33" t="str">
        <f t="shared" ca="1" si="160"/>
        <v>$150 for module and comms, 20% of customers will need help provisioning these (an additional $100 for these customers)- average customer will be $170</v>
      </c>
      <c r="I1447" s="38"/>
      <c r="J1447" s="39"/>
      <c r="K1447" s="20" t="str">
        <f t="shared" si="161"/>
        <v>ResidentialCost of Equip + Install</v>
      </c>
      <c r="L1447" s="20" t="str">
        <f t="shared" si="162"/>
        <v>Market PotentialID</v>
      </c>
    </row>
    <row r="1448" spans="1:12" x14ac:dyDescent="0.25">
      <c r="A1448" s="2" t="str">
        <f t="shared" si="158"/>
        <v>IDResidentialParent-CTA-2045 ERWHCost of Equip + Install (per kW basis)</v>
      </c>
      <c r="B1448" t="s">
        <v>152</v>
      </c>
      <c r="C1448" t="s">
        <v>13</v>
      </c>
      <c r="D1448" t="s">
        <v>574</v>
      </c>
      <c r="E1448" t="s">
        <v>90</v>
      </c>
      <c r="F1448" t="s">
        <v>92</v>
      </c>
      <c r="G1448" s="32">
        <f t="shared" ca="1" si="159"/>
        <v>0</v>
      </c>
      <c r="H1448" s="33">
        <f t="shared" ca="1" si="160"/>
        <v>0</v>
      </c>
      <c r="I1448" s="38"/>
      <c r="J1448" s="39"/>
      <c r="K1448" s="20" t="str">
        <f t="shared" si="161"/>
        <v>ResidentialCost of Equip + Install (per kW basis)</v>
      </c>
      <c r="L1448" s="20" t="str">
        <f t="shared" si="162"/>
        <v>Market PotentialID</v>
      </c>
    </row>
    <row r="1449" spans="1:12" x14ac:dyDescent="0.25">
      <c r="A1449" s="2" t="str">
        <f t="shared" si="158"/>
        <v>IDResidentialParent-CTA-2045 ERWHDe-rate</v>
      </c>
      <c r="B1449" t="s">
        <v>152</v>
      </c>
      <c r="C1449" t="s">
        <v>13</v>
      </c>
      <c r="D1449" t="s">
        <v>574</v>
      </c>
      <c r="E1449" t="s">
        <v>31</v>
      </c>
      <c r="F1449" t="s">
        <v>32</v>
      </c>
      <c r="G1449" s="25">
        <f t="shared" ca="1" si="159"/>
        <v>0</v>
      </c>
      <c r="H1449" s="33">
        <f t="shared" ca="1" si="160"/>
        <v>0</v>
      </c>
      <c r="I1449" s="38"/>
      <c r="J1449" s="39"/>
      <c r="K1449" s="20" t="str">
        <f t="shared" si="161"/>
        <v>ResidentialDe-rate</v>
      </c>
      <c r="L1449" s="20" t="str">
        <f t="shared" si="162"/>
        <v>Market PotentialID</v>
      </c>
    </row>
    <row r="1450" spans="1:12" x14ac:dyDescent="0.25">
      <c r="A1450" s="2" t="str">
        <f t="shared" si="158"/>
        <v>IDResidentialParent-CTA-2045 ERWHNet to Gross Ratio (free ridership)</v>
      </c>
      <c r="B1450" t="s">
        <v>152</v>
      </c>
      <c r="C1450" t="s">
        <v>13</v>
      </c>
      <c r="D1450" t="s">
        <v>574</v>
      </c>
      <c r="E1450" t="s">
        <v>33</v>
      </c>
      <c r="F1450" t="s">
        <v>34</v>
      </c>
      <c r="G1450" s="25">
        <f t="shared" ca="1" si="159"/>
        <v>0</v>
      </c>
      <c r="H1450" s="33">
        <f t="shared" ca="1" si="160"/>
        <v>0</v>
      </c>
      <c r="I1450" s="38"/>
      <c r="J1450" s="39"/>
      <c r="K1450" s="20" t="str">
        <f t="shared" si="161"/>
        <v>ResidentialNet to Gross Ratio (free ridership)</v>
      </c>
      <c r="L1450" s="20" t="str">
        <f t="shared" si="162"/>
        <v>Market PotentialID</v>
      </c>
    </row>
    <row r="1451" spans="1:12" x14ac:dyDescent="0.25">
      <c r="A1451" s="2" t="str">
        <f t="shared" si="158"/>
        <v>IDResidentialParent-CTA-2045 ERWHPer Customer Annual Marketing/Recruitment Cost</v>
      </c>
      <c r="B1451" t="s">
        <v>152</v>
      </c>
      <c r="C1451" t="s">
        <v>13</v>
      </c>
      <c r="D1451" t="s">
        <v>574</v>
      </c>
      <c r="E1451" t="s">
        <v>35</v>
      </c>
      <c r="F1451" t="s">
        <v>36</v>
      </c>
      <c r="G1451" s="32">
        <f t="shared" ca="1" si="159"/>
        <v>0</v>
      </c>
      <c r="H1451" s="33" t="str">
        <f t="shared" ca="1" si="160"/>
        <v>Same as Smart Thermostats</v>
      </c>
      <c r="I1451" s="38"/>
      <c r="J1451" s="39"/>
      <c r="K1451" s="20" t="str">
        <f t="shared" si="161"/>
        <v>ResidentialPer Customer Annual Marketing/Recruitment Cost</v>
      </c>
      <c r="L1451" s="20" t="str">
        <f t="shared" si="162"/>
        <v>Market PotentialID</v>
      </c>
    </row>
    <row r="1452" spans="1:12" x14ac:dyDescent="0.25">
      <c r="A1452" s="2" t="str">
        <f t="shared" si="158"/>
        <v>IDResidentialParent-CTA-2045 ERWHPer Participant Annual Incentive</v>
      </c>
      <c r="B1452" t="s">
        <v>152</v>
      </c>
      <c r="C1452" t="s">
        <v>13</v>
      </c>
      <c r="D1452" t="s">
        <v>574</v>
      </c>
      <c r="E1452" t="s">
        <v>39</v>
      </c>
      <c r="F1452" t="s">
        <v>5</v>
      </c>
      <c r="G1452" s="32">
        <f ca="1">IFERROR(INDEX(INDIRECT("'"&amp;D1452&amp;"'!A1:T300"),MATCH(K1452,INDIRECT("'"&amp;D1452&amp;"'!A1:A300"),0),MATCH(L1452,INDIRECT("'"&amp;D1452&amp;"'!A1:T1"),0)),"")</f>
        <v>0</v>
      </c>
      <c r="H1452" s="33" t="str">
        <f ca="1">IFERROR(INDEX(INDIRECT("'"&amp;D1452&amp;"'!A1:T300"),MATCH(K1452,INDIRECT("'"&amp;D1452&amp;"'!A1:A300"),0),10),"")</f>
        <v>Assume $2/month year round</v>
      </c>
      <c r="I1452" s="38"/>
      <c r="J1452" s="39"/>
      <c r="K1452" s="20" t="str">
        <f t="shared" si="161"/>
        <v>ResidentialPer Participant Annual Incentive</v>
      </c>
      <c r="L1452" s="20" t="str">
        <f t="shared" si="162"/>
        <v>Market PotentialID</v>
      </c>
    </row>
    <row r="1453" spans="1:12" x14ac:dyDescent="0.25">
      <c r="A1453" s="2" t="str">
        <f t="shared" si="158"/>
        <v>IDResidentialParent-CTA-2045 ERWHPer kW Annual Incentive</v>
      </c>
      <c r="B1453" t="s">
        <v>152</v>
      </c>
      <c r="C1453" t="s">
        <v>13</v>
      </c>
      <c r="D1453" t="s">
        <v>574</v>
      </c>
      <c r="E1453" t="s">
        <v>37</v>
      </c>
      <c r="F1453" t="s">
        <v>93</v>
      </c>
      <c r="G1453" s="32">
        <f t="shared" ref="G1453:G1519" ca="1" si="163">IFERROR(INDEX(INDIRECT("'"&amp;D1453&amp;"'!A1:T300"),MATCH(K1453,INDIRECT("'"&amp;D1453&amp;"'!A1:A300"),0),MATCH(L1453,INDIRECT("'"&amp;D1453&amp;"'!A1:T1"),0)),"")</f>
        <v>0</v>
      </c>
      <c r="H1453" s="33">
        <f t="shared" ref="H1453:H1519" ca="1" si="164">IFERROR(INDEX(INDIRECT("'"&amp;D1453&amp;"'!A1:T300"),MATCH(K1453,INDIRECT("'"&amp;D1453&amp;"'!A1:A300"),0),10),"")</f>
        <v>0</v>
      </c>
      <c r="I1453" s="38"/>
      <c r="J1453" s="39"/>
      <c r="K1453" s="20" t="str">
        <f t="shared" si="161"/>
        <v>ResidentialPer kW Annual Incentive</v>
      </c>
      <c r="L1453" s="20" t="str">
        <f t="shared" si="162"/>
        <v>Market PotentialID</v>
      </c>
    </row>
    <row r="1454" spans="1:12" x14ac:dyDescent="0.25">
      <c r="A1454" s="2" t="str">
        <f t="shared" si="158"/>
        <v>IDResidentialParent-CTA-2045 ERWHProgram Development Cost</v>
      </c>
      <c r="B1454" t="s">
        <v>152</v>
      </c>
      <c r="C1454" t="s">
        <v>13</v>
      </c>
      <c r="D1454" t="s">
        <v>574</v>
      </c>
      <c r="E1454" t="s">
        <v>40</v>
      </c>
      <c r="F1454" t="s">
        <v>41</v>
      </c>
      <c r="G1454" s="32">
        <f t="shared" ca="1" si="163"/>
        <v>0</v>
      </c>
      <c r="H1454" s="33" t="str">
        <f t="shared" ca="1" si="164"/>
        <v>Share of Cost as noted in table at right, Costs shared 50/50 between CTA-2045 programs</v>
      </c>
      <c r="I1454" s="38"/>
      <c r="J1454" s="39"/>
      <c r="K1454" s="20" t="str">
        <f t="shared" si="161"/>
        <v>ResidentialProgram Development Cost</v>
      </c>
      <c r="L1454" s="20" t="str">
        <f t="shared" si="162"/>
        <v>Market PotentialID</v>
      </c>
    </row>
    <row r="1455" spans="1:12" x14ac:dyDescent="0.25">
      <c r="A1455" s="2" t="str">
        <f t="shared" si="158"/>
        <v>IDResidentialParent-CTA-2045 ERWHProgram Life</v>
      </c>
      <c r="B1455" t="s">
        <v>152</v>
      </c>
      <c r="C1455" t="s">
        <v>13</v>
      </c>
      <c r="D1455" t="s">
        <v>574</v>
      </c>
      <c r="E1455" t="s">
        <v>42</v>
      </c>
      <c r="F1455" t="s">
        <v>43</v>
      </c>
      <c r="G1455" s="397">
        <f t="shared" ca="1" si="163"/>
        <v>0</v>
      </c>
      <c r="H1455" s="33">
        <f t="shared" ca="1" si="164"/>
        <v>0</v>
      </c>
      <c r="I1455" s="38"/>
      <c r="J1455" s="39"/>
      <c r="K1455" s="20" t="str">
        <f t="shared" si="161"/>
        <v>ResidentialProgram Life</v>
      </c>
      <c r="L1455" s="20" t="str">
        <f t="shared" si="162"/>
        <v>Market PotentialID</v>
      </c>
    </row>
    <row r="1456" spans="1:12" x14ac:dyDescent="0.25">
      <c r="A1456" s="2" t="str">
        <f t="shared" si="158"/>
        <v>IDResidentialParent-CTA-2045 ERWHProgram Start Year</v>
      </c>
      <c r="B1456" t="s">
        <v>152</v>
      </c>
      <c r="C1456" t="s">
        <v>13</v>
      </c>
      <c r="D1456" t="s">
        <v>574</v>
      </c>
      <c r="E1456" t="s">
        <v>44</v>
      </c>
      <c r="F1456" t="s">
        <v>45</v>
      </c>
      <c r="G1456" s="397">
        <f t="shared" ca="1" si="163"/>
        <v>0</v>
      </c>
      <c r="H1456" s="33">
        <f t="shared" ca="1" si="164"/>
        <v>0</v>
      </c>
      <c r="I1456" s="38"/>
      <c r="J1456" s="39"/>
      <c r="K1456" s="20" t="str">
        <f t="shared" si="161"/>
        <v>ResidentialProgram Start Year</v>
      </c>
      <c r="L1456" s="20" t="str">
        <f t="shared" si="162"/>
        <v>Market PotentialID</v>
      </c>
    </row>
    <row r="1457" spans="1:12" x14ac:dyDescent="0.25">
      <c r="A1457" s="2" t="str">
        <f t="shared" si="158"/>
        <v>IDGeneral ServiceParent-CTA-2045 ERWHSummer DR Event Hours</v>
      </c>
      <c r="B1457" t="s">
        <v>152</v>
      </c>
      <c r="C1457" t="s">
        <v>232</v>
      </c>
      <c r="D1457" t="s">
        <v>574</v>
      </c>
      <c r="E1457" t="s">
        <v>24</v>
      </c>
      <c r="F1457" t="s">
        <v>25</v>
      </c>
      <c r="G1457" s="397">
        <f t="shared" ca="1" si="163"/>
        <v>0</v>
      </c>
      <c r="H1457" s="33" t="str">
        <f t="shared" ca="1" si="164"/>
        <v>25 total events around 3 hrs ea.</v>
      </c>
      <c r="I1457" s="38"/>
      <c r="J1457" s="39"/>
      <c r="K1457" s="20" t="str">
        <f t="shared" si="161"/>
        <v>General ServiceSummer DR Event Hours</v>
      </c>
      <c r="L1457" s="20" t="str">
        <f t="shared" si="162"/>
        <v>Market PotentialID</v>
      </c>
    </row>
    <row r="1458" spans="1:12" x14ac:dyDescent="0.25">
      <c r="A1458" s="2" t="str">
        <f t="shared" si="158"/>
        <v>IDGeneral ServiceParent-CTA-2045 ERWHWinter DR Event Hours</v>
      </c>
      <c r="B1458" t="s">
        <v>152</v>
      </c>
      <c r="C1458" t="s">
        <v>232</v>
      </c>
      <c r="D1458" t="s">
        <v>574</v>
      </c>
      <c r="E1458" t="s">
        <v>26</v>
      </c>
      <c r="F1458" t="s">
        <v>25</v>
      </c>
      <c r="G1458" s="397">
        <f t="shared" ca="1" si="163"/>
        <v>0</v>
      </c>
      <c r="H1458" s="33" t="str">
        <f t="shared" ca="1" si="164"/>
        <v>25 total events around 3 hrs ea.</v>
      </c>
      <c r="I1458" s="38"/>
      <c r="J1458" s="39"/>
      <c r="K1458" s="20" t="str">
        <f t="shared" si="161"/>
        <v>General ServiceWinter DR Event Hours</v>
      </c>
      <c r="L1458" s="20" t="str">
        <f t="shared" si="162"/>
        <v>Market PotentialID</v>
      </c>
    </row>
    <row r="1459" spans="1:12" x14ac:dyDescent="0.25">
      <c r="A1459" s="2" t="str">
        <f t="shared" si="158"/>
        <v>IDGeneral ServiceParent-CTA-2045 ERWHAnnual O&amp;M Cost</v>
      </c>
      <c r="B1459" t="s">
        <v>152</v>
      </c>
      <c r="C1459" t="s">
        <v>232</v>
      </c>
      <c r="D1459" t="s">
        <v>574</v>
      </c>
      <c r="E1459" t="s">
        <v>27</v>
      </c>
      <c r="F1459" t="s">
        <v>5</v>
      </c>
      <c r="G1459" s="32">
        <f t="shared" ca="1" si="163"/>
        <v>0</v>
      </c>
      <c r="H1459" s="33">
        <f t="shared" ca="1" si="164"/>
        <v>0</v>
      </c>
      <c r="I1459" s="38"/>
      <c r="J1459" s="39"/>
      <c r="K1459" s="20" t="str">
        <f t="shared" si="161"/>
        <v>General ServiceAnnual O&amp;M Cost</v>
      </c>
      <c r="L1459" s="20" t="str">
        <f t="shared" si="162"/>
        <v>Market PotentialID</v>
      </c>
    </row>
    <row r="1460" spans="1:12" x14ac:dyDescent="0.25">
      <c r="A1460" s="2" t="str">
        <f t="shared" si="158"/>
        <v>IDGeneral ServiceParent-CTA-2045 ERWHAnnual O&amp;M Cost per MW</v>
      </c>
      <c r="B1460" t="s">
        <v>152</v>
      </c>
      <c r="C1460" t="s">
        <v>232</v>
      </c>
      <c r="D1460" t="s">
        <v>574</v>
      </c>
      <c r="E1460" t="s">
        <v>88</v>
      </c>
      <c r="F1460" t="s">
        <v>94</v>
      </c>
      <c r="G1460" s="32">
        <f t="shared" ca="1" si="163"/>
        <v>0</v>
      </c>
      <c r="H1460" s="33">
        <f t="shared" ca="1" si="164"/>
        <v>0</v>
      </c>
      <c r="I1460" s="38"/>
      <c r="J1460" s="39"/>
      <c r="K1460" s="20" t="str">
        <f t="shared" si="161"/>
        <v>General ServiceAnnual O&amp;M Cost per MW</v>
      </c>
      <c r="L1460" s="20" t="str">
        <f t="shared" si="162"/>
        <v>Market PotentialID</v>
      </c>
    </row>
    <row r="1461" spans="1:12" x14ac:dyDescent="0.25">
      <c r="A1461" s="2" t="str">
        <f t="shared" si="158"/>
        <v>IDGeneral ServiceParent-CTA-2045 ERWHAnnual Program Administration Cost</v>
      </c>
      <c r="B1461" t="s">
        <v>152</v>
      </c>
      <c r="C1461" t="s">
        <v>232</v>
      </c>
      <c r="D1461" t="s">
        <v>574</v>
      </c>
      <c r="E1461" t="s">
        <v>4</v>
      </c>
      <c r="F1461" t="s">
        <v>28</v>
      </c>
      <c r="G1461" s="32">
        <f t="shared" ca="1" si="163"/>
        <v>0</v>
      </c>
      <c r="H1461" s="33" t="str">
        <f t="shared" ca="1" si="164"/>
        <v>Share of Cost as noted in table at right, Costs shared 50/50 between CTA-2045 programs</v>
      </c>
      <c r="I1461" s="38"/>
      <c r="J1461" s="39"/>
      <c r="K1461" s="20" t="str">
        <f t="shared" si="161"/>
        <v>General ServiceAnnual Program Administration Cost</v>
      </c>
      <c r="L1461" s="20" t="str">
        <f t="shared" si="162"/>
        <v>Market PotentialID</v>
      </c>
    </row>
    <row r="1462" spans="1:12" x14ac:dyDescent="0.25">
      <c r="A1462" s="2" t="str">
        <f t="shared" si="158"/>
        <v>IDGeneral ServiceParent-CTA-2045 ERWHCost of Equip + Install</v>
      </c>
      <c r="B1462" t="s">
        <v>152</v>
      </c>
      <c r="C1462" t="s">
        <v>232</v>
      </c>
      <c r="D1462" t="s">
        <v>574</v>
      </c>
      <c r="E1462" t="s">
        <v>29</v>
      </c>
      <c r="F1462" t="s">
        <v>30</v>
      </c>
      <c r="G1462" s="32">
        <f t="shared" ca="1" si="163"/>
        <v>0</v>
      </c>
      <c r="H1462" s="33" t="str">
        <f t="shared" ca="1" si="164"/>
        <v>$150 for module and comms, 20% of customers will need help provisioning these (an additional $100 install cost for these customers)- average customer will be $170</v>
      </c>
      <c r="I1462" s="38"/>
      <c r="J1462" s="39"/>
      <c r="K1462" s="20" t="str">
        <f t="shared" si="161"/>
        <v>General ServiceCost of Equip + Install</v>
      </c>
      <c r="L1462" s="20" t="str">
        <f t="shared" si="162"/>
        <v>Market PotentialID</v>
      </c>
    </row>
    <row r="1463" spans="1:12" x14ac:dyDescent="0.25">
      <c r="A1463" s="2" t="str">
        <f t="shared" si="158"/>
        <v>IDGeneral ServiceParent-CTA-2045 ERWHCost of Equip + Install (per kW basis)</v>
      </c>
      <c r="B1463" t="s">
        <v>152</v>
      </c>
      <c r="C1463" t="s">
        <v>232</v>
      </c>
      <c r="D1463" t="s">
        <v>574</v>
      </c>
      <c r="E1463" t="s">
        <v>90</v>
      </c>
      <c r="F1463" t="s">
        <v>92</v>
      </c>
      <c r="G1463" s="32">
        <f t="shared" ca="1" si="163"/>
        <v>0</v>
      </c>
      <c r="H1463" s="33">
        <f t="shared" ca="1" si="164"/>
        <v>0</v>
      </c>
      <c r="I1463" s="38"/>
      <c r="J1463" s="39"/>
      <c r="K1463" s="20" t="str">
        <f t="shared" si="161"/>
        <v>General ServiceCost of Equip + Install (per kW basis)</v>
      </c>
      <c r="L1463" s="20" t="str">
        <f t="shared" si="162"/>
        <v>Market PotentialID</v>
      </c>
    </row>
    <row r="1464" spans="1:12" x14ac:dyDescent="0.25">
      <c r="A1464" s="2" t="str">
        <f t="shared" si="158"/>
        <v>IDGeneral ServiceParent-CTA-2045 ERWHDe-rate</v>
      </c>
      <c r="B1464" t="s">
        <v>152</v>
      </c>
      <c r="C1464" t="s">
        <v>232</v>
      </c>
      <c r="D1464" t="s">
        <v>574</v>
      </c>
      <c r="E1464" t="s">
        <v>31</v>
      </c>
      <c r="F1464" t="s">
        <v>32</v>
      </c>
      <c r="G1464" s="25">
        <f t="shared" ca="1" si="163"/>
        <v>0</v>
      </c>
      <c r="H1464" s="33">
        <f t="shared" ca="1" si="164"/>
        <v>0</v>
      </c>
      <c r="I1464" s="38"/>
      <c r="J1464" s="39"/>
      <c r="K1464" s="20" t="str">
        <f t="shared" si="161"/>
        <v>General ServiceDe-rate</v>
      </c>
      <c r="L1464" s="20" t="str">
        <f t="shared" si="162"/>
        <v>Market PotentialID</v>
      </c>
    </row>
    <row r="1465" spans="1:12" x14ac:dyDescent="0.25">
      <c r="A1465" s="2" t="str">
        <f t="shared" si="158"/>
        <v>IDGeneral ServiceParent-CTA-2045 ERWHNet to Gross Ratio (free ridership)</v>
      </c>
      <c r="B1465" t="s">
        <v>152</v>
      </c>
      <c r="C1465" t="s">
        <v>232</v>
      </c>
      <c r="D1465" t="s">
        <v>574</v>
      </c>
      <c r="E1465" t="s">
        <v>33</v>
      </c>
      <c r="F1465" t="s">
        <v>34</v>
      </c>
      <c r="G1465" s="25">
        <f t="shared" ca="1" si="163"/>
        <v>0</v>
      </c>
      <c r="H1465" s="33">
        <f t="shared" ca="1" si="164"/>
        <v>0</v>
      </c>
      <c r="I1465" s="38"/>
      <c r="J1465" s="39"/>
      <c r="K1465" s="20" t="str">
        <f t="shared" si="161"/>
        <v>General ServiceNet to Gross Ratio (free ridership)</v>
      </c>
      <c r="L1465" s="20" t="str">
        <f t="shared" si="162"/>
        <v>Market PotentialID</v>
      </c>
    </row>
    <row r="1466" spans="1:12" x14ac:dyDescent="0.25">
      <c r="A1466" s="2" t="str">
        <f t="shared" si="158"/>
        <v>IDGeneral ServiceParent-CTA-2045 ERWHPer Customer Annual Marketing/Recruitment Cost</v>
      </c>
      <c r="B1466" t="s">
        <v>152</v>
      </c>
      <c r="C1466" t="s">
        <v>232</v>
      </c>
      <c r="D1466" t="s">
        <v>574</v>
      </c>
      <c r="E1466" t="s">
        <v>35</v>
      </c>
      <c r="F1466" t="s">
        <v>36</v>
      </c>
      <c r="G1466" s="32">
        <f t="shared" ca="1" si="163"/>
        <v>0</v>
      </c>
      <c r="H1466" s="33" t="str">
        <f t="shared" ca="1" si="164"/>
        <v>Same as Smart Thermostats</v>
      </c>
      <c r="I1466" s="38"/>
      <c r="J1466" s="39"/>
      <c r="K1466" s="20" t="str">
        <f t="shared" si="161"/>
        <v>General ServicePer Customer Annual Marketing/Recruitment Cost</v>
      </c>
      <c r="L1466" s="20" t="str">
        <f t="shared" si="162"/>
        <v>Market PotentialID</v>
      </c>
    </row>
    <row r="1467" spans="1:12" x14ac:dyDescent="0.25">
      <c r="A1467" s="2" t="str">
        <f t="shared" si="158"/>
        <v>IDGeneral ServiceParent-CTA-2045 ERWHPer Participant Annual Incentive</v>
      </c>
      <c r="B1467" t="s">
        <v>152</v>
      </c>
      <c r="C1467" t="s">
        <v>232</v>
      </c>
      <c r="D1467" t="s">
        <v>574</v>
      </c>
      <c r="E1467" t="s">
        <v>39</v>
      </c>
      <c r="F1467" t="s">
        <v>5</v>
      </c>
      <c r="G1467" s="32">
        <f t="shared" ca="1" si="163"/>
        <v>0</v>
      </c>
      <c r="H1467" s="33" t="str">
        <f t="shared" ca="1" si="164"/>
        <v>Assume $2/month year round</v>
      </c>
      <c r="I1467" s="38"/>
      <c r="J1467" s="39"/>
      <c r="K1467" s="20" t="str">
        <f t="shared" si="161"/>
        <v>General ServicePer Participant Annual Incentive</v>
      </c>
      <c r="L1467" s="20" t="str">
        <f t="shared" si="162"/>
        <v>Market PotentialID</v>
      </c>
    </row>
    <row r="1468" spans="1:12" x14ac:dyDescent="0.25">
      <c r="A1468" s="2" t="str">
        <f t="shared" si="158"/>
        <v>IDGeneral ServiceParent-CTA-2045 ERWHPer kW Annual Incentive</v>
      </c>
      <c r="B1468" t="s">
        <v>152</v>
      </c>
      <c r="C1468" t="s">
        <v>232</v>
      </c>
      <c r="D1468" t="s">
        <v>574</v>
      </c>
      <c r="E1468" t="s">
        <v>37</v>
      </c>
      <c r="F1468" t="s">
        <v>93</v>
      </c>
      <c r="G1468" s="32">
        <f t="shared" ca="1" si="163"/>
        <v>0</v>
      </c>
      <c r="H1468" s="33">
        <f t="shared" ca="1" si="164"/>
        <v>0</v>
      </c>
      <c r="I1468" s="38"/>
      <c r="J1468" s="39"/>
      <c r="K1468" s="20" t="str">
        <f t="shared" si="161"/>
        <v>General ServicePer kW Annual Incentive</v>
      </c>
      <c r="L1468" s="20" t="str">
        <f t="shared" si="162"/>
        <v>Market PotentialID</v>
      </c>
    </row>
    <row r="1469" spans="1:12" x14ac:dyDescent="0.25">
      <c r="A1469" s="2" t="str">
        <f t="shared" si="158"/>
        <v>IDGeneral ServiceParent-CTA-2045 ERWHProgram Development Cost</v>
      </c>
      <c r="B1469" t="s">
        <v>152</v>
      </c>
      <c r="C1469" t="s">
        <v>232</v>
      </c>
      <c r="D1469" t="s">
        <v>574</v>
      </c>
      <c r="E1469" t="s">
        <v>40</v>
      </c>
      <c r="F1469" t="s">
        <v>41</v>
      </c>
      <c r="G1469" s="32">
        <f t="shared" ca="1" si="163"/>
        <v>0</v>
      </c>
      <c r="H1469" s="33" t="str">
        <f t="shared" ca="1" si="164"/>
        <v>Share of Cost as noted in table at right, Costs shared 50/50 between CTA-2045 programs</v>
      </c>
      <c r="I1469" s="38"/>
      <c r="J1469" s="39"/>
      <c r="K1469" s="20" t="str">
        <f t="shared" si="161"/>
        <v>General ServiceProgram Development Cost</v>
      </c>
      <c r="L1469" s="20" t="str">
        <f t="shared" si="162"/>
        <v>Market PotentialID</v>
      </c>
    </row>
    <row r="1470" spans="1:12" x14ac:dyDescent="0.25">
      <c r="A1470" s="2" t="str">
        <f t="shared" si="158"/>
        <v>IDGeneral ServiceParent-CTA-2045 ERWHProgram Life</v>
      </c>
      <c r="B1470" t="s">
        <v>152</v>
      </c>
      <c r="C1470" t="s">
        <v>232</v>
      </c>
      <c r="D1470" t="s">
        <v>574</v>
      </c>
      <c r="E1470" t="s">
        <v>42</v>
      </c>
      <c r="F1470" t="s">
        <v>43</v>
      </c>
      <c r="G1470" s="397">
        <f t="shared" ca="1" si="163"/>
        <v>0</v>
      </c>
      <c r="H1470" s="33">
        <f t="shared" ca="1" si="164"/>
        <v>0</v>
      </c>
      <c r="I1470" s="38"/>
      <c r="J1470" s="39"/>
      <c r="K1470" s="20" t="str">
        <f t="shared" si="161"/>
        <v>General ServiceProgram Life</v>
      </c>
      <c r="L1470" s="20" t="str">
        <f t="shared" si="162"/>
        <v>Market PotentialID</v>
      </c>
    </row>
    <row r="1471" spans="1:12" x14ac:dyDescent="0.25">
      <c r="A1471" s="2" t="str">
        <f t="shared" si="158"/>
        <v>IDGeneral ServiceParent-CTA-2045 ERWHProgram Start Year</v>
      </c>
      <c r="B1471" t="s">
        <v>152</v>
      </c>
      <c r="C1471" t="s">
        <v>232</v>
      </c>
      <c r="D1471" t="s">
        <v>574</v>
      </c>
      <c r="E1471" t="s">
        <v>44</v>
      </c>
      <c r="F1471" t="s">
        <v>45</v>
      </c>
      <c r="G1471" s="397">
        <f t="shared" ca="1" si="163"/>
        <v>0</v>
      </c>
      <c r="H1471" s="33">
        <f t="shared" ca="1" si="164"/>
        <v>0</v>
      </c>
      <c r="I1471" s="38"/>
      <c r="J1471" s="39"/>
      <c r="K1471" s="20" t="str">
        <f t="shared" si="161"/>
        <v>General ServiceProgram Start Year</v>
      </c>
      <c r="L1471" s="20" t="str">
        <f t="shared" si="162"/>
        <v>Market PotentialID</v>
      </c>
    </row>
    <row r="1472" spans="1:12" x14ac:dyDescent="0.25">
      <c r="A1472" s="2" t="str">
        <f t="shared" si="158"/>
        <v>IDResidentialPilot-Ancillary ERWHSummer DR Event Hours</v>
      </c>
      <c r="B1472" t="s">
        <v>152</v>
      </c>
      <c r="C1472" t="s">
        <v>13</v>
      </c>
      <c r="D1472" t="s">
        <v>578</v>
      </c>
      <c r="E1472" t="s">
        <v>24</v>
      </c>
      <c r="F1472" t="s">
        <v>25</v>
      </c>
      <c r="G1472" s="397">
        <f t="shared" ca="1" si="163"/>
        <v>0</v>
      </c>
      <c r="H1472" s="33" t="str">
        <f t="shared" ca="1" si="164"/>
        <v>25 total events around 3 hrs ea.</v>
      </c>
      <c r="I1472" s="38"/>
      <c r="J1472" s="39"/>
      <c r="K1472" s="20" t="str">
        <f t="shared" si="161"/>
        <v>ResidentialSummer DR Event Hours</v>
      </c>
      <c r="L1472" s="20" t="str">
        <f t="shared" si="162"/>
        <v>Market PotentialID</v>
      </c>
    </row>
    <row r="1473" spans="1:12" x14ac:dyDescent="0.25">
      <c r="A1473" s="2" t="str">
        <f t="shared" si="158"/>
        <v>IDResidentialPilot-Ancillary ERWHWinter DR Event Hours</v>
      </c>
      <c r="B1473" t="s">
        <v>152</v>
      </c>
      <c r="C1473" t="s">
        <v>13</v>
      </c>
      <c r="D1473" t="s">
        <v>578</v>
      </c>
      <c r="E1473" t="s">
        <v>26</v>
      </c>
      <c r="F1473" t="s">
        <v>25</v>
      </c>
      <c r="G1473" s="397">
        <f t="shared" ca="1" si="163"/>
        <v>0</v>
      </c>
      <c r="H1473" s="33" t="str">
        <f t="shared" ca="1" si="164"/>
        <v>25 total events around 3 hrs ea.</v>
      </c>
      <c r="I1473" s="38"/>
      <c r="J1473" s="39"/>
      <c r="K1473" s="20" t="str">
        <f t="shared" si="161"/>
        <v>ResidentialWinter DR Event Hours</v>
      </c>
      <c r="L1473" s="20" t="str">
        <f t="shared" si="162"/>
        <v>Market PotentialID</v>
      </c>
    </row>
    <row r="1474" spans="1:12" x14ac:dyDescent="0.25">
      <c r="A1474" s="2" t="str">
        <f t="shared" si="158"/>
        <v>IDResidentialPilot-Ancillary ERWHAnnual O&amp;M Cost</v>
      </c>
      <c r="B1474" t="s">
        <v>152</v>
      </c>
      <c r="C1474" t="s">
        <v>13</v>
      </c>
      <c r="D1474" t="s">
        <v>578</v>
      </c>
      <c r="E1474" t="s">
        <v>27</v>
      </c>
      <c r="F1474" t="s">
        <v>5</v>
      </c>
      <c r="G1474" s="32">
        <f t="shared" ca="1" si="163"/>
        <v>0</v>
      </c>
      <c r="H1474" s="33">
        <f t="shared" ca="1" si="164"/>
        <v>0</v>
      </c>
      <c r="I1474" s="38"/>
      <c r="J1474" s="39"/>
      <c r="K1474" s="20" t="str">
        <f t="shared" si="161"/>
        <v>ResidentialAnnual O&amp;M Cost</v>
      </c>
      <c r="L1474" s="20" t="str">
        <f t="shared" si="162"/>
        <v>Market PotentialID</v>
      </c>
    </row>
    <row r="1475" spans="1:12" x14ac:dyDescent="0.25">
      <c r="A1475" s="2" t="str">
        <f t="shared" ref="A1475:A1538" si="165">B1475&amp;C1475&amp;D1475&amp;E1475</f>
        <v>IDResidentialPilot-Ancillary ERWHAnnual O&amp;M Cost per MW</v>
      </c>
      <c r="B1475" t="s">
        <v>152</v>
      </c>
      <c r="C1475" t="s">
        <v>13</v>
      </c>
      <c r="D1475" t="s">
        <v>578</v>
      </c>
      <c r="E1475" t="s">
        <v>88</v>
      </c>
      <c r="F1475" t="s">
        <v>94</v>
      </c>
      <c r="G1475" s="32">
        <f t="shared" ca="1" si="163"/>
        <v>0</v>
      </c>
      <c r="H1475" s="33">
        <f t="shared" ca="1" si="164"/>
        <v>0</v>
      </c>
      <c r="I1475" s="38"/>
      <c r="J1475" s="39"/>
      <c r="K1475" s="20" t="str">
        <f t="shared" si="161"/>
        <v>ResidentialAnnual O&amp;M Cost per MW</v>
      </c>
      <c r="L1475" s="20" t="str">
        <f t="shared" si="162"/>
        <v>Market PotentialID</v>
      </c>
    </row>
    <row r="1476" spans="1:12" x14ac:dyDescent="0.25">
      <c r="A1476" s="2" t="str">
        <f t="shared" si="165"/>
        <v>IDResidentialPilot-Ancillary ERWHAnnual Program Administration Cost</v>
      </c>
      <c r="B1476" t="s">
        <v>152</v>
      </c>
      <c r="C1476" t="s">
        <v>13</v>
      </c>
      <c r="D1476" t="s">
        <v>578</v>
      </c>
      <c r="E1476" t="s">
        <v>4</v>
      </c>
      <c r="F1476" t="s">
        <v>28</v>
      </c>
      <c r="G1476" s="32">
        <f t="shared" ca="1" si="163"/>
        <v>0</v>
      </c>
      <c r="H1476" s="33" t="str">
        <f t="shared" ca="1" si="164"/>
        <v>Share of Cost as noted in table at right, Costs shared 50/50 between CTA-2045 programs</v>
      </c>
      <c r="I1476" s="38"/>
      <c r="J1476" s="39"/>
      <c r="K1476" s="20" t="str">
        <f t="shared" si="161"/>
        <v>ResidentialAnnual Program Administration Cost</v>
      </c>
      <c r="L1476" s="20" t="str">
        <f t="shared" si="162"/>
        <v>Market PotentialID</v>
      </c>
    </row>
    <row r="1477" spans="1:12" x14ac:dyDescent="0.25">
      <c r="A1477" s="2" t="str">
        <f t="shared" si="165"/>
        <v>IDResidentialPilot-Ancillary ERWHCost of Equip + Install</v>
      </c>
      <c r="B1477" t="s">
        <v>152</v>
      </c>
      <c r="C1477" t="s">
        <v>13</v>
      </c>
      <c r="D1477" t="s">
        <v>578</v>
      </c>
      <c r="E1477" t="s">
        <v>29</v>
      </c>
      <c r="F1477" t="s">
        <v>30</v>
      </c>
      <c r="G1477" s="32">
        <f t="shared" ca="1" si="163"/>
        <v>0</v>
      </c>
      <c r="H1477" s="33" t="str">
        <f t="shared" ca="1" si="164"/>
        <v>Zero for Ancillary</v>
      </c>
      <c r="I1477" s="38"/>
      <c r="J1477" s="39"/>
      <c r="K1477" s="20" t="str">
        <f t="shared" si="161"/>
        <v>ResidentialCost of Equip + Install</v>
      </c>
      <c r="L1477" s="20" t="str">
        <f t="shared" si="162"/>
        <v>Market PotentialID</v>
      </c>
    </row>
    <row r="1478" spans="1:12" x14ac:dyDescent="0.25">
      <c r="A1478" s="2" t="str">
        <f t="shared" si="165"/>
        <v>IDResidentialPilot-Ancillary ERWHCost of Equip + Install (per kW basis)</v>
      </c>
      <c r="B1478" t="s">
        <v>152</v>
      </c>
      <c r="C1478" t="s">
        <v>13</v>
      </c>
      <c r="D1478" t="s">
        <v>578</v>
      </c>
      <c r="E1478" t="s">
        <v>90</v>
      </c>
      <c r="F1478" t="s">
        <v>92</v>
      </c>
      <c r="G1478" s="32">
        <f t="shared" ca="1" si="163"/>
        <v>0</v>
      </c>
      <c r="H1478" s="33">
        <f t="shared" ca="1" si="164"/>
        <v>0</v>
      </c>
      <c r="I1478" s="38"/>
      <c r="J1478" s="39"/>
      <c r="K1478" s="20" t="str">
        <f t="shared" si="161"/>
        <v>ResidentialCost of Equip + Install (per kW basis)</v>
      </c>
      <c r="L1478" s="20" t="str">
        <f t="shared" si="162"/>
        <v>Market PotentialID</v>
      </c>
    </row>
    <row r="1479" spans="1:12" x14ac:dyDescent="0.25">
      <c r="A1479" s="2" t="str">
        <f t="shared" si="165"/>
        <v>IDResidentialPilot-Ancillary ERWHDe-rate</v>
      </c>
      <c r="B1479" t="s">
        <v>152</v>
      </c>
      <c r="C1479" t="s">
        <v>13</v>
      </c>
      <c r="D1479" t="s">
        <v>578</v>
      </c>
      <c r="E1479" t="s">
        <v>31</v>
      </c>
      <c r="F1479" t="s">
        <v>32</v>
      </c>
      <c r="G1479" s="25">
        <f t="shared" ca="1" si="163"/>
        <v>0</v>
      </c>
      <c r="H1479" s="33">
        <f t="shared" ca="1" si="164"/>
        <v>0</v>
      </c>
      <c r="I1479" s="38"/>
      <c r="J1479" s="39"/>
      <c r="K1479" s="20" t="str">
        <f t="shared" si="161"/>
        <v>ResidentialDe-rate</v>
      </c>
      <c r="L1479" s="20" t="str">
        <f t="shared" si="162"/>
        <v>Market PotentialID</v>
      </c>
    </row>
    <row r="1480" spans="1:12" x14ac:dyDescent="0.25">
      <c r="A1480" s="2" t="str">
        <f t="shared" si="165"/>
        <v>IDResidentialPilot-Ancillary ERWHNet to Gross Ratio (free ridership)</v>
      </c>
      <c r="B1480" t="s">
        <v>152</v>
      </c>
      <c r="C1480" t="s">
        <v>13</v>
      </c>
      <c r="D1480" t="s">
        <v>578</v>
      </c>
      <c r="E1480" t="s">
        <v>33</v>
      </c>
      <c r="F1480" t="s">
        <v>34</v>
      </c>
      <c r="G1480" s="25">
        <f t="shared" ca="1" si="163"/>
        <v>0</v>
      </c>
      <c r="H1480" s="33">
        <f t="shared" ca="1" si="164"/>
        <v>0</v>
      </c>
      <c r="I1480" s="38"/>
      <c r="J1480" s="39"/>
      <c r="K1480" s="20" t="str">
        <f t="shared" si="161"/>
        <v>ResidentialNet to Gross Ratio (free ridership)</v>
      </c>
      <c r="L1480" s="20" t="str">
        <f t="shared" si="162"/>
        <v>Market PotentialID</v>
      </c>
    </row>
    <row r="1481" spans="1:12" x14ac:dyDescent="0.25">
      <c r="A1481" s="2" t="str">
        <f t="shared" si="165"/>
        <v>IDResidentialPilot-Ancillary ERWHPer Customer Annual Marketing/Recruitment Cost</v>
      </c>
      <c r="B1481" t="s">
        <v>152</v>
      </c>
      <c r="C1481" t="s">
        <v>13</v>
      </c>
      <c r="D1481" t="s">
        <v>578</v>
      </c>
      <c r="E1481" t="s">
        <v>35</v>
      </c>
      <c r="F1481" t="s">
        <v>36</v>
      </c>
      <c r="G1481" s="32">
        <f t="shared" ca="1" si="163"/>
        <v>0</v>
      </c>
      <c r="H1481" s="33" t="str">
        <f t="shared" ca="1" si="164"/>
        <v>Same as Smart Thermostats</v>
      </c>
      <c r="I1481" s="38"/>
      <c r="J1481" s="39"/>
      <c r="K1481" s="20" t="str">
        <f t="shared" si="161"/>
        <v>ResidentialPer Customer Annual Marketing/Recruitment Cost</v>
      </c>
      <c r="L1481" s="20" t="str">
        <f t="shared" si="162"/>
        <v>Market PotentialID</v>
      </c>
    </row>
    <row r="1482" spans="1:12" x14ac:dyDescent="0.25">
      <c r="A1482" s="2" t="str">
        <f t="shared" si="165"/>
        <v>IDResidentialPilot-Ancillary ERWHPer Participant Annual Incentive</v>
      </c>
      <c r="B1482" t="s">
        <v>152</v>
      </c>
      <c r="C1482" t="s">
        <v>13</v>
      </c>
      <c r="D1482" t="s">
        <v>578</v>
      </c>
      <c r="E1482" t="s">
        <v>39</v>
      </c>
      <c r="F1482" t="s">
        <v>5</v>
      </c>
      <c r="G1482" s="32">
        <f t="shared" ca="1" si="163"/>
        <v>0</v>
      </c>
      <c r="H1482" s="33" t="str">
        <f t="shared" ca="1" si="164"/>
        <v>Assume $2/month year round</v>
      </c>
      <c r="I1482" s="38"/>
      <c r="J1482" s="39"/>
      <c r="K1482" s="20" t="str">
        <f t="shared" si="161"/>
        <v>ResidentialPer Participant Annual Incentive</v>
      </c>
      <c r="L1482" s="20" t="str">
        <f t="shared" si="162"/>
        <v>Market PotentialID</v>
      </c>
    </row>
    <row r="1483" spans="1:12" x14ac:dyDescent="0.25">
      <c r="A1483" s="2" t="str">
        <f t="shared" si="165"/>
        <v>IDResidentialPilot-Ancillary ERWHPer kW Annual Incentive</v>
      </c>
      <c r="B1483" t="s">
        <v>152</v>
      </c>
      <c r="C1483" t="s">
        <v>13</v>
      </c>
      <c r="D1483" t="s">
        <v>578</v>
      </c>
      <c r="E1483" t="s">
        <v>37</v>
      </c>
      <c r="F1483" t="s">
        <v>93</v>
      </c>
      <c r="G1483" s="32">
        <f t="shared" ca="1" si="163"/>
        <v>0</v>
      </c>
      <c r="H1483" s="33">
        <f t="shared" ca="1" si="164"/>
        <v>0</v>
      </c>
      <c r="I1483" s="38"/>
      <c r="J1483" s="39"/>
      <c r="K1483" s="20" t="str">
        <f t="shared" si="161"/>
        <v>ResidentialPer kW Annual Incentive</v>
      </c>
      <c r="L1483" s="20" t="str">
        <f t="shared" si="162"/>
        <v>Market PotentialID</v>
      </c>
    </row>
    <row r="1484" spans="1:12" x14ac:dyDescent="0.25">
      <c r="A1484" s="2" t="str">
        <f t="shared" si="165"/>
        <v>IDResidentialPilot-Ancillary ERWHProgram Development Cost</v>
      </c>
      <c r="B1484" t="s">
        <v>152</v>
      </c>
      <c r="C1484" t="s">
        <v>13</v>
      </c>
      <c r="D1484" t="s">
        <v>578</v>
      </c>
      <c r="E1484" t="s">
        <v>40</v>
      </c>
      <c r="F1484" t="s">
        <v>41</v>
      </c>
      <c r="G1484" s="32">
        <f t="shared" ca="1" si="163"/>
        <v>0</v>
      </c>
      <c r="H1484" s="33" t="str">
        <f t="shared" ca="1" si="164"/>
        <v>Share of Cost as noted in table at right, Costs shared 50/50 between CTA-2045 programs</v>
      </c>
      <c r="I1484" s="38"/>
      <c r="J1484" s="39"/>
      <c r="K1484" s="20" t="str">
        <f t="shared" si="161"/>
        <v>ResidentialProgram Development Cost</v>
      </c>
      <c r="L1484" s="20" t="str">
        <f t="shared" si="162"/>
        <v>Market PotentialID</v>
      </c>
    </row>
    <row r="1485" spans="1:12" x14ac:dyDescent="0.25">
      <c r="A1485" s="2" t="str">
        <f t="shared" si="165"/>
        <v>IDResidentialPilot-Ancillary ERWHProgram Life</v>
      </c>
      <c r="B1485" t="s">
        <v>152</v>
      </c>
      <c r="C1485" t="s">
        <v>13</v>
      </c>
      <c r="D1485" t="s">
        <v>578</v>
      </c>
      <c r="E1485" t="s">
        <v>42</v>
      </c>
      <c r="F1485" t="s">
        <v>43</v>
      </c>
      <c r="G1485" s="397">
        <f t="shared" ca="1" si="163"/>
        <v>0</v>
      </c>
      <c r="H1485" s="33">
        <f t="shared" ca="1" si="164"/>
        <v>0</v>
      </c>
      <c r="I1485" s="38"/>
      <c r="J1485" s="39"/>
      <c r="K1485" s="20" t="str">
        <f t="shared" si="161"/>
        <v>ResidentialProgram Life</v>
      </c>
      <c r="L1485" s="20" t="str">
        <f t="shared" si="162"/>
        <v>Market PotentialID</v>
      </c>
    </row>
    <row r="1486" spans="1:12" x14ac:dyDescent="0.25">
      <c r="A1486" s="2" t="str">
        <f t="shared" si="165"/>
        <v>IDResidentialPilot-Ancillary ERWHProgram Start Year</v>
      </c>
      <c r="B1486" t="s">
        <v>152</v>
      </c>
      <c r="C1486" t="s">
        <v>13</v>
      </c>
      <c r="D1486" t="s">
        <v>578</v>
      </c>
      <c r="E1486" t="s">
        <v>44</v>
      </c>
      <c r="F1486" t="s">
        <v>45</v>
      </c>
      <c r="G1486" s="397">
        <f t="shared" ca="1" si="163"/>
        <v>0</v>
      </c>
      <c r="H1486" s="33">
        <f t="shared" ca="1" si="164"/>
        <v>0</v>
      </c>
      <c r="I1486" s="38"/>
      <c r="J1486" s="39"/>
      <c r="K1486" s="20" t="str">
        <f t="shared" si="161"/>
        <v>ResidentialProgram Start Year</v>
      </c>
      <c r="L1486" s="20" t="str">
        <f t="shared" si="162"/>
        <v>Market PotentialID</v>
      </c>
    </row>
    <row r="1487" spans="1:12" x14ac:dyDescent="0.25">
      <c r="A1487" s="2" t="str">
        <f t="shared" si="165"/>
        <v>IDGeneral ServicePilot-Ancillary ERWHSummer DR Event Hours</v>
      </c>
      <c r="B1487" t="s">
        <v>152</v>
      </c>
      <c r="C1487" t="s">
        <v>232</v>
      </c>
      <c r="D1487" t="s">
        <v>578</v>
      </c>
      <c r="E1487" t="s">
        <v>24</v>
      </c>
      <c r="F1487" t="s">
        <v>25</v>
      </c>
      <c r="G1487" s="397">
        <f t="shared" ca="1" si="163"/>
        <v>0</v>
      </c>
      <c r="H1487" s="33" t="str">
        <f t="shared" ca="1" si="164"/>
        <v>25 total events around 3 hrs ea.</v>
      </c>
      <c r="I1487" s="38"/>
      <c r="J1487" s="39"/>
      <c r="K1487" s="20" t="str">
        <f t="shared" si="161"/>
        <v>General ServiceSummer DR Event Hours</v>
      </c>
      <c r="L1487" s="20" t="str">
        <f t="shared" si="162"/>
        <v>Market PotentialID</v>
      </c>
    </row>
    <row r="1488" spans="1:12" x14ac:dyDescent="0.25">
      <c r="A1488" s="2" t="str">
        <f t="shared" si="165"/>
        <v>IDGeneral ServicePilot-Ancillary ERWHWinter DR Event Hours</v>
      </c>
      <c r="B1488" t="s">
        <v>152</v>
      </c>
      <c r="C1488" t="s">
        <v>232</v>
      </c>
      <c r="D1488" t="s">
        <v>578</v>
      </c>
      <c r="E1488" t="s">
        <v>26</v>
      </c>
      <c r="F1488" t="s">
        <v>25</v>
      </c>
      <c r="G1488" s="397">
        <f t="shared" ca="1" si="163"/>
        <v>0</v>
      </c>
      <c r="H1488" s="33" t="str">
        <f t="shared" ca="1" si="164"/>
        <v>25 total events around 3 hrs ea.</v>
      </c>
      <c r="I1488" s="38"/>
      <c r="J1488" s="39"/>
      <c r="K1488" s="20" t="str">
        <f t="shared" si="161"/>
        <v>General ServiceWinter DR Event Hours</v>
      </c>
      <c r="L1488" s="20" t="str">
        <f t="shared" si="162"/>
        <v>Market PotentialID</v>
      </c>
    </row>
    <row r="1489" spans="1:12" x14ac:dyDescent="0.25">
      <c r="A1489" s="2" t="str">
        <f t="shared" si="165"/>
        <v>IDGeneral ServicePilot-Ancillary ERWHAnnual O&amp;M Cost</v>
      </c>
      <c r="B1489" t="s">
        <v>152</v>
      </c>
      <c r="C1489" t="s">
        <v>232</v>
      </c>
      <c r="D1489" t="s">
        <v>578</v>
      </c>
      <c r="E1489" t="s">
        <v>27</v>
      </c>
      <c r="F1489" t="s">
        <v>5</v>
      </c>
      <c r="G1489" s="32">
        <f t="shared" ca="1" si="163"/>
        <v>0</v>
      </c>
      <c r="H1489" s="33">
        <f t="shared" ca="1" si="164"/>
        <v>0</v>
      </c>
      <c r="I1489" s="38"/>
      <c r="J1489" s="39"/>
      <c r="K1489" s="20" t="str">
        <f t="shared" si="161"/>
        <v>General ServiceAnnual O&amp;M Cost</v>
      </c>
      <c r="L1489" s="20" t="str">
        <f t="shared" si="162"/>
        <v>Market PotentialID</v>
      </c>
    </row>
    <row r="1490" spans="1:12" x14ac:dyDescent="0.25">
      <c r="A1490" s="2" t="str">
        <f t="shared" si="165"/>
        <v>IDGeneral ServicePilot-Ancillary ERWHAnnual O&amp;M Cost per MW</v>
      </c>
      <c r="B1490" t="s">
        <v>152</v>
      </c>
      <c r="C1490" t="s">
        <v>232</v>
      </c>
      <c r="D1490" t="s">
        <v>578</v>
      </c>
      <c r="E1490" t="s">
        <v>88</v>
      </c>
      <c r="F1490" t="s">
        <v>94</v>
      </c>
      <c r="G1490" s="32">
        <f t="shared" ca="1" si="163"/>
        <v>0</v>
      </c>
      <c r="H1490" s="33">
        <f t="shared" ca="1" si="164"/>
        <v>0</v>
      </c>
      <c r="I1490" s="38"/>
      <c r="J1490" s="39"/>
      <c r="K1490" s="20" t="str">
        <f t="shared" si="161"/>
        <v>General ServiceAnnual O&amp;M Cost per MW</v>
      </c>
      <c r="L1490" s="20" t="str">
        <f t="shared" si="162"/>
        <v>Market PotentialID</v>
      </c>
    </row>
    <row r="1491" spans="1:12" x14ac:dyDescent="0.25">
      <c r="A1491" s="2" t="str">
        <f t="shared" si="165"/>
        <v>IDGeneral ServicePilot-Ancillary ERWHAnnual Program Administration Cost</v>
      </c>
      <c r="B1491" t="s">
        <v>152</v>
      </c>
      <c r="C1491" t="s">
        <v>232</v>
      </c>
      <c r="D1491" t="s">
        <v>578</v>
      </c>
      <c r="E1491" t="s">
        <v>4</v>
      </c>
      <c r="F1491" t="s">
        <v>28</v>
      </c>
      <c r="G1491" s="32">
        <f t="shared" ca="1" si="163"/>
        <v>0</v>
      </c>
      <c r="H1491" s="33" t="str">
        <f t="shared" ca="1" si="164"/>
        <v>Share of Cost as noted in table at right, Costs shared 50/50 between CTA-2045 programs</v>
      </c>
      <c r="I1491" s="38"/>
      <c r="J1491" s="39"/>
      <c r="K1491" s="20" t="str">
        <f t="shared" si="161"/>
        <v>General ServiceAnnual Program Administration Cost</v>
      </c>
      <c r="L1491" s="20" t="str">
        <f t="shared" si="162"/>
        <v>Market PotentialID</v>
      </c>
    </row>
    <row r="1492" spans="1:12" x14ac:dyDescent="0.25">
      <c r="A1492" s="2" t="str">
        <f t="shared" si="165"/>
        <v>IDGeneral ServicePilot-Ancillary ERWHCost of Equip + Install</v>
      </c>
      <c r="B1492" t="s">
        <v>152</v>
      </c>
      <c r="C1492" t="s">
        <v>232</v>
      </c>
      <c r="D1492" t="s">
        <v>578</v>
      </c>
      <c r="E1492" t="s">
        <v>29</v>
      </c>
      <c r="F1492" t="s">
        <v>30</v>
      </c>
      <c r="G1492" s="32">
        <f t="shared" ca="1" si="163"/>
        <v>0</v>
      </c>
      <c r="H1492" s="33" t="str">
        <f t="shared" ca="1" si="164"/>
        <v>Zero for Ancillary</v>
      </c>
      <c r="I1492" s="38"/>
      <c r="J1492" s="39"/>
      <c r="K1492" s="20" t="str">
        <f t="shared" si="161"/>
        <v>General ServiceCost of Equip + Install</v>
      </c>
      <c r="L1492" s="20" t="str">
        <f t="shared" si="162"/>
        <v>Market PotentialID</v>
      </c>
    </row>
    <row r="1493" spans="1:12" x14ac:dyDescent="0.25">
      <c r="A1493" s="2" t="str">
        <f t="shared" si="165"/>
        <v>IDGeneral ServicePilot-Ancillary ERWHCost of Equip + Install (per kW basis)</v>
      </c>
      <c r="B1493" t="s">
        <v>152</v>
      </c>
      <c r="C1493" t="s">
        <v>232</v>
      </c>
      <c r="D1493" t="s">
        <v>578</v>
      </c>
      <c r="E1493" t="s">
        <v>90</v>
      </c>
      <c r="F1493" t="s">
        <v>92</v>
      </c>
      <c r="G1493" s="32">
        <f t="shared" ca="1" si="163"/>
        <v>0</v>
      </c>
      <c r="H1493" s="33">
        <f t="shared" ca="1" si="164"/>
        <v>0</v>
      </c>
      <c r="I1493" s="38"/>
      <c r="J1493" s="39"/>
      <c r="K1493" s="20" t="str">
        <f t="shared" si="161"/>
        <v>General ServiceCost of Equip + Install (per kW basis)</v>
      </c>
      <c r="L1493" s="20" t="str">
        <f t="shared" si="162"/>
        <v>Market PotentialID</v>
      </c>
    </row>
    <row r="1494" spans="1:12" x14ac:dyDescent="0.25">
      <c r="A1494" s="2" t="str">
        <f t="shared" si="165"/>
        <v>IDGeneral ServicePilot-Ancillary ERWHDe-rate</v>
      </c>
      <c r="B1494" t="s">
        <v>152</v>
      </c>
      <c r="C1494" t="s">
        <v>232</v>
      </c>
      <c r="D1494" t="s">
        <v>578</v>
      </c>
      <c r="E1494" t="s">
        <v>31</v>
      </c>
      <c r="F1494" t="s">
        <v>32</v>
      </c>
      <c r="G1494" s="25">
        <f t="shared" ca="1" si="163"/>
        <v>0</v>
      </c>
      <c r="H1494" s="33">
        <f t="shared" ca="1" si="164"/>
        <v>0</v>
      </c>
      <c r="I1494" s="38"/>
      <c r="J1494" s="39"/>
      <c r="K1494" s="20" t="str">
        <f t="shared" si="161"/>
        <v>General ServiceDe-rate</v>
      </c>
      <c r="L1494" s="20" t="str">
        <f t="shared" si="162"/>
        <v>Market PotentialID</v>
      </c>
    </row>
    <row r="1495" spans="1:12" x14ac:dyDescent="0.25">
      <c r="A1495" s="2" t="str">
        <f t="shared" si="165"/>
        <v>IDGeneral ServicePilot-Ancillary ERWHNet to Gross Ratio (free ridership)</v>
      </c>
      <c r="B1495" t="s">
        <v>152</v>
      </c>
      <c r="C1495" t="s">
        <v>232</v>
      </c>
      <c r="D1495" t="s">
        <v>578</v>
      </c>
      <c r="E1495" t="s">
        <v>33</v>
      </c>
      <c r="F1495" t="s">
        <v>34</v>
      </c>
      <c r="G1495" s="25">
        <f t="shared" ca="1" si="163"/>
        <v>0</v>
      </c>
      <c r="H1495" s="33">
        <f t="shared" ca="1" si="164"/>
        <v>0</v>
      </c>
      <c r="I1495" s="38"/>
      <c r="J1495" s="39"/>
      <c r="K1495" s="20" t="str">
        <f t="shared" si="161"/>
        <v>General ServiceNet to Gross Ratio (free ridership)</v>
      </c>
      <c r="L1495" s="20" t="str">
        <f t="shared" si="162"/>
        <v>Market PotentialID</v>
      </c>
    </row>
    <row r="1496" spans="1:12" x14ac:dyDescent="0.25">
      <c r="A1496" s="2" t="str">
        <f t="shared" si="165"/>
        <v>IDGeneral ServicePilot-Ancillary ERWHPer Customer Annual Marketing/Recruitment Cost</v>
      </c>
      <c r="B1496" t="s">
        <v>152</v>
      </c>
      <c r="C1496" t="s">
        <v>232</v>
      </c>
      <c r="D1496" t="s">
        <v>578</v>
      </c>
      <c r="E1496" t="s">
        <v>35</v>
      </c>
      <c r="F1496" t="s">
        <v>36</v>
      </c>
      <c r="G1496" s="32">
        <f t="shared" ca="1" si="163"/>
        <v>0</v>
      </c>
      <c r="H1496" s="33" t="str">
        <f t="shared" ca="1" si="164"/>
        <v>Same as Smart Thermostats</v>
      </c>
      <c r="I1496" s="38"/>
      <c r="J1496" s="39"/>
      <c r="K1496" s="20" t="str">
        <f t="shared" si="161"/>
        <v>General ServicePer Customer Annual Marketing/Recruitment Cost</v>
      </c>
      <c r="L1496" s="20" t="str">
        <f t="shared" si="162"/>
        <v>Market PotentialID</v>
      </c>
    </row>
    <row r="1497" spans="1:12" x14ac:dyDescent="0.25">
      <c r="A1497" s="2" t="str">
        <f t="shared" si="165"/>
        <v>IDGeneral ServicePilot-Ancillary ERWHPer Participant Annual Incentive</v>
      </c>
      <c r="B1497" t="s">
        <v>152</v>
      </c>
      <c r="C1497" t="s">
        <v>232</v>
      </c>
      <c r="D1497" t="s">
        <v>578</v>
      </c>
      <c r="E1497" t="s">
        <v>39</v>
      </c>
      <c r="F1497" t="s">
        <v>5</v>
      </c>
      <c r="G1497" s="32">
        <f t="shared" ca="1" si="163"/>
        <v>0</v>
      </c>
      <c r="H1497" s="33" t="str">
        <f t="shared" ca="1" si="164"/>
        <v>Assume $2/month year round</v>
      </c>
      <c r="I1497" s="38"/>
      <c r="J1497" s="39"/>
      <c r="K1497" s="20" t="str">
        <f t="shared" si="161"/>
        <v>General ServicePer Participant Annual Incentive</v>
      </c>
      <c r="L1497" s="20" t="str">
        <f t="shared" si="162"/>
        <v>Market PotentialID</v>
      </c>
    </row>
    <row r="1498" spans="1:12" x14ac:dyDescent="0.25">
      <c r="A1498" s="2" t="str">
        <f t="shared" si="165"/>
        <v>IDGeneral ServicePilot-Ancillary ERWHPer kW Annual Incentive</v>
      </c>
      <c r="B1498" t="s">
        <v>152</v>
      </c>
      <c r="C1498" t="s">
        <v>232</v>
      </c>
      <c r="D1498" t="s">
        <v>578</v>
      </c>
      <c r="E1498" t="s">
        <v>37</v>
      </c>
      <c r="F1498" t="s">
        <v>93</v>
      </c>
      <c r="G1498" s="32">
        <f t="shared" ca="1" si="163"/>
        <v>0</v>
      </c>
      <c r="H1498" s="33">
        <f t="shared" ca="1" si="164"/>
        <v>0</v>
      </c>
      <c r="I1498" s="38"/>
      <c r="J1498" s="39"/>
      <c r="K1498" s="20" t="str">
        <f t="shared" si="161"/>
        <v>General ServicePer kW Annual Incentive</v>
      </c>
      <c r="L1498" s="20" t="str">
        <f t="shared" si="162"/>
        <v>Market PotentialID</v>
      </c>
    </row>
    <row r="1499" spans="1:12" x14ac:dyDescent="0.25">
      <c r="A1499" s="2" t="str">
        <f t="shared" si="165"/>
        <v>IDGeneral ServicePilot-Ancillary ERWHProgram Development Cost</v>
      </c>
      <c r="B1499" t="s">
        <v>152</v>
      </c>
      <c r="C1499" t="s">
        <v>232</v>
      </c>
      <c r="D1499" t="s">
        <v>578</v>
      </c>
      <c r="E1499" t="s">
        <v>40</v>
      </c>
      <c r="F1499" t="s">
        <v>41</v>
      </c>
      <c r="G1499" s="32">
        <f t="shared" ca="1" si="163"/>
        <v>0</v>
      </c>
      <c r="H1499" s="33" t="str">
        <f t="shared" ca="1" si="164"/>
        <v>Share of Cost as noted in table at right, Costs shared 50/50 between CTA-2045 programs</v>
      </c>
      <c r="I1499" s="38"/>
      <c r="J1499" s="39"/>
      <c r="K1499" s="20" t="str">
        <f t="shared" si="161"/>
        <v>General ServiceProgram Development Cost</v>
      </c>
      <c r="L1499" s="20" t="str">
        <f t="shared" si="162"/>
        <v>Market PotentialID</v>
      </c>
    </row>
    <row r="1500" spans="1:12" x14ac:dyDescent="0.25">
      <c r="A1500" s="2" t="str">
        <f t="shared" si="165"/>
        <v>IDGeneral ServicePilot-Ancillary ERWHProgram Life</v>
      </c>
      <c r="B1500" t="s">
        <v>152</v>
      </c>
      <c r="C1500" t="s">
        <v>232</v>
      </c>
      <c r="D1500" t="s">
        <v>578</v>
      </c>
      <c r="E1500" t="s">
        <v>42</v>
      </c>
      <c r="F1500" t="s">
        <v>43</v>
      </c>
      <c r="G1500" s="397">
        <f t="shared" ca="1" si="163"/>
        <v>0</v>
      </c>
      <c r="H1500" s="33">
        <f t="shared" ca="1" si="164"/>
        <v>0</v>
      </c>
      <c r="I1500" s="38"/>
      <c r="J1500" s="39"/>
      <c r="K1500" s="20" t="str">
        <f t="shared" si="161"/>
        <v>General ServiceProgram Life</v>
      </c>
      <c r="L1500" s="20" t="str">
        <f t="shared" si="162"/>
        <v>Market PotentialID</v>
      </c>
    </row>
    <row r="1501" spans="1:12" x14ac:dyDescent="0.25">
      <c r="A1501" s="2" t="str">
        <f t="shared" si="165"/>
        <v>IDGeneral ServicePilot-Ancillary ERWHProgram Start Year</v>
      </c>
      <c r="B1501" t="s">
        <v>152</v>
      </c>
      <c r="C1501" t="s">
        <v>232</v>
      </c>
      <c r="D1501" t="s">
        <v>578</v>
      </c>
      <c r="E1501" t="s">
        <v>44</v>
      </c>
      <c r="F1501" t="s">
        <v>45</v>
      </c>
      <c r="G1501" s="397">
        <f t="shared" ca="1" si="163"/>
        <v>0</v>
      </c>
      <c r="H1501" s="33">
        <f t="shared" ca="1" si="164"/>
        <v>0</v>
      </c>
      <c r="I1501" s="38"/>
      <c r="J1501" s="39"/>
      <c r="K1501" s="20" t="str">
        <f t="shared" si="161"/>
        <v>General ServiceProgram Start Year</v>
      </c>
      <c r="L1501" s="20" t="str">
        <f t="shared" si="162"/>
        <v>Market PotentialID</v>
      </c>
    </row>
    <row r="1502" spans="1:12" x14ac:dyDescent="0.25">
      <c r="A1502" s="2" t="str">
        <f t="shared" si="165"/>
        <v>IDResidentialParent-Ancillary ERWHSummer DR Event Hours</v>
      </c>
      <c r="B1502" t="s">
        <v>152</v>
      </c>
      <c r="C1502" t="s">
        <v>13</v>
      </c>
      <c r="D1502" t="s">
        <v>576</v>
      </c>
      <c r="E1502" t="s">
        <v>24</v>
      </c>
      <c r="F1502" t="s">
        <v>25</v>
      </c>
      <c r="G1502" s="397">
        <f t="shared" ca="1" si="163"/>
        <v>0</v>
      </c>
      <c r="H1502" s="33" t="str">
        <f t="shared" ca="1" si="164"/>
        <v>25 total events around 3 hrs ea.</v>
      </c>
      <c r="I1502" s="38"/>
      <c r="J1502" s="39"/>
      <c r="K1502" s="20" t="str">
        <f t="shared" ref="K1502:K1513" si="166">C1502&amp;E1502</f>
        <v>ResidentialSummer DR Event Hours</v>
      </c>
      <c r="L1502" s="20" t="str">
        <f t="shared" ref="L1502:L1529" si="167">$G$1&amp;B1502</f>
        <v>Market PotentialID</v>
      </c>
    </row>
    <row r="1503" spans="1:12" x14ac:dyDescent="0.25">
      <c r="A1503" s="2" t="str">
        <f t="shared" si="165"/>
        <v>IDResidentialParent-Ancillary ERWHWinter DR Event Hours</v>
      </c>
      <c r="B1503" t="s">
        <v>152</v>
      </c>
      <c r="C1503" t="s">
        <v>13</v>
      </c>
      <c r="D1503" t="s">
        <v>576</v>
      </c>
      <c r="E1503" t="s">
        <v>26</v>
      </c>
      <c r="F1503" t="s">
        <v>25</v>
      </c>
      <c r="G1503" s="397">
        <f t="shared" ca="1" si="163"/>
        <v>0</v>
      </c>
      <c r="H1503" s="33" t="str">
        <f t="shared" ca="1" si="164"/>
        <v>25 total events around 3 hrs ea.</v>
      </c>
      <c r="I1503" s="38"/>
      <c r="J1503" s="39"/>
      <c r="K1503" s="20" t="str">
        <f t="shared" si="166"/>
        <v>ResidentialWinter DR Event Hours</v>
      </c>
      <c r="L1503" s="20" t="str">
        <f t="shared" si="167"/>
        <v>Market PotentialID</v>
      </c>
    </row>
    <row r="1504" spans="1:12" x14ac:dyDescent="0.25">
      <c r="A1504" s="2" t="str">
        <f t="shared" si="165"/>
        <v>IDResidentialParent-Ancillary ERWHAnnual O&amp;M Cost</v>
      </c>
      <c r="B1504" t="s">
        <v>152</v>
      </c>
      <c r="C1504" t="s">
        <v>13</v>
      </c>
      <c r="D1504" t="s">
        <v>576</v>
      </c>
      <c r="E1504" t="s">
        <v>27</v>
      </c>
      <c r="F1504" t="s">
        <v>5</v>
      </c>
      <c r="G1504" s="32">
        <f t="shared" ca="1" si="163"/>
        <v>0</v>
      </c>
      <c r="H1504" s="33">
        <f t="shared" ca="1" si="164"/>
        <v>0</v>
      </c>
      <c r="I1504" s="38"/>
      <c r="J1504" s="39"/>
      <c r="K1504" s="20" t="str">
        <f t="shared" si="166"/>
        <v>ResidentialAnnual O&amp;M Cost</v>
      </c>
      <c r="L1504" s="20" t="str">
        <f t="shared" si="167"/>
        <v>Market PotentialID</v>
      </c>
    </row>
    <row r="1505" spans="1:12" x14ac:dyDescent="0.25">
      <c r="A1505" s="2" t="str">
        <f t="shared" si="165"/>
        <v>IDResidentialParent-Ancillary ERWHAnnual O&amp;M Cost per MW</v>
      </c>
      <c r="B1505" t="s">
        <v>152</v>
      </c>
      <c r="C1505" t="s">
        <v>13</v>
      </c>
      <c r="D1505" t="s">
        <v>576</v>
      </c>
      <c r="E1505" t="s">
        <v>88</v>
      </c>
      <c r="F1505" t="s">
        <v>94</v>
      </c>
      <c r="G1505" s="32">
        <f t="shared" ca="1" si="163"/>
        <v>0</v>
      </c>
      <c r="H1505" s="33">
        <f t="shared" ca="1" si="164"/>
        <v>0</v>
      </c>
      <c r="I1505" s="38"/>
      <c r="J1505" s="39"/>
      <c r="K1505" s="20" t="str">
        <f t="shared" si="166"/>
        <v>ResidentialAnnual O&amp;M Cost per MW</v>
      </c>
      <c r="L1505" s="20" t="str">
        <f t="shared" si="167"/>
        <v>Market PotentialID</v>
      </c>
    </row>
    <row r="1506" spans="1:12" x14ac:dyDescent="0.25">
      <c r="A1506" s="2" t="str">
        <f t="shared" si="165"/>
        <v>IDResidentialParent-Ancillary ERWHAnnual Program Administration Cost</v>
      </c>
      <c r="B1506" t="s">
        <v>152</v>
      </c>
      <c r="C1506" t="s">
        <v>13</v>
      </c>
      <c r="D1506" t="s">
        <v>576</v>
      </c>
      <c r="E1506" t="s">
        <v>4</v>
      </c>
      <c r="F1506" t="s">
        <v>28</v>
      </c>
      <c r="G1506" s="32">
        <f t="shared" ca="1" si="163"/>
        <v>0</v>
      </c>
      <c r="H1506" s="33" t="str">
        <f t="shared" ca="1" si="164"/>
        <v>Share of Cost as noted in table at right, Costs shared 50/50 between CTA-2045 programs</v>
      </c>
      <c r="I1506" s="38"/>
      <c r="J1506" s="39"/>
      <c r="K1506" s="20" t="str">
        <f t="shared" si="166"/>
        <v>ResidentialAnnual Program Administration Cost</v>
      </c>
      <c r="L1506" s="20" t="str">
        <f t="shared" si="167"/>
        <v>Market PotentialID</v>
      </c>
    </row>
    <row r="1507" spans="1:12" x14ac:dyDescent="0.25">
      <c r="A1507" s="2" t="str">
        <f t="shared" si="165"/>
        <v>IDResidentialParent-Ancillary ERWHCost of Equip + Install</v>
      </c>
      <c r="B1507" t="s">
        <v>152</v>
      </c>
      <c r="C1507" t="s">
        <v>13</v>
      </c>
      <c r="D1507" t="s">
        <v>576</v>
      </c>
      <c r="E1507" t="s">
        <v>29</v>
      </c>
      <c r="F1507" t="s">
        <v>30</v>
      </c>
      <c r="G1507" s="32">
        <f t="shared" ca="1" si="163"/>
        <v>0</v>
      </c>
      <c r="H1507" s="33" t="str">
        <f t="shared" ca="1" si="164"/>
        <v>Zero for Ancillary</v>
      </c>
      <c r="I1507" s="38"/>
      <c r="J1507" s="39"/>
      <c r="K1507" s="20" t="str">
        <f t="shared" si="166"/>
        <v>ResidentialCost of Equip + Install</v>
      </c>
      <c r="L1507" s="20" t="str">
        <f t="shared" si="167"/>
        <v>Market PotentialID</v>
      </c>
    </row>
    <row r="1508" spans="1:12" x14ac:dyDescent="0.25">
      <c r="A1508" s="2" t="str">
        <f t="shared" si="165"/>
        <v>IDResidentialParent-Ancillary ERWHCost of Equip + Install (per kW basis)</v>
      </c>
      <c r="B1508" t="s">
        <v>152</v>
      </c>
      <c r="C1508" t="s">
        <v>13</v>
      </c>
      <c r="D1508" t="s">
        <v>576</v>
      </c>
      <c r="E1508" t="s">
        <v>90</v>
      </c>
      <c r="F1508" t="s">
        <v>92</v>
      </c>
      <c r="G1508" s="32">
        <f t="shared" ca="1" si="163"/>
        <v>0</v>
      </c>
      <c r="H1508" s="33">
        <f t="shared" ca="1" si="164"/>
        <v>0</v>
      </c>
      <c r="I1508" s="38"/>
      <c r="J1508" s="39"/>
      <c r="K1508" s="20" t="str">
        <f t="shared" si="166"/>
        <v>ResidentialCost of Equip + Install (per kW basis)</v>
      </c>
      <c r="L1508" s="20" t="str">
        <f t="shared" si="167"/>
        <v>Market PotentialID</v>
      </c>
    </row>
    <row r="1509" spans="1:12" x14ac:dyDescent="0.25">
      <c r="A1509" s="2" t="str">
        <f t="shared" si="165"/>
        <v>IDResidentialParent-Ancillary ERWHDe-rate</v>
      </c>
      <c r="B1509" t="s">
        <v>152</v>
      </c>
      <c r="C1509" t="s">
        <v>13</v>
      </c>
      <c r="D1509" t="s">
        <v>576</v>
      </c>
      <c r="E1509" t="s">
        <v>31</v>
      </c>
      <c r="F1509" t="s">
        <v>32</v>
      </c>
      <c r="G1509" s="25">
        <f t="shared" ca="1" si="163"/>
        <v>0</v>
      </c>
      <c r="H1509" s="33">
        <f t="shared" ca="1" si="164"/>
        <v>0</v>
      </c>
      <c r="I1509" s="38"/>
      <c r="J1509" s="39"/>
      <c r="K1509" s="20" t="str">
        <f t="shared" si="166"/>
        <v>ResidentialDe-rate</v>
      </c>
      <c r="L1509" s="20" t="str">
        <f t="shared" si="167"/>
        <v>Market PotentialID</v>
      </c>
    </row>
    <row r="1510" spans="1:12" x14ac:dyDescent="0.25">
      <c r="A1510" s="2" t="str">
        <f t="shared" si="165"/>
        <v>IDResidentialParent-Ancillary ERWHNet to Gross Ratio (free ridership)</v>
      </c>
      <c r="B1510" t="s">
        <v>152</v>
      </c>
      <c r="C1510" t="s">
        <v>13</v>
      </c>
      <c r="D1510" t="s">
        <v>576</v>
      </c>
      <c r="E1510" t="s">
        <v>33</v>
      </c>
      <c r="F1510" t="s">
        <v>34</v>
      </c>
      <c r="G1510" s="25">
        <f t="shared" ca="1" si="163"/>
        <v>0</v>
      </c>
      <c r="H1510" s="33">
        <f t="shared" ca="1" si="164"/>
        <v>0</v>
      </c>
      <c r="I1510" s="38"/>
      <c r="J1510" s="39"/>
      <c r="K1510" s="20" t="str">
        <f t="shared" si="166"/>
        <v>ResidentialNet to Gross Ratio (free ridership)</v>
      </c>
      <c r="L1510" s="20" t="str">
        <f t="shared" si="167"/>
        <v>Market PotentialID</v>
      </c>
    </row>
    <row r="1511" spans="1:12" x14ac:dyDescent="0.25">
      <c r="A1511" s="2" t="str">
        <f t="shared" si="165"/>
        <v>IDResidentialParent-Ancillary ERWHPer Customer Annual Marketing/Recruitment Cost</v>
      </c>
      <c r="B1511" t="s">
        <v>152</v>
      </c>
      <c r="C1511" t="s">
        <v>13</v>
      </c>
      <c r="D1511" t="s">
        <v>576</v>
      </c>
      <c r="E1511" t="s">
        <v>35</v>
      </c>
      <c r="F1511" t="s">
        <v>36</v>
      </c>
      <c r="G1511" s="32">
        <f t="shared" ca="1" si="163"/>
        <v>0</v>
      </c>
      <c r="H1511" s="33" t="str">
        <f t="shared" ca="1" si="164"/>
        <v>Same as Smart Thermostats</v>
      </c>
      <c r="I1511" s="38"/>
      <c r="J1511" s="39"/>
      <c r="K1511" s="20" t="str">
        <f t="shared" si="166"/>
        <v>ResidentialPer Customer Annual Marketing/Recruitment Cost</v>
      </c>
      <c r="L1511" s="20" t="str">
        <f t="shared" si="167"/>
        <v>Market PotentialID</v>
      </c>
    </row>
    <row r="1512" spans="1:12" x14ac:dyDescent="0.25">
      <c r="A1512" s="2" t="str">
        <f t="shared" si="165"/>
        <v>IDResidentialParent-Ancillary ERWHPer Participant Annual Incentive</v>
      </c>
      <c r="B1512" t="s">
        <v>152</v>
      </c>
      <c r="C1512" t="s">
        <v>13</v>
      </c>
      <c r="D1512" t="s">
        <v>576</v>
      </c>
      <c r="E1512" t="s">
        <v>39</v>
      </c>
      <c r="F1512" t="s">
        <v>5</v>
      </c>
      <c r="G1512" s="32">
        <f t="shared" ca="1" si="163"/>
        <v>0</v>
      </c>
      <c r="H1512" s="33" t="str">
        <f t="shared" ca="1" si="164"/>
        <v>Assume $2/month year round</v>
      </c>
      <c r="I1512" s="38"/>
      <c r="J1512" s="39"/>
      <c r="K1512" s="20" t="str">
        <f t="shared" si="166"/>
        <v>ResidentialPer Participant Annual Incentive</v>
      </c>
      <c r="L1512" s="20" t="str">
        <f t="shared" si="167"/>
        <v>Market PotentialID</v>
      </c>
    </row>
    <row r="1513" spans="1:12" x14ac:dyDescent="0.25">
      <c r="A1513" s="2" t="str">
        <f t="shared" si="165"/>
        <v>IDResidentialParent-Ancillary ERWHPer kW Annual Incentive</v>
      </c>
      <c r="B1513" t="s">
        <v>152</v>
      </c>
      <c r="C1513" t="s">
        <v>13</v>
      </c>
      <c r="D1513" t="s">
        <v>576</v>
      </c>
      <c r="E1513" t="s">
        <v>37</v>
      </c>
      <c r="F1513" t="s">
        <v>93</v>
      </c>
      <c r="G1513" s="32">
        <f t="shared" ca="1" si="163"/>
        <v>0</v>
      </c>
      <c r="H1513" s="33">
        <f t="shared" ca="1" si="164"/>
        <v>0</v>
      </c>
      <c r="I1513" s="38"/>
      <c r="J1513" s="39"/>
      <c r="K1513" s="20" t="str">
        <f t="shared" si="166"/>
        <v>ResidentialPer kW Annual Incentive</v>
      </c>
      <c r="L1513" s="20" t="str">
        <f t="shared" si="167"/>
        <v>Market PotentialID</v>
      </c>
    </row>
    <row r="1514" spans="1:12" x14ac:dyDescent="0.25">
      <c r="A1514" s="2" t="str">
        <f t="shared" si="165"/>
        <v>IDResidentialParent-Ancillary ERWHProgram Development Cost</v>
      </c>
      <c r="B1514" t="s">
        <v>152</v>
      </c>
      <c r="C1514" t="s">
        <v>13</v>
      </c>
      <c r="D1514" t="s">
        <v>576</v>
      </c>
      <c r="E1514" t="s">
        <v>40</v>
      </c>
      <c r="F1514" t="s">
        <v>41</v>
      </c>
      <c r="G1514" s="32">
        <f t="shared" ca="1" si="163"/>
        <v>0</v>
      </c>
      <c r="H1514" s="33" t="str">
        <f t="shared" ca="1" si="164"/>
        <v>Share of Cost as noted in table at right, Costs shared 50/50 between CTA-2045 programs</v>
      </c>
      <c r="I1514" s="38"/>
      <c r="J1514" s="39"/>
      <c r="K1514" s="20" t="str">
        <f t="shared" ref="K1514:K1584" si="168">C1514&amp;E1514</f>
        <v>ResidentialProgram Development Cost</v>
      </c>
      <c r="L1514" s="20" t="str">
        <f t="shared" si="167"/>
        <v>Market PotentialID</v>
      </c>
    </row>
    <row r="1515" spans="1:12" x14ac:dyDescent="0.25">
      <c r="A1515" s="2" t="str">
        <f t="shared" si="165"/>
        <v>IDResidentialParent-Ancillary ERWHProgram Life</v>
      </c>
      <c r="B1515" t="s">
        <v>152</v>
      </c>
      <c r="C1515" t="s">
        <v>13</v>
      </c>
      <c r="D1515" t="s">
        <v>576</v>
      </c>
      <c r="E1515" t="s">
        <v>42</v>
      </c>
      <c r="F1515" t="s">
        <v>43</v>
      </c>
      <c r="G1515" s="397">
        <f t="shared" ca="1" si="163"/>
        <v>0</v>
      </c>
      <c r="H1515" s="33">
        <f t="shared" ca="1" si="164"/>
        <v>0</v>
      </c>
      <c r="I1515" s="38"/>
      <c r="J1515" s="39"/>
      <c r="K1515" s="20" t="str">
        <f t="shared" si="168"/>
        <v>ResidentialProgram Life</v>
      </c>
      <c r="L1515" s="20" t="str">
        <f t="shared" si="167"/>
        <v>Market PotentialID</v>
      </c>
    </row>
    <row r="1516" spans="1:12" x14ac:dyDescent="0.25">
      <c r="A1516" s="2" t="str">
        <f t="shared" si="165"/>
        <v>IDResidentialParent-Ancillary ERWHProgram Start Year</v>
      </c>
      <c r="B1516" t="s">
        <v>152</v>
      </c>
      <c r="C1516" t="s">
        <v>13</v>
      </c>
      <c r="D1516" t="s">
        <v>576</v>
      </c>
      <c r="E1516" t="s">
        <v>44</v>
      </c>
      <c r="F1516" t="s">
        <v>45</v>
      </c>
      <c r="G1516" s="397">
        <f t="shared" ca="1" si="163"/>
        <v>0</v>
      </c>
      <c r="H1516" s="33">
        <f t="shared" ca="1" si="164"/>
        <v>0</v>
      </c>
      <c r="I1516" s="38"/>
      <c r="J1516" s="39"/>
      <c r="K1516" s="20" t="str">
        <f t="shared" si="168"/>
        <v>ResidentialProgram Start Year</v>
      </c>
      <c r="L1516" s="20" t="str">
        <f t="shared" si="167"/>
        <v>Market PotentialID</v>
      </c>
    </row>
    <row r="1517" spans="1:12" x14ac:dyDescent="0.25">
      <c r="A1517" s="2" t="str">
        <f t="shared" si="165"/>
        <v>IDGeneral ServiceParent-Ancillary ERWHSummer DR Event Hours</v>
      </c>
      <c r="B1517" t="s">
        <v>152</v>
      </c>
      <c r="C1517" t="s">
        <v>232</v>
      </c>
      <c r="D1517" t="s">
        <v>576</v>
      </c>
      <c r="E1517" t="s">
        <v>24</v>
      </c>
      <c r="F1517" t="s">
        <v>25</v>
      </c>
      <c r="G1517" s="397">
        <f t="shared" ca="1" si="163"/>
        <v>0</v>
      </c>
      <c r="H1517" s="33" t="str">
        <f t="shared" ca="1" si="164"/>
        <v>25 total events around 3 hrs ea.</v>
      </c>
      <c r="I1517" s="38"/>
      <c r="J1517" s="39"/>
      <c r="K1517" s="20" t="str">
        <f t="shared" si="168"/>
        <v>General ServiceSummer DR Event Hours</v>
      </c>
      <c r="L1517" s="20" t="str">
        <f t="shared" si="167"/>
        <v>Market PotentialID</v>
      </c>
    </row>
    <row r="1518" spans="1:12" x14ac:dyDescent="0.25">
      <c r="A1518" s="2" t="str">
        <f t="shared" si="165"/>
        <v>IDGeneral ServiceParent-Ancillary ERWHWinter DR Event Hours</v>
      </c>
      <c r="B1518" t="s">
        <v>152</v>
      </c>
      <c r="C1518" t="s">
        <v>232</v>
      </c>
      <c r="D1518" t="s">
        <v>576</v>
      </c>
      <c r="E1518" t="s">
        <v>26</v>
      </c>
      <c r="F1518" t="s">
        <v>25</v>
      </c>
      <c r="G1518" s="397">
        <f t="shared" ca="1" si="163"/>
        <v>0</v>
      </c>
      <c r="H1518" s="33" t="str">
        <f t="shared" ca="1" si="164"/>
        <v>25 total events around 3 hrs ea.</v>
      </c>
      <c r="I1518" s="38"/>
      <c r="J1518" s="39"/>
      <c r="K1518" s="20" t="str">
        <f t="shared" si="168"/>
        <v>General ServiceWinter DR Event Hours</v>
      </c>
      <c r="L1518" s="20" t="str">
        <f t="shared" si="167"/>
        <v>Market PotentialID</v>
      </c>
    </row>
    <row r="1519" spans="1:12" x14ac:dyDescent="0.25">
      <c r="A1519" s="2" t="str">
        <f t="shared" si="165"/>
        <v>IDGeneral ServiceParent-Ancillary ERWHAnnual O&amp;M Cost</v>
      </c>
      <c r="B1519" t="s">
        <v>152</v>
      </c>
      <c r="C1519" t="s">
        <v>232</v>
      </c>
      <c r="D1519" t="s">
        <v>576</v>
      </c>
      <c r="E1519" t="s">
        <v>27</v>
      </c>
      <c r="F1519" t="s">
        <v>5</v>
      </c>
      <c r="G1519" s="32">
        <f t="shared" ca="1" si="163"/>
        <v>0</v>
      </c>
      <c r="H1519" s="33">
        <f t="shared" ca="1" si="164"/>
        <v>0</v>
      </c>
      <c r="I1519" s="38"/>
      <c r="J1519" s="39"/>
      <c r="K1519" s="20" t="str">
        <f t="shared" si="168"/>
        <v>General ServiceAnnual O&amp;M Cost</v>
      </c>
      <c r="L1519" s="20" t="str">
        <f t="shared" si="167"/>
        <v>Market PotentialID</v>
      </c>
    </row>
    <row r="1520" spans="1:12" x14ac:dyDescent="0.25">
      <c r="A1520" s="2" t="str">
        <f t="shared" si="165"/>
        <v>IDGeneral ServiceParent-Ancillary ERWHAnnual O&amp;M Cost per MW</v>
      </c>
      <c r="B1520" t="s">
        <v>152</v>
      </c>
      <c r="C1520" t="s">
        <v>232</v>
      </c>
      <c r="D1520" t="s">
        <v>576</v>
      </c>
      <c r="E1520" t="s">
        <v>88</v>
      </c>
      <c r="F1520" t="s">
        <v>94</v>
      </c>
      <c r="G1520" s="32">
        <f t="shared" ref="G1520:G1697" ca="1" si="169">IFERROR(INDEX(INDIRECT("'"&amp;D1520&amp;"'!A1:T300"),MATCH(K1520,INDIRECT("'"&amp;D1520&amp;"'!A1:A300"),0),MATCH(L1520,INDIRECT("'"&amp;D1520&amp;"'!A1:T1"),0)),"")</f>
        <v>0</v>
      </c>
      <c r="H1520" s="33">
        <f t="shared" ref="H1520:H1697" ca="1" si="170">IFERROR(INDEX(INDIRECT("'"&amp;D1520&amp;"'!A1:T300"),MATCH(K1520,INDIRECT("'"&amp;D1520&amp;"'!A1:A300"),0),10),"")</f>
        <v>0</v>
      </c>
      <c r="I1520" s="38"/>
      <c r="J1520" s="39"/>
      <c r="K1520" s="20" t="str">
        <f t="shared" si="168"/>
        <v>General ServiceAnnual O&amp;M Cost per MW</v>
      </c>
      <c r="L1520" s="20" t="str">
        <f t="shared" si="167"/>
        <v>Market PotentialID</v>
      </c>
    </row>
    <row r="1521" spans="1:12" x14ac:dyDescent="0.25">
      <c r="A1521" s="2" t="str">
        <f t="shared" si="165"/>
        <v>IDGeneral ServiceParent-Ancillary ERWHAnnual Program Administration Cost</v>
      </c>
      <c r="B1521" t="s">
        <v>152</v>
      </c>
      <c r="C1521" t="s">
        <v>232</v>
      </c>
      <c r="D1521" t="s">
        <v>576</v>
      </c>
      <c r="E1521" t="s">
        <v>4</v>
      </c>
      <c r="F1521" t="s">
        <v>28</v>
      </c>
      <c r="G1521" s="32">
        <f t="shared" ca="1" si="169"/>
        <v>0</v>
      </c>
      <c r="H1521" s="33" t="str">
        <f t="shared" ca="1" si="170"/>
        <v>Share of Cost as noted in table at right, Costs shared 50/50 between CTA-2045 programs</v>
      </c>
      <c r="I1521" s="38"/>
      <c r="J1521" s="39"/>
      <c r="K1521" s="20" t="str">
        <f t="shared" si="168"/>
        <v>General ServiceAnnual Program Administration Cost</v>
      </c>
      <c r="L1521" s="20" t="str">
        <f t="shared" si="167"/>
        <v>Market PotentialID</v>
      </c>
    </row>
    <row r="1522" spans="1:12" x14ac:dyDescent="0.25">
      <c r="A1522" s="2" t="str">
        <f t="shared" si="165"/>
        <v>IDGeneral ServiceParent-Ancillary ERWHCost of Equip + Install</v>
      </c>
      <c r="B1522" t="s">
        <v>152</v>
      </c>
      <c r="C1522" t="s">
        <v>232</v>
      </c>
      <c r="D1522" t="s">
        <v>576</v>
      </c>
      <c r="E1522" t="s">
        <v>29</v>
      </c>
      <c r="F1522" t="s">
        <v>30</v>
      </c>
      <c r="G1522" s="32">
        <f t="shared" ca="1" si="169"/>
        <v>0</v>
      </c>
      <c r="H1522" s="33" t="str">
        <f t="shared" ca="1" si="170"/>
        <v>Zero for Ancillary</v>
      </c>
      <c r="I1522" s="38"/>
      <c r="J1522" s="39"/>
      <c r="K1522" s="20" t="str">
        <f t="shared" si="168"/>
        <v>General ServiceCost of Equip + Install</v>
      </c>
      <c r="L1522" s="20" t="str">
        <f t="shared" si="167"/>
        <v>Market PotentialID</v>
      </c>
    </row>
    <row r="1523" spans="1:12" x14ac:dyDescent="0.25">
      <c r="A1523" s="2" t="str">
        <f t="shared" si="165"/>
        <v>IDGeneral ServiceParent-Ancillary ERWHCost of Equip + Install (per kW basis)</v>
      </c>
      <c r="B1523" t="s">
        <v>152</v>
      </c>
      <c r="C1523" t="s">
        <v>232</v>
      </c>
      <c r="D1523" t="s">
        <v>576</v>
      </c>
      <c r="E1523" t="s">
        <v>90</v>
      </c>
      <c r="F1523" t="s">
        <v>92</v>
      </c>
      <c r="G1523" s="32">
        <f t="shared" ca="1" si="169"/>
        <v>0</v>
      </c>
      <c r="H1523" s="33">
        <f t="shared" ca="1" si="170"/>
        <v>0</v>
      </c>
      <c r="I1523" s="38"/>
      <c r="J1523" s="39"/>
      <c r="K1523" s="20" t="str">
        <f t="shared" si="168"/>
        <v>General ServiceCost of Equip + Install (per kW basis)</v>
      </c>
      <c r="L1523" s="20" t="str">
        <f t="shared" si="167"/>
        <v>Market PotentialID</v>
      </c>
    </row>
    <row r="1524" spans="1:12" x14ac:dyDescent="0.25">
      <c r="A1524" s="2" t="str">
        <f t="shared" si="165"/>
        <v>IDGeneral ServiceParent-Ancillary ERWHDe-rate</v>
      </c>
      <c r="B1524" t="s">
        <v>152</v>
      </c>
      <c r="C1524" t="s">
        <v>232</v>
      </c>
      <c r="D1524" t="s">
        <v>576</v>
      </c>
      <c r="E1524" t="s">
        <v>31</v>
      </c>
      <c r="F1524" t="s">
        <v>32</v>
      </c>
      <c r="G1524" s="25">
        <f t="shared" ca="1" si="169"/>
        <v>0</v>
      </c>
      <c r="H1524" s="33">
        <f t="shared" ca="1" si="170"/>
        <v>0</v>
      </c>
      <c r="I1524" s="38"/>
      <c r="J1524" s="39"/>
      <c r="K1524" s="20" t="str">
        <f t="shared" si="168"/>
        <v>General ServiceDe-rate</v>
      </c>
      <c r="L1524" s="20" t="str">
        <f t="shared" si="167"/>
        <v>Market PotentialID</v>
      </c>
    </row>
    <row r="1525" spans="1:12" x14ac:dyDescent="0.25">
      <c r="A1525" s="2" t="str">
        <f t="shared" si="165"/>
        <v>IDGeneral ServiceParent-Ancillary ERWHNet to Gross Ratio (free ridership)</v>
      </c>
      <c r="B1525" t="s">
        <v>152</v>
      </c>
      <c r="C1525" t="s">
        <v>232</v>
      </c>
      <c r="D1525" t="s">
        <v>576</v>
      </c>
      <c r="E1525" t="s">
        <v>33</v>
      </c>
      <c r="F1525" t="s">
        <v>34</v>
      </c>
      <c r="G1525" s="25">
        <f t="shared" ca="1" si="169"/>
        <v>0</v>
      </c>
      <c r="H1525" s="33">
        <f t="shared" ca="1" si="170"/>
        <v>0</v>
      </c>
      <c r="I1525" s="38"/>
      <c r="J1525" s="39"/>
      <c r="K1525" s="20" t="str">
        <f t="shared" si="168"/>
        <v>General ServiceNet to Gross Ratio (free ridership)</v>
      </c>
      <c r="L1525" s="20" t="str">
        <f t="shared" si="167"/>
        <v>Market PotentialID</v>
      </c>
    </row>
    <row r="1526" spans="1:12" x14ac:dyDescent="0.25">
      <c r="A1526" s="2" t="str">
        <f t="shared" si="165"/>
        <v>IDGeneral ServiceParent-Ancillary ERWHPer Customer Annual Marketing/Recruitment Cost</v>
      </c>
      <c r="B1526" t="s">
        <v>152</v>
      </c>
      <c r="C1526" t="s">
        <v>232</v>
      </c>
      <c r="D1526" t="s">
        <v>576</v>
      </c>
      <c r="E1526" t="s">
        <v>35</v>
      </c>
      <c r="F1526" t="s">
        <v>36</v>
      </c>
      <c r="G1526" s="32">
        <f t="shared" ca="1" si="169"/>
        <v>0</v>
      </c>
      <c r="H1526" s="33" t="str">
        <f t="shared" ca="1" si="170"/>
        <v>Same as Smart Thermostats</v>
      </c>
      <c r="I1526" s="38"/>
      <c r="J1526" s="39"/>
      <c r="K1526" s="20" t="str">
        <f t="shared" si="168"/>
        <v>General ServicePer Customer Annual Marketing/Recruitment Cost</v>
      </c>
      <c r="L1526" s="20" t="str">
        <f t="shared" si="167"/>
        <v>Market PotentialID</v>
      </c>
    </row>
    <row r="1527" spans="1:12" x14ac:dyDescent="0.25">
      <c r="A1527" s="2" t="str">
        <f t="shared" si="165"/>
        <v>IDGeneral ServiceParent-Ancillary ERWHPer Participant Annual Incentive</v>
      </c>
      <c r="B1527" t="s">
        <v>152</v>
      </c>
      <c r="C1527" t="s">
        <v>232</v>
      </c>
      <c r="D1527" t="s">
        <v>576</v>
      </c>
      <c r="E1527" t="s">
        <v>39</v>
      </c>
      <c r="F1527" t="s">
        <v>5</v>
      </c>
      <c r="G1527" s="32">
        <f t="shared" ca="1" si="169"/>
        <v>0</v>
      </c>
      <c r="H1527" s="33" t="str">
        <f t="shared" ca="1" si="170"/>
        <v>Assume $2/month year round</v>
      </c>
      <c r="I1527" s="38"/>
      <c r="J1527" s="39"/>
      <c r="K1527" s="20" t="str">
        <f t="shared" si="168"/>
        <v>General ServicePer Participant Annual Incentive</v>
      </c>
      <c r="L1527" s="20" t="str">
        <f t="shared" si="167"/>
        <v>Market PotentialID</v>
      </c>
    </row>
    <row r="1528" spans="1:12" x14ac:dyDescent="0.25">
      <c r="A1528" s="2" t="str">
        <f t="shared" si="165"/>
        <v>IDGeneral ServiceParent-Ancillary ERWHPer kW Annual Incentive</v>
      </c>
      <c r="B1528" t="s">
        <v>152</v>
      </c>
      <c r="C1528" t="s">
        <v>232</v>
      </c>
      <c r="D1528" t="s">
        <v>576</v>
      </c>
      <c r="E1528" t="s">
        <v>37</v>
      </c>
      <c r="F1528" t="s">
        <v>93</v>
      </c>
      <c r="G1528" s="32">
        <f t="shared" ca="1" si="169"/>
        <v>0</v>
      </c>
      <c r="H1528" s="33">
        <f t="shared" ca="1" si="170"/>
        <v>0</v>
      </c>
      <c r="I1528" s="38"/>
      <c r="J1528" s="39"/>
      <c r="K1528" s="20" t="str">
        <f t="shared" si="168"/>
        <v>General ServicePer kW Annual Incentive</v>
      </c>
      <c r="L1528" s="20" t="str">
        <f t="shared" si="167"/>
        <v>Market PotentialID</v>
      </c>
    </row>
    <row r="1529" spans="1:12" x14ac:dyDescent="0.25">
      <c r="A1529" s="2" t="str">
        <f t="shared" si="165"/>
        <v>IDGeneral ServiceParent-Ancillary ERWHProgram Development Cost</v>
      </c>
      <c r="B1529" t="s">
        <v>152</v>
      </c>
      <c r="C1529" t="s">
        <v>232</v>
      </c>
      <c r="D1529" t="s">
        <v>576</v>
      </c>
      <c r="E1529" t="s">
        <v>40</v>
      </c>
      <c r="F1529" t="s">
        <v>41</v>
      </c>
      <c r="G1529" s="32">
        <f t="shared" ca="1" si="169"/>
        <v>0</v>
      </c>
      <c r="H1529" s="33" t="str">
        <f t="shared" ca="1" si="170"/>
        <v>Share of Cost as noted in table at right, Costs shared 50/50 between CTA-2045 programs</v>
      </c>
      <c r="I1529" s="38"/>
      <c r="J1529" s="39"/>
      <c r="K1529" s="20" t="str">
        <f t="shared" si="168"/>
        <v>General ServiceProgram Development Cost</v>
      </c>
      <c r="L1529" s="20" t="str">
        <f t="shared" si="167"/>
        <v>Market PotentialID</v>
      </c>
    </row>
    <row r="1530" spans="1:12" x14ac:dyDescent="0.25">
      <c r="A1530" s="2" t="str">
        <f t="shared" si="165"/>
        <v>IDGeneral ServiceParent-Ancillary ERWHProgram Life</v>
      </c>
      <c r="B1530" t="s">
        <v>152</v>
      </c>
      <c r="C1530" t="s">
        <v>232</v>
      </c>
      <c r="D1530" t="s">
        <v>576</v>
      </c>
      <c r="E1530" t="s">
        <v>42</v>
      </c>
      <c r="F1530" t="s">
        <v>43</v>
      </c>
      <c r="G1530" s="397">
        <f t="shared" ca="1" si="169"/>
        <v>0</v>
      </c>
      <c r="H1530" s="33">
        <f t="shared" ca="1" si="170"/>
        <v>0</v>
      </c>
      <c r="I1530" s="38"/>
      <c r="J1530" s="39"/>
      <c r="K1530" s="20" t="str">
        <f t="shared" si="168"/>
        <v>General ServiceProgram Life</v>
      </c>
      <c r="L1530" s="20" t="str">
        <f t="shared" ref="L1530:L1615" si="171">$G$1&amp;B1530</f>
        <v>Market PotentialID</v>
      </c>
    </row>
    <row r="1531" spans="1:12" x14ac:dyDescent="0.25">
      <c r="A1531" s="2" t="str">
        <f t="shared" si="165"/>
        <v>IDGeneral ServiceParent-Ancillary ERWHProgram Start Year</v>
      </c>
      <c r="B1531" t="s">
        <v>152</v>
      </c>
      <c r="C1531" t="s">
        <v>232</v>
      </c>
      <c r="D1531" t="s">
        <v>576</v>
      </c>
      <c r="E1531" t="s">
        <v>44</v>
      </c>
      <c r="F1531" t="s">
        <v>45</v>
      </c>
      <c r="G1531" s="397">
        <f t="shared" ca="1" si="169"/>
        <v>0</v>
      </c>
      <c r="H1531" s="33">
        <f t="shared" ca="1" si="170"/>
        <v>0</v>
      </c>
      <c r="I1531" s="38"/>
      <c r="J1531" s="39"/>
      <c r="K1531" s="20" t="str">
        <f t="shared" si="168"/>
        <v>General ServiceProgram Start Year</v>
      </c>
      <c r="L1531" s="20" t="str">
        <f t="shared" si="171"/>
        <v>Market PotentialID</v>
      </c>
    </row>
    <row r="1532" spans="1:12" x14ac:dyDescent="0.25">
      <c r="A1532" s="2" t="str">
        <f t="shared" si="165"/>
        <v>IDResidentialDLC Smart AppliancesSummer DR Event Hours</v>
      </c>
      <c r="B1532" t="s">
        <v>152</v>
      </c>
      <c r="C1532" t="s">
        <v>13</v>
      </c>
      <c r="D1532" t="s">
        <v>16</v>
      </c>
      <c r="E1532" t="s">
        <v>24</v>
      </c>
      <c r="F1532" t="s">
        <v>25</v>
      </c>
      <c r="G1532" s="397">
        <f t="shared" ca="1" si="169"/>
        <v>528</v>
      </c>
      <c r="H1532" s="33" t="str">
        <f t="shared" ca="1" si="170"/>
        <v>Pacificorp: Six hours on-peak period each summer weekday</v>
      </c>
      <c r="I1532" s="38"/>
      <c r="J1532" s="39"/>
      <c r="K1532" s="20" t="str">
        <f t="shared" si="168"/>
        <v>ResidentialSummer DR Event Hours</v>
      </c>
      <c r="L1532" s="20" t="str">
        <f t="shared" si="171"/>
        <v>Market PotentialID</v>
      </c>
    </row>
    <row r="1533" spans="1:12" x14ac:dyDescent="0.25">
      <c r="A1533" s="2" t="str">
        <f t="shared" si="165"/>
        <v>IDResidentialDLC Smart AppliancesWinter DR Event Hours</v>
      </c>
      <c r="B1533" t="s">
        <v>152</v>
      </c>
      <c r="C1533" t="s">
        <v>13</v>
      </c>
      <c r="D1533" t="s">
        <v>16</v>
      </c>
      <c r="E1533" t="s">
        <v>26</v>
      </c>
      <c r="F1533" t="s">
        <v>25</v>
      </c>
      <c r="G1533" s="397">
        <f t="shared" ca="1" si="169"/>
        <v>528</v>
      </c>
      <c r="H1533" s="33" t="str">
        <f t="shared" ca="1" si="170"/>
        <v>Pacificorp: Six hours on-peak period each winter weekday</v>
      </c>
      <c r="I1533" s="38"/>
      <c r="J1533" s="39"/>
      <c r="K1533" s="20" t="str">
        <f t="shared" si="168"/>
        <v>ResidentialWinter DR Event Hours</v>
      </c>
      <c r="L1533" s="20" t="str">
        <f t="shared" si="171"/>
        <v>Market PotentialID</v>
      </c>
    </row>
    <row r="1534" spans="1:12" x14ac:dyDescent="0.25">
      <c r="A1534" s="2" t="str">
        <f t="shared" si="165"/>
        <v>IDResidentialDLC Smart AppliancesAnnual O&amp;M Cost</v>
      </c>
      <c r="B1534" t="s">
        <v>152</v>
      </c>
      <c r="C1534" t="s">
        <v>13</v>
      </c>
      <c r="D1534" t="s">
        <v>16</v>
      </c>
      <c r="E1534" t="s">
        <v>27</v>
      </c>
      <c r="F1534" t="s">
        <v>5</v>
      </c>
      <c r="G1534" s="32">
        <f t="shared" ca="1" si="169"/>
        <v>0</v>
      </c>
      <c r="H1534" s="33">
        <f t="shared" ca="1" si="170"/>
        <v>0</v>
      </c>
      <c r="I1534" s="38"/>
      <c r="J1534" s="39"/>
      <c r="K1534" s="20" t="str">
        <f t="shared" si="168"/>
        <v>ResidentialAnnual O&amp;M Cost</v>
      </c>
      <c r="L1534" s="20" t="str">
        <f t="shared" si="171"/>
        <v>Market PotentialID</v>
      </c>
    </row>
    <row r="1535" spans="1:12" x14ac:dyDescent="0.25">
      <c r="A1535" s="2" t="str">
        <f t="shared" si="165"/>
        <v>IDResidentialDLC Smart AppliancesAnnual O&amp;M Cost per MW</v>
      </c>
      <c r="B1535" t="s">
        <v>152</v>
      </c>
      <c r="C1535" t="s">
        <v>13</v>
      </c>
      <c r="D1535" t="s">
        <v>16</v>
      </c>
      <c r="E1535" t="s">
        <v>88</v>
      </c>
      <c r="F1535" t="s">
        <v>94</v>
      </c>
      <c r="G1535" s="32">
        <f t="shared" ca="1" si="169"/>
        <v>0</v>
      </c>
      <c r="H1535" s="33">
        <f t="shared" ca="1" si="170"/>
        <v>0</v>
      </c>
      <c r="I1535" s="38"/>
      <c r="J1535" s="39"/>
      <c r="K1535" s="20" t="str">
        <f t="shared" si="168"/>
        <v>ResidentialAnnual O&amp;M Cost per MW</v>
      </c>
      <c r="L1535" s="20" t="str">
        <f t="shared" si="171"/>
        <v>Market PotentialID</v>
      </c>
    </row>
    <row r="1536" spans="1:12" x14ac:dyDescent="0.25">
      <c r="A1536" s="2" t="str">
        <f t="shared" si="165"/>
        <v>IDResidentialDLC Smart AppliancesAnnual Program Administration Cost</v>
      </c>
      <c r="B1536" t="s">
        <v>152</v>
      </c>
      <c r="C1536" t="s">
        <v>13</v>
      </c>
      <c r="D1536" t="s">
        <v>16</v>
      </c>
      <c r="E1536" t="s">
        <v>4</v>
      </c>
      <c r="F1536" t="s">
        <v>28</v>
      </c>
      <c r="G1536" s="32">
        <f t="shared" ca="1" si="169"/>
        <v>28505.121924926432</v>
      </c>
      <c r="H1536" s="33" t="str">
        <f t="shared" ca="1" si="170"/>
        <v>Share of Cost as noted in table at right</v>
      </c>
      <c r="I1536" s="38"/>
      <c r="J1536" s="39"/>
      <c r="K1536" s="20" t="str">
        <f t="shared" si="168"/>
        <v>ResidentialAnnual Program Administration Cost</v>
      </c>
      <c r="L1536" s="20" t="str">
        <f t="shared" si="171"/>
        <v>Market PotentialID</v>
      </c>
    </row>
    <row r="1537" spans="1:12" x14ac:dyDescent="0.25">
      <c r="A1537" s="2" t="str">
        <f t="shared" si="165"/>
        <v>IDResidentialDLC Smart AppliancesCost of Equip + Install</v>
      </c>
      <c r="B1537" t="s">
        <v>152</v>
      </c>
      <c r="C1537" t="s">
        <v>13</v>
      </c>
      <c r="D1537" t="s">
        <v>16</v>
      </c>
      <c r="E1537" t="s">
        <v>29</v>
      </c>
      <c r="F1537" t="s">
        <v>30</v>
      </c>
      <c r="G1537" s="32">
        <f t="shared" ca="1" si="169"/>
        <v>300</v>
      </c>
      <c r="H1537" s="33" t="str">
        <f t="shared" ca="1" si="170"/>
        <v>Google research revealed devices range anywhere between $150 -400. Need wifi hub or some sort to connect devices. See email between Dave &amp; Victoria 5-9-16</v>
      </c>
      <c r="I1537" s="38"/>
      <c r="J1537" s="39"/>
      <c r="K1537" s="20" t="str">
        <f t="shared" si="168"/>
        <v>ResidentialCost of Equip + Install</v>
      </c>
      <c r="L1537" s="20" t="str">
        <f t="shared" si="171"/>
        <v>Market PotentialID</v>
      </c>
    </row>
    <row r="1538" spans="1:12" x14ac:dyDescent="0.25">
      <c r="A1538" s="2" t="str">
        <f t="shared" si="165"/>
        <v>IDResidentialDLC Smart AppliancesCost of Equip + Install (per kW basis)</v>
      </c>
      <c r="B1538" t="s">
        <v>152</v>
      </c>
      <c r="C1538" t="s">
        <v>13</v>
      </c>
      <c r="D1538" t="s">
        <v>16</v>
      </c>
      <c r="E1538" t="s">
        <v>90</v>
      </c>
      <c r="F1538" t="s">
        <v>92</v>
      </c>
      <c r="G1538" s="32">
        <f t="shared" ca="1" si="169"/>
        <v>0</v>
      </c>
      <c r="H1538" s="33">
        <f t="shared" ca="1" si="170"/>
        <v>0</v>
      </c>
      <c r="I1538" s="38"/>
      <c r="J1538" s="39"/>
      <c r="K1538" s="20" t="str">
        <f t="shared" si="168"/>
        <v>ResidentialCost of Equip + Install (per kW basis)</v>
      </c>
      <c r="L1538" s="20" t="str">
        <f t="shared" si="171"/>
        <v>Market PotentialID</v>
      </c>
    </row>
    <row r="1539" spans="1:12" x14ac:dyDescent="0.25">
      <c r="A1539" s="2" t="str">
        <f t="shared" ref="A1539:A1602" si="172">B1539&amp;C1539&amp;D1539&amp;E1539</f>
        <v>IDResidentialDLC Smart AppliancesDe-rate</v>
      </c>
      <c r="B1539" t="s">
        <v>152</v>
      </c>
      <c r="C1539" t="s">
        <v>13</v>
      </c>
      <c r="D1539" t="s">
        <v>16</v>
      </c>
      <c r="E1539" t="s">
        <v>31</v>
      </c>
      <c r="F1539" t="s">
        <v>32</v>
      </c>
      <c r="G1539" s="25">
        <f t="shared" ca="1" si="169"/>
        <v>1</v>
      </c>
      <c r="H1539" s="33">
        <f t="shared" ca="1" si="170"/>
        <v>0</v>
      </c>
      <c r="I1539" s="38"/>
      <c r="J1539" s="39"/>
      <c r="K1539" s="20" t="str">
        <f t="shared" si="168"/>
        <v>ResidentialDe-rate</v>
      </c>
      <c r="L1539" s="20" t="str">
        <f t="shared" si="171"/>
        <v>Market PotentialID</v>
      </c>
    </row>
    <row r="1540" spans="1:12" x14ac:dyDescent="0.25">
      <c r="A1540" s="2" t="str">
        <f t="shared" si="172"/>
        <v>IDResidentialDLC Smart AppliancesNet to Gross Ratio (free ridership)</v>
      </c>
      <c r="B1540" t="s">
        <v>152</v>
      </c>
      <c r="C1540" t="s">
        <v>13</v>
      </c>
      <c r="D1540" t="s">
        <v>16</v>
      </c>
      <c r="E1540" t="s">
        <v>33</v>
      </c>
      <c r="F1540" t="s">
        <v>34</v>
      </c>
      <c r="G1540" s="25">
        <f t="shared" ca="1" si="169"/>
        <v>1</v>
      </c>
      <c r="H1540" s="33">
        <f t="shared" ca="1" si="170"/>
        <v>0</v>
      </c>
      <c r="I1540" s="38"/>
      <c r="J1540" s="39"/>
      <c r="K1540" s="20" t="str">
        <f t="shared" si="168"/>
        <v>ResidentialNet to Gross Ratio (free ridership)</v>
      </c>
      <c r="L1540" s="20" t="str">
        <f t="shared" si="171"/>
        <v>Market PotentialID</v>
      </c>
    </row>
    <row r="1541" spans="1:12" x14ac:dyDescent="0.25">
      <c r="A1541" s="2" t="str">
        <f t="shared" si="172"/>
        <v>IDResidentialDLC Smart AppliancesPer Customer Annual Marketing/Recruitment Cost</v>
      </c>
      <c r="B1541" t="s">
        <v>152</v>
      </c>
      <c r="C1541" t="s">
        <v>13</v>
      </c>
      <c r="D1541" t="s">
        <v>16</v>
      </c>
      <c r="E1541" t="s">
        <v>35</v>
      </c>
      <c r="F1541" t="s">
        <v>36</v>
      </c>
      <c r="G1541" s="32">
        <f t="shared" ca="1" si="169"/>
        <v>50</v>
      </c>
      <c r="H1541" s="33">
        <f t="shared" ca="1" si="170"/>
        <v>0</v>
      </c>
      <c r="I1541" s="38"/>
      <c r="J1541" s="39"/>
      <c r="K1541" s="20" t="str">
        <f t="shared" si="168"/>
        <v>ResidentialPer Customer Annual Marketing/Recruitment Cost</v>
      </c>
      <c r="L1541" s="20" t="str">
        <f t="shared" si="171"/>
        <v>Market PotentialID</v>
      </c>
    </row>
    <row r="1542" spans="1:12" x14ac:dyDescent="0.25">
      <c r="A1542" s="2" t="str">
        <f t="shared" si="172"/>
        <v>IDResidentialDLC Smart AppliancesPer Participant Annual Incentive</v>
      </c>
      <c r="B1542" t="s">
        <v>152</v>
      </c>
      <c r="C1542" t="s">
        <v>13</v>
      </c>
      <c r="D1542" t="s">
        <v>16</v>
      </c>
      <c r="E1542" t="s">
        <v>39</v>
      </c>
      <c r="F1542" t="s">
        <v>5</v>
      </c>
      <c r="G1542" s="32">
        <f t="shared" ca="1" si="169"/>
        <v>0</v>
      </c>
      <c r="H1542" s="33">
        <f t="shared" ca="1" si="170"/>
        <v>0</v>
      </c>
      <c r="I1542" s="38"/>
      <c r="J1542" s="39"/>
      <c r="K1542" s="20" t="str">
        <f t="shared" si="168"/>
        <v>ResidentialPer Participant Annual Incentive</v>
      </c>
      <c r="L1542" s="20" t="str">
        <f t="shared" ref="L1542:L1584" si="173">$G$1&amp;B1542</f>
        <v>Market PotentialID</v>
      </c>
    </row>
    <row r="1543" spans="1:12" x14ac:dyDescent="0.25">
      <c r="A1543" s="2" t="str">
        <f t="shared" si="172"/>
        <v>IDResidentialDLC Smart AppliancesPer kW Annual Incentive</v>
      </c>
      <c r="B1543" t="s">
        <v>152</v>
      </c>
      <c r="C1543" t="s">
        <v>13</v>
      </c>
      <c r="D1543" t="s">
        <v>16</v>
      </c>
      <c r="E1543" t="s">
        <v>37</v>
      </c>
      <c r="F1543" t="s">
        <v>93</v>
      </c>
      <c r="G1543" s="32">
        <f t="shared" ca="1" si="169"/>
        <v>0</v>
      </c>
      <c r="H1543" s="33">
        <f t="shared" ca="1" si="170"/>
        <v>0</v>
      </c>
      <c r="I1543" s="38"/>
      <c r="J1543" s="39"/>
      <c r="K1543" s="20" t="str">
        <f t="shared" si="168"/>
        <v>ResidentialPer kW Annual Incentive</v>
      </c>
      <c r="L1543" s="20" t="str">
        <f t="shared" si="173"/>
        <v>Market PotentialID</v>
      </c>
    </row>
    <row r="1544" spans="1:12" x14ac:dyDescent="0.25">
      <c r="A1544" s="2" t="str">
        <f t="shared" si="172"/>
        <v>IDResidentialDLC Smart AppliancesProgram Development Cost</v>
      </c>
      <c r="B1544" t="s">
        <v>152</v>
      </c>
      <c r="C1544" t="s">
        <v>13</v>
      </c>
      <c r="D1544" t="s">
        <v>16</v>
      </c>
      <c r="E1544" t="s">
        <v>40</v>
      </c>
      <c r="F1544" t="s">
        <v>41</v>
      </c>
      <c r="G1544" s="32">
        <f t="shared" ca="1" si="169"/>
        <v>23754.268270772027</v>
      </c>
      <c r="H1544" s="33" t="str">
        <f t="shared" ca="1" si="170"/>
        <v>Share of Cost as noted in table at right</v>
      </c>
      <c r="I1544" s="38"/>
      <c r="J1544" s="39"/>
      <c r="K1544" s="20" t="str">
        <f t="shared" si="168"/>
        <v>ResidentialProgram Development Cost</v>
      </c>
      <c r="L1544" s="20" t="str">
        <f t="shared" si="173"/>
        <v>Market PotentialID</v>
      </c>
    </row>
    <row r="1545" spans="1:12" x14ac:dyDescent="0.25">
      <c r="A1545" s="2" t="str">
        <f t="shared" si="172"/>
        <v>IDResidentialDLC Smart AppliancesProgram Life</v>
      </c>
      <c r="B1545" t="s">
        <v>152</v>
      </c>
      <c r="C1545" t="s">
        <v>13</v>
      </c>
      <c r="D1545" t="s">
        <v>16</v>
      </c>
      <c r="E1545" t="s">
        <v>42</v>
      </c>
      <c r="F1545" t="s">
        <v>43</v>
      </c>
      <c r="G1545" s="397">
        <f t="shared" ca="1" si="169"/>
        <v>8</v>
      </c>
      <c r="H1545" s="33">
        <f t="shared" ca="1" si="170"/>
        <v>0</v>
      </c>
      <c r="I1545" s="38"/>
      <c r="J1545" s="39"/>
      <c r="K1545" s="20" t="str">
        <f t="shared" si="168"/>
        <v>ResidentialProgram Life</v>
      </c>
      <c r="L1545" s="20" t="str">
        <f t="shared" si="173"/>
        <v>Market PotentialID</v>
      </c>
    </row>
    <row r="1546" spans="1:12" x14ac:dyDescent="0.25">
      <c r="A1546" s="2" t="str">
        <f t="shared" si="172"/>
        <v>IDResidentialDLC Smart AppliancesProgram Start Year</v>
      </c>
      <c r="B1546" t="s">
        <v>152</v>
      </c>
      <c r="C1546" t="s">
        <v>13</v>
      </c>
      <c r="D1546" t="s">
        <v>16</v>
      </c>
      <c r="E1546" t="s">
        <v>44</v>
      </c>
      <c r="F1546" t="s">
        <v>45</v>
      </c>
      <c r="G1546" s="397">
        <f t="shared" ca="1" si="169"/>
        <v>2026</v>
      </c>
      <c r="H1546" s="33">
        <f t="shared" ca="1" si="170"/>
        <v>0</v>
      </c>
      <c r="I1546" s="38"/>
      <c r="J1546" s="39"/>
      <c r="K1546" s="20" t="str">
        <f t="shared" si="168"/>
        <v>ResidentialProgram Start Year</v>
      </c>
      <c r="L1546" s="20" t="str">
        <f t="shared" si="173"/>
        <v>Market PotentialID</v>
      </c>
    </row>
    <row r="1547" spans="1:12" x14ac:dyDescent="0.25">
      <c r="A1547" s="2" t="str">
        <f t="shared" si="172"/>
        <v>IDGeneral ServiceDLC Smart AppliancesSummer DR Event Hours</v>
      </c>
      <c r="B1547" t="s">
        <v>152</v>
      </c>
      <c r="C1547" t="s">
        <v>232</v>
      </c>
      <c r="D1547" t="s">
        <v>16</v>
      </c>
      <c r="E1547" t="s">
        <v>24</v>
      </c>
      <c r="F1547" t="s">
        <v>25</v>
      </c>
      <c r="G1547" s="397">
        <f t="shared" ca="1" si="169"/>
        <v>528</v>
      </c>
      <c r="H1547" s="33" t="str">
        <f t="shared" ca="1" si="170"/>
        <v>Pacificorp: Six hours on-peak period each summer weekday</v>
      </c>
      <c r="I1547" s="38"/>
      <c r="J1547" s="39"/>
      <c r="K1547" s="20" t="str">
        <f t="shared" si="168"/>
        <v>General ServiceSummer DR Event Hours</v>
      </c>
      <c r="L1547" s="20" t="str">
        <f t="shared" si="173"/>
        <v>Market PotentialID</v>
      </c>
    </row>
    <row r="1548" spans="1:12" x14ac:dyDescent="0.25">
      <c r="A1548" s="2" t="str">
        <f t="shared" si="172"/>
        <v>IDGeneral ServiceDLC Smart AppliancesWinter DR Event Hours</v>
      </c>
      <c r="B1548" t="s">
        <v>152</v>
      </c>
      <c r="C1548" t="s">
        <v>232</v>
      </c>
      <c r="D1548" t="s">
        <v>16</v>
      </c>
      <c r="E1548" t="s">
        <v>26</v>
      </c>
      <c r="F1548" t="s">
        <v>25</v>
      </c>
      <c r="G1548" s="397">
        <f t="shared" ca="1" si="169"/>
        <v>528</v>
      </c>
      <c r="H1548" s="33" t="str">
        <f t="shared" ca="1" si="170"/>
        <v>Pacificorp: Six hours on-peak period each winter weekday</v>
      </c>
      <c r="I1548" s="38"/>
      <c r="J1548" s="39"/>
      <c r="K1548" s="20" t="str">
        <f t="shared" si="168"/>
        <v>General ServiceWinter DR Event Hours</v>
      </c>
      <c r="L1548" s="20" t="str">
        <f t="shared" si="173"/>
        <v>Market PotentialID</v>
      </c>
    </row>
    <row r="1549" spans="1:12" x14ac:dyDescent="0.25">
      <c r="A1549" s="2" t="str">
        <f t="shared" si="172"/>
        <v>IDGeneral ServiceDLC Smart AppliancesAnnual O&amp;M Cost</v>
      </c>
      <c r="B1549" t="s">
        <v>152</v>
      </c>
      <c r="C1549" t="s">
        <v>232</v>
      </c>
      <c r="D1549" t="s">
        <v>16</v>
      </c>
      <c r="E1549" t="s">
        <v>27</v>
      </c>
      <c r="F1549" t="s">
        <v>5</v>
      </c>
      <c r="G1549" s="32">
        <f t="shared" ca="1" si="169"/>
        <v>0</v>
      </c>
      <c r="H1549" s="33">
        <f t="shared" ca="1" si="170"/>
        <v>0</v>
      </c>
      <c r="I1549" s="38"/>
      <c r="J1549" s="39"/>
      <c r="K1549" s="20" t="str">
        <f t="shared" si="168"/>
        <v>General ServiceAnnual O&amp;M Cost</v>
      </c>
      <c r="L1549" s="20" t="str">
        <f t="shared" si="173"/>
        <v>Market PotentialID</v>
      </c>
    </row>
    <row r="1550" spans="1:12" x14ac:dyDescent="0.25">
      <c r="A1550" s="2" t="str">
        <f t="shared" si="172"/>
        <v>IDGeneral ServiceDLC Smart AppliancesAnnual O&amp;M Cost per MW</v>
      </c>
      <c r="B1550" t="s">
        <v>152</v>
      </c>
      <c r="C1550" t="s">
        <v>232</v>
      </c>
      <c r="D1550" t="s">
        <v>16</v>
      </c>
      <c r="E1550" t="s">
        <v>88</v>
      </c>
      <c r="F1550" t="s">
        <v>94</v>
      </c>
      <c r="G1550" s="32">
        <f t="shared" ca="1" si="169"/>
        <v>0</v>
      </c>
      <c r="H1550" s="33">
        <f t="shared" ca="1" si="170"/>
        <v>0</v>
      </c>
      <c r="I1550" s="38"/>
      <c r="J1550" s="39"/>
      <c r="K1550" s="20" t="str">
        <f t="shared" si="168"/>
        <v>General ServiceAnnual O&amp;M Cost per MW</v>
      </c>
      <c r="L1550" s="20" t="str">
        <f t="shared" si="173"/>
        <v>Market PotentialID</v>
      </c>
    </row>
    <row r="1551" spans="1:12" x14ac:dyDescent="0.25">
      <c r="A1551" s="2" t="str">
        <f t="shared" si="172"/>
        <v>IDGeneral ServiceDLC Smart AppliancesAnnual Program Administration Cost</v>
      </c>
      <c r="B1551" t="s">
        <v>152</v>
      </c>
      <c r="C1551" t="s">
        <v>232</v>
      </c>
      <c r="D1551" t="s">
        <v>16</v>
      </c>
      <c r="E1551" t="s">
        <v>4</v>
      </c>
      <c r="F1551" t="s">
        <v>28</v>
      </c>
      <c r="G1551" s="32">
        <f t="shared" ca="1" si="169"/>
        <v>3938.9154699555588</v>
      </c>
      <c r="H1551" s="33" t="str">
        <f t="shared" ca="1" si="170"/>
        <v>Share of Cost as noted in table at right</v>
      </c>
      <c r="I1551" s="38"/>
      <c r="J1551" s="39"/>
      <c r="K1551" s="20" t="str">
        <f t="shared" si="168"/>
        <v>General ServiceAnnual Program Administration Cost</v>
      </c>
      <c r="L1551" s="20" t="str">
        <f t="shared" si="173"/>
        <v>Market PotentialID</v>
      </c>
    </row>
    <row r="1552" spans="1:12" x14ac:dyDescent="0.25">
      <c r="A1552" s="2" t="str">
        <f t="shared" si="172"/>
        <v>IDGeneral ServiceDLC Smart AppliancesCost of Equip + Install</v>
      </c>
      <c r="B1552" t="s">
        <v>152</v>
      </c>
      <c r="C1552" t="s">
        <v>232</v>
      </c>
      <c r="D1552" t="s">
        <v>16</v>
      </c>
      <c r="E1552" t="s">
        <v>29</v>
      </c>
      <c r="F1552" t="s">
        <v>30</v>
      </c>
      <c r="G1552" s="32">
        <f t="shared" ca="1" si="169"/>
        <v>300</v>
      </c>
      <c r="H1552" s="33" t="str">
        <f t="shared" ca="1" si="170"/>
        <v>Google research revealed devices range anywhere between $150 -400. Need wifi hub or some sort to connect devices. See email between Dave &amp; Victoria 5-9-16</v>
      </c>
      <c r="I1552" s="38"/>
      <c r="J1552" s="39"/>
      <c r="K1552" s="20" t="str">
        <f t="shared" si="168"/>
        <v>General ServiceCost of Equip + Install</v>
      </c>
      <c r="L1552" s="20" t="str">
        <f t="shared" si="173"/>
        <v>Market PotentialID</v>
      </c>
    </row>
    <row r="1553" spans="1:12" x14ac:dyDescent="0.25">
      <c r="A1553" s="2" t="str">
        <f t="shared" si="172"/>
        <v>IDGeneral ServiceDLC Smart AppliancesCost of Equip + Install (per kW basis)</v>
      </c>
      <c r="B1553" t="s">
        <v>152</v>
      </c>
      <c r="C1553" t="s">
        <v>232</v>
      </c>
      <c r="D1553" t="s">
        <v>16</v>
      </c>
      <c r="E1553" t="s">
        <v>90</v>
      </c>
      <c r="F1553" t="s">
        <v>92</v>
      </c>
      <c r="G1553" s="32">
        <f t="shared" ca="1" si="169"/>
        <v>0</v>
      </c>
      <c r="H1553" s="33">
        <f t="shared" ca="1" si="170"/>
        <v>0</v>
      </c>
      <c r="I1553" s="38"/>
      <c r="J1553" s="39"/>
      <c r="K1553" s="20" t="str">
        <f t="shared" si="168"/>
        <v>General ServiceCost of Equip + Install (per kW basis)</v>
      </c>
      <c r="L1553" s="20" t="str">
        <f t="shared" si="173"/>
        <v>Market PotentialID</v>
      </c>
    </row>
    <row r="1554" spans="1:12" x14ac:dyDescent="0.25">
      <c r="A1554" s="2" t="str">
        <f t="shared" si="172"/>
        <v>IDGeneral ServiceDLC Smart AppliancesDe-rate</v>
      </c>
      <c r="B1554" t="s">
        <v>152</v>
      </c>
      <c r="C1554" t="s">
        <v>232</v>
      </c>
      <c r="D1554" t="s">
        <v>16</v>
      </c>
      <c r="E1554" t="s">
        <v>31</v>
      </c>
      <c r="F1554" t="s">
        <v>32</v>
      </c>
      <c r="G1554" s="25">
        <f t="shared" ca="1" si="169"/>
        <v>1</v>
      </c>
      <c r="H1554" s="33">
        <f t="shared" ca="1" si="170"/>
        <v>0</v>
      </c>
      <c r="I1554" s="38"/>
      <c r="J1554" s="39"/>
      <c r="K1554" s="20" t="str">
        <f t="shared" si="168"/>
        <v>General ServiceDe-rate</v>
      </c>
      <c r="L1554" s="20" t="str">
        <f t="shared" si="173"/>
        <v>Market PotentialID</v>
      </c>
    </row>
    <row r="1555" spans="1:12" x14ac:dyDescent="0.25">
      <c r="A1555" s="2" t="str">
        <f t="shared" si="172"/>
        <v>IDGeneral ServiceDLC Smart AppliancesNet to Gross Ratio (free ridership)</v>
      </c>
      <c r="B1555" t="s">
        <v>152</v>
      </c>
      <c r="C1555" t="s">
        <v>232</v>
      </c>
      <c r="D1555" t="s">
        <v>16</v>
      </c>
      <c r="E1555" t="s">
        <v>33</v>
      </c>
      <c r="F1555" t="s">
        <v>34</v>
      </c>
      <c r="G1555" s="25">
        <f t="shared" ca="1" si="169"/>
        <v>1</v>
      </c>
      <c r="H1555" s="33">
        <f t="shared" ca="1" si="170"/>
        <v>0</v>
      </c>
      <c r="I1555" s="38"/>
      <c r="J1555" s="39"/>
      <c r="K1555" s="20" t="str">
        <f t="shared" si="168"/>
        <v>General ServiceNet to Gross Ratio (free ridership)</v>
      </c>
      <c r="L1555" s="20" t="str">
        <f t="shared" si="173"/>
        <v>Market PotentialID</v>
      </c>
    </row>
    <row r="1556" spans="1:12" x14ac:dyDescent="0.25">
      <c r="A1556" s="2" t="str">
        <f t="shared" si="172"/>
        <v>IDGeneral ServiceDLC Smart AppliancesPer Customer Annual Marketing/Recruitment Cost</v>
      </c>
      <c r="B1556" t="s">
        <v>152</v>
      </c>
      <c r="C1556" t="s">
        <v>232</v>
      </c>
      <c r="D1556" t="s">
        <v>16</v>
      </c>
      <c r="E1556" t="s">
        <v>35</v>
      </c>
      <c r="F1556" t="s">
        <v>36</v>
      </c>
      <c r="G1556" s="32">
        <f t="shared" ca="1" si="169"/>
        <v>50</v>
      </c>
      <c r="H1556" s="33">
        <f t="shared" ca="1" si="170"/>
        <v>0</v>
      </c>
      <c r="I1556" s="38"/>
      <c r="J1556" s="39"/>
      <c r="K1556" s="20" t="str">
        <f t="shared" si="168"/>
        <v>General ServicePer Customer Annual Marketing/Recruitment Cost</v>
      </c>
      <c r="L1556" s="20" t="str">
        <f t="shared" si="173"/>
        <v>Market PotentialID</v>
      </c>
    </row>
    <row r="1557" spans="1:12" x14ac:dyDescent="0.25">
      <c r="A1557" s="2" t="str">
        <f t="shared" si="172"/>
        <v>IDGeneral ServiceDLC Smart AppliancesPer Participant Annual Incentive</v>
      </c>
      <c r="B1557" t="s">
        <v>152</v>
      </c>
      <c r="C1557" t="s">
        <v>232</v>
      </c>
      <c r="D1557" t="s">
        <v>16</v>
      </c>
      <c r="E1557" t="s">
        <v>39</v>
      </c>
      <c r="F1557" t="s">
        <v>5</v>
      </c>
      <c r="G1557" s="32">
        <f t="shared" ca="1" si="169"/>
        <v>0</v>
      </c>
      <c r="H1557" s="33">
        <f t="shared" ca="1" si="170"/>
        <v>0</v>
      </c>
      <c r="I1557" s="38"/>
      <c r="J1557" s="39"/>
      <c r="K1557" s="20" t="str">
        <f t="shared" si="168"/>
        <v>General ServicePer Participant Annual Incentive</v>
      </c>
      <c r="L1557" s="20" t="str">
        <f t="shared" si="173"/>
        <v>Market PotentialID</v>
      </c>
    </row>
    <row r="1558" spans="1:12" x14ac:dyDescent="0.25">
      <c r="A1558" s="2" t="str">
        <f t="shared" si="172"/>
        <v>IDGeneral ServiceDLC Smart AppliancesPer kW Annual Incentive</v>
      </c>
      <c r="B1558" t="s">
        <v>152</v>
      </c>
      <c r="C1558" t="s">
        <v>232</v>
      </c>
      <c r="D1558" t="s">
        <v>16</v>
      </c>
      <c r="E1558" t="s">
        <v>37</v>
      </c>
      <c r="F1558" t="s">
        <v>93</v>
      </c>
      <c r="G1558" s="32">
        <f t="shared" ca="1" si="169"/>
        <v>0</v>
      </c>
      <c r="H1558" s="33">
        <f t="shared" ca="1" si="170"/>
        <v>0</v>
      </c>
      <c r="I1558" s="38"/>
      <c r="J1558" s="39"/>
      <c r="K1558" s="20" t="str">
        <f t="shared" si="168"/>
        <v>General ServicePer kW Annual Incentive</v>
      </c>
      <c r="L1558" s="20" t="str">
        <f t="shared" si="173"/>
        <v>Market PotentialID</v>
      </c>
    </row>
    <row r="1559" spans="1:12" x14ac:dyDescent="0.25">
      <c r="A1559" s="2" t="str">
        <f t="shared" si="172"/>
        <v>IDGeneral ServiceDLC Smart AppliancesProgram Development Cost</v>
      </c>
      <c r="B1559" t="s">
        <v>152</v>
      </c>
      <c r="C1559" t="s">
        <v>232</v>
      </c>
      <c r="D1559" t="s">
        <v>16</v>
      </c>
      <c r="E1559" t="s">
        <v>40</v>
      </c>
      <c r="F1559" t="s">
        <v>41</v>
      </c>
      <c r="G1559" s="32">
        <f t="shared" ca="1" si="169"/>
        <v>3282.4295582962986</v>
      </c>
      <c r="H1559" s="33" t="str">
        <f t="shared" ca="1" si="170"/>
        <v>Share of Cost as noted in table at right</v>
      </c>
      <c r="I1559" s="38"/>
      <c r="J1559" s="39"/>
      <c r="K1559" s="20" t="str">
        <f t="shared" si="168"/>
        <v>General ServiceProgram Development Cost</v>
      </c>
      <c r="L1559" s="20" t="str">
        <f t="shared" si="173"/>
        <v>Market PotentialID</v>
      </c>
    </row>
    <row r="1560" spans="1:12" x14ac:dyDescent="0.25">
      <c r="A1560" s="2" t="str">
        <f t="shared" si="172"/>
        <v>IDGeneral ServiceDLC Smart AppliancesProgram Life</v>
      </c>
      <c r="B1560" t="s">
        <v>152</v>
      </c>
      <c r="C1560" t="s">
        <v>232</v>
      </c>
      <c r="D1560" t="s">
        <v>16</v>
      </c>
      <c r="E1560" t="s">
        <v>42</v>
      </c>
      <c r="F1560" t="s">
        <v>43</v>
      </c>
      <c r="G1560" s="397">
        <f t="shared" ca="1" si="169"/>
        <v>8</v>
      </c>
      <c r="H1560" s="33">
        <f t="shared" ca="1" si="170"/>
        <v>0</v>
      </c>
      <c r="I1560" s="38"/>
      <c r="J1560" s="39"/>
      <c r="K1560" s="20" t="str">
        <f t="shared" si="168"/>
        <v>General ServiceProgram Life</v>
      </c>
      <c r="L1560" s="20" t="str">
        <f t="shared" si="173"/>
        <v>Market PotentialID</v>
      </c>
    </row>
    <row r="1561" spans="1:12" x14ac:dyDescent="0.25">
      <c r="A1561" s="2" t="str">
        <f t="shared" si="172"/>
        <v>IDGeneral ServiceDLC Smart AppliancesProgram Start Year</v>
      </c>
      <c r="B1561" t="s">
        <v>152</v>
      </c>
      <c r="C1561" t="s">
        <v>232</v>
      </c>
      <c r="D1561" t="s">
        <v>16</v>
      </c>
      <c r="E1561" t="s">
        <v>44</v>
      </c>
      <c r="F1561" t="s">
        <v>45</v>
      </c>
      <c r="G1561" s="397">
        <f t="shared" ca="1" si="169"/>
        <v>2026</v>
      </c>
      <c r="H1561" s="33">
        <f t="shared" ca="1" si="170"/>
        <v>0</v>
      </c>
      <c r="I1561" s="38"/>
      <c r="J1561" s="39"/>
      <c r="K1561" s="20" t="str">
        <f t="shared" si="168"/>
        <v>General ServiceProgram Start Year</v>
      </c>
      <c r="L1561" s="20" t="str">
        <f t="shared" si="173"/>
        <v>Market PotentialID</v>
      </c>
    </row>
    <row r="1562" spans="1:12" x14ac:dyDescent="0.25">
      <c r="A1562" s="2" t="str">
        <f t="shared" si="172"/>
        <v>IDRes-EVDLC Electric Vehicle ChargingSummer DR Event Hours</v>
      </c>
      <c r="B1562" t="s">
        <v>152</v>
      </c>
      <c r="C1562" t="s">
        <v>601</v>
      </c>
      <c r="D1562" t="s">
        <v>149</v>
      </c>
      <c r="E1562" t="s">
        <v>24</v>
      </c>
      <c r="F1562" t="s">
        <v>25</v>
      </c>
      <c r="G1562" s="397">
        <f t="shared" ref="G1562:G1576" ca="1" si="174">IFERROR(INDEX(INDIRECT("'"&amp;D1562&amp;"'!A1:T300"),MATCH(K1562,INDIRECT("'"&amp;D1562&amp;"'!A1:A300"),0),MATCH(L1562,INDIRECT("'"&amp;D1562&amp;"'!A1:T1"),0)),"")</f>
        <v>0</v>
      </c>
      <c r="H1562" s="33" t="str">
        <f t="shared" ref="H1562:H1576" ca="1" si="175">IFERROR(INDEX(INDIRECT("'"&amp;D1562&amp;"'!A1:T300"),MATCH(K1562,INDIRECT("'"&amp;D1562&amp;"'!A1:A300"),0),10),"")</f>
        <v>Pacificorp: Six hours on-peak period each summer weekday</v>
      </c>
      <c r="I1562" s="38"/>
      <c r="J1562" s="39"/>
      <c r="K1562" s="20" t="str">
        <f t="shared" ref="K1562:K1576" si="176">C1562&amp;E1562</f>
        <v>Res-EVSummer DR Event Hours</v>
      </c>
      <c r="L1562" s="20" t="str">
        <f t="shared" ref="L1562:L1576" si="177">$G$1&amp;B1562</f>
        <v>Market PotentialID</v>
      </c>
    </row>
    <row r="1563" spans="1:12" x14ac:dyDescent="0.25">
      <c r="A1563" s="2" t="str">
        <f t="shared" si="172"/>
        <v>IDRes-EVDLC Electric Vehicle ChargingWinter DR Event Hours</v>
      </c>
      <c r="B1563" t="s">
        <v>152</v>
      </c>
      <c r="C1563" t="s">
        <v>601</v>
      </c>
      <c r="D1563" t="s">
        <v>149</v>
      </c>
      <c r="E1563" t="s">
        <v>26</v>
      </c>
      <c r="F1563" t="s">
        <v>25</v>
      </c>
      <c r="G1563" s="397">
        <f t="shared" ca="1" si="174"/>
        <v>0</v>
      </c>
      <c r="H1563" s="33" t="str">
        <f t="shared" ca="1" si="175"/>
        <v>Pacificorp: Six hours on-peak period each winter weekday</v>
      </c>
      <c r="I1563" s="38"/>
      <c r="J1563" s="39"/>
      <c r="K1563" s="20" t="str">
        <f t="shared" si="176"/>
        <v>Res-EVWinter DR Event Hours</v>
      </c>
      <c r="L1563" s="20" t="str">
        <f t="shared" si="177"/>
        <v>Market PotentialID</v>
      </c>
    </row>
    <row r="1564" spans="1:12" x14ac:dyDescent="0.25">
      <c r="A1564" s="2" t="str">
        <f t="shared" si="172"/>
        <v>IDRes-EVDLC Electric Vehicle ChargingAnnual O&amp;M Cost</v>
      </c>
      <c r="B1564" t="s">
        <v>152</v>
      </c>
      <c r="C1564" t="s">
        <v>601</v>
      </c>
      <c r="D1564" t="s">
        <v>149</v>
      </c>
      <c r="E1564" t="s">
        <v>27</v>
      </c>
      <c r="F1564" t="s">
        <v>5</v>
      </c>
      <c r="G1564" s="32">
        <f t="shared" ca="1" si="174"/>
        <v>0</v>
      </c>
      <c r="H1564" s="33" t="str">
        <f t="shared" ca="1" si="175"/>
        <v>2024 Avista Update: $45 per car (300 cars minimum)</v>
      </c>
      <c r="I1564" s="38"/>
      <c r="J1564" s="39"/>
      <c r="K1564" s="20" t="str">
        <f t="shared" si="176"/>
        <v>Res-EVAnnual O&amp;M Cost</v>
      </c>
      <c r="L1564" s="20" t="str">
        <f t="shared" si="177"/>
        <v>Market PotentialID</v>
      </c>
    </row>
    <row r="1565" spans="1:12" x14ac:dyDescent="0.25">
      <c r="A1565" s="2" t="str">
        <f t="shared" si="172"/>
        <v>IDRes-EVDLC Electric Vehicle ChargingAnnual O&amp;M Cost per MW</v>
      </c>
      <c r="B1565" t="s">
        <v>152</v>
      </c>
      <c r="C1565" t="s">
        <v>601</v>
      </c>
      <c r="D1565" t="s">
        <v>149</v>
      </c>
      <c r="E1565" t="s">
        <v>88</v>
      </c>
      <c r="F1565" t="s">
        <v>94</v>
      </c>
      <c r="G1565" s="32">
        <f t="shared" ca="1" si="174"/>
        <v>0</v>
      </c>
      <c r="H1565" s="33">
        <f t="shared" ca="1" si="175"/>
        <v>0</v>
      </c>
      <c r="I1565" s="38"/>
      <c r="J1565" s="39"/>
      <c r="K1565" s="20" t="str">
        <f t="shared" si="176"/>
        <v>Res-EVAnnual O&amp;M Cost per MW</v>
      </c>
      <c r="L1565" s="20" t="str">
        <f t="shared" si="177"/>
        <v>Market PotentialID</v>
      </c>
    </row>
    <row r="1566" spans="1:12" x14ac:dyDescent="0.25">
      <c r="A1566" s="2" t="str">
        <f t="shared" si="172"/>
        <v>IDRes-EVDLC Electric Vehicle ChargingAnnual Program Administration Cost</v>
      </c>
      <c r="B1566" t="s">
        <v>152</v>
      </c>
      <c r="C1566" t="s">
        <v>601</v>
      </c>
      <c r="D1566" t="s">
        <v>149</v>
      </c>
      <c r="E1566" t="s">
        <v>4</v>
      </c>
      <c r="F1566" t="s">
        <v>28</v>
      </c>
      <c r="G1566" s="32">
        <f t="shared" ca="1" si="174"/>
        <v>0</v>
      </c>
      <c r="H1566" s="33" t="str">
        <f t="shared" ca="1" si="175"/>
        <v>2024 Avista Update: Share of Cost as noted in table at right</v>
      </c>
      <c r="I1566" s="38"/>
      <c r="J1566" s="39"/>
      <c r="K1566" s="20" t="str">
        <f t="shared" si="176"/>
        <v>Res-EVAnnual Program Administration Cost</v>
      </c>
      <c r="L1566" s="20" t="str">
        <f t="shared" si="177"/>
        <v>Market PotentialID</v>
      </c>
    </row>
    <row r="1567" spans="1:12" x14ac:dyDescent="0.25">
      <c r="A1567" s="2" t="str">
        <f t="shared" si="172"/>
        <v>IDRes-EVDLC Electric Vehicle ChargingCost of Equip + Install</v>
      </c>
      <c r="B1567" t="s">
        <v>152</v>
      </c>
      <c r="C1567" t="s">
        <v>601</v>
      </c>
      <c r="D1567" t="s">
        <v>149</v>
      </c>
      <c r="E1567" t="s">
        <v>29</v>
      </c>
      <c r="F1567" t="s">
        <v>30</v>
      </c>
      <c r="G1567" s="32">
        <f t="shared" ca="1" si="174"/>
        <v>0</v>
      </c>
      <c r="H1567" s="33" t="str">
        <f t="shared" ca="1" si="175"/>
        <v>10/26: $1766 from Avista 2019 EVSE report. Instead of covering cost fo equipment, Avista wants to model offering a partial incentive. Benchmarked $500 based on WA rebates. OLD: Updated cost of equipment and install to $700 per Avista email on 8/25/2020</v>
      </c>
      <c r="I1567" s="38"/>
      <c r="J1567" s="39"/>
      <c r="K1567" s="20" t="str">
        <f t="shared" si="176"/>
        <v>Res-EVCost of Equip + Install</v>
      </c>
      <c r="L1567" s="20" t="str">
        <f t="shared" si="177"/>
        <v>Market PotentialID</v>
      </c>
    </row>
    <row r="1568" spans="1:12" x14ac:dyDescent="0.25">
      <c r="A1568" s="2" t="str">
        <f t="shared" si="172"/>
        <v>IDRes-EVDLC Electric Vehicle ChargingCost of Equip + Install (per kW basis)</v>
      </c>
      <c r="B1568" t="s">
        <v>152</v>
      </c>
      <c r="C1568" t="s">
        <v>601</v>
      </c>
      <c r="D1568" t="s">
        <v>149</v>
      </c>
      <c r="E1568" t="s">
        <v>90</v>
      </c>
      <c r="F1568" t="s">
        <v>92</v>
      </c>
      <c r="G1568" s="32">
        <f t="shared" ca="1" si="174"/>
        <v>0</v>
      </c>
      <c r="H1568" s="33">
        <f t="shared" ca="1" si="175"/>
        <v>0</v>
      </c>
      <c r="I1568" s="38"/>
      <c r="J1568" s="39"/>
      <c r="K1568" s="20" t="str">
        <f t="shared" si="176"/>
        <v>Res-EVCost of Equip + Install (per kW basis)</v>
      </c>
      <c r="L1568" s="20" t="str">
        <f t="shared" si="177"/>
        <v>Market PotentialID</v>
      </c>
    </row>
    <row r="1569" spans="1:12" x14ac:dyDescent="0.25">
      <c r="A1569" s="2" t="str">
        <f t="shared" si="172"/>
        <v>IDRes-EVDLC Electric Vehicle ChargingDe-rate</v>
      </c>
      <c r="B1569" t="s">
        <v>152</v>
      </c>
      <c r="C1569" t="s">
        <v>601</v>
      </c>
      <c r="D1569" t="s">
        <v>149</v>
      </c>
      <c r="E1569" t="s">
        <v>31</v>
      </c>
      <c r="F1569" t="s">
        <v>32</v>
      </c>
      <c r="G1569" s="25">
        <f t="shared" ca="1" si="174"/>
        <v>0</v>
      </c>
      <c r="H1569" s="33">
        <f t="shared" ca="1" si="175"/>
        <v>0</v>
      </c>
      <c r="I1569" s="38"/>
      <c r="J1569" s="39"/>
      <c r="K1569" s="20" t="str">
        <f t="shared" si="176"/>
        <v>Res-EVDe-rate</v>
      </c>
      <c r="L1569" s="20" t="str">
        <f t="shared" si="177"/>
        <v>Market PotentialID</v>
      </c>
    </row>
    <row r="1570" spans="1:12" x14ac:dyDescent="0.25">
      <c r="A1570" s="2" t="str">
        <f t="shared" si="172"/>
        <v>IDRes-EVDLC Electric Vehicle ChargingNet to Gross Ratio (free ridership)</v>
      </c>
      <c r="B1570" t="s">
        <v>152</v>
      </c>
      <c r="C1570" t="s">
        <v>601</v>
      </c>
      <c r="D1570" t="s">
        <v>149</v>
      </c>
      <c r="E1570" t="s">
        <v>33</v>
      </c>
      <c r="F1570" t="s">
        <v>34</v>
      </c>
      <c r="G1570" s="25">
        <f t="shared" ca="1" si="174"/>
        <v>0</v>
      </c>
      <c r="H1570" s="33">
        <f t="shared" ca="1" si="175"/>
        <v>0</v>
      </c>
      <c r="I1570" s="38"/>
      <c r="J1570" s="39"/>
      <c r="K1570" s="20" t="str">
        <f t="shared" si="176"/>
        <v>Res-EVNet to Gross Ratio (free ridership)</v>
      </c>
      <c r="L1570" s="20" t="str">
        <f t="shared" si="177"/>
        <v>Market PotentialID</v>
      </c>
    </row>
    <row r="1571" spans="1:12" x14ac:dyDescent="0.25">
      <c r="A1571" s="2" t="str">
        <f t="shared" si="172"/>
        <v>IDRes-EVDLC Electric Vehicle ChargingPer Customer Annual Marketing/Recruitment Cost</v>
      </c>
      <c r="B1571" t="s">
        <v>152</v>
      </c>
      <c r="C1571" t="s">
        <v>601</v>
      </c>
      <c r="D1571" t="s">
        <v>149</v>
      </c>
      <c r="E1571" t="s">
        <v>35</v>
      </c>
      <c r="F1571" t="s">
        <v>36</v>
      </c>
      <c r="G1571" s="32">
        <f t="shared" ca="1" si="174"/>
        <v>0</v>
      </c>
      <c r="H1571" s="33" t="str">
        <f t="shared" ca="1" si="175"/>
        <v>2024 Avista Update</v>
      </c>
      <c r="I1571" s="38"/>
      <c r="J1571" s="39"/>
      <c r="K1571" s="20" t="str">
        <f t="shared" si="176"/>
        <v>Res-EVPer Customer Annual Marketing/Recruitment Cost</v>
      </c>
      <c r="L1571" s="20" t="str">
        <f t="shared" si="177"/>
        <v>Market PotentialID</v>
      </c>
    </row>
    <row r="1572" spans="1:12" x14ac:dyDescent="0.25">
      <c r="A1572" s="2" t="str">
        <f t="shared" si="172"/>
        <v>IDRes-EVDLC Electric Vehicle ChargingPer Participant Annual Incentive</v>
      </c>
      <c r="B1572" t="s">
        <v>152</v>
      </c>
      <c r="C1572" t="s">
        <v>601</v>
      </c>
      <c r="D1572" t="s">
        <v>149</v>
      </c>
      <c r="E1572" t="s">
        <v>39</v>
      </c>
      <c r="F1572" t="s">
        <v>5</v>
      </c>
      <c r="G1572" s="32">
        <f t="shared" ca="1" si="174"/>
        <v>0</v>
      </c>
      <c r="H1572" s="33" t="str">
        <f t="shared" ca="1" si="175"/>
        <v>2024 Avista Update: $5/month for 1st year; $0 if cust charges 3+ times on peak</v>
      </c>
      <c r="I1572" s="38"/>
      <c r="J1572" s="39"/>
      <c r="K1572" s="20" t="str">
        <f t="shared" si="176"/>
        <v>Res-EVPer Participant Annual Incentive</v>
      </c>
      <c r="L1572" s="20" t="str">
        <f t="shared" si="177"/>
        <v>Market PotentialID</v>
      </c>
    </row>
    <row r="1573" spans="1:12" x14ac:dyDescent="0.25">
      <c r="A1573" s="2" t="str">
        <f t="shared" si="172"/>
        <v>IDRes-EVDLC Electric Vehicle ChargingPer kW Annual Incentive</v>
      </c>
      <c r="B1573" t="s">
        <v>152</v>
      </c>
      <c r="C1573" t="s">
        <v>601</v>
      </c>
      <c r="D1573" t="s">
        <v>149</v>
      </c>
      <c r="E1573" t="s">
        <v>37</v>
      </c>
      <c r="F1573" t="s">
        <v>93</v>
      </c>
      <c r="G1573" s="32">
        <f t="shared" ca="1" si="174"/>
        <v>0</v>
      </c>
      <c r="H1573" s="33">
        <f t="shared" ca="1" si="175"/>
        <v>0</v>
      </c>
      <c r="I1573" s="38"/>
      <c r="J1573" s="39"/>
      <c r="K1573" s="20" t="str">
        <f t="shared" si="176"/>
        <v>Res-EVPer kW Annual Incentive</v>
      </c>
      <c r="L1573" s="20" t="str">
        <f t="shared" si="177"/>
        <v>Market PotentialID</v>
      </c>
    </row>
    <row r="1574" spans="1:12" x14ac:dyDescent="0.25">
      <c r="A1574" s="2" t="str">
        <f t="shared" si="172"/>
        <v>IDRes-EVDLC Electric Vehicle ChargingProgram Development Cost</v>
      </c>
      <c r="B1574" t="s">
        <v>152</v>
      </c>
      <c r="C1574" t="s">
        <v>601</v>
      </c>
      <c r="D1574" t="s">
        <v>149</v>
      </c>
      <c r="E1574" t="s">
        <v>40</v>
      </c>
      <c r="F1574" t="s">
        <v>41</v>
      </c>
      <c r="G1574" s="32">
        <f t="shared" ca="1" si="174"/>
        <v>0</v>
      </c>
      <c r="H1574" s="33" t="str">
        <f t="shared" ca="1" si="175"/>
        <v>Share of Cost as noted in table at right</v>
      </c>
      <c r="I1574" s="38"/>
      <c r="J1574" s="39"/>
      <c r="K1574" s="20" t="str">
        <f t="shared" si="176"/>
        <v>Res-EVProgram Development Cost</v>
      </c>
      <c r="L1574" s="20" t="str">
        <f t="shared" si="177"/>
        <v>Market PotentialID</v>
      </c>
    </row>
    <row r="1575" spans="1:12" x14ac:dyDescent="0.25">
      <c r="A1575" s="2" t="str">
        <f t="shared" si="172"/>
        <v>IDRes-EVDLC Electric Vehicle ChargingProgram Life</v>
      </c>
      <c r="B1575" t="s">
        <v>152</v>
      </c>
      <c r="C1575" t="s">
        <v>601</v>
      </c>
      <c r="D1575" t="s">
        <v>149</v>
      </c>
      <c r="E1575" t="s">
        <v>42</v>
      </c>
      <c r="F1575" t="s">
        <v>43</v>
      </c>
      <c r="G1575" s="397">
        <f t="shared" ca="1" si="174"/>
        <v>0</v>
      </c>
      <c r="H1575" s="33">
        <f t="shared" ca="1" si="175"/>
        <v>0</v>
      </c>
      <c r="I1575" s="38"/>
      <c r="J1575" s="39"/>
      <c r="K1575" s="20" t="str">
        <f t="shared" si="176"/>
        <v>Res-EVProgram Life</v>
      </c>
      <c r="L1575" s="20" t="str">
        <f t="shared" si="177"/>
        <v>Market PotentialID</v>
      </c>
    </row>
    <row r="1576" spans="1:12" x14ac:dyDescent="0.25">
      <c r="A1576" s="2" t="str">
        <f t="shared" si="172"/>
        <v>IDRes-EVDLC Electric Vehicle ChargingProgram Start Year</v>
      </c>
      <c r="B1576" t="s">
        <v>152</v>
      </c>
      <c r="C1576" t="s">
        <v>601</v>
      </c>
      <c r="D1576" t="s">
        <v>149</v>
      </c>
      <c r="E1576" t="s">
        <v>44</v>
      </c>
      <c r="F1576" t="s">
        <v>45</v>
      </c>
      <c r="G1576" s="397">
        <f t="shared" ca="1" si="174"/>
        <v>0</v>
      </c>
      <c r="H1576" s="33" t="str">
        <f t="shared" ca="1" si="175"/>
        <v>2024 Avista Update</v>
      </c>
      <c r="I1576" s="38"/>
      <c r="J1576" s="39"/>
      <c r="K1576" s="20" t="str">
        <f t="shared" si="176"/>
        <v>Res-EVProgram Start Year</v>
      </c>
      <c r="L1576" s="20" t="str">
        <f t="shared" si="177"/>
        <v>Market PotentialID</v>
      </c>
    </row>
    <row r="1577" spans="1:12" x14ac:dyDescent="0.25">
      <c r="A1577" s="2" t="str">
        <f t="shared" si="172"/>
        <v>IDGS-EVDLC Electric Vehicle ChargingSummer DR Event Hours</v>
      </c>
      <c r="B1577" t="s">
        <v>152</v>
      </c>
      <c r="C1577" t="s">
        <v>602</v>
      </c>
      <c r="D1577" t="s">
        <v>149</v>
      </c>
      <c r="E1577" t="s">
        <v>24</v>
      </c>
      <c r="F1577" t="s">
        <v>25</v>
      </c>
      <c r="G1577" s="397" t="str">
        <f t="shared" ca="1" si="169"/>
        <v/>
      </c>
      <c r="H1577" s="33" t="str">
        <f t="shared" ca="1" si="170"/>
        <v/>
      </c>
      <c r="I1577" s="38"/>
      <c r="J1577" s="39"/>
      <c r="K1577" s="20" t="str">
        <f t="shared" si="168"/>
        <v>GS-EVSummer DR Event Hours</v>
      </c>
      <c r="L1577" s="20" t="str">
        <f t="shared" si="173"/>
        <v>Market PotentialID</v>
      </c>
    </row>
    <row r="1578" spans="1:12" x14ac:dyDescent="0.25">
      <c r="A1578" s="2" t="str">
        <f t="shared" si="172"/>
        <v>IDGS-EVDLC Electric Vehicle ChargingWinter DR Event Hours</v>
      </c>
      <c r="B1578" t="s">
        <v>152</v>
      </c>
      <c r="C1578" t="s">
        <v>602</v>
      </c>
      <c r="D1578" t="s">
        <v>149</v>
      </c>
      <c r="E1578" t="s">
        <v>26</v>
      </c>
      <c r="F1578" t="s">
        <v>25</v>
      </c>
      <c r="G1578" s="397" t="str">
        <f t="shared" ca="1" si="169"/>
        <v/>
      </c>
      <c r="H1578" s="33" t="str">
        <f t="shared" ca="1" si="170"/>
        <v/>
      </c>
      <c r="I1578" s="38"/>
      <c r="J1578" s="39"/>
      <c r="K1578" s="20" t="str">
        <f t="shared" si="168"/>
        <v>GS-EVWinter DR Event Hours</v>
      </c>
      <c r="L1578" s="20" t="str">
        <f t="shared" si="173"/>
        <v>Market PotentialID</v>
      </c>
    </row>
    <row r="1579" spans="1:12" x14ac:dyDescent="0.25">
      <c r="A1579" s="2" t="str">
        <f t="shared" si="172"/>
        <v>IDGS-EVDLC Electric Vehicle ChargingAnnual O&amp;M Cost</v>
      </c>
      <c r="B1579" t="s">
        <v>152</v>
      </c>
      <c r="C1579" t="s">
        <v>602</v>
      </c>
      <c r="D1579" t="s">
        <v>149</v>
      </c>
      <c r="E1579" t="s">
        <v>27</v>
      </c>
      <c r="F1579" t="s">
        <v>5</v>
      </c>
      <c r="G1579" s="32" t="str">
        <f t="shared" ca="1" si="169"/>
        <v/>
      </c>
      <c r="H1579" s="33" t="str">
        <f t="shared" ca="1" si="170"/>
        <v/>
      </c>
      <c r="I1579" s="38"/>
      <c r="J1579" s="39"/>
      <c r="K1579" s="20" t="str">
        <f t="shared" si="168"/>
        <v>GS-EVAnnual O&amp;M Cost</v>
      </c>
      <c r="L1579" s="20" t="str">
        <f t="shared" si="173"/>
        <v>Market PotentialID</v>
      </c>
    </row>
    <row r="1580" spans="1:12" x14ac:dyDescent="0.25">
      <c r="A1580" s="2" t="str">
        <f t="shared" si="172"/>
        <v>IDGS-EVDLC Electric Vehicle ChargingAnnual O&amp;M Cost per MW</v>
      </c>
      <c r="B1580" t="s">
        <v>152</v>
      </c>
      <c r="C1580" t="s">
        <v>602</v>
      </c>
      <c r="D1580" t="s">
        <v>149</v>
      </c>
      <c r="E1580" t="s">
        <v>88</v>
      </c>
      <c r="F1580" t="s">
        <v>94</v>
      </c>
      <c r="G1580" s="32" t="str">
        <f t="shared" ca="1" si="169"/>
        <v/>
      </c>
      <c r="H1580" s="33" t="str">
        <f t="shared" ca="1" si="170"/>
        <v/>
      </c>
      <c r="I1580" s="38"/>
      <c r="J1580" s="39"/>
      <c r="K1580" s="20" t="str">
        <f t="shared" si="168"/>
        <v>GS-EVAnnual O&amp;M Cost per MW</v>
      </c>
      <c r="L1580" s="20" t="str">
        <f t="shared" si="173"/>
        <v>Market PotentialID</v>
      </c>
    </row>
    <row r="1581" spans="1:12" x14ac:dyDescent="0.25">
      <c r="A1581" s="2" t="str">
        <f t="shared" si="172"/>
        <v>IDGS-EVDLC Electric Vehicle ChargingAnnual Program Administration Cost</v>
      </c>
      <c r="B1581" t="s">
        <v>152</v>
      </c>
      <c r="C1581" t="s">
        <v>602</v>
      </c>
      <c r="D1581" t="s">
        <v>149</v>
      </c>
      <c r="E1581" t="s">
        <v>4</v>
      </c>
      <c r="F1581" t="s">
        <v>28</v>
      </c>
      <c r="G1581" s="32" t="str">
        <f t="shared" ca="1" si="169"/>
        <v/>
      </c>
      <c r="H1581" s="33" t="str">
        <f t="shared" ca="1" si="170"/>
        <v/>
      </c>
      <c r="I1581" s="38"/>
      <c r="J1581" s="39"/>
      <c r="K1581" s="20" t="str">
        <f t="shared" si="168"/>
        <v>GS-EVAnnual Program Administration Cost</v>
      </c>
      <c r="L1581" s="20" t="str">
        <f t="shared" si="173"/>
        <v>Market PotentialID</v>
      </c>
    </row>
    <row r="1582" spans="1:12" x14ac:dyDescent="0.25">
      <c r="A1582" s="2" t="str">
        <f t="shared" si="172"/>
        <v>IDGS-EVDLC Electric Vehicle ChargingCost of Equip + Install</v>
      </c>
      <c r="B1582" t="s">
        <v>152</v>
      </c>
      <c r="C1582" t="s">
        <v>602</v>
      </c>
      <c r="D1582" t="s">
        <v>149</v>
      </c>
      <c r="E1582" t="s">
        <v>29</v>
      </c>
      <c r="F1582" t="s">
        <v>30</v>
      </c>
      <c r="G1582" s="32" t="str">
        <f t="shared" ca="1" si="169"/>
        <v/>
      </c>
      <c r="H1582" s="33" t="str">
        <f t="shared" ca="1" si="170"/>
        <v/>
      </c>
      <c r="I1582" s="38"/>
      <c r="J1582" s="39"/>
      <c r="K1582" s="20" t="str">
        <f t="shared" si="168"/>
        <v>GS-EVCost of Equip + Install</v>
      </c>
      <c r="L1582" s="20" t="str">
        <f t="shared" si="173"/>
        <v>Market PotentialID</v>
      </c>
    </row>
    <row r="1583" spans="1:12" x14ac:dyDescent="0.25">
      <c r="A1583" s="2" t="str">
        <f t="shared" si="172"/>
        <v>IDGS-EVDLC Electric Vehicle ChargingCost of Equip + Install (per kW basis)</v>
      </c>
      <c r="B1583" t="s">
        <v>152</v>
      </c>
      <c r="C1583" t="s">
        <v>602</v>
      </c>
      <c r="D1583" t="s">
        <v>149</v>
      </c>
      <c r="E1583" t="s">
        <v>90</v>
      </c>
      <c r="F1583" t="s">
        <v>92</v>
      </c>
      <c r="G1583" s="32" t="str">
        <f t="shared" ca="1" si="169"/>
        <v/>
      </c>
      <c r="H1583" s="33" t="str">
        <f t="shared" ca="1" si="170"/>
        <v/>
      </c>
      <c r="I1583" s="38"/>
      <c r="J1583" s="39"/>
      <c r="K1583" s="20" t="str">
        <f t="shared" si="168"/>
        <v>GS-EVCost of Equip + Install (per kW basis)</v>
      </c>
      <c r="L1583" s="20" t="str">
        <f t="shared" si="173"/>
        <v>Market PotentialID</v>
      </c>
    </row>
    <row r="1584" spans="1:12" x14ac:dyDescent="0.25">
      <c r="A1584" s="2" t="str">
        <f t="shared" si="172"/>
        <v>IDGS-EVDLC Electric Vehicle ChargingDe-rate</v>
      </c>
      <c r="B1584" t="s">
        <v>152</v>
      </c>
      <c r="C1584" t="s">
        <v>602</v>
      </c>
      <c r="D1584" t="s">
        <v>149</v>
      </c>
      <c r="E1584" t="s">
        <v>31</v>
      </c>
      <c r="F1584" t="s">
        <v>32</v>
      </c>
      <c r="G1584" s="25" t="str">
        <f t="shared" ca="1" si="169"/>
        <v/>
      </c>
      <c r="H1584" s="33" t="str">
        <f t="shared" ca="1" si="170"/>
        <v/>
      </c>
      <c r="I1584" s="38"/>
      <c r="J1584" s="39"/>
      <c r="K1584" s="20" t="str">
        <f t="shared" si="168"/>
        <v>GS-EVDe-rate</v>
      </c>
      <c r="L1584" s="20" t="str">
        <f t="shared" si="173"/>
        <v>Market PotentialID</v>
      </c>
    </row>
    <row r="1585" spans="1:12" x14ac:dyDescent="0.25">
      <c r="A1585" s="2" t="str">
        <f t="shared" si="172"/>
        <v>IDGS-EVDLC Electric Vehicle ChargingNet to Gross Ratio (free ridership)</v>
      </c>
      <c r="B1585" t="s">
        <v>152</v>
      </c>
      <c r="C1585" t="s">
        <v>602</v>
      </c>
      <c r="D1585" t="s">
        <v>149</v>
      </c>
      <c r="E1585" t="s">
        <v>33</v>
      </c>
      <c r="F1585" t="s">
        <v>34</v>
      </c>
      <c r="G1585" s="25" t="str">
        <f t="shared" ca="1" si="169"/>
        <v/>
      </c>
      <c r="H1585" s="33" t="str">
        <f t="shared" ca="1" si="170"/>
        <v/>
      </c>
      <c r="I1585" s="38"/>
      <c r="J1585" s="39"/>
      <c r="K1585" s="20" t="str">
        <f t="shared" ref="K1585:K1627" si="178">C1585&amp;E1585</f>
        <v>GS-EVNet to Gross Ratio (free ridership)</v>
      </c>
      <c r="L1585" s="20" t="str">
        <f t="shared" si="171"/>
        <v>Market PotentialID</v>
      </c>
    </row>
    <row r="1586" spans="1:12" x14ac:dyDescent="0.25">
      <c r="A1586" s="2" t="str">
        <f t="shared" si="172"/>
        <v>IDGS-EVDLC Electric Vehicle ChargingPer Customer Annual Marketing/Recruitment Cost</v>
      </c>
      <c r="B1586" t="s">
        <v>152</v>
      </c>
      <c r="C1586" t="s">
        <v>602</v>
      </c>
      <c r="D1586" t="s">
        <v>149</v>
      </c>
      <c r="E1586" t="s">
        <v>35</v>
      </c>
      <c r="F1586" t="s">
        <v>36</v>
      </c>
      <c r="G1586" s="32" t="str">
        <f t="shared" ca="1" si="169"/>
        <v/>
      </c>
      <c r="H1586" s="33" t="str">
        <f t="shared" ca="1" si="170"/>
        <v/>
      </c>
      <c r="I1586" s="38"/>
      <c r="J1586" s="39"/>
      <c r="K1586" s="20" t="str">
        <f t="shared" si="178"/>
        <v>GS-EVPer Customer Annual Marketing/Recruitment Cost</v>
      </c>
      <c r="L1586" s="20" t="str">
        <f t="shared" si="171"/>
        <v>Market PotentialID</v>
      </c>
    </row>
    <row r="1587" spans="1:12" x14ac:dyDescent="0.25">
      <c r="A1587" s="2" t="str">
        <f t="shared" si="172"/>
        <v>IDGS-EVDLC Electric Vehicle ChargingPer Participant Annual Incentive</v>
      </c>
      <c r="B1587" t="s">
        <v>152</v>
      </c>
      <c r="C1587" t="s">
        <v>602</v>
      </c>
      <c r="D1587" t="s">
        <v>149</v>
      </c>
      <c r="E1587" t="s">
        <v>39</v>
      </c>
      <c r="F1587" t="s">
        <v>5</v>
      </c>
      <c r="G1587" s="32" t="str">
        <f t="shared" ca="1" si="169"/>
        <v/>
      </c>
      <c r="H1587" s="33" t="str">
        <f t="shared" ca="1" si="170"/>
        <v/>
      </c>
      <c r="I1587" s="38"/>
      <c r="J1587" s="39"/>
      <c r="K1587" s="20" t="str">
        <f t="shared" si="178"/>
        <v>GS-EVPer Participant Annual Incentive</v>
      </c>
      <c r="L1587" s="20" t="str">
        <f t="shared" si="171"/>
        <v>Market PotentialID</v>
      </c>
    </row>
    <row r="1588" spans="1:12" x14ac:dyDescent="0.25">
      <c r="A1588" s="2" t="str">
        <f t="shared" si="172"/>
        <v>IDGS-EVDLC Electric Vehicle ChargingPer kW Annual Incentive</v>
      </c>
      <c r="B1588" t="s">
        <v>152</v>
      </c>
      <c r="C1588" t="s">
        <v>602</v>
      </c>
      <c r="D1588" t="s">
        <v>149</v>
      </c>
      <c r="E1588" t="s">
        <v>37</v>
      </c>
      <c r="F1588" t="s">
        <v>93</v>
      </c>
      <c r="G1588" s="32" t="str">
        <f t="shared" ca="1" si="169"/>
        <v/>
      </c>
      <c r="H1588" s="33" t="str">
        <f t="shared" ca="1" si="170"/>
        <v/>
      </c>
      <c r="I1588" s="38"/>
      <c r="J1588" s="39"/>
      <c r="K1588" s="20" t="str">
        <f t="shared" si="178"/>
        <v>GS-EVPer kW Annual Incentive</v>
      </c>
      <c r="L1588" s="20" t="str">
        <f t="shared" si="171"/>
        <v>Market PotentialID</v>
      </c>
    </row>
    <row r="1589" spans="1:12" x14ac:dyDescent="0.25">
      <c r="A1589" s="2" t="str">
        <f t="shared" si="172"/>
        <v>IDGS-EVDLC Electric Vehicle ChargingProgram Development Cost</v>
      </c>
      <c r="B1589" t="s">
        <v>152</v>
      </c>
      <c r="C1589" t="s">
        <v>602</v>
      </c>
      <c r="D1589" t="s">
        <v>149</v>
      </c>
      <c r="E1589" t="s">
        <v>40</v>
      </c>
      <c r="F1589" t="s">
        <v>41</v>
      </c>
      <c r="G1589" s="32" t="str">
        <f t="shared" ca="1" si="169"/>
        <v/>
      </c>
      <c r="H1589" s="33" t="str">
        <f t="shared" ca="1" si="170"/>
        <v/>
      </c>
      <c r="I1589" s="38"/>
      <c r="J1589" s="39"/>
      <c r="K1589" s="20" t="str">
        <f t="shared" si="178"/>
        <v>GS-EVProgram Development Cost</v>
      </c>
      <c r="L1589" s="20" t="str">
        <f t="shared" si="171"/>
        <v>Market PotentialID</v>
      </c>
    </row>
    <row r="1590" spans="1:12" x14ac:dyDescent="0.25">
      <c r="A1590" s="2" t="str">
        <f t="shared" si="172"/>
        <v>IDGS-EVDLC Electric Vehicle ChargingProgram Life</v>
      </c>
      <c r="B1590" t="s">
        <v>152</v>
      </c>
      <c r="C1590" t="s">
        <v>602</v>
      </c>
      <c r="D1590" t="s">
        <v>149</v>
      </c>
      <c r="E1590" t="s">
        <v>42</v>
      </c>
      <c r="F1590" t="s">
        <v>43</v>
      </c>
      <c r="G1590" s="397" t="str">
        <f t="shared" ca="1" si="169"/>
        <v/>
      </c>
      <c r="H1590" s="33" t="str">
        <f t="shared" ca="1" si="170"/>
        <v/>
      </c>
      <c r="I1590" s="38"/>
      <c r="J1590" s="39"/>
      <c r="K1590" s="20" t="str">
        <f t="shared" si="178"/>
        <v>GS-EVProgram Life</v>
      </c>
      <c r="L1590" s="20" t="str">
        <f t="shared" si="171"/>
        <v>Market PotentialID</v>
      </c>
    </row>
    <row r="1591" spans="1:12" x14ac:dyDescent="0.25">
      <c r="A1591" s="2" t="str">
        <f t="shared" si="172"/>
        <v>IDGS-EVDLC Electric Vehicle ChargingProgram Start Year</v>
      </c>
      <c r="B1591" t="s">
        <v>152</v>
      </c>
      <c r="C1591" t="s">
        <v>602</v>
      </c>
      <c r="D1591" t="s">
        <v>149</v>
      </c>
      <c r="E1591" t="s">
        <v>44</v>
      </c>
      <c r="F1591" t="s">
        <v>45</v>
      </c>
      <c r="G1591" s="397" t="str">
        <f t="shared" ca="1" si="169"/>
        <v/>
      </c>
      <c r="H1591" s="33" t="str">
        <f t="shared" ca="1" si="170"/>
        <v/>
      </c>
      <c r="I1591" s="38"/>
      <c r="J1591" s="39"/>
      <c r="K1591" s="20" t="str">
        <f t="shared" si="178"/>
        <v>GS-EVProgram Start Year</v>
      </c>
      <c r="L1591" s="20" t="str">
        <f t="shared" si="171"/>
        <v>Market PotentialID</v>
      </c>
    </row>
    <row r="1592" spans="1:12" x14ac:dyDescent="0.25">
      <c r="A1592" s="2" t="str">
        <f t="shared" si="172"/>
        <v>IDRes-EVAncillary EVSummer DR Event Hours</v>
      </c>
      <c r="B1592" t="s">
        <v>152</v>
      </c>
      <c r="C1592" t="s">
        <v>601</v>
      </c>
      <c r="D1592" t="s">
        <v>363</v>
      </c>
      <c r="E1592" t="s">
        <v>24</v>
      </c>
      <c r="F1592" t="s">
        <v>25</v>
      </c>
      <c r="G1592" s="397">
        <f t="shared" ref="G1592:G1606" ca="1" si="179">IFERROR(INDEX(INDIRECT("'"&amp;D1592&amp;"'!A1:T300"),MATCH(K1592,INDIRECT("'"&amp;D1592&amp;"'!A1:A300"),0),MATCH(L1592,INDIRECT("'"&amp;D1592&amp;"'!A1:T1"),0)),"")</f>
        <v>528</v>
      </c>
      <c r="H1592" s="33" t="str">
        <f t="shared" ref="H1592:H1606" ca="1" si="180">IFERROR(INDEX(INDIRECT("'"&amp;D1592&amp;"'!A1:T300"),MATCH(K1592,INDIRECT("'"&amp;D1592&amp;"'!A1:A300"),0),10),"")</f>
        <v>Pacificorp: Six hours on-peak period each summer weekday</v>
      </c>
      <c r="I1592" s="38"/>
      <c r="J1592" s="39"/>
      <c r="K1592" s="20" t="str">
        <f t="shared" ref="K1592:K1606" si="181">C1592&amp;E1592</f>
        <v>Res-EVSummer DR Event Hours</v>
      </c>
      <c r="L1592" s="20" t="str">
        <f t="shared" ref="L1592:L1606" si="182">$G$1&amp;B1592</f>
        <v>Market PotentialID</v>
      </c>
    </row>
    <row r="1593" spans="1:12" x14ac:dyDescent="0.25">
      <c r="A1593" s="2" t="str">
        <f t="shared" si="172"/>
        <v>IDRes-EVAncillary EVWinter DR Event Hours</v>
      </c>
      <c r="B1593" t="s">
        <v>152</v>
      </c>
      <c r="C1593" t="s">
        <v>601</v>
      </c>
      <c r="D1593" t="s">
        <v>363</v>
      </c>
      <c r="E1593" t="s">
        <v>26</v>
      </c>
      <c r="F1593" t="s">
        <v>25</v>
      </c>
      <c r="G1593" s="397">
        <f t="shared" ca="1" si="179"/>
        <v>528</v>
      </c>
      <c r="H1593" s="33" t="str">
        <f t="shared" ca="1" si="180"/>
        <v>Pacificorp: Six hours on-peak period each winter weekday</v>
      </c>
      <c r="I1593" s="38"/>
      <c r="J1593" s="39"/>
      <c r="K1593" s="20" t="str">
        <f t="shared" si="181"/>
        <v>Res-EVWinter DR Event Hours</v>
      </c>
      <c r="L1593" s="20" t="str">
        <f t="shared" si="182"/>
        <v>Market PotentialID</v>
      </c>
    </row>
    <row r="1594" spans="1:12" x14ac:dyDescent="0.25">
      <c r="A1594" s="2" t="str">
        <f t="shared" si="172"/>
        <v>IDRes-EVAncillary EVAnnual O&amp;M Cost</v>
      </c>
      <c r="B1594" t="s">
        <v>152</v>
      </c>
      <c r="C1594" t="s">
        <v>601</v>
      </c>
      <c r="D1594" t="s">
        <v>363</v>
      </c>
      <c r="E1594" t="s">
        <v>27</v>
      </c>
      <c r="F1594" t="s">
        <v>5</v>
      </c>
      <c r="G1594" s="32">
        <f t="shared" ca="1" si="179"/>
        <v>0</v>
      </c>
      <c r="H1594" s="33" t="str">
        <f t="shared" ca="1" si="180"/>
        <v>Zero for Ancillary</v>
      </c>
      <c r="I1594" s="38"/>
      <c r="J1594" s="39"/>
      <c r="K1594" s="20" t="str">
        <f t="shared" si="181"/>
        <v>Res-EVAnnual O&amp;M Cost</v>
      </c>
      <c r="L1594" s="20" t="str">
        <f t="shared" si="182"/>
        <v>Market PotentialID</v>
      </c>
    </row>
    <row r="1595" spans="1:12" x14ac:dyDescent="0.25">
      <c r="A1595" s="2" t="str">
        <f t="shared" si="172"/>
        <v>IDRes-EVAncillary EVAnnual O&amp;M Cost per MW</v>
      </c>
      <c r="B1595" t="s">
        <v>152</v>
      </c>
      <c r="C1595" t="s">
        <v>601</v>
      </c>
      <c r="D1595" t="s">
        <v>363</v>
      </c>
      <c r="E1595" t="s">
        <v>88</v>
      </c>
      <c r="F1595" t="s">
        <v>94</v>
      </c>
      <c r="G1595" s="32">
        <f t="shared" ca="1" si="179"/>
        <v>0</v>
      </c>
      <c r="H1595" s="33">
        <f t="shared" ca="1" si="180"/>
        <v>0</v>
      </c>
      <c r="I1595" s="38"/>
      <c r="J1595" s="39"/>
      <c r="K1595" s="20" t="str">
        <f t="shared" si="181"/>
        <v>Res-EVAnnual O&amp;M Cost per MW</v>
      </c>
      <c r="L1595" s="20" t="str">
        <f t="shared" si="182"/>
        <v>Market PotentialID</v>
      </c>
    </row>
    <row r="1596" spans="1:12" x14ac:dyDescent="0.25">
      <c r="A1596" s="2" t="str">
        <f t="shared" si="172"/>
        <v>IDRes-EVAncillary EVAnnual Program Administration Cost</v>
      </c>
      <c r="B1596" t="s">
        <v>152</v>
      </c>
      <c r="C1596" t="s">
        <v>601</v>
      </c>
      <c r="D1596" t="s">
        <v>363</v>
      </c>
      <c r="E1596" t="s">
        <v>4</v>
      </c>
      <c r="F1596" t="s">
        <v>28</v>
      </c>
      <c r="G1596" s="32">
        <f t="shared" ca="1" si="179"/>
        <v>13213.101409365734</v>
      </c>
      <c r="H1596" s="33" t="str">
        <f t="shared" ca="1" si="180"/>
        <v>Share of Cost as noted in table at right</v>
      </c>
      <c r="I1596" s="38"/>
      <c r="J1596" s="39"/>
      <c r="K1596" s="20" t="str">
        <f t="shared" si="181"/>
        <v>Res-EVAnnual Program Administration Cost</v>
      </c>
      <c r="L1596" s="20" t="str">
        <f t="shared" si="182"/>
        <v>Market PotentialID</v>
      </c>
    </row>
    <row r="1597" spans="1:12" x14ac:dyDescent="0.25">
      <c r="A1597" s="2" t="str">
        <f t="shared" si="172"/>
        <v>IDRes-EVAncillary EVCost of Equip + Install</v>
      </c>
      <c r="B1597" t="s">
        <v>152</v>
      </c>
      <c r="C1597" t="s">
        <v>601</v>
      </c>
      <c r="D1597" t="s">
        <v>363</v>
      </c>
      <c r="E1597" t="s">
        <v>29</v>
      </c>
      <c r="F1597" t="s">
        <v>30</v>
      </c>
      <c r="G1597" s="32">
        <f t="shared" ca="1" si="179"/>
        <v>0</v>
      </c>
      <c r="H1597" s="33" t="str">
        <f t="shared" ca="1" si="180"/>
        <v>Zero for Ancillary</v>
      </c>
      <c r="I1597" s="38"/>
      <c r="J1597" s="39"/>
      <c r="K1597" s="20" t="str">
        <f t="shared" si="181"/>
        <v>Res-EVCost of Equip + Install</v>
      </c>
      <c r="L1597" s="20" t="str">
        <f t="shared" si="182"/>
        <v>Market PotentialID</v>
      </c>
    </row>
    <row r="1598" spans="1:12" x14ac:dyDescent="0.25">
      <c r="A1598" s="2" t="str">
        <f t="shared" si="172"/>
        <v>IDRes-EVAncillary EVCost of Equip + Install (per kW basis)</v>
      </c>
      <c r="B1598" t="s">
        <v>152</v>
      </c>
      <c r="C1598" t="s">
        <v>601</v>
      </c>
      <c r="D1598" t="s">
        <v>363</v>
      </c>
      <c r="E1598" t="s">
        <v>90</v>
      </c>
      <c r="F1598" t="s">
        <v>92</v>
      </c>
      <c r="G1598" s="32">
        <f t="shared" ca="1" si="179"/>
        <v>0</v>
      </c>
      <c r="H1598" s="33">
        <f t="shared" ca="1" si="180"/>
        <v>0</v>
      </c>
      <c r="I1598" s="38"/>
      <c r="J1598" s="39"/>
      <c r="K1598" s="20" t="str">
        <f t="shared" si="181"/>
        <v>Res-EVCost of Equip + Install (per kW basis)</v>
      </c>
      <c r="L1598" s="20" t="str">
        <f t="shared" si="182"/>
        <v>Market PotentialID</v>
      </c>
    </row>
    <row r="1599" spans="1:12" x14ac:dyDescent="0.25">
      <c r="A1599" s="2" t="str">
        <f t="shared" si="172"/>
        <v>IDRes-EVAncillary EVDe-rate</v>
      </c>
      <c r="B1599" t="s">
        <v>152</v>
      </c>
      <c r="C1599" t="s">
        <v>601</v>
      </c>
      <c r="D1599" t="s">
        <v>363</v>
      </c>
      <c r="E1599" t="s">
        <v>31</v>
      </c>
      <c r="F1599" t="s">
        <v>32</v>
      </c>
      <c r="G1599" s="25">
        <f t="shared" ca="1" si="179"/>
        <v>1</v>
      </c>
      <c r="H1599" s="33">
        <f t="shared" ca="1" si="180"/>
        <v>0</v>
      </c>
      <c r="I1599" s="38"/>
      <c r="J1599" s="39"/>
      <c r="K1599" s="20" t="str">
        <f t="shared" si="181"/>
        <v>Res-EVDe-rate</v>
      </c>
      <c r="L1599" s="20" t="str">
        <f t="shared" si="182"/>
        <v>Market PotentialID</v>
      </c>
    </row>
    <row r="1600" spans="1:12" x14ac:dyDescent="0.25">
      <c r="A1600" s="2" t="str">
        <f t="shared" si="172"/>
        <v>IDRes-EVAncillary EVNet to Gross Ratio (free ridership)</v>
      </c>
      <c r="B1600" t="s">
        <v>152</v>
      </c>
      <c r="C1600" t="s">
        <v>601</v>
      </c>
      <c r="D1600" t="s">
        <v>363</v>
      </c>
      <c r="E1600" t="s">
        <v>33</v>
      </c>
      <c r="F1600" t="s">
        <v>34</v>
      </c>
      <c r="G1600" s="25">
        <f t="shared" ca="1" si="179"/>
        <v>1</v>
      </c>
      <c r="H1600" s="33">
        <f t="shared" ca="1" si="180"/>
        <v>0</v>
      </c>
      <c r="I1600" s="38"/>
      <c r="J1600" s="39"/>
      <c r="K1600" s="20" t="str">
        <f t="shared" si="181"/>
        <v>Res-EVNet to Gross Ratio (free ridership)</v>
      </c>
      <c r="L1600" s="20" t="str">
        <f t="shared" si="182"/>
        <v>Market PotentialID</v>
      </c>
    </row>
    <row r="1601" spans="1:12" x14ac:dyDescent="0.25">
      <c r="A1601" s="2" t="str">
        <f t="shared" si="172"/>
        <v>IDRes-EVAncillary EVPer Customer Annual Marketing/Recruitment Cost</v>
      </c>
      <c r="B1601" t="s">
        <v>152</v>
      </c>
      <c r="C1601" t="s">
        <v>601</v>
      </c>
      <c r="D1601" t="s">
        <v>363</v>
      </c>
      <c r="E1601" t="s">
        <v>35</v>
      </c>
      <c r="F1601" t="s">
        <v>36</v>
      </c>
      <c r="G1601" s="32">
        <f t="shared" ca="1" si="179"/>
        <v>50</v>
      </c>
      <c r="H1601" s="33" t="str">
        <f t="shared" ca="1" si="180"/>
        <v>Assumption $50 for RAP C&amp;I, MAP = RAPx1.2</v>
      </c>
      <c r="I1601" s="38"/>
      <c r="J1601" s="39"/>
      <c r="K1601" s="20" t="str">
        <f t="shared" si="181"/>
        <v>Res-EVPer Customer Annual Marketing/Recruitment Cost</v>
      </c>
      <c r="L1601" s="20" t="str">
        <f t="shared" si="182"/>
        <v>Market PotentialID</v>
      </c>
    </row>
    <row r="1602" spans="1:12" x14ac:dyDescent="0.25">
      <c r="A1602" s="2" t="str">
        <f t="shared" si="172"/>
        <v>IDRes-EVAncillary EVPer Participant Annual Incentive</v>
      </c>
      <c r="B1602" t="s">
        <v>152</v>
      </c>
      <c r="C1602" t="s">
        <v>601</v>
      </c>
      <c r="D1602" t="s">
        <v>363</v>
      </c>
      <c r="E1602" t="s">
        <v>39</v>
      </c>
      <c r="F1602" t="s">
        <v>5</v>
      </c>
      <c r="G1602" s="32">
        <f t="shared" ca="1" si="179"/>
        <v>0</v>
      </c>
      <c r="H1602" s="33" t="str">
        <f t="shared" ca="1" si="180"/>
        <v>Avista would provide a rate based charger or give a rebate on it, with no further incentives</v>
      </c>
      <c r="I1602" s="38"/>
      <c r="J1602" s="39"/>
      <c r="K1602" s="20" t="str">
        <f t="shared" si="181"/>
        <v>Res-EVPer Participant Annual Incentive</v>
      </c>
      <c r="L1602" s="20" t="str">
        <f t="shared" si="182"/>
        <v>Market PotentialID</v>
      </c>
    </row>
    <row r="1603" spans="1:12" x14ac:dyDescent="0.25">
      <c r="A1603" s="2" t="str">
        <f t="shared" ref="A1603:A1666" si="183">B1603&amp;C1603&amp;D1603&amp;E1603</f>
        <v>IDRes-EVAncillary EVPer kW Annual Incentive</v>
      </c>
      <c r="B1603" t="s">
        <v>152</v>
      </c>
      <c r="C1603" t="s">
        <v>601</v>
      </c>
      <c r="D1603" t="s">
        <v>363</v>
      </c>
      <c r="E1603" t="s">
        <v>37</v>
      </c>
      <c r="F1603" t="s">
        <v>93</v>
      </c>
      <c r="G1603" s="32">
        <f t="shared" ca="1" si="179"/>
        <v>0</v>
      </c>
      <c r="H1603" s="33">
        <f t="shared" ca="1" si="180"/>
        <v>0</v>
      </c>
      <c r="I1603" s="38"/>
      <c r="J1603" s="39"/>
      <c r="K1603" s="20" t="str">
        <f t="shared" si="181"/>
        <v>Res-EVPer kW Annual Incentive</v>
      </c>
      <c r="L1603" s="20" t="str">
        <f t="shared" si="182"/>
        <v>Market PotentialID</v>
      </c>
    </row>
    <row r="1604" spans="1:12" x14ac:dyDescent="0.25">
      <c r="A1604" s="2" t="str">
        <f t="shared" si="183"/>
        <v>IDRes-EVAncillary EVProgram Development Cost</v>
      </c>
      <c r="B1604" t="s">
        <v>152</v>
      </c>
      <c r="C1604" t="s">
        <v>601</v>
      </c>
      <c r="D1604" t="s">
        <v>363</v>
      </c>
      <c r="E1604" t="s">
        <v>40</v>
      </c>
      <c r="F1604" t="s">
        <v>41</v>
      </c>
      <c r="G1604" s="32">
        <f t="shared" ca="1" si="179"/>
        <v>16516.376761707168</v>
      </c>
      <c r="H1604" s="33" t="str">
        <f t="shared" ca="1" si="180"/>
        <v>Share of Cost as noted in table at right</v>
      </c>
      <c r="I1604" s="38"/>
      <c r="J1604" s="39"/>
      <c r="K1604" s="20" t="str">
        <f t="shared" si="181"/>
        <v>Res-EVProgram Development Cost</v>
      </c>
      <c r="L1604" s="20" t="str">
        <f t="shared" si="182"/>
        <v>Market PotentialID</v>
      </c>
    </row>
    <row r="1605" spans="1:12" x14ac:dyDescent="0.25">
      <c r="A1605" s="2" t="str">
        <f t="shared" si="183"/>
        <v>IDRes-EVAncillary EVProgram Life</v>
      </c>
      <c r="B1605" t="s">
        <v>152</v>
      </c>
      <c r="C1605" t="s">
        <v>601</v>
      </c>
      <c r="D1605" t="s">
        <v>363</v>
      </c>
      <c r="E1605" t="s">
        <v>42</v>
      </c>
      <c r="F1605" t="s">
        <v>43</v>
      </c>
      <c r="G1605" s="397">
        <f t="shared" ca="1" si="179"/>
        <v>8</v>
      </c>
      <c r="H1605" s="33">
        <f t="shared" ca="1" si="180"/>
        <v>0</v>
      </c>
      <c r="I1605" s="38"/>
      <c r="J1605" s="39"/>
      <c r="K1605" s="20" t="str">
        <f t="shared" si="181"/>
        <v>Res-EVProgram Life</v>
      </c>
      <c r="L1605" s="20" t="str">
        <f t="shared" si="182"/>
        <v>Market PotentialID</v>
      </c>
    </row>
    <row r="1606" spans="1:12" x14ac:dyDescent="0.25">
      <c r="A1606" s="2" t="str">
        <f t="shared" si="183"/>
        <v>IDRes-EVAncillary EVProgram Start Year</v>
      </c>
      <c r="B1606" t="s">
        <v>152</v>
      </c>
      <c r="C1606" t="s">
        <v>601</v>
      </c>
      <c r="D1606" t="s">
        <v>363</v>
      </c>
      <c r="E1606" t="s">
        <v>44</v>
      </c>
      <c r="F1606" t="s">
        <v>45</v>
      </c>
      <c r="G1606" s="397">
        <f t="shared" ca="1" si="179"/>
        <v>2025</v>
      </c>
      <c r="H1606" s="33" t="str">
        <f t="shared" ca="1" si="180"/>
        <v>2024 Avista Update</v>
      </c>
      <c r="I1606" s="38"/>
      <c r="J1606" s="39"/>
      <c r="K1606" s="20" t="str">
        <f t="shared" si="181"/>
        <v>Res-EVProgram Start Year</v>
      </c>
      <c r="L1606" s="20" t="str">
        <f t="shared" si="182"/>
        <v>Market PotentialID</v>
      </c>
    </row>
    <row r="1607" spans="1:12" x14ac:dyDescent="0.25">
      <c r="A1607" s="2" t="str">
        <f t="shared" si="183"/>
        <v>IDGS-EVAncillary EVSummer DR Event Hours</v>
      </c>
      <c r="B1607" t="s">
        <v>152</v>
      </c>
      <c r="C1607" t="s">
        <v>602</v>
      </c>
      <c r="D1607" t="s">
        <v>363</v>
      </c>
      <c r="E1607" t="s">
        <v>24</v>
      </c>
      <c r="F1607" t="s">
        <v>25</v>
      </c>
      <c r="G1607" s="397">
        <f t="shared" ca="1" si="169"/>
        <v>528</v>
      </c>
      <c r="H1607" s="33" t="str">
        <f t="shared" ca="1" si="170"/>
        <v>Pacificorp: Six hours on-peak period each summer weekday</v>
      </c>
      <c r="I1607" s="38"/>
      <c r="J1607" s="39"/>
      <c r="K1607" s="20" t="str">
        <f t="shared" si="178"/>
        <v>GS-EVSummer DR Event Hours</v>
      </c>
      <c r="L1607" s="20" t="str">
        <f t="shared" si="171"/>
        <v>Market PotentialID</v>
      </c>
    </row>
    <row r="1608" spans="1:12" x14ac:dyDescent="0.25">
      <c r="A1608" s="2" t="str">
        <f t="shared" si="183"/>
        <v>IDGS-EVAncillary EVWinter DR Event Hours</v>
      </c>
      <c r="B1608" t="s">
        <v>152</v>
      </c>
      <c r="C1608" t="s">
        <v>602</v>
      </c>
      <c r="D1608" t="s">
        <v>363</v>
      </c>
      <c r="E1608" t="s">
        <v>26</v>
      </c>
      <c r="F1608" t="s">
        <v>25</v>
      </c>
      <c r="G1608" s="397">
        <f t="shared" ca="1" si="169"/>
        <v>528</v>
      </c>
      <c r="H1608" s="33" t="str">
        <f t="shared" ca="1" si="170"/>
        <v>Pacificorp: Six hours on-peak period each winter weekday</v>
      </c>
      <c r="I1608" s="38"/>
      <c r="J1608" s="39"/>
      <c r="K1608" s="20" t="str">
        <f t="shared" si="178"/>
        <v>GS-EVWinter DR Event Hours</v>
      </c>
      <c r="L1608" s="20" t="str">
        <f t="shared" si="171"/>
        <v>Market PotentialID</v>
      </c>
    </row>
    <row r="1609" spans="1:12" x14ac:dyDescent="0.25">
      <c r="A1609" s="2" t="str">
        <f t="shared" si="183"/>
        <v>IDGS-EVAncillary EVAnnual O&amp;M Cost</v>
      </c>
      <c r="B1609" t="s">
        <v>152</v>
      </c>
      <c r="C1609" t="s">
        <v>602</v>
      </c>
      <c r="D1609" t="s">
        <v>363</v>
      </c>
      <c r="E1609" t="s">
        <v>27</v>
      </c>
      <c r="F1609" t="s">
        <v>5</v>
      </c>
      <c r="G1609" s="32">
        <f t="shared" ca="1" si="169"/>
        <v>0</v>
      </c>
      <c r="H1609" s="33" t="str">
        <f t="shared" ca="1" si="170"/>
        <v>Zero for Ancillary</v>
      </c>
      <c r="I1609" s="38"/>
      <c r="J1609" s="39"/>
      <c r="K1609" s="20" t="str">
        <f t="shared" si="178"/>
        <v>GS-EVAnnual O&amp;M Cost</v>
      </c>
      <c r="L1609" s="20" t="str">
        <f t="shared" si="171"/>
        <v>Market PotentialID</v>
      </c>
    </row>
    <row r="1610" spans="1:12" x14ac:dyDescent="0.25">
      <c r="A1610" s="2" t="str">
        <f t="shared" si="183"/>
        <v>IDGS-EVAncillary EVAnnual O&amp;M Cost per MW</v>
      </c>
      <c r="B1610" t="s">
        <v>152</v>
      </c>
      <c r="C1610" t="s">
        <v>602</v>
      </c>
      <c r="D1610" t="s">
        <v>363</v>
      </c>
      <c r="E1610" t="s">
        <v>88</v>
      </c>
      <c r="F1610" t="s">
        <v>94</v>
      </c>
      <c r="G1610" s="32">
        <f t="shared" ca="1" si="169"/>
        <v>0</v>
      </c>
      <c r="H1610" s="33">
        <f t="shared" ca="1" si="170"/>
        <v>0</v>
      </c>
      <c r="I1610" s="38"/>
      <c r="J1610" s="39"/>
      <c r="K1610" s="20" t="str">
        <f t="shared" si="178"/>
        <v>GS-EVAnnual O&amp;M Cost per MW</v>
      </c>
      <c r="L1610" s="20" t="str">
        <f t="shared" si="171"/>
        <v>Market PotentialID</v>
      </c>
    </row>
    <row r="1611" spans="1:12" x14ac:dyDescent="0.25">
      <c r="A1611" s="2" t="str">
        <f t="shared" si="183"/>
        <v>IDGS-EVAncillary EVAnnual Program Administration Cost</v>
      </c>
      <c r="B1611" t="s">
        <v>152</v>
      </c>
      <c r="C1611" t="s">
        <v>602</v>
      </c>
      <c r="D1611" t="s">
        <v>363</v>
      </c>
      <c r="E1611" t="s">
        <v>4</v>
      </c>
      <c r="F1611" t="s">
        <v>28</v>
      </c>
      <c r="G1611" s="32">
        <f t="shared" ca="1" si="169"/>
        <v>8799.0431507736866</v>
      </c>
      <c r="H1611" s="33" t="str">
        <f t="shared" ca="1" si="170"/>
        <v>Share of Cost as noted in table at right</v>
      </c>
      <c r="I1611" s="38"/>
      <c r="J1611" s="39"/>
      <c r="K1611" s="20" t="str">
        <f t="shared" si="178"/>
        <v>GS-EVAnnual Program Administration Cost</v>
      </c>
      <c r="L1611" s="20" t="str">
        <f t="shared" si="171"/>
        <v>Market PotentialID</v>
      </c>
    </row>
    <row r="1612" spans="1:12" x14ac:dyDescent="0.25">
      <c r="A1612" s="2" t="str">
        <f t="shared" si="183"/>
        <v>IDGS-EVAncillary EVCost of Equip + Install</v>
      </c>
      <c r="B1612" t="s">
        <v>152</v>
      </c>
      <c r="C1612" t="s">
        <v>602</v>
      </c>
      <c r="D1612" t="s">
        <v>363</v>
      </c>
      <c r="E1612" t="s">
        <v>29</v>
      </c>
      <c r="F1612" t="s">
        <v>30</v>
      </c>
      <c r="G1612" s="32">
        <f t="shared" ca="1" si="169"/>
        <v>0</v>
      </c>
      <c r="H1612" s="33" t="str">
        <f t="shared" ca="1" si="170"/>
        <v>Zero for Ancillary</v>
      </c>
      <c r="I1612" s="38"/>
      <c r="J1612" s="39"/>
      <c r="K1612" s="20" t="str">
        <f t="shared" si="178"/>
        <v>GS-EVCost of Equip + Install</v>
      </c>
      <c r="L1612" s="20" t="str">
        <f t="shared" si="171"/>
        <v>Market PotentialID</v>
      </c>
    </row>
    <row r="1613" spans="1:12" x14ac:dyDescent="0.25">
      <c r="A1613" s="2" t="str">
        <f t="shared" si="183"/>
        <v>IDGS-EVAncillary EVCost of Equip + Install (per kW basis)</v>
      </c>
      <c r="B1613" t="s">
        <v>152</v>
      </c>
      <c r="C1613" t="s">
        <v>602</v>
      </c>
      <c r="D1613" t="s">
        <v>363</v>
      </c>
      <c r="E1613" t="s">
        <v>90</v>
      </c>
      <c r="F1613" t="s">
        <v>92</v>
      </c>
      <c r="G1613" s="32">
        <f t="shared" ca="1" si="169"/>
        <v>0</v>
      </c>
      <c r="H1613" s="33">
        <f t="shared" ca="1" si="170"/>
        <v>0</v>
      </c>
      <c r="I1613" s="38"/>
      <c r="J1613" s="39"/>
      <c r="K1613" s="20" t="str">
        <f t="shared" si="178"/>
        <v>GS-EVCost of Equip + Install (per kW basis)</v>
      </c>
      <c r="L1613" s="20" t="str">
        <f t="shared" si="171"/>
        <v>Market PotentialID</v>
      </c>
    </row>
    <row r="1614" spans="1:12" x14ac:dyDescent="0.25">
      <c r="A1614" s="2" t="str">
        <f t="shared" si="183"/>
        <v>IDGS-EVAncillary EVDe-rate</v>
      </c>
      <c r="B1614" t="s">
        <v>152</v>
      </c>
      <c r="C1614" t="s">
        <v>602</v>
      </c>
      <c r="D1614" t="s">
        <v>363</v>
      </c>
      <c r="E1614" t="s">
        <v>31</v>
      </c>
      <c r="F1614" t="s">
        <v>32</v>
      </c>
      <c r="G1614" s="25">
        <f t="shared" ca="1" si="169"/>
        <v>1</v>
      </c>
      <c r="H1614" s="33">
        <f t="shared" ca="1" si="170"/>
        <v>0</v>
      </c>
      <c r="I1614" s="38"/>
      <c r="J1614" s="39"/>
      <c r="K1614" s="20" t="str">
        <f t="shared" si="178"/>
        <v>GS-EVDe-rate</v>
      </c>
      <c r="L1614" s="20" t="str">
        <f t="shared" si="171"/>
        <v>Market PotentialID</v>
      </c>
    </row>
    <row r="1615" spans="1:12" x14ac:dyDescent="0.25">
      <c r="A1615" s="2" t="str">
        <f t="shared" si="183"/>
        <v>IDGS-EVAncillary EVNet to Gross Ratio (free ridership)</v>
      </c>
      <c r="B1615" t="s">
        <v>152</v>
      </c>
      <c r="C1615" t="s">
        <v>602</v>
      </c>
      <c r="D1615" t="s">
        <v>363</v>
      </c>
      <c r="E1615" t="s">
        <v>33</v>
      </c>
      <c r="F1615" t="s">
        <v>34</v>
      </c>
      <c r="G1615" s="25">
        <f t="shared" ca="1" si="169"/>
        <v>1</v>
      </c>
      <c r="H1615" s="33">
        <f t="shared" ca="1" si="170"/>
        <v>0</v>
      </c>
      <c r="I1615" s="38"/>
      <c r="J1615" s="39"/>
      <c r="K1615" s="20" t="str">
        <f t="shared" si="178"/>
        <v>GS-EVNet to Gross Ratio (free ridership)</v>
      </c>
      <c r="L1615" s="20" t="str">
        <f t="shared" si="171"/>
        <v>Market PotentialID</v>
      </c>
    </row>
    <row r="1616" spans="1:12" x14ac:dyDescent="0.25">
      <c r="A1616" s="2" t="str">
        <f t="shared" si="183"/>
        <v>IDGS-EVAncillary EVPer Customer Annual Marketing/Recruitment Cost</v>
      </c>
      <c r="B1616" t="s">
        <v>152</v>
      </c>
      <c r="C1616" t="s">
        <v>602</v>
      </c>
      <c r="D1616" t="s">
        <v>363</v>
      </c>
      <c r="E1616" t="s">
        <v>35</v>
      </c>
      <c r="F1616" t="s">
        <v>36</v>
      </c>
      <c r="G1616" s="32">
        <f t="shared" ca="1" si="169"/>
        <v>62.5</v>
      </c>
      <c r="H1616" s="33" t="str">
        <f t="shared" ca="1" si="170"/>
        <v>25% higher than residential</v>
      </c>
      <c r="I1616" s="38"/>
      <c r="J1616" s="39"/>
      <c r="K1616" s="20" t="str">
        <f t="shared" si="178"/>
        <v>GS-EVPer Customer Annual Marketing/Recruitment Cost</v>
      </c>
      <c r="L1616" s="20" t="str">
        <f t="shared" ref="L1616:L1683" si="184">$G$1&amp;B1616</f>
        <v>Market PotentialID</v>
      </c>
    </row>
    <row r="1617" spans="1:12" x14ac:dyDescent="0.25">
      <c r="A1617" s="2" t="str">
        <f t="shared" si="183"/>
        <v>IDGS-EVAncillary EVPer Participant Annual Incentive</v>
      </c>
      <c r="B1617" t="s">
        <v>152</v>
      </c>
      <c r="C1617" t="s">
        <v>602</v>
      </c>
      <c r="D1617" t="s">
        <v>363</v>
      </c>
      <c r="E1617" t="s">
        <v>39</v>
      </c>
      <c r="F1617" t="s">
        <v>5</v>
      </c>
      <c r="G1617" s="32">
        <f t="shared" ca="1" si="169"/>
        <v>0</v>
      </c>
      <c r="H1617" s="33" t="str">
        <f t="shared" ca="1" si="170"/>
        <v>Avista would provide a rate based charger or give a rebate on it, with no further incentives</v>
      </c>
      <c r="I1617" s="38"/>
      <c r="J1617" s="39"/>
      <c r="K1617" s="20" t="str">
        <f t="shared" si="178"/>
        <v>GS-EVPer Participant Annual Incentive</v>
      </c>
      <c r="L1617" s="20" t="str">
        <f t="shared" si="184"/>
        <v>Market PotentialID</v>
      </c>
    </row>
    <row r="1618" spans="1:12" x14ac:dyDescent="0.25">
      <c r="A1618" s="2" t="str">
        <f t="shared" si="183"/>
        <v>IDGS-EVAncillary EVPer kW Annual Incentive</v>
      </c>
      <c r="B1618" t="s">
        <v>152</v>
      </c>
      <c r="C1618" t="s">
        <v>602</v>
      </c>
      <c r="D1618" t="s">
        <v>363</v>
      </c>
      <c r="E1618" t="s">
        <v>37</v>
      </c>
      <c r="F1618" t="s">
        <v>93</v>
      </c>
      <c r="G1618" s="32">
        <f t="shared" ca="1" si="169"/>
        <v>0</v>
      </c>
      <c r="H1618" s="33">
        <f t="shared" ca="1" si="170"/>
        <v>0</v>
      </c>
      <c r="I1618" s="38"/>
      <c r="J1618" s="39"/>
      <c r="K1618" s="20" t="str">
        <f t="shared" si="178"/>
        <v>GS-EVPer kW Annual Incentive</v>
      </c>
      <c r="L1618" s="20" t="str">
        <f t="shared" si="184"/>
        <v>Market PotentialID</v>
      </c>
    </row>
    <row r="1619" spans="1:12" x14ac:dyDescent="0.25">
      <c r="A1619" s="2" t="str">
        <f t="shared" si="183"/>
        <v>IDGS-EVAncillary EVProgram Development Cost</v>
      </c>
      <c r="B1619" t="s">
        <v>152</v>
      </c>
      <c r="C1619" t="s">
        <v>602</v>
      </c>
      <c r="D1619" t="s">
        <v>363</v>
      </c>
      <c r="E1619" t="s">
        <v>40</v>
      </c>
      <c r="F1619" t="s">
        <v>41</v>
      </c>
      <c r="G1619" s="32">
        <f t="shared" ca="1" si="169"/>
        <v>10998.803938467108</v>
      </c>
      <c r="H1619" s="33" t="str">
        <f t="shared" ca="1" si="170"/>
        <v>Share of Cost as noted in table at right</v>
      </c>
      <c r="I1619" s="38"/>
      <c r="J1619" s="39"/>
      <c r="K1619" s="20" t="str">
        <f t="shared" si="178"/>
        <v>GS-EVProgram Development Cost</v>
      </c>
      <c r="L1619" s="20" t="str">
        <f t="shared" si="184"/>
        <v>Market PotentialID</v>
      </c>
    </row>
    <row r="1620" spans="1:12" x14ac:dyDescent="0.25">
      <c r="A1620" s="2" t="str">
        <f t="shared" si="183"/>
        <v>IDGS-EVAncillary EVProgram Life</v>
      </c>
      <c r="B1620" t="s">
        <v>152</v>
      </c>
      <c r="C1620" t="s">
        <v>602</v>
      </c>
      <c r="D1620" t="s">
        <v>363</v>
      </c>
      <c r="E1620" t="s">
        <v>42</v>
      </c>
      <c r="F1620" t="s">
        <v>43</v>
      </c>
      <c r="G1620" s="397">
        <f t="shared" ca="1" si="169"/>
        <v>8</v>
      </c>
      <c r="H1620" s="33">
        <f t="shared" ca="1" si="170"/>
        <v>0</v>
      </c>
      <c r="I1620" s="38"/>
      <c r="J1620" s="39"/>
      <c r="K1620" s="20" t="str">
        <f t="shared" si="178"/>
        <v>GS-EVProgram Life</v>
      </c>
      <c r="L1620" s="20" t="str">
        <f t="shared" si="184"/>
        <v>Market PotentialID</v>
      </c>
    </row>
    <row r="1621" spans="1:12" x14ac:dyDescent="0.25">
      <c r="A1621" s="2" t="str">
        <f t="shared" si="183"/>
        <v>IDGS-EVAncillary EVProgram Start Year</v>
      </c>
      <c r="B1621" t="s">
        <v>152</v>
      </c>
      <c r="C1621" t="s">
        <v>602</v>
      </c>
      <c r="D1621" t="s">
        <v>363</v>
      </c>
      <c r="E1621" t="s">
        <v>44</v>
      </c>
      <c r="F1621" t="s">
        <v>45</v>
      </c>
      <c r="G1621" s="397">
        <f t="shared" ca="1" si="169"/>
        <v>2025</v>
      </c>
      <c r="H1621" s="33" t="str">
        <f t="shared" ca="1" si="170"/>
        <v>2024 Avista Update</v>
      </c>
      <c r="I1621" s="38"/>
      <c r="J1621" s="39"/>
      <c r="K1621" s="20" t="str">
        <f t="shared" si="178"/>
        <v>GS-EVProgram Start Year</v>
      </c>
      <c r="L1621" s="20" t="str">
        <f t="shared" si="184"/>
        <v>Market PotentialID</v>
      </c>
    </row>
    <row r="1622" spans="1:12" x14ac:dyDescent="0.25">
      <c r="A1622" s="2" t="str">
        <f t="shared" si="183"/>
        <v>IDGeneral ServiceThird Party ContractsSummer DR Event Hours</v>
      </c>
      <c r="B1622" t="s">
        <v>152</v>
      </c>
      <c r="C1622" t="s">
        <v>232</v>
      </c>
      <c r="D1622" t="s">
        <v>150</v>
      </c>
      <c r="E1622" t="s">
        <v>24</v>
      </c>
      <c r="F1622" t="s">
        <v>25</v>
      </c>
      <c r="G1622" s="397" t="str">
        <f t="shared" ca="1" si="169"/>
        <v/>
      </c>
      <c r="H1622" s="33" t="str">
        <f t="shared" ca="1" si="170"/>
        <v/>
      </c>
      <c r="I1622" s="38"/>
      <c r="J1622" s="39"/>
      <c r="K1622" s="20" t="str">
        <f t="shared" si="178"/>
        <v>General ServiceSummer DR Event Hours</v>
      </c>
      <c r="L1622" s="20" t="str">
        <f t="shared" si="184"/>
        <v>Market PotentialID</v>
      </c>
    </row>
    <row r="1623" spans="1:12" x14ac:dyDescent="0.25">
      <c r="A1623" s="2" t="str">
        <f t="shared" si="183"/>
        <v>IDGeneral ServiceThird Party ContractsWinter DR Event Hours</v>
      </c>
      <c r="B1623" t="s">
        <v>152</v>
      </c>
      <c r="C1623" t="s">
        <v>232</v>
      </c>
      <c r="D1623" t="s">
        <v>150</v>
      </c>
      <c r="E1623" t="s">
        <v>26</v>
      </c>
      <c r="F1623" t="s">
        <v>25</v>
      </c>
      <c r="G1623" s="397" t="str">
        <f t="shared" ca="1" si="169"/>
        <v/>
      </c>
      <c r="H1623" s="33" t="str">
        <f t="shared" ca="1" si="170"/>
        <v/>
      </c>
      <c r="I1623" s="38"/>
      <c r="J1623" s="39"/>
      <c r="K1623" s="20" t="str">
        <f t="shared" si="178"/>
        <v>General ServiceWinter DR Event Hours</v>
      </c>
      <c r="L1623" s="20" t="str">
        <f t="shared" si="184"/>
        <v>Market PotentialID</v>
      </c>
    </row>
    <row r="1624" spans="1:12" x14ac:dyDescent="0.25">
      <c r="A1624" s="2" t="str">
        <f t="shared" si="183"/>
        <v>IDGeneral ServiceThird Party ContractsAnnual O&amp;M Cost</v>
      </c>
      <c r="B1624" t="s">
        <v>152</v>
      </c>
      <c r="C1624" t="s">
        <v>232</v>
      </c>
      <c r="D1624" t="s">
        <v>150</v>
      </c>
      <c r="E1624" t="s">
        <v>27</v>
      </c>
      <c r="F1624" t="s">
        <v>5</v>
      </c>
      <c r="G1624" s="32" t="str">
        <f t="shared" ca="1" si="169"/>
        <v/>
      </c>
      <c r="H1624" s="33" t="str">
        <f t="shared" ca="1" si="170"/>
        <v/>
      </c>
      <c r="I1624" s="38"/>
      <c r="J1624" s="39"/>
      <c r="K1624" s="20" t="str">
        <f t="shared" si="178"/>
        <v>General ServiceAnnual O&amp;M Cost</v>
      </c>
      <c r="L1624" s="20" t="str">
        <f t="shared" si="184"/>
        <v>Market PotentialID</v>
      </c>
    </row>
    <row r="1625" spans="1:12" x14ac:dyDescent="0.25">
      <c r="A1625" s="2" t="str">
        <f t="shared" si="183"/>
        <v>IDGeneral ServiceThird Party ContractsAnnual O&amp;M Cost per MW</v>
      </c>
      <c r="B1625" t="s">
        <v>152</v>
      </c>
      <c r="C1625" t="s">
        <v>232</v>
      </c>
      <c r="D1625" t="s">
        <v>150</v>
      </c>
      <c r="E1625" t="s">
        <v>88</v>
      </c>
      <c r="F1625" t="s">
        <v>94</v>
      </c>
      <c r="G1625" s="32" t="str">
        <f t="shared" ca="1" si="169"/>
        <v/>
      </c>
      <c r="H1625" s="33" t="str">
        <f t="shared" ca="1" si="170"/>
        <v/>
      </c>
      <c r="I1625" s="38"/>
      <c r="J1625" s="39"/>
      <c r="K1625" s="20" t="str">
        <f t="shared" si="178"/>
        <v>General ServiceAnnual O&amp;M Cost per MW</v>
      </c>
      <c r="L1625" s="20" t="str">
        <f t="shared" si="184"/>
        <v>Market PotentialID</v>
      </c>
    </row>
    <row r="1626" spans="1:12" x14ac:dyDescent="0.25">
      <c r="A1626" s="2" t="str">
        <f t="shared" si="183"/>
        <v>IDGeneral ServiceThird Party ContractsAnnual Program Administration Cost</v>
      </c>
      <c r="B1626" t="s">
        <v>152</v>
      </c>
      <c r="C1626" t="s">
        <v>232</v>
      </c>
      <c r="D1626" t="s">
        <v>150</v>
      </c>
      <c r="E1626" t="s">
        <v>4</v>
      </c>
      <c r="F1626" t="s">
        <v>28</v>
      </c>
      <c r="G1626" s="32" t="str">
        <f t="shared" ca="1" si="169"/>
        <v/>
      </c>
      <c r="H1626" s="33" t="str">
        <f t="shared" ca="1" si="170"/>
        <v/>
      </c>
      <c r="I1626" s="38"/>
      <c r="J1626" s="39"/>
      <c r="K1626" s="20" t="str">
        <f t="shared" si="178"/>
        <v>General ServiceAnnual Program Administration Cost</v>
      </c>
      <c r="L1626" s="20" t="str">
        <f t="shared" si="184"/>
        <v>Market PotentialID</v>
      </c>
    </row>
    <row r="1627" spans="1:12" x14ac:dyDescent="0.25">
      <c r="A1627" s="2" t="str">
        <f t="shared" si="183"/>
        <v>IDGeneral ServiceThird Party ContractsCost of Equip + Install</v>
      </c>
      <c r="B1627" t="s">
        <v>152</v>
      </c>
      <c r="C1627" t="s">
        <v>232</v>
      </c>
      <c r="D1627" t="s">
        <v>150</v>
      </c>
      <c r="E1627" t="s">
        <v>29</v>
      </c>
      <c r="F1627" t="s">
        <v>30</v>
      </c>
      <c r="G1627" s="32" t="str">
        <f t="shared" ca="1" si="169"/>
        <v/>
      </c>
      <c r="H1627" s="33" t="str">
        <f t="shared" ca="1" si="170"/>
        <v/>
      </c>
      <c r="I1627" s="38"/>
      <c r="J1627" s="39"/>
      <c r="K1627" s="20" t="str">
        <f t="shared" si="178"/>
        <v>General ServiceCost of Equip + Install</v>
      </c>
      <c r="L1627" s="20" t="str">
        <f t="shared" si="184"/>
        <v>Market PotentialID</v>
      </c>
    </row>
    <row r="1628" spans="1:12" x14ac:dyDescent="0.25">
      <c r="A1628" s="2" t="str">
        <f t="shared" si="183"/>
        <v>IDGeneral ServiceThird Party ContractsCost of Equip + Install (per kW basis)</v>
      </c>
      <c r="B1628" t="s">
        <v>152</v>
      </c>
      <c r="C1628" t="s">
        <v>232</v>
      </c>
      <c r="D1628" t="s">
        <v>150</v>
      </c>
      <c r="E1628" t="s">
        <v>90</v>
      </c>
      <c r="F1628" t="s">
        <v>92</v>
      </c>
      <c r="G1628" s="32" t="str">
        <f t="shared" ca="1" si="169"/>
        <v/>
      </c>
      <c r="H1628" s="33" t="str">
        <f t="shared" ca="1" si="170"/>
        <v/>
      </c>
      <c r="I1628" s="38"/>
      <c r="J1628" s="39"/>
      <c r="K1628" s="20" t="str">
        <f t="shared" ref="K1628:K1655" si="185">C1628&amp;E1628</f>
        <v>General ServiceCost of Equip + Install (per kW basis)</v>
      </c>
      <c r="L1628" s="20" t="str">
        <f t="shared" si="184"/>
        <v>Market PotentialID</v>
      </c>
    </row>
    <row r="1629" spans="1:12" x14ac:dyDescent="0.25">
      <c r="A1629" s="2" t="str">
        <f t="shared" si="183"/>
        <v>IDGeneral ServiceThird Party ContractsDe-rate</v>
      </c>
      <c r="B1629" t="s">
        <v>152</v>
      </c>
      <c r="C1629" t="s">
        <v>232</v>
      </c>
      <c r="D1629" t="s">
        <v>150</v>
      </c>
      <c r="E1629" t="s">
        <v>31</v>
      </c>
      <c r="F1629" t="s">
        <v>32</v>
      </c>
      <c r="G1629" s="25" t="str">
        <f t="shared" ca="1" si="169"/>
        <v/>
      </c>
      <c r="H1629" s="33" t="str">
        <f t="shared" ca="1" si="170"/>
        <v/>
      </c>
      <c r="I1629" s="38"/>
      <c r="J1629" s="39"/>
      <c r="K1629" s="20" t="str">
        <f t="shared" si="185"/>
        <v>General ServiceDe-rate</v>
      </c>
      <c r="L1629" s="20" t="str">
        <f t="shared" si="184"/>
        <v>Market PotentialID</v>
      </c>
    </row>
    <row r="1630" spans="1:12" x14ac:dyDescent="0.25">
      <c r="A1630" s="2" t="str">
        <f t="shared" si="183"/>
        <v>IDGeneral ServiceThird Party ContractsNet to Gross Ratio (free ridership)</v>
      </c>
      <c r="B1630" t="s">
        <v>152</v>
      </c>
      <c r="C1630" t="s">
        <v>232</v>
      </c>
      <c r="D1630" t="s">
        <v>150</v>
      </c>
      <c r="E1630" t="s">
        <v>33</v>
      </c>
      <c r="F1630" t="s">
        <v>34</v>
      </c>
      <c r="G1630" s="25" t="str">
        <f t="shared" ca="1" si="169"/>
        <v/>
      </c>
      <c r="H1630" s="33" t="str">
        <f t="shared" ca="1" si="170"/>
        <v/>
      </c>
      <c r="I1630" s="38"/>
      <c r="J1630" s="39"/>
      <c r="K1630" s="20" t="str">
        <f t="shared" si="185"/>
        <v>General ServiceNet to Gross Ratio (free ridership)</v>
      </c>
      <c r="L1630" s="20" t="str">
        <f t="shared" si="184"/>
        <v>Market PotentialID</v>
      </c>
    </row>
    <row r="1631" spans="1:12" x14ac:dyDescent="0.25">
      <c r="A1631" s="2" t="str">
        <f t="shared" si="183"/>
        <v>IDGeneral ServiceThird Party ContractsPer Customer Annual Marketing/Recruitment Cost</v>
      </c>
      <c r="B1631" t="s">
        <v>152</v>
      </c>
      <c r="C1631" t="s">
        <v>232</v>
      </c>
      <c r="D1631" t="s">
        <v>150</v>
      </c>
      <c r="E1631" t="s">
        <v>35</v>
      </c>
      <c r="F1631" t="s">
        <v>36</v>
      </c>
      <c r="G1631" s="32" t="str">
        <f t="shared" ca="1" si="169"/>
        <v/>
      </c>
      <c r="H1631" s="33" t="str">
        <f t="shared" ca="1" si="170"/>
        <v/>
      </c>
      <c r="I1631" s="38"/>
      <c r="J1631" s="39"/>
      <c r="K1631" s="20" t="str">
        <f t="shared" si="185"/>
        <v>General ServicePer Customer Annual Marketing/Recruitment Cost</v>
      </c>
      <c r="L1631" s="20" t="str">
        <f t="shared" si="184"/>
        <v>Market PotentialID</v>
      </c>
    </row>
    <row r="1632" spans="1:12" x14ac:dyDescent="0.25">
      <c r="A1632" s="2" t="str">
        <f t="shared" si="183"/>
        <v>IDGeneral ServiceThird Party ContractsPer Participant Annual Incentive</v>
      </c>
      <c r="B1632" t="s">
        <v>152</v>
      </c>
      <c r="C1632" t="s">
        <v>232</v>
      </c>
      <c r="D1632" t="s">
        <v>150</v>
      </c>
      <c r="E1632" t="s">
        <v>39</v>
      </c>
      <c r="F1632" t="s">
        <v>5</v>
      </c>
      <c r="G1632" s="32" t="str">
        <f t="shared" ca="1" si="169"/>
        <v/>
      </c>
      <c r="H1632" s="33" t="str">
        <f t="shared" ca="1" si="170"/>
        <v/>
      </c>
      <c r="I1632" s="38"/>
      <c r="J1632" s="39"/>
      <c r="K1632" s="20" t="str">
        <f t="shared" si="185"/>
        <v>General ServicePer Participant Annual Incentive</v>
      </c>
      <c r="L1632" s="20" t="str">
        <f t="shared" si="184"/>
        <v>Market PotentialID</v>
      </c>
    </row>
    <row r="1633" spans="1:12" x14ac:dyDescent="0.25">
      <c r="A1633" s="2" t="str">
        <f t="shared" si="183"/>
        <v>IDGeneral ServiceThird Party ContractsPer kW Annual Incentive</v>
      </c>
      <c r="B1633" t="s">
        <v>152</v>
      </c>
      <c r="C1633" t="s">
        <v>232</v>
      </c>
      <c r="D1633" t="s">
        <v>150</v>
      </c>
      <c r="E1633" t="s">
        <v>37</v>
      </c>
      <c r="F1633" t="s">
        <v>93</v>
      </c>
      <c r="G1633" s="32" t="str">
        <f t="shared" ca="1" si="169"/>
        <v/>
      </c>
      <c r="H1633" s="33" t="str">
        <f t="shared" ca="1" si="170"/>
        <v/>
      </c>
      <c r="I1633" s="38"/>
      <c r="J1633" s="39"/>
      <c r="K1633" s="20" t="str">
        <f t="shared" si="185"/>
        <v>General ServicePer kW Annual Incentive</v>
      </c>
      <c r="L1633" s="20" t="str">
        <f t="shared" si="184"/>
        <v>Market PotentialID</v>
      </c>
    </row>
    <row r="1634" spans="1:12" x14ac:dyDescent="0.25">
      <c r="A1634" s="2" t="str">
        <f t="shared" si="183"/>
        <v>IDGeneral ServiceThird Party ContractsProgram Development Cost</v>
      </c>
      <c r="B1634" t="s">
        <v>152</v>
      </c>
      <c r="C1634" t="s">
        <v>232</v>
      </c>
      <c r="D1634" t="s">
        <v>150</v>
      </c>
      <c r="E1634" t="s">
        <v>40</v>
      </c>
      <c r="F1634" t="s">
        <v>41</v>
      </c>
      <c r="G1634" s="32" t="str">
        <f t="shared" ca="1" si="169"/>
        <v/>
      </c>
      <c r="H1634" s="33" t="str">
        <f t="shared" ca="1" si="170"/>
        <v/>
      </c>
      <c r="I1634" s="38"/>
      <c r="J1634" s="39"/>
      <c r="K1634" s="20" t="str">
        <f t="shared" si="185"/>
        <v>General ServiceProgram Development Cost</v>
      </c>
      <c r="L1634" s="20" t="str">
        <f t="shared" si="184"/>
        <v>Market PotentialID</v>
      </c>
    </row>
    <row r="1635" spans="1:12" x14ac:dyDescent="0.25">
      <c r="A1635" s="2" t="str">
        <f t="shared" si="183"/>
        <v>IDGeneral ServiceThird Party ContractsProgram Life</v>
      </c>
      <c r="B1635" t="s">
        <v>152</v>
      </c>
      <c r="C1635" t="s">
        <v>232</v>
      </c>
      <c r="D1635" t="s">
        <v>150</v>
      </c>
      <c r="E1635" t="s">
        <v>42</v>
      </c>
      <c r="F1635" t="s">
        <v>43</v>
      </c>
      <c r="G1635" s="397" t="str">
        <f t="shared" ca="1" si="169"/>
        <v/>
      </c>
      <c r="H1635" s="33" t="str">
        <f t="shared" ca="1" si="170"/>
        <v/>
      </c>
      <c r="I1635" s="38"/>
      <c r="J1635" s="39"/>
      <c r="K1635" s="20" t="str">
        <f t="shared" si="185"/>
        <v>General ServiceProgram Life</v>
      </c>
      <c r="L1635" s="20" t="str">
        <f t="shared" si="184"/>
        <v>Market PotentialID</v>
      </c>
    </row>
    <row r="1636" spans="1:12" x14ac:dyDescent="0.25">
      <c r="A1636" s="2" t="str">
        <f t="shared" si="183"/>
        <v>IDGeneral ServiceThird Party ContractsProgram Start Year</v>
      </c>
      <c r="B1636" t="s">
        <v>152</v>
      </c>
      <c r="C1636" t="s">
        <v>232</v>
      </c>
      <c r="D1636" t="s">
        <v>150</v>
      </c>
      <c r="E1636" t="s">
        <v>44</v>
      </c>
      <c r="F1636" t="s">
        <v>45</v>
      </c>
      <c r="G1636" s="397" t="str">
        <f t="shared" ca="1" si="169"/>
        <v/>
      </c>
      <c r="H1636" s="33" t="str">
        <f t="shared" ca="1" si="170"/>
        <v/>
      </c>
      <c r="I1636" s="38"/>
      <c r="J1636" s="39"/>
      <c r="K1636" s="20" t="str">
        <f t="shared" si="185"/>
        <v>General ServiceProgram Start Year</v>
      </c>
      <c r="L1636" s="20" t="str">
        <f t="shared" si="184"/>
        <v>Market PotentialID</v>
      </c>
    </row>
    <row r="1637" spans="1:12" x14ac:dyDescent="0.25">
      <c r="A1637" s="2" t="str">
        <f t="shared" si="183"/>
        <v>IDLarge General ServiceThird Party ContractsSummer DR Event Hours</v>
      </c>
      <c r="B1637" t="s">
        <v>152</v>
      </c>
      <c r="C1637" t="s">
        <v>233</v>
      </c>
      <c r="D1637" t="s">
        <v>150</v>
      </c>
      <c r="E1637" t="s">
        <v>24</v>
      </c>
      <c r="F1637" t="s">
        <v>25</v>
      </c>
      <c r="G1637" s="397">
        <f t="shared" ca="1" si="169"/>
        <v>30</v>
      </c>
      <c r="H1637" s="33" t="str">
        <f t="shared" ca="1" si="170"/>
        <v>30 hours is based on program experience as gathered during 2015 study.  Pretty low on the spectrum for these programs, which can often have up to 60-100 hrs of event.</v>
      </c>
      <c r="I1637" s="38"/>
      <c r="J1637" s="39"/>
      <c r="K1637" s="20" t="str">
        <f t="shared" si="185"/>
        <v>Large General ServiceSummer DR Event Hours</v>
      </c>
      <c r="L1637" s="20" t="str">
        <f t="shared" si="184"/>
        <v>Market PotentialID</v>
      </c>
    </row>
    <row r="1638" spans="1:12" x14ac:dyDescent="0.25">
      <c r="A1638" s="2" t="str">
        <f t="shared" si="183"/>
        <v>IDLarge General ServiceThird Party ContractsWinter DR Event Hours</v>
      </c>
      <c r="B1638" t="s">
        <v>152</v>
      </c>
      <c r="C1638" t="s">
        <v>233</v>
      </c>
      <c r="D1638" t="s">
        <v>150</v>
      </c>
      <c r="E1638" t="s">
        <v>26</v>
      </c>
      <c r="F1638" t="s">
        <v>25</v>
      </c>
      <c r="G1638" s="397">
        <f t="shared" ca="1" si="169"/>
        <v>30</v>
      </c>
      <c r="H1638" s="33" t="str">
        <f t="shared" ca="1" si="170"/>
        <v>30 hours is based on program experience as gathered during 2015 study.  Pretty low on the spectrum for these programs, which can often have up to 60-100 hrs of event.</v>
      </c>
      <c r="I1638" s="38"/>
      <c r="J1638" s="39"/>
      <c r="K1638" s="20" t="str">
        <f t="shared" si="185"/>
        <v>Large General ServiceWinter DR Event Hours</v>
      </c>
      <c r="L1638" s="20" t="str">
        <f t="shared" si="184"/>
        <v>Market PotentialID</v>
      </c>
    </row>
    <row r="1639" spans="1:12" x14ac:dyDescent="0.25">
      <c r="A1639" s="2" t="str">
        <f t="shared" si="183"/>
        <v>IDLarge General ServiceThird Party ContractsAnnual O&amp;M Cost</v>
      </c>
      <c r="B1639" t="s">
        <v>152</v>
      </c>
      <c r="C1639" t="s">
        <v>233</v>
      </c>
      <c r="D1639" t="s">
        <v>150</v>
      </c>
      <c r="E1639" t="s">
        <v>27</v>
      </c>
      <c r="F1639" t="s">
        <v>5</v>
      </c>
      <c r="G1639" s="32">
        <f t="shared" ca="1" si="169"/>
        <v>0</v>
      </c>
      <c r="H1639" s="33" t="str">
        <f t="shared" ca="1" si="170"/>
        <v>included in 3rd Party Program Admin Cost</v>
      </c>
      <c r="I1639" s="38"/>
      <c r="J1639" s="39"/>
      <c r="K1639" s="20" t="str">
        <f t="shared" si="185"/>
        <v>Large General ServiceAnnual O&amp;M Cost</v>
      </c>
      <c r="L1639" s="20" t="str">
        <f t="shared" si="184"/>
        <v>Market PotentialID</v>
      </c>
    </row>
    <row r="1640" spans="1:12" x14ac:dyDescent="0.25">
      <c r="A1640" s="2" t="str">
        <f t="shared" si="183"/>
        <v>IDLarge General ServiceThird Party ContractsAnnual O&amp;M Cost per MW</v>
      </c>
      <c r="B1640" t="s">
        <v>152</v>
      </c>
      <c r="C1640" t="s">
        <v>233</v>
      </c>
      <c r="D1640" t="s">
        <v>150</v>
      </c>
      <c r="E1640" t="s">
        <v>88</v>
      </c>
      <c r="F1640" t="s">
        <v>94</v>
      </c>
      <c r="G1640" s="32">
        <f t="shared" ca="1" si="169"/>
        <v>80000</v>
      </c>
      <c r="H1640" s="33" t="str">
        <f t="shared" ca="1" si="170"/>
        <v>included in 3rd Party Program Admin Cost</v>
      </c>
      <c r="I1640" s="38"/>
      <c r="J1640" s="39"/>
      <c r="K1640" s="20" t="str">
        <f t="shared" si="185"/>
        <v>Large General ServiceAnnual O&amp;M Cost per MW</v>
      </c>
      <c r="L1640" s="20" t="str">
        <f t="shared" si="184"/>
        <v>Market PotentialID</v>
      </c>
    </row>
    <row r="1641" spans="1:12" x14ac:dyDescent="0.25">
      <c r="A1641" s="2" t="str">
        <f t="shared" si="183"/>
        <v>IDLarge General ServiceThird Party ContractsAnnual Program Administration Cost</v>
      </c>
      <c r="B1641" t="s">
        <v>152</v>
      </c>
      <c r="C1641" t="s">
        <v>233</v>
      </c>
      <c r="D1641" t="s">
        <v>150</v>
      </c>
      <c r="E1641" t="s">
        <v>4</v>
      </c>
      <c r="F1641" t="s">
        <v>28</v>
      </c>
      <c r="G1641" s="32">
        <f t="shared" ca="1" si="169"/>
        <v>0</v>
      </c>
      <c r="H1641" s="33">
        <f t="shared" ca="1" si="170"/>
        <v>0</v>
      </c>
      <c r="I1641" s="38"/>
      <c r="J1641" s="39"/>
      <c r="K1641" s="20" t="str">
        <f t="shared" si="185"/>
        <v>Large General ServiceAnnual Program Administration Cost</v>
      </c>
      <c r="L1641" s="20" t="str">
        <f t="shared" si="184"/>
        <v>Market PotentialID</v>
      </c>
    </row>
    <row r="1642" spans="1:12" x14ac:dyDescent="0.25">
      <c r="A1642" s="2" t="str">
        <f t="shared" si="183"/>
        <v>IDLarge General ServiceThird Party ContractsCost of Equip + Install</v>
      </c>
      <c r="B1642" t="s">
        <v>152</v>
      </c>
      <c r="C1642" t="s">
        <v>233</v>
      </c>
      <c r="D1642" t="s">
        <v>150</v>
      </c>
      <c r="E1642" t="s">
        <v>29</v>
      </c>
      <c r="F1642" t="s">
        <v>30</v>
      </c>
      <c r="G1642" s="32">
        <f t="shared" ca="1" si="169"/>
        <v>0</v>
      </c>
      <c r="H1642" s="33" t="str">
        <f t="shared" ca="1" si="170"/>
        <v>included in 3rd Party Program Admin Cost</v>
      </c>
      <c r="I1642" s="38"/>
      <c r="J1642" s="39"/>
      <c r="K1642" s="20" t="str">
        <f t="shared" si="185"/>
        <v>Large General ServiceCost of Equip + Install</v>
      </c>
      <c r="L1642" s="20" t="str">
        <f t="shared" si="184"/>
        <v>Market PotentialID</v>
      </c>
    </row>
    <row r="1643" spans="1:12" x14ac:dyDescent="0.25">
      <c r="A1643" s="2" t="str">
        <f t="shared" si="183"/>
        <v>IDLarge General ServiceThird Party ContractsCost of Equip + Install (per kW basis)</v>
      </c>
      <c r="B1643" t="s">
        <v>152</v>
      </c>
      <c r="C1643" t="s">
        <v>233</v>
      </c>
      <c r="D1643" t="s">
        <v>150</v>
      </c>
      <c r="E1643" t="s">
        <v>90</v>
      </c>
      <c r="F1643" t="s">
        <v>92</v>
      </c>
      <c r="G1643" s="32">
        <f t="shared" ca="1" si="169"/>
        <v>0</v>
      </c>
      <c r="H1643" s="33" t="str">
        <f t="shared" ca="1" si="170"/>
        <v>included in 3rd Party Program Admin Cost</v>
      </c>
      <c r="I1643" s="38"/>
      <c r="J1643" s="39"/>
      <c r="K1643" s="20" t="str">
        <f t="shared" si="185"/>
        <v>Large General ServiceCost of Equip + Install (per kW basis)</v>
      </c>
      <c r="L1643" s="20" t="str">
        <f t="shared" si="184"/>
        <v>Market PotentialID</v>
      </c>
    </row>
    <row r="1644" spans="1:12" x14ac:dyDescent="0.25">
      <c r="A1644" s="2" t="str">
        <f t="shared" si="183"/>
        <v>IDLarge General ServiceThird Party ContractsDe-rate</v>
      </c>
      <c r="B1644" t="s">
        <v>152</v>
      </c>
      <c r="C1644" t="s">
        <v>233</v>
      </c>
      <c r="D1644" t="s">
        <v>150</v>
      </c>
      <c r="E1644" t="s">
        <v>31</v>
      </c>
      <c r="F1644" t="s">
        <v>32</v>
      </c>
      <c r="G1644" s="25">
        <f t="shared" ca="1" si="169"/>
        <v>1</v>
      </c>
      <c r="H1644" s="33">
        <f t="shared" ca="1" si="170"/>
        <v>0</v>
      </c>
      <c r="I1644" s="38"/>
      <c r="J1644" s="39"/>
      <c r="K1644" s="20" t="str">
        <f t="shared" si="185"/>
        <v>Large General ServiceDe-rate</v>
      </c>
      <c r="L1644" s="20" t="str">
        <f t="shared" ref="L1644:L1655" si="186">$G$1&amp;B1644</f>
        <v>Market PotentialID</v>
      </c>
    </row>
    <row r="1645" spans="1:12" x14ac:dyDescent="0.25">
      <c r="A1645" s="2" t="str">
        <f t="shared" si="183"/>
        <v>IDLarge General ServiceThird Party ContractsNet to Gross Ratio (free ridership)</v>
      </c>
      <c r="B1645" t="s">
        <v>152</v>
      </c>
      <c r="C1645" t="s">
        <v>233</v>
      </c>
      <c r="D1645" t="s">
        <v>150</v>
      </c>
      <c r="E1645" t="s">
        <v>33</v>
      </c>
      <c r="F1645" t="s">
        <v>34</v>
      </c>
      <c r="G1645" s="25">
        <f t="shared" ca="1" si="169"/>
        <v>1</v>
      </c>
      <c r="H1645" s="33">
        <f t="shared" ca="1" si="170"/>
        <v>0</v>
      </c>
      <c r="I1645" s="38"/>
      <c r="J1645" s="39"/>
      <c r="K1645" s="20" t="str">
        <f t="shared" si="185"/>
        <v>Large General ServiceNet to Gross Ratio (free ridership)</v>
      </c>
      <c r="L1645" s="20" t="str">
        <f t="shared" si="186"/>
        <v>Market PotentialID</v>
      </c>
    </row>
    <row r="1646" spans="1:12" x14ac:dyDescent="0.25">
      <c r="A1646" s="2" t="str">
        <f t="shared" si="183"/>
        <v>IDLarge General ServiceThird Party ContractsPer Customer Annual Marketing/Recruitment Cost</v>
      </c>
      <c r="B1646" t="s">
        <v>152</v>
      </c>
      <c r="C1646" t="s">
        <v>233</v>
      </c>
      <c r="D1646" t="s">
        <v>150</v>
      </c>
      <c r="E1646" t="s">
        <v>35</v>
      </c>
      <c r="F1646" t="s">
        <v>36</v>
      </c>
      <c r="G1646" s="32">
        <f t="shared" ca="1" si="169"/>
        <v>0</v>
      </c>
      <c r="H1646" s="33" t="str">
        <f t="shared" ca="1" si="170"/>
        <v>included in 3rd Party Program Admin Cost</v>
      </c>
      <c r="I1646" s="38"/>
      <c r="J1646" s="39"/>
      <c r="K1646" s="20" t="str">
        <f t="shared" si="185"/>
        <v>Large General ServicePer Customer Annual Marketing/Recruitment Cost</v>
      </c>
      <c r="L1646" s="20" t="str">
        <f t="shared" si="186"/>
        <v>Market PotentialID</v>
      </c>
    </row>
    <row r="1647" spans="1:12" x14ac:dyDescent="0.25">
      <c r="A1647" s="2" t="str">
        <f t="shared" si="183"/>
        <v>IDLarge General ServiceThird Party ContractsPer Participant Annual Incentive</v>
      </c>
      <c r="B1647" t="s">
        <v>152</v>
      </c>
      <c r="C1647" t="s">
        <v>233</v>
      </c>
      <c r="D1647" t="s">
        <v>150</v>
      </c>
      <c r="E1647" t="s">
        <v>39</v>
      </c>
      <c r="F1647" t="s">
        <v>5</v>
      </c>
      <c r="G1647" s="32">
        <f t="shared" ca="1" si="169"/>
        <v>0</v>
      </c>
      <c r="H1647" s="33">
        <f t="shared" ca="1" si="170"/>
        <v>0</v>
      </c>
      <c r="I1647" s="38"/>
      <c r="J1647" s="39"/>
      <c r="K1647" s="20" t="str">
        <f t="shared" si="185"/>
        <v>Large General ServicePer Participant Annual Incentive</v>
      </c>
      <c r="L1647" s="20" t="str">
        <f t="shared" si="186"/>
        <v>Market PotentialID</v>
      </c>
    </row>
    <row r="1648" spans="1:12" x14ac:dyDescent="0.25">
      <c r="A1648" s="2" t="str">
        <f t="shared" si="183"/>
        <v>IDLarge General ServiceThird Party ContractsPer kW Annual Incentive</v>
      </c>
      <c r="B1648" t="s">
        <v>152</v>
      </c>
      <c r="C1648" t="s">
        <v>233</v>
      </c>
      <c r="D1648" t="s">
        <v>150</v>
      </c>
      <c r="E1648" t="s">
        <v>37</v>
      </c>
      <c r="F1648" t="s">
        <v>93</v>
      </c>
      <c r="G1648" s="32">
        <f t="shared" ca="1" si="169"/>
        <v>0</v>
      </c>
      <c r="H1648" s="33" t="str">
        <f t="shared" ca="1" si="170"/>
        <v>included in 3rd Party Program Admin Cost.  Capacity reserve incentive pmt given to customers typically in range of $10 to $70 per kW-year</v>
      </c>
      <c r="I1648" s="38"/>
      <c r="J1648" s="39"/>
      <c r="K1648" s="20" t="str">
        <f t="shared" si="185"/>
        <v>Large General ServicePer kW Annual Incentive</v>
      </c>
      <c r="L1648" s="20" t="str">
        <f t="shared" si="186"/>
        <v>Market PotentialID</v>
      </c>
    </row>
    <row r="1649" spans="1:12" x14ac:dyDescent="0.25">
      <c r="A1649" s="2" t="str">
        <f t="shared" si="183"/>
        <v>IDLarge General ServiceThird Party ContractsProgram Development Cost</v>
      </c>
      <c r="B1649" t="s">
        <v>152</v>
      </c>
      <c r="C1649" t="s">
        <v>233</v>
      </c>
      <c r="D1649" t="s">
        <v>150</v>
      </c>
      <c r="E1649" t="s">
        <v>40</v>
      </c>
      <c r="F1649" t="s">
        <v>41</v>
      </c>
      <c r="G1649" s="32">
        <f t="shared" ca="1" si="169"/>
        <v>0</v>
      </c>
      <c r="H1649" s="33" t="str">
        <f t="shared" ca="1" si="170"/>
        <v>No startup costs; Would be included in 3rd Party Costs</v>
      </c>
      <c r="I1649" s="38"/>
      <c r="J1649" s="39"/>
      <c r="K1649" s="20" t="str">
        <f t="shared" si="185"/>
        <v>Large General ServiceProgram Development Cost</v>
      </c>
      <c r="L1649" s="20" t="str">
        <f t="shared" si="186"/>
        <v>Market PotentialID</v>
      </c>
    </row>
    <row r="1650" spans="1:12" x14ac:dyDescent="0.25">
      <c r="A1650" s="2" t="str">
        <f t="shared" si="183"/>
        <v>IDLarge General ServiceThird Party ContractsProgram Life</v>
      </c>
      <c r="B1650" t="s">
        <v>152</v>
      </c>
      <c r="C1650" t="s">
        <v>233</v>
      </c>
      <c r="D1650" t="s">
        <v>150</v>
      </c>
      <c r="E1650" t="s">
        <v>42</v>
      </c>
      <c r="F1650" t="s">
        <v>43</v>
      </c>
      <c r="G1650" s="397">
        <f t="shared" ca="1" si="169"/>
        <v>3</v>
      </c>
      <c r="H1650" s="33">
        <f t="shared" ca="1" si="170"/>
        <v>0</v>
      </c>
      <c r="I1650" s="38"/>
      <c r="J1650" s="39"/>
      <c r="K1650" s="20" t="str">
        <f t="shared" si="185"/>
        <v>Large General ServiceProgram Life</v>
      </c>
      <c r="L1650" s="20" t="str">
        <f t="shared" si="186"/>
        <v>Market PotentialID</v>
      </c>
    </row>
    <row r="1651" spans="1:12" x14ac:dyDescent="0.25">
      <c r="A1651" s="2" t="str">
        <f t="shared" si="183"/>
        <v>IDLarge General ServiceThird Party ContractsProgram Start Year</v>
      </c>
      <c r="B1651" t="s">
        <v>152</v>
      </c>
      <c r="C1651" t="s">
        <v>233</v>
      </c>
      <c r="D1651" t="s">
        <v>150</v>
      </c>
      <c r="E1651" t="s">
        <v>44</v>
      </c>
      <c r="F1651" t="s">
        <v>45</v>
      </c>
      <c r="G1651" s="397">
        <f t="shared" ca="1" si="169"/>
        <v>2028</v>
      </c>
      <c r="H1651" s="33">
        <f t="shared" ca="1" si="170"/>
        <v>0</v>
      </c>
      <c r="I1651" s="38"/>
      <c r="J1651" s="39"/>
      <c r="K1651" s="20" t="str">
        <f t="shared" si="185"/>
        <v>Large General ServiceProgram Start Year</v>
      </c>
      <c r="L1651" s="20" t="str">
        <f t="shared" si="186"/>
        <v>Market PotentialID</v>
      </c>
    </row>
    <row r="1652" spans="1:12" x14ac:dyDescent="0.25">
      <c r="A1652" s="2" t="str">
        <f t="shared" si="183"/>
        <v>IDExtra Large General ServiceThird Party ContractsSummer DR Event Hours</v>
      </c>
      <c r="B1652" t="s">
        <v>152</v>
      </c>
      <c r="C1652" t="s">
        <v>234</v>
      </c>
      <c r="D1652" t="s">
        <v>150</v>
      </c>
      <c r="E1652" t="s">
        <v>24</v>
      </c>
      <c r="F1652" t="s">
        <v>25</v>
      </c>
      <c r="G1652" s="397">
        <f t="shared" ca="1" si="169"/>
        <v>30</v>
      </c>
      <c r="H1652" s="33" t="str">
        <f t="shared" ca="1" si="170"/>
        <v>30 hours is based on program experience as gathered during 2015 study.  Pretty low on the spectrum for these programs, which can often have up to 60-100 hrs of event.</v>
      </c>
      <c r="I1652" s="38"/>
      <c r="J1652" s="39"/>
      <c r="K1652" s="20" t="str">
        <f t="shared" si="185"/>
        <v>Extra Large General ServiceSummer DR Event Hours</v>
      </c>
      <c r="L1652" s="20" t="str">
        <f t="shared" si="186"/>
        <v>Market PotentialID</v>
      </c>
    </row>
    <row r="1653" spans="1:12" x14ac:dyDescent="0.25">
      <c r="A1653" s="2" t="str">
        <f t="shared" si="183"/>
        <v>IDExtra Large General ServiceThird Party ContractsWinter DR Event Hours</v>
      </c>
      <c r="B1653" t="s">
        <v>152</v>
      </c>
      <c r="C1653" t="s">
        <v>234</v>
      </c>
      <c r="D1653" t="s">
        <v>150</v>
      </c>
      <c r="E1653" t="s">
        <v>26</v>
      </c>
      <c r="F1653" t="s">
        <v>25</v>
      </c>
      <c r="G1653" s="397">
        <f t="shared" ca="1" si="169"/>
        <v>30</v>
      </c>
      <c r="H1653" s="33" t="str">
        <f t="shared" ca="1" si="170"/>
        <v>30 hours is based on program experience as gathered during 2015 study.  Pretty low on the spectrum for these programs, which can often have up to 60-100 hrs of event.</v>
      </c>
      <c r="I1653" s="38"/>
      <c r="J1653" s="39"/>
      <c r="K1653" s="20" t="str">
        <f t="shared" si="185"/>
        <v>Extra Large General ServiceWinter DR Event Hours</v>
      </c>
      <c r="L1653" s="20" t="str">
        <f t="shared" si="186"/>
        <v>Market PotentialID</v>
      </c>
    </row>
    <row r="1654" spans="1:12" x14ac:dyDescent="0.25">
      <c r="A1654" s="2" t="str">
        <f t="shared" si="183"/>
        <v>IDExtra Large General ServiceThird Party ContractsAnnual O&amp;M Cost</v>
      </c>
      <c r="B1654" t="s">
        <v>152</v>
      </c>
      <c r="C1654" t="s">
        <v>234</v>
      </c>
      <c r="D1654" t="s">
        <v>150</v>
      </c>
      <c r="E1654" t="s">
        <v>27</v>
      </c>
      <c r="F1654" t="s">
        <v>5</v>
      </c>
      <c r="G1654" s="32">
        <f t="shared" ca="1" si="169"/>
        <v>0</v>
      </c>
      <c r="H1654" s="33" t="str">
        <f t="shared" ca="1" si="170"/>
        <v>included in 3rd Party Program Admin Cost</v>
      </c>
      <c r="I1654" s="38"/>
      <c r="J1654" s="39"/>
      <c r="K1654" s="20" t="str">
        <f t="shared" si="185"/>
        <v>Extra Large General ServiceAnnual O&amp;M Cost</v>
      </c>
      <c r="L1654" s="20" t="str">
        <f t="shared" si="186"/>
        <v>Market PotentialID</v>
      </c>
    </row>
    <row r="1655" spans="1:12" x14ac:dyDescent="0.25">
      <c r="A1655" s="2" t="str">
        <f t="shared" si="183"/>
        <v>IDExtra Large General ServiceThird Party ContractsAnnual O&amp;M Cost per MW</v>
      </c>
      <c r="B1655" t="s">
        <v>152</v>
      </c>
      <c r="C1655" t="s">
        <v>234</v>
      </c>
      <c r="D1655" t="s">
        <v>150</v>
      </c>
      <c r="E1655" t="s">
        <v>88</v>
      </c>
      <c r="F1655" t="s">
        <v>94</v>
      </c>
      <c r="G1655" s="32">
        <f t="shared" ca="1" si="169"/>
        <v>80000</v>
      </c>
      <c r="H1655" s="33" t="str">
        <f t="shared" ca="1" si="170"/>
        <v>included in 3rd Party Program Admin Cost</v>
      </c>
      <c r="I1655" s="38"/>
      <c r="J1655" s="39"/>
      <c r="K1655" s="20" t="str">
        <f t="shared" si="185"/>
        <v>Extra Large General ServiceAnnual O&amp;M Cost per MW</v>
      </c>
      <c r="L1655" s="20" t="str">
        <f t="shared" si="186"/>
        <v>Market PotentialID</v>
      </c>
    </row>
    <row r="1656" spans="1:12" x14ac:dyDescent="0.25">
      <c r="A1656" s="2" t="str">
        <f t="shared" si="183"/>
        <v>IDExtra Large General ServiceThird Party ContractsAnnual Program Administration Cost</v>
      </c>
      <c r="B1656" t="s">
        <v>152</v>
      </c>
      <c r="C1656" t="s">
        <v>234</v>
      </c>
      <c r="D1656" t="s">
        <v>150</v>
      </c>
      <c r="E1656" t="s">
        <v>4</v>
      </c>
      <c r="F1656" t="s">
        <v>28</v>
      </c>
      <c r="G1656" s="32">
        <f t="shared" ca="1" si="169"/>
        <v>0</v>
      </c>
      <c r="H1656" s="33">
        <f t="shared" ca="1" si="170"/>
        <v>0</v>
      </c>
      <c r="I1656" s="38"/>
      <c r="J1656" s="39"/>
      <c r="K1656" s="20" t="str">
        <f t="shared" ref="K1656:K1722" si="187">C1656&amp;E1656</f>
        <v>Extra Large General ServiceAnnual Program Administration Cost</v>
      </c>
      <c r="L1656" s="20" t="str">
        <f t="shared" si="184"/>
        <v>Market PotentialID</v>
      </c>
    </row>
    <row r="1657" spans="1:12" x14ac:dyDescent="0.25">
      <c r="A1657" s="2" t="str">
        <f t="shared" si="183"/>
        <v>IDExtra Large General ServiceThird Party ContractsCost of Equip + Install</v>
      </c>
      <c r="B1657" t="s">
        <v>152</v>
      </c>
      <c r="C1657" t="s">
        <v>234</v>
      </c>
      <c r="D1657" t="s">
        <v>150</v>
      </c>
      <c r="E1657" t="s">
        <v>29</v>
      </c>
      <c r="F1657" t="s">
        <v>30</v>
      </c>
      <c r="G1657" s="32">
        <f t="shared" ca="1" si="169"/>
        <v>0</v>
      </c>
      <c r="H1657" s="33" t="str">
        <f t="shared" ca="1" si="170"/>
        <v>included in 3rd Party Program Admin Cost</v>
      </c>
      <c r="I1657" s="38"/>
      <c r="J1657" s="39"/>
      <c r="K1657" s="20" t="str">
        <f t="shared" si="187"/>
        <v>Extra Large General ServiceCost of Equip + Install</v>
      </c>
      <c r="L1657" s="20" t="str">
        <f t="shared" si="184"/>
        <v>Market PotentialID</v>
      </c>
    </row>
    <row r="1658" spans="1:12" x14ac:dyDescent="0.25">
      <c r="A1658" s="2" t="str">
        <f t="shared" si="183"/>
        <v>IDExtra Large General ServiceThird Party ContractsCost of Equip + Install (per kW basis)</v>
      </c>
      <c r="B1658" t="s">
        <v>152</v>
      </c>
      <c r="C1658" t="s">
        <v>234</v>
      </c>
      <c r="D1658" t="s">
        <v>150</v>
      </c>
      <c r="E1658" t="s">
        <v>90</v>
      </c>
      <c r="F1658" t="s">
        <v>92</v>
      </c>
      <c r="G1658" s="32">
        <f t="shared" ca="1" si="169"/>
        <v>0</v>
      </c>
      <c r="H1658" s="33" t="str">
        <f t="shared" ca="1" si="170"/>
        <v>included in 3rd Party Program Admin Cost</v>
      </c>
      <c r="I1658" s="38"/>
      <c r="J1658" s="39"/>
      <c r="K1658" s="20" t="str">
        <f t="shared" si="187"/>
        <v>Extra Large General ServiceCost of Equip + Install (per kW basis)</v>
      </c>
      <c r="L1658" s="20" t="str">
        <f t="shared" si="184"/>
        <v>Market PotentialID</v>
      </c>
    </row>
    <row r="1659" spans="1:12" x14ac:dyDescent="0.25">
      <c r="A1659" s="2" t="str">
        <f t="shared" si="183"/>
        <v>IDExtra Large General ServiceThird Party ContractsDe-rate</v>
      </c>
      <c r="B1659" t="s">
        <v>152</v>
      </c>
      <c r="C1659" t="s">
        <v>234</v>
      </c>
      <c r="D1659" t="s">
        <v>150</v>
      </c>
      <c r="E1659" t="s">
        <v>31</v>
      </c>
      <c r="F1659" t="s">
        <v>32</v>
      </c>
      <c r="G1659" s="25">
        <f t="shared" ca="1" si="169"/>
        <v>1</v>
      </c>
      <c r="H1659" s="33">
        <f t="shared" ca="1" si="170"/>
        <v>0</v>
      </c>
      <c r="I1659" s="38"/>
      <c r="J1659" s="39"/>
      <c r="K1659" s="20" t="str">
        <f t="shared" si="187"/>
        <v>Extra Large General ServiceDe-rate</v>
      </c>
      <c r="L1659" s="20" t="str">
        <f t="shared" si="184"/>
        <v>Market PotentialID</v>
      </c>
    </row>
    <row r="1660" spans="1:12" x14ac:dyDescent="0.25">
      <c r="A1660" s="2" t="str">
        <f t="shared" si="183"/>
        <v>IDExtra Large General ServiceThird Party ContractsNet to Gross Ratio (free ridership)</v>
      </c>
      <c r="B1660" t="s">
        <v>152</v>
      </c>
      <c r="C1660" t="s">
        <v>234</v>
      </c>
      <c r="D1660" t="s">
        <v>150</v>
      </c>
      <c r="E1660" t="s">
        <v>33</v>
      </c>
      <c r="F1660" t="s">
        <v>34</v>
      </c>
      <c r="G1660" s="25">
        <f t="shared" ca="1" si="169"/>
        <v>1</v>
      </c>
      <c r="H1660" s="33">
        <f t="shared" ca="1" si="170"/>
        <v>0</v>
      </c>
      <c r="I1660" s="38"/>
      <c r="J1660" s="39"/>
      <c r="K1660" s="20" t="str">
        <f t="shared" si="187"/>
        <v>Extra Large General ServiceNet to Gross Ratio (free ridership)</v>
      </c>
      <c r="L1660" s="20" t="str">
        <f t="shared" si="184"/>
        <v>Market PotentialID</v>
      </c>
    </row>
    <row r="1661" spans="1:12" x14ac:dyDescent="0.25">
      <c r="A1661" s="2" t="str">
        <f t="shared" si="183"/>
        <v>IDExtra Large General ServiceThird Party ContractsPer Customer Annual Marketing/Recruitment Cost</v>
      </c>
      <c r="B1661" t="s">
        <v>152</v>
      </c>
      <c r="C1661" t="s">
        <v>234</v>
      </c>
      <c r="D1661" t="s">
        <v>150</v>
      </c>
      <c r="E1661" t="s">
        <v>35</v>
      </c>
      <c r="F1661" t="s">
        <v>36</v>
      </c>
      <c r="G1661" s="32">
        <f t="shared" ca="1" si="169"/>
        <v>0</v>
      </c>
      <c r="H1661" s="33" t="str">
        <f t="shared" ca="1" si="170"/>
        <v>included in 3rd Party Program Admin Cost</v>
      </c>
      <c r="I1661" s="38"/>
      <c r="J1661" s="39"/>
      <c r="K1661" s="20" t="str">
        <f t="shared" si="187"/>
        <v>Extra Large General ServicePer Customer Annual Marketing/Recruitment Cost</v>
      </c>
      <c r="L1661" s="20" t="str">
        <f t="shared" si="184"/>
        <v>Market PotentialID</v>
      </c>
    </row>
    <row r="1662" spans="1:12" x14ac:dyDescent="0.25">
      <c r="A1662" s="2" t="str">
        <f t="shared" si="183"/>
        <v>IDExtra Large General ServiceThird Party ContractsPer Participant Annual Incentive</v>
      </c>
      <c r="B1662" t="s">
        <v>152</v>
      </c>
      <c r="C1662" t="s">
        <v>234</v>
      </c>
      <c r="D1662" t="s">
        <v>150</v>
      </c>
      <c r="E1662" t="s">
        <v>39</v>
      </c>
      <c r="F1662" t="s">
        <v>5</v>
      </c>
      <c r="G1662" s="32">
        <f t="shared" ca="1" si="169"/>
        <v>0</v>
      </c>
      <c r="H1662" s="33">
        <f t="shared" ca="1" si="170"/>
        <v>0</v>
      </c>
      <c r="I1662" s="38"/>
      <c r="J1662" s="39"/>
      <c r="K1662" s="20" t="str">
        <f t="shared" si="187"/>
        <v>Extra Large General ServicePer Participant Annual Incentive</v>
      </c>
      <c r="L1662" s="20" t="str">
        <f t="shared" si="184"/>
        <v>Market PotentialID</v>
      </c>
    </row>
    <row r="1663" spans="1:12" x14ac:dyDescent="0.25">
      <c r="A1663" s="2" t="str">
        <f t="shared" si="183"/>
        <v>IDExtra Large General ServiceThird Party ContractsPer kW Annual Incentive</v>
      </c>
      <c r="B1663" t="s">
        <v>152</v>
      </c>
      <c r="C1663" t="s">
        <v>234</v>
      </c>
      <c r="D1663" t="s">
        <v>150</v>
      </c>
      <c r="E1663" t="s">
        <v>37</v>
      </c>
      <c r="F1663" t="s">
        <v>93</v>
      </c>
      <c r="G1663" s="32">
        <f t="shared" ca="1" si="169"/>
        <v>0</v>
      </c>
      <c r="H1663" s="33" t="str">
        <f t="shared" ca="1" si="170"/>
        <v>included in 3rd Party Program Admin Cost.  Capacity reserve incentive pmt given to customers typically in range of $10 to $70 per kW-year</v>
      </c>
      <c r="I1663" s="38"/>
      <c r="J1663" s="39"/>
      <c r="K1663" s="20" t="str">
        <f t="shared" si="187"/>
        <v>Extra Large General ServicePer kW Annual Incentive</v>
      </c>
      <c r="L1663" s="20" t="str">
        <f t="shared" si="184"/>
        <v>Market PotentialID</v>
      </c>
    </row>
    <row r="1664" spans="1:12" x14ac:dyDescent="0.25">
      <c r="A1664" s="2" t="str">
        <f t="shared" si="183"/>
        <v>IDExtra Large General ServiceThird Party ContractsProgram Development Cost</v>
      </c>
      <c r="B1664" t="s">
        <v>152</v>
      </c>
      <c r="C1664" t="s">
        <v>234</v>
      </c>
      <c r="D1664" t="s">
        <v>150</v>
      </c>
      <c r="E1664" t="s">
        <v>40</v>
      </c>
      <c r="F1664" t="s">
        <v>41</v>
      </c>
      <c r="G1664" s="32">
        <f t="shared" ca="1" si="169"/>
        <v>0</v>
      </c>
      <c r="H1664" s="33" t="str">
        <f t="shared" ca="1" si="170"/>
        <v>No startup costs; Would be included in 3rd Party Costs</v>
      </c>
      <c r="I1664" s="38"/>
      <c r="J1664" s="39"/>
      <c r="K1664" s="20" t="str">
        <f t="shared" si="187"/>
        <v>Extra Large General ServiceProgram Development Cost</v>
      </c>
      <c r="L1664" s="20" t="str">
        <f t="shared" si="184"/>
        <v>Market PotentialID</v>
      </c>
    </row>
    <row r="1665" spans="1:12" x14ac:dyDescent="0.25">
      <c r="A1665" s="2" t="str">
        <f t="shared" si="183"/>
        <v>IDExtra Large General ServiceThird Party ContractsProgram Life</v>
      </c>
      <c r="B1665" t="s">
        <v>152</v>
      </c>
      <c r="C1665" t="s">
        <v>234</v>
      </c>
      <c r="D1665" t="s">
        <v>150</v>
      </c>
      <c r="E1665" t="s">
        <v>42</v>
      </c>
      <c r="F1665" t="s">
        <v>43</v>
      </c>
      <c r="G1665" s="397">
        <f t="shared" ca="1" si="169"/>
        <v>3</v>
      </c>
      <c r="H1665" s="33">
        <f t="shared" ca="1" si="170"/>
        <v>0</v>
      </c>
      <c r="I1665" s="38"/>
      <c r="J1665" s="39"/>
      <c r="K1665" s="20" t="str">
        <f t="shared" si="187"/>
        <v>Extra Large General ServiceProgram Life</v>
      </c>
      <c r="L1665" s="20" t="str">
        <f t="shared" si="184"/>
        <v>Market PotentialID</v>
      </c>
    </row>
    <row r="1666" spans="1:12" x14ac:dyDescent="0.25">
      <c r="A1666" s="2" t="str">
        <f t="shared" si="183"/>
        <v>IDExtra Large General ServiceThird Party ContractsProgram Start Year</v>
      </c>
      <c r="B1666" t="s">
        <v>152</v>
      </c>
      <c r="C1666" t="s">
        <v>234</v>
      </c>
      <c r="D1666" t="s">
        <v>150</v>
      </c>
      <c r="E1666" t="s">
        <v>44</v>
      </c>
      <c r="F1666" t="s">
        <v>45</v>
      </c>
      <c r="G1666" s="397">
        <f t="shared" ca="1" si="169"/>
        <v>2028</v>
      </c>
      <c r="H1666" s="33">
        <f t="shared" ca="1" si="170"/>
        <v>0</v>
      </c>
      <c r="I1666" s="38"/>
      <c r="J1666" s="39"/>
      <c r="K1666" s="20" t="str">
        <f t="shared" si="187"/>
        <v>Extra Large General ServiceProgram Start Year</v>
      </c>
      <c r="L1666" s="20" t="str">
        <f t="shared" si="184"/>
        <v>Market PotentialID</v>
      </c>
    </row>
    <row r="1667" spans="1:12" x14ac:dyDescent="0.25">
      <c r="A1667" s="2" t="str">
        <f t="shared" ref="A1667:A1730" si="188">B1667&amp;C1667&amp;D1667&amp;E1667</f>
        <v>IDGeneral ServiceAncillary Third PartySummer DR Event Hours</v>
      </c>
      <c r="B1667" t="s">
        <v>152</v>
      </c>
      <c r="C1667" t="s">
        <v>232</v>
      </c>
      <c r="D1667" t="s">
        <v>361</v>
      </c>
      <c r="E1667" t="s">
        <v>24</v>
      </c>
      <c r="F1667" t="s">
        <v>25</v>
      </c>
      <c r="G1667" s="397" t="str">
        <f t="shared" ca="1" si="169"/>
        <v/>
      </c>
      <c r="H1667" s="33" t="str">
        <f t="shared" ca="1" si="170"/>
        <v/>
      </c>
      <c r="I1667" s="38"/>
      <c r="J1667" s="39"/>
      <c r="K1667" s="20" t="str">
        <f t="shared" si="187"/>
        <v>General ServiceSummer DR Event Hours</v>
      </c>
      <c r="L1667" s="20" t="str">
        <f t="shared" si="184"/>
        <v>Market PotentialID</v>
      </c>
    </row>
    <row r="1668" spans="1:12" x14ac:dyDescent="0.25">
      <c r="A1668" s="2" t="str">
        <f t="shared" si="188"/>
        <v>IDGeneral ServiceAncillary Third PartyWinter DR Event Hours</v>
      </c>
      <c r="B1668" t="s">
        <v>152</v>
      </c>
      <c r="C1668" t="s">
        <v>232</v>
      </c>
      <c r="D1668" t="s">
        <v>361</v>
      </c>
      <c r="E1668" t="s">
        <v>26</v>
      </c>
      <c r="F1668" t="s">
        <v>25</v>
      </c>
      <c r="G1668" s="397" t="str">
        <f t="shared" ca="1" si="169"/>
        <v/>
      </c>
      <c r="H1668" s="33" t="str">
        <f t="shared" ca="1" si="170"/>
        <v/>
      </c>
      <c r="I1668" s="38"/>
      <c r="J1668" s="39"/>
      <c r="K1668" s="20" t="str">
        <f t="shared" si="187"/>
        <v>General ServiceWinter DR Event Hours</v>
      </c>
      <c r="L1668" s="20" t="str">
        <f t="shared" si="184"/>
        <v>Market PotentialID</v>
      </c>
    </row>
    <row r="1669" spans="1:12" x14ac:dyDescent="0.25">
      <c r="A1669" s="2" t="str">
        <f t="shared" si="188"/>
        <v>IDGeneral ServiceAncillary Third PartyAnnual O&amp;M Cost</v>
      </c>
      <c r="B1669" t="s">
        <v>152</v>
      </c>
      <c r="C1669" t="s">
        <v>232</v>
      </c>
      <c r="D1669" t="s">
        <v>361</v>
      </c>
      <c r="E1669" t="s">
        <v>27</v>
      </c>
      <c r="F1669" t="s">
        <v>5</v>
      </c>
      <c r="G1669" s="32" t="str">
        <f t="shared" ca="1" si="169"/>
        <v/>
      </c>
      <c r="H1669" s="33" t="str">
        <f t="shared" ca="1" si="170"/>
        <v/>
      </c>
      <c r="I1669" s="38"/>
      <c r="J1669" s="39"/>
      <c r="K1669" s="20" t="str">
        <f t="shared" si="187"/>
        <v>General ServiceAnnual O&amp;M Cost</v>
      </c>
      <c r="L1669" s="20" t="str">
        <f t="shared" si="184"/>
        <v>Market PotentialID</v>
      </c>
    </row>
    <row r="1670" spans="1:12" x14ac:dyDescent="0.25">
      <c r="A1670" s="2" t="str">
        <f t="shared" si="188"/>
        <v>IDGeneral ServiceAncillary Third PartyAnnual O&amp;M Cost per MW</v>
      </c>
      <c r="B1670" t="s">
        <v>152</v>
      </c>
      <c r="C1670" t="s">
        <v>232</v>
      </c>
      <c r="D1670" t="s">
        <v>361</v>
      </c>
      <c r="E1670" t="s">
        <v>88</v>
      </c>
      <c r="F1670" t="s">
        <v>94</v>
      </c>
      <c r="G1670" s="32" t="str">
        <f t="shared" ca="1" si="169"/>
        <v/>
      </c>
      <c r="H1670" s="33" t="str">
        <f t="shared" ca="1" si="170"/>
        <v/>
      </c>
      <c r="I1670" s="38"/>
      <c r="J1670" s="39"/>
      <c r="K1670" s="20" t="str">
        <f t="shared" si="187"/>
        <v>General ServiceAnnual O&amp;M Cost per MW</v>
      </c>
      <c r="L1670" s="20" t="str">
        <f t="shared" si="184"/>
        <v>Market PotentialID</v>
      </c>
    </row>
    <row r="1671" spans="1:12" x14ac:dyDescent="0.25">
      <c r="A1671" s="2" t="str">
        <f t="shared" si="188"/>
        <v>IDGeneral ServiceAncillary Third PartyAnnual Program Administration Cost</v>
      </c>
      <c r="B1671" t="s">
        <v>152</v>
      </c>
      <c r="C1671" t="s">
        <v>232</v>
      </c>
      <c r="D1671" t="s">
        <v>361</v>
      </c>
      <c r="E1671" t="s">
        <v>4</v>
      </c>
      <c r="F1671" t="s">
        <v>28</v>
      </c>
      <c r="G1671" s="32" t="str">
        <f t="shared" ca="1" si="169"/>
        <v/>
      </c>
      <c r="H1671" s="33" t="str">
        <f t="shared" ca="1" si="170"/>
        <v/>
      </c>
      <c r="I1671" s="38"/>
      <c r="J1671" s="39"/>
      <c r="K1671" s="20" t="str">
        <f t="shared" si="187"/>
        <v>General ServiceAnnual Program Administration Cost</v>
      </c>
      <c r="L1671" s="20" t="str">
        <f t="shared" si="184"/>
        <v>Market PotentialID</v>
      </c>
    </row>
    <row r="1672" spans="1:12" x14ac:dyDescent="0.25">
      <c r="A1672" s="2" t="str">
        <f t="shared" si="188"/>
        <v>IDGeneral ServiceAncillary Third PartyCost of Equip + Install</v>
      </c>
      <c r="B1672" t="s">
        <v>152</v>
      </c>
      <c r="C1672" t="s">
        <v>232</v>
      </c>
      <c r="D1672" t="s">
        <v>361</v>
      </c>
      <c r="E1672" t="s">
        <v>29</v>
      </c>
      <c r="F1672" t="s">
        <v>30</v>
      </c>
      <c r="G1672" s="32" t="str">
        <f t="shared" ca="1" si="169"/>
        <v/>
      </c>
      <c r="H1672" s="33" t="str">
        <f t="shared" ca="1" si="170"/>
        <v/>
      </c>
      <c r="I1672" s="38"/>
      <c r="J1672" s="39"/>
      <c r="K1672" s="20" t="str">
        <f t="shared" si="187"/>
        <v>General ServiceCost of Equip + Install</v>
      </c>
      <c r="L1672" s="20" t="str">
        <f t="shared" si="184"/>
        <v>Market PotentialID</v>
      </c>
    </row>
    <row r="1673" spans="1:12" x14ac:dyDescent="0.25">
      <c r="A1673" s="2" t="str">
        <f t="shared" si="188"/>
        <v>IDGeneral ServiceAncillary Third PartyCost of Equip + Install (per kW basis)</v>
      </c>
      <c r="B1673" t="s">
        <v>152</v>
      </c>
      <c r="C1673" t="s">
        <v>232</v>
      </c>
      <c r="D1673" t="s">
        <v>361</v>
      </c>
      <c r="E1673" t="s">
        <v>90</v>
      </c>
      <c r="F1673" t="s">
        <v>92</v>
      </c>
      <c r="G1673" s="32" t="str">
        <f t="shared" ca="1" si="169"/>
        <v/>
      </c>
      <c r="H1673" s="33" t="str">
        <f t="shared" ca="1" si="170"/>
        <v/>
      </c>
      <c r="I1673" s="38"/>
      <c r="J1673" s="39"/>
      <c r="K1673" s="20" t="str">
        <f t="shared" si="187"/>
        <v>General ServiceCost of Equip + Install (per kW basis)</v>
      </c>
      <c r="L1673" s="20" t="str">
        <f t="shared" si="184"/>
        <v>Market PotentialID</v>
      </c>
    </row>
    <row r="1674" spans="1:12" x14ac:dyDescent="0.25">
      <c r="A1674" s="2" t="str">
        <f t="shared" si="188"/>
        <v>IDGeneral ServiceAncillary Third PartyDe-rate</v>
      </c>
      <c r="B1674" t="s">
        <v>152</v>
      </c>
      <c r="C1674" t="s">
        <v>232</v>
      </c>
      <c r="D1674" t="s">
        <v>361</v>
      </c>
      <c r="E1674" t="s">
        <v>31</v>
      </c>
      <c r="F1674" t="s">
        <v>32</v>
      </c>
      <c r="G1674" s="25" t="str">
        <f t="shared" ca="1" si="169"/>
        <v/>
      </c>
      <c r="H1674" s="33" t="str">
        <f t="shared" ca="1" si="170"/>
        <v/>
      </c>
      <c r="I1674" s="38"/>
      <c r="J1674" s="39"/>
      <c r="K1674" s="20" t="str">
        <f t="shared" si="187"/>
        <v>General ServiceDe-rate</v>
      </c>
      <c r="L1674" s="20" t="str">
        <f t="shared" si="184"/>
        <v>Market PotentialID</v>
      </c>
    </row>
    <row r="1675" spans="1:12" x14ac:dyDescent="0.25">
      <c r="A1675" s="2" t="str">
        <f t="shared" si="188"/>
        <v>IDGeneral ServiceAncillary Third PartyNet to Gross Ratio (free ridership)</v>
      </c>
      <c r="B1675" t="s">
        <v>152</v>
      </c>
      <c r="C1675" t="s">
        <v>232</v>
      </c>
      <c r="D1675" t="s">
        <v>361</v>
      </c>
      <c r="E1675" t="s">
        <v>33</v>
      </c>
      <c r="F1675" t="s">
        <v>34</v>
      </c>
      <c r="G1675" s="25" t="str">
        <f t="shared" ca="1" si="169"/>
        <v/>
      </c>
      <c r="H1675" s="33" t="str">
        <f t="shared" ca="1" si="170"/>
        <v/>
      </c>
      <c r="I1675" s="38"/>
      <c r="J1675" s="39"/>
      <c r="K1675" s="20" t="str">
        <f t="shared" si="187"/>
        <v>General ServiceNet to Gross Ratio (free ridership)</v>
      </c>
      <c r="L1675" s="20" t="str">
        <f t="shared" si="184"/>
        <v>Market PotentialID</v>
      </c>
    </row>
    <row r="1676" spans="1:12" x14ac:dyDescent="0.25">
      <c r="A1676" s="2" t="str">
        <f t="shared" si="188"/>
        <v>IDGeneral ServiceAncillary Third PartyPer Customer Annual Marketing/Recruitment Cost</v>
      </c>
      <c r="B1676" t="s">
        <v>152</v>
      </c>
      <c r="C1676" t="s">
        <v>232</v>
      </c>
      <c r="D1676" t="s">
        <v>361</v>
      </c>
      <c r="E1676" t="s">
        <v>35</v>
      </c>
      <c r="F1676" t="s">
        <v>36</v>
      </c>
      <c r="G1676" s="32" t="str">
        <f t="shared" ca="1" si="169"/>
        <v/>
      </c>
      <c r="H1676" s="33" t="str">
        <f t="shared" ca="1" si="170"/>
        <v/>
      </c>
      <c r="I1676" s="38"/>
      <c r="J1676" s="39"/>
      <c r="K1676" s="20" t="str">
        <f t="shared" si="187"/>
        <v>General ServicePer Customer Annual Marketing/Recruitment Cost</v>
      </c>
      <c r="L1676" s="20" t="str">
        <f t="shared" si="184"/>
        <v>Market PotentialID</v>
      </c>
    </row>
    <row r="1677" spans="1:12" x14ac:dyDescent="0.25">
      <c r="A1677" s="2" t="str">
        <f t="shared" si="188"/>
        <v>IDGeneral ServiceAncillary Third PartyPer Participant Annual Incentive</v>
      </c>
      <c r="B1677" t="s">
        <v>152</v>
      </c>
      <c r="C1677" t="s">
        <v>232</v>
      </c>
      <c r="D1677" t="s">
        <v>361</v>
      </c>
      <c r="E1677" t="s">
        <v>39</v>
      </c>
      <c r="F1677" t="s">
        <v>5</v>
      </c>
      <c r="G1677" s="32" t="str">
        <f t="shared" ca="1" si="169"/>
        <v/>
      </c>
      <c r="H1677" s="33" t="str">
        <f t="shared" ca="1" si="170"/>
        <v/>
      </c>
      <c r="I1677" s="38"/>
      <c r="J1677" s="39"/>
      <c r="K1677" s="20" t="str">
        <f t="shared" si="187"/>
        <v>General ServicePer Participant Annual Incentive</v>
      </c>
      <c r="L1677" s="20" t="str">
        <f t="shared" si="184"/>
        <v>Market PotentialID</v>
      </c>
    </row>
    <row r="1678" spans="1:12" x14ac:dyDescent="0.25">
      <c r="A1678" s="2" t="str">
        <f t="shared" si="188"/>
        <v>IDGeneral ServiceAncillary Third PartyPer kW Annual Incentive</v>
      </c>
      <c r="B1678" t="s">
        <v>152</v>
      </c>
      <c r="C1678" t="s">
        <v>232</v>
      </c>
      <c r="D1678" t="s">
        <v>361</v>
      </c>
      <c r="E1678" t="s">
        <v>37</v>
      </c>
      <c r="F1678" t="s">
        <v>93</v>
      </c>
      <c r="G1678" s="32" t="str">
        <f t="shared" ca="1" si="169"/>
        <v/>
      </c>
      <c r="H1678" s="33" t="str">
        <f t="shared" ca="1" si="170"/>
        <v/>
      </c>
      <c r="I1678" s="38"/>
      <c r="J1678" s="39"/>
      <c r="K1678" s="20" t="str">
        <f t="shared" si="187"/>
        <v>General ServicePer kW Annual Incentive</v>
      </c>
      <c r="L1678" s="20" t="str">
        <f t="shared" si="184"/>
        <v>Market PotentialID</v>
      </c>
    </row>
    <row r="1679" spans="1:12" x14ac:dyDescent="0.25">
      <c r="A1679" s="2" t="str">
        <f t="shared" si="188"/>
        <v>IDGeneral ServiceAncillary Third PartyProgram Development Cost</v>
      </c>
      <c r="B1679" t="s">
        <v>152</v>
      </c>
      <c r="C1679" t="s">
        <v>232</v>
      </c>
      <c r="D1679" t="s">
        <v>361</v>
      </c>
      <c r="E1679" t="s">
        <v>40</v>
      </c>
      <c r="F1679" t="s">
        <v>41</v>
      </c>
      <c r="G1679" s="32" t="str">
        <f t="shared" ca="1" si="169"/>
        <v/>
      </c>
      <c r="H1679" s="33" t="str">
        <f t="shared" ca="1" si="170"/>
        <v/>
      </c>
      <c r="I1679" s="38"/>
      <c r="J1679" s="39"/>
      <c r="K1679" s="20" t="str">
        <f t="shared" si="187"/>
        <v>General ServiceProgram Development Cost</v>
      </c>
      <c r="L1679" s="20" t="str">
        <f t="shared" si="184"/>
        <v>Market PotentialID</v>
      </c>
    </row>
    <row r="1680" spans="1:12" x14ac:dyDescent="0.25">
      <c r="A1680" s="2" t="str">
        <f t="shared" si="188"/>
        <v>IDGeneral ServiceAncillary Third PartyProgram Life</v>
      </c>
      <c r="B1680" t="s">
        <v>152</v>
      </c>
      <c r="C1680" t="s">
        <v>232</v>
      </c>
      <c r="D1680" t="s">
        <v>361</v>
      </c>
      <c r="E1680" t="s">
        <v>42</v>
      </c>
      <c r="F1680" t="s">
        <v>43</v>
      </c>
      <c r="G1680" s="397" t="str">
        <f t="shared" ca="1" si="169"/>
        <v/>
      </c>
      <c r="H1680" s="33" t="str">
        <f t="shared" ca="1" si="170"/>
        <v/>
      </c>
      <c r="I1680" s="38"/>
      <c r="J1680" s="39"/>
      <c r="K1680" s="20" t="str">
        <f t="shared" si="187"/>
        <v>General ServiceProgram Life</v>
      </c>
      <c r="L1680" s="20" t="str">
        <f t="shared" si="184"/>
        <v>Market PotentialID</v>
      </c>
    </row>
    <row r="1681" spans="1:12" x14ac:dyDescent="0.25">
      <c r="A1681" s="2" t="str">
        <f t="shared" si="188"/>
        <v>IDGeneral ServiceAncillary Third PartyProgram Start Year</v>
      </c>
      <c r="B1681" t="s">
        <v>152</v>
      </c>
      <c r="C1681" t="s">
        <v>232</v>
      </c>
      <c r="D1681" t="s">
        <v>361</v>
      </c>
      <c r="E1681" t="s">
        <v>44</v>
      </c>
      <c r="F1681" t="s">
        <v>45</v>
      </c>
      <c r="G1681" s="397" t="str">
        <f t="shared" ca="1" si="169"/>
        <v/>
      </c>
      <c r="H1681" s="33" t="str">
        <f t="shared" ca="1" si="170"/>
        <v/>
      </c>
      <c r="I1681" s="38"/>
      <c r="J1681" s="39"/>
      <c r="K1681" s="20" t="str">
        <f t="shared" si="187"/>
        <v>General ServiceProgram Start Year</v>
      </c>
      <c r="L1681" s="20" t="str">
        <f t="shared" si="184"/>
        <v>Market PotentialID</v>
      </c>
    </row>
    <row r="1682" spans="1:12" x14ac:dyDescent="0.25">
      <c r="A1682" s="2" t="str">
        <f t="shared" si="188"/>
        <v>IDLarge General ServiceAncillary Third PartySummer DR Event Hours</v>
      </c>
      <c r="B1682" t="s">
        <v>152</v>
      </c>
      <c r="C1682" t="s">
        <v>233</v>
      </c>
      <c r="D1682" t="s">
        <v>361</v>
      </c>
      <c r="E1682" t="s">
        <v>24</v>
      </c>
      <c r="F1682" t="s">
        <v>25</v>
      </c>
      <c r="G1682" s="397">
        <f t="shared" ca="1" si="169"/>
        <v>30</v>
      </c>
      <c r="H1682" s="33" t="str">
        <f t="shared" ca="1" si="170"/>
        <v>30 hours is based on program experience as gathered during 2015 study.  Pretty low on the spectrum for these programs, which can often have up to 60-100 hrs of event.</v>
      </c>
      <c r="I1682" s="38"/>
      <c r="J1682" s="39"/>
      <c r="K1682" s="20" t="str">
        <f t="shared" si="187"/>
        <v>Large General ServiceSummer DR Event Hours</v>
      </c>
      <c r="L1682" s="20" t="str">
        <f t="shared" si="184"/>
        <v>Market PotentialID</v>
      </c>
    </row>
    <row r="1683" spans="1:12" x14ac:dyDescent="0.25">
      <c r="A1683" s="2" t="str">
        <f t="shared" si="188"/>
        <v>IDLarge General ServiceAncillary Third PartyWinter DR Event Hours</v>
      </c>
      <c r="B1683" t="s">
        <v>152</v>
      </c>
      <c r="C1683" t="s">
        <v>233</v>
      </c>
      <c r="D1683" t="s">
        <v>361</v>
      </c>
      <c r="E1683" t="s">
        <v>26</v>
      </c>
      <c r="F1683" t="s">
        <v>25</v>
      </c>
      <c r="G1683" s="397">
        <f t="shared" ca="1" si="169"/>
        <v>30</v>
      </c>
      <c r="H1683" s="33" t="str">
        <f t="shared" ca="1" si="170"/>
        <v>30 hours is based on program experience as gathered during 2015 study.  Pretty low on the spectrum for these programs, which can often have up to 60-100 hrs of event.</v>
      </c>
      <c r="I1683" s="38"/>
      <c r="J1683" s="39"/>
      <c r="K1683" s="20" t="str">
        <f t="shared" si="187"/>
        <v>Large General ServiceWinter DR Event Hours</v>
      </c>
      <c r="L1683" s="20" t="str">
        <f t="shared" si="184"/>
        <v>Market PotentialID</v>
      </c>
    </row>
    <row r="1684" spans="1:12" x14ac:dyDescent="0.25">
      <c r="A1684" s="2" t="str">
        <f t="shared" si="188"/>
        <v>IDLarge General ServiceAncillary Third PartyAnnual O&amp;M Cost</v>
      </c>
      <c r="B1684" t="s">
        <v>152</v>
      </c>
      <c r="C1684" t="s">
        <v>233</v>
      </c>
      <c r="D1684" t="s">
        <v>361</v>
      </c>
      <c r="E1684" t="s">
        <v>27</v>
      </c>
      <c r="F1684" t="s">
        <v>5</v>
      </c>
      <c r="G1684" s="32">
        <f t="shared" ca="1" si="169"/>
        <v>0</v>
      </c>
      <c r="H1684" s="33" t="str">
        <f t="shared" ca="1" si="170"/>
        <v>included in 3rd Party Program Admin Cost</v>
      </c>
      <c r="I1684" s="38"/>
      <c r="J1684" s="39"/>
      <c r="K1684" s="20" t="str">
        <f t="shared" ref="K1684:K1698" si="189">C1684&amp;E1684</f>
        <v>Large General ServiceAnnual O&amp;M Cost</v>
      </c>
      <c r="L1684" s="20" t="str">
        <f t="shared" ref="L1684:L1698" si="190">$G$1&amp;B1684</f>
        <v>Market PotentialID</v>
      </c>
    </row>
    <row r="1685" spans="1:12" x14ac:dyDescent="0.25">
      <c r="A1685" s="2" t="str">
        <f t="shared" si="188"/>
        <v>IDLarge General ServiceAncillary Third PartyAnnual O&amp;M Cost per MW</v>
      </c>
      <c r="B1685" t="s">
        <v>152</v>
      </c>
      <c r="C1685" t="s">
        <v>233</v>
      </c>
      <c r="D1685" t="s">
        <v>361</v>
      </c>
      <c r="E1685" t="s">
        <v>88</v>
      </c>
      <c r="F1685" t="s">
        <v>94</v>
      </c>
      <c r="G1685" s="32">
        <f t="shared" ca="1" si="169"/>
        <v>40000</v>
      </c>
      <c r="H1685" s="33" t="str">
        <f t="shared" ca="1" si="170"/>
        <v>Half for Ancillary</v>
      </c>
      <c r="I1685" s="38"/>
      <c r="J1685" s="39"/>
      <c r="K1685" s="20" t="str">
        <f t="shared" si="189"/>
        <v>Large General ServiceAnnual O&amp;M Cost per MW</v>
      </c>
      <c r="L1685" s="20" t="str">
        <f t="shared" si="190"/>
        <v>Market PotentialID</v>
      </c>
    </row>
    <row r="1686" spans="1:12" x14ac:dyDescent="0.25">
      <c r="A1686" s="2" t="str">
        <f t="shared" si="188"/>
        <v>IDLarge General ServiceAncillary Third PartyAnnual Program Administration Cost</v>
      </c>
      <c r="B1686" t="s">
        <v>152</v>
      </c>
      <c r="C1686" t="s">
        <v>233</v>
      </c>
      <c r="D1686" t="s">
        <v>361</v>
      </c>
      <c r="E1686" t="s">
        <v>4</v>
      </c>
      <c r="F1686" t="s">
        <v>28</v>
      </c>
      <c r="G1686" s="32">
        <f t="shared" ca="1" si="169"/>
        <v>0</v>
      </c>
      <c r="H1686" s="33">
        <f t="shared" ca="1" si="170"/>
        <v>0</v>
      </c>
      <c r="I1686" s="38"/>
      <c r="J1686" s="39"/>
      <c r="K1686" s="20" t="str">
        <f t="shared" si="189"/>
        <v>Large General ServiceAnnual Program Administration Cost</v>
      </c>
      <c r="L1686" s="20" t="str">
        <f t="shared" si="190"/>
        <v>Market PotentialID</v>
      </c>
    </row>
    <row r="1687" spans="1:12" x14ac:dyDescent="0.25">
      <c r="A1687" s="2" t="str">
        <f t="shared" si="188"/>
        <v>IDLarge General ServiceAncillary Third PartyCost of Equip + Install</v>
      </c>
      <c r="B1687" t="s">
        <v>152</v>
      </c>
      <c r="C1687" t="s">
        <v>233</v>
      </c>
      <c r="D1687" t="s">
        <v>361</v>
      </c>
      <c r="E1687" t="s">
        <v>29</v>
      </c>
      <c r="F1687" t="s">
        <v>30</v>
      </c>
      <c r="G1687" s="32">
        <f t="shared" ca="1" si="169"/>
        <v>0</v>
      </c>
      <c r="H1687" s="33" t="str">
        <f t="shared" ca="1" si="170"/>
        <v>included in 3rd Party Program Admin Cost</v>
      </c>
      <c r="I1687" s="38"/>
      <c r="J1687" s="39"/>
      <c r="K1687" s="20" t="str">
        <f t="shared" si="189"/>
        <v>Large General ServiceCost of Equip + Install</v>
      </c>
      <c r="L1687" s="20" t="str">
        <f t="shared" si="190"/>
        <v>Market PotentialID</v>
      </c>
    </row>
    <row r="1688" spans="1:12" x14ac:dyDescent="0.25">
      <c r="A1688" s="2" t="str">
        <f t="shared" si="188"/>
        <v>IDLarge General ServiceAncillary Third PartyCost of Equip + Install (per kW basis)</v>
      </c>
      <c r="B1688" t="s">
        <v>152</v>
      </c>
      <c r="C1688" t="s">
        <v>233</v>
      </c>
      <c r="D1688" t="s">
        <v>361</v>
      </c>
      <c r="E1688" t="s">
        <v>90</v>
      </c>
      <c r="F1688" t="s">
        <v>92</v>
      </c>
      <c r="G1688" s="32">
        <f t="shared" ca="1" si="169"/>
        <v>0</v>
      </c>
      <c r="H1688" s="33" t="str">
        <f t="shared" ca="1" si="170"/>
        <v>included in 3rd Party Program Admin Cost</v>
      </c>
      <c r="I1688" s="38"/>
      <c r="J1688" s="39"/>
      <c r="K1688" s="20" t="str">
        <f t="shared" si="189"/>
        <v>Large General ServiceCost of Equip + Install (per kW basis)</v>
      </c>
      <c r="L1688" s="20" t="str">
        <f t="shared" si="190"/>
        <v>Market PotentialID</v>
      </c>
    </row>
    <row r="1689" spans="1:12" x14ac:dyDescent="0.25">
      <c r="A1689" s="2" t="str">
        <f t="shared" si="188"/>
        <v>IDLarge General ServiceAncillary Third PartyDe-rate</v>
      </c>
      <c r="B1689" t="s">
        <v>152</v>
      </c>
      <c r="C1689" t="s">
        <v>233</v>
      </c>
      <c r="D1689" t="s">
        <v>361</v>
      </c>
      <c r="E1689" t="s">
        <v>31</v>
      </c>
      <c r="F1689" t="s">
        <v>32</v>
      </c>
      <c r="G1689" s="25">
        <f t="shared" ca="1" si="169"/>
        <v>1</v>
      </c>
      <c r="H1689" s="33">
        <f t="shared" ca="1" si="170"/>
        <v>0</v>
      </c>
      <c r="I1689" s="38"/>
      <c r="J1689" s="39"/>
      <c r="K1689" s="20" t="str">
        <f t="shared" si="189"/>
        <v>Large General ServiceDe-rate</v>
      </c>
      <c r="L1689" s="20" t="str">
        <f t="shared" si="190"/>
        <v>Market PotentialID</v>
      </c>
    </row>
    <row r="1690" spans="1:12" x14ac:dyDescent="0.25">
      <c r="A1690" s="2" t="str">
        <f t="shared" si="188"/>
        <v>IDLarge General ServiceAncillary Third PartyNet to Gross Ratio (free ridership)</v>
      </c>
      <c r="B1690" t="s">
        <v>152</v>
      </c>
      <c r="C1690" t="s">
        <v>233</v>
      </c>
      <c r="D1690" t="s">
        <v>361</v>
      </c>
      <c r="E1690" t="s">
        <v>33</v>
      </c>
      <c r="F1690" t="s">
        <v>34</v>
      </c>
      <c r="G1690" s="25">
        <f t="shared" ca="1" si="169"/>
        <v>1</v>
      </c>
      <c r="H1690" s="33">
        <f t="shared" ca="1" si="170"/>
        <v>0</v>
      </c>
      <c r="I1690" s="38"/>
      <c r="J1690" s="39"/>
      <c r="K1690" s="20" t="str">
        <f t="shared" si="189"/>
        <v>Large General ServiceNet to Gross Ratio (free ridership)</v>
      </c>
      <c r="L1690" s="20" t="str">
        <f t="shared" si="190"/>
        <v>Market PotentialID</v>
      </c>
    </row>
    <row r="1691" spans="1:12" x14ac:dyDescent="0.25">
      <c r="A1691" s="2" t="str">
        <f t="shared" si="188"/>
        <v>IDLarge General ServiceAncillary Third PartyPer Customer Annual Marketing/Recruitment Cost</v>
      </c>
      <c r="B1691" t="s">
        <v>152</v>
      </c>
      <c r="C1691" t="s">
        <v>233</v>
      </c>
      <c r="D1691" t="s">
        <v>361</v>
      </c>
      <c r="E1691" t="s">
        <v>35</v>
      </c>
      <c r="F1691" t="s">
        <v>36</v>
      </c>
      <c r="G1691" s="32">
        <f t="shared" ca="1" si="169"/>
        <v>0</v>
      </c>
      <c r="H1691" s="33" t="str">
        <f t="shared" ca="1" si="170"/>
        <v>included in 3rd Party Program Admin Cost</v>
      </c>
      <c r="I1691" s="38"/>
      <c r="J1691" s="39"/>
      <c r="K1691" s="20" t="str">
        <f t="shared" si="189"/>
        <v>Large General ServicePer Customer Annual Marketing/Recruitment Cost</v>
      </c>
      <c r="L1691" s="20" t="str">
        <f t="shared" si="190"/>
        <v>Market PotentialID</v>
      </c>
    </row>
    <row r="1692" spans="1:12" x14ac:dyDescent="0.25">
      <c r="A1692" s="2" t="str">
        <f t="shared" si="188"/>
        <v>IDLarge General ServiceAncillary Third PartyPer Participant Annual Incentive</v>
      </c>
      <c r="B1692" t="s">
        <v>152</v>
      </c>
      <c r="C1692" t="s">
        <v>233</v>
      </c>
      <c r="D1692" t="s">
        <v>361</v>
      </c>
      <c r="E1692" t="s">
        <v>39</v>
      </c>
      <c r="F1692" t="s">
        <v>5</v>
      </c>
      <c r="G1692" s="32">
        <f t="shared" ca="1" si="169"/>
        <v>0</v>
      </c>
      <c r="H1692" s="33">
        <f t="shared" ca="1" si="170"/>
        <v>0</v>
      </c>
      <c r="I1692" s="38"/>
      <c r="J1692" s="39"/>
      <c r="K1692" s="20" t="str">
        <f t="shared" si="189"/>
        <v>Large General ServicePer Participant Annual Incentive</v>
      </c>
      <c r="L1692" s="20" t="str">
        <f t="shared" si="190"/>
        <v>Market PotentialID</v>
      </c>
    </row>
    <row r="1693" spans="1:12" x14ac:dyDescent="0.25">
      <c r="A1693" s="2" t="str">
        <f t="shared" si="188"/>
        <v>IDLarge General ServiceAncillary Third PartyPer kW Annual Incentive</v>
      </c>
      <c r="B1693" t="s">
        <v>152</v>
      </c>
      <c r="C1693" t="s">
        <v>233</v>
      </c>
      <c r="D1693" t="s">
        <v>361</v>
      </c>
      <c r="E1693" t="s">
        <v>37</v>
      </c>
      <c r="F1693" t="s">
        <v>93</v>
      </c>
      <c r="G1693" s="32">
        <f t="shared" ca="1" si="169"/>
        <v>0</v>
      </c>
      <c r="H1693" s="33" t="str">
        <f t="shared" ca="1" si="170"/>
        <v>included in 3rd Party Program Admin Cost.  Capacity reserve incentive pmt given to customers typically in range of $10 to $70 per kW-year</v>
      </c>
      <c r="I1693" s="38"/>
      <c r="J1693" s="39"/>
      <c r="K1693" s="20" t="str">
        <f t="shared" si="189"/>
        <v>Large General ServicePer kW Annual Incentive</v>
      </c>
      <c r="L1693" s="20" t="str">
        <f t="shared" si="190"/>
        <v>Market PotentialID</v>
      </c>
    </row>
    <row r="1694" spans="1:12" x14ac:dyDescent="0.25">
      <c r="A1694" s="2" t="str">
        <f t="shared" si="188"/>
        <v>IDLarge General ServiceAncillary Third PartyProgram Development Cost</v>
      </c>
      <c r="B1694" t="s">
        <v>152</v>
      </c>
      <c r="C1694" t="s">
        <v>233</v>
      </c>
      <c r="D1694" t="s">
        <v>361</v>
      </c>
      <c r="E1694" t="s">
        <v>40</v>
      </c>
      <c r="F1694" t="s">
        <v>41</v>
      </c>
      <c r="G1694" s="32">
        <f t="shared" ca="1" si="169"/>
        <v>0</v>
      </c>
      <c r="H1694" s="33" t="str">
        <f t="shared" ca="1" si="170"/>
        <v>No startup costs; Would be included in 3rd Party Costs</v>
      </c>
      <c r="I1694" s="38"/>
      <c r="J1694" s="39"/>
      <c r="K1694" s="20" t="str">
        <f t="shared" si="189"/>
        <v>Large General ServiceProgram Development Cost</v>
      </c>
      <c r="L1694" s="20" t="str">
        <f t="shared" si="190"/>
        <v>Market PotentialID</v>
      </c>
    </row>
    <row r="1695" spans="1:12" x14ac:dyDescent="0.25">
      <c r="A1695" s="2" t="str">
        <f t="shared" si="188"/>
        <v>IDLarge General ServiceAncillary Third PartyProgram Life</v>
      </c>
      <c r="B1695" t="s">
        <v>152</v>
      </c>
      <c r="C1695" t="s">
        <v>233</v>
      </c>
      <c r="D1695" t="s">
        <v>361</v>
      </c>
      <c r="E1695" t="s">
        <v>42</v>
      </c>
      <c r="F1695" t="s">
        <v>43</v>
      </c>
      <c r="G1695" s="397">
        <f t="shared" ca="1" si="169"/>
        <v>3</v>
      </c>
      <c r="H1695" s="33">
        <f t="shared" ca="1" si="170"/>
        <v>0</v>
      </c>
      <c r="I1695" s="38"/>
      <c r="J1695" s="39"/>
      <c r="K1695" s="20" t="str">
        <f t="shared" si="189"/>
        <v>Large General ServiceProgram Life</v>
      </c>
      <c r="L1695" s="20" t="str">
        <f t="shared" si="190"/>
        <v>Market PotentialID</v>
      </c>
    </row>
    <row r="1696" spans="1:12" x14ac:dyDescent="0.25">
      <c r="A1696" s="2" t="str">
        <f t="shared" si="188"/>
        <v>IDLarge General ServiceAncillary Third PartyProgram Start Year</v>
      </c>
      <c r="B1696" t="s">
        <v>152</v>
      </c>
      <c r="C1696" t="s">
        <v>233</v>
      </c>
      <c r="D1696" t="s">
        <v>361</v>
      </c>
      <c r="E1696" t="s">
        <v>44</v>
      </c>
      <c r="F1696" t="s">
        <v>45</v>
      </c>
      <c r="G1696" s="397">
        <f t="shared" ca="1" si="169"/>
        <v>2028</v>
      </c>
      <c r="H1696" s="33">
        <f t="shared" ca="1" si="170"/>
        <v>0</v>
      </c>
      <c r="I1696" s="38"/>
      <c r="J1696" s="39"/>
      <c r="K1696" s="20" t="str">
        <f t="shared" si="189"/>
        <v>Large General ServiceProgram Start Year</v>
      </c>
      <c r="L1696" s="20" t="str">
        <f t="shared" si="190"/>
        <v>Market PotentialID</v>
      </c>
    </row>
    <row r="1697" spans="1:12" x14ac:dyDescent="0.25">
      <c r="A1697" s="2" t="str">
        <f t="shared" si="188"/>
        <v>IDExtra Large General ServiceAncillary Third PartySummer DR Event Hours</v>
      </c>
      <c r="B1697" t="s">
        <v>152</v>
      </c>
      <c r="C1697" t="s">
        <v>234</v>
      </c>
      <c r="D1697" t="s">
        <v>361</v>
      </c>
      <c r="E1697" t="s">
        <v>24</v>
      </c>
      <c r="F1697" t="s">
        <v>25</v>
      </c>
      <c r="G1697" s="397">
        <f t="shared" ca="1" si="169"/>
        <v>30</v>
      </c>
      <c r="H1697" s="33" t="str">
        <f t="shared" ca="1" si="170"/>
        <v>30 hours is based on program experience as gathered during 2015 study.  Pretty low on the spectrum for these programs, which can often have up to 60-100 hrs of event.</v>
      </c>
      <c r="I1697" s="38"/>
      <c r="J1697" s="39"/>
      <c r="K1697" s="20" t="str">
        <f t="shared" si="189"/>
        <v>Extra Large General ServiceSummer DR Event Hours</v>
      </c>
      <c r="L1697" s="20" t="str">
        <f t="shared" si="190"/>
        <v>Market PotentialID</v>
      </c>
    </row>
    <row r="1698" spans="1:12" x14ac:dyDescent="0.25">
      <c r="A1698" s="2" t="str">
        <f t="shared" si="188"/>
        <v>IDExtra Large General ServiceAncillary Third PartyWinter DR Event Hours</v>
      </c>
      <c r="B1698" t="s">
        <v>152</v>
      </c>
      <c r="C1698" t="s">
        <v>234</v>
      </c>
      <c r="D1698" t="s">
        <v>361</v>
      </c>
      <c r="E1698" t="s">
        <v>26</v>
      </c>
      <c r="F1698" t="s">
        <v>25</v>
      </c>
      <c r="G1698" s="397">
        <f t="shared" ref="G1698:G1761" ca="1" si="191">IFERROR(INDEX(INDIRECT("'"&amp;D1698&amp;"'!A1:T300"),MATCH(K1698,INDIRECT("'"&amp;D1698&amp;"'!A1:A300"),0),MATCH(L1698,INDIRECT("'"&amp;D1698&amp;"'!A1:T1"),0)),"")</f>
        <v>30</v>
      </c>
      <c r="H1698" s="33" t="str">
        <f t="shared" ref="H1698:H1761" ca="1" si="192">IFERROR(INDEX(INDIRECT("'"&amp;D1698&amp;"'!A1:T300"),MATCH(K1698,INDIRECT("'"&amp;D1698&amp;"'!A1:A300"),0),10),"")</f>
        <v>30 hours is based on program experience as gathered during 2015 study.  Pretty low on the spectrum for these programs, which can often have up to 60-100 hrs of event.</v>
      </c>
      <c r="I1698" s="38"/>
      <c r="J1698" s="39"/>
      <c r="K1698" s="20" t="str">
        <f t="shared" si="189"/>
        <v>Extra Large General ServiceWinter DR Event Hours</v>
      </c>
      <c r="L1698" s="20" t="str">
        <f t="shared" si="190"/>
        <v>Market PotentialID</v>
      </c>
    </row>
    <row r="1699" spans="1:12" x14ac:dyDescent="0.25">
      <c r="A1699" s="2" t="str">
        <f t="shared" si="188"/>
        <v>IDExtra Large General ServiceAncillary Third PartyAnnual O&amp;M Cost</v>
      </c>
      <c r="B1699" t="s">
        <v>152</v>
      </c>
      <c r="C1699" t="s">
        <v>234</v>
      </c>
      <c r="D1699" t="s">
        <v>361</v>
      </c>
      <c r="E1699" t="s">
        <v>27</v>
      </c>
      <c r="F1699" t="s">
        <v>5</v>
      </c>
      <c r="G1699" s="32">
        <f t="shared" ca="1" si="191"/>
        <v>0</v>
      </c>
      <c r="H1699" s="33" t="str">
        <f t="shared" ca="1" si="192"/>
        <v>included in 3rd Party Program Admin Cost</v>
      </c>
      <c r="I1699" s="38"/>
      <c r="J1699" s="39"/>
      <c r="K1699" s="20" t="str">
        <f t="shared" ref="K1699:K1714" si="193">C1699&amp;E1699</f>
        <v>Extra Large General ServiceAnnual O&amp;M Cost</v>
      </c>
      <c r="L1699" s="20" t="str">
        <f t="shared" ref="L1699:L1714" si="194">$G$1&amp;B1699</f>
        <v>Market PotentialID</v>
      </c>
    </row>
    <row r="1700" spans="1:12" x14ac:dyDescent="0.25">
      <c r="A1700" s="2" t="str">
        <f t="shared" si="188"/>
        <v>IDExtra Large General ServiceAncillary Third PartyAnnual O&amp;M Cost per MW</v>
      </c>
      <c r="B1700" t="s">
        <v>152</v>
      </c>
      <c r="C1700" t="s">
        <v>234</v>
      </c>
      <c r="D1700" t="s">
        <v>361</v>
      </c>
      <c r="E1700" t="s">
        <v>88</v>
      </c>
      <c r="F1700" t="s">
        <v>94</v>
      </c>
      <c r="G1700" s="32">
        <f t="shared" ca="1" si="191"/>
        <v>40000</v>
      </c>
      <c r="H1700" s="33" t="str">
        <f t="shared" ca="1" si="192"/>
        <v>Half for Ancillary</v>
      </c>
      <c r="I1700" s="38"/>
      <c r="J1700" s="39"/>
      <c r="K1700" s="20" t="str">
        <f t="shared" si="193"/>
        <v>Extra Large General ServiceAnnual O&amp;M Cost per MW</v>
      </c>
      <c r="L1700" s="20" t="str">
        <f t="shared" si="194"/>
        <v>Market PotentialID</v>
      </c>
    </row>
    <row r="1701" spans="1:12" x14ac:dyDescent="0.25">
      <c r="A1701" s="2" t="str">
        <f t="shared" si="188"/>
        <v>IDExtra Large General ServiceAncillary Third PartyAnnual Program Administration Cost</v>
      </c>
      <c r="B1701" t="s">
        <v>152</v>
      </c>
      <c r="C1701" t="s">
        <v>234</v>
      </c>
      <c r="D1701" t="s">
        <v>361</v>
      </c>
      <c r="E1701" t="s">
        <v>4</v>
      </c>
      <c r="F1701" t="s">
        <v>28</v>
      </c>
      <c r="G1701" s="32">
        <f t="shared" ca="1" si="191"/>
        <v>0</v>
      </c>
      <c r="H1701" s="33">
        <f t="shared" ca="1" si="192"/>
        <v>0</v>
      </c>
      <c r="I1701" s="38"/>
      <c r="J1701" s="39"/>
      <c r="K1701" s="20" t="str">
        <f t="shared" si="193"/>
        <v>Extra Large General ServiceAnnual Program Administration Cost</v>
      </c>
      <c r="L1701" s="20" t="str">
        <f t="shared" si="194"/>
        <v>Market PotentialID</v>
      </c>
    </row>
    <row r="1702" spans="1:12" x14ac:dyDescent="0.25">
      <c r="A1702" s="2" t="str">
        <f t="shared" si="188"/>
        <v>IDExtra Large General ServiceAncillary Third PartyCost of Equip + Install</v>
      </c>
      <c r="B1702" t="s">
        <v>152</v>
      </c>
      <c r="C1702" t="s">
        <v>234</v>
      </c>
      <c r="D1702" t="s">
        <v>361</v>
      </c>
      <c r="E1702" t="s">
        <v>29</v>
      </c>
      <c r="F1702" t="s">
        <v>30</v>
      </c>
      <c r="G1702" s="32">
        <f t="shared" ca="1" si="191"/>
        <v>0</v>
      </c>
      <c r="H1702" s="33" t="str">
        <f t="shared" ca="1" si="192"/>
        <v>included in 3rd Party Program Admin Cost</v>
      </c>
      <c r="I1702" s="38"/>
      <c r="J1702" s="39"/>
      <c r="K1702" s="20" t="str">
        <f t="shared" si="193"/>
        <v>Extra Large General ServiceCost of Equip + Install</v>
      </c>
      <c r="L1702" s="20" t="str">
        <f t="shared" si="194"/>
        <v>Market PotentialID</v>
      </c>
    </row>
    <row r="1703" spans="1:12" x14ac:dyDescent="0.25">
      <c r="A1703" s="2" t="str">
        <f t="shared" si="188"/>
        <v>IDExtra Large General ServiceAncillary Third PartyCost of Equip + Install (per kW basis)</v>
      </c>
      <c r="B1703" t="s">
        <v>152</v>
      </c>
      <c r="C1703" t="s">
        <v>234</v>
      </c>
      <c r="D1703" t="s">
        <v>361</v>
      </c>
      <c r="E1703" t="s">
        <v>90</v>
      </c>
      <c r="F1703" t="s">
        <v>92</v>
      </c>
      <c r="G1703" s="32">
        <f t="shared" ca="1" si="191"/>
        <v>0</v>
      </c>
      <c r="H1703" s="33" t="str">
        <f t="shared" ca="1" si="192"/>
        <v>included in 3rd Party Program Admin Cost</v>
      </c>
      <c r="I1703" s="38"/>
      <c r="J1703" s="39"/>
      <c r="K1703" s="20" t="str">
        <f t="shared" si="193"/>
        <v>Extra Large General ServiceCost of Equip + Install (per kW basis)</v>
      </c>
      <c r="L1703" s="20" t="str">
        <f t="shared" si="194"/>
        <v>Market PotentialID</v>
      </c>
    </row>
    <row r="1704" spans="1:12" x14ac:dyDescent="0.25">
      <c r="A1704" s="2" t="str">
        <f t="shared" si="188"/>
        <v>IDExtra Large General ServiceAncillary Third PartyDe-rate</v>
      </c>
      <c r="B1704" t="s">
        <v>152</v>
      </c>
      <c r="C1704" t="s">
        <v>234</v>
      </c>
      <c r="D1704" t="s">
        <v>361</v>
      </c>
      <c r="E1704" t="s">
        <v>31</v>
      </c>
      <c r="F1704" t="s">
        <v>32</v>
      </c>
      <c r="G1704" s="25">
        <f t="shared" ca="1" si="191"/>
        <v>1</v>
      </c>
      <c r="H1704" s="33">
        <f t="shared" ca="1" si="192"/>
        <v>0</v>
      </c>
      <c r="I1704" s="38"/>
      <c r="J1704" s="39"/>
      <c r="K1704" s="20" t="str">
        <f t="shared" si="193"/>
        <v>Extra Large General ServiceDe-rate</v>
      </c>
      <c r="L1704" s="20" t="str">
        <f t="shared" si="194"/>
        <v>Market PotentialID</v>
      </c>
    </row>
    <row r="1705" spans="1:12" x14ac:dyDescent="0.25">
      <c r="A1705" s="2" t="str">
        <f t="shared" si="188"/>
        <v>IDExtra Large General ServiceAncillary Third PartyNet to Gross Ratio (free ridership)</v>
      </c>
      <c r="B1705" t="s">
        <v>152</v>
      </c>
      <c r="C1705" t="s">
        <v>234</v>
      </c>
      <c r="D1705" t="s">
        <v>361</v>
      </c>
      <c r="E1705" t="s">
        <v>33</v>
      </c>
      <c r="F1705" t="s">
        <v>34</v>
      </c>
      <c r="G1705" s="25">
        <f t="shared" ca="1" si="191"/>
        <v>1</v>
      </c>
      <c r="H1705" s="33">
        <f t="shared" ca="1" si="192"/>
        <v>0</v>
      </c>
      <c r="I1705" s="38"/>
      <c r="J1705" s="39"/>
      <c r="K1705" s="20" t="str">
        <f t="shared" si="193"/>
        <v>Extra Large General ServiceNet to Gross Ratio (free ridership)</v>
      </c>
      <c r="L1705" s="20" t="str">
        <f t="shared" si="194"/>
        <v>Market PotentialID</v>
      </c>
    </row>
    <row r="1706" spans="1:12" x14ac:dyDescent="0.25">
      <c r="A1706" s="2" t="str">
        <f t="shared" si="188"/>
        <v>IDExtra Large General ServiceAncillary Third PartyPer Customer Annual Marketing/Recruitment Cost</v>
      </c>
      <c r="B1706" t="s">
        <v>152</v>
      </c>
      <c r="C1706" t="s">
        <v>234</v>
      </c>
      <c r="D1706" t="s">
        <v>361</v>
      </c>
      <c r="E1706" t="s">
        <v>35</v>
      </c>
      <c r="F1706" t="s">
        <v>36</v>
      </c>
      <c r="G1706" s="32">
        <f t="shared" ca="1" si="191"/>
        <v>0</v>
      </c>
      <c r="H1706" s="33" t="str">
        <f t="shared" ca="1" si="192"/>
        <v>included in 3rd Party Program Admin Cost</v>
      </c>
      <c r="I1706" s="38"/>
      <c r="J1706" s="39"/>
      <c r="K1706" s="20" t="str">
        <f t="shared" si="193"/>
        <v>Extra Large General ServicePer Customer Annual Marketing/Recruitment Cost</v>
      </c>
      <c r="L1706" s="20" t="str">
        <f t="shared" si="194"/>
        <v>Market PotentialID</v>
      </c>
    </row>
    <row r="1707" spans="1:12" x14ac:dyDescent="0.25">
      <c r="A1707" s="2" t="str">
        <f t="shared" si="188"/>
        <v>IDExtra Large General ServiceAncillary Third PartyPer Participant Annual Incentive</v>
      </c>
      <c r="B1707" t="s">
        <v>152</v>
      </c>
      <c r="C1707" t="s">
        <v>234</v>
      </c>
      <c r="D1707" t="s">
        <v>361</v>
      </c>
      <c r="E1707" t="s">
        <v>39</v>
      </c>
      <c r="F1707" t="s">
        <v>5</v>
      </c>
      <c r="G1707" s="32">
        <f t="shared" ca="1" si="191"/>
        <v>0</v>
      </c>
      <c r="H1707" s="33">
        <f t="shared" ca="1" si="192"/>
        <v>0</v>
      </c>
      <c r="I1707" s="38"/>
      <c r="J1707" s="39"/>
      <c r="K1707" s="20" t="str">
        <f t="shared" si="193"/>
        <v>Extra Large General ServicePer Participant Annual Incentive</v>
      </c>
      <c r="L1707" s="20" t="str">
        <f t="shared" si="194"/>
        <v>Market PotentialID</v>
      </c>
    </row>
    <row r="1708" spans="1:12" x14ac:dyDescent="0.25">
      <c r="A1708" s="2" t="str">
        <f t="shared" si="188"/>
        <v>IDExtra Large General ServiceAncillary Third PartyPer kW Annual Incentive</v>
      </c>
      <c r="B1708" t="s">
        <v>152</v>
      </c>
      <c r="C1708" t="s">
        <v>234</v>
      </c>
      <c r="D1708" t="s">
        <v>361</v>
      </c>
      <c r="E1708" t="s">
        <v>37</v>
      </c>
      <c r="F1708" t="s">
        <v>93</v>
      </c>
      <c r="G1708" s="32">
        <f t="shared" ca="1" si="191"/>
        <v>0</v>
      </c>
      <c r="H1708" s="33" t="str">
        <f t="shared" ca="1" si="192"/>
        <v>included in 3rd Party Program Admin Cost.  Capacity reserve incentive pmt given to customers typically in range of $10 to $70 per kW-year</v>
      </c>
      <c r="I1708" s="38"/>
      <c r="J1708" s="39"/>
      <c r="K1708" s="20" t="str">
        <f t="shared" si="193"/>
        <v>Extra Large General ServicePer kW Annual Incentive</v>
      </c>
      <c r="L1708" s="20" t="str">
        <f t="shared" si="194"/>
        <v>Market PotentialID</v>
      </c>
    </row>
    <row r="1709" spans="1:12" x14ac:dyDescent="0.25">
      <c r="A1709" s="2" t="str">
        <f t="shared" si="188"/>
        <v>IDExtra Large General ServiceAncillary Third PartyProgram Development Cost</v>
      </c>
      <c r="B1709" t="s">
        <v>152</v>
      </c>
      <c r="C1709" t="s">
        <v>234</v>
      </c>
      <c r="D1709" t="s">
        <v>361</v>
      </c>
      <c r="E1709" t="s">
        <v>40</v>
      </c>
      <c r="F1709" t="s">
        <v>41</v>
      </c>
      <c r="G1709" s="32">
        <f t="shared" ca="1" si="191"/>
        <v>0</v>
      </c>
      <c r="H1709" s="33" t="str">
        <f t="shared" ca="1" si="192"/>
        <v>No startup costs; Would be included in 3rd Party Costs</v>
      </c>
      <c r="I1709" s="38"/>
      <c r="J1709" s="39"/>
      <c r="K1709" s="20" t="str">
        <f t="shared" si="193"/>
        <v>Extra Large General ServiceProgram Development Cost</v>
      </c>
      <c r="L1709" s="20" t="str">
        <f t="shared" si="194"/>
        <v>Market PotentialID</v>
      </c>
    </row>
    <row r="1710" spans="1:12" x14ac:dyDescent="0.25">
      <c r="A1710" s="2" t="str">
        <f t="shared" si="188"/>
        <v>IDExtra Large General ServiceAncillary Third PartyProgram Life</v>
      </c>
      <c r="B1710" t="s">
        <v>152</v>
      </c>
      <c r="C1710" t="s">
        <v>234</v>
      </c>
      <c r="D1710" t="s">
        <v>361</v>
      </c>
      <c r="E1710" t="s">
        <v>42</v>
      </c>
      <c r="F1710" t="s">
        <v>43</v>
      </c>
      <c r="G1710" s="397">
        <f t="shared" ca="1" si="191"/>
        <v>3</v>
      </c>
      <c r="H1710" s="33">
        <f t="shared" ca="1" si="192"/>
        <v>0</v>
      </c>
      <c r="I1710" s="38"/>
      <c r="J1710" s="39"/>
      <c r="K1710" s="20" t="str">
        <f t="shared" si="193"/>
        <v>Extra Large General ServiceProgram Life</v>
      </c>
      <c r="L1710" s="20" t="str">
        <f t="shared" si="194"/>
        <v>Market PotentialID</v>
      </c>
    </row>
    <row r="1711" spans="1:12" x14ac:dyDescent="0.25">
      <c r="A1711" s="2" t="str">
        <f t="shared" si="188"/>
        <v>IDExtra Large General ServiceAncillary Third PartyProgram Start Year</v>
      </c>
      <c r="B1711" t="s">
        <v>152</v>
      </c>
      <c r="C1711" t="s">
        <v>234</v>
      </c>
      <c r="D1711" t="s">
        <v>361</v>
      </c>
      <c r="E1711" t="s">
        <v>44</v>
      </c>
      <c r="F1711" t="s">
        <v>45</v>
      </c>
      <c r="G1711" s="397">
        <f t="shared" ca="1" si="191"/>
        <v>2028</v>
      </c>
      <c r="H1711" s="33">
        <f t="shared" ca="1" si="192"/>
        <v>0</v>
      </c>
      <c r="I1711" s="38"/>
      <c r="J1711" s="39"/>
      <c r="K1711" s="20" t="str">
        <f t="shared" si="193"/>
        <v>Extra Large General ServiceProgram Start Year</v>
      </c>
      <c r="L1711" s="20" t="str">
        <f t="shared" si="194"/>
        <v>Market PotentialID</v>
      </c>
    </row>
    <row r="1712" spans="1:12" x14ac:dyDescent="0.25">
      <c r="A1712" s="2" t="str">
        <f t="shared" si="188"/>
        <v>IDGeneral ServiceThermal Energy StorageSummer DR Event Hours</v>
      </c>
      <c r="B1712" t="s">
        <v>152</v>
      </c>
      <c r="C1712" t="s">
        <v>232</v>
      </c>
      <c r="D1712" t="s">
        <v>98</v>
      </c>
      <c r="E1712" t="s">
        <v>24</v>
      </c>
      <c r="F1712" t="s">
        <v>25</v>
      </c>
      <c r="G1712" s="397">
        <f t="shared" ca="1" si="191"/>
        <v>36</v>
      </c>
      <c r="H1712" s="33" t="str">
        <f t="shared" ca="1" si="192"/>
        <v>Same as TOU, six hours on peak period each summer</v>
      </c>
      <c r="I1712" s="38"/>
      <c r="J1712" s="39"/>
      <c r="K1712" s="20" t="str">
        <f t="shared" si="193"/>
        <v>General ServiceSummer DR Event Hours</v>
      </c>
      <c r="L1712" s="20" t="str">
        <f t="shared" si="194"/>
        <v>Market PotentialID</v>
      </c>
    </row>
    <row r="1713" spans="1:12" x14ac:dyDescent="0.25">
      <c r="A1713" s="2" t="str">
        <f t="shared" si="188"/>
        <v>IDGeneral ServiceThermal Energy StorageWinter DR Event Hours</v>
      </c>
      <c r="B1713" t="s">
        <v>152</v>
      </c>
      <c r="C1713" t="s">
        <v>232</v>
      </c>
      <c r="D1713" t="s">
        <v>98</v>
      </c>
      <c r="E1713" t="s">
        <v>26</v>
      </c>
      <c r="F1713" t="s">
        <v>25</v>
      </c>
      <c r="G1713" s="397">
        <f t="shared" ca="1" si="191"/>
        <v>0</v>
      </c>
      <c r="H1713" s="33">
        <f t="shared" ca="1" si="192"/>
        <v>0</v>
      </c>
      <c r="I1713" s="38"/>
      <c r="J1713" s="39"/>
      <c r="K1713" s="20" t="str">
        <f t="shared" si="193"/>
        <v>General ServiceWinter DR Event Hours</v>
      </c>
      <c r="L1713" s="20" t="str">
        <f t="shared" si="194"/>
        <v>Market PotentialID</v>
      </c>
    </row>
    <row r="1714" spans="1:12" x14ac:dyDescent="0.25">
      <c r="A1714" s="2" t="str">
        <f t="shared" si="188"/>
        <v>IDGeneral ServiceThermal Energy StorageAnnual O&amp;M Cost</v>
      </c>
      <c r="B1714" t="s">
        <v>152</v>
      </c>
      <c r="C1714" t="s">
        <v>232</v>
      </c>
      <c r="D1714" t="s">
        <v>98</v>
      </c>
      <c r="E1714" t="s">
        <v>27</v>
      </c>
      <c r="F1714" t="s">
        <v>5</v>
      </c>
      <c r="G1714" s="32">
        <f t="shared" ca="1" si="191"/>
        <v>84</v>
      </c>
      <c r="H1714" s="33" t="str">
        <f t="shared" ca="1" si="192"/>
        <v>Assumption of 5% equipment costs</v>
      </c>
      <c r="I1714" s="38"/>
      <c r="J1714" s="39"/>
      <c r="K1714" s="20" t="str">
        <f t="shared" si="193"/>
        <v>General ServiceAnnual O&amp;M Cost</v>
      </c>
      <c r="L1714" s="20" t="str">
        <f t="shared" si="194"/>
        <v>Market PotentialID</v>
      </c>
    </row>
    <row r="1715" spans="1:12" x14ac:dyDescent="0.25">
      <c r="A1715" s="2" t="str">
        <f t="shared" si="188"/>
        <v>IDGeneral ServiceThermal Energy StorageAnnual O&amp;M Cost per MW</v>
      </c>
      <c r="B1715" t="s">
        <v>152</v>
      </c>
      <c r="C1715" t="s">
        <v>232</v>
      </c>
      <c r="D1715" t="s">
        <v>98</v>
      </c>
      <c r="E1715" t="s">
        <v>88</v>
      </c>
      <c r="F1715" t="s">
        <v>94</v>
      </c>
      <c r="G1715" s="32">
        <f t="shared" ca="1" si="191"/>
        <v>0</v>
      </c>
      <c r="H1715" s="33">
        <f t="shared" ca="1" si="192"/>
        <v>0</v>
      </c>
      <c r="I1715" s="38"/>
      <c r="J1715" s="39"/>
      <c r="K1715" s="20" t="str">
        <f t="shared" si="187"/>
        <v>General ServiceAnnual O&amp;M Cost per MW</v>
      </c>
      <c r="L1715" s="20" t="str">
        <f t="shared" ref="L1715:L1774" si="195">$G$1&amp;B1715</f>
        <v>Market PotentialID</v>
      </c>
    </row>
    <row r="1716" spans="1:12" x14ac:dyDescent="0.25">
      <c r="A1716" s="2" t="str">
        <f t="shared" si="188"/>
        <v>IDGeneral ServiceThermal Energy StorageAnnual Program Administration Cost</v>
      </c>
      <c r="B1716" t="s">
        <v>152</v>
      </c>
      <c r="C1716" t="s">
        <v>232</v>
      </c>
      <c r="D1716" t="s">
        <v>98</v>
      </c>
      <c r="E1716" t="s">
        <v>4</v>
      </c>
      <c r="F1716" t="s">
        <v>28</v>
      </c>
      <c r="G1716" s="32">
        <f t="shared" ca="1" si="191"/>
        <v>14412.437055615963</v>
      </c>
      <c r="H1716" s="33" t="str">
        <f t="shared" ca="1" si="192"/>
        <v>Share of Cost as noted in table at right</v>
      </c>
      <c r="I1716" s="38"/>
      <c r="J1716" s="39"/>
      <c r="K1716" s="20" t="str">
        <f t="shared" si="187"/>
        <v>General ServiceAnnual Program Administration Cost</v>
      </c>
      <c r="L1716" s="20" t="str">
        <f t="shared" si="195"/>
        <v>Market PotentialID</v>
      </c>
    </row>
    <row r="1717" spans="1:12" x14ac:dyDescent="0.25">
      <c r="A1717" s="2" t="str">
        <f t="shared" si="188"/>
        <v>IDGeneral ServiceThermal Energy StorageCost of Equip + Install</v>
      </c>
      <c r="B1717" t="s">
        <v>152</v>
      </c>
      <c r="C1717" t="s">
        <v>232</v>
      </c>
      <c r="D1717" t="s">
        <v>98</v>
      </c>
      <c r="E1717" t="s">
        <v>29</v>
      </c>
      <c r="F1717" t="s">
        <v>30</v>
      </c>
      <c r="G1717" s="32">
        <f t="shared" ca="1" si="191"/>
        <v>0</v>
      </c>
      <c r="H1717" s="33">
        <f t="shared" ca="1" si="192"/>
        <v>0</v>
      </c>
      <c r="I1717" s="38"/>
      <c r="J1717" s="39"/>
      <c r="K1717" s="20" t="str">
        <f t="shared" si="187"/>
        <v>General ServiceCost of Equip + Install</v>
      </c>
      <c r="L1717" s="20" t="str">
        <f t="shared" si="195"/>
        <v>Market PotentialID</v>
      </c>
    </row>
    <row r="1718" spans="1:12" x14ac:dyDescent="0.25">
      <c r="A1718" s="2" t="str">
        <f t="shared" si="188"/>
        <v>IDGeneral ServiceThermal Energy StorageCost of Equip + Install (per kW basis)</v>
      </c>
      <c r="B1718" t="s">
        <v>152</v>
      </c>
      <c r="C1718" t="s">
        <v>232</v>
      </c>
      <c r="D1718" t="s">
        <v>98</v>
      </c>
      <c r="E1718" t="s">
        <v>90</v>
      </c>
      <c r="F1718" t="s">
        <v>92</v>
      </c>
      <c r="G1718" s="32">
        <f t="shared" ca="1" si="191"/>
        <v>1680</v>
      </c>
      <c r="H1718" s="33" t="str">
        <f t="shared" ca="1" si="192"/>
        <v>Utility Dive Article, Ice Energy Implementer cost</v>
      </c>
      <c r="I1718" s="38"/>
      <c r="J1718" s="39"/>
      <c r="K1718" s="20" t="str">
        <f t="shared" si="187"/>
        <v>General ServiceCost of Equip + Install (per kW basis)</v>
      </c>
      <c r="L1718" s="20" t="str">
        <f t="shared" si="195"/>
        <v>Market PotentialID</v>
      </c>
    </row>
    <row r="1719" spans="1:12" x14ac:dyDescent="0.25">
      <c r="A1719" s="2" t="str">
        <f t="shared" si="188"/>
        <v>IDGeneral ServiceThermal Energy StorageDe-rate</v>
      </c>
      <c r="B1719" t="s">
        <v>152</v>
      </c>
      <c r="C1719" t="s">
        <v>232</v>
      </c>
      <c r="D1719" t="s">
        <v>98</v>
      </c>
      <c r="E1719" t="s">
        <v>31</v>
      </c>
      <c r="F1719" t="s">
        <v>32</v>
      </c>
      <c r="G1719" s="25">
        <f t="shared" ca="1" si="191"/>
        <v>1</v>
      </c>
      <c r="H1719" s="33">
        <f t="shared" ca="1" si="192"/>
        <v>0</v>
      </c>
      <c r="I1719" s="38"/>
      <c r="J1719" s="39"/>
      <c r="K1719" s="20" t="str">
        <f t="shared" si="187"/>
        <v>General ServiceDe-rate</v>
      </c>
      <c r="L1719" s="20" t="str">
        <f t="shared" si="195"/>
        <v>Market PotentialID</v>
      </c>
    </row>
    <row r="1720" spans="1:12" x14ac:dyDescent="0.25">
      <c r="A1720" s="2" t="str">
        <f t="shared" si="188"/>
        <v>IDGeneral ServiceThermal Energy StorageNet to Gross Ratio (free ridership)</v>
      </c>
      <c r="B1720" t="s">
        <v>152</v>
      </c>
      <c r="C1720" t="s">
        <v>232</v>
      </c>
      <c r="D1720" t="s">
        <v>98</v>
      </c>
      <c r="E1720" t="s">
        <v>33</v>
      </c>
      <c r="F1720" t="s">
        <v>34</v>
      </c>
      <c r="G1720" s="25">
        <f t="shared" ca="1" si="191"/>
        <v>1</v>
      </c>
      <c r="H1720" s="33">
        <f t="shared" ca="1" si="192"/>
        <v>0</v>
      </c>
      <c r="I1720" s="38"/>
      <c r="J1720" s="39"/>
      <c r="K1720" s="20" t="str">
        <f t="shared" si="187"/>
        <v>General ServiceNet to Gross Ratio (free ridership)</v>
      </c>
      <c r="L1720" s="20" t="str">
        <f t="shared" si="195"/>
        <v>Market PotentialID</v>
      </c>
    </row>
    <row r="1721" spans="1:12" x14ac:dyDescent="0.25">
      <c r="A1721" s="2" t="str">
        <f t="shared" si="188"/>
        <v>IDGeneral ServiceThermal Energy StoragePer Customer Annual Marketing/Recruitment Cost</v>
      </c>
      <c r="B1721" t="s">
        <v>152</v>
      </c>
      <c r="C1721" t="s">
        <v>232</v>
      </c>
      <c r="D1721" t="s">
        <v>98</v>
      </c>
      <c r="E1721" t="s">
        <v>35</v>
      </c>
      <c r="F1721" t="s">
        <v>36</v>
      </c>
      <c r="G1721" s="32">
        <f t="shared" ca="1" si="191"/>
        <v>100</v>
      </c>
      <c r="H1721" s="33" t="str">
        <f t="shared" ca="1" si="192"/>
        <v>Assumption $100 for RAP C&amp;I, MAP = RAPx1.2</v>
      </c>
      <c r="I1721" s="38"/>
      <c r="J1721" s="39"/>
      <c r="K1721" s="20" t="str">
        <f t="shared" si="187"/>
        <v>General ServicePer Customer Annual Marketing/Recruitment Cost</v>
      </c>
      <c r="L1721" s="20" t="str">
        <f t="shared" si="195"/>
        <v>Market PotentialID</v>
      </c>
    </row>
    <row r="1722" spans="1:12" x14ac:dyDescent="0.25">
      <c r="A1722" s="2" t="str">
        <f t="shared" si="188"/>
        <v>IDGeneral ServiceThermal Energy StoragePer Participant Annual Incentive</v>
      </c>
      <c r="B1722" t="s">
        <v>152</v>
      </c>
      <c r="C1722" t="s">
        <v>232</v>
      </c>
      <c r="D1722" t="s">
        <v>98</v>
      </c>
      <c r="E1722" t="s">
        <v>39</v>
      </c>
      <c r="F1722" t="s">
        <v>5</v>
      </c>
      <c r="G1722" s="32">
        <f t="shared" ca="1" si="191"/>
        <v>0</v>
      </c>
      <c r="H1722" s="33" t="str">
        <f t="shared" ca="1" si="192"/>
        <v>No incentive. Program purchases &amp; installs unit.</v>
      </c>
      <c r="I1722" s="38"/>
      <c r="J1722" s="39"/>
      <c r="K1722" s="20" t="str">
        <f t="shared" si="187"/>
        <v>General ServicePer Participant Annual Incentive</v>
      </c>
      <c r="L1722" s="20" t="str">
        <f t="shared" si="195"/>
        <v>Market PotentialID</v>
      </c>
    </row>
    <row r="1723" spans="1:12" x14ac:dyDescent="0.25">
      <c r="A1723" s="2" t="str">
        <f t="shared" si="188"/>
        <v>IDGeneral ServiceThermal Energy StoragePer kW Annual Incentive</v>
      </c>
      <c r="B1723" t="s">
        <v>152</v>
      </c>
      <c r="C1723" t="s">
        <v>232</v>
      </c>
      <c r="D1723" t="s">
        <v>98</v>
      </c>
      <c r="E1723" t="s">
        <v>37</v>
      </c>
      <c r="F1723" t="s">
        <v>93</v>
      </c>
      <c r="G1723" s="32">
        <f t="shared" ca="1" si="191"/>
        <v>0</v>
      </c>
      <c r="H1723" s="33">
        <f t="shared" ca="1" si="192"/>
        <v>0</v>
      </c>
      <c r="I1723" s="38"/>
      <c r="J1723" s="39"/>
      <c r="K1723" s="20" t="str">
        <f t="shared" ref="K1723:K1786" si="196">C1723&amp;E1723</f>
        <v>General ServicePer kW Annual Incentive</v>
      </c>
      <c r="L1723" s="20" t="str">
        <f t="shared" si="195"/>
        <v>Market PotentialID</v>
      </c>
    </row>
    <row r="1724" spans="1:12" x14ac:dyDescent="0.25">
      <c r="A1724" s="2" t="str">
        <f t="shared" si="188"/>
        <v>IDGeneral ServiceThermal Energy StorageProgram Development Cost</v>
      </c>
      <c r="B1724" t="s">
        <v>152</v>
      </c>
      <c r="C1724" t="s">
        <v>232</v>
      </c>
      <c r="D1724" t="s">
        <v>98</v>
      </c>
      <c r="E1724" t="s">
        <v>40</v>
      </c>
      <c r="F1724" t="s">
        <v>41</v>
      </c>
      <c r="G1724" s="32">
        <f t="shared" ca="1" si="191"/>
        <v>18015.546319519955</v>
      </c>
      <c r="H1724" s="33" t="str">
        <f t="shared" ca="1" si="192"/>
        <v>Share of Cost as noted in table at right</v>
      </c>
      <c r="I1724" s="38"/>
      <c r="J1724" s="39"/>
      <c r="K1724" s="20" t="str">
        <f t="shared" si="196"/>
        <v>General ServiceProgram Development Cost</v>
      </c>
      <c r="L1724" s="20" t="str">
        <f t="shared" si="195"/>
        <v>Market PotentialID</v>
      </c>
    </row>
    <row r="1725" spans="1:12" x14ac:dyDescent="0.25">
      <c r="A1725" s="2" t="str">
        <f t="shared" si="188"/>
        <v>IDGeneral ServiceThermal Energy StorageProgram Life</v>
      </c>
      <c r="B1725" t="s">
        <v>152</v>
      </c>
      <c r="C1725" t="s">
        <v>232</v>
      </c>
      <c r="D1725" t="s">
        <v>98</v>
      </c>
      <c r="E1725" t="s">
        <v>42</v>
      </c>
      <c r="F1725" t="s">
        <v>43</v>
      </c>
      <c r="G1725" s="397">
        <f t="shared" ca="1" si="191"/>
        <v>20</v>
      </c>
      <c r="H1725" s="33">
        <f t="shared" ca="1" si="192"/>
        <v>0</v>
      </c>
      <c r="I1725" s="38"/>
      <c r="J1725" s="39"/>
      <c r="K1725" s="20" t="str">
        <f t="shared" si="196"/>
        <v>General ServiceProgram Life</v>
      </c>
      <c r="L1725" s="20" t="str">
        <f t="shared" si="195"/>
        <v>Market PotentialID</v>
      </c>
    </row>
    <row r="1726" spans="1:12" x14ac:dyDescent="0.25">
      <c r="A1726" s="2" t="str">
        <f t="shared" si="188"/>
        <v>IDGeneral ServiceThermal Energy StorageProgram Start Year</v>
      </c>
      <c r="B1726" t="s">
        <v>152</v>
      </c>
      <c r="C1726" t="s">
        <v>232</v>
      </c>
      <c r="D1726" t="s">
        <v>98</v>
      </c>
      <c r="E1726" t="s">
        <v>44</v>
      </c>
      <c r="F1726" t="s">
        <v>45</v>
      </c>
      <c r="G1726" s="397">
        <f t="shared" ca="1" si="191"/>
        <v>2026</v>
      </c>
      <c r="H1726" s="33">
        <f t="shared" ca="1" si="192"/>
        <v>0</v>
      </c>
      <c r="I1726" s="38"/>
      <c r="J1726" s="39"/>
      <c r="K1726" s="20" t="str">
        <f t="shared" si="196"/>
        <v>General ServiceProgram Start Year</v>
      </c>
      <c r="L1726" s="20" t="str">
        <f t="shared" si="195"/>
        <v>Market PotentialID</v>
      </c>
    </row>
    <row r="1727" spans="1:12" x14ac:dyDescent="0.25">
      <c r="A1727" s="2" t="str">
        <f t="shared" si="188"/>
        <v>IDLarge General ServiceThermal Energy StorageSummer DR Event Hours</v>
      </c>
      <c r="B1727" t="s">
        <v>152</v>
      </c>
      <c r="C1727" t="s">
        <v>233</v>
      </c>
      <c r="D1727" t="s">
        <v>98</v>
      </c>
      <c r="E1727" t="s">
        <v>24</v>
      </c>
      <c r="F1727" t="s">
        <v>25</v>
      </c>
      <c r="G1727" s="397">
        <f t="shared" ca="1" si="191"/>
        <v>36</v>
      </c>
      <c r="H1727" s="33" t="str">
        <f t="shared" ca="1" si="192"/>
        <v>Same as TOU, six hours on peak period each summer</v>
      </c>
      <c r="I1727" s="38"/>
      <c r="J1727" s="39"/>
      <c r="K1727" s="20" t="str">
        <f t="shared" si="196"/>
        <v>Large General ServiceSummer DR Event Hours</v>
      </c>
      <c r="L1727" s="20" t="str">
        <f t="shared" si="195"/>
        <v>Market PotentialID</v>
      </c>
    </row>
    <row r="1728" spans="1:12" x14ac:dyDescent="0.25">
      <c r="A1728" s="2" t="str">
        <f t="shared" si="188"/>
        <v>IDLarge General ServiceThermal Energy StorageWinter DR Event Hours</v>
      </c>
      <c r="B1728" t="s">
        <v>152</v>
      </c>
      <c r="C1728" t="s">
        <v>233</v>
      </c>
      <c r="D1728" t="s">
        <v>98</v>
      </c>
      <c r="E1728" t="s">
        <v>26</v>
      </c>
      <c r="F1728" t="s">
        <v>25</v>
      </c>
      <c r="G1728" s="397">
        <f t="shared" ca="1" si="191"/>
        <v>0</v>
      </c>
      <c r="H1728" s="33">
        <f t="shared" ca="1" si="192"/>
        <v>0</v>
      </c>
      <c r="I1728" s="38"/>
      <c r="J1728" s="39"/>
      <c r="K1728" s="20" t="str">
        <f t="shared" si="196"/>
        <v>Large General ServiceWinter DR Event Hours</v>
      </c>
      <c r="L1728" s="20" t="str">
        <f t="shared" si="195"/>
        <v>Market PotentialID</v>
      </c>
    </row>
    <row r="1729" spans="1:12" x14ac:dyDescent="0.25">
      <c r="A1729" s="2" t="str">
        <f t="shared" si="188"/>
        <v>IDLarge General ServiceThermal Energy StorageAnnual O&amp;M Cost</v>
      </c>
      <c r="B1729" t="s">
        <v>152</v>
      </c>
      <c r="C1729" t="s">
        <v>233</v>
      </c>
      <c r="D1729" t="s">
        <v>98</v>
      </c>
      <c r="E1729" t="s">
        <v>27</v>
      </c>
      <c r="F1729" t="s">
        <v>5</v>
      </c>
      <c r="G1729" s="32">
        <f t="shared" ca="1" si="191"/>
        <v>420</v>
      </c>
      <c r="H1729" s="33" t="str">
        <f t="shared" ca="1" si="192"/>
        <v>Assumption of 5% equipment costs</v>
      </c>
      <c r="I1729" s="38"/>
      <c r="J1729" s="39"/>
      <c r="K1729" s="20" t="str">
        <f t="shared" si="196"/>
        <v>Large General ServiceAnnual O&amp;M Cost</v>
      </c>
      <c r="L1729" s="20" t="str">
        <f t="shared" si="195"/>
        <v>Market PotentialID</v>
      </c>
    </row>
    <row r="1730" spans="1:12" x14ac:dyDescent="0.25">
      <c r="A1730" s="2" t="str">
        <f t="shared" si="188"/>
        <v>IDLarge General ServiceThermal Energy StorageAnnual O&amp;M Cost per MW</v>
      </c>
      <c r="B1730" t="s">
        <v>152</v>
      </c>
      <c r="C1730" t="s">
        <v>233</v>
      </c>
      <c r="D1730" t="s">
        <v>98</v>
      </c>
      <c r="E1730" t="s">
        <v>88</v>
      </c>
      <c r="F1730" t="s">
        <v>94</v>
      </c>
      <c r="G1730" s="32">
        <f t="shared" ca="1" si="191"/>
        <v>0</v>
      </c>
      <c r="H1730" s="33">
        <f t="shared" ca="1" si="192"/>
        <v>0</v>
      </c>
      <c r="I1730" s="38"/>
      <c r="J1730" s="39"/>
      <c r="K1730" s="20" t="str">
        <f t="shared" si="196"/>
        <v>Large General ServiceAnnual O&amp;M Cost per MW</v>
      </c>
      <c r="L1730" s="20" t="str">
        <f t="shared" si="195"/>
        <v>Market PotentialID</v>
      </c>
    </row>
    <row r="1731" spans="1:12" x14ac:dyDescent="0.25">
      <c r="A1731" s="2" t="str">
        <f t="shared" ref="A1731:A1794" si="197">B1731&amp;C1731&amp;D1731&amp;E1731</f>
        <v>IDLarge General ServiceThermal Energy StorageAnnual Program Administration Cost</v>
      </c>
      <c r="B1731" t="s">
        <v>152</v>
      </c>
      <c r="C1731" t="s">
        <v>233</v>
      </c>
      <c r="D1731" t="s">
        <v>98</v>
      </c>
      <c r="E1731" t="s">
        <v>4</v>
      </c>
      <c r="F1731" t="s">
        <v>28</v>
      </c>
      <c r="G1731" s="32">
        <f t="shared" ca="1" si="191"/>
        <v>8339.0988858314849</v>
      </c>
      <c r="H1731" s="33" t="str">
        <f t="shared" ca="1" si="192"/>
        <v>Share of Cost as noted in table at right</v>
      </c>
      <c r="I1731" s="38"/>
      <c r="J1731" s="39"/>
      <c r="K1731" s="20" t="str">
        <f t="shared" si="196"/>
        <v>Large General ServiceAnnual Program Administration Cost</v>
      </c>
      <c r="L1731" s="20" t="str">
        <f t="shared" si="195"/>
        <v>Market PotentialID</v>
      </c>
    </row>
    <row r="1732" spans="1:12" x14ac:dyDescent="0.25">
      <c r="A1732" s="2" t="str">
        <f t="shared" si="197"/>
        <v>IDLarge General ServiceThermal Energy StorageCost of Equip + Install</v>
      </c>
      <c r="B1732" t="s">
        <v>152</v>
      </c>
      <c r="C1732" t="s">
        <v>233</v>
      </c>
      <c r="D1732" t="s">
        <v>98</v>
      </c>
      <c r="E1732" t="s">
        <v>29</v>
      </c>
      <c r="F1732" t="s">
        <v>30</v>
      </c>
      <c r="G1732" s="32">
        <f t="shared" ca="1" si="191"/>
        <v>0</v>
      </c>
      <c r="H1732" s="33">
        <f t="shared" ca="1" si="192"/>
        <v>0</v>
      </c>
      <c r="I1732" s="38"/>
      <c r="J1732" s="39"/>
      <c r="K1732" s="20" t="str">
        <f t="shared" si="196"/>
        <v>Large General ServiceCost of Equip + Install</v>
      </c>
      <c r="L1732" s="20" t="str">
        <f t="shared" si="195"/>
        <v>Market PotentialID</v>
      </c>
    </row>
    <row r="1733" spans="1:12" x14ac:dyDescent="0.25">
      <c r="A1733" s="2" t="str">
        <f t="shared" si="197"/>
        <v>IDLarge General ServiceThermal Energy StorageCost of Equip + Install (per kW basis)</v>
      </c>
      <c r="B1733" t="s">
        <v>152</v>
      </c>
      <c r="C1733" t="s">
        <v>233</v>
      </c>
      <c r="D1733" t="s">
        <v>98</v>
      </c>
      <c r="E1733" t="s">
        <v>90</v>
      </c>
      <c r="F1733" t="s">
        <v>92</v>
      </c>
      <c r="G1733" s="32">
        <f t="shared" ca="1" si="191"/>
        <v>8400</v>
      </c>
      <c r="H1733" s="33" t="str">
        <f t="shared" ca="1" si="192"/>
        <v>Utility Dive Article, Ice Energy Implementer cost</v>
      </c>
      <c r="I1733" s="38"/>
      <c r="J1733" s="39"/>
      <c r="K1733" s="20" t="str">
        <f t="shared" si="196"/>
        <v>Large General ServiceCost of Equip + Install (per kW basis)</v>
      </c>
      <c r="L1733" s="20" t="str">
        <f t="shared" si="195"/>
        <v>Market PotentialID</v>
      </c>
    </row>
    <row r="1734" spans="1:12" x14ac:dyDescent="0.25">
      <c r="A1734" s="2" t="str">
        <f t="shared" si="197"/>
        <v>IDLarge General ServiceThermal Energy StorageDe-rate</v>
      </c>
      <c r="B1734" t="s">
        <v>152</v>
      </c>
      <c r="C1734" t="s">
        <v>233</v>
      </c>
      <c r="D1734" t="s">
        <v>98</v>
      </c>
      <c r="E1734" t="s">
        <v>31</v>
      </c>
      <c r="F1734" t="s">
        <v>32</v>
      </c>
      <c r="G1734" s="25">
        <f t="shared" ca="1" si="191"/>
        <v>1</v>
      </c>
      <c r="H1734" s="33">
        <f t="shared" ca="1" si="192"/>
        <v>0</v>
      </c>
      <c r="I1734" s="38"/>
      <c r="J1734" s="39"/>
      <c r="K1734" s="20" t="str">
        <f t="shared" si="196"/>
        <v>Large General ServiceDe-rate</v>
      </c>
      <c r="L1734" s="20" t="str">
        <f t="shared" si="195"/>
        <v>Market PotentialID</v>
      </c>
    </row>
    <row r="1735" spans="1:12" x14ac:dyDescent="0.25">
      <c r="A1735" s="2" t="str">
        <f t="shared" si="197"/>
        <v>IDLarge General ServiceThermal Energy StorageNet to Gross Ratio (free ridership)</v>
      </c>
      <c r="B1735" t="s">
        <v>152</v>
      </c>
      <c r="C1735" t="s">
        <v>233</v>
      </c>
      <c r="D1735" t="s">
        <v>98</v>
      </c>
      <c r="E1735" t="s">
        <v>33</v>
      </c>
      <c r="F1735" t="s">
        <v>34</v>
      </c>
      <c r="G1735" s="25">
        <f t="shared" ca="1" si="191"/>
        <v>1</v>
      </c>
      <c r="H1735" s="33">
        <f t="shared" ca="1" si="192"/>
        <v>0</v>
      </c>
      <c r="I1735" s="38"/>
      <c r="J1735" s="39"/>
      <c r="K1735" s="20" t="str">
        <f t="shared" si="196"/>
        <v>Large General ServiceNet to Gross Ratio (free ridership)</v>
      </c>
      <c r="L1735" s="20" t="str">
        <f t="shared" si="195"/>
        <v>Market PotentialID</v>
      </c>
    </row>
    <row r="1736" spans="1:12" x14ac:dyDescent="0.25">
      <c r="A1736" s="2" t="str">
        <f t="shared" si="197"/>
        <v>IDLarge General ServiceThermal Energy StoragePer Customer Annual Marketing/Recruitment Cost</v>
      </c>
      <c r="B1736" t="s">
        <v>152</v>
      </c>
      <c r="C1736" t="s">
        <v>233</v>
      </c>
      <c r="D1736" t="s">
        <v>98</v>
      </c>
      <c r="E1736" t="s">
        <v>35</v>
      </c>
      <c r="F1736" t="s">
        <v>36</v>
      </c>
      <c r="G1736" s="32">
        <f t="shared" ca="1" si="191"/>
        <v>100</v>
      </c>
      <c r="H1736" s="33" t="str">
        <f t="shared" ca="1" si="192"/>
        <v>Assumption $100 for RAP C&amp;I, MAP = RAPx1.2</v>
      </c>
      <c r="I1736" s="38"/>
      <c r="J1736" s="39"/>
      <c r="K1736" s="20" t="str">
        <f t="shared" si="196"/>
        <v>Large General ServicePer Customer Annual Marketing/Recruitment Cost</v>
      </c>
      <c r="L1736" s="20" t="str">
        <f t="shared" si="195"/>
        <v>Market PotentialID</v>
      </c>
    </row>
    <row r="1737" spans="1:12" x14ac:dyDescent="0.25">
      <c r="A1737" s="2" t="str">
        <f t="shared" si="197"/>
        <v>IDLarge General ServiceThermal Energy StoragePer Participant Annual Incentive</v>
      </c>
      <c r="B1737" t="s">
        <v>152</v>
      </c>
      <c r="C1737" t="s">
        <v>233</v>
      </c>
      <c r="D1737" t="s">
        <v>98</v>
      </c>
      <c r="E1737" t="s">
        <v>39</v>
      </c>
      <c r="F1737" t="s">
        <v>5</v>
      </c>
      <c r="G1737" s="32">
        <f t="shared" ca="1" si="191"/>
        <v>0</v>
      </c>
      <c r="H1737" s="33" t="str">
        <f t="shared" ca="1" si="192"/>
        <v>No incentive. Program purchases &amp; installs unit.</v>
      </c>
      <c r="I1737" s="38"/>
      <c r="J1737" s="39"/>
      <c r="K1737" s="20" t="str">
        <f t="shared" si="196"/>
        <v>Large General ServicePer Participant Annual Incentive</v>
      </c>
      <c r="L1737" s="20" t="str">
        <f t="shared" si="195"/>
        <v>Market PotentialID</v>
      </c>
    </row>
    <row r="1738" spans="1:12" x14ac:dyDescent="0.25">
      <c r="A1738" s="2" t="str">
        <f t="shared" si="197"/>
        <v>IDLarge General ServiceThermal Energy StoragePer kW Annual Incentive</v>
      </c>
      <c r="B1738" t="s">
        <v>152</v>
      </c>
      <c r="C1738" t="s">
        <v>233</v>
      </c>
      <c r="D1738" t="s">
        <v>98</v>
      </c>
      <c r="E1738" t="s">
        <v>37</v>
      </c>
      <c r="F1738" t="s">
        <v>93</v>
      </c>
      <c r="G1738" s="32">
        <f t="shared" ca="1" si="191"/>
        <v>0</v>
      </c>
      <c r="H1738" s="33">
        <f t="shared" ca="1" si="192"/>
        <v>0</v>
      </c>
      <c r="I1738" s="38"/>
      <c r="J1738" s="39"/>
      <c r="K1738" s="20" t="str">
        <f t="shared" si="196"/>
        <v>Large General ServicePer kW Annual Incentive</v>
      </c>
      <c r="L1738" s="20" t="str">
        <f t="shared" si="195"/>
        <v>Market PotentialID</v>
      </c>
    </row>
    <row r="1739" spans="1:12" x14ac:dyDescent="0.25">
      <c r="A1739" s="2" t="str">
        <f t="shared" si="197"/>
        <v>IDLarge General ServiceThermal Energy StorageProgram Development Cost</v>
      </c>
      <c r="B1739" t="s">
        <v>152</v>
      </c>
      <c r="C1739" t="s">
        <v>233</v>
      </c>
      <c r="D1739" t="s">
        <v>98</v>
      </c>
      <c r="E1739" t="s">
        <v>40</v>
      </c>
      <c r="F1739" t="s">
        <v>41</v>
      </c>
      <c r="G1739" s="32">
        <f t="shared" ca="1" si="191"/>
        <v>10423.873607289357</v>
      </c>
      <c r="H1739" s="33" t="str">
        <f t="shared" ca="1" si="192"/>
        <v>Share of Cost as noted in table at right</v>
      </c>
      <c r="I1739" s="38"/>
      <c r="J1739" s="39"/>
      <c r="K1739" s="20" t="str">
        <f t="shared" si="196"/>
        <v>Large General ServiceProgram Development Cost</v>
      </c>
      <c r="L1739" s="20" t="str">
        <f t="shared" si="195"/>
        <v>Market PotentialID</v>
      </c>
    </row>
    <row r="1740" spans="1:12" x14ac:dyDescent="0.25">
      <c r="A1740" s="2" t="str">
        <f t="shared" si="197"/>
        <v>IDLarge General ServiceThermal Energy StorageProgram Life</v>
      </c>
      <c r="B1740" t="s">
        <v>152</v>
      </c>
      <c r="C1740" t="s">
        <v>233</v>
      </c>
      <c r="D1740" t="s">
        <v>98</v>
      </c>
      <c r="E1740" t="s">
        <v>42</v>
      </c>
      <c r="F1740" t="s">
        <v>43</v>
      </c>
      <c r="G1740" s="397">
        <f t="shared" ca="1" si="191"/>
        <v>20</v>
      </c>
      <c r="H1740" s="33">
        <f t="shared" ca="1" si="192"/>
        <v>0</v>
      </c>
      <c r="I1740" s="38"/>
      <c r="J1740" s="39"/>
      <c r="K1740" s="20" t="str">
        <f t="shared" si="196"/>
        <v>Large General ServiceProgram Life</v>
      </c>
      <c r="L1740" s="20" t="str">
        <f t="shared" si="195"/>
        <v>Market PotentialID</v>
      </c>
    </row>
    <row r="1741" spans="1:12" x14ac:dyDescent="0.25">
      <c r="A1741" s="2" t="str">
        <f t="shared" si="197"/>
        <v>IDLarge General ServiceThermal Energy StorageProgram Start Year</v>
      </c>
      <c r="B1741" t="s">
        <v>152</v>
      </c>
      <c r="C1741" t="s">
        <v>233</v>
      </c>
      <c r="D1741" t="s">
        <v>98</v>
      </c>
      <c r="E1741" t="s">
        <v>44</v>
      </c>
      <c r="F1741" t="s">
        <v>45</v>
      </c>
      <c r="G1741" s="397">
        <f t="shared" ca="1" si="191"/>
        <v>2026</v>
      </c>
      <c r="H1741" s="33">
        <f t="shared" ca="1" si="192"/>
        <v>0</v>
      </c>
      <c r="I1741" s="38"/>
      <c r="J1741" s="39"/>
      <c r="K1741" s="20" t="str">
        <f t="shared" si="196"/>
        <v>Large General ServiceProgram Start Year</v>
      </c>
      <c r="L1741" s="20" t="str">
        <f t="shared" si="195"/>
        <v>Market PotentialID</v>
      </c>
    </row>
    <row r="1742" spans="1:12" x14ac:dyDescent="0.25">
      <c r="A1742" s="2" t="str">
        <f t="shared" si="197"/>
        <v>IDExtra Large General ServiceThermal Energy StorageSummer DR Event Hours</v>
      </c>
      <c r="B1742" t="s">
        <v>152</v>
      </c>
      <c r="C1742" t="s">
        <v>234</v>
      </c>
      <c r="D1742" t="s">
        <v>98</v>
      </c>
      <c r="E1742" t="s">
        <v>24</v>
      </c>
      <c r="F1742" t="s">
        <v>25</v>
      </c>
      <c r="G1742" s="397">
        <f t="shared" ca="1" si="191"/>
        <v>36</v>
      </c>
      <c r="H1742" s="33" t="str">
        <f t="shared" ca="1" si="192"/>
        <v>Same as TOU, six hours on peak period each summer</v>
      </c>
      <c r="I1742" s="38"/>
      <c r="J1742" s="39"/>
      <c r="K1742" s="20" t="str">
        <f t="shared" si="196"/>
        <v>Extra Large General ServiceSummer DR Event Hours</v>
      </c>
      <c r="L1742" s="20" t="str">
        <f t="shared" si="195"/>
        <v>Market PotentialID</v>
      </c>
    </row>
    <row r="1743" spans="1:12" x14ac:dyDescent="0.25">
      <c r="A1743" s="2" t="str">
        <f t="shared" si="197"/>
        <v>IDExtra Large General ServiceThermal Energy StorageWinter DR Event Hours</v>
      </c>
      <c r="B1743" t="s">
        <v>152</v>
      </c>
      <c r="C1743" t="s">
        <v>234</v>
      </c>
      <c r="D1743" t="s">
        <v>98</v>
      </c>
      <c r="E1743" t="s">
        <v>26</v>
      </c>
      <c r="F1743" t="s">
        <v>25</v>
      </c>
      <c r="G1743" s="397">
        <f t="shared" ca="1" si="191"/>
        <v>0</v>
      </c>
      <c r="H1743" s="33">
        <f t="shared" ca="1" si="192"/>
        <v>0</v>
      </c>
      <c r="I1743" s="38"/>
      <c r="J1743" s="39"/>
      <c r="K1743" s="20" t="str">
        <f t="shared" si="196"/>
        <v>Extra Large General ServiceWinter DR Event Hours</v>
      </c>
      <c r="L1743" s="20" t="str">
        <f t="shared" si="195"/>
        <v>Market PotentialID</v>
      </c>
    </row>
    <row r="1744" spans="1:12" x14ac:dyDescent="0.25">
      <c r="A1744" s="2" t="str">
        <f t="shared" si="197"/>
        <v>IDExtra Large General ServiceThermal Energy StorageAnnual O&amp;M Cost</v>
      </c>
      <c r="B1744" t="s">
        <v>152</v>
      </c>
      <c r="C1744" t="s">
        <v>234</v>
      </c>
      <c r="D1744" t="s">
        <v>98</v>
      </c>
      <c r="E1744" t="s">
        <v>27</v>
      </c>
      <c r="F1744" t="s">
        <v>5</v>
      </c>
      <c r="G1744" s="32">
        <f t="shared" ca="1" si="191"/>
        <v>420</v>
      </c>
      <c r="H1744" s="33" t="str">
        <f t="shared" ca="1" si="192"/>
        <v>Assumption of 5% equipment costs</v>
      </c>
      <c r="I1744" s="38"/>
      <c r="J1744" s="39"/>
      <c r="K1744" s="20" t="str">
        <f t="shared" si="196"/>
        <v>Extra Large General ServiceAnnual O&amp;M Cost</v>
      </c>
      <c r="L1744" s="20" t="str">
        <f t="shared" si="195"/>
        <v>Market PotentialID</v>
      </c>
    </row>
    <row r="1745" spans="1:12" x14ac:dyDescent="0.25">
      <c r="A1745" s="2" t="str">
        <f t="shared" si="197"/>
        <v>IDExtra Large General ServiceThermal Energy StorageAnnual O&amp;M Cost per MW</v>
      </c>
      <c r="B1745" t="s">
        <v>152</v>
      </c>
      <c r="C1745" t="s">
        <v>234</v>
      </c>
      <c r="D1745" t="s">
        <v>98</v>
      </c>
      <c r="E1745" t="s">
        <v>88</v>
      </c>
      <c r="F1745" t="s">
        <v>94</v>
      </c>
      <c r="G1745" s="32">
        <f t="shared" ca="1" si="191"/>
        <v>0</v>
      </c>
      <c r="H1745" s="33">
        <f t="shared" ca="1" si="192"/>
        <v>0</v>
      </c>
      <c r="I1745" s="38"/>
      <c r="J1745" s="39"/>
      <c r="K1745" s="20" t="str">
        <f t="shared" si="196"/>
        <v>Extra Large General ServiceAnnual O&amp;M Cost per MW</v>
      </c>
      <c r="L1745" s="20" t="str">
        <f t="shared" si="195"/>
        <v>Market PotentialID</v>
      </c>
    </row>
    <row r="1746" spans="1:12" x14ac:dyDescent="0.25">
      <c r="A1746" s="2" t="str">
        <f t="shared" si="197"/>
        <v>IDExtra Large General ServiceThermal Energy StorageAnnual Program Administration Cost</v>
      </c>
      <c r="B1746" t="s">
        <v>152</v>
      </c>
      <c r="C1746" t="s">
        <v>234</v>
      </c>
      <c r="D1746" t="s">
        <v>98</v>
      </c>
      <c r="E1746" t="s">
        <v>4</v>
      </c>
      <c r="F1746" t="s">
        <v>28</v>
      </c>
      <c r="G1746" s="32">
        <f t="shared" ca="1" si="191"/>
        <v>111.97931292790649</v>
      </c>
      <c r="H1746" s="33" t="str">
        <f t="shared" ca="1" si="192"/>
        <v>Share of Cost as noted in table at right</v>
      </c>
      <c r="I1746" s="38"/>
      <c r="J1746" s="39"/>
      <c r="K1746" s="20" t="str">
        <f t="shared" si="196"/>
        <v>Extra Large General ServiceAnnual Program Administration Cost</v>
      </c>
      <c r="L1746" s="20" t="str">
        <f t="shared" si="195"/>
        <v>Market PotentialID</v>
      </c>
    </row>
    <row r="1747" spans="1:12" x14ac:dyDescent="0.25">
      <c r="A1747" s="2" t="str">
        <f t="shared" si="197"/>
        <v>IDExtra Large General ServiceThermal Energy StorageCost of Equip + Install</v>
      </c>
      <c r="B1747" t="s">
        <v>152</v>
      </c>
      <c r="C1747" t="s">
        <v>234</v>
      </c>
      <c r="D1747" t="s">
        <v>98</v>
      </c>
      <c r="E1747" t="s">
        <v>29</v>
      </c>
      <c r="F1747" t="s">
        <v>30</v>
      </c>
      <c r="G1747" s="32">
        <f t="shared" ca="1" si="191"/>
        <v>0</v>
      </c>
      <c r="H1747" s="33">
        <f t="shared" ca="1" si="192"/>
        <v>0</v>
      </c>
      <c r="I1747" s="38"/>
      <c r="J1747" s="39"/>
      <c r="K1747" s="20" t="str">
        <f t="shared" si="196"/>
        <v>Extra Large General ServiceCost of Equip + Install</v>
      </c>
      <c r="L1747" s="20" t="str">
        <f t="shared" si="195"/>
        <v>Market PotentialID</v>
      </c>
    </row>
    <row r="1748" spans="1:12" x14ac:dyDescent="0.25">
      <c r="A1748" s="2" t="str">
        <f t="shared" si="197"/>
        <v>IDExtra Large General ServiceThermal Energy StorageCost of Equip + Install (per kW basis)</v>
      </c>
      <c r="B1748" t="s">
        <v>152</v>
      </c>
      <c r="C1748" t="s">
        <v>234</v>
      </c>
      <c r="D1748" t="s">
        <v>98</v>
      </c>
      <c r="E1748" t="s">
        <v>90</v>
      </c>
      <c r="F1748" t="s">
        <v>92</v>
      </c>
      <c r="G1748" s="32">
        <f t="shared" ca="1" si="191"/>
        <v>8400</v>
      </c>
      <c r="H1748" s="33" t="str">
        <f t="shared" ca="1" si="192"/>
        <v>Utility Dive Article, Ice Energy Implementer cost</v>
      </c>
      <c r="I1748" s="38"/>
      <c r="J1748" s="39"/>
      <c r="K1748" s="20" t="str">
        <f t="shared" si="196"/>
        <v>Extra Large General ServiceCost of Equip + Install (per kW basis)</v>
      </c>
      <c r="L1748" s="20" t="str">
        <f t="shared" si="195"/>
        <v>Market PotentialID</v>
      </c>
    </row>
    <row r="1749" spans="1:12" x14ac:dyDescent="0.25">
      <c r="A1749" s="2" t="str">
        <f t="shared" si="197"/>
        <v>IDExtra Large General ServiceThermal Energy StorageDe-rate</v>
      </c>
      <c r="B1749" t="s">
        <v>152</v>
      </c>
      <c r="C1749" t="s">
        <v>234</v>
      </c>
      <c r="D1749" t="s">
        <v>98</v>
      </c>
      <c r="E1749" t="s">
        <v>31</v>
      </c>
      <c r="F1749" t="s">
        <v>32</v>
      </c>
      <c r="G1749" s="25">
        <f t="shared" ca="1" si="191"/>
        <v>1</v>
      </c>
      <c r="H1749" s="33">
        <f t="shared" ca="1" si="192"/>
        <v>0</v>
      </c>
      <c r="I1749" s="38"/>
      <c r="J1749" s="39"/>
      <c r="K1749" s="20" t="str">
        <f t="shared" si="196"/>
        <v>Extra Large General ServiceDe-rate</v>
      </c>
      <c r="L1749" s="20" t="str">
        <f t="shared" si="195"/>
        <v>Market PotentialID</v>
      </c>
    </row>
    <row r="1750" spans="1:12" x14ac:dyDescent="0.25">
      <c r="A1750" s="2" t="str">
        <f t="shared" si="197"/>
        <v>IDExtra Large General ServiceThermal Energy StorageNet to Gross Ratio (free ridership)</v>
      </c>
      <c r="B1750" t="s">
        <v>152</v>
      </c>
      <c r="C1750" t="s">
        <v>234</v>
      </c>
      <c r="D1750" t="s">
        <v>98</v>
      </c>
      <c r="E1750" t="s">
        <v>33</v>
      </c>
      <c r="F1750" t="s">
        <v>34</v>
      </c>
      <c r="G1750" s="25">
        <f t="shared" ca="1" si="191"/>
        <v>1</v>
      </c>
      <c r="H1750" s="33">
        <f t="shared" ca="1" si="192"/>
        <v>0</v>
      </c>
      <c r="I1750" s="38"/>
      <c r="J1750" s="39"/>
      <c r="K1750" s="20" t="str">
        <f t="shared" si="196"/>
        <v>Extra Large General ServiceNet to Gross Ratio (free ridership)</v>
      </c>
      <c r="L1750" s="20" t="str">
        <f t="shared" si="195"/>
        <v>Market PotentialID</v>
      </c>
    </row>
    <row r="1751" spans="1:12" x14ac:dyDescent="0.25">
      <c r="A1751" s="2" t="str">
        <f t="shared" si="197"/>
        <v>IDExtra Large General ServiceThermal Energy StoragePer Customer Annual Marketing/Recruitment Cost</v>
      </c>
      <c r="B1751" t="s">
        <v>152</v>
      </c>
      <c r="C1751" t="s">
        <v>234</v>
      </c>
      <c r="D1751" t="s">
        <v>98</v>
      </c>
      <c r="E1751" t="s">
        <v>35</v>
      </c>
      <c r="F1751" t="s">
        <v>36</v>
      </c>
      <c r="G1751" s="32">
        <f t="shared" ca="1" si="191"/>
        <v>100</v>
      </c>
      <c r="H1751" s="33" t="str">
        <f t="shared" ca="1" si="192"/>
        <v>Assumption $100 for RAP C&amp;I, MAP = RAPx1.2</v>
      </c>
      <c r="I1751" s="38"/>
      <c r="J1751" s="39"/>
      <c r="K1751" s="20" t="str">
        <f t="shared" si="196"/>
        <v>Extra Large General ServicePer Customer Annual Marketing/Recruitment Cost</v>
      </c>
      <c r="L1751" s="20" t="str">
        <f t="shared" si="195"/>
        <v>Market PotentialID</v>
      </c>
    </row>
    <row r="1752" spans="1:12" x14ac:dyDescent="0.25">
      <c r="A1752" s="2" t="str">
        <f t="shared" si="197"/>
        <v>IDExtra Large General ServiceThermal Energy StoragePer Participant Annual Incentive</v>
      </c>
      <c r="B1752" t="s">
        <v>152</v>
      </c>
      <c r="C1752" t="s">
        <v>234</v>
      </c>
      <c r="D1752" t="s">
        <v>98</v>
      </c>
      <c r="E1752" t="s">
        <v>39</v>
      </c>
      <c r="F1752" t="s">
        <v>5</v>
      </c>
      <c r="G1752" s="32">
        <f t="shared" ca="1" si="191"/>
        <v>0</v>
      </c>
      <c r="H1752" s="33" t="str">
        <f t="shared" ca="1" si="192"/>
        <v>No incentive. Program purchases &amp; installs unit.</v>
      </c>
      <c r="I1752" s="38"/>
      <c r="J1752" s="39"/>
      <c r="K1752" s="20" t="str">
        <f t="shared" si="196"/>
        <v>Extra Large General ServicePer Participant Annual Incentive</v>
      </c>
      <c r="L1752" s="20" t="str">
        <f t="shared" si="195"/>
        <v>Market PotentialID</v>
      </c>
    </row>
    <row r="1753" spans="1:12" x14ac:dyDescent="0.25">
      <c r="A1753" s="2" t="str">
        <f t="shared" si="197"/>
        <v>IDExtra Large General ServiceThermal Energy StoragePer kW Annual Incentive</v>
      </c>
      <c r="B1753" t="s">
        <v>152</v>
      </c>
      <c r="C1753" t="s">
        <v>234</v>
      </c>
      <c r="D1753" t="s">
        <v>98</v>
      </c>
      <c r="E1753" t="s">
        <v>37</v>
      </c>
      <c r="F1753" t="s">
        <v>93</v>
      </c>
      <c r="G1753" s="32">
        <f t="shared" ca="1" si="191"/>
        <v>0</v>
      </c>
      <c r="H1753" s="33">
        <f t="shared" ca="1" si="192"/>
        <v>0</v>
      </c>
      <c r="I1753" s="38"/>
      <c r="J1753" s="39"/>
      <c r="K1753" s="20" t="str">
        <f t="shared" si="196"/>
        <v>Extra Large General ServicePer kW Annual Incentive</v>
      </c>
      <c r="L1753" s="20" t="str">
        <f t="shared" si="195"/>
        <v>Market PotentialID</v>
      </c>
    </row>
    <row r="1754" spans="1:12" x14ac:dyDescent="0.25">
      <c r="A1754" s="2" t="str">
        <f t="shared" si="197"/>
        <v>IDExtra Large General ServiceThermal Energy StorageProgram Development Cost</v>
      </c>
      <c r="B1754" t="s">
        <v>152</v>
      </c>
      <c r="C1754" t="s">
        <v>234</v>
      </c>
      <c r="D1754" t="s">
        <v>98</v>
      </c>
      <c r="E1754" t="s">
        <v>40</v>
      </c>
      <c r="F1754" t="s">
        <v>41</v>
      </c>
      <c r="G1754" s="32">
        <f t="shared" ca="1" si="191"/>
        <v>139.97414115988312</v>
      </c>
      <c r="H1754" s="33" t="str">
        <f t="shared" ca="1" si="192"/>
        <v>Share of Cost as noted in table at right</v>
      </c>
      <c r="I1754" s="38"/>
      <c r="J1754" s="39"/>
      <c r="K1754" s="20" t="str">
        <f t="shared" si="196"/>
        <v>Extra Large General ServiceProgram Development Cost</v>
      </c>
      <c r="L1754" s="20" t="str">
        <f t="shared" si="195"/>
        <v>Market PotentialID</v>
      </c>
    </row>
    <row r="1755" spans="1:12" x14ac:dyDescent="0.25">
      <c r="A1755" s="2" t="str">
        <f t="shared" si="197"/>
        <v>IDExtra Large General ServiceThermal Energy StorageProgram Life</v>
      </c>
      <c r="B1755" t="s">
        <v>152</v>
      </c>
      <c r="C1755" t="s">
        <v>234</v>
      </c>
      <c r="D1755" t="s">
        <v>98</v>
      </c>
      <c r="E1755" t="s">
        <v>42</v>
      </c>
      <c r="F1755" t="s">
        <v>43</v>
      </c>
      <c r="G1755" s="397">
        <f t="shared" ca="1" si="191"/>
        <v>20</v>
      </c>
      <c r="H1755" s="33">
        <f t="shared" ca="1" si="192"/>
        <v>0</v>
      </c>
      <c r="I1755" s="38"/>
      <c r="J1755" s="39"/>
      <c r="K1755" s="20" t="str">
        <f t="shared" si="196"/>
        <v>Extra Large General ServiceProgram Life</v>
      </c>
      <c r="L1755" s="20" t="str">
        <f t="shared" si="195"/>
        <v>Market PotentialID</v>
      </c>
    </row>
    <row r="1756" spans="1:12" x14ac:dyDescent="0.25">
      <c r="A1756" s="2" t="str">
        <f t="shared" si="197"/>
        <v>IDExtra Large General ServiceThermal Energy StorageProgram Start Year</v>
      </c>
      <c r="B1756" t="s">
        <v>152</v>
      </c>
      <c r="C1756" t="s">
        <v>234</v>
      </c>
      <c r="D1756" t="s">
        <v>98</v>
      </c>
      <c r="E1756" t="s">
        <v>44</v>
      </c>
      <c r="F1756" t="s">
        <v>45</v>
      </c>
      <c r="G1756" s="397">
        <f t="shared" ca="1" si="191"/>
        <v>2026</v>
      </c>
      <c r="H1756" s="33">
        <f t="shared" ca="1" si="192"/>
        <v>0</v>
      </c>
      <c r="I1756" s="38"/>
      <c r="J1756" s="39"/>
      <c r="K1756" s="20" t="str">
        <f t="shared" si="196"/>
        <v>Extra Large General ServiceProgram Start Year</v>
      </c>
      <c r="L1756" s="20" t="str">
        <f t="shared" si="195"/>
        <v>Market PotentialID</v>
      </c>
    </row>
    <row r="1757" spans="1:12" x14ac:dyDescent="0.25">
      <c r="A1757" s="2" t="str">
        <f t="shared" si="197"/>
        <v>IDResidentialBattery Energy StorageSummer DR Event Hours</v>
      </c>
      <c r="B1757" t="s">
        <v>152</v>
      </c>
      <c r="C1757" t="s">
        <v>13</v>
      </c>
      <c r="D1757" t="s">
        <v>99</v>
      </c>
      <c r="E1757" t="s">
        <v>24</v>
      </c>
      <c r="F1757" t="s">
        <v>25</v>
      </c>
      <c r="G1757" s="397">
        <f t="shared" ca="1" si="191"/>
        <v>120</v>
      </c>
      <c r="H1757" s="33" t="str">
        <f t="shared" ca="1" si="192"/>
        <v>Xcel Energy CO Renewable Battery Connect: up to 60 events per year, assuming 4-hr events.</v>
      </c>
      <c r="I1757" s="38"/>
      <c r="J1757" s="39"/>
      <c r="K1757" s="20" t="str">
        <f t="shared" si="196"/>
        <v>ResidentialSummer DR Event Hours</v>
      </c>
      <c r="L1757" s="20" t="str">
        <f t="shared" si="195"/>
        <v>Market PotentialID</v>
      </c>
    </row>
    <row r="1758" spans="1:12" x14ac:dyDescent="0.25">
      <c r="A1758" s="2" t="str">
        <f t="shared" si="197"/>
        <v>IDResidentialBattery Energy StorageWinter DR Event Hours</v>
      </c>
      <c r="B1758" t="s">
        <v>152</v>
      </c>
      <c r="C1758" t="s">
        <v>13</v>
      </c>
      <c r="D1758" t="s">
        <v>99</v>
      </c>
      <c r="E1758" t="s">
        <v>26</v>
      </c>
      <c r="F1758" t="s">
        <v>25</v>
      </c>
      <c r="G1758" s="397">
        <f t="shared" ca="1" si="191"/>
        <v>120</v>
      </c>
      <c r="H1758" s="33" t="str">
        <f t="shared" ca="1" si="192"/>
        <v>Xcel Energy CO Renewable Battery Connect: up to 60 events per year, assuming 4-hr events.</v>
      </c>
      <c r="I1758" s="38"/>
      <c r="J1758" s="39"/>
      <c r="K1758" s="20" t="str">
        <f t="shared" si="196"/>
        <v>ResidentialWinter DR Event Hours</v>
      </c>
      <c r="L1758" s="20" t="str">
        <f t="shared" si="195"/>
        <v>Market PotentialID</v>
      </c>
    </row>
    <row r="1759" spans="1:12" x14ac:dyDescent="0.25">
      <c r="A1759" s="2" t="str">
        <f t="shared" si="197"/>
        <v>IDResidentialBattery Energy StorageAnnual O&amp;M Cost</v>
      </c>
      <c r="B1759" t="s">
        <v>152</v>
      </c>
      <c r="C1759" t="s">
        <v>13</v>
      </c>
      <c r="D1759" t="s">
        <v>99</v>
      </c>
      <c r="E1759" t="s">
        <v>27</v>
      </c>
      <c r="F1759" t="s">
        <v>5</v>
      </c>
      <c r="G1759" s="32">
        <f t="shared" ca="1" si="191"/>
        <v>50</v>
      </c>
      <c r="H1759" s="33" t="str">
        <f t="shared" ca="1" si="192"/>
        <v>2023 PAC CPA: PNNL 2019 ($10/kW per year)</v>
      </c>
      <c r="I1759" s="38"/>
      <c r="J1759" s="39"/>
      <c r="K1759" s="20" t="str">
        <f t="shared" si="196"/>
        <v>ResidentialAnnual O&amp;M Cost</v>
      </c>
      <c r="L1759" s="20" t="str">
        <f t="shared" si="195"/>
        <v>Market PotentialID</v>
      </c>
    </row>
    <row r="1760" spans="1:12" x14ac:dyDescent="0.25">
      <c r="A1760" s="2" t="str">
        <f t="shared" si="197"/>
        <v>IDResidentialBattery Energy StorageAnnual O&amp;M Cost per MW</v>
      </c>
      <c r="B1760" t="s">
        <v>152</v>
      </c>
      <c r="C1760" t="s">
        <v>13</v>
      </c>
      <c r="D1760" t="s">
        <v>99</v>
      </c>
      <c r="E1760" t="s">
        <v>88</v>
      </c>
      <c r="F1760" t="s">
        <v>94</v>
      </c>
      <c r="G1760" s="32">
        <f t="shared" ca="1" si="191"/>
        <v>0</v>
      </c>
      <c r="H1760" s="33">
        <f t="shared" ca="1" si="192"/>
        <v>0</v>
      </c>
      <c r="I1760" s="38"/>
      <c r="J1760" s="39"/>
      <c r="K1760" s="20" t="str">
        <f t="shared" si="196"/>
        <v>ResidentialAnnual O&amp;M Cost per MW</v>
      </c>
      <c r="L1760" s="20" t="str">
        <f t="shared" si="195"/>
        <v>Market PotentialID</v>
      </c>
    </row>
    <row r="1761" spans="1:12" x14ac:dyDescent="0.25">
      <c r="A1761" s="2" t="str">
        <f t="shared" si="197"/>
        <v>IDResidentialBattery Energy StorageAnnual Program Administration Cost</v>
      </c>
      <c r="B1761" t="s">
        <v>152</v>
      </c>
      <c r="C1761" t="s">
        <v>13</v>
      </c>
      <c r="D1761" t="s">
        <v>99</v>
      </c>
      <c r="E1761" t="s">
        <v>4</v>
      </c>
      <c r="F1761" t="s">
        <v>28</v>
      </c>
      <c r="G1761" s="32">
        <f t="shared" ca="1" si="191"/>
        <v>18273.222629703323</v>
      </c>
      <c r="H1761" s="33" t="str">
        <f t="shared" ca="1" si="192"/>
        <v>half FTE @ $150,000</v>
      </c>
      <c r="I1761" s="38"/>
      <c r="J1761" s="39"/>
      <c r="K1761" s="20" t="str">
        <f t="shared" si="196"/>
        <v>ResidentialAnnual Program Administration Cost</v>
      </c>
      <c r="L1761" s="20" t="str">
        <f t="shared" si="195"/>
        <v>Market PotentialID</v>
      </c>
    </row>
    <row r="1762" spans="1:12" x14ac:dyDescent="0.25">
      <c r="A1762" s="2" t="str">
        <f t="shared" si="197"/>
        <v>IDResidentialBattery Energy StorageCost of Equip + Install</v>
      </c>
      <c r="B1762" t="s">
        <v>152</v>
      </c>
      <c r="C1762" t="s">
        <v>13</v>
      </c>
      <c r="D1762" t="s">
        <v>99</v>
      </c>
      <c r="E1762" t="s">
        <v>29</v>
      </c>
      <c r="F1762" t="s">
        <v>30</v>
      </c>
      <c r="G1762" s="32">
        <f t="shared" ref="G1762:G1825" ca="1" si="198">IFERROR(INDEX(INDIRECT("'"&amp;D1762&amp;"'!A1:T300"),MATCH(K1762,INDIRECT("'"&amp;D1762&amp;"'!A1:A300"),0),MATCH(L1762,INDIRECT("'"&amp;D1762&amp;"'!A1:T1"),0)),"")</f>
        <v>2500</v>
      </c>
      <c r="H1762" s="33" t="str">
        <f t="shared" ref="H1762:H1825" ca="1" si="199">IFERROR(INDEX(INDIRECT("'"&amp;D1762&amp;"'!A1:T300"),MATCH(K1762,INDIRECT("'"&amp;D1762&amp;"'!A1:A300"),0),10),"")</f>
        <v>Xcel Energy CO Renewable Battery Connect: $500/enrolled kW for enrolling in the program (capped at 50% of battery equipment costs)</v>
      </c>
      <c r="I1762" s="38"/>
      <c r="J1762" s="39"/>
      <c r="K1762" s="20" t="str">
        <f t="shared" si="196"/>
        <v>ResidentialCost of Equip + Install</v>
      </c>
      <c r="L1762" s="20" t="str">
        <f t="shared" si="195"/>
        <v>Market PotentialID</v>
      </c>
    </row>
    <row r="1763" spans="1:12" x14ac:dyDescent="0.25">
      <c r="A1763" s="2" t="str">
        <f t="shared" si="197"/>
        <v>IDResidentialBattery Energy StorageCost of Equip + Install (per kW basis)</v>
      </c>
      <c r="B1763" t="s">
        <v>152</v>
      </c>
      <c r="C1763" t="s">
        <v>13</v>
      </c>
      <c r="D1763" t="s">
        <v>99</v>
      </c>
      <c r="E1763" t="s">
        <v>90</v>
      </c>
      <c r="F1763" t="s">
        <v>92</v>
      </c>
      <c r="G1763" s="32">
        <f t="shared" ca="1" si="198"/>
        <v>0</v>
      </c>
      <c r="H1763" s="33">
        <f t="shared" ca="1" si="199"/>
        <v>0</v>
      </c>
      <c r="I1763" s="38"/>
      <c r="J1763" s="39"/>
      <c r="K1763" s="20" t="str">
        <f t="shared" si="196"/>
        <v>ResidentialCost of Equip + Install (per kW basis)</v>
      </c>
      <c r="L1763" s="20" t="str">
        <f t="shared" si="195"/>
        <v>Market PotentialID</v>
      </c>
    </row>
    <row r="1764" spans="1:12" x14ac:dyDescent="0.25">
      <c r="A1764" s="2" t="str">
        <f t="shared" si="197"/>
        <v>IDResidentialBattery Energy StorageDe-rate</v>
      </c>
      <c r="B1764" t="s">
        <v>152</v>
      </c>
      <c r="C1764" t="s">
        <v>13</v>
      </c>
      <c r="D1764" t="s">
        <v>99</v>
      </c>
      <c r="E1764" t="s">
        <v>31</v>
      </c>
      <c r="F1764" t="s">
        <v>32</v>
      </c>
      <c r="G1764" s="25">
        <f t="shared" ca="1" si="198"/>
        <v>1</v>
      </c>
      <c r="H1764" s="33">
        <f t="shared" ca="1" si="199"/>
        <v>0</v>
      </c>
      <c r="I1764" s="38"/>
      <c r="J1764" s="39"/>
      <c r="K1764" s="20" t="str">
        <f t="shared" si="196"/>
        <v>ResidentialDe-rate</v>
      </c>
      <c r="L1764" s="20" t="str">
        <f t="shared" si="195"/>
        <v>Market PotentialID</v>
      </c>
    </row>
    <row r="1765" spans="1:12" x14ac:dyDescent="0.25">
      <c r="A1765" s="2" t="str">
        <f t="shared" si="197"/>
        <v>IDResidentialBattery Energy StorageNet to Gross Ratio (free ridership)</v>
      </c>
      <c r="B1765" t="s">
        <v>152</v>
      </c>
      <c r="C1765" t="s">
        <v>13</v>
      </c>
      <c r="D1765" t="s">
        <v>99</v>
      </c>
      <c r="E1765" t="s">
        <v>33</v>
      </c>
      <c r="F1765" t="s">
        <v>34</v>
      </c>
      <c r="G1765" s="25">
        <f t="shared" ca="1" si="198"/>
        <v>1</v>
      </c>
      <c r="H1765" s="33">
        <f t="shared" ca="1" si="199"/>
        <v>0</v>
      </c>
      <c r="I1765" s="38"/>
      <c r="J1765" s="39"/>
      <c r="K1765" s="20" t="str">
        <f t="shared" si="196"/>
        <v>ResidentialNet to Gross Ratio (free ridership)</v>
      </c>
      <c r="L1765" s="20" t="str">
        <f t="shared" si="195"/>
        <v>Market PotentialID</v>
      </c>
    </row>
    <row r="1766" spans="1:12" x14ac:dyDescent="0.25">
      <c r="A1766" s="2" t="str">
        <f t="shared" si="197"/>
        <v>IDResidentialBattery Energy StoragePer Customer Annual Marketing/Recruitment Cost</v>
      </c>
      <c r="B1766" t="s">
        <v>152</v>
      </c>
      <c r="C1766" t="s">
        <v>13</v>
      </c>
      <c r="D1766" t="s">
        <v>99</v>
      </c>
      <c r="E1766" t="s">
        <v>35</v>
      </c>
      <c r="F1766" t="s">
        <v>36</v>
      </c>
      <c r="G1766" s="32">
        <f t="shared" ca="1" si="198"/>
        <v>50</v>
      </c>
      <c r="H1766" s="33">
        <f t="shared" ca="1" si="199"/>
        <v>0</v>
      </c>
      <c r="I1766" s="38"/>
      <c r="J1766" s="39"/>
      <c r="K1766" s="20" t="str">
        <f t="shared" si="196"/>
        <v>ResidentialPer Customer Annual Marketing/Recruitment Cost</v>
      </c>
      <c r="L1766" s="20" t="str">
        <f t="shared" si="195"/>
        <v>Market PotentialID</v>
      </c>
    </row>
    <row r="1767" spans="1:12" x14ac:dyDescent="0.25">
      <c r="A1767" s="2" t="str">
        <f t="shared" si="197"/>
        <v>IDResidentialBattery Energy StoragePer Participant Annual Incentive</v>
      </c>
      <c r="B1767" t="s">
        <v>152</v>
      </c>
      <c r="C1767" t="s">
        <v>13</v>
      </c>
      <c r="D1767" t="s">
        <v>99</v>
      </c>
      <c r="E1767" t="s">
        <v>39</v>
      </c>
      <c r="F1767" t="s">
        <v>5</v>
      </c>
      <c r="G1767" s="32">
        <f t="shared" ca="1" si="198"/>
        <v>0</v>
      </c>
      <c r="H1767" s="33">
        <f t="shared" ca="1" si="199"/>
        <v>0</v>
      </c>
      <c r="I1767" s="38"/>
      <c r="J1767" s="39"/>
      <c r="K1767" s="20" t="str">
        <f t="shared" si="196"/>
        <v>ResidentialPer Participant Annual Incentive</v>
      </c>
      <c r="L1767" s="20" t="str">
        <f t="shared" si="195"/>
        <v>Market PotentialID</v>
      </c>
    </row>
    <row r="1768" spans="1:12" x14ac:dyDescent="0.25">
      <c r="A1768" s="2" t="str">
        <f t="shared" si="197"/>
        <v>IDResidentialBattery Energy StoragePer kW Annual Incentive</v>
      </c>
      <c r="B1768" t="s">
        <v>152</v>
      </c>
      <c r="C1768" t="s">
        <v>13</v>
      </c>
      <c r="D1768" t="s">
        <v>99</v>
      </c>
      <c r="E1768" t="s">
        <v>37</v>
      </c>
      <c r="F1768" t="s">
        <v>93</v>
      </c>
      <c r="G1768" s="32">
        <f t="shared" ca="1" si="198"/>
        <v>0</v>
      </c>
      <c r="H1768" s="33">
        <f t="shared" ca="1" si="199"/>
        <v>0</v>
      </c>
      <c r="I1768" s="38"/>
      <c r="J1768" s="39"/>
      <c r="K1768" s="20" t="str">
        <f t="shared" si="196"/>
        <v>ResidentialPer kW Annual Incentive</v>
      </c>
      <c r="L1768" s="20" t="str">
        <f t="shared" si="195"/>
        <v>Market PotentialID</v>
      </c>
    </row>
    <row r="1769" spans="1:12" x14ac:dyDescent="0.25">
      <c r="A1769" s="2" t="str">
        <f t="shared" si="197"/>
        <v>IDResidentialBattery Energy StorageProgram Development Cost</v>
      </c>
      <c r="B1769" t="s">
        <v>152</v>
      </c>
      <c r="C1769" t="s">
        <v>13</v>
      </c>
      <c r="D1769" t="s">
        <v>99</v>
      </c>
      <c r="E1769" t="s">
        <v>40</v>
      </c>
      <c r="F1769" t="s">
        <v>41</v>
      </c>
      <c r="G1769" s="32">
        <f t="shared" ca="1" si="198"/>
        <v>22841.528287129153</v>
      </c>
      <c r="H1769" s="33">
        <f t="shared" ca="1" si="199"/>
        <v>0</v>
      </c>
      <c r="I1769" s="38"/>
      <c r="J1769" s="39"/>
      <c r="K1769" s="20" t="str">
        <f t="shared" si="196"/>
        <v>ResidentialProgram Development Cost</v>
      </c>
      <c r="L1769" s="20" t="str">
        <f t="shared" si="195"/>
        <v>Market PotentialID</v>
      </c>
    </row>
    <row r="1770" spans="1:12" x14ac:dyDescent="0.25">
      <c r="A1770" s="2" t="str">
        <f t="shared" si="197"/>
        <v>IDResidentialBattery Energy StorageProgram Life</v>
      </c>
      <c r="B1770" t="s">
        <v>152</v>
      </c>
      <c r="C1770" t="s">
        <v>13</v>
      </c>
      <c r="D1770" t="s">
        <v>99</v>
      </c>
      <c r="E1770" t="s">
        <v>42</v>
      </c>
      <c r="F1770" t="s">
        <v>43</v>
      </c>
      <c r="G1770" s="397">
        <f t="shared" ca="1" si="198"/>
        <v>15</v>
      </c>
      <c r="H1770" s="33" t="str">
        <f t="shared" ca="1" si="199"/>
        <v>NREL</v>
      </c>
      <c r="I1770" s="38"/>
      <c r="J1770" s="39"/>
      <c r="K1770" s="20" t="str">
        <f t="shared" si="196"/>
        <v>ResidentialProgram Life</v>
      </c>
      <c r="L1770" s="20" t="str">
        <f t="shared" si="195"/>
        <v>Market PotentialID</v>
      </c>
    </row>
    <row r="1771" spans="1:12" x14ac:dyDescent="0.25">
      <c r="A1771" s="2" t="str">
        <f t="shared" si="197"/>
        <v>IDResidentialBattery Energy StorageProgram Start Year</v>
      </c>
      <c r="B1771" t="s">
        <v>152</v>
      </c>
      <c r="C1771" t="s">
        <v>13</v>
      </c>
      <c r="D1771" t="s">
        <v>99</v>
      </c>
      <c r="E1771" t="s">
        <v>44</v>
      </c>
      <c r="F1771" t="s">
        <v>45</v>
      </c>
      <c r="G1771" s="397">
        <f t="shared" ca="1" si="198"/>
        <v>2026</v>
      </c>
      <c r="H1771" s="33">
        <f t="shared" ca="1" si="199"/>
        <v>0</v>
      </c>
      <c r="I1771" s="38"/>
      <c r="J1771" s="39"/>
      <c r="K1771" s="20" t="str">
        <f t="shared" si="196"/>
        <v>ResidentialProgram Start Year</v>
      </c>
      <c r="L1771" s="20" t="str">
        <f t="shared" si="195"/>
        <v>Market PotentialID</v>
      </c>
    </row>
    <row r="1772" spans="1:12" x14ac:dyDescent="0.25">
      <c r="A1772" s="2" t="str">
        <f t="shared" si="197"/>
        <v>IDGeneral ServiceBattery Energy StorageSummer DR Event Hours</v>
      </c>
      <c r="B1772" t="s">
        <v>152</v>
      </c>
      <c r="C1772" t="s">
        <v>232</v>
      </c>
      <c r="D1772" t="s">
        <v>99</v>
      </c>
      <c r="E1772" t="s">
        <v>24</v>
      </c>
      <c r="F1772" t="s">
        <v>25</v>
      </c>
      <c r="G1772" s="397">
        <f t="shared" ca="1" si="198"/>
        <v>120</v>
      </c>
      <c r="H1772" s="33" t="str">
        <f t="shared" ca="1" si="199"/>
        <v>Xcel Energy CO Renewable Battery Connect: up to 60 events per year, assuming 4-hr events.</v>
      </c>
      <c r="I1772" s="38"/>
      <c r="J1772" s="39"/>
      <c r="K1772" s="20" t="str">
        <f t="shared" si="196"/>
        <v>General ServiceSummer DR Event Hours</v>
      </c>
      <c r="L1772" s="20" t="str">
        <f t="shared" si="195"/>
        <v>Market PotentialID</v>
      </c>
    </row>
    <row r="1773" spans="1:12" x14ac:dyDescent="0.25">
      <c r="A1773" s="2" t="str">
        <f t="shared" si="197"/>
        <v>IDGeneral ServiceBattery Energy StorageWinter DR Event Hours</v>
      </c>
      <c r="B1773" t="s">
        <v>152</v>
      </c>
      <c r="C1773" t="s">
        <v>232</v>
      </c>
      <c r="D1773" t="s">
        <v>99</v>
      </c>
      <c r="E1773" t="s">
        <v>26</v>
      </c>
      <c r="F1773" t="s">
        <v>25</v>
      </c>
      <c r="G1773" s="397">
        <f t="shared" ca="1" si="198"/>
        <v>120</v>
      </c>
      <c r="H1773" s="33" t="str">
        <f t="shared" ca="1" si="199"/>
        <v>Xcel Energy CO Renewable Battery Connect: up to 60 events per year, assuming 4-hr events.</v>
      </c>
      <c r="I1773" s="38"/>
      <c r="J1773" s="39"/>
      <c r="K1773" s="20" t="str">
        <f t="shared" si="196"/>
        <v>General ServiceWinter DR Event Hours</v>
      </c>
      <c r="L1773" s="20" t="str">
        <f t="shared" si="195"/>
        <v>Market PotentialID</v>
      </c>
    </row>
    <row r="1774" spans="1:12" x14ac:dyDescent="0.25">
      <c r="A1774" s="2" t="str">
        <f t="shared" si="197"/>
        <v>IDGeneral ServiceBattery Energy StorageAnnual O&amp;M Cost</v>
      </c>
      <c r="B1774" t="s">
        <v>152</v>
      </c>
      <c r="C1774" t="s">
        <v>232</v>
      </c>
      <c r="D1774" t="s">
        <v>99</v>
      </c>
      <c r="E1774" t="s">
        <v>27</v>
      </c>
      <c r="F1774" t="s">
        <v>5</v>
      </c>
      <c r="G1774" s="32">
        <f t="shared" ca="1" si="198"/>
        <v>50</v>
      </c>
      <c r="H1774" s="33" t="str">
        <f t="shared" ca="1" si="199"/>
        <v>2023 PAC CPA: PNNL 2019 ($10/kW per year)</v>
      </c>
      <c r="I1774" s="38"/>
      <c r="J1774" s="39"/>
      <c r="K1774" s="20" t="str">
        <f t="shared" si="196"/>
        <v>General ServiceAnnual O&amp;M Cost</v>
      </c>
      <c r="L1774" s="20" t="str">
        <f t="shared" si="195"/>
        <v>Market PotentialID</v>
      </c>
    </row>
    <row r="1775" spans="1:12" x14ac:dyDescent="0.25">
      <c r="A1775" s="2" t="str">
        <f t="shared" si="197"/>
        <v>IDGeneral ServiceBattery Energy StorageAnnual O&amp;M Cost per MW</v>
      </c>
      <c r="B1775" t="s">
        <v>152</v>
      </c>
      <c r="C1775" t="s">
        <v>232</v>
      </c>
      <c r="D1775" t="s">
        <v>99</v>
      </c>
      <c r="E1775" t="s">
        <v>88</v>
      </c>
      <c r="F1775" t="s">
        <v>94</v>
      </c>
      <c r="G1775" s="32">
        <f t="shared" ca="1" si="198"/>
        <v>0</v>
      </c>
      <c r="H1775" s="33">
        <f t="shared" ca="1" si="199"/>
        <v>0</v>
      </c>
      <c r="I1775" s="38"/>
      <c r="J1775" s="39"/>
      <c r="K1775" s="20" t="str">
        <f t="shared" si="196"/>
        <v>General ServiceAnnual O&amp;M Cost per MW</v>
      </c>
      <c r="L1775" s="20" t="str">
        <f t="shared" ref="L1775:L1838" si="200">$G$1&amp;B1775</f>
        <v>Market PotentialID</v>
      </c>
    </row>
    <row r="1776" spans="1:12" x14ac:dyDescent="0.25">
      <c r="A1776" s="2" t="str">
        <f t="shared" si="197"/>
        <v>IDGeneral ServiceBattery Energy StorageAnnual Program Administration Cost</v>
      </c>
      <c r="B1776" t="s">
        <v>152</v>
      </c>
      <c r="C1776" t="s">
        <v>232</v>
      </c>
      <c r="D1776" t="s">
        <v>99</v>
      </c>
      <c r="E1776" t="s">
        <v>4</v>
      </c>
      <c r="F1776" t="s">
        <v>28</v>
      </c>
      <c r="G1776" s="32">
        <f t="shared" ca="1" si="198"/>
        <v>3240</v>
      </c>
      <c r="H1776" s="33" t="str">
        <f t="shared" ca="1" si="199"/>
        <v>half FTE @ $150,000</v>
      </c>
      <c r="I1776" s="38"/>
      <c r="J1776" s="39"/>
      <c r="K1776" s="20" t="str">
        <f t="shared" si="196"/>
        <v>General ServiceAnnual Program Administration Cost</v>
      </c>
      <c r="L1776" s="20" t="str">
        <f t="shared" si="200"/>
        <v>Market PotentialID</v>
      </c>
    </row>
    <row r="1777" spans="1:12" x14ac:dyDescent="0.25">
      <c r="A1777" s="2" t="str">
        <f t="shared" si="197"/>
        <v>IDGeneral ServiceBattery Energy StorageCost of Equip + Install</v>
      </c>
      <c r="B1777" t="s">
        <v>152</v>
      </c>
      <c r="C1777" t="s">
        <v>232</v>
      </c>
      <c r="D1777" t="s">
        <v>99</v>
      </c>
      <c r="E1777" t="s">
        <v>29</v>
      </c>
      <c r="F1777" t="s">
        <v>30</v>
      </c>
      <c r="G1777" s="32">
        <f t="shared" ca="1" si="198"/>
        <v>2500</v>
      </c>
      <c r="H1777" s="33" t="str">
        <f t="shared" ca="1" si="199"/>
        <v>Xcel Energy CO Renewable Battery Connect: $500/enrolled kW for enrolling in the program (capped at 50% of battery equipment costs)</v>
      </c>
      <c r="I1777" s="38"/>
      <c r="J1777" s="39"/>
      <c r="K1777" s="20" t="str">
        <f t="shared" si="196"/>
        <v>General ServiceCost of Equip + Install</v>
      </c>
      <c r="L1777" s="20" t="str">
        <f t="shared" si="200"/>
        <v>Market PotentialID</v>
      </c>
    </row>
    <row r="1778" spans="1:12" x14ac:dyDescent="0.25">
      <c r="A1778" s="2" t="str">
        <f t="shared" si="197"/>
        <v>IDGeneral ServiceBattery Energy StorageCost of Equip + Install (per kW basis)</v>
      </c>
      <c r="B1778" t="s">
        <v>152</v>
      </c>
      <c r="C1778" t="s">
        <v>232</v>
      </c>
      <c r="D1778" t="s">
        <v>99</v>
      </c>
      <c r="E1778" t="s">
        <v>90</v>
      </c>
      <c r="F1778" t="s">
        <v>92</v>
      </c>
      <c r="G1778" s="32">
        <f t="shared" ca="1" si="198"/>
        <v>0</v>
      </c>
      <c r="H1778" s="33">
        <f t="shared" ca="1" si="199"/>
        <v>0</v>
      </c>
      <c r="I1778" s="38"/>
      <c r="J1778" s="39"/>
      <c r="K1778" s="20" t="str">
        <f t="shared" si="196"/>
        <v>General ServiceCost of Equip + Install (per kW basis)</v>
      </c>
      <c r="L1778" s="20" t="str">
        <f t="shared" si="200"/>
        <v>Market PotentialID</v>
      </c>
    </row>
    <row r="1779" spans="1:12" x14ac:dyDescent="0.25">
      <c r="A1779" s="2" t="str">
        <f t="shared" si="197"/>
        <v>IDGeneral ServiceBattery Energy StorageDe-rate</v>
      </c>
      <c r="B1779" t="s">
        <v>152</v>
      </c>
      <c r="C1779" t="s">
        <v>232</v>
      </c>
      <c r="D1779" t="s">
        <v>99</v>
      </c>
      <c r="E1779" t="s">
        <v>31</v>
      </c>
      <c r="F1779" t="s">
        <v>32</v>
      </c>
      <c r="G1779" s="25">
        <f t="shared" ca="1" si="198"/>
        <v>1</v>
      </c>
      <c r="H1779" s="33">
        <f t="shared" ca="1" si="199"/>
        <v>0</v>
      </c>
      <c r="I1779" s="38"/>
      <c r="J1779" s="39"/>
      <c r="K1779" s="20" t="str">
        <f t="shared" si="196"/>
        <v>General ServiceDe-rate</v>
      </c>
      <c r="L1779" s="20" t="str">
        <f t="shared" si="200"/>
        <v>Market PotentialID</v>
      </c>
    </row>
    <row r="1780" spans="1:12" x14ac:dyDescent="0.25">
      <c r="A1780" s="2" t="str">
        <f t="shared" si="197"/>
        <v>IDGeneral ServiceBattery Energy StorageNet to Gross Ratio (free ridership)</v>
      </c>
      <c r="B1780" t="s">
        <v>152</v>
      </c>
      <c r="C1780" t="s">
        <v>232</v>
      </c>
      <c r="D1780" t="s">
        <v>99</v>
      </c>
      <c r="E1780" t="s">
        <v>33</v>
      </c>
      <c r="F1780" t="s">
        <v>34</v>
      </c>
      <c r="G1780" s="25">
        <f t="shared" ca="1" si="198"/>
        <v>1</v>
      </c>
      <c r="H1780" s="33">
        <f t="shared" ca="1" si="199"/>
        <v>0</v>
      </c>
      <c r="I1780" s="38"/>
      <c r="J1780" s="39"/>
      <c r="K1780" s="20" t="str">
        <f t="shared" si="196"/>
        <v>General ServiceNet to Gross Ratio (free ridership)</v>
      </c>
      <c r="L1780" s="20" t="str">
        <f t="shared" si="200"/>
        <v>Market PotentialID</v>
      </c>
    </row>
    <row r="1781" spans="1:12" x14ac:dyDescent="0.25">
      <c r="A1781" s="2" t="str">
        <f t="shared" si="197"/>
        <v>IDGeneral ServiceBattery Energy StoragePer Customer Annual Marketing/Recruitment Cost</v>
      </c>
      <c r="B1781" t="s">
        <v>152</v>
      </c>
      <c r="C1781" t="s">
        <v>232</v>
      </c>
      <c r="D1781" t="s">
        <v>99</v>
      </c>
      <c r="E1781" t="s">
        <v>35</v>
      </c>
      <c r="F1781" t="s">
        <v>36</v>
      </c>
      <c r="G1781" s="32">
        <f t="shared" ca="1" si="198"/>
        <v>50</v>
      </c>
      <c r="H1781" s="33">
        <f t="shared" ca="1" si="199"/>
        <v>0</v>
      </c>
      <c r="I1781" s="38"/>
      <c r="J1781" s="39"/>
      <c r="K1781" s="20" t="str">
        <f t="shared" si="196"/>
        <v>General ServicePer Customer Annual Marketing/Recruitment Cost</v>
      </c>
      <c r="L1781" s="20" t="str">
        <f t="shared" si="200"/>
        <v>Market PotentialID</v>
      </c>
    </row>
    <row r="1782" spans="1:12" x14ac:dyDescent="0.25">
      <c r="A1782" s="2" t="str">
        <f t="shared" si="197"/>
        <v>IDGeneral ServiceBattery Energy StoragePer Participant Annual Incentive</v>
      </c>
      <c r="B1782" t="s">
        <v>152</v>
      </c>
      <c r="C1782" t="s">
        <v>232</v>
      </c>
      <c r="D1782" t="s">
        <v>99</v>
      </c>
      <c r="E1782" t="s">
        <v>39</v>
      </c>
      <c r="F1782" t="s">
        <v>5</v>
      </c>
      <c r="G1782" s="32">
        <f t="shared" ca="1" si="198"/>
        <v>0</v>
      </c>
      <c r="H1782" s="33">
        <f t="shared" ca="1" si="199"/>
        <v>0</v>
      </c>
      <c r="I1782" s="38"/>
      <c r="J1782" s="39"/>
      <c r="K1782" s="20" t="str">
        <f t="shared" si="196"/>
        <v>General ServicePer Participant Annual Incentive</v>
      </c>
      <c r="L1782" s="20" t="str">
        <f t="shared" si="200"/>
        <v>Market PotentialID</v>
      </c>
    </row>
    <row r="1783" spans="1:12" x14ac:dyDescent="0.25">
      <c r="A1783" s="2" t="str">
        <f t="shared" si="197"/>
        <v>IDGeneral ServiceBattery Energy StoragePer kW Annual Incentive</v>
      </c>
      <c r="B1783" t="s">
        <v>152</v>
      </c>
      <c r="C1783" t="s">
        <v>232</v>
      </c>
      <c r="D1783" t="s">
        <v>99</v>
      </c>
      <c r="E1783" t="s">
        <v>37</v>
      </c>
      <c r="F1783" t="s">
        <v>93</v>
      </c>
      <c r="G1783" s="32">
        <f t="shared" ca="1" si="198"/>
        <v>0</v>
      </c>
      <c r="H1783" s="33">
        <f t="shared" ca="1" si="199"/>
        <v>0</v>
      </c>
      <c r="I1783" s="38"/>
      <c r="J1783" s="39"/>
      <c r="K1783" s="20" t="str">
        <f t="shared" si="196"/>
        <v>General ServicePer kW Annual Incentive</v>
      </c>
      <c r="L1783" s="20" t="str">
        <f t="shared" si="200"/>
        <v>Market PotentialID</v>
      </c>
    </row>
    <row r="1784" spans="1:12" x14ac:dyDescent="0.25">
      <c r="A1784" s="2" t="str">
        <f t="shared" si="197"/>
        <v>IDGeneral ServiceBattery Energy StorageProgram Development Cost</v>
      </c>
      <c r="B1784" t="s">
        <v>152</v>
      </c>
      <c r="C1784" t="s">
        <v>232</v>
      </c>
      <c r="D1784" t="s">
        <v>99</v>
      </c>
      <c r="E1784" t="s">
        <v>40</v>
      </c>
      <c r="F1784" t="s">
        <v>41</v>
      </c>
      <c r="G1784" s="32">
        <f t="shared" ca="1" si="198"/>
        <v>4050</v>
      </c>
      <c r="H1784" s="33">
        <f t="shared" ca="1" si="199"/>
        <v>0</v>
      </c>
      <c r="I1784" s="38"/>
      <c r="J1784" s="39"/>
      <c r="K1784" s="20" t="str">
        <f t="shared" si="196"/>
        <v>General ServiceProgram Development Cost</v>
      </c>
      <c r="L1784" s="20" t="str">
        <f t="shared" si="200"/>
        <v>Market PotentialID</v>
      </c>
    </row>
    <row r="1785" spans="1:12" x14ac:dyDescent="0.25">
      <c r="A1785" s="2" t="str">
        <f t="shared" si="197"/>
        <v>IDGeneral ServiceBattery Energy StorageProgram Life</v>
      </c>
      <c r="B1785" t="s">
        <v>152</v>
      </c>
      <c r="C1785" t="s">
        <v>232</v>
      </c>
      <c r="D1785" t="s">
        <v>99</v>
      </c>
      <c r="E1785" t="s">
        <v>42</v>
      </c>
      <c r="F1785" t="s">
        <v>43</v>
      </c>
      <c r="G1785" s="397">
        <f t="shared" ca="1" si="198"/>
        <v>15</v>
      </c>
      <c r="H1785" s="33" t="str">
        <f t="shared" ca="1" si="199"/>
        <v>NREL</v>
      </c>
      <c r="I1785" s="38"/>
      <c r="J1785" s="39"/>
      <c r="K1785" s="20" t="str">
        <f t="shared" si="196"/>
        <v>General ServiceProgram Life</v>
      </c>
      <c r="L1785" s="20" t="str">
        <f t="shared" si="200"/>
        <v>Market PotentialID</v>
      </c>
    </row>
    <row r="1786" spans="1:12" x14ac:dyDescent="0.25">
      <c r="A1786" s="2" t="str">
        <f t="shared" si="197"/>
        <v>IDGeneral ServiceBattery Energy StorageProgram Start Year</v>
      </c>
      <c r="B1786" t="s">
        <v>152</v>
      </c>
      <c r="C1786" t="s">
        <v>232</v>
      </c>
      <c r="D1786" t="s">
        <v>99</v>
      </c>
      <c r="E1786" t="s">
        <v>44</v>
      </c>
      <c r="F1786" t="s">
        <v>45</v>
      </c>
      <c r="G1786" s="397">
        <f t="shared" ca="1" si="198"/>
        <v>2026</v>
      </c>
      <c r="H1786" s="33" t="str">
        <f t="shared" ca="1" si="199"/>
        <v>Assumed rollout could piggyback on Utility's TOU</v>
      </c>
      <c r="I1786" s="38"/>
      <c r="J1786" s="39"/>
      <c r="K1786" s="20" t="str">
        <f t="shared" si="196"/>
        <v>General ServiceProgram Start Year</v>
      </c>
      <c r="L1786" s="20" t="str">
        <f t="shared" si="200"/>
        <v>Market PotentialID</v>
      </c>
    </row>
    <row r="1787" spans="1:12" x14ac:dyDescent="0.25">
      <c r="A1787" s="2" t="str">
        <f t="shared" si="197"/>
        <v>IDLarge General ServiceBattery Energy StorageSummer DR Event Hours</v>
      </c>
      <c r="B1787" t="s">
        <v>152</v>
      </c>
      <c r="C1787" t="s">
        <v>233</v>
      </c>
      <c r="D1787" t="s">
        <v>99</v>
      </c>
      <c r="E1787" t="s">
        <v>24</v>
      </c>
      <c r="F1787" t="s">
        <v>25</v>
      </c>
      <c r="G1787" s="397" t="str">
        <f t="shared" ca="1" si="198"/>
        <v/>
      </c>
      <c r="H1787" s="33" t="str">
        <f t="shared" ca="1" si="199"/>
        <v/>
      </c>
      <c r="I1787" s="38"/>
      <c r="J1787" s="39"/>
      <c r="K1787" s="20" t="str">
        <f t="shared" ref="K1787:K1850" si="201">C1787&amp;E1787</f>
        <v>Large General ServiceSummer DR Event Hours</v>
      </c>
      <c r="L1787" s="20" t="str">
        <f t="shared" si="200"/>
        <v>Market PotentialID</v>
      </c>
    </row>
    <row r="1788" spans="1:12" x14ac:dyDescent="0.25">
      <c r="A1788" s="2" t="str">
        <f t="shared" si="197"/>
        <v>IDLarge General ServiceBattery Energy StorageWinter DR Event Hours</v>
      </c>
      <c r="B1788" t="s">
        <v>152</v>
      </c>
      <c r="C1788" t="s">
        <v>233</v>
      </c>
      <c r="D1788" t="s">
        <v>99</v>
      </c>
      <c r="E1788" t="s">
        <v>26</v>
      </c>
      <c r="F1788" t="s">
        <v>25</v>
      </c>
      <c r="G1788" s="397" t="str">
        <f t="shared" ca="1" si="198"/>
        <v/>
      </c>
      <c r="H1788" s="33" t="str">
        <f t="shared" ca="1" si="199"/>
        <v/>
      </c>
      <c r="I1788" s="38"/>
      <c r="J1788" s="39"/>
      <c r="K1788" s="20" t="str">
        <f t="shared" si="201"/>
        <v>Large General ServiceWinter DR Event Hours</v>
      </c>
      <c r="L1788" s="20" t="str">
        <f t="shared" si="200"/>
        <v>Market PotentialID</v>
      </c>
    </row>
    <row r="1789" spans="1:12" x14ac:dyDescent="0.25">
      <c r="A1789" s="2" t="str">
        <f t="shared" si="197"/>
        <v>IDLarge General ServiceBattery Energy StorageAnnual O&amp;M Cost</v>
      </c>
      <c r="B1789" t="s">
        <v>152</v>
      </c>
      <c r="C1789" t="s">
        <v>233</v>
      </c>
      <c r="D1789" t="s">
        <v>99</v>
      </c>
      <c r="E1789" t="s">
        <v>27</v>
      </c>
      <c r="F1789" t="s">
        <v>5</v>
      </c>
      <c r="G1789" s="32" t="str">
        <f t="shared" ca="1" si="198"/>
        <v/>
      </c>
      <c r="H1789" s="33" t="str">
        <f t="shared" ca="1" si="199"/>
        <v/>
      </c>
      <c r="I1789" s="38"/>
      <c r="J1789" s="39"/>
      <c r="K1789" s="20" t="str">
        <f t="shared" si="201"/>
        <v>Large General ServiceAnnual O&amp;M Cost</v>
      </c>
      <c r="L1789" s="20" t="str">
        <f t="shared" si="200"/>
        <v>Market PotentialID</v>
      </c>
    </row>
    <row r="1790" spans="1:12" x14ac:dyDescent="0.25">
      <c r="A1790" s="2" t="str">
        <f t="shared" si="197"/>
        <v>IDLarge General ServiceBattery Energy StorageAnnual O&amp;M Cost per MW</v>
      </c>
      <c r="B1790" t="s">
        <v>152</v>
      </c>
      <c r="C1790" t="s">
        <v>233</v>
      </c>
      <c r="D1790" t="s">
        <v>99</v>
      </c>
      <c r="E1790" t="s">
        <v>88</v>
      </c>
      <c r="F1790" t="s">
        <v>94</v>
      </c>
      <c r="G1790" s="32" t="str">
        <f t="shared" ca="1" si="198"/>
        <v/>
      </c>
      <c r="H1790" s="33" t="str">
        <f t="shared" ca="1" si="199"/>
        <v/>
      </c>
      <c r="I1790" s="38"/>
      <c r="J1790" s="39"/>
      <c r="K1790" s="20" t="str">
        <f t="shared" si="201"/>
        <v>Large General ServiceAnnual O&amp;M Cost per MW</v>
      </c>
      <c r="L1790" s="20" t="str">
        <f t="shared" si="200"/>
        <v>Market PotentialID</v>
      </c>
    </row>
    <row r="1791" spans="1:12" x14ac:dyDescent="0.25">
      <c r="A1791" s="2" t="str">
        <f t="shared" si="197"/>
        <v>IDLarge General ServiceBattery Energy StorageAnnual Program Administration Cost</v>
      </c>
      <c r="B1791" t="s">
        <v>152</v>
      </c>
      <c r="C1791" t="s">
        <v>233</v>
      </c>
      <c r="D1791" t="s">
        <v>99</v>
      </c>
      <c r="E1791" t="s">
        <v>4</v>
      </c>
      <c r="F1791" t="s">
        <v>28</v>
      </c>
      <c r="G1791" s="32" t="str">
        <f t="shared" ca="1" si="198"/>
        <v/>
      </c>
      <c r="H1791" s="33" t="str">
        <f t="shared" ca="1" si="199"/>
        <v/>
      </c>
      <c r="I1791" s="38"/>
      <c r="J1791" s="39"/>
      <c r="K1791" s="20" t="str">
        <f t="shared" si="201"/>
        <v>Large General ServiceAnnual Program Administration Cost</v>
      </c>
      <c r="L1791" s="20" t="str">
        <f t="shared" si="200"/>
        <v>Market PotentialID</v>
      </c>
    </row>
    <row r="1792" spans="1:12" x14ac:dyDescent="0.25">
      <c r="A1792" s="2" t="str">
        <f t="shared" si="197"/>
        <v>IDLarge General ServiceBattery Energy StorageCost of Equip + Install</v>
      </c>
      <c r="B1792" t="s">
        <v>152</v>
      </c>
      <c r="C1792" t="s">
        <v>233</v>
      </c>
      <c r="D1792" t="s">
        <v>99</v>
      </c>
      <c r="E1792" t="s">
        <v>29</v>
      </c>
      <c r="F1792" t="s">
        <v>30</v>
      </c>
      <c r="G1792" s="32" t="str">
        <f t="shared" ca="1" si="198"/>
        <v/>
      </c>
      <c r="H1792" s="33" t="str">
        <f t="shared" ca="1" si="199"/>
        <v/>
      </c>
      <c r="I1792" s="38"/>
      <c r="J1792" s="39"/>
      <c r="K1792" s="20" t="str">
        <f t="shared" si="201"/>
        <v>Large General ServiceCost of Equip + Install</v>
      </c>
      <c r="L1792" s="20" t="str">
        <f t="shared" si="200"/>
        <v>Market PotentialID</v>
      </c>
    </row>
    <row r="1793" spans="1:12" x14ac:dyDescent="0.25">
      <c r="A1793" s="2" t="str">
        <f t="shared" si="197"/>
        <v>IDLarge General ServiceBattery Energy StorageCost of Equip + Install (per kW basis)</v>
      </c>
      <c r="B1793" t="s">
        <v>152</v>
      </c>
      <c r="C1793" t="s">
        <v>233</v>
      </c>
      <c r="D1793" t="s">
        <v>99</v>
      </c>
      <c r="E1793" t="s">
        <v>90</v>
      </c>
      <c r="F1793" t="s">
        <v>92</v>
      </c>
      <c r="G1793" s="32" t="str">
        <f t="shared" ca="1" si="198"/>
        <v/>
      </c>
      <c r="H1793" s="33" t="str">
        <f t="shared" ca="1" si="199"/>
        <v/>
      </c>
      <c r="I1793" s="38"/>
      <c r="J1793" s="39"/>
      <c r="K1793" s="20" t="str">
        <f t="shared" si="201"/>
        <v>Large General ServiceCost of Equip + Install (per kW basis)</v>
      </c>
      <c r="L1793" s="20" t="str">
        <f t="shared" si="200"/>
        <v>Market PotentialID</v>
      </c>
    </row>
    <row r="1794" spans="1:12" x14ac:dyDescent="0.25">
      <c r="A1794" s="2" t="str">
        <f t="shared" si="197"/>
        <v>IDLarge General ServiceBattery Energy StorageDe-rate</v>
      </c>
      <c r="B1794" t="s">
        <v>152</v>
      </c>
      <c r="C1794" t="s">
        <v>233</v>
      </c>
      <c r="D1794" t="s">
        <v>99</v>
      </c>
      <c r="E1794" t="s">
        <v>31</v>
      </c>
      <c r="F1794" t="s">
        <v>32</v>
      </c>
      <c r="G1794" s="25" t="str">
        <f t="shared" ca="1" si="198"/>
        <v/>
      </c>
      <c r="H1794" s="33" t="str">
        <f t="shared" ca="1" si="199"/>
        <v/>
      </c>
      <c r="I1794" s="38"/>
      <c r="J1794" s="39"/>
      <c r="K1794" s="20" t="str">
        <f t="shared" si="201"/>
        <v>Large General ServiceDe-rate</v>
      </c>
      <c r="L1794" s="20" t="str">
        <f t="shared" si="200"/>
        <v>Market PotentialID</v>
      </c>
    </row>
    <row r="1795" spans="1:12" x14ac:dyDescent="0.25">
      <c r="A1795" s="2" t="str">
        <f t="shared" ref="A1795:A1858" si="202">B1795&amp;C1795&amp;D1795&amp;E1795</f>
        <v>IDLarge General ServiceBattery Energy StorageNet to Gross Ratio (free ridership)</v>
      </c>
      <c r="B1795" t="s">
        <v>152</v>
      </c>
      <c r="C1795" t="s">
        <v>233</v>
      </c>
      <c r="D1795" t="s">
        <v>99</v>
      </c>
      <c r="E1795" t="s">
        <v>33</v>
      </c>
      <c r="F1795" t="s">
        <v>34</v>
      </c>
      <c r="G1795" s="25" t="str">
        <f t="shared" ca="1" si="198"/>
        <v/>
      </c>
      <c r="H1795" s="33" t="str">
        <f t="shared" ca="1" si="199"/>
        <v/>
      </c>
      <c r="I1795" s="38"/>
      <c r="J1795" s="39"/>
      <c r="K1795" s="20" t="str">
        <f t="shared" si="201"/>
        <v>Large General ServiceNet to Gross Ratio (free ridership)</v>
      </c>
      <c r="L1795" s="20" t="str">
        <f t="shared" si="200"/>
        <v>Market PotentialID</v>
      </c>
    </row>
    <row r="1796" spans="1:12" x14ac:dyDescent="0.25">
      <c r="A1796" s="2" t="str">
        <f t="shared" si="202"/>
        <v>IDLarge General ServiceBattery Energy StoragePer Customer Annual Marketing/Recruitment Cost</v>
      </c>
      <c r="B1796" t="s">
        <v>152</v>
      </c>
      <c r="C1796" t="s">
        <v>233</v>
      </c>
      <c r="D1796" t="s">
        <v>99</v>
      </c>
      <c r="E1796" t="s">
        <v>35</v>
      </c>
      <c r="F1796" t="s">
        <v>36</v>
      </c>
      <c r="G1796" s="32" t="str">
        <f t="shared" ca="1" si="198"/>
        <v/>
      </c>
      <c r="H1796" s="33" t="str">
        <f t="shared" ca="1" si="199"/>
        <v/>
      </c>
      <c r="I1796" s="38"/>
      <c r="J1796" s="39"/>
      <c r="K1796" s="20" t="str">
        <f t="shared" si="201"/>
        <v>Large General ServicePer Customer Annual Marketing/Recruitment Cost</v>
      </c>
      <c r="L1796" s="20" t="str">
        <f t="shared" si="200"/>
        <v>Market PotentialID</v>
      </c>
    </row>
    <row r="1797" spans="1:12" x14ac:dyDescent="0.25">
      <c r="A1797" s="2" t="str">
        <f t="shared" si="202"/>
        <v>IDLarge General ServiceBattery Energy StoragePer Participant Annual Incentive</v>
      </c>
      <c r="B1797" t="s">
        <v>152</v>
      </c>
      <c r="C1797" t="s">
        <v>233</v>
      </c>
      <c r="D1797" t="s">
        <v>99</v>
      </c>
      <c r="E1797" t="s">
        <v>39</v>
      </c>
      <c r="F1797" t="s">
        <v>5</v>
      </c>
      <c r="G1797" s="32" t="str">
        <f t="shared" ca="1" si="198"/>
        <v/>
      </c>
      <c r="H1797" s="33" t="str">
        <f t="shared" ca="1" si="199"/>
        <v/>
      </c>
      <c r="I1797" s="38"/>
      <c r="J1797" s="39"/>
      <c r="K1797" s="20" t="str">
        <f t="shared" si="201"/>
        <v>Large General ServicePer Participant Annual Incentive</v>
      </c>
      <c r="L1797" s="20" t="str">
        <f t="shared" si="200"/>
        <v>Market PotentialID</v>
      </c>
    </row>
    <row r="1798" spans="1:12" x14ac:dyDescent="0.25">
      <c r="A1798" s="2" t="str">
        <f t="shared" si="202"/>
        <v>IDLarge General ServiceBattery Energy StoragePer kW Annual Incentive</v>
      </c>
      <c r="B1798" t="s">
        <v>152</v>
      </c>
      <c r="C1798" t="s">
        <v>233</v>
      </c>
      <c r="D1798" t="s">
        <v>99</v>
      </c>
      <c r="E1798" t="s">
        <v>37</v>
      </c>
      <c r="F1798" t="s">
        <v>93</v>
      </c>
      <c r="G1798" s="32" t="str">
        <f t="shared" ca="1" si="198"/>
        <v/>
      </c>
      <c r="H1798" s="33" t="str">
        <f t="shared" ca="1" si="199"/>
        <v/>
      </c>
      <c r="I1798" s="38"/>
      <c r="J1798" s="39"/>
      <c r="K1798" s="20" t="str">
        <f t="shared" si="201"/>
        <v>Large General ServicePer kW Annual Incentive</v>
      </c>
      <c r="L1798" s="20" t="str">
        <f t="shared" si="200"/>
        <v>Market PotentialID</v>
      </c>
    </row>
    <row r="1799" spans="1:12" x14ac:dyDescent="0.25">
      <c r="A1799" s="2" t="str">
        <f t="shared" si="202"/>
        <v>IDLarge General ServiceBattery Energy StorageProgram Development Cost</v>
      </c>
      <c r="B1799" t="s">
        <v>152</v>
      </c>
      <c r="C1799" t="s">
        <v>233</v>
      </c>
      <c r="D1799" t="s">
        <v>99</v>
      </c>
      <c r="E1799" t="s">
        <v>40</v>
      </c>
      <c r="F1799" t="s">
        <v>41</v>
      </c>
      <c r="G1799" s="32" t="str">
        <f t="shared" ca="1" si="198"/>
        <v/>
      </c>
      <c r="H1799" s="33" t="str">
        <f t="shared" ca="1" si="199"/>
        <v/>
      </c>
      <c r="I1799" s="38"/>
      <c r="J1799" s="39"/>
      <c r="K1799" s="20" t="str">
        <f t="shared" si="201"/>
        <v>Large General ServiceProgram Development Cost</v>
      </c>
      <c r="L1799" s="20" t="str">
        <f t="shared" si="200"/>
        <v>Market PotentialID</v>
      </c>
    </row>
    <row r="1800" spans="1:12" x14ac:dyDescent="0.25">
      <c r="A1800" s="2" t="str">
        <f t="shared" si="202"/>
        <v>IDLarge General ServiceBattery Energy StorageProgram Life</v>
      </c>
      <c r="B1800" t="s">
        <v>152</v>
      </c>
      <c r="C1800" t="s">
        <v>233</v>
      </c>
      <c r="D1800" t="s">
        <v>99</v>
      </c>
      <c r="E1800" t="s">
        <v>42</v>
      </c>
      <c r="F1800" t="s">
        <v>43</v>
      </c>
      <c r="G1800" s="397" t="str">
        <f t="shared" ca="1" si="198"/>
        <v/>
      </c>
      <c r="H1800" s="33" t="str">
        <f t="shared" ca="1" si="199"/>
        <v/>
      </c>
      <c r="I1800" s="38"/>
      <c r="J1800" s="39"/>
      <c r="K1800" s="20" t="str">
        <f t="shared" si="201"/>
        <v>Large General ServiceProgram Life</v>
      </c>
      <c r="L1800" s="20" t="str">
        <f t="shared" si="200"/>
        <v>Market PotentialID</v>
      </c>
    </row>
    <row r="1801" spans="1:12" x14ac:dyDescent="0.25">
      <c r="A1801" s="2" t="str">
        <f t="shared" si="202"/>
        <v>IDLarge General ServiceBattery Energy StorageProgram Start Year</v>
      </c>
      <c r="B1801" t="s">
        <v>152</v>
      </c>
      <c r="C1801" t="s">
        <v>233</v>
      </c>
      <c r="D1801" t="s">
        <v>99</v>
      </c>
      <c r="E1801" t="s">
        <v>44</v>
      </c>
      <c r="F1801" t="s">
        <v>45</v>
      </c>
      <c r="G1801" s="397" t="str">
        <f t="shared" ca="1" si="198"/>
        <v/>
      </c>
      <c r="H1801" s="33" t="str">
        <f t="shared" ca="1" si="199"/>
        <v/>
      </c>
      <c r="I1801" s="38"/>
      <c r="J1801" s="39"/>
      <c r="K1801" s="20" t="str">
        <f t="shared" si="201"/>
        <v>Large General ServiceProgram Start Year</v>
      </c>
      <c r="L1801" s="20" t="str">
        <f t="shared" si="200"/>
        <v>Market PotentialID</v>
      </c>
    </row>
    <row r="1802" spans="1:12" x14ac:dyDescent="0.25">
      <c r="A1802" s="2" t="str">
        <f t="shared" si="202"/>
        <v>IDExtra Large General ServiceBattery Energy StorageSummer DR Event Hours</v>
      </c>
      <c r="B1802" t="s">
        <v>152</v>
      </c>
      <c r="C1802" t="s">
        <v>234</v>
      </c>
      <c r="D1802" t="s">
        <v>99</v>
      </c>
      <c r="E1802" t="s">
        <v>24</v>
      </c>
      <c r="F1802" t="s">
        <v>25</v>
      </c>
      <c r="G1802" s="397" t="str">
        <f t="shared" ca="1" si="198"/>
        <v/>
      </c>
      <c r="H1802" s="33" t="str">
        <f t="shared" ca="1" si="199"/>
        <v/>
      </c>
      <c r="I1802" s="38"/>
      <c r="J1802" s="39"/>
      <c r="K1802" s="20" t="str">
        <f t="shared" si="201"/>
        <v>Extra Large General ServiceSummer DR Event Hours</v>
      </c>
      <c r="L1802" s="20" t="str">
        <f t="shared" si="200"/>
        <v>Market PotentialID</v>
      </c>
    </row>
    <row r="1803" spans="1:12" x14ac:dyDescent="0.25">
      <c r="A1803" s="2" t="str">
        <f t="shared" si="202"/>
        <v>IDExtra Large General ServiceBattery Energy StorageWinter DR Event Hours</v>
      </c>
      <c r="B1803" t="s">
        <v>152</v>
      </c>
      <c r="C1803" t="s">
        <v>234</v>
      </c>
      <c r="D1803" t="s">
        <v>99</v>
      </c>
      <c r="E1803" t="s">
        <v>26</v>
      </c>
      <c r="F1803" t="s">
        <v>25</v>
      </c>
      <c r="G1803" s="397" t="str">
        <f t="shared" ca="1" si="198"/>
        <v/>
      </c>
      <c r="H1803" s="33" t="str">
        <f t="shared" ca="1" si="199"/>
        <v/>
      </c>
      <c r="I1803" s="38"/>
      <c r="J1803" s="39"/>
      <c r="K1803" s="20" t="str">
        <f t="shared" si="201"/>
        <v>Extra Large General ServiceWinter DR Event Hours</v>
      </c>
      <c r="L1803" s="20" t="str">
        <f t="shared" si="200"/>
        <v>Market PotentialID</v>
      </c>
    </row>
    <row r="1804" spans="1:12" x14ac:dyDescent="0.25">
      <c r="A1804" s="2" t="str">
        <f t="shared" si="202"/>
        <v>IDExtra Large General ServiceBattery Energy StorageAnnual O&amp;M Cost</v>
      </c>
      <c r="B1804" t="s">
        <v>152</v>
      </c>
      <c r="C1804" t="s">
        <v>234</v>
      </c>
      <c r="D1804" t="s">
        <v>99</v>
      </c>
      <c r="E1804" t="s">
        <v>27</v>
      </c>
      <c r="F1804" t="s">
        <v>5</v>
      </c>
      <c r="G1804" s="32" t="str">
        <f t="shared" ca="1" si="198"/>
        <v/>
      </c>
      <c r="H1804" s="33" t="str">
        <f t="shared" ca="1" si="199"/>
        <v/>
      </c>
      <c r="I1804" s="38"/>
      <c r="J1804" s="39"/>
      <c r="K1804" s="20" t="str">
        <f t="shared" si="201"/>
        <v>Extra Large General ServiceAnnual O&amp;M Cost</v>
      </c>
      <c r="L1804" s="20" t="str">
        <f t="shared" si="200"/>
        <v>Market PotentialID</v>
      </c>
    </row>
    <row r="1805" spans="1:12" x14ac:dyDescent="0.25">
      <c r="A1805" s="2" t="str">
        <f t="shared" si="202"/>
        <v>IDExtra Large General ServiceBattery Energy StorageAnnual O&amp;M Cost per MW</v>
      </c>
      <c r="B1805" t="s">
        <v>152</v>
      </c>
      <c r="C1805" t="s">
        <v>234</v>
      </c>
      <c r="D1805" t="s">
        <v>99</v>
      </c>
      <c r="E1805" t="s">
        <v>88</v>
      </c>
      <c r="F1805" t="s">
        <v>94</v>
      </c>
      <c r="G1805" s="32" t="str">
        <f t="shared" ca="1" si="198"/>
        <v/>
      </c>
      <c r="H1805" s="33" t="str">
        <f t="shared" ca="1" si="199"/>
        <v/>
      </c>
      <c r="I1805" s="38"/>
      <c r="J1805" s="39"/>
      <c r="K1805" s="20" t="str">
        <f t="shared" si="201"/>
        <v>Extra Large General ServiceAnnual O&amp;M Cost per MW</v>
      </c>
      <c r="L1805" s="20" t="str">
        <f t="shared" si="200"/>
        <v>Market PotentialID</v>
      </c>
    </row>
    <row r="1806" spans="1:12" x14ac:dyDescent="0.25">
      <c r="A1806" s="2" t="str">
        <f t="shared" si="202"/>
        <v>IDExtra Large General ServiceBattery Energy StorageAnnual Program Administration Cost</v>
      </c>
      <c r="B1806" t="s">
        <v>152</v>
      </c>
      <c r="C1806" t="s">
        <v>234</v>
      </c>
      <c r="D1806" t="s">
        <v>99</v>
      </c>
      <c r="E1806" t="s">
        <v>4</v>
      </c>
      <c r="F1806" t="s">
        <v>28</v>
      </c>
      <c r="G1806" s="32" t="str">
        <f t="shared" ca="1" si="198"/>
        <v/>
      </c>
      <c r="H1806" s="33" t="str">
        <f t="shared" ca="1" si="199"/>
        <v/>
      </c>
      <c r="I1806" s="38"/>
      <c r="J1806" s="39"/>
      <c r="K1806" s="20" t="str">
        <f t="shared" si="201"/>
        <v>Extra Large General ServiceAnnual Program Administration Cost</v>
      </c>
      <c r="L1806" s="20" t="str">
        <f t="shared" si="200"/>
        <v>Market PotentialID</v>
      </c>
    </row>
    <row r="1807" spans="1:12" x14ac:dyDescent="0.25">
      <c r="A1807" s="2" t="str">
        <f t="shared" si="202"/>
        <v>IDExtra Large General ServiceBattery Energy StorageCost of Equip + Install</v>
      </c>
      <c r="B1807" t="s">
        <v>152</v>
      </c>
      <c r="C1807" t="s">
        <v>234</v>
      </c>
      <c r="D1807" t="s">
        <v>99</v>
      </c>
      <c r="E1807" t="s">
        <v>29</v>
      </c>
      <c r="F1807" t="s">
        <v>30</v>
      </c>
      <c r="G1807" s="32" t="str">
        <f t="shared" ca="1" si="198"/>
        <v/>
      </c>
      <c r="H1807" s="33" t="str">
        <f t="shared" ca="1" si="199"/>
        <v/>
      </c>
      <c r="I1807" s="38"/>
      <c r="J1807" s="39"/>
      <c r="K1807" s="20" t="str">
        <f t="shared" si="201"/>
        <v>Extra Large General ServiceCost of Equip + Install</v>
      </c>
      <c r="L1807" s="20" t="str">
        <f t="shared" si="200"/>
        <v>Market PotentialID</v>
      </c>
    </row>
    <row r="1808" spans="1:12" x14ac:dyDescent="0.25">
      <c r="A1808" s="2" t="str">
        <f t="shared" si="202"/>
        <v>IDExtra Large General ServiceBattery Energy StorageCost of Equip + Install (per kW basis)</v>
      </c>
      <c r="B1808" t="s">
        <v>152</v>
      </c>
      <c r="C1808" t="s">
        <v>234</v>
      </c>
      <c r="D1808" t="s">
        <v>99</v>
      </c>
      <c r="E1808" t="s">
        <v>90</v>
      </c>
      <c r="F1808" t="s">
        <v>92</v>
      </c>
      <c r="G1808" s="32" t="str">
        <f t="shared" ca="1" si="198"/>
        <v/>
      </c>
      <c r="H1808" s="33" t="str">
        <f t="shared" ca="1" si="199"/>
        <v/>
      </c>
      <c r="I1808" s="38"/>
      <c r="J1808" s="39"/>
      <c r="K1808" s="20" t="str">
        <f t="shared" si="201"/>
        <v>Extra Large General ServiceCost of Equip + Install (per kW basis)</v>
      </c>
      <c r="L1808" s="20" t="str">
        <f t="shared" si="200"/>
        <v>Market PotentialID</v>
      </c>
    </row>
    <row r="1809" spans="1:12" x14ac:dyDescent="0.25">
      <c r="A1809" s="2" t="str">
        <f t="shared" si="202"/>
        <v>IDExtra Large General ServiceBattery Energy StorageDe-rate</v>
      </c>
      <c r="B1809" t="s">
        <v>152</v>
      </c>
      <c r="C1809" t="s">
        <v>234</v>
      </c>
      <c r="D1809" t="s">
        <v>99</v>
      </c>
      <c r="E1809" t="s">
        <v>31</v>
      </c>
      <c r="F1809" t="s">
        <v>32</v>
      </c>
      <c r="G1809" s="25" t="str">
        <f t="shared" ca="1" si="198"/>
        <v/>
      </c>
      <c r="H1809" s="33" t="str">
        <f t="shared" ca="1" si="199"/>
        <v/>
      </c>
      <c r="I1809" s="38"/>
      <c r="J1809" s="39"/>
      <c r="K1809" s="20" t="str">
        <f t="shared" si="201"/>
        <v>Extra Large General ServiceDe-rate</v>
      </c>
      <c r="L1809" s="20" t="str">
        <f t="shared" si="200"/>
        <v>Market PotentialID</v>
      </c>
    </row>
    <row r="1810" spans="1:12" x14ac:dyDescent="0.25">
      <c r="A1810" s="2" t="str">
        <f t="shared" si="202"/>
        <v>IDExtra Large General ServiceBattery Energy StorageNet to Gross Ratio (free ridership)</v>
      </c>
      <c r="B1810" t="s">
        <v>152</v>
      </c>
      <c r="C1810" t="s">
        <v>234</v>
      </c>
      <c r="D1810" t="s">
        <v>99</v>
      </c>
      <c r="E1810" t="s">
        <v>33</v>
      </c>
      <c r="F1810" t="s">
        <v>34</v>
      </c>
      <c r="G1810" s="25" t="str">
        <f t="shared" ca="1" si="198"/>
        <v/>
      </c>
      <c r="H1810" s="33" t="str">
        <f t="shared" ca="1" si="199"/>
        <v/>
      </c>
      <c r="I1810" s="38"/>
      <c r="J1810" s="39"/>
      <c r="K1810" s="20" t="str">
        <f t="shared" si="201"/>
        <v>Extra Large General ServiceNet to Gross Ratio (free ridership)</v>
      </c>
      <c r="L1810" s="20" t="str">
        <f t="shared" si="200"/>
        <v>Market PotentialID</v>
      </c>
    </row>
    <row r="1811" spans="1:12" x14ac:dyDescent="0.25">
      <c r="A1811" s="2" t="str">
        <f t="shared" si="202"/>
        <v>IDExtra Large General ServiceBattery Energy StoragePer Customer Annual Marketing/Recruitment Cost</v>
      </c>
      <c r="B1811" t="s">
        <v>152</v>
      </c>
      <c r="C1811" t="s">
        <v>234</v>
      </c>
      <c r="D1811" t="s">
        <v>99</v>
      </c>
      <c r="E1811" t="s">
        <v>35</v>
      </c>
      <c r="F1811" t="s">
        <v>36</v>
      </c>
      <c r="G1811" s="32" t="str">
        <f t="shared" ca="1" si="198"/>
        <v/>
      </c>
      <c r="H1811" s="33" t="str">
        <f t="shared" ca="1" si="199"/>
        <v/>
      </c>
      <c r="I1811" s="38"/>
      <c r="J1811" s="39"/>
      <c r="K1811" s="20" t="str">
        <f t="shared" si="201"/>
        <v>Extra Large General ServicePer Customer Annual Marketing/Recruitment Cost</v>
      </c>
      <c r="L1811" s="20" t="str">
        <f t="shared" si="200"/>
        <v>Market PotentialID</v>
      </c>
    </row>
    <row r="1812" spans="1:12" x14ac:dyDescent="0.25">
      <c r="A1812" s="2" t="str">
        <f t="shared" si="202"/>
        <v>IDExtra Large General ServiceBattery Energy StoragePer Participant Annual Incentive</v>
      </c>
      <c r="B1812" t="s">
        <v>152</v>
      </c>
      <c r="C1812" t="s">
        <v>234</v>
      </c>
      <c r="D1812" t="s">
        <v>99</v>
      </c>
      <c r="E1812" t="s">
        <v>39</v>
      </c>
      <c r="F1812" t="s">
        <v>5</v>
      </c>
      <c r="G1812" s="32" t="str">
        <f t="shared" ca="1" si="198"/>
        <v/>
      </c>
      <c r="H1812" s="33" t="str">
        <f t="shared" ca="1" si="199"/>
        <v/>
      </c>
      <c r="I1812" s="38"/>
      <c r="J1812" s="39"/>
      <c r="K1812" s="20" t="str">
        <f t="shared" si="201"/>
        <v>Extra Large General ServicePer Participant Annual Incentive</v>
      </c>
      <c r="L1812" s="20" t="str">
        <f t="shared" si="200"/>
        <v>Market PotentialID</v>
      </c>
    </row>
    <row r="1813" spans="1:12" x14ac:dyDescent="0.25">
      <c r="A1813" s="2" t="str">
        <f t="shared" si="202"/>
        <v>IDExtra Large General ServiceBattery Energy StoragePer kW Annual Incentive</v>
      </c>
      <c r="B1813" t="s">
        <v>152</v>
      </c>
      <c r="C1813" t="s">
        <v>234</v>
      </c>
      <c r="D1813" t="s">
        <v>99</v>
      </c>
      <c r="E1813" t="s">
        <v>37</v>
      </c>
      <c r="F1813" t="s">
        <v>93</v>
      </c>
      <c r="G1813" s="32" t="str">
        <f t="shared" ca="1" si="198"/>
        <v/>
      </c>
      <c r="H1813" s="33" t="str">
        <f t="shared" ca="1" si="199"/>
        <v/>
      </c>
      <c r="I1813" s="38"/>
      <c r="J1813" s="39"/>
      <c r="K1813" s="20" t="str">
        <f t="shared" si="201"/>
        <v>Extra Large General ServicePer kW Annual Incentive</v>
      </c>
      <c r="L1813" s="20" t="str">
        <f t="shared" si="200"/>
        <v>Market PotentialID</v>
      </c>
    </row>
    <row r="1814" spans="1:12" x14ac:dyDescent="0.25">
      <c r="A1814" s="2" t="str">
        <f t="shared" si="202"/>
        <v>IDExtra Large General ServiceBattery Energy StorageProgram Development Cost</v>
      </c>
      <c r="B1814" t="s">
        <v>152</v>
      </c>
      <c r="C1814" t="s">
        <v>234</v>
      </c>
      <c r="D1814" t="s">
        <v>99</v>
      </c>
      <c r="E1814" t="s">
        <v>40</v>
      </c>
      <c r="F1814" t="s">
        <v>41</v>
      </c>
      <c r="G1814" s="32" t="str">
        <f t="shared" ca="1" si="198"/>
        <v/>
      </c>
      <c r="H1814" s="33" t="str">
        <f t="shared" ca="1" si="199"/>
        <v/>
      </c>
      <c r="I1814" s="38"/>
      <c r="J1814" s="39"/>
      <c r="K1814" s="20" t="str">
        <f t="shared" si="201"/>
        <v>Extra Large General ServiceProgram Development Cost</v>
      </c>
      <c r="L1814" s="20" t="str">
        <f t="shared" si="200"/>
        <v>Market PotentialID</v>
      </c>
    </row>
    <row r="1815" spans="1:12" x14ac:dyDescent="0.25">
      <c r="A1815" s="2" t="str">
        <f t="shared" si="202"/>
        <v>IDExtra Large General ServiceBattery Energy StorageProgram Life</v>
      </c>
      <c r="B1815" t="s">
        <v>152</v>
      </c>
      <c r="C1815" t="s">
        <v>234</v>
      </c>
      <c r="D1815" t="s">
        <v>99</v>
      </c>
      <c r="E1815" t="s">
        <v>42</v>
      </c>
      <c r="F1815" t="s">
        <v>43</v>
      </c>
      <c r="G1815" s="397" t="str">
        <f t="shared" ca="1" si="198"/>
        <v/>
      </c>
      <c r="H1815" s="33" t="str">
        <f t="shared" ca="1" si="199"/>
        <v/>
      </c>
      <c r="I1815" s="38"/>
      <c r="J1815" s="39"/>
      <c r="K1815" s="20" t="str">
        <f t="shared" si="201"/>
        <v>Extra Large General ServiceProgram Life</v>
      </c>
      <c r="L1815" s="20" t="str">
        <f t="shared" si="200"/>
        <v>Market PotentialID</v>
      </c>
    </row>
    <row r="1816" spans="1:12" x14ac:dyDescent="0.25">
      <c r="A1816" s="2" t="str">
        <f t="shared" si="202"/>
        <v>IDExtra Large General ServiceBattery Energy StorageProgram Start Year</v>
      </c>
      <c r="B1816" t="s">
        <v>152</v>
      </c>
      <c r="C1816" t="s">
        <v>234</v>
      </c>
      <c r="D1816" t="s">
        <v>99</v>
      </c>
      <c r="E1816" t="s">
        <v>44</v>
      </c>
      <c r="F1816" t="s">
        <v>45</v>
      </c>
      <c r="G1816" s="397" t="str">
        <f t="shared" ca="1" si="198"/>
        <v/>
      </c>
      <c r="H1816" s="33" t="str">
        <f t="shared" ca="1" si="199"/>
        <v/>
      </c>
      <c r="I1816" s="38"/>
      <c r="J1816" s="39"/>
      <c r="K1816" s="20" t="str">
        <f t="shared" si="201"/>
        <v>Extra Large General ServiceProgram Start Year</v>
      </c>
      <c r="L1816" s="20" t="str">
        <f t="shared" si="200"/>
        <v>Market PotentialID</v>
      </c>
    </row>
    <row r="1817" spans="1:12" x14ac:dyDescent="0.25">
      <c r="A1817" s="2" t="str">
        <f t="shared" si="202"/>
        <v>IDResidentialAncillary Battery StorageSummer DR Event Hours</v>
      </c>
      <c r="B1817" t="s">
        <v>152</v>
      </c>
      <c r="C1817" t="s">
        <v>13</v>
      </c>
      <c r="D1817" t="s">
        <v>364</v>
      </c>
      <c r="E1817" t="s">
        <v>24</v>
      </c>
      <c r="F1817" t="s">
        <v>25</v>
      </c>
      <c r="G1817" s="397">
        <f t="shared" ca="1" si="198"/>
        <v>36</v>
      </c>
      <c r="H1817" s="33">
        <f t="shared" ca="1" si="199"/>
        <v>0</v>
      </c>
      <c r="I1817" s="38"/>
      <c r="J1817" s="39"/>
      <c r="K1817" s="20" t="str">
        <f t="shared" si="201"/>
        <v>ResidentialSummer DR Event Hours</v>
      </c>
      <c r="L1817" s="20" t="str">
        <f t="shared" si="200"/>
        <v>Market PotentialID</v>
      </c>
    </row>
    <row r="1818" spans="1:12" x14ac:dyDescent="0.25">
      <c r="A1818" s="2" t="str">
        <f t="shared" si="202"/>
        <v>IDResidentialAncillary Battery StorageWinter DR Event Hours</v>
      </c>
      <c r="B1818" t="s">
        <v>152</v>
      </c>
      <c r="C1818" t="s">
        <v>13</v>
      </c>
      <c r="D1818" t="s">
        <v>364</v>
      </c>
      <c r="E1818" t="s">
        <v>26</v>
      </c>
      <c r="F1818" t="s">
        <v>25</v>
      </c>
      <c r="G1818" s="397">
        <f t="shared" ca="1" si="198"/>
        <v>36</v>
      </c>
      <c r="H1818" s="33" t="str">
        <f t="shared" ca="1" si="199"/>
        <v>Round trip efficiency assumption:</v>
      </c>
      <c r="I1818" s="38"/>
      <c r="J1818" s="39"/>
      <c r="K1818" s="20" t="str">
        <f t="shared" si="201"/>
        <v>ResidentialWinter DR Event Hours</v>
      </c>
      <c r="L1818" s="20" t="str">
        <f t="shared" si="200"/>
        <v>Market PotentialID</v>
      </c>
    </row>
    <row r="1819" spans="1:12" x14ac:dyDescent="0.25">
      <c r="A1819" s="2" t="str">
        <f t="shared" si="202"/>
        <v>IDResidentialAncillary Battery StorageAnnual O&amp;M Cost</v>
      </c>
      <c r="B1819" t="s">
        <v>152</v>
      </c>
      <c r="C1819" t="s">
        <v>13</v>
      </c>
      <c r="D1819" t="s">
        <v>364</v>
      </c>
      <c r="E1819" t="s">
        <v>27</v>
      </c>
      <c r="F1819" t="s">
        <v>5</v>
      </c>
      <c r="G1819" s="32">
        <f t="shared" ca="1" si="198"/>
        <v>0</v>
      </c>
      <c r="H1819" s="33">
        <f t="shared" ca="1" si="199"/>
        <v>0</v>
      </c>
      <c r="I1819" s="38"/>
      <c r="J1819" s="39"/>
      <c r="K1819" s="20" t="str">
        <f t="shared" si="201"/>
        <v>ResidentialAnnual O&amp;M Cost</v>
      </c>
      <c r="L1819" s="20" t="str">
        <f t="shared" si="200"/>
        <v>Market PotentialID</v>
      </c>
    </row>
    <row r="1820" spans="1:12" x14ac:dyDescent="0.25">
      <c r="A1820" s="2" t="str">
        <f t="shared" si="202"/>
        <v>IDResidentialAncillary Battery StorageAnnual O&amp;M Cost per MW</v>
      </c>
      <c r="B1820" t="s">
        <v>152</v>
      </c>
      <c r="C1820" t="s">
        <v>13</v>
      </c>
      <c r="D1820" t="s">
        <v>364</v>
      </c>
      <c r="E1820" t="s">
        <v>88</v>
      </c>
      <c r="F1820" t="s">
        <v>94</v>
      </c>
      <c r="G1820" s="32">
        <f t="shared" ca="1" si="198"/>
        <v>0</v>
      </c>
      <c r="H1820" s="33">
        <f t="shared" ca="1" si="199"/>
        <v>0</v>
      </c>
      <c r="I1820" s="38"/>
      <c r="J1820" s="39"/>
      <c r="K1820" s="20" t="str">
        <f t="shared" si="201"/>
        <v>ResidentialAnnual O&amp;M Cost per MW</v>
      </c>
      <c r="L1820" s="20" t="str">
        <f t="shared" si="200"/>
        <v>Market PotentialID</v>
      </c>
    </row>
    <row r="1821" spans="1:12" x14ac:dyDescent="0.25">
      <c r="A1821" s="2" t="str">
        <f t="shared" si="202"/>
        <v>IDResidentialAncillary Battery StorageAnnual Program Administration Cost</v>
      </c>
      <c r="B1821" t="s">
        <v>152</v>
      </c>
      <c r="C1821" t="s">
        <v>13</v>
      </c>
      <c r="D1821" t="s">
        <v>364</v>
      </c>
      <c r="E1821" t="s">
        <v>4</v>
      </c>
      <c r="F1821" t="s">
        <v>28</v>
      </c>
      <c r="G1821" s="32">
        <f t="shared" ca="1" si="198"/>
        <v>18273.222629703323</v>
      </c>
      <c r="H1821" s="33" t="str">
        <f t="shared" ca="1" si="199"/>
        <v>half FTE @ $150,000</v>
      </c>
      <c r="I1821" s="38"/>
      <c r="J1821" s="39"/>
      <c r="K1821" s="20" t="str">
        <f t="shared" si="201"/>
        <v>ResidentialAnnual Program Administration Cost</v>
      </c>
      <c r="L1821" s="20" t="str">
        <f t="shared" si="200"/>
        <v>Market PotentialID</v>
      </c>
    </row>
    <row r="1822" spans="1:12" x14ac:dyDescent="0.25">
      <c r="A1822" s="2" t="str">
        <f t="shared" si="202"/>
        <v>IDResidentialAncillary Battery StorageCost of Equip + Install</v>
      </c>
      <c r="B1822" t="s">
        <v>152</v>
      </c>
      <c r="C1822" t="s">
        <v>13</v>
      </c>
      <c r="D1822" t="s">
        <v>364</v>
      </c>
      <c r="E1822" t="s">
        <v>29</v>
      </c>
      <c r="F1822" t="s">
        <v>30</v>
      </c>
      <c r="G1822" s="32">
        <f t="shared" ca="1" si="198"/>
        <v>0</v>
      </c>
      <c r="H1822" s="33" t="str">
        <f t="shared" ca="1" si="199"/>
        <v>Customer already has device if on program</v>
      </c>
      <c r="I1822" s="38"/>
      <c r="J1822" s="39"/>
      <c r="K1822" s="20" t="str">
        <f t="shared" si="201"/>
        <v>ResidentialCost of Equip + Install</v>
      </c>
      <c r="L1822" s="20" t="str">
        <f t="shared" si="200"/>
        <v>Market PotentialID</v>
      </c>
    </row>
    <row r="1823" spans="1:12" x14ac:dyDescent="0.25">
      <c r="A1823" s="2" t="str">
        <f t="shared" si="202"/>
        <v>IDResidentialAncillary Battery StorageCost of Equip + Install (per kW basis)</v>
      </c>
      <c r="B1823" t="s">
        <v>152</v>
      </c>
      <c r="C1823" t="s">
        <v>13</v>
      </c>
      <c r="D1823" t="s">
        <v>364</v>
      </c>
      <c r="E1823" t="s">
        <v>90</v>
      </c>
      <c r="F1823" t="s">
        <v>92</v>
      </c>
      <c r="G1823" s="32">
        <f t="shared" ca="1" si="198"/>
        <v>0</v>
      </c>
      <c r="H1823" s="33">
        <f t="shared" ca="1" si="199"/>
        <v>0</v>
      </c>
      <c r="I1823" s="38"/>
      <c r="J1823" s="39"/>
      <c r="K1823" s="20" t="str">
        <f t="shared" si="201"/>
        <v>ResidentialCost of Equip + Install (per kW basis)</v>
      </c>
      <c r="L1823" s="20" t="str">
        <f t="shared" si="200"/>
        <v>Market PotentialID</v>
      </c>
    </row>
    <row r="1824" spans="1:12" x14ac:dyDescent="0.25">
      <c r="A1824" s="2" t="str">
        <f t="shared" si="202"/>
        <v>IDResidentialAncillary Battery StorageDe-rate</v>
      </c>
      <c r="B1824" t="s">
        <v>152</v>
      </c>
      <c r="C1824" t="s">
        <v>13</v>
      </c>
      <c r="D1824" t="s">
        <v>364</v>
      </c>
      <c r="E1824" t="s">
        <v>31</v>
      </c>
      <c r="F1824" t="s">
        <v>32</v>
      </c>
      <c r="G1824" s="25">
        <f t="shared" ca="1" si="198"/>
        <v>1</v>
      </c>
      <c r="H1824" s="33">
        <f t="shared" ca="1" si="199"/>
        <v>0</v>
      </c>
      <c r="I1824" s="38"/>
      <c r="J1824" s="39"/>
      <c r="K1824" s="20" t="str">
        <f t="shared" si="201"/>
        <v>ResidentialDe-rate</v>
      </c>
      <c r="L1824" s="20" t="str">
        <f t="shared" si="200"/>
        <v>Market PotentialID</v>
      </c>
    </row>
    <row r="1825" spans="1:12" x14ac:dyDescent="0.25">
      <c r="A1825" s="2" t="str">
        <f t="shared" si="202"/>
        <v>IDResidentialAncillary Battery StorageNet to Gross Ratio (free ridership)</v>
      </c>
      <c r="B1825" t="s">
        <v>152</v>
      </c>
      <c r="C1825" t="s">
        <v>13</v>
      </c>
      <c r="D1825" t="s">
        <v>364</v>
      </c>
      <c r="E1825" t="s">
        <v>33</v>
      </c>
      <c r="F1825" t="s">
        <v>34</v>
      </c>
      <c r="G1825" s="25">
        <f t="shared" ca="1" si="198"/>
        <v>1</v>
      </c>
      <c r="H1825" s="33">
        <f t="shared" ca="1" si="199"/>
        <v>0</v>
      </c>
      <c r="I1825" s="38"/>
      <c r="J1825" s="39"/>
      <c r="K1825" s="20" t="str">
        <f t="shared" si="201"/>
        <v>ResidentialNet to Gross Ratio (free ridership)</v>
      </c>
      <c r="L1825" s="20" t="str">
        <f t="shared" si="200"/>
        <v>Market PotentialID</v>
      </c>
    </row>
    <row r="1826" spans="1:12" x14ac:dyDescent="0.25">
      <c r="A1826" s="2" t="str">
        <f t="shared" si="202"/>
        <v>IDResidentialAncillary Battery StoragePer Customer Annual Marketing/Recruitment Cost</v>
      </c>
      <c r="B1826" t="s">
        <v>152</v>
      </c>
      <c r="C1826" t="s">
        <v>13</v>
      </c>
      <c r="D1826" t="s">
        <v>364</v>
      </c>
      <c r="E1826" t="s">
        <v>35</v>
      </c>
      <c r="F1826" t="s">
        <v>36</v>
      </c>
      <c r="G1826" s="32">
        <f t="shared" ref="G1826:G1889" ca="1" si="203">IFERROR(INDEX(INDIRECT("'"&amp;D1826&amp;"'!A1:T300"),MATCH(K1826,INDIRECT("'"&amp;D1826&amp;"'!A1:A300"),0),MATCH(L1826,INDIRECT("'"&amp;D1826&amp;"'!A1:T1"),0)),"")</f>
        <v>50</v>
      </c>
      <c r="H1826" s="33">
        <f t="shared" ref="H1826:H1889" ca="1" si="204">IFERROR(INDEX(INDIRECT("'"&amp;D1826&amp;"'!A1:T300"),MATCH(K1826,INDIRECT("'"&amp;D1826&amp;"'!A1:A300"),0),10),"")</f>
        <v>0</v>
      </c>
      <c r="I1826" s="38"/>
      <c r="J1826" s="39"/>
      <c r="K1826" s="20" t="str">
        <f t="shared" si="201"/>
        <v>ResidentialPer Customer Annual Marketing/Recruitment Cost</v>
      </c>
      <c r="L1826" s="20" t="str">
        <f t="shared" si="200"/>
        <v>Market PotentialID</v>
      </c>
    </row>
    <row r="1827" spans="1:12" x14ac:dyDescent="0.25">
      <c r="A1827" s="2" t="str">
        <f t="shared" si="202"/>
        <v>IDResidentialAncillary Battery StoragePer Participant Annual Incentive</v>
      </c>
      <c r="B1827" t="s">
        <v>152</v>
      </c>
      <c r="C1827" t="s">
        <v>13</v>
      </c>
      <c r="D1827" t="s">
        <v>364</v>
      </c>
      <c r="E1827" t="s">
        <v>39</v>
      </c>
      <c r="F1827" t="s">
        <v>5</v>
      </c>
      <c r="G1827" s="32">
        <f t="shared" ca="1" si="203"/>
        <v>20</v>
      </c>
      <c r="H1827" s="33" t="str">
        <f t="shared" ca="1" si="204"/>
        <v>$20 incentives to participate in ancillary</v>
      </c>
      <c r="I1827" s="38"/>
      <c r="J1827" s="39"/>
      <c r="K1827" s="20" t="str">
        <f t="shared" si="201"/>
        <v>ResidentialPer Participant Annual Incentive</v>
      </c>
      <c r="L1827" s="20" t="str">
        <f t="shared" si="200"/>
        <v>Market PotentialID</v>
      </c>
    </row>
    <row r="1828" spans="1:12" x14ac:dyDescent="0.25">
      <c r="A1828" s="2" t="str">
        <f t="shared" si="202"/>
        <v>IDResidentialAncillary Battery StoragePer kW Annual Incentive</v>
      </c>
      <c r="B1828" t="s">
        <v>152</v>
      </c>
      <c r="C1828" t="s">
        <v>13</v>
      </c>
      <c r="D1828" t="s">
        <v>364</v>
      </c>
      <c r="E1828" t="s">
        <v>37</v>
      </c>
      <c r="F1828" t="s">
        <v>93</v>
      </c>
      <c r="G1828" s="32">
        <f t="shared" ca="1" si="203"/>
        <v>0</v>
      </c>
      <c r="H1828" s="33">
        <f t="shared" ca="1" si="204"/>
        <v>0</v>
      </c>
      <c r="I1828" s="38"/>
      <c r="J1828" s="39"/>
      <c r="K1828" s="20" t="str">
        <f t="shared" si="201"/>
        <v>ResidentialPer kW Annual Incentive</v>
      </c>
      <c r="L1828" s="20" t="str">
        <f t="shared" si="200"/>
        <v>Market PotentialID</v>
      </c>
    </row>
    <row r="1829" spans="1:12" x14ac:dyDescent="0.25">
      <c r="A1829" s="2" t="str">
        <f t="shared" si="202"/>
        <v>IDResidentialAncillary Battery StorageProgram Development Cost</v>
      </c>
      <c r="B1829" t="s">
        <v>152</v>
      </c>
      <c r="C1829" t="s">
        <v>13</v>
      </c>
      <c r="D1829" t="s">
        <v>364</v>
      </c>
      <c r="E1829" t="s">
        <v>40</v>
      </c>
      <c r="F1829" t="s">
        <v>41</v>
      </c>
      <c r="G1829" s="32">
        <f t="shared" ca="1" si="203"/>
        <v>22841.528287129153</v>
      </c>
      <c r="H1829" s="33">
        <f t="shared" ca="1" si="204"/>
        <v>0</v>
      </c>
      <c r="I1829" s="38"/>
      <c r="J1829" s="39"/>
      <c r="K1829" s="20" t="str">
        <f t="shared" si="201"/>
        <v>ResidentialProgram Development Cost</v>
      </c>
      <c r="L1829" s="20" t="str">
        <f t="shared" si="200"/>
        <v>Market PotentialID</v>
      </c>
    </row>
    <row r="1830" spans="1:12" x14ac:dyDescent="0.25">
      <c r="A1830" s="2" t="str">
        <f t="shared" si="202"/>
        <v>IDResidentialAncillary Battery StorageProgram Life</v>
      </c>
      <c r="B1830" t="s">
        <v>152</v>
      </c>
      <c r="C1830" t="s">
        <v>13</v>
      </c>
      <c r="D1830" t="s">
        <v>364</v>
      </c>
      <c r="E1830" t="s">
        <v>42</v>
      </c>
      <c r="F1830" t="s">
        <v>43</v>
      </c>
      <c r="G1830" s="397">
        <f t="shared" ca="1" si="203"/>
        <v>15</v>
      </c>
      <c r="H1830" s="33" t="str">
        <f t="shared" ca="1" si="204"/>
        <v>NREL</v>
      </c>
      <c r="I1830" s="38"/>
      <c r="J1830" s="39"/>
      <c r="K1830" s="20" t="str">
        <f t="shared" si="201"/>
        <v>ResidentialProgram Life</v>
      </c>
      <c r="L1830" s="20" t="str">
        <f t="shared" si="200"/>
        <v>Market PotentialID</v>
      </c>
    </row>
    <row r="1831" spans="1:12" x14ac:dyDescent="0.25">
      <c r="A1831" s="2" t="str">
        <f t="shared" si="202"/>
        <v>IDResidentialAncillary Battery StorageProgram Start Year</v>
      </c>
      <c r="B1831" t="s">
        <v>152</v>
      </c>
      <c r="C1831" t="s">
        <v>13</v>
      </c>
      <c r="D1831" t="s">
        <v>364</v>
      </c>
      <c r="E1831" t="s">
        <v>44</v>
      </c>
      <c r="F1831" t="s">
        <v>45</v>
      </c>
      <c r="G1831" s="397">
        <f t="shared" ca="1" si="203"/>
        <v>2026</v>
      </c>
      <c r="H1831" s="33">
        <f t="shared" ca="1" si="204"/>
        <v>0</v>
      </c>
      <c r="I1831" s="38"/>
      <c r="J1831" s="39"/>
      <c r="K1831" s="20" t="str">
        <f t="shared" si="201"/>
        <v>ResidentialProgram Start Year</v>
      </c>
      <c r="L1831" s="20" t="str">
        <f t="shared" si="200"/>
        <v>Market PotentialID</v>
      </c>
    </row>
    <row r="1832" spans="1:12" x14ac:dyDescent="0.25">
      <c r="A1832" s="2" t="str">
        <f t="shared" si="202"/>
        <v>IDGeneral ServiceAncillary Battery StorageSummer DR Event Hours</v>
      </c>
      <c r="B1832" t="s">
        <v>152</v>
      </c>
      <c r="C1832" t="s">
        <v>232</v>
      </c>
      <c r="D1832" t="s">
        <v>364</v>
      </c>
      <c r="E1832" t="s">
        <v>24</v>
      </c>
      <c r="F1832" t="s">
        <v>25</v>
      </c>
      <c r="G1832" s="397">
        <f t="shared" ca="1" si="203"/>
        <v>36</v>
      </c>
      <c r="H1832" s="33">
        <f t="shared" ca="1" si="204"/>
        <v>0</v>
      </c>
      <c r="I1832" s="38"/>
      <c r="J1832" s="39"/>
      <c r="K1832" s="20" t="str">
        <f t="shared" si="201"/>
        <v>General ServiceSummer DR Event Hours</v>
      </c>
      <c r="L1832" s="20" t="str">
        <f t="shared" si="200"/>
        <v>Market PotentialID</v>
      </c>
    </row>
    <row r="1833" spans="1:12" x14ac:dyDescent="0.25">
      <c r="A1833" s="2" t="str">
        <f t="shared" si="202"/>
        <v>IDGeneral ServiceAncillary Battery StorageWinter DR Event Hours</v>
      </c>
      <c r="B1833" t="s">
        <v>152</v>
      </c>
      <c r="C1833" t="s">
        <v>232</v>
      </c>
      <c r="D1833" t="s">
        <v>364</v>
      </c>
      <c r="E1833" t="s">
        <v>26</v>
      </c>
      <c r="F1833" t="s">
        <v>25</v>
      </c>
      <c r="G1833" s="397">
        <f t="shared" ca="1" si="203"/>
        <v>36</v>
      </c>
      <c r="H1833" s="33" t="str">
        <f t="shared" ca="1" si="204"/>
        <v>Round trip efficiency assumption:</v>
      </c>
      <c r="I1833" s="38"/>
      <c r="J1833" s="39"/>
      <c r="K1833" s="20" t="str">
        <f t="shared" si="201"/>
        <v>General ServiceWinter DR Event Hours</v>
      </c>
      <c r="L1833" s="20" t="str">
        <f t="shared" si="200"/>
        <v>Market PotentialID</v>
      </c>
    </row>
    <row r="1834" spans="1:12" x14ac:dyDescent="0.25">
      <c r="A1834" s="2" t="str">
        <f t="shared" si="202"/>
        <v>IDGeneral ServiceAncillary Battery StorageAnnual O&amp;M Cost</v>
      </c>
      <c r="B1834" t="s">
        <v>152</v>
      </c>
      <c r="C1834" t="s">
        <v>232</v>
      </c>
      <c r="D1834" t="s">
        <v>364</v>
      </c>
      <c r="E1834" t="s">
        <v>27</v>
      </c>
      <c r="F1834" t="s">
        <v>5</v>
      </c>
      <c r="G1834" s="32">
        <f t="shared" ca="1" si="203"/>
        <v>0</v>
      </c>
      <c r="H1834" s="33">
        <f t="shared" ca="1" si="204"/>
        <v>0</v>
      </c>
      <c r="I1834" s="38"/>
      <c r="J1834" s="39"/>
      <c r="K1834" s="20" t="str">
        <f t="shared" si="201"/>
        <v>General ServiceAnnual O&amp;M Cost</v>
      </c>
      <c r="L1834" s="20" t="str">
        <f t="shared" si="200"/>
        <v>Market PotentialID</v>
      </c>
    </row>
    <row r="1835" spans="1:12" x14ac:dyDescent="0.25">
      <c r="A1835" s="2" t="str">
        <f t="shared" si="202"/>
        <v>IDGeneral ServiceAncillary Battery StorageAnnual O&amp;M Cost per MW</v>
      </c>
      <c r="B1835" t="s">
        <v>152</v>
      </c>
      <c r="C1835" t="s">
        <v>232</v>
      </c>
      <c r="D1835" t="s">
        <v>364</v>
      </c>
      <c r="E1835" t="s">
        <v>88</v>
      </c>
      <c r="F1835" t="s">
        <v>94</v>
      </c>
      <c r="G1835" s="32">
        <f t="shared" ca="1" si="203"/>
        <v>0</v>
      </c>
      <c r="H1835" s="33">
        <f t="shared" ca="1" si="204"/>
        <v>0</v>
      </c>
      <c r="I1835" s="38"/>
      <c r="J1835" s="39"/>
      <c r="K1835" s="20" t="str">
        <f t="shared" si="201"/>
        <v>General ServiceAnnual O&amp;M Cost per MW</v>
      </c>
      <c r="L1835" s="20" t="str">
        <f t="shared" si="200"/>
        <v>Market PotentialID</v>
      </c>
    </row>
    <row r="1836" spans="1:12" x14ac:dyDescent="0.25">
      <c r="A1836" s="2" t="str">
        <f t="shared" si="202"/>
        <v>IDGeneral ServiceAncillary Battery StorageAnnual Program Administration Cost</v>
      </c>
      <c r="B1836" t="s">
        <v>152</v>
      </c>
      <c r="C1836" t="s">
        <v>232</v>
      </c>
      <c r="D1836" t="s">
        <v>364</v>
      </c>
      <c r="E1836" t="s">
        <v>4</v>
      </c>
      <c r="F1836" t="s">
        <v>28</v>
      </c>
      <c r="G1836" s="32">
        <f t="shared" ca="1" si="203"/>
        <v>3240</v>
      </c>
      <c r="H1836" s="33" t="str">
        <f t="shared" ca="1" si="204"/>
        <v>half FTE @ $150,000</v>
      </c>
      <c r="I1836" s="38"/>
      <c r="J1836" s="39"/>
      <c r="K1836" s="20" t="str">
        <f t="shared" si="201"/>
        <v>General ServiceAnnual Program Administration Cost</v>
      </c>
      <c r="L1836" s="20" t="str">
        <f t="shared" si="200"/>
        <v>Market PotentialID</v>
      </c>
    </row>
    <row r="1837" spans="1:12" x14ac:dyDescent="0.25">
      <c r="A1837" s="2" t="str">
        <f t="shared" si="202"/>
        <v>IDGeneral ServiceAncillary Battery StorageCost of Equip + Install</v>
      </c>
      <c r="B1837" t="s">
        <v>152</v>
      </c>
      <c r="C1837" t="s">
        <v>232</v>
      </c>
      <c r="D1837" t="s">
        <v>364</v>
      </c>
      <c r="E1837" t="s">
        <v>29</v>
      </c>
      <c r="F1837" t="s">
        <v>30</v>
      </c>
      <c r="G1837" s="32">
        <f t="shared" ca="1" si="203"/>
        <v>0</v>
      </c>
      <c r="H1837" s="33" t="str">
        <f t="shared" ca="1" si="204"/>
        <v>Customer already has device if on program</v>
      </c>
      <c r="I1837" s="38"/>
      <c r="J1837" s="39"/>
      <c r="K1837" s="20" t="str">
        <f t="shared" si="201"/>
        <v>General ServiceCost of Equip + Install</v>
      </c>
      <c r="L1837" s="20" t="str">
        <f t="shared" si="200"/>
        <v>Market PotentialID</v>
      </c>
    </row>
    <row r="1838" spans="1:12" x14ac:dyDescent="0.25">
      <c r="A1838" s="2" t="str">
        <f t="shared" si="202"/>
        <v>IDGeneral ServiceAncillary Battery StorageCost of Equip + Install (per kW basis)</v>
      </c>
      <c r="B1838" t="s">
        <v>152</v>
      </c>
      <c r="C1838" t="s">
        <v>232</v>
      </c>
      <c r="D1838" t="s">
        <v>364</v>
      </c>
      <c r="E1838" t="s">
        <v>90</v>
      </c>
      <c r="F1838" t="s">
        <v>92</v>
      </c>
      <c r="G1838" s="32">
        <f t="shared" ca="1" si="203"/>
        <v>0</v>
      </c>
      <c r="H1838" s="33">
        <f t="shared" ca="1" si="204"/>
        <v>0</v>
      </c>
      <c r="I1838" s="38"/>
      <c r="J1838" s="39"/>
      <c r="K1838" s="20" t="str">
        <f t="shared" si="201"/>
        <v>General ServiceCost of Equip + Install (per kW basis)</v>
      </c>
      <c r="L1838" s="20" t="str">
        <f t="shared" si="200"/>
        <v>Market PotentialID</v>
      </c>
    </row>
    <row r="1839" spans="1:12" x14ac:dyDescent="0.25">
      <c r="A1839" s="2" t="str">
        <f t="shared" si="202"/>
        <v>IDGeneral ServiceAncillary Battery StorageDe-rate</v>
      </c>
      <c r="B1839" t="s">
        <v>152</v>
      </c>
      <c r="C1839" t="s">
        <v>232</v>
      </c>
      <c r="D1839" t="s">
        <v>364</v>
      </c>
      <c r="E1839" t="s">
        <v>31</v>
      </c>
      <c r="F1839" t="s">
        <v>32</v>
      </c>
      <c r="G1839" s="25">
        <f t="shared" ca="1" si="203"/>
        <v>1</v>
      </c>
      <c r="H1839" s="33">
        <f t="shared" ca="1" si="204"/>
        <v>0</v>
      </c>
      <c r="I1839" s="38"/>
      <c r="J1839" s="39"/>
      <c r="K1839" s="20" t="str">
        <f t="shared" si="201"/>
        <v>General ServiceDe-rate</v>
      </c>
      <c r="L1839" s="20" t="str">
        <f t="shared" ref="L1839:L1911" si="205">$G$1&amp;B1839</f>
        <v>Market PotentialID</v>
      </c>
    </row>
    <row r="1840" spans="1:12" x14ac:dyDescent="0.25">
      <c r="A1840" s="2" t="str">
        <f t="shared" si="202"/>
        <v>IDGeneral ServiceAncillary Battery StorageNet to Gross Ratio (free ridership)</v>
      </c>
      <c r="B1840" t="s">
        <v>152</v>
      </c>
      <c r="C1840" t="s">
        <v>232</v>
      </c>
      <c r="D1840" t="s">
        <v>364</v>
      </c>
      <c r="E1840" t="s">
        <v>33</v>
      </c>
      <c r="F1840" t="s">
        <v>34</v>
      </c>
      <c r="G1840" s="25">
        <f t="shared" ca="1" si="203"/>
        <v>1</v>
      </c>
      <c r="H1840" s="33">
        <f t="shared" ca="1" si="204"/>
        <v>0</v>
      </c>
      <c r="I1840" s="38"/>
      <c r="J1840" s="39"/>
      <c r="K1840" s="20" t="str">
        <f t="shared" si="201"/>
        <v>General ServiceNet to Gross Ratio (free ridership)</v>
      </c>
      <c r="L1840" s="20" t="str">
        <f t="shared" si="205"/>
        <v>Market PotentialID</v>
      </c>
    </row>
    <row r="1841" spans="1:12" x14ac:dyDescent="0.25">
      <c r="A1841" s="2" t="str">
        <f t="shared" si="202"/>
        <v>IDGeneral ServiceAncillary Battery StoragePer Customer Annual Marketing/Recruitment Cost</v>
      </c>
      <c r="B1841" t="s">
        <v>152</v>
      </c>
      <c r="C1841" t="s">
        <v>232</v>
      </c>
      <c r="D1841" t="s">
        <v>364</v>
      </c>
      <c r="E1841" t="s">
        <v>35</v>
      </c>
      <c r="F1841" t="s">
        <v>36</v>
      </c>
      <c r="G1841" s="32">
        <f t="shared" ca="1" si="203"/>
        <v>50</v>
      </c>
      <c r="H1841" s="33">
        <f t="shared" ca="1" si="204"/>
        <v>0</v>
      </c>
      <c r="I1841" s="38"/>
      <c r="J1841" s="39"/>
      <c r="K1841" s="20" t="str">
        <f t="shared" si="201"/>
        <v>General ServicePer Customer Annual Marketing/Recruitment Cost</v>
      </c>
      <c r="L1841" s="20" t="str">
        <f t="shared" si="205"/>
        <v>Market PotentialID</v>
      </c>
    </row>
    <row r="1842" spans="1:12" x14ac:dyDescent="0.25">
      <c r="A1842" s="2" t="str">
        <f t="shared" si="202"/>
        <v>IDGeneral ServiceAncillary Battery StoragePer Participant Annual Incentive</v>
      </c>
      <c r="B1842" t="s">
        <v>152</v>
      </c>
      <c r="C1842" t="s">
        <v>232</v>
      </c>
      <c r="D1842" t="s">
        <v>364</v>
      </c>
      <c r="E1842" t="s">
        <v>39</v>
      </c>
      <c r="F1842" t="s">
        <v>5</v>
      </c>
      <c r="G1842" s="32">
        <f t="shared" ca="1" si="203"/>
        <v>20</v>
      </c>
      <c r="H1842" s="33" t="str">
        <f t="shared" ca="1" si="204"/>
        <v>$20 incentives to participate in ancillary</v>
      </c>
      <c r="I1842" s="38"/>
      <c r="J1842" s="39"/>
      <c r="K1842" s="20" t="str">
        <f t="shared" si="201"/>
        <v>General ServicePer Participant Annual Incentive</v>
      </c>
      <c r="L1842" s="20" t="str">
        <f t="shared" si="205"/>
        <v>Market PotentialID</v>
      </c>
    </row>
    <row r="1843" spans="1:12" x14ac:dyDescent="0.25">
      <c r="A1843" s="2" t="str">
        <f t="shared" si="202"/>
        <v>IDGeneral ServiceAncillary Battery StoragePer kW Annual Incentive</v>
      </c>
      <c r="B1843" t="s">
        <v>152</v>
      </c>
      <c r="C1843" t="s">
        <v>232</v>
      </c>
      <c r="D1843" t="s">
        <v>364</v>
      </c>
      <c r="E1843" t="s">
        <v>37</v>
      </c>
      <c r="F1843" t="s">
        <v>93</v>
      </c>
      <c r="G1843" s="32">
        <f t="shared" ca="1" si="203"/>
        <v>0</v>
      </c>
      <c r="H1843" s="33">
        <f t="shared" ca="1" si="204"/>
        <v>0</v>
      </c>
      <c r="I1843" s="38"/>
      <c r="J1843" s="39"/>
      <c r="K1843" s="20" t="str">
        <f t="shared" si="201"/>
        <v>General ServicePer kW Annual Incentive</v>
      </c>
      <c r="L1843" s="20" t="str">
        <f t="shared" si="205"/>
        <v>Market PotentialID</v>
      </c>
    </row>
    <row r="1844" spans="1:12" x14ac:dyDescent="0.25">
      <c r="A1844" s="2" t="str">
        <f t="shared" si="202"/>
        <v>IDGeneral ServiceAncillary Battery StorageProgram Development Cost</v>
      </c>
      <c r="B1844" t="s">
        <v>152</v>
      </c>
      <c r="C1844" t="s">
        <v>232</v>
      </c>
      <c r="D1844" t="s">
        <v>364</v>
      </c>
      <c r="E1844" t="s">
        <v>40</v>
      </c>
      <c r="F1844" t="s">
        <v>41</v>
      </c>
      <c r="G1844" s="32">
        <f t="shared" ca="1" si="203"/>
        <v>4050</v>
      </c>
      <c r="H1844" s="33">
        <f t="shared" ca="1" si="204"/>
        <v>0</v>
      </c>
      <c r="I1844" s="38"/>
      <c r="J1844" s="39"/>
      <c r="K1844" s="20" t="str">
        <f t="shared" si="201"/>
        <v>General ServiceProgram Development Cost</v>
      </c>
      <c r="L1844" s="20" t="str">
        <f t="shared" si="205"/>
        <v>Market PotentialID</v>
      </c>
    </row>
    <row r="1845" spans="1:12" x14ac:dyDescent="0.25">
      <c r="A1845" s="2" t="str">
        <f t="shared" si="202"/>
        <v>IDGeneral ServiceAncillary Battery StorageProgram Life</v>
      </c>
      <c r="B1845" t="s">
        <v>152</v>
      </c>
      <c r="C1845" t="s">
        <v>232</v>
      </c>
      <c r="D1845" t="s">
        <v>364</v>
      </c>
      <c r="E1845" t="s">
        <v>42</v>
      </c>
      <c r="F1845" t="s">
        <v>43</v>
      </c>
      <c r="G1845" s="397">
        <f t="shared" ca="1" si="203"/>
        <v>15</v>
      </c>
      <c r="H1845" s="33" t="str">
        <f t="shared" ca="1" si="204"/>
        <v>NREL</v>
      </c>
      <c r="I1845" s="38"/>
      <c r="J1845" s="39"/>
      <c r="K1845" s="20" t="str">
        <f t="shared" si="201"/>
        <v>General ServiceProgram Life</v>
      </c>
      <c r="L1845" s="20" t="str">
        <f t="shared" si="205"/>
        <v>Market PotentialID</v>
      </c>
    </row>
    <row r="1846" spans="1:12" x14ac:dyDescent="0.25">
      <c r="A1846" s="2" t="str">
        <f t="shared" si="202"/>
        <v>IDGeneral ServiceAncillary Battery StorageProgram Start Year</v>
      </c>
      <c r="B1846" t="s">
        <v>152</v>
      </c>
      <c r="C1846" t="s">
        <v>232</v>
      </c>
      <c r="D1846" t="s">
        <v>364</v>
      </c>
      <c r="E1846" t="s">
        <v>44</v>
      </c>
      <c r="F1846" t="s">
        <v>45</v>
      </c>
      <c r="G1846" s="397">
        <f t="shared" ca="1" si="203"/>
        <v>2026</v>
      </c>
      <c r="H1846" s="33" t="str">
        <f t="shared" ca="1" si="204"/>
        <v>Assumed rollout could piggyback on Utility's TOU</v>
      </c>
      <c r="I1846" s="38"/>
      <c r="J1846" s="39"/>
      <c r="K1846" s="20" t="str">
        <f t="shared" si="201"/>
        <v>General ServiceProgram Start Year</v>
      </c>
      <c r="L1846" s="20" t="str">
        <f t="shared" si="205"/>
        <v>Market PotentialID</v>
      </c>
    </row>
    <row r="1847" spans="1:12" x14ac:dyDescent="0.25">
      <c r="A1847" s="2" t="str">
        <f t="shared" si="202"/>
        <v>IDLarge General ServiceAncillary Battery StorageSummer DR Event Hours</v>
      </c>
      <c r="B1847" t="s">
        <v>152</v>
      </c>
      <c r="C1847" t="s">
        <v>233</v>
      </c>
      <c r="D1847" t="s">
        <v>364</v>
      </c>
      <c r="E1847" t="s">
        <v>24</v>
      </c>
      <c r="F1847" t="s">
        <v>25</v>
      </c>
      <c r="G1847" s="397" t="str">
        <f t="shared" ca="1" si="203"/>
        <v/>
      </c>
      <c r="H1847" s="33" t="str">
        <f t="shared" ca="1" si="204"/>
        <v/>
      </c>
      <c r="I1847" s="38"/>
      <c r="J1847" s="39"/>
      <c r="K1847" s="20" t="str">
        <f t="shared" si="201"/>
        <v>Large General ServiceSummer DR Event Hours</v>
      </c>
      <c r="L1847" s="20" t="str">
        <f t="shared" si="205"/>
        <v>Market PotentialID</v>
      </c>
    </row>
    <row r="1848" spans="1:12" x14ac:dyDescent="0.25">
      <c r="A1848" s="2" t="str">
        <f t="shared" si="202"/>
        <v>IDLarge General ServiceAncillary Battery StorageWinter DR Event Hours</v>
      </c>
      <c r="B1848" t="s">
        <v>152</v>
      </c>
      <c r="C1848" t="s">
        <v>233</v>
      </c>
      <c r="D1848" t="s">
        <v>364</v>
      </c>
      <c r="E1848" t="s">
        <v>26</v>
      </c>
      <c r="F1848" t="s">
        <v>25</v>
      </c>
      <c r="G1848" s="397" t="str">
        <f t="shared" ca="1" si="203"/>
        <v/>
      </c>
      <c r="H1848" s="33" t="str">
        <f t="shared" ca="1" si="204"/>
        <v/>
      </c>
      <c r="I1848" s="38"/>
      <c r="J1848" s="39"/>
      <c r="K1848" s="20" t="str">
        <f t="shared" si="201"/>
        <v>Large General ServiceWinter DR Event Hours</v>
      </c>
      <c r="L1848" s="20" t="str">
        <f t="shared" si="205"/>
        <v>Market PotentialID</v>
      </c>
    </row>
    <row r="1849" spans="1:12" x14ac:dyDescent="0.25">
      <c r="A1849" s="2" t="str">
        <f t="shared" si="202"/>
        <v>IDLarge General ServiceAncillary Battery StorageAnnual O&amp;M Cost</v>
      </c>
      <c r="B1849" t="s">
        <v>152</v>
      </c>
      <c r="C1849" t="s">
        <v>233</v>
      </c>
      <c r="D1849" t="s">
        <v>364</v>
      </c>
      <c r="E1849" t="s">
        <v>27</v>
      </c>
      <c r="F1849" t="s">
        <v>5</v>
      </c>
      <c r="G1849" s="32" t="str">
        <f t="shared" ca="1" si="203"/>
        <v/>
      </c>
      <c r="H1849" s="33" t="str">
        <f t="shared" ca="1" si="204"/>
        <v/>
      </c>
      <c r="I1849" s="38"/>
      <c r="J1849" s="39"/>
      <c r="K1849" s="20" t="str">
        <f t="shared" si="201"/>
        <v>Large General ServiceAnnual O&amp;M Cost</v>
      </c>
      <c r="L1849" s="20" t="str">
        <f t="shared" si="205"/>
        <v>Market PotentialID</v>
      </c>
    </row>
    <row r="1850" spans="1:12" x14ac:dyDescent="0.25">
      <c r="A1850" s="2" t="str">
        <f t="shared" si="202"/>
        <v>IDLarge General ServiceAncillary Battery StorageAnnual O&amp;M Cost per MW</v>
      </c>
      <c r="B1850" t="s">
        <v>152</v>
      </c>
      <c r="C1850" t="s">
        <v>233</v>
      </c>
      <c r="D1850" t="s">
        <v>364</v>
      </c>
      <c r="E1850" t="s">
        <v>88</v>
      </c>
      <c r="F1850" t="s">
        <v>94</v>
      </c>
      <c r="G1850" s="32" t="str">
        <f t="shared" ca="1" si="203"/>
        <v/>
      </c>
      <c r="H1850" s="33" t="str">
        <f t="shared" ca="1" si="204"/>
        <v/>
      </c>
      <c r="I1850" s="38"/>
      <c r="J1850" s="39"/>
      <c r="K1850" s="20" t="str">
        <f t="shared" si="201"/>
        <v>Large General ServiceAnnual O&amp;M Cost per MW</v>
      </c>
      <c r="L1850" s="20" t="str">
        <f t="shared" si="205"/>
        <v>Market PotentialID</v>
      </c>
    </row>
    <row r="1851" spans="1:12" x14ac:dyDescent="0.25">
      <c r="A1851" s="2" t="str">
        <f t="shared" si="202"/>
        <v>IDLarge General ServiceAncillary Battery StorageAnnual Program Administration Cost</v>
      </c>
      <c r="B1851" t="s">
        <v>152</v>
      </c>
      <c r="C1851" t="s">
        <v>233</v>
      </c>
      <c r="D1851" t="s">
        <v>364</v>
      </c>
      <c r="E1851" t="s">
        <v>4</v>
      </c>
      <c r="F1851" t="s">
        <v>28</v>
      </c>
      <c r="G1851" s="32" t="str">
        <f t="shared" ca="1" si="203"/>
        <v/>
      </c>
      <c r="H1851" s="33" t="str">
        <f t="shared" ca="1" si="204"/>
        <v/>
      </c>
      <c r="I1851" s="38"/>
      <c r="J1851" s="39"/>
      <c r="K1851" s="20" t="str">
        <f t="shared" ref="K1851:K1911" si="206">C1851&amp;E1851</f>
        <v>Large General ServiceAnnual Program Administration Cost</v>
      </c>
      <c r="L1851" s="20" t="str">
        <f t="shared" si="205"/>
        <v>Market PotentialID</v>
      </c>
    </row>
    <row r="1852" spans="1:12" x14ac:dyDescent="0.25">
      <c r="A1852" s="2" t="str">
        <f t="shared" si="202"/>
        <v>IDLarge General ServiceAncillary Battery StorageCost of Equip + Install</v>
      </c>
      <c r="B1852" t="s">
        <v>152</v>
      </c>
      <c r="C1852" t="s">
        <v>233</v>
      </c>
      <c r="D1852" t="s">
        <v>364</v>
      </c>
      <c r="E1852" t="s">
        <v>29</v>
      </c>
      <c r="F1852" t="s">
        <v>30</v>
      </c>
      <c r="G1852" s="32" t="str">
        <f t="shared" ca="1" si="203"/>
        <v/>
      </c>
      <c r="H1852" s="33" t="str">
        <f t="shared" ca="1" si="204"/>
        <v/>
      </c>
      <c r="I1852" s="38"/>
      <c r="J1852" s="39"/>
      <c r="K1852" s="20" t="str">
        <f t="shared" si="206"/>
        <v>Large General ServiceCost of Equip + Install</v>
      </c>
      <c r="L1852" s="20" t="str">
        <f t="shared" si="205"/>
        <v>Market PotentialID</v>
      </c>
    </row>
    <row r="1853" spans="1:12" x14ac:dyDescent="0.25">
      <c r="A1853" s="2" t="str">
        <f t="shared" si="202"/>
        <v>IDLarge General ServiceAncillary Battery StorageCost of Equip + Install (per kW basis)</v>
      </c>
      <c r="B1853" t="s">
        <v>152</v>
      </c>
      <c r="C1853" t="s">
        <v>233</v>
      </c>
      <c r="D1853" t="s">
        <v>364</v>
      </c>
      <c r="E1853" t="s">
        <v>90</v>
      </c>
      <c r="F1853" t="s">
        <v>92</v>
      </c>
      <c r="G1853" s="32" t="str">
        <f t="shared" ca="1" si="203"/>
        <v/>
      </c>
      <c r="H1853" s="33" t="str">
        <f t="shared" ca="1" si="204"/>
        <v/>
      </c>
      <c r="I1853" s="38"/>
      <c r="J1853" s="39"/>
      <c r="K1853" s="20" t="str">
        <f t="shared" si="206"/>
        <v>Large General ServiceCost of Equip + Install (per kW basis)</v>
      </c>
      <c r="L1853" s="20" t="str">
        <f t="shared" si="205"/>
        <v>Market PotentialID</v>
      </c>
    </row>
    <row r="1854" spans="1:12" ht="14.25" customHeight="1" x14ac:dyDescent="0.25">
      <c r="A1854" s="2" t="str">
        <f t="shared" si="202"/>
        <v>IDLarge General ServiceAncillary Battery StorageDe-rate</v>
      </c>
      <c r="B1854" t="s">
        <v>152</v>
      </c>
      <c r="C1854" t="s">
        <v>233</v>
      </c>
      <c r="D1854" t="s">
        <v>364</v>
      </c>
      <c r="E1854" t="s">
        <v>31</v>
      </c>
      <c r="F1854" t="s">
        <v>32</v>
      </c>
      <c r="G1854" s="25" t="str">
        <f t="shared" ca="1" si="203"/>
        <v/>
      </c>
      <c r="H1854" s="33" t="str">
        <f t="shared" ca="1" si="204"/>
        <v/>
      </c>
      <c r="I1854" s="38"/>
      <c r="J1854" s="39"/>
      <c r="K1854" s="20" t="str">
        <f t="shared" si="206"/>
        <v>Large General ServiceDe-rate</v>
      </c>
      <c r="L1854" s="20" t="str">
        <f t="shared" si="205"/>
        <v>Market PotentialID</v>
      </c>
    </row>
    <row r="1855" spans="1:12" x14ac:dyDescent="0.25">
      <c r="A1855" s="2" t="str">
        <f t="shared" si="202"/>
        <v>IDLarge General ServiceAncillary Battery StorageNet to Gross Ratio (free ridership)</v>
      </c>
      <c r="B1855" t="s">
        <v>152</v>
      </c>
      <c r="C1855" t="s">
        <v>233</v>
      </c>
      <c r="D1855" t="s">
        <v>364</v>
      </c>
      <c r="E1855" t="s">
        <v>33</v>
      </c>
      <c r="F1855" t="s">
        <v>34</v>
      </c>
      <c r="G1855" s="25" t="str">
        <f t="shared" ca="1" si="203"/>
        <v/>
      </c>
      <c r="H1855" s="33" t="str">
        <f t="shared" ca="1" si="204"/>
        <v/>
      </c>
      <c r="I1855" s="38"/>
      <c r="J1855" s="39"/>
      <c r="K1855" s="20" t="str">
        <f t="shared" si="206"/>
        <v>Large General ServiceNet to Gross Ratio (free ridership)</v>
      </c>
      <c r="L1855" s="20" t="str">
        <f t="shared" si="205"/>
        <v>Market PotentialID</v>
      </c>
    </row>
    <row r="1856" spans="1:12" x14ac:dyDescent="0.25">
      <c r="A1856" s="2" t="str">
        <f t="shared" si="202"/>
        <v>IDLarge General ServiceAncillary Battery StoragePer Customer Annual Marketing/Recruitment Cost</v>
      </c>
      <c r="B1856" t="s">
        <v>152</v>
      </c>
      <c r="C1856" t="s">
        <v>233</v>
      </c>
      <c r="D1856" t="s">
        <v>364</v>
      </c>
      <c r="E1856" t="s">
        <v>35</v>
      </c>
      <c r="F1856" t="s">
        <v>36</v>
      </c>
      <c r="G1856" s="32" t="str">
        <f t="shared" ca="1" si="203"/>
        <v/>
      </c>
      <c r="H1856" s="33" t="str">
        <f t="shared" ca="1" si="204"/>
        <v/>
      </c>
      <c r="I1856" s="38"/>
      <c r="J1856" s="39"/>
      <c r="K1856" s="20" t="str">
        <f t="shared" si="206"/>
        <v>Large General ServicePer Customer Annual Marketing/Recruitment Cost</v>
      </c>
      <c r="L1856" s="20" t="str">
        <f t="shared" si="205"/>
        <v>Market PotentialID</v>
      </c>
    </row>
    <row r="1857" spans="1:12" x14ac:dyDescent="0.25">
      <c r="A1857" s="2" t="str">
        <f t="shared" si="202"/>
        <v>IDLarge General ServiceAncillary Battery StoragePer Participant Annual Incentive</v>
      </c>
      <c r="B1857" t="s">
        <v>152</v>
      </c>
      <c r="C1857" t="s">
        <v>233</v>
      </c>
      <c r="D1857" t="s">
        <v>364</v>
      </c>
      <c r="E1857" t="s">
        <v>39</v>
      </c>
      <c r="F1857" t="s">
        <v>5</v>
      </c>
      <c r="G1857" s="32" t="str">
        <f t="shared" ca="1" si="203"/>
        <v/>
      </c>
      <c r="H1857" s="33" t="str">
        <f t="shared" ca="1" si="204"/>
        <v/>
      </c>
      <c r="I1857" s="38"/>
      <c r="J1857" s="39"/>
      <c r="K1857" s="20" t="str">
        <f t="shared" si="206"/>
        <v>Large General ServicePer Participant Annual Incentive</v>
      </c>
      <c r="L1857" s="20" t="str">
        <f t="shared" si="205"/>
        <v>Market PotentialID</v>
      </c>
    </row>
    <row r="1858" spans="1:12" x14ac:dyDescent="0.25">
      <c r="A1858" s="2" t="str">
        <f t="shared" si="202"/>
        <v>IDLarge General ServiceAncillary Battery StoragePer kW Annual Incentive</v>
      </c>
      <c r="B1858" t="s">
        <v>152</v>
      </c>
      <c r="C1858" t="s">
        <v>233</v>
      </c>
      <c r="D1858" t="s">
        <v>364</v>
      </c>
      <c r="E1858" t="s">
        <v>37</v>
      </c>
      <c r="F1858" t="s">
        <v>93</v>
      </c>
      <c r="G1858" s="32" t="str">
        <f t="shared" ca="1" si="203"/>
        <v/>
      </c>
      <c r="H1858" s="33" t="str">
        <f t="shared" ca="1" si="204"/>
        <v/>
      </c>
      <c r="I1858" s="38"/>
      <c r="J1858" s="39"/>
      <c r="K1858" s="20" t="str">
        <f t="shared" si="206"/>
        <v>Large General ServicePer kW Annual Incentive</v>
      </c>
      <c r="L1858" s="20" t="str">
        <f t="shared" si="205"/>
        <v>Market PotentialID</v>
      </c>
    </row>
    <row r="1859" spans="1:12" x14ac:dyDescent="0.25">
      <c r="A1859" s="2" t="str">
        <f t="shared" ref="A1859:A1922" si="207">B1859&amp;C1859&amp;D1859&amp;E1859</f>
        <v>IDLarge General ServiceAncillary Battery StorageProgram Development Cost</v>
      </c>
      <c r="B1859" t="s">
        <v>152</v>
      </c>
      <c r="C1859" t="s">
        <v>233</v>
      </c>
      <c r="D1859" t="s">
        <v>364</v>
      </c>
      <c r="E1859" t="s">
        <v>40</v>
      </c>
      <c r="F1859" t="s">
        <v>41</v>
      </c>
      <c r="G1859" s="32" t="str">
        <f t="shared" ca="1" si="203"/>
        <v/>
      </c>
      <c r="H1859" s="33" t="str">
        <f t="shared" ca="1" si="204"/>
        <v/>
      </c>
      <c r="I1859" s="38"/>
      <c r="J1859" s="39"/>
      <c r="K1859" s="20" t="str">
        <f t="shared" si="206"/>
        <v>Large General ServiceProgram Development Cost</v>
      </c>
      <c r="L1859" s="20" t="str">
        <f t="shared" si="205"/>
        <v>Market PotentialID</v>
      </c>
    </row>
    <row r="1860" spans="1:12" x14ac:dyDescent="0.25">
      <c r="A1860" s="2" t="str">
        <f t="shared" si="207"/>
        <v>IDLarge General ServiceAncillary Battery StorageProgram Life</v>
      </c>
      <c r="B1860" t="s">
        <v>152</v>
      </c>
      <c r="C1860" t="s">
        <v>233</v>
      </c>
      <c r="D1860" t="s">
        <v>364</v>
      </c>
      <c r="E1860" t="s">
        <v>42</v>
      </c>
      <c r="F1860" t="s">
        <v>43</v>
      </c>
      <c r="G1860" s="397" t="str">
        <f t="shared" ca="1" si="203"/>
        <v/>
      </c>
      <c r="H1860" s="33" t="str">
        <f t="shared" ca="1" si="204"/>
        <v/>
      </c>
      <c r="I1860" s="38"/>
      <c r="J1860" s="39"/>
      <c r="K1860" s="20" t="str">
        <f t="shared" si="206"/>
        <v>Large General ServiceProgram Life</v>
      </c>
      <c r="L1860" s="20" t="str">
        <f t="shared" si="205"/>
        <v>Market PotentialID</v>
      </c>
    </row>
    <row r="1861" spans="1:12" x14ac:dyDescent="0.25">
      <c r="A1861" s="2" t="str">
        <f t="shared" si="207"/>
        <v>IDLarge General ServiceAncillary Battery StorageProgram Start Year</v>
      </c>
      <c r="B1861" t="s">
        <v>152</v>
      </c>
      <c r="C1861" t="s">
        <v>233</v>
      </c>
      <c r="D1861" t="s">
        <v>364</v>
      </c>
      <c r="E1861" t="s">
        <v>44</v>
      </c>
      <c r="F1861" t="s">
        <v>45</v>
      </c>
      <c r="G1861" s="397" t="str">
        <f t="shared" ca="1" si="203"/>
        <v/>
      </c>
      <c r="H1861" s="33" t="str">
        <f t="shared" ca="1" si="204"/>
        <v/>
      </c>
      <c r="I1861" s="38"/>
      <c r="J1861" s="39"/>
      <c r="K1861" s="20" t="str">
        <f t="shared" si="206"/>
        <v>Large General ServiceProgram Start Year</v>
      </c>
      <c r="L1861" s="20" t="str">
        <f t="shared" si="205"/>
        <v>Market PotentialID</v>
      </c>
    </row>
    <row r="1862" spans="1:12" x14ac:dyDescent="0.25">
      <c r="A1862" s="2" t="str">
        <f t="shared" si="207"/>
        <v>IDExtra Large General ServiceAncillary Battery StorageSummer DR Event Hours</v>
      </c>
      <c r="B1862" t="s">
        <v>152</v>
      </c>
      <c r="C1862" t="s">
        <v>234</v>
      </c>
      <c r="D1862" t="s">
        <v>364</v>
      </c>
      <c r="E1862" t="s">
        <v>24</v>
      </c>
      <c r="F1862" t="s">
        <v>25</v>
      </c>
      <c r="G1862" s="397" t="str">
        <f t="shared" ca="1" si="203"/>
        <v/>
      </c>
      <c r="H1862" s="33" t="str">
        <f t="shared" ca="1" si="204"/>
        <v/>
      </c>
      <c r="I1862" s="38"/>
      <c r="J1862" s="39"/>
      <c r="K1862" s="20" t="str">
        <f t="shared" si="206"/>
        <v>Extra Large General ServiceSummer DR Event Hours</v>
      </c>
      <c r="L1862" s="20" t="str">
        <f t="shared" si="205"/>
        <v>Market PotentialID</v>
      </c>
    </row>
    <row r="1863" spans="1:12" x14ac:dyDescent="0.25">
      <c r="A1863" s="2" t="str">
        <f t="shared" si="207"/>
        <v>IDExtra Large General ServiceAncillary Battery StorageWinter DR Event Hours</v>
      </c>
      <c r="B1863" t="s">
        <v>152</v>
      </c>
      <c r="C1863" t="s">
        <v>234</v>
      </c>
      <c r="D1863" t="s">
        <v>364</v>
      </c>
      <c r="E1863" t="s">
        <v>26</v>
      </c>
      <c r="F1863" t="s">
        <v>25</v>
      </c>
      <c r="G1863" s="397" t="str">
        <f t="shared" ca="1" si="203"/>
        <v/>
      </c>
      <c r="H1863" s="33" t="str">
        <f t="shared" ca="1" si="204"/>
        <v/>
      </c>
      <c r="I1863" s="38"/>
      <c r="J1863" s="39"/>
      <c r="K1863" s="20" t="str">
        <f t="shared" si="206"/>
        <v>Extra Large General ServiceWinter DR Event Hours</v>
      </c>
      <c r="L1863" s="20" t="str">
        <f t="shared" si="205"/>
        <v>Market PotentialID</v>
      </c>
    </row>
    <row r="1864" spans="1:12" x14ac:dyDescent="0.25">
      <c r="A1864" s="2" t="str">
        <f t="shared" si="207"/>
        <v>IDExtra Large General ServiceAncillary Battery StorageAnnual O&amp;M Cost</v>
      </c>
      <c r="B1864" t="s">
        <v>152</v>
      </c>
      <c r="C1864" t="s">
        <v>234</v>
      </c>
      <c r="D1864" t="s">
        <v>364</v>
      </c>
      <c r="E1864" t="s">
        <v>27</v>
      </c>
      <c r="F1864" t="s">
        <v>5</v>
      </c>
      <c r="G1864" s="32" t="str">
        <f t="shared" ca="1" si="203"/>
        <v/>
      </c>
      <c r="H1864" s="33" t="str">
        <f t="shared" ca="1" si="204"/>
        <v/>
      </c>
      <c r="I1864" s="38"/>
      <c r="J1864" s="39"/>
      <c r="K1864" s="20" t="str">
        <f t="shared" si="206"/>
        <v>Extra Large General ServiceAnnual O&amp;M Cost</v>
      </c>
      <c r="L1864" s="20" t="str">
        <f t="shared" si="205"/>
        <v>Market PotentialID</v>
      </c>
    </row>
    <row r="1865" spans="1:12" x14ac:dyDescent="0.25">
      <c r="A1865" s="2" t="str">
        <f t="shared" si="207"/>
        <v>IDExtra Large General ServiceAncillary Battery StorageAnnual O&amp;M Cost per MW</v>
      </c>
      <c r="B1865" t="s">
        <v>152</v>
      </c>
      <c r="C1865" t="s">
        <v>234</v>
      </c>
      <c r="D1865" t="s">
        <v>364</v>
      </c>
      <c r="E1865" t="s">
        <v>88</v>
      </c>
      <c r="F1865" t="s">
        <v>94</v>
      </c>
      <c r="G1865" s="32" t="str">
        <f t="shared" ca="1" si="203"/>
        <v/>
      </c>
      <c r="H1865" s="33" t="str">
        <f t="shared" ca="1" si="204"/>
        <v/>
      </c>
      <c r="I1865" s="38"/>
      <c r="J1865" s="39"/>
      <c r="K1865" s="20" t="str">
        <f t="shared" si="206"/>
        <v>Extra Large General ServiceAnnual O&amp;M Cost per MW</v>
      </c>
      <c r="L1865" s="20" t="str">
        <f t="shared" si="205"/>
        <v>Market PotentialID</v>
      </c>
    </row>
    <row r="1866" spans="1:12" x14ac:dyDescent="0.25">
      <c r="A1866" s="2" t="str">
        <f t="shared" si="207"/>
        <v>IDExtra Large General ServiceAncillary Battery StorageAnnual Program Administration Cost</v>
      </c>
      <c r="B1866" t="s">
        <v>152</v>
      </c>
      <c r="C1866" t="s">
        <v>234</v>
      </c>
      <c r="D1866" t="s">
        <v>364</v>
      </c>
      <c r="E1866" t="s">
        <v>4</v>
      </c>
      <c r="F1866" t="s">
        <v>28</v>
      </c>
      <c r="G1866" s="32" t="str">
        <f t="shared" ca="1" si="203"/>
        <v/>
      </c>
      <c r="H1866" s="33" t="str">
        <f t="shared" ca="1" si="204"/>
        <v/>
      </c>
      <c r="I1866" s="38"/>
      <c r="J1866" s="39"/>
      <c r="K1866" s="20" t="str">
        <f t="shared" si="206"/>
        <v>Extra Large General ServiceAnnual Program Administration Cost</v>
      </c>
      <c r="L1866" s="20" t="str">
        <f t="shared" si="205"/>
        <v>Market PotentialID</v>
      </c>
    </row>
    <row r="1867" spans="1:12" x14ac:dyDescent="0.25">
      <c r="A1867" s="2" t="str">
        <f t="shared" si="207"/>
        <v>IDExtra Large General ServiceAncillary Battery StorageCost of Equip + Install</v>
      </c>
      <c r="B1867" t="s">
        <v>152</v>
      </c>
      <c r="C1867" t="s">
        <v>234</v>
      </c>
      <c r="D1867" t="s">
        <v>364</v>
      </c>
      <c r="E1867" t="s">
        <v>29</v>
      </c>
      <c r="F1867" t="s">
        <v>30</v>
      </c>
      <c r="G1867" s="32" t="str">
        <f t="shared" ca="1" si="203"/>
        <v/>
      </c>
      <c r="H1867" s="33" t="str">
        <f t="shared" ca="1" si="204"/>
        <v/>
      </c>
      <c r="I1867" s="38"/>
      <c r="J1867" s="39"/>
      <c r="K1867" s="20" t="str">
        <f t="shared" si="206"/>
        <v>Extra Large General ServiceCost of Equip + Install</v>
      </c>
      <c r="L1867" s="20" t="str">
        <f t="shared" ref="L1867:L1882" si="208">$G$1&amp;B1867</f>
        <v>Market PotentialID</v>
      </c>
    </row>
    <row r="1868" spans="1:12" x14ac:dyDescent="0.25">
      <c r="A1868" s="2" t="str">
        <f t="shared" si="207"/>
        <v>IDExtra Large General ServiceAncillary Battery StorageCost of Equip + Install (per kW basis)</v>
      </c>
      <c r="B1868" t="s">
        <v>152</v>
      </c>
      <c r="C1868" t="s">
        <v>234</v>
      </c>
      <c r="D1868" t="s">
        <v>364</v>
      </c>
      <c r="E1868" t="s">
        <v>90</v>
      </c>
      <c r="F1868" t="s">
        <v>92</v>
      </c>
      <c r="G1868" s="32" t="str">
        <f t="shared" ca="1" si="203"/>
        <v/>
      </c>
      <c r="H1868" s="33" t="str">
        <f t="shared" ca="1" si="204"/>
        <v/>
      </c>
      <c r="I1868" s="38"/>
      <c r="J1868" s="39"/>
      <c r="K1868" s="20" t="str">
        <f t="shared" si="206"/>
        <v>Extra Large General ServiceCost of Equip + Install (per kW basis)</v>
      </c>
      <c r="L1868" s="20" t="str">
        <f t="shared" si="208"/>
        <v>Market PotentialID</v>
      </c>
    </row>
    <row r="1869" spans="1:12" x14ac:dyDescent="0.25">
      <c r="A1869" s="2" t="str">
        <f t="shared" si="207"/>
        <v>IDExtra Large General ServiceAncillary Battery StorageDe-rate</v>
      </c>
      <c r="B1869" t="s">
        <v>152</v>
      </c>
      <c r="C1869" t="s">
        <v>234</v>
      </c>
      <c r="D1869" t="s">
        <v>364</v>
      </c>
      <c r="E1869" t="s">
        <v>31</v>
      </c>
      <c r="F1869" t="s">
        <v>32</v>
      </c>
      <c r="G1869" s="25" t="str">
        <f t="shared" ca="1" si="203"/>
        <v/>
      </c>
      <c r="H1869" s="33" t="str">
        <f t="shared" ca="1" si="204"/>
        <v/>
      </c>
      <c r="I1869" s="38"/>
      <c r="J1869" s="39"/>
      <c r="K1869" s="20" t="str">
        <f t="shared" si="206"/>
        <v>Extra Large General ServiceDe-rate</v>
      </c>
      <c r="L1869" s="20" t="str">
        <f t="shared" si="208"/>
        <v>Market PotentialID</v>
      </c>
    </row>
    <row r="1870" spans="1:12" x14ac:dyDescent="0.25">
      <c r="A1870" s="2" t="str">
        <f t="shared" si="207"/>
        <v>IDExtra Large General ServiceAncillary Battery StorageNet to Gross Ratio (free ridership)</v>
      </c>
      <c r="B1870" t="s">
        <v>152</v>
      </c>
      <c r="C1870" t="s">
        <v>234</v>
      </c>
      <c r="D1870" t="s">
        <v>364</v>
      </c>
      <c r="E1870" t="s">
        <v>33</v>
      </c>
      <c r="F1870" t="s">
        <v>34</v>
      </c>
      <c r="G1870" s="25" t="str">
        <f t="shared" ca="1" si="203"/>
        <v/>
      </c>
      <c r="H1870" s="33" t="str">
        <f t="shared" ca="1" si="204"/>
        <v/>
      </c>
      <c r="I1870" s="38"/>
      <c r="J1870" s="39"/>
      <c r="K1870" s="20" t="str">
        <f t="shared" si="206"/>
        <v>Extra Large General ServiceNet to Gross Ratio (free ridership)</v>
      </c>
      <c r="L1870" s="20" t="str">
        <f t="shared" si="208"/>
        <v>Market PotentialID</v>
      </c>
    </row>
    <row r="1871" spans="1:12" x14ac:dyDescent="0.25">
      <c r="A1871" s="2" t="str">
        <f t="shared" si="207"/>
        <v>IDExtra Large General ServiceAncillary Battery StoragePer Customer Annual Marketing/Recruitment Cost</v>
      </c>
      <c r="B1871" t="s">
        <v>152</v>
      </c>
      <c r="C1871" t="s">
        <v>234</v>
      </c>
      <c r="D1871" t="s">
        <v>364</v>
      </c>
      <c r="E1871" t="s">
        <v>35</v>
      </c>
      <c r="F1871" t="s">
        <v>36</v>
      </c>
      <c r="G1871" s="32" t="str">
        <f t="shared" ca="1" si="203"/>
        <v/>
      </c>
      <c r="H1871" s="33" t="str">
        <f t="shared" ca="1" si="204"/>
        <v/>
      </c>
      <c r="I1871" s="38"/>
      <c r="J1871" s="39"/>
      <c r="K1871" s="20" t="str">
        <f t="shared" si="206"/>
        <v>Extra Large General ServicePer Customer Annual Marketing/Recruitment Cost</v>
      </c>
      <c r="L1871" s="20" t="str">
        <f t="shared" si="208"/>
        <v>Market PotentialID</v>
      </c>
    </row>
    <row r="1872" spans="1:12" x14ac:dyDescent="0.25">
      <c r="A1872" s="2" t="str">
        <f t="shared" si="207"/>
        <v>IDExtra Large General ServiceAncillary Battery StoragePer Participant Annual Incentive</v>
      </c>
      <c r="B1872" t="s">
        <v>152</v>
      </c>
      <c r="C1872" t="s">
        <v>234</v>
      </c>
      <c r="D1872" t="s">
        <v>364</v>
      </c>
      <c r="E1872" t="s">
        <v>39</v>
      </c>
      <c r="F1872" t="s">
        <v>5</v>
      </c>
      <c r="G1872" s="32" t="str">
        <f t="shared" ca="1" si="203"/>
        <v/>
      </c>
      <c r="H1872" s="33" t="str">
        <f t="shared" ca="1" si="204"/>
        <v/>
      </c>
      <c r="I1872" s="38"/>
      <c r="J1872" s="39"/>
      <c r="K1872" s="20" t="str">
        <f t="shared" si="206"/>
        <v>Extra Large General ServicePer Participant Annual Incentive</v>
      </c>
      <c r="L1872" s="20" t="str">
        <f t="shared" si="208"/>
        <v>Market PotentialID</v>
      </c>
    </row>
    <row r="1873" spans="1:12" x14ac:dyDescent="0.25">
      <c r="A1873" s="2" t="str">
        <f t="shared" si="207"/>
        <v>IDExtra Large General ServiceAncillary Battery StoragePer kW Annual Incentive</v>
      </c>
      <c r="B1873" t="s">
        <v>152</v>
      </c>
      <c r="C1873" t="s">
        <v>234</v>
      </c>
      <c r="D1873" t="s">
        <v>364</v>
      </c>
      <c r="E1873" t="s">
        <v>37</v>
      </c>
      <c r="F1873" t="s">
        <v>93</v>
      </c>
      <c r="G1873" s="32" t="str">
        <f t="shared" ca="1" si="203"/>
        <v/>
      </c>
      <c r="H1873" s="33" t="str">
        <f t="shared" ca="1" si="204"/>
        <v/>
      </c>
      <c r="I1873" s="38"/>
      <c r="J1873" s="39"/>
      <c r="K1873" s="20" t="str">
        <f t="shared" si="206"/>
        <v>Extra Large General ServicePer kW Annual Incentive</v>
      </c>
      <c r="L1873" s="20" t="str">
        <f t="shared" si="208"/>
        <v>Market PotentialID</v>
      </c>
    </row>
    <row r="1874" spans="1:12" x14ac:dyDescent="0.25">
      <c r="A1874" s="2" t="str">
        <f t="shared" si="207"/>
        <v>IDExtra Large General ServiceAncillary Battery StorageProgram Development Cost</v>
      </c>
      <c r="B1874" t="s">
        <v>152</v>
      </c>
      <c r="C1874" t="s">
        <v>234</v>
      </c>
      <c r="D1874" t="s">
        <v>364</v>
      </c>
      <c r="E1874" t="s">
        <v>40</v>
      </c>
      <c r="F1874" t="s">
        <v>41</v>
      </c>
      <c r="G1874" s="32" t="str">
        <f t="shared" ca="1" si="203"/>
        <v/>
      </c>
      <c r="H1874" s="33" t="str">
        <f t="shared" ca="1" si="204"/>
        <v/>
      </c>
      <c r="I1874" s="38"/>
      <c r="J1874" s="39"/>
      <c r="K1874" s="20" t="str">
        <f t="shared" si="206"/>
        <v>Extra Large General ServiceProgram Development Cost</v>
      </c>
      <c r="L1874" s="20" t="str">
        <f t="shared" si="208"/>
        <v>Market PotentialID</v>
      </c>
    </row>
    <row r="1875" spans="1:12" x14ac:dyDescent="0.25">
      <c r="A1875" s="2" t="str">
        <f t="shared" si="207"/>
        <v>IDExtra Large General ServiceAncillary Battery StorageProgram Life</v>
      </c>
      <c r="B1875" t="s">
        <v>152</v>
      </c>
      <c r="C1875" t="s">
        <v>234</v>
      </c>
      <c r="D1875" t="s">
        <v>364</v>
      </c>
      <c r="E1875" t="s">
        <v>42</v>
      </c>
      <c r="F1875" t="s">
        <v>43</v>
      </c>
      <c r="G1875" s="397" t="str">
        <f t="shared" ca="1" si="203"/>
        <v/>
      </c>
      <c r="H1875" s="33" t="str">
        <f t="shared" ca="1" si="204"/>
        <v/>
      </c>
      <c r="I1875" s="38"/>
      <c r="J1875" s="39"/>
      <c r="K1875" s="20" t="str">
        <f t="shared" si="206"/>
        <v>Extra Large General ServiceProgram Life</v>
      </c>
      <c r="L1875" s="20" t="str">
        <f t="shared" si="208"/>
        <v>Market PotentialID</v>
      </c>
    </row>
    <row r="1876" spans="1:12" x14ac:dyDescent="0.25">
      <c r="A1876" s="2" t="str">
        <f t="shared" si="207"/>
        <v>IDExtra Large General ServiceAncillary Battery StorageProgram Start Year</v>
      </c>
      <c r="B1876" t="s">
        <v>152</v>
      </c>
      <c r="C1876" t="s">
        <v>234</v>
      </c>
      <c r="D1876" t="s">
        <v>364</v>
      </c>
      <c r="E1876" t="s">
        <v>44</v>
      </c>
      <c r="F1876" t="s">
        <v>45</v>
      </c>
      <c r="G1876" s="397" t="str">
        <f t="shared" ca="1" si="203"/>
        <v/>
      </c>
      <c r="H1876" s="33" t="str">
        <f t="shared" ca="1" si="204"/>
        <v/>
      </c>
      <c r="I1876" s="38"/>
      <c r="J1876" s="39"/>
      <c r="K1876" s="20" t="str">
        <f t="shared" si="206"/>
        <v>Extra Large General ServiceProgram Start Year</v>
      </c>
      <c r="L1876" s="20" t="str">
        <f t="shared" si="208"/>
        <v>Market PotentialID</v>
      </c>
    </row>
    <row r="1877" spans="1:12" x14ac:dyDescent="0.25">
      <c r="A1877" s="2" t="str">
        <f t="shared" si="207"/>
        <v>IDResidentialBehavioralSummer DR Event Hours</v>
      </c>
      <c r="B1877" t="s">
        <v>152</v>
      </c>
      <c r="C1877" t="s">
        <v>13</v>
      </c>
      <c r="D1877" t="s">
        <v>100</v>
      </c>
      <c r="E1877" t="s">
        <v>24</v>
      </c>
      <c r="F1877" t="s">
        <v>25</v>
      </c>
      <c r="G1877" s="397">
        <f t="shared" ca="1" si="203"/>
        <v>40</v>
      </c>
      <c r="H1877" s="33" t="str">
        <f t="shared" ca="1" si="204"/>
        <v>8 hour event window x 5 events, Consumers Energy 7am-8pm 8 hr window</v>
      </c>
      <c r="I1877" s="38"/>
      <c r="J1877" s="39"/>
      <c r="K1877" s="20" t="str">
        <f t="shared" si="206"/>
        <v>ResidentialSummer DR Event Hours</v>
      </c>
      <c r="L1877" s="20" t="str">
        <f t="shared" si="208"/>
        <v>Market PotentialID</v>
      </c>
    </row>
    <row r="1878" spans="1:12" x14ac:dyDescent="0.25">
      <c r="A1878" s="2" t="str">
        <f t="shared" si="207"/>
        <v>IDResidentialBehavioralWinter DR Event Hours</v>
      </c>
      <c r="B1878" t="s">
        <v>152</v>
      </c>
      <c r="C1878" t="s">
        <v>13</v>
      </c>
      <c r="D1878" t="s">
        <v>100</v>
      </c>
      <c r="E1878" t="s">
        <v>26</v>
      </c>
      <c r="F1878" t="s">
        <v>25</v>
      </c>
      <c r="G1878" s="397">
        <f t="shared" ca="1" si="203"/>
        <v>40</v>
      </c>
      <c r="H1878" s="33" t="str">
        <f t="shared" ca="1" si="204"/>
        <v>8 hour event window x 5 events, Consumers Energy 7am-8pm 8 hr window</v>
      </c>
      <c r="I1878" s="38"/>
      <c r="J1878" s="39"/>
      <c r="K1878" s="20" t="str">
        <f t="shared" si="206"/>
        <v>ResidentialWinter DR Event Hours</v>
      </c>
      <c r="L1878" s="20" t="str">
        <f t="shared" si="208"/>
        <v>Market PotentialID</v>
      </c>
    </row>
    <row r="1879" spans="1:12" x14ac:dyDescent="0.25">
      <c r="A1879" s="2" t="str">
        <f t="shared" si="207"/>
        <v>IDResidentialBehavioralAnnual O&amp;M Cost</v>
      </c>
      <c r="B1879" t="s">
        <v>152</v>
      </c>
      <c r="C1879" t="s">
        <v>13</v>
      </c>
      <c r="D1879" t="s">
        <v>100</v>
      </c>
      <c r="E1879" t="s">
        <v>27</v>
      </c>
      <c r="F1879" t="s">
        <v>5</v>
      </c>
      <c r="G1879" s="32">
        <f t="shared" ca="1" si="203"/>
        <v>3.25</v>
      </c>
      <c r="H1879" s="33" t="str">
        <f t="shared" ca="1" si="204"/>
        <v>Oracle interview on 8/30, estimation of admin cost per household - KM heard 3 - 3.5 all inclusive- Implementation Cost</v>
      </c>
      <c r="I1879" s="38"/>
      <c r="J1879" s="39"/>
      <c r="K1879" s="20" t="str">
        <f>C1879&amp;E1879</f>
        <v>ResidentialAnnual O&amp;M Cost</v>
      </c>
      <c r="L1879" s="20" t="str">
        <f t="shared" si="208"/>
        <v>Market PotentialID</v>
      </c>
    </row>
    <row r="1880" spans="1:12" x14ac:dyDescent="0.25">
      <c r="A1880" s="2" t="str">
        <f t="shared" si="207"/>
        <v>IDResidentialBehavioralAnnual O&amp;M Cost per MW</v>
      </c>
      <c r="B1880" t="s">
        <v>152</v>
      </c>
      <c r="C1880" t="s">
        <v>13</v>
      </c>
      <c r="D1880" t="s">
        <v>100</v>
      </c>
      <c r="E1880" t="s">
        <v>88</v>
      </c>
      <c r="F1880" t="s">
        <v>94</v>
      </c>
      <c r="G1880" s="32">
        <f t="shared" ca="1" si="203"/>
        <v>0</v>
      </c>
      <c r="H1880" s="33">
        <f t="shared" ca="1" si="204"/>
        <v>0</v>
      </c>
      <c r="I1880" s="38"/>
      <c r="J1880" s="39"/>
      <c r="K1880" s="20" t="str">
        <f>C1880&amp;E1880</f>
        <v>ResidentialAnnual O&amp;M Cost per MW</v>
      </c>
      <c r="L1880" s="20" t="str">
        <f t="shared" si="208"/>
        <v>Market PotentialID</v>
      </c>
    </row>
    <row r="1881" spans="1:12" x14ac:dyDescent="0.25">
      <c r="A1881" s="2" t="str">
        <f t="shared" si="207"/>
        <v>IDResidentialBehavioralAnnual Program Administration Cost</v>
      </c>
      <c r="B1881" t="s">
        <v>152</v>
      </c>
      <c r="C1881" t="s">
        <v>13</v>
      </c>
      <c r="D1881" t="s">
        <v>100</v>
      </c>
      <c r="E1881" t="s">
        <v>4</v>
      </c>
      <c r="F1881" t="s">
        <v>28</v>
      </c>
      <c r="G1881" s="32">
        <f t="shared" ca="1" si="203"/>
        <v>19900.576821913</v>
      </c>
      <c r="H1881" s="33">
        <f t="shared" ca="1" si="204"/>
        <v>0</v>
      </c>
      <c r="I1881" s="38"/>
      <c r="J1881" s="39"/>
      <c r="K1881" s="20" t="str">
        <f>C1881&amp;E1881</f>
        <v>ResidentialAnnual Program Administration Cost</v>
      </c>
      <c r="L1881" s="20" t="str">
        <f t="shared" si="208"/>
        <v>Market PotentialID</v>
      </c>
    </row>
    <row r="1882" spans="1:12" ht="14.25" customHeight="1" x14ac:dyDescent="0.25">
      <c r="A1882" s="2" t="str">
        <f t="shared" si="207"/>
        <v>IDResidentialBehavioralCost of Equip + Install</v>
      </c>
      <c r="B1882" t="s">
        <v>152</v>
      </c>
      <c r="C1882" t="s">
        <v>13</v>
      </c>
      <c r="D1882" t="s">
        <v>100</v>
      </c>
      <c r="E1882" t="s">
        <v>29</v>
      </c>
      <c r="F1882" t="s">
        <v>30</v>
      </c>
      <c r="G1882" s="32">
        <f t="shared" ca="1" si="203"/>
        <v>0</v>
      </c>
      <c r="H1882" s="33">
        <f t="shared" ca="1" si="204"/>
        <v>0</v>
      </c>
      <c r="I1882" s="38"/>
      <c r="J1882" s="39"/>
      <c r="K1882" s="20" t="str">
        <f>C1882&amp;E1882</f>
        <v>ResidentialCost of Equip + Install</v>
      </c>
      <c r="L1882" s="20" t="str">
        <f t="shared" si="208"/>
        <v>Market PotentialID</v>
      </c>
    </row>
    <row r="1883" spans="1:12" x14ac:dyDescent="0.25">
      <c r="A1883" s="2" t="str">
        <f t="shared" si="207"/>
        <v>IDResidentialBehavioralCost of Equip + Install (per kW basis)</v>
      </c>
      <c r="B1883" t="s">
        <v>152</v>
      </c>
      <c r="C1883" t="s">
        <v>13</v>
      </c>
      <c r="D1883" t="s">
        <v>100</v>
      </c>
      <c r="E1883" t="s">
        <v>90</v>
      </c>
      <c r="F1883" t="s">
        <v>92</v>
      </c>
      <c r="G1883" s="32">
        <f t="shared" ca="1" si="203"/>
        <v>0</v>
      </c>
      <c r="H1883" s="33">
        <f t="shared" ca="1" si="204"/>
        <v>0</v>
      </c>
      <c r="I1883" s="38"/>
      <c r="J1883" s="39"/>
      <c r="K1883" s="20" t="str">
        <f t="shared" si="206"/>
        <v>ResidentialCost of Equip + Install (per kW basis)</v>
      </c>
      <c r="L1883" s="20" t="str">
        <f t="shared" si="205"/>
        <v>Market PotentialID</v>
      </c>
    </row>
    <row r="1884" spans="1:12" x14ac:dyDescent="0.25">
      <c r="A1884" s="2" t="str">
        <f t="shared" si="207"/>
        <v>IDResidentialBehavioralDe-rate</v>
      </c>
      <c r="B1884" t="s">
        <v>152</v>
      </c>
      <c r="C1884" t="s">
        <v>13</v>
      </c>
      <c r="D1884" t="s">
        <v>100</v>
      </c>
      <c r="E1884" t="s">
        <v>31</v>
      </c>
      <c r="F1884" t="s">
        <v>32</v>
      </c>
      <c r="G1884" s="25">
        <f t="shared" ca="1" si="203"/>
        <v>1</v>
      </c>
      <c r="H1884" s="33" t="str">
        <f t="shared" ca="1" si="204"/>
        <v>Impact Reduced to reflect diminished savings program pulls in participants who are not "high" users</v>
      </c>
      <c r="I1884" s="38"/>
      <c r="J1884" s="39"/>
      <c r="K1884" s="20" t="str">
        <f t="shared" si="206"/>
        <v>ResidentialDe-rate</v>
      </c>
      <c r="L1884" s="20" t="str">
        <f t="shared" si="205"/>
        <v>Market PotentialID</v>
      </c>
    </row>
    <row r="1885" spans="1:12" x14ac:dyDescent="0.25">
      <c r="A1885" s="2" t="str">
        <f t="shared" si="207"/>
        <v>IDResidentialBehavioralNet to Gross Ratio (free ridership)</v>
      </c>
      <c r="B1885" t="s">
        <v>152</v>
      </c>
      <c r="C1885" t="s">
        <v>13</v>
      </c>
      <c r="D1885" t="s">
        <v>100</v>
      </c>
      <c r="E1885" t="s">
        <v>33</v>
      </c>
      <c r="F1885" t="s">
        <v>34</v>
      </c>
      <c r="G1885" s="25">
        <f t="shared" ca="1" si="203"/>
        <v>1</v>
      </c>
      <c r="H1885" s="33">
        <f t="shared" ca="1" si="204"/>
        <v>0</v>
      </c>
      <c r="I1885" s="38"/>
      <c r="J1885" s="39"/>
      <c r="K1885" s="20" t="str">
        <f t="shared" si="206"/>
        <v>ResidentialNet to Gross Ratio (free ridership)</v>
      </c>
      <c r="L1885" s="20" t="str">
        <f t="shared" si="205"/>
        <v>Market PotentialID</v>
      </c>
    </row>
    <row r="1886" spans="1:12" x14ac:dyDescent="0.25">
      <c r="A1886" s="2" t="str">
        <f t="shared" si="207"/>
        <v>IDResidentialBehavioralPer Customer Annual Marketing/Recruitment Cost</v>
      </c>
      <c r="B1886" t="s">
        <v>152</v>
      </c>
      <c r="C1886" t="s">
        <v>13</v>
      </c>
      <c r="D1886" t="s">
        <v>100</v>
      </c>
      <c r="E1886" t="s">
        <v>35</v>
      </c>
      <c r="F1886" t="s">
        <v>36</v>
      </c>
      <c r="G1886" s="32">
        <f t="shared" ca="1" si="203"/>
        <v>0</v>
      </c>
      <c r="H1886" s="33">
        <f t="shared" ca="1" si="204"/>
        <v>0</v>
      </c>
      <c r="I1886" s="38"/>
      <c r="J1886" s="39"/>
      <c r="K1886" s="20" t="str">
        <f t="shared" si="206"/>
        <v>ResidentialPer Customer Annual Marketing/Recruitment Cost</v>
      </c>
      <c r="L1886" s="20" t="str">
        <f t="shared" si="205"/>
        <v>Market PotentialID</v>
      </c>
    </row>
    <row r="1887" spans="1:12" x14ac:dyDescent="0.25">
      <c r="A1887" s="2" t="str">
        <f t="shared" si="207"/>
        <v>IDResidentialBehavioralPer Participant Annual Incentive</v>
      </c>
      <c r="B1887" t="s">
        <v>152</v>
      </c>
      <c r="C1887" t="s">
        <v>13</v>
      </c>
      <c r="D1887" t="s">
        <v>100</v>
      </c>
      <c r="E1887" t="s">
        <v>39</v>
      </c>
      <c r="F1887" t="s">
        <v>5</v>
      </c>
      <c r="G1887" s="32">
        <f t="shared" ca="1" si="203"/>
        <v>0</v>
      </c>
      <c r="H1887" s="33" t="str">
        <f t="shared" ca="1" si="204"/>
        <v xml:space="preserve">No Incentive for Behavioral DR - Brattle  PGE Potential Study 2016 - </v>
      </c>
      <c r="I1887" s="38"/>
      <c r="J1887" s="39"/>
      <c r="K1887" s="20" t="str">
        <f t="shared" si="206"/>
        <v>ResidentialPer Participant Annual Incentive</v>
      </c>
      <c r="L1887" s="20" t="str">
        <f t="shared" si="205"/>
        <v>Market PotentialID</v>
      </c>
    </row>
    <row r="1888" spans="1:12" x14ac:dyDescent="0.25">
      <c r="A1888" s="2" t="str">
        <f t="shared" si="207"/>
        <v>IDResidentialBehavioralPer kW Annual Incentive</v>
      </c>
      <c r="B1888" t="s">
        <v>152</v>
      </c>
      <c r="C1888" t="s">
        <v>13</v>
      </c>
      <c r="D1888" t="s">
        <v>100</v>
      </c>
      <c r="E1888" t="s">
        <v>37</v>
      </c>
      <c r="F1888" t="s">
        <v>93</v>
      </c>
      <c r="G1888" s="32">
        <f t="shared" ca="1" si="203"/>
        <v>0</v>
      </c>
      <c r="H1888" s="33">
        <f t="shared" ca="1" si="204"/>
        <v>0</v>
      </c>
      <c r="I1888" s="38"/>
      <c r="J1888" s="39"/>
      <c r="K1888" s="20" t="str">
        <f t="shared" si="206"/>
        <v>ResidentialPer kW Annual Incentive</v>
      </c>
      <c r="L1888" s="20" t="str">
        <f t="shared" si="205"/>
        <v>Market PotentialID</v>
      </c>
    </row>
    <row r="1889" spans="1:12" x14ac:dyDescent="0.25">
      <c r="A1889" s="2" t="str">
        <f t="shared" si="207"/>
        <v>IDResidentialBehavioralProgram Development Cost</v>
      </c>
      <c r="B1889" t="s">
        <v>152</v>
      </c>
      <c r="C1889" t="s">
        <v>13</v>
      </c>
      <c r="D1889" t="s">
        <v>100</v>
      </c>
      <c r="E1889" t="s">
        <v>40</v>
      </c>
      <c r="F1889" t="s">
        <v>41</v>
      </c>
      <c r="G1889" s="32">
        <f t="shared" ca="1" si="203"/>
        <v>33167.628036521666</v>
      </c>
      <c r="H1889" s="33">
        <f t="shared" ca="1" si="204"/>
        <v>0</v>
      </c>
      <c r="I1889" s="38"/>
      <c r="J1889" s="39"/>
      <c r="K1889" s="20" t="str">
        <f t="shared" si="206"/>
        <v>ResidentialProgram Development Cost</v>
      </c>
      <c r="L1889" s="20" t="str">
        <f t="shared" si="205"/>
        <v>Market PotentialID</v>
      </c>
    </row>
    <row r="1890" spans="1:12" x14ac:dyDescent="0.25">
      <c r="A1890" s="2" t="str">
        <f t="shared" si="207"/>
        <v>IDResidentialBehavioralProgram Life</v>
      </c>
      <c r="B1890" t="s">
        <v>152</v>
      </c>
      <c r="C1890" t="s">
        <v>13</v>
      </c>
      <c r="D1890" t="s">
        <v>100</v>
      </c>
      <c r="E1890" t="s">
        <v>42</v>
      </c>
      <c r="F1890" t="s">
        <v>43</v>
      </c>
      <c r="G1890" s="397">
        <f t="shared" ref="G1890:G1923" ca="1" si="209">IFERROR(INDEX(INDIRECT("'"&amp;D1890&amp;"'!A1:T300"),MATCH(K1890,INDIRECT("'"&amp;D1890&amp;"'!A1:A300"),0),MATCH(L1890,INDIRECT("'"&amp;D1890&amp;"'!A1:T1"),0)),"")</f>
        <v>1</v>
      </c>
      <c r="H1890" s="33" t="str">
        <f t="shared" ref="H1890:H1923" ca="1" si="210">IFERROR(INDEX(INDIRECT("'"&amp;D1890&amp;"'!A1:T300"),MATCH(K1890,INDIRECT("'"&amp;D1890&amp;"'!A1:A300"),0),10),"")</f>
        <v>MISO Res LoadMAP DSM Programs.xlsx (LRZ7) - Lifetime</v>
      </c>
      <c r="I1890" s="38"/>
      <c r="J1890" s="39"/>
      <c r="K1890" s="20" t="str">
        <f t="shared" si="206"/>
        <v>ResidentialProgram Life</v>
      </c>
      <c r="L1890" s="20" t="str">
        <f t="shared" si="205"/>
        <v>Market PotentialID</v>
      </c>
    </row>
    <row r="1891" spans="1:12" x14ac:dyDescent="0.25">
      <c r="A1891" s="2" t="str">
        <f t="shared" si="207"/>
        <v>IDResidentialBehavioralProgram Start Year</v>
      </c>
      <c r="B1891" t="s">
        <v>152</v>
      </c>
      <c r="C1891" t="s">
        <v>13</v>
      </c>
      <c r="D1891" t="s">
        <v>100</v>
      </c>
      <c r="E1891" t="s">
        <v>44</v>
      </c>
      <c r="F1891" t="s">
        <v>45</v>
      </c>
      <c r="G1891" s="397">
        <f t="shared" ca="1" si="209"/>
        <v>2026</v>
      </c>
      <c r="H1891" s="33">
        <f t="shared" ca="1" si="210"/>
        <v>0</v>
      </c>
      <c r="I1891" s="38"/>
      <c r="J1891" s="39"/>
      <c r="K1891" s="20" t="str">
        <f t="shared" si="206"/>
        <v>ResidentialProgram Start Year</v>
      </c>
      <c r="L1891" s="20" t="str">
        <f t="shared" si="205"/>
        <v>Market PotentialID</v>
      </c>
    </row>
    <row r="1892" spans="1:12" x14ac:dyDescent="0.25">
      <c r="A1892" s="2" t="str">
        <f t="shared" si="207"/>
        <v>IDResidentialPilot-Time-of-Use Opt-inSummer DR Event Hours</v>
      </c>
      <c r="B1892" t="s">
        <v>152</v>
      </c>
      <c r="C1892" t="s">
        <v>13</v>
      </c>
      <c r="D1892" t="s">
        <v>582</v>
      </c>
      <c r="E1892" t="s">
        <v>24</v>
      </c>
      <c r="F1892" t="s">
        <v>25</v>
      </c>
      <c r="G1892" s="397">
        <f t="shared" ca="1" si="209"/>
        <v>0</v>
      </c>
      <c r="H1892" s="33" t="str">
        <f t="shared" ca="1" si="210"/>
        <v>Six hours on-peak period each summer weekday</v>
      </c>
      <c r="I1892" s="38"/>
      <c r="J1892" s="39"/>
      <c r="K1892" s="20" t="str">
        <f t="shared" si="206"/>
        <v>ResidentialSummer DR Event Hours</v>
      </c>
      <c r="L1892" s="20" t="str">
        <f t="shared" si="205"/>
        <v>Market PotentialID</v>
      </c>
    </row>
    <row r="1893" spans="1:12" x14ac:dyDescent="0.25">
      <c r="A1893" s="2" t="str">
        <f t="shared" si="207"/>
        <v>IDResidentialPilot-Time-of-Use Opt-inWinter DR Event Hours</v>
      </c>
      <c r="B1893" t="s">
        <v>152</v>
      </c>
      <c r="C1893" t="s">
        <v>13</v>
      </c>
      <c r="D1893" t="s">
        <v>582</v>
      </c>
      <c r="E1893" t="s">
        <v>26</v>
      </c>
      <c r="F1893" t="s">
        <v>25</v>
      </c>
      <c r="G1893" s="397">
        <f t="shared" ca="1" si="209"/>
        <v>0</v>
      </c>
      <c r="H1893" s="33" t="str">
        <f t="shared" ca="1" si="210"/>
        <v>Six hours on-peak period each winter weekday too, except for Utah</v>
      </c>
      <c r="I1893" s="38"/>
      <c r="J1893" s="39"/>
      <c r="K1893" s="20" t="str">
        <f t="shared" si="206"/>
        <v>ResidentialWinter DR Event Hours</v>
      </c>
      <c r="L1893" s="20" t="str">
        <f t="shared" si="205"/>
        <v>Market PotentialID</v>
      </c>
    </row>
    <row r="1894" spans="1:12" x14ac:dyDescent="0.25">
      <c r="A1894" s="2" t="str">
        <f t="shared" si="207"/>
        <v>IDResidentialPilot-Time-of-Use Opt-inAnnual O&amp;M Cost</v>
      </c>
      <c r="B1894" t="s">
        <v>152</v>
      </c>
      <c r="C1894" t="s">
        <v>13</v>
      </c>
      <c r="D1894" t="s">
        <v>582</v>
      </c>
      <c r="E1894" t="s">
        <v>27</v>
      </c>
      <c r="F1894" t="s">
        <v>5</v>
      </c>
      <c r="G1894" s="32">
        <f t="shared" ca="1" si="209"/>
        <v>0</v>
      </c>
      <c r="H1894" s="33">
        <f t="shared" ca="1" si="210"/>
        <v>0</v>
      </c>
      <c r="I1894" s="38"/>
      <c r="J1894" s="39"/>
      <c r="K1894" s="20" t="str">
        <f t="shared" si="206"/>
        <v>ResidentialAnnual O&amp;M Cost</v>
      </c>
      <c r="L1894" s="20" t="str">
        <f t="shared" si="205"/>
        <v>Market PotentialID</v>
      </c>
    </row>
    <row r="1895" spans="1:12" x14ac:dyDescent="0.25">
      <c r="A1895" s="2" t="str">
        <f t="shared" si="207"/>
        <v>IDResidentialPilot-Time-of-Use Opt-inAnnual O&amp;M Cost per MW</v>
      </c>
      <c r="B1895" t="s">
        <v>152</v>
      </c>
      <c r="C1895" t="s">
        <v>13</v>
      </c>
      <c r="D1895" t="s">
        <v>582</v>
      </c>
      <c r="E1895" t="s">
        <v>88</v>
      </c>
      <c r="F1895" t="s">
        <v>94</v>
      </c>
      <c r="G1895" s="32">
        <f t="shared" ca="1" si="209"/>
        <v>0</v>
      </c>
      <c r="H1895" s="33">
        <f t="shared" ca="1" si="210"/>
        <v>0</v>
      </c>
      <c r="I1895" s="38"/>
      <c r="J1895" s="39"/>
      <c r="K1895" s="20" t="str">
        <f t="shared" si="206"/>
        <v>ResidentialAnnual O&amp;M Cost per MW</v>
      </c>
      <c r="L1895" s="20" t="str">
        <f t="shared" si="205"/>
        <v>Market PotentialID</v>
      </c>
    </row>
    <row r="1896" spans="1:12" x14ac:dyDescent="0.25">
      <c r="A1896" s="2" t="str">
        <f t="shared" si="207"/>
        <v>IDResidentialPilot-Time-of-Use Opt-inAnnual Program Administration Cost</v>
      </c>
      <c r="B1896" t="s">
        <v>152</v>
      </c>
      <c r="C1896" t="s">
        <v>13</v>
      </c>
      <c r="D1896" t="s">
        <v>582</v>
      </c>
      <c r="E1896" t="s">
        <v>4</v>
      </c>
      <c r="F1896" t="s">
        <v>28</v>
      </c>
      <c r="G1896" s="32">
        <f t="shared" ca="1" si="209"/>
        <v>0</v>
      </c>
      <c r="H1896" s="33">
        <f t="shared" ca="1" si="210"/>
        <v>0</v>
      </c>
      <c r="I1896" s="38"/>
      <c r="J1896" s="39"/>
      <c r="K1896" s="20" t="str">
        <f t="shared" si="206"/>
        <v>ResidentialAnnual Program Administration Cost</v>
      </c>
      <c r="L1896" s="20" t="str">
        <f t="shared" si="205"/>
        <v>Market PotentialID</v>
      </c>
    </row>
    <row r="1897" spans="1:12" x14ac:dyDescent="0.25">
      <c r="A1897" s="2" t="str">
        <f t="shared" si="207"/>
        <v>IDResidentialPilot-Time-of-Use Opt-inCost of Equip + Install</v>
      </c>
      <c r="B1897" t="s">
        <v>152</v>
      </c>
      <c r="C1897" t="s">
        <v>13</v>
      </c>
      <c r="D1897" t="s">
        <v>582</v>
      </c>
      <c r="E1897" t="s">
        <v>29</v>
      </c>
      <c r="F1897" t="s">
        <v>30</v>
      </c>
      <c r="G1897" s="32">
        <f t="shared" ca="1" si="209"/>
        <v>0</v>
      </c>
      <c r="H1897" s="33">
        <f t="shared" ca="1" si="210"/>
        <v>0</v>
      </c>
      <c r="I1897" s="38"/>
      <c r="J1897" s="39"/>
      <c r="K1897" s="20" t="str">
        <f t="shared" si="206"/>
        <v>ResidentialCost of Equip + Install</v>
      </c>
      <c r="L1897" s="20" t="str">
        <f t="shared" si="205"/>
        <v>Market PotentialID</v>
      </c>
    </row>
    <row r="1898" spans="1:12" x14ac:dyDescent="0.25">
      <c r="A1898" s="2" t="str">
        <f t="shared" si="207"/>
        <v>IDResidentialPilot-Time-of-Use Opt-inCost of Equip + Install (per kW basis)</v>
      </c>
      <c r="B1898" t="s">
        <v>152</v>
      </c>
      <c r="C1898" t="s">
        <v>13</v>
      </c>
      <c r="D1898" t="s">
        <v>582</v>
      </c>
      <c r="E1898" t="s">
        <v>90</v>
      </c>
      <c r="F1898" t="s">
        <v>92</v>
      </c>
      <c r="G1898" s="32">
        <f t="shared" ca="1" si="209"/>
        <v>0</v>
      </c>
      <c r="H1898" s="33">
        <f t="shared" ca="1" si="210"/>
        <v>0</v>
      </c>
      <c r="I1898" s="38"/>
      <c r="J1898" s="39"/>
      <c r="K1898" s="20" t="str">
        <f t="shared" si="206"/>
        <v>ResidentialCost of Equip + Install (per kW basis)</v>
      </c>
      <c r="L1898" s="20" t="str">
        <f t="shared" si="205"/>
        <v>Market PotentialID</v>
      </c>
    </row>
    <row r="1899" spans="1:12" x14ac:dyDescent="0.25">
      <c r="A1899" s="2" t="str">
        <f t="shared" si="207"/>
        <v>IDResidentialPilot-Time-of-Use Opt-inDe-rate</v>
      </c>
      <c r="B1899" t="s">
        <v>152</v>
      </c>
      <c r="C1899" t="s">
        <v>13</v>
      </c>
      <c r="D1899" t="s">
        <v>582</v>
      </c>
      <c r="E1899" t="s">
        <v>31</v>
      </c>
      <c r="F1899" t="s">
        <v>32</v>
      </c>
      <c r="G1899" s="25">
        <f t="shared" ca="1" si="209"/>
        <v>0</v>
      </c>
      <c r="H1899" s="33">
        <f t="shared" ca="1" si="210"/>
        <v>0</v>
      </c>
      <c r="I1899" s="38"/>
      <c r="J1899" s="39"/>
      <c r="K1899" s="20" t="str">
        <f t="shared" si="206"/>
        <v>ResidentialDe-rate</v>
      </c>
      <c r="L1899" s="20" t="str">
        <f t="shared" si="205"/>
        <v>Market PotentialID</v>
      </c>
    </row>
    <row r="1900" spans="1:12" x14ac:dyDescent="0.25">
      <c r="A1900" s="2" t="str">
        <f t="shared" si="207"/>
        <v>IDResidentialPilot-Time-of-Use Opt-inNet to Gross Ratio (free ridership)</v>
      </c>
      <c r="B1900" t="s">
        <v>152</v>
      </c>
      <c r="C1900" t="s">
        <v>13</v>
      </c>
      <c r="D1900" t="s">
        <v>582</v>
      </c>
      <c r="E1900" t="s">
        <v>33</v>
      </c>
      <c r="F1900" t="s">
        <v>34</v>
      </c>
      <c r="G1900" s="25">
        <f t="shared" ca="1" si="209"/>
        <v>0</v>
      </c>
      <c r="H1900" s="33">
        <f t="shared" ca="1" si="210"/>
        <v>0</v>
      </c>
      <c r="I1900" s="38"/>
      <c r="J1900" s="39"/>
      <c r="K1900" s="20" t="str">
        <f t="shared" si="206"/>
        <v>ResidentialNet to Gross Ratio (free ridership)</v>
      </c>
      <c r="L1900" s="20" t="str">
        <f t="shared" si="205"/>
        <v>Market PotentialID</v>
      </c>
    </row>
    <row r="1901" spans="1:12" x14ac:dyDescent="0.25">
      <c r="A1901" s="2" t="str">
        <f t="shared" si="207"/>
        <v>IDResidentialPilot-Time-of-Use Opt-inPer Customer Annual Marketing/Recruitment Cost</v>
      </c>
      <c r="B1901" t="s">
        <v>152</v>
      </c>
      <c r="C1901" t="s">
        <v>13</v>
      </c>
      <c r="D1901" t="s">
        <v>582</v>
      </c>
      <c r="E1901" t="s">
        <v>35</v>
      </c>
      <c r="F1901" t="s">
        <v>36</v>
      </c>
      <c r="G1901" s="32">
        <f t="shared" ca="1" si="209"/>
        <v>0</v>
      </c>
      <c r="H1901" s="33" t="str">
        <f t="shared" ca="1" si="210"/>
        <v>1.5x standatd $50 marketing cost because it involves more education on kW rate blocks</v>
      </c>
      <c r="I1901" s="38"/>
      <c r="J1901" s="39"/>
      <c r="K1901" s="20" t="str">
        <f t="shared" si="206"/>
        <v>ResidentialPer Customer Annual Marketing/Recruitment Cost</v>
      </c>
      <c r="L1901" s="20" t="str">
        <f t="shared" si="205"/>
        <v>Market PotentialID</v>
      </c>
    </row>
    <row r="1902" spans="1:12" x14ac:dyDescent="0.25">
      <c r="A1902" s="2" t="str">
        <f t="shared" si="207"/>
        <v>IDResidentialPilot-Time-of-Use Opt-inPer Participant Annual Incentive</v>
      </c>
      <c r="B1902" t="s">
        <v>152</v>
      </c>
      <c r="C1902" t="s">
        <v>13</v>
      </c>
      <c r="D1902" t="s">
        <v>582</v>
      </c>
      <c r="E1902" t="s">
        <v>39</v>
      </c>
      <c r="F1902" t="s">
        <v>5</v>
      </c>
      <c r="G1902" s="32">
        <f t="shared" ca="1" si="209"/>
        <v>0</v>
      </c>
      <c r="H1902" s="33" t="str">
        <f t="shared" ca="1" si="210"/>
        <v>Incentive built into rate design</v>
      </c>
      <c r="I1902" s="38"/>
      <c r="J1902" s="39"/>
      <c r="K1902" s="20" t="str">
        <f t="shared" si="206"/>
        <v>ResidentialPer Participant Annual Incentive</v>
      </c>
      <c r="L1902" s="20" t="str">
        <f t="shared" si="205"/>
        <v>Market PotentialID</v>
      </c>
    </row>
    <row r="1903" spans="1:12" x14ac:dyDescent="0.25">
      <c r="A1903" s="2" t="str">
        <f t="shared" si="207"/>
        <v>IDResidentialPilot-Time-of-Use Opt-inPer kW Annual Incentive</v>
      </c>
      <c r="B1903" t="s">
        <v>152</v>
      </c>
      <c r="C1903" t="s">
        <v>13</v>
      </c>
      <c r="D1903" t="s">
        <v>582</v>
      </c>
      <c r="E1903" t="s">
        <v>37</v>
      </c>
      <c r="F1903" t="s">
        <v>93</v>
      </c>
      <c r="G1903" s="32">
        <f t="shared" ca="1" si="209"/>
        <v>0</v>
      </c>
      <c r="H1903" s="33">
        <f t="shared" ca="1" si="210"/>
        <v>0</v>
      </c>
      <c r="I1903" s="38"/>
      <c r="J1903" s="39"/>
      <c r="K1903" s="20" t="str">
        <f t="shared" si="206"/>
        <v>ResidentialPer kW Annual Incentive</v>
      </c>
      <c r="L1903" s="20" t="str">
        <f t="shared" si="205"/>
        <v>Market PotentialID</v>
      </c>
    </row>
    <row r="1904" spans="1:12" x14ac:dyDescent="0.25">
      <c r="A1904" s="2" t="str">
        <f t="shared" si="207"/>
        <v>IDResidentialPilot-Time-of-Use Opt-inProgram Development Cost</v>
      </c>
      <c r="B1904" t="s">
        <v>152</v>
      </c>
      <c r="C1904" t="s">
        <v>13</v>
      </c>
      <c r="D1904" t="s">
        <v>582</v>
      </c>
      <c r="E1904" t="s">
        <v>40</v>
      </c>
      <c r="F1904" t="s">
        <v>41</v>
      </c>
      <c r="G1904" s="32">
        <f t="shared" ca="1" si="209"/>
        <v>0</v>
      </c>
      <c r="H1904" s="33">
        <f t="shared" ca="1" si="210"/>
        <v>0</v>
      </c>
      <c r="I1904" s="38"/>
      <c r="J1904" s="39"/>
      <c r="K1904" s="20" t="str">
        <f t="shared" si="206"/>
        <v>ResidentialProgram Development Cost</v>
      </c>
      <c r="L1904" s="20" t="str">
        <f t="shared" si="205"/>
        <v>Market PotentialID</v>
      </c>
    </row>
    <row r="1905" spans="1:12" x14ac:dyDescent="0.25">
      <c r="A1905" s="2" t="str">
        <f t="shared" si="207"/>
        <v>IDResidentialPilot-Time-of-Use Opt-inProgram Life</v>
      </c>
      <c r="B1905" t="s">
        <v>152</v>
      </c>
      <c r="C1905" t="s">
        <v>13</v>
      </c>
      <c r="D1905" t="s">
        <v>582</v>
      </c>
      <c r="E1905" t="s">
        <v>42</v>
      </c>
      <c r="F1905" t="s">
        <v>43</v>
      </c>
      <c r="G1905" s="397">
        <f t="shared" ca="1" si="209"/>
        <v>0</v>
      </c>
      <c r="H1905" s="33">
        <f t="shared" ca="1" si="210"/>
        <v>0</v>
      </c>
      <c r="I1905" s="38"/>
      <c r="J1905" s="39"/>
      <c r="K1905" s="20" t="str">
        <f t="shared" si="206"/>
        <v>ResidentialProgram Life</v>
      </c>
      <c r="L1905" s="20" t="str">
        <f t="shared" si="205"/>
        <v>Market PotentialID</v>
      </c>
    </row>
    <row r="1906" spans="1:12" x14ac:dyDescent="0.25">
      <c r="A1906" s="2" t="str">
        <f t="shared" si="207"/>
        <v>IDResidentialPilot-Time-of-Use Opt-inProgram Start Year</v>
      </c>
      <c r="B1906" t="s">
        <v>152</v>
      </c>
      <c r="C1906" t="s">
        <v>13</v>
      </c>
      <c r="D1906" t="s">
        <v>582</v>
      </c>
      <c r="E1906" t="s">
        <v>44</v>
      </c>
      <c r="F1906" t="s">
        <v>45</v>
      </c>
      <c r="G1906" s="397">
        <f t="shared" ca="1" si="209"/>
        <v>0</v>
      </c>
      <c r="H1906" s="33" t="str">
        <f t="shared" ca="1" si="210"/>
        <v>Modeling potential pilot starting in 2024</v>
      </c>
      <c r="I1906" s="38"/>
      <c r="J1906" s="39"/>
      <c r="K1906" s="20" t="str">
        <f t="shared" si="206"/>
        <v>ResidentialProgram Start Year</v>
      </c>
      <c r="L1906" s="20" t="str">
        <f t="shared" si="205"/>
        <v>Market PotentialID</v>
      </c>
    </row>
    <row r="1907" spans="1:12" x14ac:dyDescent="0.25">
      <c r="A1907" s="2" t="str">
        <f t="shared" si="207"/>
        <v>IDGeneral ServicePilot-Time-of-Use Opt-inSummer DR Event Hours</v>
      </c>
      <c r="B1907" t="s">
        <v>152</v>
      </c>
      <c r="C1907" t="s">
        <v>232</v>
      </c>
      <c r="D1907" t="s">
        <v>582</v>
      </c>
      <c r="E1907" t="s">
        <v>24</v>
      </c>
      <c r="F1907" t="s">
        <v>25</v>
      </c>
      <c r="G1907" s="397">
        <f t="shared" ca="1" si="209"/>
        <v>0</v>
      </c>
      <c r="H1907" s="33" t="str">
        <f t="shared" ca="1" si="210"/>
        <v>Six hours on-peak period each summer weekday</v>
      </c>
      <c r="I1907" s="38"/>
      <c r="J1907" s="39"/>
      <c r="K1907" s="20" t="str">
        <f t="shared" si="206"/>
        <v>General ServiceSummer DR Event Hours</v>
      </c>
      <c r="L1907" s="20" t="str">
        <f t="shared" si="205"/>
        <v>Market PotentialID</v>
      </c>
    </row>
    <row r="1908" spans="1:12" x14ac:dyDescent="0.25">
      <c r="A1908" s="2" t="str">
        <f t="shared" si="207"/>
        <v>IDGeneral ServicePilot-Time-of-Use Opt-inWinter DR Event Hours</v>
      </c>
      <c r="B1908" t="s">
        <v>152</v>
      </c>
      <c r="C1908" t="s">
        <v>232</v>
      </c>
      <c r="D1908" t="s">
        <v>582</v>
      </c>
      <c r="E1908" t="s">
        <v>26</v>
      </c>
      <c r="F1908" t="s">
        <v>25</v>
      </c>
      <c r="G1908" s="397">
        <f t="shared" ca="1" si="209"/>
        <v>0</v>
      </c>
      <c r="H1908" s="33" t="str">
        <f t="shared" ca="1" si="210"/>
        <v>Six hours on-peak period each winter weekday too, except for Utah</v>
      </c>
      <c r="I1908" s="38"/>
      <c r="J1908" s="39"/>
      <c r="K1908" s="20" t="str">
        <f t="shared" si="206"/>
        <v>General ServiceWinter DR Event Hours</v>
      </c>
      <c r="L1908" s="20" t="str">
        <f t="shared" si="205"/>
        <v>Market PotentialID</v>
      </c>
    </row>
    <row r="1909" spans="1:12" x14ac:dyDescent="0.25">
      <c r="A1909" s="2" t="str">
        <f t="shared" si="207"/>
        <v>IDGeneral ServicePilot-Time-of-Use Opt-inAnnual O&amp;M Cost</v>
      </c>
      <c r="B1909" t="s">
        <v>152</v>
      </c>
      <c r="C1909" t="s">
        <v>232</v>
      </c>
      <c r="D1909" t="s">
        <v>582</v>
      </c>
      <c r="E1909" t="s">
        <v>27</v>
      </c>
      <c r="F1909" t="s">
        <v>5</v>
      </c>
      <c r="G1909" s="32">
        <f t="shared" ca="1" si="209"/>
        <v>0</v>
      </c>
      <c r="H1909" s="33">
        <f t="shared" ca="1" si="210"/>
        <v>0</v>
      </c>
      <c r="I1909" s="38"/>
      <c r="J1909" s="39"/>
      <c r="K1909" s="20" t="str">
        <f t="shared" si="206"/>
        <v>General ServiceAnnual O&amp;M Cost</v>
      </c>
      <c r="L1909" s="20" t="str">
        <f t="shared" si="205"/>
        <v>Market PotentialID</v>
      </c>
    </row>
    <row r="1910" spans="1:12" x14ac:dyDescent="0.25">
      <c r="A1910" s="2" t="str">
        <f t="shared" si="207"/>
        <v>IDGeneral ServicePilot-Time-of-Use Opt-inAnnual O&amp;M Cost per MW</v>
      </c>
      <c r="B1910" t="s">
        <v>152</v>
      </c>
      <c r="C1910" t="s">
        <v>232</v>
      </c>
      <c r="D1910" t="s">
        <v>582</v>
      </c>
      <c r="E1910" t="s">
        <v>88</v>
      </c>
      <c r="F1910" t="s">
        <v>94</v>
      </c>
      <c r="G1910" s="32">
        <f t="shared" ca="1" si="209"/>
        <v>0</v>
      </c>
      <c r="H1910" s="33">
        <f t="shared" ca="1" si="210"/>
        <v>0</v>
      </c>
      <c r="I1910" s="38"/>
      <c r="J1910" s="39"/>
      <c r="K1910" s="20" t="str">
        <f t="shared" si="206"/>
        <v>General ServiceAnnual O&amp;M Cost per MW</v>
      </c>
      <c r="L1910" s="20" t="str">
        <f t="shared" si="205"/>
        <v>Market PotentialID</v>
      </c>
    </row>
    <row r="1911" spans="1:12" x14ac:dyDescent="0.25">
      <c r="A1911" s="2" t="str">
        <f t="shared" si="207"/>
        <v>IDGeneral ServicePilot-Time-of-Use Opt-inAnnual Program Administration Cost</v>
      </c>
      <c r="B1911" t="s">
        <v>152</v>
      </c>
      <c r="C1911" t="s">
        <v>232</v>
      </c>
      <c r="D1911" t="s">
        <v>582</v>
      </c>
      <c r="E1911" t="s">
        <v>4</v>
      </c>
      <c r="F1911" t="s">
        <v>28</v>
      </c>
      <c r="G1911" s="32">
        <f t="shared" ca="1" si="209"/>
        <v>0</v>
      </c>
      <c r="H1911" s="33">
        <f t="shared" ca="1" si="210"/>
        <v>0</v>
      </c>
      <c r="I1911" s="38"/>
      <c r="J1911" s="39"/>
      <c r="K1911" s="20" t="str">
        <f t="shared" si="206"/>
        <v>General ServiceAnnual Program Administration Cost</v>
      </c>
      <c r="L1911" s="20" t="str">
        <f t="shared" si="205"/>
        <v>Market PotentialID</v>
      </c>
    </row>
    <row r="1912" spans="1:12" x14ac:dyDescent="0.25">
      <c r="A1912" s="2" t="str">
        <f t="shared" si="207"/>
        <v>IDGeneral ServicePilot-Time-of-Use Opt-inCost of Equip + Install</v>
      </c>
      <c r="B1912" t="s">
        <v>152</v>
      </c>
      <c r="C1912" t="s">
        <v>232</v>
      </c>
      <c r="D1912" t="s">
        <v>582</v>
      </c>
      <c r="E1912" t="s">
        <v>29</v>
      </c>
      <c r="F1912" t="s">
        <v>30</v>
      </c>
      <c r="G1912" s="32">
        <f t="shared" ca="1" si="209"/>
        <v>0</v>
      </c>
      <c r="H1912" s="33">
        <f t="shared" ca="1" si="210"/>
        <v>0</v>
      </c>
      <c r="I1912" s="38"/>
      <c r="J1912" s="39"/>
      <c r="K1912" s="20" t="str">
        <f t="shared" ref="K1912:K1921" si="211">C1912&amp;E1912</f>
        <v>General ServiceCost of Equip + Install</v>
      </c>
      <c r="L1912" s="20" t="str">
        <f t="shared" ref="L1912:L1921" si="212">$G$1&amp;B1912</f>
        <v>Market PotentialID</v>
      </c>
    </row>
    <row r="1913" spans="1:12" x14ac:dyDescent="0.25">
      <c r="A1913" s="2" t="str">
        <f t="shared" si="207"/>
        <v>IDGeneral ServicePilot-Time-of-Use Opt-inCost of Equip + Install (per kW basis)</v>
      </c>
      <c r="B1913" t="s">
        <v>152</v>
      </c>
      <c r="C1913" t="s">
        <v>232</v>
      </c>
      <c r="D1913" t="s">
        <v>582</v>
      </c>
      <c r="E1913" t="s">
        <v>90</v>
      </c>
      <c r="F1913" t="s">
        <v>92</v>
      </c>
      <c r="G1913" s="32">
        <f t="shared" ca="1" si="209"/>
        <v>0</v>
      </c>
      <c r="H1913" s="33">
        <f t="shared" ca="1" si="210"/>
        <v>0</v>
      </c>
      <c r="I1913" s="38"/>
      <c r="J1913" s="39"/>
      <c r="K1913" s="20" t="str">
        <f t="shared" si="211"/>
        <v>General ServiceCost of Equip + Install (per kW basis)</v>
      </c>
      <c r="L1913" s="20" t="str">
        <f t="shared" si="212"/>
        <v>Market PotentialID</v>
      </c>
    </row>
    <row r="1914" spans="1:12" x14ac:dyDescent="0.25">
      <c r="A1914" s="2" t="str">
        <f t="shared" si="207"/>
        <v>IDGeneral ServicePilot-Time-of-Use Opt-inDe-rate</v>
      </c>
      <c r="B1914" t="s">
        <v>152</v>
      </c>
      <c r="C1914" t="s">
        <v>232</v>
      </c>
      <c r="D1914" t="s">
        <v>582</v>
      </c>
      <c r="E1914" t="s">
        <v>31</v>
      </c>
      <c r="F1914" t="s">
        <v>32</v>
      </c>
      <c r="G1914" s="25">
        <f t="shared" ca="1" si="209"/>
        <v>0</v>
      </c>
      <c r="H1914" s="33">
        <f t="shared" ca="1" si="210"/>
        <v>0</v>
      </c>
      <c r="I1914" s="38"/>
      <c r="J1914" s="39"/>
      <c r="K1914" s="20" t="str">
        <f t="shared" si="211"/>
        <v>General ServiceDe-rate</v>
      </c>
      <c r="L1914" s="20" t="str">
        <f t="shared" si="212"/>
        <v>Market PotentialID</v>
      </c>
    </row>
    <row r="1915" spans="1:12" x14ac:dyDescent="0.25">
      <c r="A1915" s="2" t="str">
        <f t="shared" si="207"/>
        <v>IDGeneral ServicePilot-Time-of-Use Opt-inNet to Gross Ratio (free ridership)</v>
      </c>
      <c r="B1915" t="s">
        <v>152</v>
      </c>
      <c r="C1915" t="s">
        <v>232</v>
      </c>
      <c r="D1915" t="s">
        <v>582</v>
      </c>
      <c r="E1915" t="s">
        <v>33</v>
      </c>
      <c r="F1915" t="s">
        <v>34</v>
      </c>
      <c r="G1915" s="25">
        <f t="shared" ca="1" si="209"/>
        <v>0</v>
      </c>
      <c r="H1915" s="33">
        <f t="shared" ca="1" si="210"/>
        <v>0</v>
      </c>
      <c r="I1915" s="38"/>
      <c r="J1915" s="39"/>
      <c r="K1915" s="20" t="str">
        <f t="shared" si="211"/>
        <v>General ServiceNet to Gross Ratio (free ridership)</v>
      </c>
      <c r="L1915" s="20" t="str">
        <f t="shared" si="212"/>
        <v>Market PotentialID</v>
      </c>
    </row>
    <row r="1916" spans="1:12" x14ac:dyDescent="0.25">
      <c r="A1916" s="2" t="str">
        <f t="shared" si="207"/>
        <v>IDGeneral ServicePilot-Time-of-Use Opt-inPer Customer Annual Marketing/Recruitment Cost</v>
      </c>
      <c r="B1916" t="s">
        <v>152</v>
      </c>
      <c r="C1916" t="s">
        <v>232</v>
      </c>
      <c r="D1916" t="s">
        <v>582</v>
      </c>
      <c r="E1916" t="s">
        <v>35</v>
      </c>
      <c r="F1916" t="s">
        <v>36</v>
      </c>
      <c r="G1916" s="32">
        <f t="shared" ca="1" si="209"/>
        <v>0</v>
      </c>
      <c r="H1916" s="33" t="str">
        <f t="shared" ca="1" si="210"/>
        <v>1.5x standatd $50 marketing cost because it involves more education on kW rate blocks</v>
      </c>
      <c r="I1916" s="38"/>
      <c r="J1916" s="39"/>
      <c r="K1916" s="20" t="str">
        <f t="shared" si="211"/>
        <v>General ServicePer Customer Annual Marketing/Recruitment Cost</v>
      </c>
      <c r="L1916" s="20" t="str">
        <f t="shared" si="212"/>
        <v>Market PotentialID</v>
      </c>
    </row>
    <row r="1917" spans="1:12" x14ac:dyDescent="0.25">
      <c r="A1917" s="2" t="str">
        <f t="shared" si="207"/>
        <v>IDGeneral ServicePilot-Time-of-Use Opt-inPer Participant Annual Incentive</v>
      </c>
      <c r="B1917" t="s">
        <v>152</v>
      </c>
      <c r="C1917" t="s">
        <v>232</v>
      </c>
      <c r="D1917" t="s">
        <v>582</v>
      </c>
      <c r="E1917" t="s">
        <v>39</v>
      </c>
      <c r="F1917" t="s">
        <v>5</v>
      </c>
      <c r="G1917" s="32">
        <f t="shared" ca="1" si="209"/>
        <v>0</v>
      </c>
      <c r="H1917" s="33" t="str">
        <f t="shared" ca="1" si="210"/>
        <v>Incentive built into rate design</v>
      </c>
      <c r="I1917" s="38"/>
      <c r="J1917" s="39"/>
      <c r="K1917" s="20" t="str">
        <f t="shared" si="211"/>
        <v>General ServicePer Participant Annual Incentive</v>
      </c>
      <c r="L1917" s="20" t="str">
        <f t="shared" si="212"/>
        <v>Market PotentialID</v>
      </c>
    </row>
    <row r="1918" spans="1:12" x14ac:dyDescent="0.25">
      <c r="A1918" s="2" t="str">
        <f t="shared" si="207"/>
        <v>IDGeneral ServicePilot-Time-of-Use Opt-inPer kW Annual Incentive</v>
      </c>
      <c r="B1918" t="s">
        <v>152</v>
      </c>
      <c r="C1918" t="s">
        <v>232</v>
      </c>
      <c r="D1918" t="s">
        <v>582</v>
      </c>
      <c r="E1918" t="s">
        <v>37</v>
      </c>
      <c r="F1918" t="s">
        <v>93</v>
      </c>
      <c r="G1918" s="32">
        <f t="shared" ca="1" si="209"/>
        <v>0</v>
      </c>
      <c r="H1918" s="33">
        <f t="shared" ca="1" si="210"/>
        <v>0</v>
      </c>
      <c r="I1918" s="38"/>
      <c r="J1918" s="39"/>
      <c r="K1918" s="20" t="str">
        <f t="shared" si="211"/>
        <v>General ServicePer kW Annual Incentive</v>
      </c>
      <c r="L1918" s="20" t="str">
        <f t="shared" si="212"/>
        <v>Market PotentialID</v>
      </c>
    </row>
    <row r="1919" spans="1:12" x14ac:dyDescent="0.25">
      <c r="A1919" s="2" t="str">
        <f t="shared" si="207"/>
        <v>IDGeneral ServicePilot-Time-of-Use Opt-inProgram Development Cost</v>
      </c>
      <c r="B1919" t="s">
        <v>152</v>
      </c>
      <c r="C1919" t="s">
        <v>232</v>
      </c>
      <c r="D1919" t="s">
        <v>582</v>
      </c>
      <c r="E1919" t="s">
        <v>40</v>
      </c>
      <c r="F1919" t="s">
        <v>41</v>
      </c>
      <c r="G1919" s="32">
        <f t="shared" ca="1" si="209"/>
        <v>0</v>
      </c>
      <c r="H1919" s="33">
        <f t="shared" ca="1" si="210"/>
        <v>0</v>
      </c>
      <c r="I1919" s="38"/>
      <c r="J1919" s="39"/>
      <c r="K1919" s="20" t="str">
        <f t="shared" si="211"/>
        <v>General ServiceProgram Development Cost</v>
      </c>
      <c r="L1919" s="20" t="str">
        <f t="shared" si="212"/>
        <v>Market PotentialID</v>
      </c>
    </row>
    <row r="1920" spans="1:12" x14ac:dyDescent="0.25">
      <c r="A1920" s="2" t="str">
        <f t="shared" si="207"/>
        <v>IDGeneral ServicePilot-Time-of-Use Opt-inProgram Life</v>
      </c>
      <c r="B1920" t="s">
        <v>152</v>
      </c>
      <c r="C1920" t="s">
        <v>232</v>
      </c>
      <c r="D1920" t="s">
        <v>582</v>
      </c>
      <c r="E1920" t="s">
        <v>42</v>
      </c>
      <c r="F1920" t="s">
        <v>43</v>
      </c>
      <c r="G1920" s="397">
        <f t="shared" ca="1" si="209"/>
        <v>0</v>
      </c>
      <c r="H1920" s="33">
        <f t="shared" ca="1" si="210"/>
        <v>0</v>
      </c>
      <c r="I1920" s="38"/>
      <c r="J1920" s="39"/>
      <c r="K1920" s="20" t="str">
        <f t="shared" si="211"/>
        <v>General ServiceProgram Life</v>
      </c>
      <c r="L1920" s="20" t="str">
        <f t="shared" si="212"/>
        <v>Market PotentialID</v>
      </c>
    </row>
    <row r="1921" spans="1:12" x14ac:dyDescent="0.25">
      <c r="A1921" s="2" t="str">
        <f t="shared" si="207"/>
        <v>IDGeneral ServicePilot-Time-of-Use Opt-inProgram Start Year</v>
      </c>
      <c r="B1921" t="s">
        <v>152</v>
      </c>
      <c r="C1921" t="s">
        <v>232</v>
      </c>
      <c r="D1921" t="s">
        <v>582</v>
      </c>
      <c r="E1921" t="s">
        <v>44</v>
      </c>
      <c r="F1921" t="s">
        <v>45</v>
      </c>
      <c r="G1921" s="397">
        <f t="shared" ca="1" si="209"/>
        <v>0</v>
      </c>
      <c r="H1921" s="33" t="str">
        <f t="shared" ca="1" si="210"/>
        <v>Modeling potential pilot starting in 2024</v>
      </c>
      <c r="I1921" s="38"/>
      <c r="J1921" s="39"/>
      <c r="K1921" s="20" t="str">
        <f t="shared" si="211"/>
        <v>General ServiceProgram Start Year</v>
      </c>
      <c r="L1921" s="20" t="str">
        <f t="shared" si="212"/>
        <v>Market PotentialID</v>
      </c>
    </row>
    <row r="1922" spans="1:12" x14ac:dyDescent="0.25">
      <c r="A1922" s="2" t="str">
        <f t="shared" si="207"/>
        <v>IDResidentialParent-Time-of-Use Opt-inSummer DR Event Hours</v>
      </c>
      <c r="B1922" t="s">
        <v>152</v>
      </c>
      <c r="C1922" t="s">
        <v>13</v>
      </c>
      <c r="D1922" t="s">
        <v>581</v>
      </c>
      <c r="E1922" t="s">
        <v>24</v>
      </c>
      <c r="F1922" t="s">
        <v>25</v>
      </c>
      <c r="G1922" s="397">
        <f t="shared" ca="1" si="209"/>
        <v>528</v>
      </c>
      <c r="H1922" s="33" t="str">
        <f t="shared" ca="1" si="210"/>
        <v>Six hours on-peak period each summer weekday</v>
      </c>
      <c r="I1922" s="38"/>
      <c r="J1922" s="39"/>
      <c r="K1922" s="20" t="str">
        <f t="shared" ref="K1922:K1979" si="213">C1922&amp;E1922</f>
        <v>ResidentialSummer DR Event Hours</v>
      </c>
      <c r="L1922" s="20" t="str">
        <f t="shared" ref="L1922:L1975" si="214">$G$1&amp;B1922</f>
        <v>Market PotentialID</v>
      </c>
    </row>
    <row r="1923" spans="1:12" x14ac:dyDescent="0.25">
      <c r="A1923" s="2" t="str">
        <f t="shared" ref="A1923:A1986" si="215">B1923&amp;C1923&amp;D1923&amp;E1923</f>
        <v>IDResidentialParent-Time-of-Use Opt-inWinter DR Event Hours</v>
      </c>
      <c r="B1923" t="s">
        <v>152</v>
      </c>
      <c r="C1923" t="s">
        <v>13</v>
      </c>
      <c r="D1923" t="s">
        <v>581</v>
      </c>
      <c r="E1923" t="s">
        <v>26</v>
      </c>
      <c r="F1923" t="s">
        <v>25</v>
      </c>
      <c r="G1923" s="397">
        <f t="shared" ca="1" si="209"/>
        <v>528</v>
      </c>
      <c r="H1923" s="33" t="str">
        <f t="shared" ca="1" si="210"/>
        <v>Six hours on-peak period each winter weekday too, except for Utah</v>
      </c>
      <c r="I1923" s="38"/>
      <c r="J1923" s="39"/>
      <c r="K1923" s="20" t="str">
        <f t="shared" si="213"/>
        <v>ResidentialWinter DR Event Hours</v>
      </c>
      <c r="L1923" s="20" t="str">
        <f t="shared" si="214"/>
        <v>Market PotentialID</v>
      </c>
    </row>
    <row r="1924" spans="1:12" x14ac:dyDescent="0.25">
      <c r="A1924" s="2" t="str">
        <f t="shared" si="215"/>
        <v>IDResidentialParent-Time-of-Use Opt-inAnnual O&amp;M Cost</v>
      </c>
      <c r="B1924" t="s">
        <v>152</v>
      </c>
      <c r="C1924" t="s">
        <v>13</v>
      </c>
      <c r="D1924" t="s">
        <v>581</v>
      </c>
      <c r="E1924" t="s">
        <v>27</v>
      </c>
      <c r="F1924" t="s">
        <v>5</v>
      </c>
      <c r="G1924" s="32">
        <f t="shared" ref="G1924:G1987" ca="1" si="216">IFERROR(INDEX(INDIRECT("'"&amp;D1924&amp;"'!A1:T300"),MATCH(K1924,INDIRECT("'"&amp;D1924&amp;"'!A1:A300"),0),MATCH(L1924,INDIRECT("'"&amp;D1924&amp;"'!A1:T1"),0)),"")</f>
        <v>0</v>
      </c>
      <c r="H1924" s="33">
        <f t="shared" ref="H1924:H1987" ca="1" si="217">IFERROR(INDEX(INDIRECT("'"&amp;D1924&amp;"'!A1:T300"),MATCH(K1924,INDIRECT("'"&amp;D1924&amp;"'!A1:A300"),0),10),"")</f>
        <v>0</v>
      </c>
      <c r="I1924" s="38"/>
      <c r="J1924" s="39"/>
      <c r="K1924" s="20" t="str">
        <f t="shared" si="213"/>
        <v>ResidentialAnnual O&amp;M Cost</v>
      </c>
      <c r="L1924" s="20" t="str">
        <f t="shared" si="214"/>
        <v>Market PotentialID</v>
      </c>
    </row>
    <row r="1925" spans="1:12" x14ac:dyDescent="0.25">
      <c r="A1925" s="2" t="str">
        <f t="shared" si="215"/>
        <v>IDResidentialParent-Time-of-Use Opt-inAnnual O&amp;M Cost per MW</v>
      </c>
      <c r="B1925" t="s">
        <v>152</v>
      </c>
      <c r="C1925" t="s">
        <v>13</v>
      </c>
      <c r="D1925" t="s">
        <v>581</v>
      </c>
      <c r="E1925" t="s">
        <v>88</v>
      </c>
      <c r="F1925" t="s">
        <v>94</v>
      </c>
      <c r="G1925" s="32">
        <f t="shared" ca="1" si="216"/>
        <v>0</v>
      </c>
      <c r="H1925" s="33">
        <f t="shared" ca="1" si="217"/>
        <v>0</v>
      </c>
      <c r="I1925" s="38"/>
      <c r="J1925" s="39"/>
      <c r="K1925" s="20" t="str">
        <f t="shared" si="213"/>
        <v>ResidentialAnnual O&amp;M Cost per MW</v>
      </c>
      <c r="L1925" s="20" t="str">
        <f t="shared" si="214"/>
        <v>Market PotentialID</v>
      </c>
    </row>
    <row r="1926" spans="1:12" x14ac:dyDescent="0.25">
      <c r="A1926" s="2" t="str">
        <f t="shared" si="215"/>
        <v>IDResidentialParent-Time-of-Use Opt-inAnnual Program Administration Cost</v>
      </c>
      <c r="B1926" t="s">
        <v>152</v>
      </c>
      <c r="C1926" t="s">
        <v>13</v>
      </c>
      <c r="D1926" t="s">
        <v>581</v>
      </c>
      <c r="E1926" t="s">
        <v>4</v>
      </c>
      <c r="F1926" t="s">
        <v>28</v>
      </c>
      <c r="G1926" s="32">
        <f t="shared" ca="1" si="216"/>
        <v>66691.651443776689</v>
      </c>
      <c r="H1926" s="33" t="str">
        <f t="shared" ca="1" si="217"/>
        <v>2024 Avista Update</v>
      </c>
      <c r="I1926" s="38"/>
      <c r="J1926" s="39"/>
      <c r="K1926" s="20" t="str">
        <f t="shared" si="213"/>
        <v>ResidentialAnnual Program Administration Cost</v>
      </c>
      <c r="L1926" s="20" t="str">
        <f t="shared" si="214"/>
        <v>Market PotentialID</v>
      </c>
    </row>
    <row r="1927" spans="1:12" x14ac:dyDescent="0.25">
      <c r="A1927" s="2" t="str">
        <f t="shared" si="215"/>
        <v>IDResidentialParent-Time-of-Use Opt-inCost of Equip + Install</v>
      </c>
      <c r="B1927" t="s">
        <v>152</v>
      </c>
      <c r="C1927" t="s">
        <v>13</v>
      </c>
      <c r="D1927" t="s">
        <v>581</v>
      </c>
      <c r="E1927" t="s">
        <v>29</v>
      </c>
      <c r="F1927" t="s">
        <v>30</v>
      </c>
      <c r="G1927" s="32">
        <f t="shared" ca="1" si="216"/>
        <v>0</v>
      </c>
      <c r="H1927" s="33">
        <f t="shared" ca="1" si="217"/>
        <v>0</v>
      </c>
      <c r="I1927" s="38"/>
      <c r="J1927" s="39"/>
      <c r="K1927" s="20" t="str">
        <f t="shared" si="213"/>
        <v>ResidentialCost of Equip + Install</v>
      </c>
      <c r="L1927" s="20" t="str">
        <f t="shared" si="214"/>
        <v>Market PotentialID</v>
      </c>
    </row>
    <row r="1928" spans="1:12" x14ac:dyDescent="0.25">
      <c r="A1928" s="2" t="str">
        <f t="shared" si="215"/>
        <v>IDResidentialParent-Time-of-Use Opt-inCost of Equip + Install (per kW basis)</v>
      </c>
      <c r="B1928" t="s">
        <v>152</v>
      </c>
      <c r="C1928" t="s">
        <v>13</v>
      </c>
      <c r="D1928" t="s">
        <v>581</v>
      </c>
      <c r="E1928" t="s">
        <v>90</v>
      </c>
      <c r="F1928" t="s">
        <v>92</v>
      </c>
      <c r="G1928" s="32">
        <f t="shared" ca="1" si="216"/>
        <v>0</v>
      </c>
      <c r="H1928" s="33">
        <f t="shared" ca="1" si="217"/>
        <v>0</v>
      </c>
      <c r="I1928" s="38"/>
      <c r="J1928" s="39"/>
      <c r="K1928" s="20" t="str">
        <f t="shared" si="213"/>
        <v>ResidentialCost of Equip + Install (per kW basis)</v>
      </c>
      <c r="L1928" s="20" t="str">
        <f t="shared" si="214"/>
        <v>Market PotentialID</v>
      </c>
    </row>
    <row r="1929" spans="1:12" x14ac:dyDescent="0.25">
      <c r="A1929" s="2" t="str">
        <f t="shared" si="215"/>
        <v>IDResidentialParent-Time-of-Use Opt-inDe-rate</v>
      </c>
      <c r="B1929" t="s">
        <v>152</v>
      </c>
      <c r="C1929" t="s">
        <v>13</v>
      </c>
      <c r="D1929" t="s">
        <v>581</v>
      </c>
      <c r="E1929" t="s">
        <v>31</v>
      </c>
      <c r="F1929" t="s">
        <v>32</v>
      </c>
      <c r="G1929" s="25">
        <f t="shared" ca="1" si="216"/>
        <v>1</v>
      </c>
      <c r="H1929" s="33">
        <f t="shared" ca="1" si="217"/>
        <v>0</v>
      </c>
      <c r="I1929" s="38"/>
      <c r="J1929" s="39"/>
      <c r="K1929" s="20" t="str">
        <f t="shared" si="213"/>
        <v>ResidentialDe-rate</v>
      </c>
      <c r="L1929" s="20" t="str">
        <f t="shared" si="214"/>
        <v>Market PotentialID</v>
      </c>
    </row>
    <row r="1930" spans="1:12" x14ac:dyDescent="0.25">
      <c r="A1930" s="2" t="str">
        <f t="shared" si="215"/>
        <v>IDResidentialParent-Time-of-Use Opt-inNet to Gross Ratio (free ridership)</v>
      </c>
      <c r="B1930" t="s">
        <v>152</v>
      </c>
      <c r="C1930" t="s">
        <v>13</v>
      </c>
      <c r="D1930" t="s">
        <v>581</v>
      </c>
      <c r="E1930" t="s">
        <v>33</v>
      </c>
      <c r="F1930" t="s">
        <v>34</v>
      </c>
      <c r="G1930" s="25">
        <f t="shared" ca="1" si="216"/>
        <v>1</v>
      </c>
      <c r="H1930" s="33">
        <f t="shared" ca="1" si="217"/>
        <v>0</v>
      </c>
      <c r="I1930" s="38"/>
      <c r="J1930" s="39"/>
      <c r="K1930" s="20" t="str">
        <f t="shared" si="213"/>
        <v>ResidentialNet to Gross Ratio (free ridership)</v>
      </c>
      <c r="L1930" s="20" t="str">
        <f t="shared" si="214"/>
        <v>Market PotentialID</v>
      </c>
    </row>
    <row r="1931" spans="1:12" x14ac:dyDescent="0.25">
      <c r="A1931" s="2" t="str">
        <f t="shared" si="215"/>
        <v>IDResidentialParent-Time-of-Use Opt-inPer Customer Annual Marketing/Recruitment Cost</v>
      </c>
      <c r="B1931" t="s">
        <v>152</v>
      </c>
      <c r="C1931" t="s">
        <v>13</v>
      </c>
      <c r="D1931" t="s">
        <v>581</v>
      </c>
      <c r="E1931" t="s">
        <v>35</v>
      </c>
      <c r="F1931" t="s">
        <v>36</v>
      </c>
      <c r="G1931" s="32">
        <f t="shared" ca="1" si="216"/>
        <v>60</v>
      </c>
      <c r="H1931" s="33" t="str">
        <f t="shared" ca="1" si="217"/>
        <v>2024 Avista Update</v>
      </c>
      <c r="I1931" s="38"/>
      <c r="J1931" s="39"/>
      <c r="K1931" s="20" t="str">
        <f t="shared" si="213"/>
        <v>ResidentialPer Customer Annual Marketing/Recruitment Cost</v>
      </c>
      <c r="L1931" s="20" t="str">
        <f t="shared" si="214"/>
        <v>Market PotentialID</v>
      </c>
    </row>
    <row r="1932" spans="1:12" x14ac:dyDescent="0.25">
      <c r="A1932" s="2" t="str">
        <f t="shared" si="215"/>
        <v>IDResidentialParent-Time-of-Use Opt-inPer Participant Annual Incentive</v>
      </c>
      <c r="B1932" t="s">
        <v>152</v>
      </c>
      <c r="C1932" t="s">
        <v>13</v>
      </c>
      <c r="D1932" t="s">
        <v>581</v>
      </c>
      <c r="E1932" t="s">
        <v>39</v>
      </c>
      <c r="F1932" t="s">
        <v>5</v>
      </c>
      <c r="G1932" s="32">
        <f t="shared" ca="1" si="216"/>
        <v>0</v>
      </c>
      <c r="H1932" s="33" t="str">
        <f t="shared" ca="1" si="217"/>
        <v>Incentive built into rate design</v>
      </c>
      <c r="I1932" s="38"/>
      <c r="J1932" s="39"/>
      <c r="K1932" s="20" t="str">
        <f t="shared" si="213"/>
        <v>ResidentialPer Participant Annual Incentive</v>
      </c>
      <c r="L1932" s="20" t="str">
        <f t="shared" si="214"/>
        <v>Market PotentialID</v>
      </c>
    </row>
    <row r="1933" spans="1:12" x14ac:dyDescent="0.25">
      <c r="A1933" s="2" t="str">
        <f t="shared" si="215"/>
        <v>IDResidentialParent-Time-of-Use Opt-inPer kW Annual Incentive</v>
      </c>
      <c r="B1933" t="s">
        <v>152</v>
      </c>
      <c r="C1933" t="s">
        <v>13</v>
      </c>
      <c r="D1933" t="s">
        <v>581</v>
      </c>
      <c r="E1933" t="s">
        <v>37</v>
      </c>
      <c r="F1933" t="s">
        <v>93</v>
      </c>
      <c r="G1933" s="32">
        <f t="shared" ca="1" si="216"/>
        <v>0</v>
      </c>
      <c r="H1933" s="33">
        <f t="shared" ca="1" si="217"/>
        <v>0</v>
      </c>
      <c r="I1933" s="38"/>
      <c r="J1933" s="39"/>
      <c r="K1933" s="20" t="str">
        <f t="shared" si="213"/>
        <v>ResidentialPer kW Annual Incentive</v>
      </c>
      <c r="L1933" s="20" t="str">
        <f t="shared" si="214"/>
        <v>Market PotentialID</v>
      </c>
    </row>
    <row r="1934" spans="1:12" x14ac:dyDescent="0.25">
      <c r="A1934" s="2" t="str">
        <f t="shared" si="215"/>
        <v>IDResidentialParent-Time-of-Use Opt-inProgram Development Cost</v>
      </c>
      <c r="B1934" t="s">
        <v>152</v>
      </c>
      <c r="C1934" t="s">
        <v>13</v>
      </c>
      <c r="D1934" t="s">
        <v>581</v>
      </c>
      <c r="E1934" t="s">
        <v>40</v>
      </c>
      <c r="F1934" t="s">
        <v>41</v>
      </c>
      <c r="G1934" s="32">
        <f t="shared" ca="1" si="216"/>
        <v>811026.47560318082</v>
      </c>
      <c r="H1934" s="33" t="str">
        <f t="shared" ca="1" si="217"/>
        <v>2024 Avista Update- WA dev costs are sunk($2 mil), ID costs will be half of WA @ $1mil dev costs</v>
      </c>
      <c r="I1934" s="38"/>
      <c r="J1934" s="39"/>
      <c r="K1934" s="20" t="str">
        <f t="shared" si="213"/>
        <v>ResidentialProgram Development Cost</v>
      </c>
      <c r="L1934" s="20" t="str">
        <f t="shared" si="214"/>
        <v>Market PotentialID</v>
      </c>
    </row>
    <row r="1935" spans="1:12" x14ac:dyDescent="0.25">
      <c r="A1935" s="2" t="str">
        <f t="shared" si="215"/>
        <v>IDResidentialParent-Time-of-Use Opt-inProgram Life</v>
      </c>
      <c r="B1935" t="s">
        <v>152</v>
      </c>
      <c r="C1935" t="s">
        <v>13</v>
      </c>
      <c r="D1935" t="s">
        <v>581</v>
      </c>
      <c r="E1935" t="s">
        <v>42</v>
      </c>
      <c r="F1935" t="s">
        <v>43</v>
      </c>
      <c r="G1935" s="397">
        <f t="shared" ca="1" si="216"/>
        <v>10</v>
      </c>
      <c r="H1935" s="33">
        <f t="shared" ca="1" si="217"/>
        <v>0</v>
      </c>
      <c r="I1935" s="38"/>
      <c r="J1935" s="39"/>
      <c r="K1935" s="20" t="str">
        <f t="shared" si="213"/>
        <v>ResidentialProgram Life</v>
      </c>
      <c r="L1935" s="20" t="str">
        <f t="shared" si="214"/>
        <v>Market PotentialID</v>
      </c>
    </row>
    <row r="1936" spans="1:12" x14ac:dyDescent="0.25">
      <c r="A1936" s="2" t="str">
        <f t="shared" si="215"/>
        <v>IDResidentialParent-Time-of-Use Opt-inProgram Start Year</v>
      </c>
      <c r="B1936" t="s">
        <v>152</v>
      </c>
      <c r="C1936" t="s">
        <v>13</v>
      </c>
      <c r="D1936" t="s">
        <v>581</v>
      </c>
      <c r="E1936" t="s">
        <v>44</v>
      </c>
      <c r="F1936" t="s">
        <v>45</v>
      </c>
      <c r="G1936" s="397">
        <f t="shared" ca="1" si="216"/>
        <v>2028</v>
      </c>
      <c r="H1936" s="33" t="str">
        <f t="shared" ca="1" si="217"/>
        <v>WA; ID Start in 2028: 2024 Avista Update; will change ramp rate after model run</v>
      </c>
      <c r="I1936" s="38"/>
      <c r="J1936" s="39"/>
      <c r="K1936" s="20" t="str">
        <f t="shared" si="213"/>
        <v>ResidentialProgram Start Year</v>
      </c>
      <c r="L1936" s="20" t="str">
        <f t="shared" si="214"/>
        <v>Market PotentialID</v>
      </c>
    </row>
    <row r="1937" spans="1:12" x14ac:dyDescent="0.25">
      <c r="A1937" s="2" t="str">
        <f t="shared" si="215"/>
        <v>IDGeneral ServiceParent-Time-of-Use Opt-inSummer DR Event Hours</v>
      </c>
      <c r="B1937" t="s">
        <v>152</v>
      </c>
      <c r="C1937" t="s">
        <v>232</v>
      </c>
      <c r="D1937" t="s">
        <v>581</v>
      </c>
      <c r="E1937" t="s">
        <v>24</v>
      </c>
      <c r="F1937" t="s">
        <v>25</v>
      </c>
      <c r="G1937" s="397">
        <f t="shared" ca="1" si="216"/>
        <v>528</v>
      </c>
      <c r="H1937" s="33" t="str">
        <f t="shared" ca="1" si="217"/>
        <v>Six hours on-peak period each summer weekday</v>
      </c>
      <c r="I1937" s="38"/>
      <c r="J1937" s="39"/>
      <c r="K1937" s="20" t="str">
        <f t="shared" si="213"/>
        <v>General ServiceSummer DR Event Hours</v>
      </c>
      <c r="L1937" s="20" t="str">
        <f t="shared" si="214"/>
        <v>Market PotentialID</v>
      </c>
    </row>
    <row r="1938" spans="1:12" x14ac:dyDescent="0.25">
      <c r="A1938" s="2" t="str">
        <f t="shared" si="215"/>
        <v>IDGeneral ServiceParent-Time-of-Use Opt-inWinter DR Event Hours</v>
      </c>
      <c r="B1938" t="s">
        <v>152</v>
      </c>
      <c r="C1938" t="s">
        <v>232</v>
      </c>
      <c r="D1938" t="s">
        <v>581</v>
      </c>
      <c r="E1938" t="s">
        <v>26</v>
      </c>
      <c r="F1938" t="s">
        <v>25</v>
      </c>
      <c r="G1938" s="397">
        <f t="shared" ca="1" si="216"/>
        <v>528</v>
      </c>
      <c r="H1938" s="33" t="str">
        <f t="shared" ca="1" si="217"/>
        <v>Six hours on-peak period each winter weekday too, except for Utah</v>
      </c>
      <c r="I1938" s="38"/>
      <c r="J1938" s="39"/>
      <c r="K1938" s="20" t="str">
        <f t="shared" si="213"/>
        <v>General ServiceWinter DR Event Hours</v>
      </c>
      <c r="L1938" s="20" t="str">
        <f t="shared" si="214"/>
        <v>Market PotentialID</v>
      </c>
    </row>
    <row r="1939" spans="1:12" x14ac:dyDescent="0.25">
      <c r="A1939" s="2" t="str">
        <f t="shared" si="215"/>
        <v>IDGeneral ServiceParent-Time-of-Use Opt-inAnnual O&amp;M Cost</v>
      </c>
      <c r="B1939" t="s">
        <v>152</v>
      </c>
      <c r="C1939" t="s">
        <v>232</v>
      </c>
      <c r="D1939" t="s">
        <v>581</v>
      </c>
      <c r="E1939" t="s">
        <v>27</v>
      </c>
      <c r="F1939" t="s">
        <v>5</v>
      </c>
      <c r="G1939" s="32">
        <f t="shared" ca="1" si="216"/>
        <v>0</v>
      </c>
      <c r="H1939" s="33">
        <f t="shared" ca="1" si="217"/>
        <v>0</v>
      </c>
      <c r="I1939" s="38"/>
      <c r="J1939" s="39"/>
      <c r="K1939" s="20" t="str">
        <f t="shared" si="213"/>
        <v>General ServiceAnnual O&amp;M Cost</v>
      </c>
      <c r="L1939" s="20" t="str">
        <f t="shared" si="214"/>
        <v>Market PotentialID</v>
      </c>
    </row>
    <row r="1940" spans="1:12" x14ac:dyDescent="0.25">
      <c r="A1940" s="2" t="str">
        <f t="shared" si="215"/>
        <v>IDGeneral ServiceParent-Time-of-Use Opt-inAnnual O&amp;M Cost per MW</v>
      </c>
      <c r="B1940" t="s">
        <v>152</v>
      </c>
      <c r="C1940" t="s">
        <v>232</v>
      </c>
      <c r="D1940" t="s">
        <v>581</v>
      </c>
      <c r="E1940" t="s">
        <v>88</v>
      </c>
      <c r="F1940" t="s">
        <v>94</v>
      </c>
      <c r="G1940" s="32">
        <f t="shared" ca="1" si="216"/>
        <v>0</v>
      </c>
      <c r="H1940" s="33">
        <f t="shared" ca="1" si="217"/>
        <v>0</v>
      </c>
      <c r="I1940" s="38"/>
      <c r="J1940" s="39"/>
      <c r="K1940" s="20" t="str">
        <f t="shared" si="213"/>
        <v>General ServiceAnnual O&amp;M Cost per MW</v>
      </c>
      <c r="L1940" s="20" t="str">
        <f t="shared" si="214"/>
        <v>Market PotentialID</v>
      </c>
    </row>
    <row r="1941" spans="1:12" x14ac:dyDescent="0.25">
      <c r="A1941" s="2" t="str">
        <f t="shared" si="215"/>
        <v>IDGeneral ServiceParent-Time-of-Use Opt-inAnnual Program Administration Cost</v>
      </c>
      <c r="B1941" t="s">
        <v>152</v>
      </c>
      <c r="C1941" t="s">
        <v>232</v>
      </c>
      <c r="D1941" t="s">
        <v>581</v>
      </c>
      <c r="E1941" t="s">
        <v>4</v>
      </c>
      <c r="F1941" t="s">
        <v>28</v>
      </c>
      <c r="G1941" s="32">
        <f t="shared" ca="1" si="216"/>
        <v>15539.512950920076</v>
      </c>
      <c r="H1941" s="33" t="str">
        <f t="shared" ca="1" si="217"/>
        <v>2024 Avista Update</v>
      </c>
      <c r="I1941" s="38"/>
      <c r="J1941" s="39"/>
      <c r="K1941" s="20" t="str">
        <f t="shared" si="213"/>
        <v>General ServiceAnnual Program Administration Cost</v>
      </c>
      <c r="L1941" s="20" t="str">
        <f t="shared" si="214"/>
        <v>Market PotentialID</v>
      </c>
    </row>
    <row r="1942" spans="1:12" x14ac:dyDescent="0.25">
      <c r="A1942" s="2" t="str">
        <f t="shared" si="215"/>
        <v>IDGeneral ServiceParent-Time-of-Use Opt-inCost of Equip + Install</v>
      </c>
      <c r="B1942" t="s">
        <v>152</v>
      </c>
      <c r="C1942" t="s">
        <v>232</v>
      </c>
      <c r="D1942" t="s">
        <v>581</v>
      </c>
      <c r="E1942" t="s">
        <v>29</v>
      </c>
      <c r="F1942" t="s">
        <v>30</v>
      </c>
      <c r="G1942" s="32">
        <f t="shared" ca="1" si="216"/>
        <v>0</v>
      </c>
      <c r="H1942" s="33">
        <f t="shared" ca="1" si="217"/>
        <v>0</v>
      </c>
      <c r="I1942" s="38"/>
      <c r="J1942" s="39"/>
      <c r="K1942" s="20" t="str">
        <f t="shared" si="213"/>
        <v>General ServiceCost of Equip + Install</v>
      </c>
      <c r="L1942" s="20" t="str">
        <f t="shared" si="214"/>
        <v>Market PotentialID</v>
      </c>
    </row>
    <row r="1943" spans="1:12" x14ac:dyDescent="0.25">
      <c r="A1943" s="2" t="str">
        <f t="shared" si="215"/>
        <v>IDGeneral ServiceParent-Time-of-Use Opt-inCost of Equip + Install (per kW basis)</v>
      </c>
      <c r="B1943" t="s">
        <v>152</v>
      </c>
      <c r="C1943" t="s">
        <v>232</v>
      </c>
      <c r="D1943" t="s">
        <v>581</v>
      </c>
      <c r="E1943" t="s">
        <v>90</v>
      </c>
      <c r="F1943" t="s">
        <v>92</v>
      </c>
      <c r="G1943" s="32">
        <f t="shared" ca="1" si="216"/>
        <v>0</v>
      </c>
      <c r="H1943" s="33">
        <f t="shared" ca="1" si="217"/>
        <v>0</v>
      </c>
      <c r="I1943" s="38"/>
      <c r="J1943" s="39"/>
      <c r="K1943" s="20" t="str">
        <f t="shared" si="213"/>
        <v>General ServiceCost of Equip + Install (per kW basis)</v>
      </c>
      <c r="L1943" s="20" t="str">
        <f t="shared" si="214"/>
        <v>Market PotentialID</v>
      </c>
    </row>
    <row r="1944" spans="1:12" x14ac:dyDescent="0.25">
      <c r="A1944" s="2" t="str">
        <f t="shared" si="215"/>
        <v>IDGeneral ServiceParent-Time-of-Use Opt-inDe-rate</v>
      </c>
      <c r="B1944" t="s">
        <v>152</v>
      </c>
      <c r="C1944" t="s">
        <v>232</v>
      </c>
      <c r="D1944" t="s">
        <v>581</v>
      </c>
      <c r="E1944" t="s">
        <v>31</v>
      </c>
      <c r="F1944" t="s">
        <v>32</v>
      </c>
      <c r="G1944" s="25">
        <f t="shared" ca="1" si="216"/>
        <v>1</v>
      </c>
      <c r="H1944" s="33">
        <f t="shared" ca="1" si="217"/>
        <v>0</v>
      </c>
      <c r="I1944" s="38"/>
      <c r="J1944" s="39"/>
      <c r="K1944" s="20" t="str">
        <f t="shared" si="213"/>
        <v>General ServiceDe-rate</v>
      </c>
      <c r="L1944" s="20" t="str">
        <f t="shared" si="214"/>
        <v>Market PotentialID</v>
      </c>
    </row>
    <row r="1945" spans="1:12" x14ac:dyDescent="0.25">
      <c r="A1945" s="2" t="str">
        <f t="shared" si="215"/>
        <v>IDGeneral ServiceParent-Time-of-Use Opt-inNet to Gross Ratio (free ridership)</v>
      </c>
      <c r="B1945" t="s">
        <v>152</v>
      </c>
      <c r="C1945" t="s">
        <v>232</v>
      </c>
      <c r="D1945" t="s">
        <v>581</v>
      </c>
      <c r="E1945" t="s">
        <v>33</v>
      </c>
      <c r="F1945" t="s">
        <v>34</v>
      </c>
      <c r="G1945" s="25">
        <f t="shared" ca="1" si="216"/>
        <v>1</v>
      </c>
      <c r="H1945" s="33">
        <f t="shared" ca="1" si="217"/>
        <v>0</v>
      </c>
      <c r="I1945" s="38"/>
      <c r="J1945" s="39"/>
      <c r="K1945" s="20" t="str">
        <f t="shared" si="213"/>
        <v>General ServiceNet to Gross Ratio (free ridership)</v>
      </c>
      <c r="L1945" s="20" t="str">
        <f t="shared" si="214"/>
        <v>Market PotentialID</v>
      </c>
    </row>
    <row r="1946" spans="1:12" x14ac:dyDescent="0.25">
      <c r="A1946" s="2" t="str">
        <f t="shared" si="215"/>
        <v>IDGeneral ServiceParent-Time-of-Use Opt-inPer Customer Annual Marketing/Recruitment Cost</v>
      </c>
      <c r="B1946" t="s">
        <v>152</v>
      </c>
      <c r="C1946" t="s">
        <v>232</v>
      </c>
      <c r="D1946" t="s">
        <v>581</v>
      </c>
      <c r="E1946" t="s">
        <v>35</v>
      </c>
      <c r="F1946" t="s">
        <v>36</v>
      </c>
      <c r="G1946" s="32">
        <f t="shared" ca="1" si="216"/>
        <v>60</v>
      </c>
      <c r="H1946" s="33" t="str">
        <f t="shared" ca="1" si="217"/>
        <v>2024 Avista Update</v>
      </c>
      <c r="I1946" s="38"/>
      <c r="J1946" s="39"/>
      <c r="K1946" s="20" t="str">
        <f t="shared" si="213"/>
        <v>General ServicePer Customer Annual Marketing/Recruitment Cost</v>
      </c>
      <c r="L1946" s="20" t="str">
        <f t="shared" si="214"/>
        <v>Market PotentialID</v>
      </c>
    </row>
    <row r="1947" spans="1:12" x14ac:dyDescent="0.25">
      <c r="A1947" s="2" t="str">
        <f t="shared" si="215"/>
        <v>IDGeneral ServiceParent-Time-of-Use Opt-inPer Participant Annual Incentive</v>
      </c>
      <c r="B1947" t="s">
        <v>152</v>
      </c>
      <c r="C1947" t="s">
        <v>232</v>
      </c>
      <c r="D1947" t="s">
        <v>581</v>
      </c>
      <c r="E1947" t="s">
        <v>39</v>
      </c>
      <c r="F1947" t="s">
        <v>5</v>
      </c>
      <c r="G1947" s="32">
        <f t="shared" ca="1" si="216"/>
        <v>0</v>
      </c>
      <c r="H1947" s="33" t="str">
        <f t="shared" ca="1" si="217"/>
        <v>Incentive built into rate design</v>
      </c>
      <c r="I1947" s="38"/>
      <c r="J1947" s="39"/>
      <c r="K1947" s="20" t="str">
        <f t="shared" si="213"/>
        <v>General ServicePer Participant Annual Incentive</v>
      </c>
      <c r="L1947" s="20" t="str">
        <f t="shared" si="214"/>
        <v>Market PotentialID</v>
      </c>
    </row>
    <row r="1948" spans="1:12" x14ac:dyDescent="0.25">
      <c r="A1948" s="2" t="str">
        <f t="shared" si="215"/>
        <v>IDGeneral ServiceParent-Time-of-Use Opt-inPer kW Annual Incentive</v>
      </c>
      <c r="B1948" t="s">
        <v>152</v>
      </c>
      <c r="C1948" t="s">
        <v>232</v>
      </c>
      <c r="D1948" t="s">
        <v>581</v>
      </c>
      <c r="E1948" t="s">
        <v>37</v>
      </c>
      <c r="F1948" t="s">
        <v>93</v>
      </c>
      <c r="G1948" s="32">
        <f t="shared" ca="1" si="216"/>
        <v>0</v>
      </c>
      <c r="H1948" s="33">
        <f t="shared" ca="1" si="217"/>
        <v>0</v>
      </c>
      <c r="I1948" s="38"/>
      <c r="J1948" s="39"/>
      <c r="K1948" s="20" t="str">
        <f t="shared" si="213"/>
        <v>General ServicePer kW Annual Incentive</v>
      </c>
      <c r="L1948" s="20" t="str">
        <f t="shared" si="214"/>
        <v>Market PotentialID</v>
      </c>
    </row>
    <row r="1949" spans="1:12" x14ac:dyDescent="0.25">
      <c r="A1949" s="2" t="str">
        <f t="shared" si="215"/>
        <v>IDGeneral ServiceParent-Time-of-Use Opt-inProgram Development Cost</v>
      </c>
      <c r="B1949" t="s">
        <v>152</v>
      </c>
      <c r="C1949" t="s">
        <v>232</v>
      </c>
      <c r="D1949" t="s">
        <v>581</v>
      </c>
      <c r="E1949" t="s">
        <v>40</v>
      </c>
      <c r="F1949" t="s">
        <v>41</v>
      </c>
      <c r="G1949" s="32">
        <f t="shared" ca="1" si="216"/>
        <v>188973.52439681918</v>
      </c>
      <c r="H1949" s="33" t="str">
        <f t="shared" ca="1" si="217"/>
        <v>2024 Avista Update- WA dev costs are sunk($2 mil), ID costs will be half of WA @ $1mil dev costs</v>
      </c>
      <c r="I1949" s="38"/>
      <c r="J1949" s="39"/>
      <c r="K1949" s="20" t="str">
        <f t="shared" si="213"/>
        <v>General ServiceProgram Development Cost</v>
      </c>
      <c r="L1949" s="20" t="str">
        <f t="shared" si="214"/>
        <v>Market PotentialID</v>
      </c>
    </row>
    <row r="1950" spans="1:12" x14ac:dyDescent="0.25">
      <c r="A1950" s="2" t="str">
        <f t="shared" si="215"/>
        <v>IDGeneral ServiceParent-Time-of-Use Opt-inProgram Life</v>
      </c>
      <c r="B1950" t="s">
        <v>152</v>
      </c>
      <c r="C1950" t="s">
        <v>232</v>
      </c>
      <c r="D1950" t="s">
        <v>581</v>
      </c>
      <c r="E1950" t="s">
        <v>42</v>
      </c>
      <c r="F1950" t="s">
        <v>43</v>
      </c>
      <c r="G1950" s="397">
        <f t="shared" ca="1" si="216"/>
        <v>10</v>
      </c>
      <c r="H1950" s="33">
        <f t="shared" ca="1" si="217"/>
        <v>0</v>
      </c>
      <c r="I1950" s="38"/>
      <c r="J1950" s="39"/>
      <c r="K1950" s="20" t="str">
        <f t="shared" si="213"/>
        <v>General ServiceProgram Life</v>
      </c>
      <c r="L1950" s="20" t="str">
        <f t="shared" si="214"/>
        <v>Market PotentialID</v>
      </c>
    </row>
    <row r="1951" spans="1:12" x14ac:dyDescent="0.25">
      <c r="A1951" s="2" t="str">
        <f t="shared" si="215"/>
        <v>IDGeneral ServiceParent-Time-of-Use Opt-inProgram Start Year</v>
      </c>
      <c r="B1951" t="s">
        <v>152</v>
      </c>
      <c r="C1951" t="s">
        <v>232</v>
      </c>
      <c r="D1951" t="s">
        <v>581</v>
      </c>
      <c r="E1951" t="s">
        <v>44</v>
      </c>
      <c r="F1951" t="s">
        <v>45</v>
      </c>
      <c r="G1951" s="397">
        <f t="shared" ca="1" si="216"/>
        <v>2028</v>
      </c>
      <c r="H1951" s="33" t="str">
        <f t="shared" ca="1" si="217"/>
        <v>WA; ID Start in 2028: 2024 Avista Update; will change ramp rate after model run</v>
      </c>
      <c r="I1951" s="38"/>
      <c r="J1951" s="39"/>
      <c r="K1951" s="20" t="str">
        <f t="shared" si="213"/>
        <v>General ServiceProgram Start Year</v>
      </c>
      <c r="L1951" s="20" t="str">
        <f t="shared" si="214"/>
        <v>Market PotentialID</v>
      </c>
    </row>
    <row r="1952" spans="1:12" x14ac:dyDescent="0.25">
      <c r="A1952" s="2" t="str">
        <f t="shared" si="215"/>
        <v>IDLarge General ServiceParent-Time-of-Use Opt-inSummer DR Event Hours</v>
      </c>
      <c r="B1952" t="s">
        <v>152</v>
      </c>
      <c r="C1952" t="s">
        <v>233</v>
      </c>
      <c r="D1952" t="s">
        <v>581</v>
      </c>
      <c r="E1952" t="s">
        <v>24</v>
      </c>
      <c r="F1952" t="s">
        <v>25</v>
      </c>
      <c r="G1952" s="397" t="str">
        <f t="shared" ca="1" si="216"/>
        <v/>
      </c>
      <c r="H1952" s="33" t="str">
        <f t="shared" ca="1" si="217"/>
        <v/>
      </c>
      <c r="I1952" s="38"/>
      <c r="J1952" s="39"/>
      <c r="K1952" s="20" t="str">
        <f t="shared" si="213"/>
        <v>Large General ServiceSummer DR Event Hours</v>
      </c>
      <c r="L1952" s="20" t="str">
        <f t="shared" si="214"/>
        <v>Market PotentialID</v>
      </c>
    </row>
    <row r="1953" spans="1:12" x14ac:dyDescent="0.25">
      <c r="A1953" s="2" t="str">
        <f t="shared" si="215"/>
        <v>IDLarge General ServiceParent-Time-of-Use Opt-inWinter DR Event Hours</v>
      </c>
      <c r="B1953" t="s">
        <v>152</v>
      </c>
      <c r="C1953" t="s">
        <v>233</v>
      </c>
      <c r="D1953" t="s">
        <v>581</v>
      </c>
      <c r="E1953" t="s">
        <v>26</v>
      </c>
      <c r="F1953" t="s">
        <v>25</v>
      </c>
      <c r="G1953" s="397" t="str">
        <f t="shared" ca="1" si="216"/>
        <v/>
      </c>
      <c r="H1953" s="33" t="str">
        <f t="shared" ca="1" si="217"/>
        <v/>
      </c>
      <c r="I1953" s="38"/>
      <c r="J1953" s="39"/>
      <c r="K1953" s="20" t="str">
        <f t="shared" si="213"/>
        <v>Large General ServiceWinter DR Event Hours</v>
      </c>
      <c r="L1953" s="20" t="str">
        <f t="shared" si="214"/>
        <v>Market PotentialID</v>
      </c>
    </row>
    <row r="1954" spans="1:12" x14ac:dyDescent="0.25">
      <c r="A1954" s="2" t="str">
        <f t="shared" si="215"/>
        <v>IDLarge General ServiceParent-Time-of-Use Opt-inAnnual O&amp;M Cost</v>
      </c>
      <c r="B1954" t="s">
        <v>152</v>
      </c>
      <c r="C1954" t="s">
        <v>233</v>
      </c>
      <c r="D1954" t="s">
        <v>581</v>
      </c>
      <c r="E1954" t="s">
        <v>27</v>
      </c>
      <c r="F1954" t="s">
        <v>5</v>
      </c>
      <c r="G1954" s="32" t="str">
        <f t="shared" ca="1" si="216"/>
        <v/>
      </c>
      <c r="H1954" s="33" t="str">
        <f t="shared" ca="1" si="217"/>
        <v/>
      </c>
      <c r="I1954" s="38"/>
      <c r="J1954" s="39"/>
      <c r="K1954" s="20" t="str">
        <f t="shared" si="213"/>
        <v>Large General ServiceAnnual O&amp;M Cost</v>
      </c>
      <c r="L1954" s="20" t="str">
        <f t="shared" si="214"/>
        <v>Market PotentialID</v>
      </c>
    </row>
    <row r="1955" spans="1:12" x14ac:dyDescent="0.25">
      <c r="A1955" s="2" t="str">
        <f t="shared" si="215"/>
        <v>IDLarge General ServiceParent-Time-of-Use Opt-inAnnual O&amp;M Cost per MW</v>
      </c>
      <c r="B1955" t="s">
        <v>152</v>
      </c>
      <c r="C1955" t="s">
        <v>233</v>
      </c>
      <c r="D1955" t="s">
        <v>581</v>
      </c>
      <c r="E1955" t="s">
        <v>88</v>
      </c>
      <c r="F1955" t="s">
        <v>94</v>
      </c>
      <c r="G1955" s="32" t="str">
        <f t="shared" ca="1" si="216"/>
        <v/>
      </c>
      <c r="H1955" s="33" t="str">
        <f t="shared" ca="1" si="217"/>
        <v/>
      </c>
      <c r="I1955" s="38"/>
      <c r="J1955" s="39"/>
      <c r="K1955" s="20" t="str">
        <f t="shared" si="213"/>
        <v>Large General ServiceAnnual O&amp;M Cost per MW</v>
      </c>
      <c r="L1955" s="20" t="str">
        <f t="shared" si="214"/>
        <v>Market PotentialID</v>
      </c>
    </row>
    <row r="1956" spans="1:12" x14ac:dyDescent="0.25">
      <c r="A1956" s="2" t="str">
        <f t="shared" si="215"/>
        <v>IDLarge General ServiceParent-Time-of-Use Opt-inAnnual Program Administration Cost</v>
      </c>
      <c r="B1956" t="s">
        <v>152</v>
      </c>
      <c r="C1956" t="s">
        <v>233</v>
      </c>
      <c r="D1956" t="s">
        <v>581</v>
      </c>
      <c r="E1956" t="s">
        <v>4</v>
      </c>
      <c r="F1956" t="s">
        <v>28</v>
      </c>
      <c r="G1956" s="32" t="str">
        <f t="shared" ca="1" si="216"/>
        <v/>
      </c>
      <c r="H1956" s="33" t="str">
        <f t="shared" ca="1" si="217"/>
        <v/>
      </c>
      <c r="I1956" s="38"/>
      <c r="J1956" s="39"/>
      <c r="K1956" s="20" t="str">
        <f t="shared" si="213"/>
        <v>Large General ServiceAnnual Program Administration Cost</v>
      </c>
      <c r="L1956" s="20" t="str">
        <f t="shared" si="214"/>
        <v>Market PotentialID</v>
      </c>
    </row>
    <row r="1957" spans="1:12" x14ac:dyDescent="0.25">
      <c r="A1957" s="2" t="str">
        <f t="shared" si="215"/>
        <v>IDLarge General ServiceParent-Time-of-Use Opt-inCost of Equip + Install</v>
      </c>
      <c r="B1957" t="s">
        <v>152</v>
      </c>
      <c r="C1957" t="s">
        <v>233</v>
      </c>
      <c r="D1957" t="s">
        <v>581</v>
      </c>
      <c r="E1957" t="s">
        <v>29</v>
      </c>
      <c r="F1957" t="s">
        <v>30</v>
      </c>
      <c r="G1957" s="32" t="str">
        <f t="shared" ca="1" si="216"/>
        <v/>
      </c>
      <c r="H1957" s="33" t="str">
        <f t="shared" ca="1" si="217"/>
        <v/>
      </c>
      <c r="I1957" s="38"/>
      <c r="J1957" s="39"/>
      <c r="K1957" s="20" t="str">
        <f t="shared" si="213"/>
        <v>Large General ServiceCost of Equip + Install</v>
      </c>
      <c r="L1957" s="20" t="str">
        <f t="shared" si="214"/>
        <v>Market PotentialID</v>
      </c>
    </row>
    <row r="1958" spans="1:12" x14ac:dyDescent="0.25">
      <c r="A1958" s="2" t="str">
        <f t="shared" si="215"/>
        <v>IDLarge General ServiceParent-Time-of-Use Opt-inCost of Equip + Install (per kW basis)</v>
      </c>
      <c r="B1958" t="s">
        <v>152</v>
      </c>
      <c r="C1958" t="s">
        <v>233</v>
      </c>
      <c r="D1958" t="s">
        <v>581</v>
      </c>
      <c r="E1958" t="s">
        <v>90</v>
      </c>
      <c r="F1958" t="s">
        <v>92</v>
      </c>
      <c r="G1958" s="32" t="str">
        <f t="shared" ca="1" si="216"/>
        <v/>
      </c>
      <c r="H1958" s="33" t="str">
        <f t="shared" ca="1" si="217"/>
        <v/>
      </c>
      <c r="I1958" s="38"/>
      <c r="J1958" s="39"/>
      <c r="K1958" s="20" t="str">
        <f t="shared" si="213"/>
        <v>Large General ServiceCost of Equip + Install (per kW basis)</v>
      </c>
      <c r="L1958" s="20" t="str">
        <f t="shared" si="214"/>
        <v>Market PotentialID</v>
      </c>
    </row>
    <row r="1959" spans="1:12" x14ac:dyDescent="0.25">
      <c r="A1959" s="2" t="str">
        <f t="shared" si="215"/>
        <v>IDLarge General ServiceParent-Time-of-Use Opt-inDe-rate</v>
      </c>
      <c r="B1959" t="s">
        <v>152</v>
      </c>
      <c r="C1959" t="s">
        <v>233</v>
      </c>
      <c r="D1959" t="s">
        <v>581</v>
      </c>
      <c r="E1959" t="s">
        <v>31</v>
      </c>
      <c r="F1959" t="s">
        <v>32</v>
      </c>
      <c r="G1959" s="25" t="str">
        <f t="shared" ca="1" si="216"/>
        <v/>
      </c>
      <c r="H1959" s="33" t="str">
        <f t="shared" ca="1" si="217"/>
        <v/>
      </c>
      <c r="I1959" s="38"/>
      <c r="J1959" s="39"/>
      <c r="K1959" s="20" t="str">
        <f t="shared" si="213"/>
        <v>Large General ServiceDe-rate</v>
      </c>
      <c r="L1959" s="20" t="str">
        <f t="shared" si="214"/>
        <v>Market PotentialID</v>
      </c>
    </row>
    <row r="1960" spans="1:12" x14ac:dyDescent="0.25">
      <c r="A1960" s="2" t="str">
        <f t="shared" si="215"/>
        <v>IDLarge General ServiceParent-Time-of-Use Opt-inNet to Gross Ratio (free ridership)</v>
      </c>
      <c r="B1960" t="s">
        <v>152</v>
      </c>
      <c r="C1960" t="s">
        <v>233</v>
      </c>
      <c r="D1960" t="s">
        <v>581</v>
      </c>
      <c r="E1960" t="s">
        <v>33</v>
      </c>
      <c r="F1960" t="s">
        <v>34</v>
      </c>
      <c r="G1960" s="25" t="str">
        <f t="shared" ca="1" si="216"/>
        <v/>
      </c>
      <c r="H1960" s="33" t="str">
        <f t="shared" ca="1" si="217"/>
        <v/>
      </c>
      <c r="I1960" s="38"/>
      <c r="J1960" s="39"/>
      <c r="K1960" s="20" t="str">
        <f t="shared" si="213"/>
        <v>Large General ServiceNet to Gross Ratio (free ridership)</v>
      </c>
      <c r="L1960" s="20" t="str">
        <f t="shared" si="214"/>
        <v>Market PotentialID</v>
      </c>
    </row>
    <row r="1961" spans="1:12" x14ac:dyDescent="0.25">
      <c r="A1961" s="2" t="str">
        <f t="shared" si="215"/>
        <v>IDLarge General ServiceParent-Time-of-Use Opt-inPer Customer Annual Marketing/Recruitment Cost</v>
      </c>
      <c r="B1961" t="s">
        <v>152</v>
      </c>
      <c r="C1961" t="s">
        <v>233</v>
      </c>
      <c r="D1961" t="s">
        <v>581</v>
      </c>
      <c r="E1961" t="s">
        <v>35</v>
      </c>
      <c r="F1961" t="s">
        <v>36</v>
      </c>
      <c r="G1961" s="32" t="str">
        <f t="shared" ca="1" si="216"/>
        <v/>
      </c>
      <c r="H1961" s="33" t="str">
        <f t="shared" ca="1" si="217"/>
        <v/>
      </c>
      <c r="I1961" s="38"/>
      <c r="J1961" s="39"/>
      <c r="K1961" s="20" t="str">
        <f t="shared" si="213"/>
        <v>Large General ServicePer Customer Annual Marketing/Recruitment Cost</v>
      </c>
      <c r="L1961" s="20" t="str">
        <f t="shared" si="214"/>
        <v>Market PotentialID</v>
      </c>
    </row>
    <row r="1962" spans="1:12" x14ac:dyDescent="0.25">
      <c r="A1962" s="2" t="str">
        <f t="shared" si="215"/>
        <v>IDLarge General ServiceParent-Time-of-Use Opt-inPer Participant Annual Incentive</v>
      </c>
      <c r="B1962" t="s">
        <v>152</v>
      </c>
      <c r="C1962" t="s">
        <v>233</v>
      </c>
      <c r="D1962" t="s">
        <v>581</v>
      </c>
      <c r="E1962" t="s">
        <v>39</v>
      </c>
      <c r="F1962" t="s">
        <v>5</v>
      </c>
      <c r="G1962" s="32" t="str">
        <f t="shared" ca="1" si="216"/>
        <v/>
      </c>
      <c r="H1962" s="33" t="str">
        <f t="shared" ca="1" si="217"/>
        <v/>
      </c>
      <c r="I1962" s="38"/>
      <c r="J1962" s="39"/>
      <c r="K1962" s="20" t="str">
        <f t="shared" si="213"/>
        <v>Large General ServicePer Participant Annual Incentive</v>
      </c>
      <c r="L1962" s="20" t="str">
        <f t="shared" si="214"/>
        <v>Market PotentialID</v>
      </c>
    </row>
    <row r="1963" spans="1:12" x14ac:dyDescent="0.25">
      <c r="A1963" s="2" t="str">
        <f t="shared" si="215"/>
        <v>IDLarge General ServiceParent-Time-of-Use Opt-inPer kW Annual Incentive</v>
      </c>
      <c r="B1963" t="s">
        <v>152</v>
      </c>
      <c r="C1963" t="s">
        <v>233</v>
      </c>
      <c r="D1963" t="s">
        <v>581</v>
      </c>
      <c r="E1963" t="s">
        <v>37</v>
      </c>
      <c r="F1963" t="s">
        <v>93</v>
      </c>
      <c r="G1963" s="32" t="str">
        <f t="shared" ca="1" si="216"/>
        <v/>
      </c>
      <c r="H1963" s="33" t="str">
        <f t="shared" ca="1" si="217"/>
        <v/>
      </c>
      <c r="I1963" s="38"/>
      <c r="J1963" s="39"/>
      <c r="K1963" s="20" t="str">
        <f t="shared" si="213"/>
        <v>Large General ServicePer kW Annual Incentive</v>
      </c>
      <c r="L1963" s="20" t="str">
        <f t="shared" si="214"/>
        <v>Market PotentialID</v>
      </c>
    </row>
    <row r="1964" spans="1:12" x14ac:dyDescent="0.25">
      <c r="A1964" s="2" t="str">
        <f t="shared" si="215"/>
        <v>IDLarge General ServiceParent-Time-of-Use Opt-inProgram Development Cost</v>
      </c>
      <c r="B1964" t="s">
        <v>152</v>
      </c>
      <c r="C1964" t="s">
        <v>233</v>
      </c>
      <c r="D1964" t="s">
        <v>581</v>
      </c>
      <c r="E1964" t="s">
        <v>40</v>
      </c>
      <c r="F1964" t="s">
        <v>41</v>
      </c>
      <c r="G1964" s="32" t="str">
        <f t="shared" ca="1" si="216"/>
        <v/>
      </c>
      <c r="H1964" s="33" t="str">
        <f t="shared" ca="1" si="217"/>
        <v/>
      </c>
      <c r="I1964" s="38"/>
      <c r="J1964" s="39"/>
      <c r="K1964" s="20" t="str">
        <f t="shared" si="213"/>
        <v>Large General ServiceProgram Development Cost</v>
      </c>
      <c r="L1964" s="20" t="str">
        <f t="shared" si="214"/>
        <v>Market PotentialID</v>
      </c>
    </row>
    <row r="1965" spans="1:12" x14ac:dyDescent="0.25">
      <c r="A1965" s="2" t="str">
        <f t="shared" si="215"/>
        <v>IDLarge General ServiceParent-Time-of-Use Opt-inProgram Life</v>
      </c>
      <c r="B1965" t="s">
        <v>152</v>
      </c>
      <c r="C1965" t="s">
        <v>233</v>
      </c>
      <c r="D1965" t="s">
        <v>581</v>
      </c>
      <c r="E1965" t="s">
        <v>42</v>
      </c>
      <c r="F1965" t="s">
        <v>43</v>
      </c>
      <c r="G1965" s="397" t="str">
        <f t="shared" ca="1" si="216"/>
        <v/>
      </c>
      <c r="H1965" s="33" t="str">
        <f t="shared" ca="1" si="217"/>
        <v/>
      </c>
      <c r="I1965" s="38"/>
      <c r="J1965" s="39"/>
      <c r="K1965" s="20" t="str">
        <f t="shared" si="213"/>
        <v>Large General ServiceProgram Life</v>
      </c>
      <c r="L1965" s="20" t="str">
        <f t="shared" si="214"/>
        <v>Market PotentialID</v>
      </c>
    </row>
    <row r="1966" spans="1:12" x14ac:dyDescent="0.25">
      <c r="A1966" s="2" t="str">
        <f t="shared" si="215"/>
        <v>IDLarge General ServiceParent-Time-of-Use Opt-inProgram Start Year</v>
      </c>
      <c r="B1966" t="s">
        <v>152</v>
      </c>
      <c r="C1966" t="s">
        <v>233</v>
      </c>
      <c r="D1966" t="s">
        <v>581</v>
      </c>
      <c r="E1966" t="s">
        <v>44</v>
      </c>
      <c r="F1966" t="s">
        <v>45</v>
      </c>
      <c r="G1966" s="397" t="str">
        <f t="shared" ca="1" si="216"/>
        <v/>
      </c>
      <c r="H1966" s="33" t="str">
        <f t="shared" ca="1" si="217"/>
        <v/>
      </c>
      <c r="I1966" s="38"/>
      <c r="J1966" s="39"/>
      <c r="K1966" s="20" t="str">
        <f t="shared" si="213"/>
        <v>Large General ServiceProgram Start Year</v>
      </c>
      <c r="L1966" s="20" t="str">
        <f t="shared" si="214"/>
        <v>Market PotentialID</v>
      </c>
    </row>
    <row r="1967" spans="1:12" x14ac:dyDescent="0.25">
      <c r="A1967" s="2" t="str">
        <f t="shared" si="215"/>
        <v>IDExtra Large General ServiceParent-Time-of-Use Opt-inSummer DR Event Hours</v>
      </c>
      <c r="B1967" t="s">
        <v>152</v>
      </c>
      <c r="C1967" t="s">
        <v>234</v>
      </c>
      <c r="D1967" t="s">
        <v>581</v>
      </c>
      <c r="E1967" t="s">
        <v>24</v>
      </c>
      <c r="F1967" t="s">
        <v>25</v>
      </c>
      <c r="G1967" s="397" t="str">
        <f t="shared" ca="1" si="216"/>
        <v/>
      </c>
      <c r="H1967" s="33" t="str">
        <f t="shared" ca="1" si="217"/>
        <v/>
      </c>
      <c r="I1967" s="38"/>
      <c r="J1967" s="39"/>
      <c r="K1967" s="20" t="str">
        <f t="shared" si="213"/>
        <v>Extra Large General ServiceSummer DR Event Hours</v>
      </c>
      <c r="L1967" s="20" t="str">
        <f t="shared" si="214"/>
        <v>Market PotentialID</v>
      </c>
    </row>
    <row r="1968" spans="1:12" x14ac:dyDescent="0.25">
      <c r="A1968" s="2" t="str">
        <f t="shared" si="215"/>
        <v>IDExtra Large General ServiceParent-Time-of-Use Opt-inWinter DR Event Hours</v>
      </c>
      <c r="B1968" t="s">
        <v>152</v>
      </c>
      <c r="C1968" t="s">
        <v>234</v>
      </c>
      <c r="D1968" t="s">
        <v>581</v>
      </c>
      <c r="E1968" t="s">
        <v>26</v>
      </c>
      <c r="F1968" t="s">
        <v>25</v>
      </c>
      <c r="G1968" s="397" t="str">
        <f t="shared" ca="1" si="216"/>
        <v/>
      </c>
      <c r="H1968" s="33" t="str">
        <f t="shared" ca="1" si="217"/>
        <v/>
      </c>
      <c r="I1968" s="38"/>
      <c r="J1968" s="39"/>
      <c r="K1968" s="20" t="str">
        <f t="shared" si="213"/>
        <v>Extra Large General ServiceWinter DR Event Hours</v>
      </c>
      <c r="L1968" s="20" t="str">
        <f t="shared" si="214"/>
        <v>Market PotentialID</v>
      </c>
    </row>
    <row r="1969" spans="1:12" x14ac:dyDescent="0.25">
      <c r="A1969" s="2" t="str">
        <f t="shared" si="215"/>
        <v>IDExtra Large General ServiceParent-Time-of-Use Opt-inAnnual O&amp;M Cost</v>
      </c>
      <c r="B1969" t="s">
        <v>152</v>
      </c>
      <c r="C1969" t="s">
        <v>234</v>
      </c>
      <c r="D1969" t="s">
        <v>581</v>
      </c>
      <c r="E1969" t="s">
        <v>27</v>
      </c>
      <c r="F1969" t="s">
        <v>5</v>
      </c>
      <c r="G1969" s="32" t="str">
        <f t="shared" ca="1" si="216"/>
        <v/>
      </c>
      <c r="H1969" s="33" t="str">
        <f t="shared" ca="1" si="217"/>
        <v/>
      </c>
      <c r="I1969" s="38"/>
      <c r="J1969" s="39"/>
      <c r="K1969" s="20" t="str">
        <f t="shared" si="213"/>
        <v>Extra Large General ServiceAnnual O&amp;M Cost</v>
      </c>
      <c r="L1969" s="20" t="str">
        <f t="shared" si="214"/>
        <v>Market PotentialID</v>
      </c>
    </row>
    <row r="1970" spans="1:12" x14ac:dyDescent="0.25">
      <c r="A1970" s="2" t="str">
        <f t="shared" si="215"/>
        <v>IDExtra Large General ServiceParent-Time-of-Use Opt-inAnnual O&amp;M Cost per MW</v>
      </c>
      <c r="B1970" t="s">
        <v>152</v>
      </c>
      <c r="C1970" t="s">
        <v>234</v>
      </c>
      <c r="D1970" t="s">
        <v>581</v>
      </c>
      <c r="E1970" t="s">
        <v>88</v>
      </c>
      <c r="F1970" t="s">
        <v>94</v>
      </c>
      <c r="G1970" s="32" t="str">
        <f t="shared" ca="1" si="216"/>
        <v/>
      </c>
      <c r="H1970" s="33" t="str">
        <f t="shared" ca="1" si="217"/>
        <v/>
      </c>
      <c r="I1970" s="38"/>
      <c r="J1970" s="39"/>
      <c r="K1970" s="20" t="str">
        <f t="shared" si="213"/>
        <v>Extra Large General ServiceAnnual O&amp;M Cost per MW</v>
      </c>
      <c r="L1970" s="20" t="str">
        <f t="shared" si="214"/>
        <v>Market PotentialID</v>
      </c>
    </row>
    <row r="1971" spans="1:12" x14ac:dyDescent="0.25">
      <c r="A1971" s="2" t="str">
        <f t="shared" si="215"/>
        <v>IDExtra Large General ServiceParent-Time-of-Use Opt-inAnnual Program Administration Cost</v>
      </c>
      <c r="B1971" t="s">
        <v>152</v>
      </c>
      <c r="C1971" t="s">
        <v>234</v>
      </c>
      <c r="D1971" t="s">
        <v>581</v>
      </c>
      <c r="E1971" t="s">
        <v>4</v>
      </c>
      <c r="F1971" t="s">
        <v>28</v>
      </c>
      <c r="G1971" s="32" t="str">
        <f t="shared" ca="1" si="216"/>
        <v/>
      </c>
      <c r="H1971" s="33" t="str">
        <f t="shared" ca="1" si="217"/>
        <v/>
      </c>
      <c r="I1971" s="38"/>
      <c r="J1971" s="39"/>
      <c r="K1971" s="20" t="str">
        <f t="shared" si="213"/>
        <v>Extra Large General ServiceAnnual Program Administration Cost</v>
      </c>
      <c r="L1971" s="20" t="str">
        <f t="shared" si="214"/>
        <v>Market PotentialID</v>
      </c>
    </row>
    <row r="1972" spans="1:12" x14ac:dyDescent="0.25">
      <c r="A1972" s="2" t="str">
        <f t="shared" si="215"/>
        <v>IDExtra Large General ServiceParent-Time-of-Use Opt-inCost of Equip + Install</v>
      </c>
      <c r="B1972" t="s">
        <v>152</v>
      </c>
      <c r="C1972" t="s">
        <v>234</v>
      </c>
      <c r="D1972" t="s">
        <v>581</v>
      </c>
      <c r="E1972" t="s">
        <v>29</v>
      </c>
      <c r="F1972" t="s">
        <v>30</v>
      </c>
      <c r="G1972" s="32" t="str">
        <f t="shared" ca="1" si="216"/>
        <v/>
      </c>
      <c r="H1972" s="33" t="str">
        <f t="shared" ca="1" si="217"/>
        <v/>
      </c>
      <c r="I1972" s="38"/>
      <c r="J1972" s="39"/>
      <c r="K1972" s="20" t="str">
        <f t="shared" si="213"/>
        <v>Extra Large General ServiceCost of Equip + Install</v>
      </c>
      <c r="L1972" s="20" t="str">
        <f t="shared" si="214"/>
        <v>Market PotentialID</v>
      </c>
    </row>
    <row r="1973" spans="1:12" x14ac:dyDescent="0.25">
      <c r="A1973" s="2" t="str">
        <f t="shared" si="215"/>
        <v>IDExtra Large General ServiceParent-Time-of-Use Opt-inCost of Equip + Install (per kW basis)</v>
      </c>
      <c r="B1973" t="s">
        <v>152</v>
      </c>
      <c r="C1973" t="s">
        <v>234</v>
      </c>
      <c r="D1973" t="s">
        <v>581</v>
      </c>
      <c r="E1973" t="s">
        <v>90</v>
      </c>
      <c r="F1973" t="s">
        <v>92</v>
      </c>
      <c r="G1973" s="32" t="str">
        <f t="shared" ca="1" si="216"/>
        <v/>
      </c>
      <c r="H1973" s="33" t="str">
        <f t="shared" ca="1" si="217"/>
        <v/>
      </c>
      <c r="I1973" s="38"/>
      <c r="J1973" s="39"/>
      <c r="K1973" s="20" t="str">
        <f t="shared" si="213"/>
        <v>Extra Large General ServiceCost of Equip + Install (per kW basis)</v>
      </c>
      <c r="L1973" s="20" t="str">
        <f t="shared" si="214"/>
        <v>Market PotentialID</v>
      </c>
    </row>
    <row r="1974" spans="1:12" x14ac:dyDescent="0.25">
      <c r="A1974" s="2" t="str">
        <f t="shared" si="215"/>
        <v>IDExtra Large General ServiceParent-Time-of-Use Opt-inDe-rate</v>
      </c>
      <c r="B1974" t="s">
        <v>152</v>
      </c>
      <c r="C1974" t="s">
        <v>234</v>
      </c>
      <c r="D1974" t="s">
        <v>581</v>
      </c>
      <c r="E1974" t="s">
        <v>31</v>
      </c>
      <c r="F1974" t="s">
        <v>32</v>
      </c>
      <c r="G1974" s="25" t="str">
        <f t="shared" ca="1" si="216"/>
        <v/>
      </c>
      <c r="H1974" s="33" t="str">
        <f t="shared" ca="1" si="217"/>
        <v/>
      </c>
      <c r="I1974" s="38"/>
      <c r="J1974" s="39"/>
      <c r="K1974" s="20" t="str">
        <f t="shared" si="213"/>
        <v>Extra Large General ServiceDe-rate</v>
      </c>
      <c r="L1974" s="20" t="str">
        <f t="shared" si="214"/>
        <v>Market PotentialID</v>
      </c>
    </row>
    <row r="1975" spans="1:12" x14ac:dyDescent="0.25">
      <c r="A1975" s="2" t="str">
        <f t="shared" si="215"/>
        <v>IDExtra Large General ServiceParent-Time-of-Use Opt-inNet to Gross Ratio (free ridership)</v>
      </c>
      <c r="B1975" t="s">
        <v>152</v>
      </c>
      <c r="C1975" t="s">
        <v>234</v>
      </c>
      <c r="D1975" t="s">
        <v>581</v>
      </c>
      <c r="E1975" t="s">
        <v>33</v>
      </c>
      <c r="F1975" t="s">
        <v>34</v>
      </c>
      <c r="G1975" s="25" t="str">
        <f t="shared" ca="1" si="216"/>
        <v/>
      </c>
      <c r="H1975" s="33" t="str">
        <f t="shared" ca="1" si="217"/>
        <v/>
      </c>
      <c r="I1975" s="38"/>
      <c r="J1975" s="39"/>
      <c r="K1975" s="20" t="str">
        <f t="shared" si="213"/>
        <v>Extra Large General ServiceNet to Gross Ratio (free ridership)</v>
      </c>
      <c r="L1975" s="20" t="str">
        <f t="shared" si="214"/>
        <v>Market PotentialID</v>
      </c>
    </row>
    <row r="1976" spans="1:12" x14ac:dyDescent="0.25">
      <c r="A1976" s="2" t="str">
        <f t="shared" si="215"/>
        <v>IDExtra Large General ServiceParent-Time-of-Use Opt-inPer Customer Annual Marketing/Recruitment Cost</v>
      </c>
      <c r="B1976" t="s">
        <v>152</v>
      </c>
      <c r="C1976" t="s">
        <v>234</v>
      </c>
      <c r="D1976" t="s">
        <v>581</v>
      </c>
      <c r="E1976" t="s">
        <v>35</v>
      </c>
      <c r="F1976" t="s">
        <v>36</v>
      </c>
      <c r="G1976" s="32" t="str">
        <f t="shared" ca="1" si="216"/>
        <v/>
      </c>
      <c r="H1976" s="33" t="str">
        <f t="shared" ca="1" si="217"/>
        <v/>
      </c>
      <c r="I1976" s="38"/>
      <c r="J1976" s="39"/>
      <c r="K1976" s="20" t="str">
        <f t="shared" si="213"/>
        <v>Extra Large General ServicePer Customer Annual Marketing/Recruitment Cost</v>
      </c>
      <c r="L1976" s="20" t="str">
        <f t="shared" ref="L1976:L2039" si="218">$G$1&amp;B1976</f>
        <v>Market PotentialID</v>
      </c>
    </row>
    <row r="1977" spans="1:12" x14ac:dyDescent="0.25">
      <c r="A1977" s="2" t="str">
        <f t="shared" si="215"/>
        <v>IDExtra Large General ServiceParent-Time-of-Use Opt-inPer Participant Annual Incentive</v>
      </c>
      <c r="B1977" t="s">
        <v>152</v>
      </c>
      <c r="C1977" t="s">
        <v>234</v>
      </c>
      <c r="D1977" t="s">
        <v>581</v>
      </c>
      <c r="E1977" t="s">
        <v>39</v>
      </c>
      <c r="F1977" t="s">
        <v>5</v>
      </c>
      <c r="G1977" s="32" t="str">
        <f t="shared" ca="1" si="216"/>
        <v/>
      </c>
      <c r="H1977" s="33" t="str">
        <f t="shared" ca="1" si="217"/>
        <v/>
      </c>
      <c r="I1977" s="38"/>
      <c r="J1977" s="39"/>
      <c r="K1977" s="20" t="str">
        <f t="shared" si="213"/>
        <v>Extra Large General ServicePer Participant Annual Incentive</v>
      </c>
      <c r="L1977" s="20" t="str">
        <f t="shared" si="218"/>
        <v>Market PotentialID</v>
      </c>
    </row>
    <row r="1978" spans="1:12" x14ac:dyDescent="0.25">
      <c r="A1978" s="2" t="str">
        <f t="shared" si="215"/>
        <v>IDExtra Large General ServiceParent-Time-of-Use Opt-inPer kW Annual Incentive</v>
      </c>
      <c r="B1978" t="s">
        <v>152</v>
      </c>
      <c r="C1978" t="s">
        <v>234</v>
      </c>
      <c r="D1978" t="s">
        <v>581</v>
      </c>
      <c r="E1978" t="s">
        <v>37</v>
      </c>
      <c r="F1978" t="s">
        <v>93</v>
      </c>
      <c r="G1978" s="32" t="str">
        <f t="shared" ca="1" si="216"/>
        <v/>
      </c>
      <c r="H1978" s="33" t="str">
        <f t="shared" ca="1" si="217"/>
        <v/>
      </c>
      <c r="I1978" s="38"/>
      <c r="J1978" s="39"/>
      <c r="K1978" s="20" t="str">
        <f t="shared" si="213"/>
        <v>Extra Large General ServicePer kW Annual Incentive</v>
      </c>
      <c r="L1978" s="20" t="str">
        <f t="shared" si="218"/>
        <v>Market PotentialID</v>
      </c>
    </row>
    <row r="1979" spans="1:12" x14ac:dyDescent="0.25">
      <c r="A1979" s="2" t="str">
        <f t="shared" si="215"/>
        <v>IDExtra Large General ServiceParent-Time-of-Use Opt-inProgram Development Cost</v>
      </c>
      <c r="B1979" t="s">
        <v>152</v>
      </c>
      <c r="C1979" t="s">
        <v>234</v>
      </c>
      <c r="D1979" t="s">
        <v>581</v>
      </c>
      <c r="E1979" t="s">
        <v>40</v>
      </c>
      <c r="F1979" t="s">
        <v>41</v>
      </c>
      <c r="G1979" s="32" t="str">
        <f t="shared" ca="1" si="216"/>
        <v/>
      </c>
      <c r="H1979" s="33" t="str">
        <f t="shared" ca="1" si="217"/>
        <v/>
      </c>
      <c r="I1979" s="38"/>
      <c r="J1979" s="39"/>
      <c r="K1979" s="20" t="str">
        <f t="shared" si="213"/>
        <v>Extra Large General ServiceProgram Development Cost</v>
      </c>
      <c r="L1979" s="20" t="str">
        <f t="shared" si="218"/>
        <v>Market PotentialID</v>
      </c>
    </row>
    <row r="1980" spans="1:12" x14ac:dyDescent="0.25">
      <c r="A1980" s="2" t="str">
        <f t="shared" si="215"/>
        <v>IDExtra Large General ServiceParent-Time-of-Use Opt-inProgram Life</v>
      </c>
      <c r="B1980" t="s">
        <v>152</v>
      </c>
      <c r="C1980" t="s">
        <v>234</v>
      </c>
      <c r="D1980" t="s">
        <v>581</v>
      </c>
      <c r="E1980" t="s">
        <v>42</v>
      </c>
      <c r="F1980" t="s">
        <v>43</v>
      </c>
      <c r="G1980" s="397" t="str">
        <f t="shared" ca="1" si="216"/>
        <v/>
      </c>
      <c r="H1980" s="33" t="str">
        <f t="shared" ca="1" si="217"/>
        <v/>
      </c>
      <c r="I1980" s="38"/>
      <c r="J1980" s="39"/>
      <c r="K1980" s="20" t="str">
        <f t="shared" ref="K1980:K2043" si="219">C1980&amp;E1980</f>
        <v>Extra Large General ServiceProgram Life</v>
      </c>
      <c r="L1980" s="20" t="str">
        <f t="shared" si="218"/>
        <v>Market PotentialID</v>
      </c>
    </row>
    <row r="1981" spans="1:12" x14ac:dyDescent="0.25">
      <c r="A1981" s="2" t="str">
        <f t="shared" si="215"/>
        <v>IDExtra Large General ServiceParent-Time-of-Use Opt-inProgram Start Year</v>
      </c>
      <c r="B1981" t="s">
        <v>152</v>
      </c>
      <c r="C1981" t="s">
        <v>234</v>
      </c>
      <c r="D1981" t="s">
        <v>581</v>
      </c>
      <c r="E1981" t="s">
        <v>44</v>
      </c>
      <c r="F1981" t="s">
        <v>45</v>
      </c>
      <c r="G1981" s="397" t="str">
        <f t="shared" ca="1" si="216"/>
        <v/>
      </c>
      <c r="H1981" s="33" t="str">
        <f t="shared" ca="1" si="217"/>
        <v/>
      </c>
      <c r="I1981" s="38"/>
      <c r="J1981" s="39"/>
      <c r="K1981" s="20" t="str">
        <f t="shared" si="219"/>
        <v>Extra Large General ServiceProgram Start Year</v>
      </c>
      <c r="L1981" s="20" t="str">
        <f t="shared" si="218"/>
        <v>Market PotentialID</v>
      </c>
    </row>
    <row r="1982" spans="1:12" x14ac:dyDescent="0.25">
      <c r="A1982" s="2" t="str">
        <f t="shared" si="215"/>
        <v>IDResidentialTime-of-Use Opt-OutSummer DR Event Hours</v>
      </c>
      <c r="B1982" t="s">
        <v>152</v>
      </c>
      <c r="C1982" t="s">
        <v>13</v>
      </c>
      <c r="D1982" t="s">
        <v>317</v>
      </c>
      <c r="E1982" t="s">
        <v>24</v>
      </c>
      <c r="F1982" t="s">
        <v>25</v>
      </c>
      <c r="G1982" s="397">
        <f t="shared" ca="1" si="216"/>
        <v>528</v>
      </c>
      <c r="H1982" s="33" t="str">
        <f t="shared" ca="1" si="217"/>
        <v>Six hours on-peak period each summer weekday</v>
      </c>
      <c r="I1982" s="38"/>
      <c r="J1982" s="39"/>
      <c r="K1982" s="20" t="str">
        <f t="shared" si="219"/>
        <v>ResidentialSummer DR Event Hours</v>
      </c>
      <c r="L1982" s="20" t="str">
        <f t="shared" si="218"/>
        <v>Market PotentialID</v>
      </c>
    </row>
    <row r="1983" spans="1:12" x14ac:dyDescent="0.25">
      <c r="A1983" s="2" t="str">
        <f t="shared" si="215"/>
        <v>IDResidentialTime-of-Use Opt-OutWinter DR Event Hours</v>
      </c>
      <c r="B1983" t="s">
        <v>152</v>
      </c>
      <c r="C1983" t="s">
        <v>13</v>
      </c>
      <c r="D1983" t="s">
        <v>317</v>
      </c>
      <c r="E1983" t="s">
        <v>26</v>
      </c>
      <c r="F1983" t="s">
        <v>25</v>
      </c>
      <c r="G1983" s="397">
        <f t="shared" ca="1" si="216"/>
        <v>528</v>
      </c>
      <c r="H1983" s="33" t="str">
        <f t="shared" ca="1" si="217"/>
        <v>Six hours on-peak period each winter weekday too, except for Utah</v>
      </c>
      <c r="I1983" s="38"/>
      <c r="J1983" s="39"/>
      <c r="K1983" s="20" t="str">
        <f t="shared" si="219"/>
        <v>ResidentialWinter DR Event Hours</v>
      </c>
      <c r="L1983" s="20" t="str">
        <f t="shared" si="218"/>
        <v>Market PotentialID</v>
      </c>
    </row>
    <row r="1984" spans="1:12" x14ac:dyDescent="0.25">
      <c r="A1984" s="2" t="str">
        <f t="shared" si="215"/>
        <v>IDResidentialTime-of-Use Opt-OutAnnual O&amp;M Cost</v>
      </c>
      <c r="B1984" t="s">
        <v>152</v>
      </c>
      <c r="C1984" t="s">
        <v>13</v>
      </c>
      <c r="D1984" t="s">
        <v>317</v>
      </c>
      <c r="E1984" t="s">
        <v>27</v>
      </c>
      <c r="F1984" t="s">
        <v>5</v>
      </c>
      <c r="G1984" s="32">
        <f t="shared" ca="1" si="216"/>
        <v>0</v>
      </c>
      <c r="H1984" s="33">
        <f t="shared" ca="1" si="217"/>
        <v>0</v>
      </c>
      <c r="I1984" s="38"/>
      <c r="J1984" s="39"/>
      <c r="K1984" s="20" t="str">
        <f t="shared" si="219"/>
        <v>ResidentialAnnual O&amp;M Cost</v>
      </c>
      <c r="L1984" s="20" t="str">
        <f t="shared" si="218"/>
        <v>Market PotentialID</v>
      </c>
    </row>
    <row r="1985" spans="1:12" x14ac:dyDescent="0.25">
      <c r="A1985" s="2" t="str">
        <f t="shared" si="215"/>
        <v>IDResidentialTime-of-Use Opt-OutAnnual O&amp;M Cost per MW</v>
      </c>
      <c r="B1985" t="s">
        <v>152</v>
      </c>
      <c r="C1985" t="s">
        <v>13</v>
      </c>
      <c r="D1985" t="s">
        <v>317</v>
      </c>
      <c r="E1985" t="s">
        <v>88</v>
      </c>
      <c r="F1985" t="s">
        <v>94</v>
      </c>
      <c r="G1985" s="32">
        <f t="shared" ca="1" si="216"/>
        <v>0</v>
      </c>
      <c r="H1985" s="33">
        <f t="shared" ca="1" si="217"/>
        <v>0</v>
      </c>
      <c r="I1985" s="38"/>
      <c r="J1985" s="39"/>
      <c r="K1985" s="20" t="str">
        <f t="shared" si="219"/>
        <v>ResidentialAnnual O&amp;M Cost per MW</v>
      </c>
      <c r="L1985" s="20" t="str">
        <f t="shared" si="218"/>
        <v>Market PotentialID</v>
      </c>
    </row>
    <row r="1986" spans="1:12" x14ac:dyDescent="0.25">
      <c r="A1986" s="2" t="str">
        <f t="shared" si="215"/>
        <v>IDResidentialTime-of-Use Opt-OutAnnual Program Administration Cost</v>
      </c>
      <c r="B1986" t="s">
        <v>152</v>
      </c>
      <c r="C1986" t="s">
        <v>13</v>
      </c>
      <c r="D1986" t="s">
        <v>317</v>
      </c>
      <c r="E1986" t="s">
        <v>4</v>
      </c>
      <c r="F1986" t="s">
        <v>28</v>
      </c>
      <c r="G1986" s="32">
        <f t="shared" ca="1" si="216"/>
        <v>58893.642351369686</v>
      </c>
      <c r="H1986" s="33" t="str">
        <f t="shared" ca="1" si="217"/>
        <v>2024 Avista Update</v>
      </c>
      <c r="I1986" s="38"/>
      <c r="J1986" s="39"/>
      <c r="K1986" s="20" t="str">
        <f t="shared" si="219"/>
        <v>ResidentialAnnual Program Administration Cost</v>
      </c>
      <c r="L1986" s="20" t="str">
        <f t="shared" si="218"/>
        <v>Market PotentialID</v>
      </c>
    </row>
    <row r="1987" spans="1:12" x14ac:dyDescent="0.25">
      <c r="A1987" s="2" t="str">
        <f t="shared" ref="A1987:A2050" si="220">B1987&amp;C1987&amp;D1987&amp;E1987</f>
        <v>IDResidentialTime-of-Use Opt-OutCost of Equip + Install</v>
      </c>
      <c r="B1987" t="s">
        <v>152</v>
      </c>
      <c r="C1987" t="s">
        <v>13</v>
      </c>
      <c r="D1987" t="s">
        <v>317</v>
      </c>
      <c r="E1987" t="s">
        <v>29</v>
      </c>
      <c r="F1987" t="s">
        <v>30</v>
      </c>
      <c r="G1987" s="32">
        <f t="shared" ca="1" si="216"/>
        <v>0</v>
      </c>
      <c r="H1987" s="33">
        <f t="shared" ca="1" si="217"/>
        <v>0</v>
      </c>
      <c r="I1987" s="38"/>
      <c r="J1987" s="39"/>
      <c r="K1987" s="20" t="str">
        <f t="shared" si="219"/>
        <v>ResidentialCost of Equip + Install</v>
      </c>
      <c r="L1987" s="20" t="str">
        <f t="shared" si="218"/>
        <v>Market PotentialID</v>
      </c>
    </row>
    <row r="1988" spans="1:12" x14ac:dyDescent="0.25">
      <c r="A1988" s="2" t="str">
        <f t="shared" si="220"/>
        <v>IDResidentialTime-of-Use Opt-OutCost of Equip + Install (per kW basis)</v>
      </c>
      <c r="B1988" t="s">
        <v>152</v>
      </c>
      <c r="C1988" t="s">
        <v>13</v>
      </c>
      <c r="D1988" t="s">
        <v>317</v>
      </c>
      <c r="E1988" t="s">
        <v>90</v>
      </c>
      <c r="F1988" t="s">
        <v>92</v>
      </c>
      <c r="G1988" s="32">
        <f t="shared" ref="G1988:G2042" ca="1" si="221">IFERROR(INDEX(INDIRECT("'"&amp;D1988&amp;"'!A1:T300"),MATCH(K1988,INDIRECT("'"&amp;D1988&amp;"'!A1:A300"),0),MATCH(L1988,INDIRECT("'"&amp;D1988&amp;"'!A1:T1"),0)),"")</f>
        <v>0</v>
      </c>
      <c r="H1988" s="33">
        <f t="shared" ref="H1988:H2042" ca="1" si="222">IFERROR(INDEX(INDIRECT("'"&amp;D1988&amp;"'!A1:T300"),MATCH(K1988,INDIRECT("'"&amp;D1988&amp;"'!A1:A300"),0),10),"")</f>
        <v>0</v>
      </c>
      <c r="I1988" s="38"/>
      <c r="J1988" s="39"/>
      <c r="K1988" s="20" t="str">
        <f t="shared" si="219"/>
        <v>ResidentialCost of Equip + Install (per kW basis)</v>
      </c>
      <c r="L1988" s="20" t="str">
        <f t="shared" si="218"/>
        <v>Market PotentialID</v>
      </c>
    </row>
    <row r="1989" spans="1:12" x14ac:dyDescent="0.25">
      <c r="A1989" s="2" t="str">
        <f t="shared" si="220"/>
        <v>IDResidentialTime-of-Use Opt-OutDe-rate</v>
      </c>
      <c r="B1989" t="s">
        <v>152</v>
      </c>
      <c r="C1989" t="s">
        <v>13</v>
      </c>
      <c r="D1989" t="s">
        <v>317</v>
      </c>
      <c r="E1989" t="s">
        <v>31</v>
      </c>
      <c r="F1989" t="s">
        <v>32</v>
      </c>
      <c r="G1989" s="25">
        <f t="shared" ca="1" si="221"/>
        <v>1</v>
      </c>
      <c r="H1989" s="33">
        <f t="shared" ca="1" si="222"/>
        <v>0</v>
      </c>
      <c r="I1989" s="38"/>
      <c r="J1989" s="39"/>
      <c r="K1989" s="20" t="str">
        <f t="shared" si="219"/>
        <v>ResidentialDe-rate</v>
      </c>
      <c r="L1989" s="20" t="str">
        <f t="shared" si="218"/>
        <v>Market PotentialID</v>
      </c>
    </row>
    <row r="1990" spans="1:12" x14ac:dyDescent="0.25">
      <c r="A1990" s="2" t="str">
        <f t="shared" si="220"/>
        <v>IDResidentialTime-of-Use Opt-OutNet to Gross Ratio (free ridership)</v>
      </c>
      <c r="B1990" t="s">
        <v>152</v>
      </c>
      <c r="C1990" t="s">
        <v>13</v>
      </c>
      <c r="D1990" t="s">
        <v>317</v>
      </c>
      <c r="E1990" t="s">
        <v>33</v>
      </c>
      <c r="F1990" t="s">
        <v>34</v>
      </c>
      <c r="G1990" s="25">
        <f t="shared" ca="1" si="221"/>
        <v>1</v>
      </c>
      <c r="H1990" s="33">
        <f t="shared" ca="1" si="222"/>
        <v>0</v>
      </c>
      <c r="I1990" s="38"/>
      <c r="J1990" s="39"/>
      <c r="K1990" s="20" t="str">
        <f t="shared" si="219"/>
        <v>ResidentialNet to Gross Ratio (free ridership)</v>
      </c>
      <c r="L1990" s="20" t="str">
        <f t="shared" si="218"/>
        <v>Market PotentialID</v>
      </c>
    </row>
    <row r="1991" spans="1:12" x14ac:dyDescent="0.25">
      <c r="A1991" s="2" t="str">
        <f t="shared" si="220"/>
        <v>IDResidentialTime-of-Use Opt-OutPer Customer Annual Marketing/Recruitment Cost</v>
      </c>
      <c r="B1991" t="s">
        <v>152</v>
      </c>
      <c r="C1991" t="s">
        <v>13</v>
      </c>
      <c r="D1991" t="s">
        <v>317</v>
      </c>
      <c r="E1991" t="s">
        <v>35</v>
      </c>
      <c r="F1991" t="s">
        <v>36</v>
      </c>
      <c r="G1991" s="32">
        <f t="shared" ca="1" si="221"/>
        <v>60</v>
      </c>
      <c r="H1991" s="33" t="str">
        <f t="shared" ca="1" si="222"/>
        <v>2024 Avista Update</v>
      </c>
      <c r="I1991" s="38"/>
      <c r="J1991" s="39"/>
      <c r="K1991" s="20" t="str">
        <f t="shared" si="219"/>
        <v>ResidentialPer Customer Annual Marketing/Recruitment Cost</v>
      </c>
      <c r="L1991" s="20" t="str">
        <f t="shared" si="218"/>
        <v>Market PotentialID</v>
      </c>
    </row>
    <row r="1992" spans="1:12" x14ac:dyDescent="0.25">
      <c r="A1992" s="2" t="str">
        <f t="shared" si="220"/>
        <v>IDResidentialTime-of-Use Opt-OutPer Participant Annual Incentive</v>
      </c>
      <c r="B1992" t="s">
        <v>152</v>
      </c>
      <c r="C1992" t="s">
        <v>13</v>
      </c>
      <c r="D1992" t="s">
        <v>317</v>
      </c>
      <c r="E1992" t="s">
        <v>39</v>
      </c>
      <c r="F1992" t="s">
        <v>5</v>
      </c>
      <c r="G1992" s="32">
        <f t="shared" ca="1" si="221"/>
        <v>0</v>
      </c>
      <c r="H1992" s="33" t="str">
        <f t="shared" ca="1" si="222"/>
        <v>Incentive built into rate design</v>
      </c>
      <c r="I1992" s="38"/>
      <c r="J1992" s="39"/>
      <c r="K1992" s="20" t="str">
        <f t="shared" si="219"/>
        <v>ResidentialPer Participant Annual Incentive</v>
      </c>
      <c r="L1992" s="20" t="str">
        <f t="shared" si="218"/>
        <v>Market PotentialID</v>
      </c>
    </row>
    <row r="1993" spans="1:12" x14ac:dyDescent="0.25">
      <c r="A1993" s="2" t="str">
        <f t="shared" si="220"/>
        <v>IDResidentialTime-of-Use Opt-OutPer kW Annual Incentive</v>
      </c>
      <c r="B1993" t="s">
        <v>152</v>
      </c>
      <c r="C1993" t="s">
        <v>13</v>
      </c>
      <c r="D1993" t="s">
        <v>317</v>
      </c>
      <c r="E1993" t="s">
        <v>37</v>
      </c>
      <c r="F1993" t="s">
        <v>93</v>
      </c>
      <c r="G1993" s="32">
        <f t="shared" ca="1" si="221"/>
        <v>0</v>
      </c>
      <c r="H1993" s="33">
        <f t="shared" ca="1" si="222"/>
        <v>0</v>
      </c>
      <c r="I1993" s="38"/>
      <c r="J1993" s="39"/>
      <c r="K1993" s="20" t="str">
        <f t="shared" si="219"/>
        <v>ResidentialPer kW Annual Incentive</v>
      </c>
      <c r="L1993" s="20" t="str">
        <f t="shared" si="218"/>
        <v>Market PotentialID</v>
      </c>
    </row>
    <row r="1994" spans="1:12" x14ac:dyDescent="0.25">
      <c r="A1994" s="2" t="str">
        <f t="shared" si="220"/>
        <v>IDResidentialTime-of-Use Opt-OutProgram Development Cost</v>
      </c>
      <c r="B1994" t="s">
        <v>152</v>
      </c>
      <c r="C1994" t="s">
        <v>13</v>
      </c>
      <c r="D1994" t="s">
        <v>317</v>
      </c>
      <c r="E1994" t="s">
        <v>40</v>
      </c>
      <c r="F1994" t="s">
        <v>41</v>
      </c>
      <c r="G1994" s="32">
        <f t="shared" ca="1" si="221"/>
        <v>353347.72019941016</v>
      </c>
      <c r="H1994" s="33" t="str">
        <f t="shared" ca="1" si="222"/>
        <v>2024 Avista Update</v>
      </c>
      <c r="I1994" s="38"/>
      <c r="J1994" s="39"/>
      <c r="K1994" s="20" t="str">
        <f t="shared" si="219"/>
        <v>ResidentialProgram Development Cost</v>
      </c>
      <c r="L1994" s="20" t="str">
        <f t="shared" si="218"/>
        <v>Market PotentialID</v>
      </c>
    </row>
    <row r="1995" spans="1:12" x14ac:dyDescent="0.25">
      <c r="A1995" s="2" t="str">
        <f t="shared" si="220"/>
        <v>IDResidentialTime-of-Use Opt-OutProgram Life</v>
      </c>
      <c r="B1995" t="s">
        <v>152</v>
      </c>
      <c r="C1995" t="s">
        <v>13</v>
      </c>
      <c r="D1995" t="s">
        <v>317</v>
      </c>
      <c r="E1995" t="s">
        <v>42</v>
      </c>
      <c r="F1995" t="s">
        <v>43</v>
      </c>
      <c r="G1995" s="397">
        <f t="shared" ca="1" si="221"/>
        <v>10</v>
      </c>
      <c r="H1995" s="33">
        <f t="shared" ca="1" si="222"/>
        <v>0</v>
      </c>
      <c r="I1995" s="38"/>
      <c r="J1995" s="39"/>
      <c r="K1995" s="20" t="str">
        <f t="shared" si="219"/>
        <v>ResidentialProgram Life</v>
      </c>
      <c r="L1995" s="20" t="str">
        <f t="shared" si="218"/>
        <v>Market PotentialID</v>
      </c>
    </row>
    <row r="1996" spans="1:12" x14ac:dyDescent="0.25">
      <c r="A1996" s="2" t="str">
        <f t="shared" si="220"/>
        <v>IDResidentialTime-of-Use Opt-OutProgram Start Year</v>
      </c>
      <c r="B1996" t="s">
        <v>152</v>
      </c>
      <c r="C1996" t="s">
        <v>13</v>
      </c>
      <c r="D1996" t="s">
        <v>317</v>
      </c>
      <c r="E1996" t="s">
        <v>44</v>
      </c>
      <c r="F1996" t="s">
        <v>45</v>
      </c>
      <c r="G1996" s="397">
        <f t="shared" ca="1" si="221"/>
        <v>2028</v>
      </c>
      <c r="H1996" s="33" t="str">
        <f t="shared" ca="1" si="222"/>
        <v>2024 Avista Update</v>
      </c>
      <c r="I1996" s="38"/>
      <c r="J1996" s="39"/>
      <c r="K1996" s="20" t="str">
        <f t="shared" si="219"/>
        <v>ResidentialProgram Start Year</v>
      </c>
      <c r="L1996" s="20" t="str">
        <f t="shared" si="218"/>
        <v>Market PotentialID</v>
      </c>
    </row>
    <row r="1997" spans="1:12" x14ac:dyDescent="0.25">
      <c r="A1997" s="2" t="str">
        <f t="shared" si="220"/>
        <v>IDGeneral ServiceTime-of-Use Opt-OutSummer DR Event Hours</v>
      </c>
      <c r="B1997" t="s">
        <v>152</v>
      </c>
      <c r="C1997" t="s">
        <v>232</v>
      </c>
      <c r="D1997" t="s">
        <v>317</v>
      </c>
      <c r="E1997" t="s">
        <v>24</v>
      </c>
      <c r="F1997" t="s">
        <v>25</v>
      </c>
      <c r="G1997" s="397">
        <f t="shared" ca="1" si="221"/>
        <v>528</v>
      </c>
      <c r="H1997" s="33" t="str">
        <f t="shared" ca="1" si="222"/>
        <v>Six hours on-peak period each summer weekday</v>
      </c>
      <c r="I1997" s="38"/>
      <c r="J1997" s="39"/>
      <c r="K1997" s="20" t="str">
        <f t="shared" si="219"/>
        <v>General ServiceSummer DR Event Hours</v>
      </c>
      <c r="L1997" s="20" t="str">
        <f t="shared" si="218"/>
        <v>Market PotentialID</v>
      </c>
    </row>
    <row r="1998" spans="1:12" x14ac:dyDescent="0.25">
      <c r="A1998" s="2" t="str">
        <f t="shared" si="220"/>
        <v>IDGeneral ServiceTime-of-Use Opt-OutWinter DR Event Hours</v>
      </c>
      <c r="B1998" t="s">
        <v>152</v>
      </c>
      <c r="C1998" t="s">
        <v>232</v>
      </c>
      <c r="D1998" t="s">
        <v>317</v>
      </c>
      <c r="E1998" t="s">
        <v>26</v>
      </c>
      <c r="F1998" t="s">
        <v>25</v>
      </c>
      <c r="G1998" s="397">
        <f t="shared" ca="1" si="221"/>
        <v>528</v>
      </c>
      <c r="H1998" s="33" t="str">
        <f t="shared" ca="1" si="222"/>
        <v>Six hours on-peak period each winter weekday too, except for Utah</v>
      </c>
      <c r="I1998" s="38"/>
      <c r="J1998" s="39"/>
      <c r="K1998" s="20" t="str">
        <f t="shared" si="219"/>
        <v>General ServiceWinter DR Event Hours</v>
      </c>
      <c r="L1998" s="20" t="str">
        <f t="shared" si="218"/>
        <v>Market PotentialID</v>
      </c>
    </row>
    <row r="1999" spans="1:12" x14ac:dyDescent="0.25">
      <c r="A1999" s="2" t="str">
        <f t="shared" si="220"/>
        <v>IDGeneral ServiceTime-of-Use Opt-OutAnnual O&amp;M Cost</v>
      </c>
      <c r="B1999" t="s">
        <v>152</v>
      </c>
      <c r="C1999" t="s">
        <v>232</v>
      </c>
      <c r="D1999" t="s">
        <v>317</v>
      </c>
      <c r="E1999" t="s">
        <v>27</v>
      </c>
      <c r="F1999" t="s">
        <v>5</v>
      </c>
      <c r="G1999" s="32">
        <f t="shared" ca="1" si="221"/>
        <v>0</v>
      </c>
      <c r="H1999" s="33">
        <f t="shared" ca="1" si="222"/>
        <v>0</v>
      </c>
      <c r="I1999" s="38"/>
      <c r="J1999" s="39"/>
      <c r="K1999" s="20" t="str">
        <f t="shared" si="219"/>
        <v>General ServiceAnnual O&amp;M Cost</v>
      </c>
      <c r="L1999" s="20" t="str">
        <f t="shared" si="218"/>
        <v>Market PotentialID</v>
      </c>
    </row>
    <row r="2000" spans="1:12" x14ac:dyDescent="0.25">
      <c r="A2000" s="2" t="str">
        <f t="shared" si="220"/>
        <v>IDGeneral ServiceTime-of-Use Opt-OutAnnual O&amp;M Cost per MW</v>
      </c>
      <c r="B2000" t="s">
        <v>152</v>
      </c>
      <c r="C2000" t="s">
        <v>232</v>
      </c>
      <c r="D2000" t="s">
        <v>317</v>
      </c>
      <c r="E2000" t="s">
        <v>88</v>
      </c>
      <c r="F2000" t="s">
        <v>94</v>
      </c>
      <c r="G2000" s="32">
        <f t="shared" ca="1" si="221"/>
        <v>0</v>
      </c>
      <c r="H2000" s="33">
        <f t="shared" ca="1" si="222"/>
        <v>0</v>
      </c>
      <c r="I2000" s="38"/>
      <c r="J2000" s="39"/>
      <c r="K2000" s="20" t="str">
        <f t="shared" si="219"/>
        <v>General ServiceAnnual O&amp;M Cost per MW</v>
      </c>
      <c r="L2000" s="20" t="str">
        <f t="shared" si="218"/>
        <v>Market PotentialID</v>
      </c>
    </row>
    <row r="2001" spans="1:12" x14ac:dyDescent="0.25">
      <c r="A2001" s="2" t="str">
        <f t="shared" si="220"/>
        <v>IDGeneral ServiceTime-of-Use Opt-OutAnnual Program Administration Cost</v>
      </c>
      <c r="B2001" t="s">
        <v>152</v>
      </c>
      <c r="C2001" t="s">
        <v>232</v>
      </c>
      <c r="D2001" t="s">
        <v>317</v>
      </c>
      <c r="E2001" t="s">
        <v>4</v>
      </c>
      <c r="F2001" t="s">
        <v>28</v>
      </c>
      <c r="G2001" s="32">
        <f t="shared" ca="1" si="221"/>
        <v>23005.42624562632</v>
      </c>
      <c r="H2001" s="33" t="str">
        <f t="shared" ca="1" si="222"/>
        <v>2024 Avista Update</v>
      </c>
      <c r="I2001" s="38"/>
      <c r="J2001" s="39"/>
      <c r="K2001" s="20" t="str">
        <f t="shared" si="219"/>
        <v>General ServiceAnnual Program Administration Cost</v>
      </c>
      <c r="L2001" s="20" t="str">
        <f t="shared" si="218"/>
        <v>Market PotentialID</v>
      </c>
    </row>
    <row r="2002" spans="1:12" x14ac:dyDescent="0.25">
      <c r="A2002" s="2" t="str">
        <f t="shared" si="220"/>
        <v>IDGeneral ServiceTime-of-Use Opt-OutCost of Equip + Install</v>
      </c>
      <c r="B2002" t="s">
        <v>152</v>
      </c>
      <c r="C2002" t="s">
        <v>232</v>
      </c>
      <c r="D2002" t="s">
        <v>317</v>
      </c>
      <c r="E2002" t="s">
        <v>29</v>
      </c>
      <c r="F2002" t="s">
        <v>30</v>
      </c>
      <c r="G2002" s="32">
        <f t="shared" ca="1" si="221"/>
        <v>0</v>
      </c>
      <c r="H2002" s="33">
        <f t="shared" ca="1" si="222"/>
        <v>0</v>
      </c>
      <c r="I2002" s="38"/>
      <c r="J2002" s="39"/>
      <c r="K2002" s="20" t="str">
        <f t="shared" si="219"/>
        <v>General ServiceCost of Equip + Install</v>
      </c>
      <c r="L2002" s="20" t="str">
        <f t="shared" si="218"/>
        <v>Market PotentialID</v>
      </c>
    </row>
    <row r="2003" spans="1:12" x14ac:dyDescent="0.25">
      <c r="A2003" s="2" t="str">
        <f t="shared" si="220"/>
        <v>IDGeneral ServiceTime-of-Use Opt-OutCost of Equip + Install (per kW basis)</v>
      </c>
      <c r="B2003" t="s">
        <v>152</v>
      </c>
      <c r="C2003" t="s">
        <v>232</v>
      </c>
      <c r="D2003" t="s">
        <v>317</v>
      </c>
      <c r="E2003" t="s">
        <v>90</v>
      </c>
      <c r="F2003" t="s">
        <v>92</v>
      </c>
      <c r="G2003" s="32">
        <f t="shared" ca="1" si="221"/>
        <v>0</v>
      </c>
      <c r="H2003" s="33">
        <f t="shared" ca="1" si="222"/>
        <v>0</v>
      </c>
      <c r="I2003" s="38"/>
      <c r="J2003" s="39"/>
      <c r="K2003" s="20" t="str">
        <f t="shared" si="219"/>
        <v>General ServiceCost of Equip + Install (per kW basis)</v>
      </c>
      <c r="L2003" s="20" t="str">
        <f t="shared" si="218"/>
        <v>Market PotentialID</v>
      </c>
    </row>
    <row r="2004" spans="1:12" x14ac:dyDescent="0.25">
      <c r="A2004" s="2" t="str">
        <f t="shared" si="220"/>
        <v>IDGeneral ServiceTime-of-Use Opt-OutDe-rate</v>
      </c>
      <c r="B2004" t="s">
        <v>152</v>
      </c>
      <c r="C2004" t="s">
        <v>232</v>
      </c>
      <c r="D2004" t="s">
        <v>317</v>
      </c>
      <c r="E2004" t="s">
        <v>31</v>
      </c>
      <c r="F2004" t="s">
        <v>32</v>
      </c>
      <c r="G2004" s="25">
        <f t="shared" ca="1" si="221"/>
        <v>1</v>
      </c>
      <c r="H2004" s="33">
        <f t="shared" ca="1" si="222"/>
        <v>0</v>
      </c>
      <c r="I2004" s="38"/>
      <c r="J2004" s="39"/>
      <c r="K2004" s="20" t="str">
        <f t="shared" si="219"/>
        <v>General ServiceDe-rate</v>
      </c>
      <c r="L2004" s="20" t="str">
        <f t="shared" si="218"/>
        <v>Market PotentialID</v>
      </c>
    </row>
    <row r="2005" spans="1:12" x14ac:dyDescent="0.25">
      <c r="A2005" s="2" t="str">
        <f t="shared" si="220"/>
        <v>IDGeneral ServiceTime-of-Use Opt-OutNet to Gross Ratio (free ridership)</v>
      </c>
      <c r="B2005" t="s">
        <v>152</v>
      </c>
      <c r="C2005" t="s">
        <v>232</v>
      </c>
      <c r="D2005" t="s">
        <v>317</v>
      </c>
      <c r="E2005" t="s">
        <v>33</v>
      </c>
      <c r="F2005" t="s">
        <v>34</v>
      </c>
      <c r="G2005" s="25">
        <f t="shared" ca="1" si="221"/>
        <v>1</v>
      </c>
      <c r="H2005" s="33">
        <f t="shared" ca="1" si="222"/>
        <v>0</v>
      </c>
      <c r="I2005" s="38"/>
      <c r="J2005" s="39"/>
      <c r="K2005" s="20" t="str">
        <f t="shared" si="219"/>
        <v>General ServiceNet to Gross Ratio (free ridership)</v>
      </c>
      <c r="L2005" s="20" t="str">
        <f t="shared" si="218"/>
        <v>Market PotentialID</v>
      </c>
    </row>
    <row r="2006" spans="1:12" x14ac:dyDescent="0.25">
      <c r="A2006" s="2" t="str">
        <f t="shared" si="220"/>
        <v>IDGeneral ServiceTime-of-Use Opt-OutPer Customer Annual Marketing/Recruitment Cost</v>
      </c>
      <c r="B2006" t="s">
        <v>152</v>
      </c>
      <c r="C2006" t="s">
        <v>232</v>
      </c>
      <c r="D2006" t="s">
        <v>317</v>
      </c>
      <c r="E2006" t="s">
        <v>35</v>
      </c>
      <c r="F2006" t="s">
        <v>36</v>
      </c>
      <c r="G2006" s="32">
        <f t="shared" ca="1" si="221"/>
        <v>60</v>
      </c>
      <c r="H2006" s="33" t="str">
        <f t="shared" ca="1" si="222"/>
        <v>2024 Avista Update</v>
      </c>
      <c r="I2006" s="38"/>
      <c r="J2006" s="39"/>
      <c r="K2006" s="20" t="str">
        <f t="shared" si="219"/>
        <v>General ServicePer Customer Annual Marketing/Recruitment Cost</v>
      </c>
      <c r="L2006" s="20" t="str">
        <f t="shared" si="218"/>
        <v>Market PotentialID</v>
      </c>
    </row>
    <row r="2007" spans="1:12" x14ac:dyDescent="0.25">
      <c r="A2007" s="2" t="str">
        <f t="shared" si="220"/>
        <v>IDGeneral ServiceTime-of-Use Opt-OutPer Participant Annual Incentive</v>
      </c>
      <c r="B2007" t="s">
        <v>152</v>
      </c>
      <c r="C2007" t="s">
        <v>232</v>
      </c>
      <c r="D2007" t="s">
        <v>317</v>
      </c>
      <c r="E2007" t="s">
        <v>39</v>
      </c>
      <c r="F2007" t="s">
        <v>5</v>
      </c>
      <c r="G2007" s="32">
        <f t="shared" ca="1" si="221"/>
        <v>0</v>
      </c>
      <c r="H2007" s="33" t="str">
        <f t="shared" ca="1" si="222"/>
        <v>Incentive built into rate design</v>
      </c>
      <c r="I2007" s="38"/>
      <c r="J2007" s="39"/>
      <c r="K2007" s="20" t="str">
        <f t="shared" si="219"/>
        <v>General ServicePer Participant Annual Incentive</v>
      </c>
      <c r="L2007" s="20" t="str">
        <f t="shared" si="218"/>
        <v>Market PotentialID</v>
      </c>
    </row>
    <row r="2008" spans="1:12" x14ac:dyDescent="0.25">
      <c r="A2008" s="2" t="str">
        <f t="shared" si="220"/>
        <v>IDGeneral ServiceTime-of-Use Opt-OutPer kW Annual Incentive</v>
      </c>
      <c r="B2008" t="s">
        <v>152</v>
      </c>
      <c r="C2008" t="s">
        <v>232</v>
      </c>
      <c r="D2008" t="s">
        <v>317</v>
      </c>
      <c r="E2008" t="s">
        <v>37</v>
      </c>
      <c r="F2008" t="s">
        <v>93</v>
      </c>
      <c r="G2008" s="32">
        <f t="shared" ca="1" si="221"/>
        <v>0</v>
      </c>
      <c r="H2008" s="33">
        <f t="shared" ca="1" si="222"/>
        <v>0</v>
      </c>
      <c r="I2008" s="38"/>
      <c r="J2008" s="39"/>
      <c r="K2008" s="20" t="str">
        <f t="shared" si="219"/>
        <v>General ServicePer kW Annual Incentive</v>
      </c>
      <c r="L2008" s="20" t="str">
        <f t="shared" si="218"/>
        <v>Market PotentialID</v>
      </c>
    </row>
    <row r="2009" spans="1:12" x14ac:dyDescent="0.25">
      <c r="A2009" s="2" t="str">
        <f t="shared" si="220"/>
        <v>IDGeneral ServiceTime-of-Use Opt-OutProgram Development Cost</v>
      </c>
      <c r="B2009" t="s">
        <v>152</v>
      </c>
      <c r="C2009" t="s">
        <v>232</v>
      </c>
      <c r="D2009" t="s">
        <v>317</v>
      </c>
      <c r="E2009" t="s">
        <v>40</v>
      </c>
      <c r="F2009" t="s">
        <v>41</v>
      </c>
      <c r="G2009" s="32">
        <f t="shared" ca="1" si="221"/>
        <v>138027.03639230225</v>
      </c>
      <c r="H2009" s="33" t="str">
        <f t="shared" ca="1" si="222"/>
        <v>2024 Avista Update</v>
      </c>
      <c r="I2009" s="38"/>
      <c r="J2009" s="39"/>
      <c r="K2009" s="20" t="str">
        <f t="shared" si="219"/>
        <v>General ServiceProgram Development Cost</v>
      </c>
      <c r="L2009" s="20" t="str">
        <f t="shared" si="218"/>
        <v>Market PotentialID</v>
      </c>
    </row>
    <row r="2010" spans="1:12" x14ac:dyDescent="0.25">
      <c r="A2010" s="2" t="str">
        <f t="shared" si="220"/>
        <v>IDGeneral ServiceTime-of-Use Opt-OutProgram Life</v>
      </c>
      <c r="B2010" t="s">
        <v>152</v>
      </c>
      <c r="C2010" t="s">
        <v>232</v>
      </c>
      <c r="D2010" t="s">
        <v>317</v>
      </c>
      <c r="E2010" t="s">
        <v>42</v>
      </c>
      <c r="F2010" t="s">
        <v>43</v>
      </c>
      <c r="G2010" s="397">
        <f t="shared" ca="1" si="221"/>
        <v>10</v>
      </c>
      <c r="H2010" s="33">
        <f t="shared" ca="1" si="222"/>
        <v>0</v>
      </c>
      <c r="I2010" s="38"/>
      <c r="J2010" s="39"/>
      <c r="K2010" s="20" t="str">
        <f t="shared" si="219"/>
        <v>General ServiceProgram Life</v>
      </c>
      <c r="L2010" s="20" t="str">
        <f t="shared" si="218"/>
        <v>Market PotentialID</v>
      </c>
    </row>
    <row r="2011" spans="1:12" x14ac:dyDescent="0.25">
      <c r="A2011" s="2" t="str">
        <f t="shared" si="220"/>
        <v>IDGeneral ServiceTime-of-Use Opt-OutProgram Start Year</v>
      </c>
      <c r="B2011" t="s">
        <v>152</v>
      </c>
      <c r="C2011" t="s">
        <v>232</v>
      </c>
      <c r="D2011" t="s">
        <v>317</v>
      </c>
      <c r="E2011" t="s">
        <v>44</v>
      </c>
      <c r="F2011" t="s">
        <v>45</v>
      </c>
      <c r="G2011" s="397">
        <f t="shared" ca="1" si="221"/>
        <v>2028</v>
      </c>
      <c r="H2011" s="33">
        <f t="shared" ca="1" si="222"/>
        <v>0</v>
      </c>
      <c r="I2011" s="38"/>
      <c r="J2011" s="39"/>
      <c r="K2011" s="20" t="str">
        <f t="shared" si="219"/>
        <v>General ServiceProgram Start Year</v>
      </c>
      <c r="L2011" s="20" t="str">
        <f t="shared" si="218"/>
        <v>Market PotentialID</v>
      </c>
    </row>
    <row r="2012" spans="1:12" x14ac:dyDescent="0.25">
      <c r="A2012" s="2" t="str">
        <f t="shared" si="220"/>
        <v>IDLarge General ServiceTime-of-Use Opt-OutSummer DR Event Hours</v>
      </c>
      <c r="B2012" t="s">
        <v>152</v>
      </c>
      <c r="C2012" t="s">
        <v>233</v>
      </c>
      <c r="D2012" t="s">
        <v>317</v>
      </c>
      <c r="E2012" t="s">
        <v>24</v>
      </c>
      <c r="F2012" t="s">
        <v>25</v>
      </c>
      <c r="G2012" s="397" t="str">
        <f t="shared" ca="1" si="221"/>
        <v/>
      </c>
      <c r="H2012" s="33" t="str">
        <f t="shared" ca="1" si="222"/>
        <v/>
      </c>
      <c r="I2012" s="38"/>
      <c r="J2012" s="39"/>
      <c r="K2012" s="20" t="str">
        <f t="shared" si="219"/>
        <v>Large General ServiceSummer DR Event Hours</v>
      </c>
      <c r="L2012" s="20" t="str">
        <f t="shared" si="218"/>
        <v>Market PotentialID</v>
      </c>
    </row>
    <row r="2013" spans="1:12" x14ac:dyDescent="0.25">
      <c r="A2013" s="2" t="str">
        <f t="shared" si="220"/>
        <v>IDLarge General ServiceTime-of-Use Opt-OutWinter DR Event Hours</v>
      </c>
      <c r="B2013" t="s">
        <v>152</v>
      </c>
      <c r="C2013" t="s">
        <v>233</v>
      </c>
      <c r="D2013" t="s">
        <v>317</v>
      </c>
      <c r="E2013" t="s">
        <v>26</v>
      </c>
      <c r="F2013" t="s">
        <v>25</v>
      </c>
      <c r="G2013" s="397" t="str">
        <f t="shared" ca="1" si="221"/>
        <v/>
      </c>
      <c r="H2013" s="33" t="str">
        <f t="shared" ca="1" si="222"/>
        <v/>
      </c>
      <c r="I2013" s="38"/>
      <c r="J2013" s="39"/>
      <c r="K2013" s="20" t="str">
        <f t="shared" si="219"/>
        <v>Large General ServiceWinter DR Event Hours</v>
      </c>
      <c r="L2013" s="20" t="str">
        <f t="shared" si="218"/>
        <v>Market PotentialID</v>
      </c>
    </row>
    <row r="2014" spans="1:12" x14ac:dyDescent="0.25">
      <c r="A2014" s="2" t="str">
        <f t="shared" si="220"/>
        <v>IDLarge General ServiceTime-of-Use Opt-OutAnnual O&amp;M Cost</v>
      </c>
      <c r="B2014" t="s">
        <v>152</v>
      </c>
      <c r="C2014" t="s">
        <v>233</v>
      </c>
      <c r="D2014" t="s">
        <v>317</v>
      </c>
      <c r="E2014" t="s">
        <v>27</v>
      </c>
      <c r="F2014" t="s">
        <v>5</v>
      </c>
      <c r="G2014" s="32" t="str">
        <f t="shared" ca="1" si="221"/>
        <v/>
      </c>
      <c r="H2014" s="33" t="str">
        <f t="shared" ca="1" si="222"/>
        <v/>
      </c>
      <c r="I2014" s="38"/>
      <c r="J2014" s="39"/>
      <c r="K2014" s="20" t="str">
        <f t="shared" si="219"/>
        <v>Large General ServiceAnnual O&amp;M Cost</v>
      </c>
      <c r="L2014" s="20" t="str">
        <f t="shared" si="218"/>
        <v>Market PotentialID</v>
      </c>
    </row>
    <row r="2015" spans="1:12" x14ac:dyDescent="0.25">
      <c r="A2015" s="2" t="str">
        <f t="shared" si="220"/>
        <v>IDLarge General ServiceTime-of-Use Opt-OutAnnual O&amp;M Cost per MW</v>
      </c>
      <c r="B2015" t="s">
        <v>152</v>
      </c>
      <c r="C2015" t="s">
        <v>233</v>
      </c>
      <c r="D2015" t="s">
        <v>317</v>
      </c>
      <c r="E2015" t="s">
        <v>88</v>
      </c>
      <c r="F2015" t="s">
        <v>94</v>
      </c>
      <c r="G2015" s="32" t="str">
        <f t="shared" ca="1" si="221"/>
        <v/>
      </c>
      <c r="H2015" s="33" t="str">
        <f t="shared" ca="1" si="222"/>
        <v/>
      </c>
      <c r="I2015" s="38"/>
      <c r="J2015" s="39"/>
      <c r="K2015" s="20" t="str">
        <f t="shared" si="219"/>
        <v>Large General ServiceAnnual O&amp;M Cost per MW</v>
      </c>
      <c r="L2015" s="20" t="str">
        <f t="shared" si="218"/>
        <v>Market PotentialID</v>
      </c>
    </row>
    <row r="2016" spans="1:12" x14ac:dyDescent="0.25">
      <c r="A2016" s="2" t="str">
        <f t="shared" si="220"/>
        <v>IDLarge General ServiceTime-of-Use Opt-OutAnnual Program Administration Cost</v>
      </c>
      <c r="B2016" t="s">
        <v>152</v>
      </c>
      <c r="C2016" t="s">
        <v>233</v>
      </c>
      <c r="D2016" t="s">
        <v>317</v>
      </c>
      <c r="E2016" t="s">
        <v>4</v>
      </c>
      <c r="F2016" t="s">
        <v>28</v>
      </c>
      <c r="G2016" s="32" t="str">
        <f t="shared" ca="1" si="221"/>
        <v/>
      </c>
      <c r="H2016" s="33" t="str">
        <f t="shared" ca="1" si="222"/>
        <v/>
      </c>
      <c r="I2016" s="38"/>
      <c r="J2016" s="39"/>
      <c r="K2016" s="20" t="str">
        <f t="shared" si="219"/>
        <v>Large General ServiceAnnual Program Administration Cost</v>
      </c>
      <c r="L2016" s="20" t="str">
        <f t="shared" si="218"/>
        <v>Market PotentialID</v>
      </c>
    </row>
    <row r="2017" spans="1:12" x14ac:dyDescent="0.25">
      <c r="A2017" s="2" t="str">
        <f t="shared" si="220"/>
        <v>IDLarge General ServiceTime-of-Use Opt-OutCost of Equip + Install</v>
      </c>
      <c r="B2017" t="s">
        <v>152</v>
      </c>
      <c r="C2017" t="s">
        <v>233</v>
      </c>
      <c r="D2017" t="s">
        <v>317</v>
      </c>
      <c r="E2017" t="s">
        <v>29</v>
      </c>
      <c r="F2017" t="s">
        <v>30</v>
      </c>
      <c r="G2017" s="32" t="str">
        <f t="shared" ca="1" si="221"/>
        <v/>
      </c>
      <c r="H2017" s="33" t="str">
        <f t="shared" ca="1" si="222"/>
        <v/>
      </c>
      <c r="I2017" s="38"/>
      <c r="J2017" s="39"/>
      <c r="K2017" s="20" t="str">
        <f t="shared" si="219"/>
        <v>Large General ServiceCost of Equip + Install</v>
      </c>
      <c r="L2017" s="20" t="str">
        <f t="shared" si="218"/>
        <v>Market PotentialID</v>
      </c>
    </row>
    <row r="2018" spans="1:12" x14ac:dyDescent="0.25">
      <c r="A2018" s="2" t="str">
        <f t="shared" si="220"/>
        <v>IDLarge General ServiceTime-of-Use Opt-OutCost of Equip + Install (per kW basis)</v>
      </c>
      <c r="B2018" t="s">
        <v>152</v>
      </c>
      <c r="C2018" t="s">
        <v>233</v>
      </c>
      <c r="D2018" t="s">
        <v>317</v>
      </c>
      <c r="E2018" t="s">
        <v>90</v>
      </c>
      <c r="F2018" t="s">
        <v>92</v>
      </c>
      <c r="G2018" s="32" t="str">
        <f t="shared" ca="1" si="221"/>
        <v/>
      </c>
      <c r="H2018" s="33" t="str">
        <f t="shared" ca="1" si="222"/>
        <v/>
      </c>
      <c r="I2018" s="38"/>
      <c r="J2018" s="39"/>
      <c r="K2018" s="20" t="str">
        <f t="shared" si="219"/>
        <v>Large General ServiceCost of Equip + Install (per kW basis)</v>
      </c>
      <c r="L2018" s="20" t="str">
        <f t="shared" si="218"/>
        <v>Market PotentialID</v>
      </c>
    </row>
    <row r="2019" spans="1:12" x14ac:dyDescent="0.25">
      <c r="A2019" s="2" t="str">
        <f t="shared" si="220"/>
        <v>IDLarge General ServiceTime-of-Use Opt-OutDe-rate</v>
      </c>
      <c r="B2019" t="s">
        <v>152</v>
      </c>
      <c r="C2019" t="s">
        <v>233</v>
      </c>
      <c r="D2019" t="s">
        <v>317</v>
      </c>
      <c r="E2019" t="s">
        <v>31</v>
      </c>
      <c r="F2019" t="s">
        <v>32</v>
      </c>
      <c r="G2019" s="25" t="str">
        <f t="shared" ca="1" si="221"/>
        <v/>
      </c>
      <c r="H2019" s="33" t="str">
        <f t="shared" ca="1" si="222"/>
        <v/>
      </c>
      <c r="I2019" s="38"/>
      <c r="J2019" s="39"/>
      <c r="K2019" s="20" t="str">
        <f t="shared" si="219"/>
        <v>Large General ServiceDe-rate</v>
      </c>
      <c r="L2019" s="20" t="str">
        <f t="shared" si="218"/>
        <v>Market PotentialID</v>
      </c>
    </row>
    <row r="2020" spans="1:12" x14ac:dyDescent="0.25">
      <c r="A2020" s="2" t="str">
        <f t="shared" si="220"/>
        <v>IDLarge General ServiceTime-of-Use Opt-OutNet to Gross Ratio (free ridership)</v>
      </c>
      <c r="B2020" t="s">
        <v>152</v>
      </c>
      <c r="C2020" t="s">
        <v>233</v>
      </c>
      <c r="D2020" t="s">
        <v>317</v>
      </c>
      <c r="E2020" t="s">
        <v>33</v>
      </c>
      <c r="F2020" t="s">
        <v>34</v>
      </c>
      <c r="G2020" s="25" t="str">
        <f t="shared" ca="1" si="221"/>
        <v/>
      </c>
      <c r="H2020" s="33" t="str">
        <f t="shared" ca="1" si="222"/>
        <v/>
      </c>
      <c r="I2020" s="38"/>
      <c r="J2020" s="39"/>
      <c r="K2020" s="20" t="str">
        <f t="shared" si="219"/>
        <v>Large General ServiceNet to Gross Ratio (free ridership)</v>
      </c>
      <c r="L2020" s="20" t="str">
        <f t="shared" si="218"/>
        <v>Market PotentialID</v>
      </c>
    </row>
    <row r="2021" spans="1:12" x14ac:dyDescent="0.25">
      <c r="A2021" s="2" t="str">
        <f t="shared" si="220"/>
        <v>IDLarge General ServiceTime-of-Use Opt-OutPer Customer Annual Marketing/Recruitment Cost</v>
      </c>
      <c r="B2021" t="s">
        <v>152</v>
      </c>
      <c r="C2021" t="s">
        <v>233</v>
      </c>
      <c r="D2021" t="s">
        <v>317</v>
      </c>
      <c r="E2021" t="s">
        <v>35</v>
      </c>
      <c r="F2021" t="s">
        <v>36</v>
      </c>
      <c r="G2021" s="32" t="str">
        <f t="shared" ca="1" si="221"/>
        <v/>
      </c>
      <c r="H2021" s="33" t="str">
        <f t="shared" ca="1" si="222"/>
        <v/>
      </c>
      <c r="I2021" s="38"/>
      <c r="J2021" s="39"/>
      <c r="K2021" s="20" t="str">
        <f t="shared" si="219"/>
        <v>Large General ServicePer Customer Annual Marketing/Recruitment Cost</v>
      </c>
      <c r="L2021" s="20" t="str">
        <f t="shared" si="218"/>
        <v>Market PotentialID</v>
      </c>
    </row>
    <row r="2022" spans="1:12" x14ac:dyDescent="0.25">
      <c r="A2022" s="2" t="str">
        <f t="shared" si="220"/>
        <v>IDLarge General ServiceTime-of-Use Opt-OutPer Participant Annual Incentive</v>
      </c>
      <c r="B2022" t="s">
        <v>152</v>
      </c>
      <c r="C2022" t="s">
        <v>233</v>
      </c>
      <c r="D2022" t="s">
        <v>317</v>
      </c>
      <c r="E2022" t="s">
        <v>39</v>
      </c>
      <c r="F2022" t="s">
        <v>5</v>
      </c>
      <c r="G2022" s="32" t="str">
        <f t="shared" ca="1" si="221"/>
        <v/>
      </c>
      <c r="H2022" s="33" t="str">
        <f t="shared" ca="1" si="222"/>
        <v/>
      </c>
      <c r="I2022" s="38"/>
      <c r="J2022" s="39"/>
      <c r="K2022" s="20" t="str">
        <f t="shared" si="219"/>
        <v>Large General ServicePer Participant Annual Incentive</v>
      </c>
      <c r="L2022" s="20" t="str">
        <f t="shared" si="218"/>
        <v>Market PotentialID</v>
      </c>
    </row>
    <row r="2023" spans="1:12" x14ac:dyDescent="0.25">
      <c r="A2023" s="2" t="str">
        <f t="shared" si="220"/>
        <v>IDLarge General ServiceTime-of-Use Opt-OutPer kW Annual Incentive</v>
      </c>
      <c r="B2023" t="s">
        <v>152</v>
      </c>
      <c r="C2023" t="s">
        <v>233</v>
      </c>
      <c r="D2023" t="s">
        <v>317</v>
      </c>
      <c r="E2023" t="s">
        <v>37</v>
      </c>
      <c r="F2023" t="s">
        <v>93</v>
      </c>
      <c r="G2023" s="32" t="str">
        <f t="shared" ca="1" si="221"/>
        <v/>
      </c>
      <c r="H2023" s="33" t="str">
        <f t="shared" ca="1" si="222"/>
        <v/>
      </c>
      <c r="I2023" s="38"/>
      <c r="J2023" s="39"/>
      <c r="K2023" s="20" t="str">
        <f t="shared" si="219"/>
        <v>Large General ServicePer kW Annual Incentive</v>
      </c>
      <c r="L2023" s="20" t="str">
        <f t="shared" si="218"/>
        <v>Market PotentialID</v>
      </c>
    </row>
    <row r="2024" spans="1:12" x14ac:dyDescent="0.25">
      <c r="A2024" s="2" t="str">
        <f t="shared" si="220"/>
        <v>IDLarge General ServiceTime-of-Use Opt-OutProgram Development Cost</v>
      </c>
      <c r="B2024" t="s">
        <v>152</v>
      </c>
      <c r="C2024" t="s">
        <v>233</v>
      </c>
      <c r="D2024" t="s">
        <v>317</v>
      </c>
      <c r="E2024" t="s">
        <v>40</v>
      </c>
      <c r="F2024" t="s">
        <v>41</v>
      </c>
      <c r="G2024" s="32" t="str">
        <f t="shared" ca="1" si="221"/>
        <v/>
      </c>
      <c r="H2024" s="33" t="str">
        <f t="shared" ca="1" si="222"/>
        <v/>
      </c>
      <c r="I2024" s="38"/>
      <c r="J2024" s="39"/>
      <c r="K2024" s="20" t="str">
        <f t="shared" si="219"/>
        <v>Large General ServiceProgram Development Cost</v>
      </c>
      <c r="L2024" s="20" t="str">
        <f t="shared" si="218"/>
        <v>Market PotentialID</v>
      </c>
    </row>
    <row r="2025" spans="1:12" x14ac:dyDescent="0.25">
      <c r="A2025" s="2" t="str">
        <f t="shared" si="220"/>
        <v>IDLarge General ServiceTime-of-Use Opt-OutProgram Life</v>
      </c>
      <c r="B2025" t="s">
        <v>152</v>
      </c>
      <c r="C2025" t="s">
        <v>233</v>
      </c>
      <c r="D2025" t="s">
        <v>317</v>
      </c>
      <c r="E2025" t="s">
        <v>42</v>
      </c>
      <c r="F2025" t="s">
        <v>43</v>
      </c>
      <c r="G2025" s="397" t="str">
        <f t="shared" ca="1" si="221"/>
        <v/>
      </c>
      <c r="H2025" s="33" t="str">
        <f t="shared" ca="1" si="222"/>
        <v/>
      </c>
      <c r="I2025" s="38"/>
      <c r="J2025" s="39"/>
      <c r="K2025" s="20" t="str">
        <f t="shared" si="219"/>
        <v>Large General ServiceProgram Life</v>
      </c>
      <c r="L2025" s="20" t="str">
        <f t="shared" si="218"/>
        <v>Market PotentialID</v>
      </c>
    </row>
    <row r="2026" spans="1:12" x14ac:dyDescent="0.25">
      <c r="A2026" s="2" t="str">
        <f t="shared" si="220"/>
        <v>IDLarge General ServiceTime-of-Use Opt-OutProgram Start Year</v>
      </c>
      <c r="B2026" t="s">
        <v>152</v>
      </c>
      <c r="C2026" t="s">
        <v>233</v>
      </c>
      <c r="D2026" t="s">
        <v>317</v>
      </c>
      <c r="E2026" t="s">
        <v>44</v>
      </c>
      <c r="F2026" t="s">
        <v>45</v>
      </c>
      <c r="G2026" s="397" t="str">
        <f t="shared" ca="1" si="221"/>
        <v/>
      </c>
      <c r="H2026" s="33" t="str">
        <f t="shared" ca="1" si="222"/>
        <v/>
      </c>
      <c r="I2026" s="38"/>
      <c r="J2026" s="39"/>
      <c r="K2026" s="20" t="str">
        <f t="shared" si="219"/>
        <v>Large General ServiceProgram Start Year</v>
      </c>
      <c r="L2026" s="20" t="str">
        <f t="shared" si="218"/>
        <v>Market PotentialID</v>
      </c>
    </row>
    <row r="2027" spans="1:12" x14ac:dyDescent="0.25">
      <c r="A2027" s="2" t="str">
        <f t="shared" si="220"/>
        <v>IDExtra Large General ServiceTime-of-Use Opt-OutSummer DR Event Hours</v>
      </c>
      <c r="B2027" t="s">
        <v>152</v>
      </c>
      <c r="C2027" t="s">
        <v>234</v>
      </c>
      <c r="D2027" t="s">
        <v>317</v>
      </c>
      <c r="E2027" t="s">
        <v>24</v>
      </c>
      <c r="F2027" t="s">
        <v>25</v>
      </c>
      <c r="G2027" s="397" t="str">
        <f t="shared" ca="1" si="221"/>
        <v/>
      </c>
      <c r="H2027" s="33" t="str">
        <f t="shared" ca="1" si="222"/>
        <v/>
      </c>
      <c r="I2027" s="38"/>
      <c r="J2027" s="39"/>
      <c r="K2027" s="20" t="str">
        <f t="shared" si="219"/>
        <v>Extra Large General ServiceSummer DR Event Hours</v>
      </c>
      <c r="L2027" s="20" t="str">
        <f t="shared" si="218"/>
        <v>Market PotentialID</v>
      </c>
    </row>
    <row r="2028" spans="1:12" x14ac:dyDescent="0.25">
      <c r="A2028" s="2" t="str">
        <f t="shared" si="220"/>
        <v>IDExtra Large General ServiceTime-of-Use Opt-OutWinter DR Event Hours</v>
      </c>
      <c r="B2028" t="s">
        <v>152</v>
      </c>
      <c r="C2028" t="s">
        <v>234</v>
      </c>
      <c r="D2028" t="s">
        <v>317</v>
      </c>
      <c r="E2028" t="s">
        <v>26</v>
      </c>
      <c r="F2028" t="s">
        <v>25</v>
      </c>
      <c r="G2028" s="397" t="str">
        <f t="shared" ca="1" si="221"/>
        <v/>
      </c>
      <c r="H2028" s="33" t="str">
        <f t="shared" ca="1" si="222"/>
        <v/>
      </c>
      <c r="I2028" s="38"/>
      <c r="J2028" s="39"/>
      <c r="K2028" s="20" t="str">
        <f t="shared" si="219"/>
        <v>Extra Large General ServiceWinter DR Event Hours</v>
      </c>
      <c r="L2028" s="20" t="str">
        <f t="shared" si="218"/>
        <v>Market PotentialID</v>
      </c>
    </row>
    <row r="2029" spans="1:12" x14ac:dyDescent="0.25">
      <c r="A2029" s="2" t="str">
        <f t="shared" si="220"/>
        <v>IDExtra Large General ServiceTime-of-Use Opt-OutAnnual O&amp;M Cost</v>
      </c>
      <c r="B2029" t="s">
        <v>152</v>
      </c>
      <c r="C2029" t="s">
        <v>234</v>
      </c>
      <c r="D2029" t="s">
        <v>317</v>
      </c>
      <c r="E2029" t="s">
        <v>27</v>
      </c>
      <c r="F2029" t="s">
        <v>5</v>
      </c>
      <c r="G2029" s="32" t="str">
        <f t="shared" ca="1" si="221"/>
        <v/>
      </c>
      <c r="H2029" s="33" t="str">
        <f t="shared" ca="1" si="222"/>
        <v/>
      </c>
      <c r="I2029" s="38"/>
      <c r="J2029" s="39"/>
      <c r="K2029" s="20" t="str">
        <f t="shared" si="219"/>
        <v>Extra Large General ServiceAnnual O&amp;M Cost</v>
      </c>
      <c r="L2029" s="20" t="str">
        <f t="shared" si="218"/>
        <v>Market PotentialID</v>
      </c>
    </row>
    <row r="2030" spans="1:12" x14ac:dyDescent="0.25">
      <c r="A2030" s="2" t="str">
        <f t="shared" si="220"/>
        <v>IDExtra Large General ServiceTime-of-Use Opt-OutAnnual O&amp;M Cost per MW</v>
      </c>
      <c r="B2030" t="s">
        <v>152</v>
      </c>
      <c r="C2030" t="s">
        <v>234</v>
      </c>
      <c r="D2030" t="s">
        <v>317</v>
      </c>
      <c r="E2030" t="s">
        <v>88</v>
      </c>
      <c r="F2030" t="s">
        <v>94</v>
      </c>
      <c r="G2030" s="32" t="str">
        <f t="shared" ca="1" si="221"/>
        <v/>
      </c>
      <c r="H2030" s="33" t="str">
        <f t="shared" ca="1" si="222"/>
        <v/>
      </c>
      <c r="I2030" s="38"/>
      <c r="J2030" s="39"/>
      <c r="K2030" s="20" t="str">
        <f t="shared" si="219"/>
        <v>Extra Large General ServiceAnnual O&amp;M Cost per MW</v>
      </c>
      <c r="L2030" s="20" t="str">
        <f t="shared" si="218"/>
        <v>Market PotentialID</v>
      </c>
    </row>
    <row r="2031" spans="1:12" x14ac:dyDescent="0.25">
      <c r="A2031" s="2" t="str">
        <f t="shared" si="220"/>
        <v>IDExtra Large General ServiceTime-of-Use Opt-OutAnnual Program Administration Cost</v>
      </c>
      <c r="B2031" t="s">
        <v>152</v>
      </c>
      <c r="C2031" t="s">
        <v>234</v>
      </c>
      <c r="D2031" t="s">
        <v>317</v>
      </c>
      <c r="E2031" t="s">
        <v>4</v>
      </c>
      <c r="F2031" t="s">
        <v>28</v>
      </c>
      <c r="G2031" s="32" t="str">
        <f t="shared" ca="1" si="221"/>
        <v/>
      </c>
      <c r="H2031" s="33" t="str">
        <f t="shared" ca="1" si="222"/>
        <v/>
      </c>
      <c r="I2031" s="38"/>
      <c r="J2031" s="39"/>
      <c r="K2031" s="20" t="str">
        <f t="shared" si="219"/>
        <v>Extra Large General ServiceAnnual Program Administration Cost</v>
      </c>
      <c r="L2031" s="20" t="str">
        <f t="shared" si="218"/>
        <v>Market PotentialID</v>
      </c>
    </row>
    <row r="2032" spans="1:12" x14ac:dyDescent="0.25">
      <c r="A2032" s="2" t="str">
        <f t="shared" si="220"/>
        <v>IDExtra Large General ServiceTime-of-Use Opt-OutCost of Equip + Install</v>
      </c>
      <c r="B2032" t="s">
        <v>152</v>
      </c>
      <c r="C2032" t="s">
        <v>234</v>
      </c>
      <c r="D2032" t="s">
        <v>317</v>
      </c>
      <c r="E2032" t="s">
        <v>29</v>
      </c>
      <c r="F2032" t="s">
        <v>30</v>
      </c>
      <c r="G2032" s="32" t="str">
        <f t="shared" ca="1" si="221"/>
        <v/>
      </c>
      <c r="H2032" s="33" t="str">
        <f t="shared" ca="1" si="222"/>
        <v/>
      </c>
      <c r="I2032" s="38"/>
      <c r="J2032" s="39"/>
      <c r="K2032" s="20" t="str">
        <f t="shared" si="219"/>
        <v>Extra Large General ServiceCost of Equip + Install</v>
      </c>
      <c r="L2032" s="20" t="str">
        <f t="shared" si="218"/>
        <v>Market PotentialID</v>
      </c>
    </row>
    <row r="2033" spans="1:12" x14ac:dyDescent="0.25">
      <c r="A2033" s="2" t="str">
        <f t="shared" si="220"/>
        <v>IDExtra Large General ServiceTime-of-Use Opt-OutCost of Equip + Install (per kW basis)</v>
      </c>
      <c r="B2033" t="s">
        <v>152</v>
      </c>
      <c r="C2033" t="s">
        <v>234</v>
      </c>
      <c r="D2033" t="s">
        <v>317</v>
      </c>
      <c r="E2033" t="s">
        <v>90</v>
      </c>
      <c r="F2033" t="s">
        <v>92</v>
      </c>
      <c r="G2033" s="32" t="str">
        <f t="shared" ca="1" si="221"/>
        <v/>
      </c>
      <c r="H2033" s="33" t="str">
        <f t="shared" ca="1" si="222"/>
        <v/>
      </c>
      <c r="I2033" s="38"/>
      <c r="J2033" s="39"/>
      <c r="K2033" s="20" t="str">
        <f t="shared" si="219"/>
        <v>Extra Large General ServiceCost of Equip + Install (per kW basis)</v>
      </c>
      <c r="L2033" s="20" t="str">
        <f t="shared" si="218"/>
        <v>Market PotentialID</v>
      </c>
    </row>
    <row r="2034" spans="1:12" x14ac:dyDescent="0.25">
      <c r="A2034" s="2" t="str">
        <f t="shared" si="220"/>
        <v>IDExtra Large General ServiceTime-of-Use Opt-OutDe-rate</v>
      </c>
      <c r="B2034" t="s">
        <v>152</v>
      </c>
      <c r="C2034" t="s">
        <v>234</v>
      </c>
      <c r="D2034" t="s">
        <v>317</v>
      </c>
      <c r="E2034" t="s">
        <v>31</v>
      </c>
      <c r="F2034" t="s">
        <v>32</v>
      </c>
      <c r="G2034" s="25" t="str">
        <f t="shared" ca="1" si="221"/>
        <v/>
      </c>
      <c r="H2034" s="33" t="str">
        <f t="shared" ca="1" si="222"/>
        <v/>
      </c>
      <c r="I2034" s="38"/>
      <c r="J2034" s="39"/>
      <c r="K2034" s="20" t="str">
        <f t="shared" si="219"/>
        <v>Extra Large General ServiceDe-rate</v>
      </c>
      <c r="L2034" s="20" t="str">
        <f t="shared" si="218"/>
        <v>Market PotentialID</v>
      </c>
    </row>
    <row r="2035" spans="1:12" x14ac:dyDescent="0.25">
      <c r="A2035" s="2" t="str">
        <f t="shared" si="220"/>
        <v>IDExtra Large General ServiceTime-of-Use Opt-OutNet to Gross Ratio (free ridership)</v>
      </c>
      <c r="B2035" t="s">
        <v>152</v>
      </c>
      <c r="C2035" t="s">
        <v>234</v>
      </c>
      <c r="D2035" t="s">
        <v>317</v>
      </c>
      <c r="E2035" t="s">
        <v>33</v>
      </c>
      <c r="F2035" t="s">
        <v>34</v>
      </c>
      <c r="G2035" s="25" t="str">
        <f t="shared" ca="1" si="221"/>
        <v/>
      </c>
      <c r="H2035" s="33" t="str">
        <f t="shared" ca="1" si="222"/>
        <v/>
      </c>
      <c r="I2035" s="38"/>
      <c r="J2035" s="39"/>
      <c r="K2035" s="20" t="str">
        <f t="shared" si="219"/>
        <v>Extra Large General ServiceNet to Gross Ratio (free ridership)</v>
      </c>
      <c r="L2035" s="20" t="str">
        <f t="shared" si="218"/>
        <v>Market PotentialID</v>
      </c>
    </row>
    <row r="2036" spans="1:12" x14ac:dyDescent="0.25">
      <c r="A2036" s="2" t="str">
        <f t="shared" si="220"/>
        <v>IDExtra Large General ServiceTime-of-Use Opt-OutPer Customer Annual Marketing/Recruitment Cost</v>
      </c>
      <c r="B2036" t="s">
        <v>152</v>
      </c>
      <c r="C2036" t="s">
        <v>234</v>
      </c>
      <c r="D2036" t="s">
        <v>317</v>
      </c>
      <c r="E2036" t="s">
        <v>35</v>
      </c>
      <c r="F2036" t="s">
        <v>36</v>
      </c>
      <c r="G2036" s="32" t="str">
        <f t="shared" ca="1" si="221"/>
        <v/>
      </c>
      <c r="H2036" s="33" t="str">
        <f t="shared" ca="1" si="222"/>
        <v/>
      </c>
      <c r="I2036" s="38"/>
      <c r="J2036" s="39"/>
      <c r="K2036" s="20" t="str">
        <f t="shared" si="219"/>
        <v>Extra Large General ServicePer Customer Annual Marketing/Recruitment Cost</v>
      </c>
      <c r="L2036" s="20" t="str">
        <f t="shared" si="218"/>
        <v>Market PotentialID</v>
      </c>
    </row>
    <row r="2037" spans="1:12" x14ac:dyDescent="0.25">
      <c r="A2037" s="2" t="str">
        <f t="shared" si="220"/>
        <v>IDExtra Large General ServiceTime-of-Use Opt-OutPer Participant Annual Incentive</v>
      </c>
      <c r="B2037" t="s">
        <v>152</v>
      </c>
      <c r="C2037" t="s">
        <v>234</v>
      </c>
      <c r="D2037" t="s">
        <v>317</v>
      </c>
      <c r="E2037" t="s">
        <v>39</v>
      </c>
      <c r="F2037" t="s">
        <v>5</v>
      </c>
      <c r="G2037" s="32" t="str">
        <f t="shared" ca="1" si="221"/>
        <v/>
      </c>
      <c r="H2037" s="33" t="str">
        <f t="shared" ca="1" si="222"/>
        <v/>
      </c>
      <c r="I2037" s="38"/>
      <c r="J2037" s="39"/>
      <c r="K2037" s="20" t="str">
        <f t="shared" si="219"/>
        <v>Extra Large General ServicePer Participant Annual Incentive</v>
      </c>
      <c r="L2037" s="20" t="str">
        <f t="shared" si="218"/>
        <v>Market PotentialID</v>
      </c>
    </row>
    <row r="2038" spans="1:12" x14ac:dyDescent="0.25">
      <c r="A2038" s="2" t="str">
        <f t="shared" si="220"/>
        <v>IDExtra Large General ServiceTime-of-Use Opt-OutPer kW Annual Incentive</v>
      </c>
      <c r="B2038" t="s">
        <v>152</v>
      </c>
      <c r="C2038" t="s">
        <v>234</v>
      </c>
      <c r="D2038" t="s">
        <v>317</v>
      </c>
      <c r="E2038" t="s">
        <v>37</v>
      </c>
      <c r="F2038" t="s">
        <v>93</v>
      </c>
      <c r="G2038" s="32" t="str">
        <f t="shared" ca="1" si="221"/>
        <v/>
      </c>
      <c r="H2038" s="33" t="str">
        <f t="shared" ca="1" si="222"/>
        <v/>
      </c>
      <c r="I2038" s="38"/>
      <c r="J2038" s="39"/>
      <c r="K2038" s="20" t="str">
        <f t="shared" si="219"/>
        <v>Extra Large General ServicePer kW Annual Incentive</v>
      </c>
      <c r="L2038" s="20" t="str">
        <f t="shared" si="218"/>
        <v>Market PotentialID</v>
      </c>
    </row>
    <row r="2039" spans="1:12" x14ac:dyDescent="0.25">
      <c r="A2039" s="2" t="str">
        <f t="shared" si="220"/>
        <v>IDExtra Large General ServiceTime-of-Use Opt-OutProgram Development Cost</v>
      </c>
      <c r="B2039" t="s">
        <v>152</v>
      </c>
      <c r="C2039" t="s">
        <v>234</v>
      </c>
      <c r="D2039" t="s">
        <v>317</v>
      </c>
      <c r="E2039" t="s">
        <v>40</v>
      </c>
      <c r="F2039" t="s">
        <v>41</v>
      </c>
      <c r="G2039" s="32" t="str">
        <f t="shared" ca="1" si="221"/>
        <v/>
      </c>
      <c r="H2039" s="33" t="str">
        <f t="shared" ca="1" si="222"/>
        <v/>
      </c>
      <c r="I2039" s="38"/>
      <c r="J2039" s="39"/>
      <c r="K2039" s="20" t="str">
        <f t="shared" si="219"/>
        <v>Extra Large General ServiceProgram Development Cost</v>
      </c>
      <c r="L2039" s="20" t="str">
        <f t="shared" si="218"/>
        <v>Market PotentialID</v>
      </c>
    </row>
    <row r="2040" spans="1:12" x14ac:dyDescent="0.25">
      <c r="A2040" s="2" t="str">
        <f t="shared" si="220"/>
        <v>IDExtra Large General ServiceTime-of-Use Opt-OutProgram Life</v>
      </c>
      <c r="B2040" t="s">
        <v>152</v>
      </c>
      <c r="C2040" t="s">
        <v>234</v>
      </c>
      <c r="D2040" t="s">
        <v>317</v>
      </c>
      <c r="E2040" t="s">
        <v>42</v>
      </c>
      <c r="F2040" t="s">
        <v>43</v>
      </c>
      <c r="G2040" s="397" t="str">
        <f t="shared" ca="1" si="221"/>
        <v/>
      </c>
      <c r="H2040" s="33" t="str">
        <f t="shared" ca="1" si="222"/>
        <v/>
      </c>
      <c r="I2040" s="38"/>
      <c r="J2040" s="39"/>
      <c r="K2040" s="20" t="str">
        <f t="shared" si="219"/>
        <v>Extra Large General ServiceProgram Life</v>
      </c>
      <c r="L2040" s="20" t="str">
        <f t="shared" ref="L2040:L2056" si="223">$G$1&amp;B2040</f>
        <v>Market PotentialID</v>
      </c>
    </row>
    <row r="2041" spans="1:12" x14ac:dyDescent="0.25">
      <c r="A2041" s="2" t="str">
        <f t="shared" si="220"/>
        <v>IDExtra Large General ServiceTime-of-Use Opt-OutProgram Start Year</v>
      </c>
      <c r="B2041" t="s">
        <v>152</v>
      </c>
      <c r="C2041" t="s">
        <v>234</v>
      </c>
      <c r="D2041" t="s">
        <v>317</v>
      </c>
      <c r="E2041" t="s">
        <v>44</v>
      </c>
      <c r="F2041" t="s">
        <v>45</v>
      </c>
      <c r="G2041" s="397" t="str">
        <f t="shared" ca="1" si="221"/>
        <v/>
      </c>
      <c r="H2041" s="33" t="str">
        <f t="shared" ca="1" si="222"/>
        <v/>
      </c>
      <c r="I2041" s="38"/>
      <c r="J2041" s="39"/>
      <c r="K2041" s="20" t="str">
        <f t="shared" si="219"/>
        <v>Extra Large General ServiceProgram Start Year</v>
      </c>
      <c r="L2041" s="20" t="str">
        <f t="shared" si="223"/>
        <v>Market PotentialID</v>
      </c>
    </row>
    <row r="2042" spans="1:12" x14ac:dyDescent="0.25">
      <c r="A2042" s="2" t="str">
        <f t="shared" si="220"/>
        <v>IDGS-EVElectric Vehicle TOU Opt-inSummer DR Event Hours</v>
      </c>
      <c r="B2042" t="s">
        <v>152</v>
      </c>
      <c r="C2042" t="s">
        <v>602</v>
      </c>
      <c r="D2042" t="s">
        <v>427</v>
      </c>
      <c r="E2042" t="s">
        <v>24</v>
      </c>
      <c r="F2042" t="s">
        <v>25</v>
      </c>
      <c r="G2042" s="397">
        <f t="shared" ca="1" si="221"/>
        <v>528</v>
      </c>
      <c r="H2042" s="33" t="str">
        <f t="shared" ca="1" si="222"/>
        <v>Six hours on-peak period each summer weekday</v>
      </c>
      <c r="I2042" s="38"/>
      <c r="J2042" s="39"/>
      <c r="K2042" s="20" t="str">
        <f t="shared" si="219"/>
        <v>GS-EVSummer DR Event Hours</v>
      </c>
      <c r="L2042" s="20" t="str">
        <f t="shared" si="223"/>
        <v>Market PotentialID</v>
      </c>
    </row>
    <row r="2043" spans="1:12" x14ac:dyDescent="0.25">
      <c r="A2043" s="2" t="str">
        <f t="shared" si="220"/>
        <v>IDGS-EVElectric Vehicle TOU Opt-inWinter DR Event Hours</v>
      </c>
      <c r="B2043" t="s">
        <v>152</v>
      </c>
      <c r="C2043" t="s">
        <v>602</v>
      </c>
      <c r="D2043" t="s">
        <v>427</v>
      </c>
      <c r="E2043" t="s">
        <v>26</v>
      </c>
      <c r="F2043" t="s">
        <v>25</v>
      </c>
      <c r="G2043" s="397">
        <f ca="1">IFERROR(INDEX(INDIRECT("'"&amp;D2043&amp;"'!A1:T300"),MATCH(K2043,INDIRECT("'"&amp;D2043&amp;"'!A1:A300"),0),MATCH(L2043,INDIRECT("'"&amp;D2043&amp;"'!A1:T1"),0)),"")</f>
        <v>528</v>
      </c>
      <c r="H2043" s="33" t="str">
        <f ca="1">IFERROR(INDEX(INDIRECT("'"&amp;D2043&amp;"'!A1:T300"),MATCH(K2043,INDIRECT("'"&amp;D2043&amp;"'!A1:A300"),0),10),"")</f>
        <v>Six hours on-peak period each winter weekday too, except for Utah</v>
      </c>
      <c r="I2043" s="38"/>
      <c r="J2043" s="39"/>
      <c r="K2043" s="20" t="str">
        <f t="shared" si="219"/>
        <v>GS-EVWinter DR Event Hours</v>
      </c>
      <c r="L2043" s="20" t="str">
        <f t="shared" si="223"/>
        <v>Market PotentialID</v>
      </c>
    </row>
    <row r="2044" spans="1:12" x14ac:dyDescent="0.25">
      <c r="A2044" s="2" t="str">
        <f t="shared" si="220"/>
        <v>IDGS-EVElectric Vehicle TOU Opt-inAnnual O&amp;M Cost</v>
      </c>
      <c r="B2044" t="s">
        <v>152</v>
      </c>
      <c r="C2044" t="s">
        <v>602</v>
      </c>
      <c r="D2044" t="s">
        <v>427</v>
      </c>
      <c r="E2044" t="s">
        <v>27</v>
      </c>
      <c r="F2044" t="s">
        <v>5</v>
      </c>
      <c r="G2044" s="32">
        <f t="shared" ref="G2044:G2056" ca="1" si="224">IFERROR(INDEX(INDIRECT("'"&amp;D2044&amp;"'!A1:T300"),MATCH(K2044,INDIRECT("'"&amp;D2044&amp;"'!A1:A300"),0),MATCH(L2044,INDIRECT("'"&amp;D2044&amp;"'!A1:T1"),0)),"")</f>
        <v>0</v>
      </c>
      <c r="H2044" s="33">
        <f t="shared" ref="H2044:H2056" ca="1" si="225">IFERROR(INDEX(INDIRECT("'"&amp;D2044&amp;"'!A1:T300"),MATCH(K2044,INDIRECT("'"&amp;D2044&amp;"'!A1:A300"),0),10),"")</f>
        <v>0</v>
      </c>
      <c r="I2044" s="38"/>
      <c r="J2044" s="39"/>
      <c r="K2044" s="20" t="str">
        <f t="shared" ref="K2044:K2056" si="226">C2044&amp;E2044</f>
        <v>GS-EVAnnual O&amp;M Cost</v>
      </c>
      <c r="L2044" s="20" t="str">
        <f t="shared" si="223"/>
        <v>Market PotentialID</v>
      </c>
    </row>
    <row r="2045" spans="1:12" x14ac:dyDescent="0.25">
      <c r="A2045" s="2" t="str">
        <f t="shared" si="220"/>
        <v>IDGS-EVElectric Vehicle TOU Opt-inAnnual O&amp;M Cost per MW</v>
      </c>
      <c r="B2045" t="s">
        <v>152</v>
      </c>
      <c r="C2045" t="s">
        <v>602</v>
      </c>
      <c r="D2045" t="s">
        <v>427</v>
      </c>
      <c r="E2045" t="s">
        <v>88</v>
      </c>
      <c r="F2045" t="s">
        <v>94</v>
      </c>
      <c r="G2045" s="32">
        <f t="shared" ca="1" si="224"/>
        <v>0</v>
      </c>
      <c r="H2045" s="33">
        <f t="shared" ca="1" si="225"/>
        <v>0</v>
      </c>
      <c r="I2045" s="38"/>
      <c r="J2045" s="39"/>
      <c r="K2045" s="20" t="str">
        <f t="shared" si="226"/>
        <v>GS-EVAnnual O&amp;M Cost per MW</v>
      </c>
      <c r="L2045" s="20" t="str">
        <f t="shared" si="223"/>
        <v>Market PotentialID</v>
      </c>
    </row>
    <row r="2046" spans="1:12" x14ac:dyDescent="0.25">
      <c r="A2046" s="2" t="str">
        <f t="shared" si="220"/>
        <v>IDGS-EVElectric Vehicle TOU Opt-inAnnual Program Administration Cost</v>
      </c>
      <c r="B2046" t="s">
        <v>152</v>
      </c>
      <c r="C2046" t="s">
        <v>602</v>
      </c>
      <c r="D2046" t="s">
        <v>427</v>
      </c>
      <c r="E2046" t="s">
        <v>4</v>
      </c>
      <c r="F2046" t="s">
        <v>28</v>
      </c>
      <c r="G2046" s="32">
        <f t="shared" ca="1" si="224"/>
        <v>23738.423976931193</v>
      </c>
      <c r="H2046" s="33">
        <f t="shared" ca="1" si="225"/>
        <v>0</v>
      </c>
      <c r="I2046" s="38"/>
      <c r="J2046" s="39"/>
      <c r="K2046" s="20" t="str">
        <f t="shared" si="226"/>
        <v>GS-EVAnnual Program Administration Cost</v>
      </c>
      <c r="L2046" s="20" t="str">
        <f t="shared" si="223"/>
        <v>Market PotentialID</v>
      </c>
    </row>
    <row r="2047" spans="1:12" x14ac:dyDescent="0.25">
      <c r="A2047" s="2" t="str">
        <f t="shared" si="220"/>
        <v>IDGS-EVElectric Vehicle TOU Opt-inCost of Equip + Install</v>
      </c>
      <c r="B2047" t="s">
        <v>152</v>
      </c>
      <c r="C2047" t="s">
        <v>602</v>
      </c>
      <c r="D2047" t="s">
        <v>427</v>
      </c>
      <c r="E2047" t="s">
        <v>29</v>
      </c>
      <c r="F2047" t="s">
        <v>30</v>
      </c>
      <c r="G2047" s="32">
        <f t="shared" ca="1" si="224"/>
        <v>0</v>
      </c>
      <c r="H2047" s="33">
        <f t="shared" ca="1" si="225"/>
        <v>0</v>
      </c>
      <c r="I2047" s="38"/>
      <c r="J2047" s="39"/>
      <c r="K2047" s="20" t="str">
        <f t="shared" si="226"/>
        <v>GS-EVCost of Equip + Install</v>
      </c>
      <c r="L2047" s="20" t="str">
        <f t="shared" si="223"/>
        <v>Market PotentialID</v>
      </c>
    </row>
    <row r="2048" spans="1:12" x14ac:dyDescent="0.25">
      <c r="A2048" s="2" t="str">
        <f t="shared" si="220"/>
        <v>IDGS-EVElectric Vehicle TOU Opt-inCost of Equip + Install (per kW basis)</v>
      </c>
      <c r="B2048" t="s">
        <v>152</v>
      </c>
      <c r="C2048" t="s">
        <v>602</v>
      </c>
      <c r="D2048" t="s">
        <v>427</v>
      </c>
      <c r="E2048" t="s">
        <v>90</v>
      </c>
      <c r="F2048" t="s">
        <v>92</v>
      </c>
      <c r="G2048" s="32">
        <f t="shared" ca="1" si="224"/>
        <v>0</v>
      </c>
      <c r="H2048" s="33">
        <f t="shared" ca="1" si="225"/>
        <v>0</v>
      </c>
      <c r="I2048" s="38"/>
      <c r="J2048" s="39"/>
      <c r="K2048" s="20" t="str">
        <f t="shared" si="226"/>
        <v>GS-EVCost of Equip + Install (per kW basis)</v>
      </c>
      <c r="L2048" s="20" t="str">
        <f t="shared" si="223"/>
        <v>Market PotentialID</v>
      </c>
    </row>
    <row r="2049" spans="1:12" x14ac:dyDescent="0.25">
      <c r="A2049" s="2" t="str">
        <f t="shared" si="220"/>
        <v>IDGS-EVElectric Vehicle TOU Opt-inDe-rate</v>
      </c>
      <c r="B2049" t="s">
        <v>152</v>
      </c>
      <c r="C2049" t="s">
        <v>602</v>
      </c>
      <c r="D2049" t="s">
        <v>427</v>
      </c>
      <c r="E2049" t="s">
        <v>31</v>
      </c>
      <c r="F2049" t="s">
        <v>32</v>
      </c>
      <c r="G2049" s="25">
        <f t="shared" ca="1" si="224"/>
        <v>1</v>
      </c>
      <c r="H2049" s="33">
        <f t="shared" ca="1" si="225"/>
        <v>0</v>
      </c>
      <c r="I2049" s="38"/>
      <c r="J2049" s="39"/>
      <c r="K2049" s="20" t="str">
        <f t="shared" si="226"/>
        <v>GS-EVDe-rate</v>
      </c>
      <c r="L2049" s="20" t="str">
        <f t="shared" si="223"/>
        <v>Market PotentialID</v>
      </c>
    </row>
    <row r="2050" spans="1:12" x14ac:dyDescent="0.25">
      <c r="A2050" s="2" t="str">
        <f t="shared" si="220"/>
        <v>IDGS-EVElectric Vehicle TOU Opt-inNet to Gross Ratio (free ridership)</v>
      </c>
      <c r="B2050" t="s">
        <v>152</v>
      </c>
      <c r="C2050" t="s">
        <v>602</v>
      </c>
      <c r="D2050" t="s">
        <v>427</v>
      </c>
      <c r="E2050" t="s">
        <v>33</v>
      </c>
      <c r="F2050" t="s">
        <v>34</v>
      </c>
      <c r="G2050" s="25">
        <f t="shared" ca="1" si="224"/>
        <v>1</v>
      </c>
      <c r="H2050" s="33">
        <f t="shared" ca="1" si="225"/>
        <v>0</v>
      </c>
      <c r="I2050" s="38"/>
      <c r="J2050" s="39"/>
      <c r="K2050" s="20" t="str">
        <f t="shared" si="226"/>
        <v>GS-EVNet to Gross Ratio (free ridership)</v>
      </c>
      <c r="L2050" s="20" t="str">
        <f t="shared" si="223"/>
        <v>Market PotentialID</v>
      </c>
    </row>
    <row r="2051" spans="1:12" x14ac:dyDescent="0.25">
      <c r="A2051" s="2" t="str">
        <f t="shared" ref="A2051:A2114" si="227">B2051&amp;C2051&amp;D2051&amp;E2051</f>
        <v>IDGS-EVElectric Vehicle TOU Opt-inPer Customer Annual Marketing/Recruitment Cost</v>
      </c>
      <c r="B2051" t="s">
        <v>152</v>
      </c>
      <c r="C2051" t="s">
        <v>602</v>
      </c>
      <c r="D2051" t="s">
        <v>427</v>
      </c>
      <c r="E2051" t="s">
        <v>35</v>
      </c>
      <c r="F2051" t="s">
        <v>36</v>
      </c>
      <c r="G2051" s="32">
        <f t="shared" ca="1" si="224"/>
        <v>50</v>
      </c>
      <c r="H2051" s="33" t="str">
        <f t="shared" ca="1" si="225"/>
        <v>2024 Avista Update</v>
      </c>
      <c r="I2051" s="38"/>
      <c r="J2051" s="39"/>
      <c r="K2051" s="20" t="str">
        <f t="shared" si="226"/>
        <v>GS-EVPer Customer Annual Marketing/Recruitment Cost</v>
      </c>
      <c r="L2051" s="20" t="str">
        <f t="shared" si="223"/>
        <v>Market PotentialID</v>
      </c>
    </row>
    <row r="2052" spans="1:12" x14ac:dyDescent="0.25">
      <c r="A2052" s="2" t="str">
        <f t="shared" si="227"/>
        <v>IDGS-EVElectric Vehicle TOU Opt-inPer Participant Annual Incentive</v>
      </c>
      <c r="B2052" t="s">
        <v>152</v>
      </c>
      <c r="C2052" t="s">
        <v>602</v>
      </c>
      <c r="D2052" t="s">
        <v>427</v>
      </c>
      <c r="E2052" t="s">
        <v>39</v>
      </c>
      <c r="F2052" t="s">
        <v>5</v>
      </c>
      <c r="G2052" s="32">
        <f t="shared" ca="1" si="224"/>
        <v>0</v>
      </c>
      <c r="H2052" s="33" t="str">
        <f t="shared" ca="1" si="225"/>
        <v>Incentive built into rate design</v>
      </c>
      <c r="I2052" s="38"/>
      <c r="J2052" s="39"/>
      <c r="K2052" s="20" t="str">
        <f t="shared" si="226"/>
        <v>GS-EVPer Participant Annual Incentive</v>
      </c>
      <c r="L2052" s="20" t="str">
        <f t="shared" si="223"/>
        <v>Market PotentialID</v>
      </c>
    </row>
    <row r="2053" spans="1:12" x14ac:dyDescent="0.25">
      <c r="A2053" s="2" t="str">
        <f t="shared" si="227"/>
        <v>IDGS-EVElectric Vehicle TOU Opt-inPer kW Annual Incentive</v>
      </c>
      <c r="B2053" t="s">
        <v>152</v>
      </c>
      <c r="C2053" t="s">
        <v>602</v>
      </c>
      <c r="D2053" t="s">
        <v>427</v>
      </c>
      <c r="E2053" t="s">
        <v>37</v>
      </c>
      <c r="F2053" t="s">
        <v>93</v>
      </c>
      <c r="G2053" s="32">
        <f t="shared" ca="1" si="224"/>
        <v>0</v>
      </c>
      <c r="H2053" s="33">
        <f t="shared" ca="1" si="225"/>
        <v>0</v>
      </c>
      <c r="I2053" s="38"/>
      <c r="J2053" s="39"/>
      <c r="K2053" s="20" t="str">
        <f t="shared" si="226"/>
        <v>GS-EVPer kW Annual Incentive</v>
      </c>
      <c r="L2053" s="20" t="str">
        <f t="shared" si="223"/>
        <v>Market PotentialID</v>
      </c>
    </row>
    <row r="2054" spans="1:12" x14ac:dyDescent="0.25">
      <c r="A2054" s="2" t="str">
        <f t="shared" si="227"/>
        <v>IDGS-EVElectric Vehicle TOU Opt-inProgram Development Cost</v>
      </c>
      <c r="B2054" t="s">
        <v>152</v>
      </c>
      <c r="C2054" t="s">
        <v>602</v>
      </c>
      <c r="D2054" t="s">
        <v>427</v>
      </c>
      <c r="E2054" t="s">
        <v>40</v>
      </c>
      <c r="F2054" t="s">
        <v>41</v>
      </c>
      <c r="G2054" s="32">
        <f t="shared" ca="1" si="224"/>
        <v>0</v>
      </c>
      <c r="H2054" s="33">
        <f t="shared" ca="1" si="225"/>
        <v>0</v>
      </c>
      <c r="I2054" s="38"/>
      <c r="J2054" s="39"/>
      <c r="K2054" s="20" t="str">
        <f t="shared" si="226"/>
        <v>GS-EVProgram Development Cost</v>
      </c>
      <c r="L2054" s="20" t="str">
        <f t="shared" si="223"/>
        <v>Market PotentialID</v>
      </c>
    </row>
    <row r="2055" spans="1:12" x14ac:dyDescent="0.25">
      <c r="A2055" s="2" t="str">
        <f t="shared" si="227"/>
        <v>IDGS-EVElectric Vehicle TOU Opt-inProgram Life</v>
      </c>
      <c r="B2055" t="s">
        <v>152</v>
      </c>
      <c r="C2055" t="s">
        <v>602</v>
      </c>
      <c r="D2055" t="s">
        <v>427</v>
      </c>
      <c r="E2055" t="s">
        <v>42</v>
      </c>
      <c r="F2055" t="s">
        <v>43</v>
      </c>
      <c r="G2055" s="397">
        <f t="shared" ca="1" si="224"/>
        <v>10</v>
      </c>
      <c r="H2055" s="33">
        <f t="shared" ca="1" si="225"/>
        <v>0</v>
      </c>
      <c r="I2055" s="38"/>
      <c r="J2055" s="39"/>
      <c r="K2055" s="20" t="str">
        <f t="shared" si="226"/>
        <v>GS-EVProgram Life</v>
      </c>
      <c r="L2055" s="20" t="str">
        <f t="shared" si="223"/>
        <v>Market PotentialID</v>
      </c>
    </row>
    <row r="2056" spans="1:12" x14ac:dyDescent="0.25">
      <c r="A2056" s="2" t="str">
        <f t="shared" si="227"/>
        <v>IDGS-EVElectric Vehicle TOU Opt-inProgram Start Year</v>
      </c>
      <c r="B2056" t="s">
        <v>152</v>
      </c>
      <c r="C2056" t="s">
        <v>602</v>
      </c>
      <c r="D2056" t="s">
        <v>427</v>
      </c>
      <c r="E2056" t="s">
        <v>44</v>
      </c>
      <c r="F2056" t="s">
        <v>45</v>
      </c>
      <c r="G2056" s="397">
        <f t="shared" ca="1" si="224"/>
        <v>2025</v>
      </c>
      <c r="H2056" s="33" t="str">
        <f t="shared" ca="1" si="225"/>
        <v>2024 Avista Update</v>
      </c>
      <c r="I2056" s="38"/>
      <c r="J2056" s="39"/>
      <c r="K2056" s="20" t="str">
        <f t="shared" si="226"/>
        <v>GS-EVProgram Start Year</v>
      </c>
      <c r="L2056" s="20" t="str">
        <f t="shared" si="223"/>
        <v>Market PotentialID</v>
      </c>
    </row>
    <row r="2057" spans="1:12" x14ac:dyDescent="0.25">
      <c r="A2057" s="2" t="str">
        <f t="shared" si="227"/>
        <v>IDLGS-EVElectric Vehicle TOU Opt-inSummer DR Event Hours</v>
      </c>
      <c r="B2057" t="s">
        <v>152</v>
      </c>
      <c r="C2057" t="s">
        <v>603</v>
      </c>
      <c r="D2057" t="s">
        <v>427</v>
      </c>
      <c r="E2057" t="s">
        <v>24</v>
      </c>
      <c r="F2057" t="s">
        <v>25</v>
      </c>
      <c r="G2057" s="397">
        <f t="shared" ref="G2057:G2070" ca="1" si="228">IFERROR(INDEX(INDIRECT("'"&amp;D2057&amp;"'!A1:T300"),MATCH(K2057,INDIRECT("'"&amp;D2057&amp;"'!A1:A300"),0),MATCH(L2057,INDIRECT("'"&amp;D2057&amp;"'!A1:T1"),0)),"")</f>
        <v>528</v>
      </c>
      <c r="H2057" s="33" t="str">
        <f t="shared" ref="H2057:H2071" ca="1" si="229">IFERROR(INDEX(INDIRECT("'"&amp;D2057&amp;"'!A1:T300"),MATCH(K2057,INDIRECT("'"&amp;D2057&amp;"'!A1:A300"),0),10),"")</f>
        <v>Six hours on-peak period each summer weekday</v>
      </c>
      <c r="I2057" s="38"/>
      <c r="J2057" s="39"/>
      <c r="K2057" s="20" t="str">
        <f t="shared" ref="K2057:K2071" si="230">C2057&amp;E2057</f>
        <v>LGS-EVSummer DR Event Hours</v>
      </c>
      <c r="L2057" s="20" t="str">
        <f t="shared" ref="L2057:L2071" si="231">$G$1&amp;B2057</f>
        <v>Market PotentialID</v>
      </c>
    </row>
    <row r="2058" spans="1:12" x14ac:dyDescent="0.25">
      <c r="A2058" s="2" t="str">
        <f t="shared" si="227"/>
        <v>IDLGS-EVElectric Vehicle TOU Opt-inWinter DR Event Hours</v>
      </c>
      <c r="B2058" t="s">
        <v>152</v>
      </c>
      <c r="C2058" t="s">
        <v>603</v>
      </c>
      <c r="D2058" t="s">
        <v>427</v>
      </c>
      <c r="E2058" t="s">
        <v>26</v>
      </c>
      <c r="F2058" t="s">
        <v>25</v>
      </c>
      <c r="G2058" s="397">
        <f t="shared" ca="1" si="228"/>
        <v>528</v>
      </c>
      <c r="H2058" s="33" t="str">
        <f t="shared" ca="1" si="229"/>
        <v>Six hours on-peak period each winter weekday too, except for Utah</v>
      </c>
      <c r="I2058" s="38"/>
      <c r="J2058" s="39"/>
      <c r="K2058" s="20" t="str">
        <f t="shared" si="230"/>
        <v>LGS-EVWinter DR Event Hours</v>
      </c>
      <c r="L2058" s="20" t="str">
        <f t="shared" si="231"/>
        <v>Market PotentialID</v>
      </c>
    </row>
    <row r="2059" spans="1:12" x14ac:dyDescent="0.25">
      <c r="A2059" s="2" t="str">
        <f t="shared" si="227"/>
        <v>IDLGS-EVElectric Vehicle TOU Opt-inAnnual O&amp;M Cost</v>
      </c>
      <c r="B2059" t="s">
        <v>152</v>
      </c>
      <c r="C2059" t="s">
        <v>603</v>
      </c>
      <c r="D2059" t="s">
        <v>427</v>
      </c>
      <c r="E2059" t="s">
        <v>27</v>
      </c>
      <c r="F2059" t="s">
        <v>5</v>
      </c>
      <c r="G2059" s="32">
        <f t="shared" ca="1" si="228"/>
        <v>0</v>
      </c>
      <c r="H2059" s="33">
        <f t="shared" ca="1" si="229"/>
        <v>0</v>
      </c>
      <c r="I2059" s="38"/>
      <c r="J2059" s="39"/>
      <c r="K2059" s="20" t="str">
        <f t="shared" si="230"/>
        <v>LGS-EVAnnual O&amp;M Cost</v>
      </c>
      <c r="L2059" s="20" t="str">
        <f t="shared" si="231"/>
        <v>Market PotentialID</v>
      </c>
    </row>
    <row r="2060" spans="1:12" x14ac:dyDescent="0.25">
      <c r="A2060" s="2" t="str">
        <f t="shared" si="227"/>
        <v>IDLGS-EVElectric Vehicle TOU Opt-inAnnual O&amp;M Cost per MW</v>
      </c>
      <c r="B2060" t="s">
        <v>152</v>
      </c>
      <c r="C2060" t="s">
        <v>603</v>
      </c>
      <c r="D2060" t="s">
        <v>427</v>
      </c>
      <c r="E2060" t="s">
        <v>88</v>
      </c>
      <c r="F2060" t="s">
        <v>94</v>
      </c>
      <c r="G2060" s="32">
        <f t="shared" ca="1" si="228"/>
        <v>0</v>
      </c>
      <c r="H2060" s="33">
        <f t="shared" ca="1" si="229"/>
        <v>0</v>
      </c>
      <c r="I2060" s="38"/>
      <c r="J2060" s="39"/>
      <c r="K2060" s="20" t="str">
        <f t="shared" si="230"/>
        <v>LGS-EVAnnual O&amp;M Cost per MW</v>
      </c>
      <c r="L2060" s="20" t="str">
        <f t="shared" si="231"/>
        <v>Market PotentialID</v>
      </c>
    </row>
    <row r="2061" spans="1:12" x14ac:dyDescent="0.25">
      <c r="A2061" s="2" t="str">
        <f t="shared" si="227"/>
        <v>IDLGS-EVElectric Vehicle TOU Opt-inAnnual Program Administration Cost</v>
      </c>
      <c r="B2061" t="s">
        <v>152</v>
      </c>
      <c r="C2061" t="s">
        <v>603</v>
      </c>
      <c r="D2061" t="s">
        <v>427</v>
      </c>
      <c r="E2061" t="s">
        <v>4</v>
      </c>
      <c r="F2061" t="s">
        <v>28</v>
      </c>
      <c r="G2061" s="32">
        <f t="shared" ca="1" si="228"/>
        <v>5986.0704992703286</v>
      </c>
      <c r="H2061" s="33">
        <f t="shared" ca="1" si="229"/>
        <v>0</v>
      </c>
      <c r="I2061" s="38"/>
      <c r="J2061" s="39"/>
      <c r="K2061" s="20" t="str">
        <f t="shared" si="230"/>
        <v>LGS-EVAnnual Program Administration Cost</v>
      </c>
      <c r="L2061" s="20" t="str">
        <f t="shared" si="231"/>
        <v>Market PotentialID</v>
      </c>
    </row>
    <row r="2062" spans="1:12" x14ac:dyDescent="0.25">
      <c r="A2062" s="2" t="str">
        <f t="shared" si="227"/>
        <v>IDLGS-EVElectric Vehicle TOU Opt-inCost of Equip + Install</v>
      </c>
      <c r="B2062" t="s">
        <v>152</v>
      </c>
      <c r="C2062" t="s">
        <v>603</v>
      </c>
      <c r="D2062" t="s">
        <v>427</v>
      </c>
      <c r="E2062" t="s">
        <v>29</v>
      </c>
      <c r="F2062" t="s">
        <v>30</v>
      </c>
      <c r="G2062" s="32">
        <f t="shared" ca="1" si="228"/>
        <v>0</v>
      </c>
      <c r="H2062" s="33">
        <f t="shared" ca="1" si="229"/>
        <v>0</v>
      </c>
      <c r="I2062" s="38"/>
      <c r="J2062" s="39"/>
      <c r="K2062" s="20" t="str">
        <f t="shared" si="230"/>
        <v>LGS-EVCost of Equip + Install</v>
      </c>
      <c r="L2062" s="20" t="str">
        <f t="shared" si="231"/>
        <v>Market PotentialID</v>
      </c>
    </row>
    <row r="2063" spans="1:12" x14ac:dyDescent="0.25">
      <c r="A2063" s="2" t="str">
        <f t="shared" si="227"/>
        <v>IDLGS-EVElectric Vehicle TOU Opt-inCost of Equip + Install (per kW basis)</v>
      </c>
      <c r="B2063" t="s">
        <v>152</v>
      </c>
      <c r="C2063" t="s">
        <v>603</v>
      </c>
      <c r="D2063" t="s">
        <v>427</v>
      </c>
      <c r="E2063" t="s">
        <v>90</v>
      </c>
      <c r="F2063" t="s">
        <v>92</v>
      </c>
      <c r="G2063" s="32">
        <f t="shared" ca="1" si="228"/>
        <v>0</v>
      </c>
      <c r="H2063" s="33">
        <f t="shared" ca="1" si="229"/>
        <v>0</v>
      </c>
      <c r="I2063" s="38"/>
      <c r="J2063" s="39"/>
      <c r="K2063" s="20" t="str">
        <f t="shared" si="230"/>
        <v>LGS-EVCost of Equip + Install (per kW basis)</v>
      </c>
      <c r="L2063" s="20" t="str">
        <f t="shared" si="231"/>
        <v>Market PotentialID</v>
      </c>
    </row>
    <row r="2064" spans="1:12" x14ac:dyDescent="0.25">
      <c r="A2064" s="2" t="str">
        <f t="shared" si="227"/>
        <v>IDLGS-EVElectric Vehicle TOU Opt-inDe-rate</v>
      </c>
      <c r="B2064" t="s">
        <v>152</v>
      </c>
      <c r="C2064" t="s">
        <v>603</v>
      </c>
      <c r="D2064" t="s">
        <v>427</v>
      </c>
      <c r="E2064" t="s">
        <v>31</v>
      </c>
      <c r="F2064" t="s">
        <v>32</v>
      </c>
      <c r="G2064" s="25">
        <f t="shared" ca="1" si="228"/>
        <v>1</v>
      </c>
      <c r="H2064" s="33">
        <f t="shared" ca="1" si="229"/>
        <v>0</v>
      </c>
      <c r="I2064" s="38"/>
      <c r="J2064" s="39"/>
      <c r="K2064" s="20" t="str">
        <f t="shared" si="230"/>
        <v>LGS-EVDe-rate</v>
      </c>
      <c r="L2064" s="20" t="str">
        <f t="shared" si="231"/>
        <v>Market PotentialID</v>
      </c>
    </row>
    <row r="2065" spans="1:12" x14ac:dyDescent="0.25">
      <c r="A2065" s="2" t="str">
        <f t="shared" si="227"/>
        <v>IDLGS-EVElectric Vehicle TOU Opt-inNet to Gross Ratio (free ridership)</v>
      </c>
      <c r="B2065" t="s">
        <v>152</v>
      </c>
      <c r="C2065" t="s">
        <v>603</v>
      </c>
      <c r="D2065" t="s">
        <v>427</v>
      </c>
      <c r="E2065" t="s">
        <v>33</v>
      </c>
      <c r="F2065" t="s">
        <v>34</v>
      </c>
      <c r="G2065" s="25">
        <f t="shared" ca="1" si="228"/>
        <v>1</v>
      </c>
      <c r="H2065" s="33">
        <f t="shared" ca="1" si="229"/>
        <v>0</v>
      </c>
      <c r="I2065" s="38"/>
      <c r="J2065" s="39"/>
      <c r="K2065" s="20" t="str">
        <f t="shared" si="230"/>
        <v>LGS-EVNet to Gross Ratio (free ridership)</v>
      </c>
      <c r="L2065" s="20" t="str">
        <f t="shared" si="231"/>
        <v>Market PotentialID</v>
      </c>
    </row>
    <row r="2066" spans="1:12" x14ac:dyDescent="0.25">
      <c r="A2066" s="2" t="str">
        <f t="shared" si="227"/>
        <v>IDLGS-EVElectric Vehicle TOU Opt-inPer Customer Annual Marketing/Recruitment Cost</v>
      </c>
      <c r="B2066" t="s">
        <v>152</v>
      </c>
      <c r="C2066" t="s">
        <v>603</v>
      </c>
      <c r="D2066" t="s">
        <v>427</v>
      </c>
      <c r="E2066" t="s">
        <v>35</v>
      </c>
      <c r="F2066" t="s">
        <v>36</v>
      </c>
      <c r="G2066" s="32">
        <f t="shared" ca="1" si="228"/>
        <v>50</v>
      </c>
      <c r="H2066" s="33" t="str">
        <f t="shared" ca="1" si="229"/>
        <v>2024 Avista Update</v>
      </c>
      <c r="I2066" s="38"/>
      <c r="J2066" s="39"/>
      <c r="K2066" s="20" t="str">
        <f t="shared" si="230"/>
        <v>LGS-EVPer Customer Annual Marketing/Recruitment Cost</v>
      </c>
      <c r="L2066" s="20" t="str">
        <f t="shared" si="231"/>
        <v>Market PotentialID</v>
      </c>
    </row>
    <row r="2067" spans="1:12" x14ac:dyDescent="0.25">
      <c r="A2067" s="2" t="str">
        <f t="shared" si="227"/>
        <v>IDLGS-EVElectric Vehicle TOU Opt-inPer Participant Annual Incentive</v>
      </c>
      <c r="B2067" t="s">
        <v>152</v>
      </c>
      <c r="C2067" t="s">
        <v>603</v>
      </c>
      <c r="D2067" t="s">
        <v>427</v>
      </c>
      <c r="E2067" t="s">
        <v>39</v>
      </c>
      <c r="F2067" t="s">
        <v>5</v>
      </c>
      <c r="G2067" s="32">
        <f t="shared" ca="1" si="228"/>
        <v>0</v>
      </c>
      <c r="H2067" s="33" t="str">
        <f t="shared" ca="1" si="229"/>
        <v>Incentive built into rate design</v>
      </c>
      <c r="I2067" s="38"/>
      <c r="J2067" s="39"/>
      <c r="K2067" s="20" t="str">
        <f t="shared" si="230"/>
        <v>LGS-EVPer Participant Annual Incentive</v>
      </c>
      <c r="L2067" s="20" t="str">
        <f t="shared" si="231"/>
        <v>Market PotentialID</v>
      </c>
    </row>
    <row r="2068" spans="1:12" x14ac:dyDescent="0.25">
      <c r="A2068" s="2" t="str">
        <f t="shared" si="227"/>
        <v>IDLGS-EVElectric Vehicle TOU Opt-inPer kW Annual Incentive</v>
      </c>
      <c r="B2068" t="s">
        <v>152</v>
      </c>
      <c r="C2068" t="s">
        <v>603</v>
      </c>
      <c r="D2068" t="s">
        <v>427</v>
      </c>
      <c r="E2068" t="s">
        <v>37</v>
      </c>
      <c r="F2068" t="s">
        <v>93</v>
      </c>
      <c r="G2068" s="32">
        <f t="shared" ca="1" si="228"/>
        <v>0</v>
      </c>
      <c r="H2068" s="33">
        <f t="shared" ca="1" si="229"/>
        <v>0</v>
      </c>
      <c r="I2068" s="38"/>
      <c r="J2068" s="39"/>
      <c r="K2068" s="20" t="str">
        <f t="shared" si="230"/>
        <v>LGS-EVPer kW Annual Incentive</v>
      </c>
      <c r="L2068" s="20" t="str">
        <f t="shared" si="231"/>
        <v>Market PotentialID</v>
      </c>
    </row>
    <row r="2069" spans="1:12" x14ac:dyDescent="0.25">
      <c r="A2069" s="2" t="str">
        <f t="shared" si="227"/>
        <v>IDLGS-EVElectric Vehicle TOU Opt-inProgram Development Cost</v>
      </c>
      <c r="B2069" t="s">
        <v>152</v>
      </c>
      <c r="C2069" t="s">
        <v>603</v>
      </c>
      <c r="D2069" t="s">
        <v>427</v>
      </c>
      <c r="E2069" t="s">
        <v>40</v>
      </c>
      <c r="F2069" t="s">
        <v>41</v>
      </c>
      <c r="G2069" s="32">
        <f t="shared" ca="1" si="228"/>
        <v>0</v>
      </c>
      <c r="H2069" s="33">
        <f t="shared" ca="1" si="229"/>
        <v>0</v>
      </c>
      <c r="I2069" s="38"/>
      <c r="J2069" s="39"/>
      <c r="K2069" s="20" t="str">
        <f t="shared" si="230"/>
        <v>LGS-EVProgram Development Cost</v>
      </c>
      <c r="L2069" s="20" t="str">
        <f t="shared" si="231"/>
        <v>Market PotentialID</v>
      </c>
    </row>
    <row r="2070" spans="1:12" x14ac:dyDescent="0.25">
      <c r="A2070" s="2" t="str">
        <f t="shared" si="227"/>
        <v>IDLGS-EVElectric Vehicle TOU Opt-inProgram Life</v>
      </c>
      <c r="B2070" t="s">
        <v>152</v>
      </c>
      <c r="C2070" t="s">
        <v>603</v>
      </c>
      <c r="D2070" t="s">
        <v>427</v>
      </c>
      <c r="E2070" t="s">
        <v>42</v>
      </c>
      <c r="F2070" t="s">
        <v>43</v>
      </c>
      <c r="G2070" s="397">
        <f t="shared" ca="1" si="228"/>
        <v>10</v>
      </c>
      <c r="H2070" s="33">
        <f t="shared" ca="1" si="229"/>
        <v>0</v>
      </c>
      <c r="I2070" s="38"/>
      <c r="J2070" s="39"/>
      <c r="K2070" s="20" t="str">
        <f t="shared" si="230"/>
        <v>LGS-EVProgram Life</v>
      </c>
      <c r="L2070" s="20" t="str">
        <f t="shared" si="231"/>
        <v>Market PotentialID</v>
      </c>
    </row>
    <row r="2071" spans="1:12" x14ac:dyDescent="0.25">
      <c r="A2071" s="2" t="str">
        <f t="shared" si="227"/>
        <v>IDLGS-EVElectric Vehicle TOU Opt-inProgram Start Year</v>
      </c>
      <c r="B2071" t="s">
        <v>152</v>
      </c>
      <c r="C2071" t="s">
        <v>603</v>
      </c>
      <c r="D2071" t="s">
        <v>427</v>
      </c>
      <c r="E2071" t="s">
        <v>44</v>
      </c>
      <c r="F2071" t="s">
        <v>45</v>
      </c>
      <c r="G2071" s="397">
        <f ca="1">IFERROR(INDEX(INDIRECT("'"&amp;D2071&amp;"'!A1:T300"),MATCH(K2071,INDIRECT("'"&amp;D2071&amp;"'!A1:A300"),0),MATCH(L2071,INDIRECT("'"&amp;D2071&amp;"'!A1:T1"),0)),"")</f>
        <v>2025</v>
      </c>
      <c r="H2071" s="33" t="str">
        <f t="shared" ca="1" si="229"/>
        <v>2024 Avista Update</v>
      </c>
      <c r="I2071" s="38"/>
      <c r="J2071" s="39"/>
      <c r="K2071" s="20" t="str">
        <f t="shared" si="230"/>
        <v>LGS-EVProgram Start Year</v>
      </c>
      <c r="L2071" s="20" t="str">
        <f t="shared" si="231"/>
        <v>Market PotentialID</v>
      </c>
    </row>
    <row r="2072" spans="1:12" x14ac:dyDescent="0.25">
      <c r="A2072" s="2" t="str">
        <f t="shared" si="227"/>
        <v>IDResidentialPilot-Peak Time RebateSummer DR Event Hours</v>
      </c>
      <c r="B2072" t="s">
        <v>152</v>
      </c>
      <c r="C2072" t="s">
        <v>13</v>
      </c>
      <c r="D2072" t="s">
        <v>583</v>
      </c>
      <c r="E2072" t="s">
        <v>24</v>
      </c>
      <c r="F2072" t="s">
        <v>25</v>
      </c>
      <c r="G2072" s="397">
        <f t="shared" ref="G2072:G2135" ca="1" si="232">IFERROR(INDEX(INDIRECT("'"&amp;D2072&amp;"'!A1:T300"),MATCH(K2072,INDIRECT("'"&amp;D2072&amp;"'!A1:A300"),0),MATCH(L2072,INDIRECT("'"&amp;D2072&amp;"'!A1:T1"),0)),"")</f>
        <v>0</v>
      </c>
      <c r="H2072" s="33" t="str">
        <f t="shared" ref="H2072:H2135" ca="1" si="233">IFERROR(INDEX(INDIRECT("'"&amp;D2072&amp;"'!A1:T300"),MATCH(K2072,INDIRECT("'"&amp;D2072&amp;"'!A1:A300"),0),10),"")</f>
        <v>4 hours per event, 15-20 events per year. 3 hours per event in PGE, 5 summer and 2 winter events.</v>
      </c>
      <c r="I2072" s="38"/>
      <c r="J2072" s="39"/>
      <c r="K2072" s="20" t="str">
        <f t="shared" ref="K2072:K2135" si="234">C2072&amp;E2072</f>
        <v>ResidentialSummer DR Event Hours</v>
      </c>
      <c r="L2072" s="20" t="str">
        <f t="shared" ref="L2072:L2135" si="235">$G$1&amp;B2072</f>
        <v>Market PotentialID</v>
      </c>
    </row>
    <row r="2073" spans="1:12" x14ac:dyDescent="0.25">
      <c r="A2073" s="2" t="str">
        <f t="shared" si="227"/>
        <v>IDResidentialPilot-Peak Time RebateWinter DR Event Hours</v>
      </c>
      <c r="B2073" t="s">
        <v>152</v>
      </c>
      <c r="C2073" t="s">
        <v>13</v>
      </c>
      <c r="D2073" t="s">
        <v>583</v>
      </c>
      <c r="E2073" t="s">
        <v>26</v>
      </c>
      <c r="F2073" t="s">
        <v>25</v>
      </c>
      <c r="G2073" s="397">
        <f t="shared" ca="1" si="232"/>
        <v>0</v>
      </c>
      <c r="H2073" s="33" t="str">
        <f t="shared" ca="1" si="233"/>
        <v>4 hours per event, 15-20 events per year. 3 hours per event in PGE, 5 summer and 2 winter events.</v>
      </c>
      <c r="I2073" s="38"/>
      <c r="J2073" s="39"/>
      <c r="K2073" s="20" t="str">
        <f t="shared" si="234"/>
        <v>ResidentialWinter DR Event Hours</v>
      </c>
      <c r="L2073" s="20" t="str">
        <f t="shared" si="235"/>
        <v>Market PotentialID</v>
      </c>
    </row>
    <row r="2074" spans="1:12" x14ac:dyDescent="0.25">
      <c r="A2074" s="2" t="str">
        <f t="shared" si="227"/>
        <v>IDResidentialPilot-Peak Time RebateAnnual O&amp;M Cost</v>
      </c>
      <c r="B2074" t="s">
        <v>152</v>
      </c>
      <c r="C2074" t="s">
        <v>13</v>
      </c>
      <c r="D2074" t="s">
        <v>583</v>
      </c>
      <c r="E2074" t="s">
        <v>27</v>
      </c>
      <c r="F2074" t="s">
        <v>5</v>
      </c>
      <c r="G2074" s="32">
        <f t="shared" ca="1" si="232"/>
        <v>0</v>
      </c>
      <c r="H2074" s="33">
        <f t="shared" ca="1" si="233"/>
        <v>0</v>
      </c>
      <c r="I2074" s="38"/>
      <c r="J2074" s="39"/>
      <c r="K2074" s="20" t="str">
        <f t="shared" si="234"/>
        <v>ResidentialAnnual O&amp;M Cost</v>
      </c>
      <c r="L2074" s="20" t="str">
        <f t="shared" si="235"/>
        <v>Market PotentialID</v>
      </c>
    </row>
    <row r="2075" spans="1:12" x14ac:dyDescent="0.25">
      <c r="A2075" s="2" t="str">
        <f t="shared" si="227"/>
        <v>IDResidentialPilot-Peak Time RebateAnnual O&amp;M Cost per MW</v>
      </c>
      <c r="B2075" t="s">
        <v>152</v>
      </c>
      <c r="C2075" t="s">
        <v>13</v>
      </c>
      <c r="D2075" t="s">
        <v>583</v>
      </c>
      <c r="E2075" t="s">
        <v>88</v>
      </c>
      <c r="F2075" t="s">
        <v>94</v>
      </c>
      <c r="G2075" s="32">
        <f t="shared" ca="1" si="232"/>
        <v>0</v>
      </c>
      <c r="H2075" s="33">
        <f t="shared" ca="1" si="233"/>
        <v>0</v>
      </c>
      <c r="I2075" s="38"/>
      <c r="J2075" s="39"/>
      <c r="K2075" s="20" t="str">
        <f t="shared" si="234"/>
        <v>ResidentialAnnual O&amp;M Cost per MW</v>
      </c>
      <c r="L2075" s="20" t="str">
        <f t="shared" si="235"/>
        <v>Market PotentialID</v>
      </c>
    </row>
    <row r="2076" spans="1:12" x14ac:dyDescent="0.25">
      <c r="A2076" s="2" t="str">
        <f t="shared" si="227"/>
        <v>IDResidentialPilot-Peak Time RebateAnnual Program Administration Cost</v>
      </c>
      <c r="B2076" t="s">
        <v>152</v>
      </c>
      <c r="C2076" t="s">
        <v>13</v>
      </c>
      <c r="D2076" t="s">
        <v>583</v>
      </c>
      <c r="E2076" t="s">
        <v>4</v>
      </c>
      <c r="F2076" t="s">
        <v>28</v>
      </c>
      <c r="G2076" s="32">
        <f t="shared" ca="1" si="232"/>
        <v>0</v>
      </c>
      <c r="H2076" s="33">
        <f t="shared" ca="1" si="233"/>
        <v>0</v>
      </c>
      <c r="I2076" s="38"/>
      <c r="J2076" s="39"/>
      <c r="K2076" s="20" t="str">
        <f t="shared" si="234"/>
        <v>ResidentialAnnual Program Administration Cost</v>
      </c>
      <c r="L2076" s="20" t="str">
        <f t="shared" si="235"/>
        <v>Market PotentialID</v>
      </c>
    </row>
    <row r="2077" spans="1:12" x14ac:dyDescent="0.25">
      <c r="A2077" s="2" t="str">
        <f t="shared" si="227"/>
        <v>IDResidentialPilot-Peak Time RebateCost of Equip + Install</v>
      </c>
      <c r="B2077" t="s">
        <v>152</v>
      </c>
      <c r="C2077" t="s">
        <v>13</v>
      </c>
      <c r="D2077" t="s">
        <v>583</v>
      </c>
      <c r="E2077" t="s">
        <v>29</v>
      </c>
      <c r="F2077" t="s">
        <v>30</v>
      </c>
      <c r="G2077" s="32">
        <f t="shared" ca="1" si="232"/>
        <v>0</v>
      </c>
      <c r="H2077" s="33" t="str">
        <f t="shared" ca="1" si="233"/>
        <v>Assume zero, but would be $470 w tech costs included.  Based on PacifiCorp estimate: $270 for PCT, plus $200 for installation</v>
      </c>
      <c r="I2077" s="38"/>
      <c r="J2077" s="39"/>
      <c r="K2077" s="20" t="str">
        <f t="shared" si="234"/>
        <v>ResidentialCost of Equip + Install</v>
      </c>
      <c r="L2077" s="20" t="str">
        <f t="shared" si="235"/>
        <v>Market PotentialID</v>
      </c>
    </row>
    <row r="2078" spans="1:12" x14ac:dyDescent="0.25">
      <c r="A2078" s="2" t="str">
        <f t="shared" si="227"/>
        <v>IDResidentialPilot-Peak Time RebateCost of Equip + Install (per kW basis)</v>
      </c>
      <c r="B2078" t="s">
        <v>152</v>
      </c>
      <c r="C2078" t="s">
        <v>13</v>
      </c>
      <c r="D2078" t="s">
        <v>583</v>
      </c>
      <c r="E2078" t="s">
        <v>90</v>
      </c>
      <c r="F2078" t="s">
        <v>92</v>
      </c>
      <c r="G2078" s="32">
        <f t="shared" ca="1" si="232"/>
        <v>0</v>
      </c>
      <c r="H2078" s="33">
        <f t="shared" ca="1" si="233"/>
        <v>0</v>
      </c>
      <c r="I2078" s="38"/>
      <c r="J2078" s="39"/>
      <c r="K2078" s="20" t="str">
        <f t="shared" si="234"/>
        <v>ResidentialCost of Equip + Install (per kW basis)</v>
      </c>
      <c r="L2078" s="20" t="str">
        <f t="shared" si="235"/>
        <v>Market PotentialID</v>
      </c>
    </row>
    <row r="2079" spans="1:12" x14ac:dyDescent="0.25">
      <c r="A2079" s="2" t="str">
        <f t="shared" si="227"/>
        <v>IDResidentialPilot-Peak Time RebateDe-rate</v>
      </c>
      <c r="B2079" t="s">
        <v>152</v>
      </c>
      <c r="C2079" t="s">
        <v>13</v>
      </c>
      <c r="D2079" t="s">
        <v>583</v>
      </c>
      <c r="E2079" t="s">
        <v>31</v>
      </c>
      <c r="F2079" t="s">
        <v>32</v>
      </c>
      <c r="G2079" s="25">
        <f t="shared" ca="1" si="232"/>
        <v>0</v>
      </c>
      <c r="H2079" s="33">
        <f t="shared" ca="1" si="233"/>
        <v>0</v>
      </c>
      <c r="I2079" s="38"/>
      <c r="J2079" s="39"/>
      <c r="K2079" s="20" t="str">
        <f t="shared" si="234"/>
        <v>ResidentialDe-rate</v>
      </c>
      <c r="L2079" s="20" t="str">
        <f t="shared" si="235"/>
        <v>Market PotentialID</v>
      </c>
    </row>
    <row r="2080" spans="1:12" x14ac:dyDescent="0.25">
      <c r="A2080" s="2" t="str">
        <f t="shared" si="227"/>
        <v>IDResidentialPilot-Peak Time RebateNet to Gross Ratio (free ridership)</v>
      </c>
      <c r="B2080" t="s">
        <v>152</v>
      </c>
      <c r="C2080" t="s">
        <v>13</v>
      </c>
      <c r="D2080" t="s">
        <v>583</v>
      </c>
      <c r="E2080" t="s">
        <v>33</v>
      </c>
      <c r="F2080" t="s">
        <v>34</v>
      </c>
      <c r="G2080" s="25">
        <f t="shared" ca="1" si="232"/>
        <v>0</v>
      </c>
      <c r="H2080" s="33">
        <f t="shared" ca="1" si="233"/>
        <v>0</v>
      </c>
      <c r="I2080" s="38"/>
      <c r="J2080" s="39"/>
      <c r="K2080" s="20" t="str">
        <f t="shared" si="234"/>
        <v>ResidentialNet to Gross Ratio (free ridership)</v>
      </c>
      <c r="L2080" s="20" t="str">
        <f t="shared" si="235"/>
        <v>Market PotentialID</v>
      </c>
    </row>
    <row r="2081" spans="1:12" x14ac:dyDescent="0.25">
      <c r="A2081" s="2" t="str">
        <f t="shared" si="227"/>
        <v>IDResidentialPilot-Peak Time RebatePer Customer Annual Marketing/Recruitment Cost</v>
      </c>
      <c r="B2081" t="s">
        <v>152</v>
      </c>
      <c r="C2081" t="s">
        <v>13</v>
      </c>
      <c r="D2081" t="s">
        <v>583</v>
      </c>
      <c r="E2081" t="s">
        <v>35</v>
      </c>
      <c r="F2081" t="s">
        <v>36</v>
      </c>
      <c r="G2081" s="32">
        <f t="shared" ca="1" si="232"/>
        <v>0</v>
      </c>
      <c r="H2081" s="33">
        <f t="shared" ca="1" si="233"/>
        <v>0</v>
      </c>
      <c r="I2081" s="38"/>
      <c r="J2081" s="39"/>
      <c r="K2081" s="20" t="str">
        <f t="shared" si="234"/>
        <v>ResidentialPer Customer Annual Marketing/Recruitment Cost</v>
      </c>
      <c r="L2081" s="20" t="str">
        <f t="shared" si="235"/>
        <v>Market PotentialID</v>
      </c>
    </row>
    <row r="2082" spans="1:12" x14ac:dyDescent="0.25">
      <c r="A2082" s="2" t="str">
        <f t="shared" si="227"/>
        <v>IDResidentialPilot-Peak Time RebatePer Participant Annual Incentive</v>
      </c>
      <c r="B2082" t="s">
        <v>152</v>
      </c>
      <c r="C2082" t="s">
        <v>13</v>
      </c>
      <c r="D2082" t="s">
        <v>583</v>
      </c>
      <c r="E2082" t="s">
        <v>39</v>
      </c>
      <c r="F2082" t="s">
        <v>5</v>
      </c>
      <c r="G2082" s="32">
        <f t="shared" ca="1" si="232"/>
        <v>0</v>
      </c>
      <c r="H2082" s="33" t="str">
        <f t="shared" ca="1" si="233"/>
        <v>Incentive built into rate design</v>
      </c>
      <c r="I2082" s="38"/>
      <c r="J2082" s="39"/>
      <c r="K2082" s="20" t="str">
        <f t="shared" si="234"/>
        <v>ResidentialPer Participant Annual Incentive</v>
      </c>
      <c r="L2082" s="20" t="str">
        <f t="shared" si="235"/>
        <v>Market PotentialID</v>
      </c>
    </row>
    <row r="2083" spans="1:12" x14ac:dyDescent="0.25">
      <c r="A2083" s="2" t="str">
        <f t="shared" si="227"/>
        <v>IDResidentialPilot-Peak Time RebatePer kW Annual Incentive</v>
      </c>
      <c r="B2083" t="s">
        <v>152</v>
      </c>
      <c r="C2083" t="s">
        <v>13</v>
      </c>
      <c r="D2083" t="s">
        <v>583</v>
      </c>
      <c r="E2083" t="s">
        <v>37</v>
      </c>
      <c r="F2083" t="s">
        <v>93</v>
      </c>
      <c r="G2083" s="32">
        <f t="shared" ca="1" si="232"/>
        <v>0</v>
      </c>
      <c r="H2083" s="33">
        <f t="shared" ca="1" si="233"/>
        <v>0</v>
      </c>
      <c r="I2083" s="38"/>
      <c r="J2083" s="39"/>
      <c r="K2083" s="20" t="str">
        <f t="shared" si="234"/>
        <v>ResidentialPer kW Annual Incentive</v>
      </c>
      <c r="L2083" s="20" t="str">
        <f t="shared" si="235"/>
        <v>Market PotentialID</v>
      </c>
    </row>
    <row r="2084" spans="1:12" x14ac:dyDescent="0.25">
      <c r="A2084" s="2" t="str">
        <f t="shared" si="227"/>
        <v>IDResidentialPilot-Peak Time RebateProgram Development Cost</v>
      </c>
      <c r="B2084" t="s">
        <v>152</v>
      </c>
      <c r="C2084" t="s">
        <v>13</v>
      </c>
      <c r="D2084" t="s">
        <v>583</v>
      </c>
      <c r="E2084" t="s">
        <v>40</v>
      </c>
      <c r="F2084" t="s">
        <v>41</v>
      </c>
      <c r="G2084" s="32">
        <f t="shared" ca="1" si="232"/>
        <v>0</v>
      </c>
      <c r="H2084" s="33">
        <f t="shared" ca="1" si="233"/>
        <v>0</v>
      </c>
      <c r="I2084" s="38"/>
      <c r="J2084" s="39"/>
      <c r="K2084" s="20" t="str">
        <f t="shared" si="234"/>
        <v>ResidentialProgram Development Cost</v>
      </c>
      <c r="L2084" s="20" t="str">
        <f t="shared" si="235"/>
        <v>Market PotentialID</v>
      </c>
    </row>
    <row r="2085" spans="1:12" x14ac:dyDescent="0.25">
      <c r="A2085" s="2" t="str">
        <f t="shared" si="227"/>
        <v>IDResidentialPilot-Peak Time RebateProgram Life</v>
      </c>
      <c r="B2085" t="s">
        <v>152</v>
      </c>
      <c r="C2085" t="s">
        <v>13</v>
      </c>
      <c r="D2085" t="s">
        <v>583</v>
      </c>
      <c r="E2085" t="s">
        <v>42</v>
      </c>
      <c r="F2085" t="s">
        <v>43</v>
      </c>
      <c r="G2085" s="397">
        <f t="shared" ca="1" si="232"/>
        <v>0</v>
      </c>
      <c r="H2085" s="33">
        <f t="shared" ca="1" si="233"/>
        <v>0</v>
      </c>
      <c r="I2085" s="38"/>
      <c r="J2085" s="39"/>
      <c r="K2085" s="20" t="str">
        <f t="shared" si="234"/>
        <v>ResidentialProgram Life</v>
      </c>
      <c r="L2085" s="20" t="str">
        <f t="shared" si="235"/>
        <v>Market PotentialID</v>
      </c>
    </row>
    <row r="2086" spans="1:12" x14ac:dyDescent="0.25">
      <c r="A2086" s="2" t="str">
        <f t="shared" si="227"/>
        <v>IDResidentialPilot-Peak Time RebateProgram Start Year</v>
      </c>
      <c r="B2086" t="s">
        <v>152</v>
      </c>
      <c r="C2086" t="s">
        <v>13</v>
      </c>
      <c r="D2086" t="s">
        <v>583</v>
      </c>
      <c r="E2086" t="s">
        <v>44</v>
      </c>
      <c r="F2086" t="s">
        <v>45</v>
      </c>
      <c r="G2086" s="397">
        <f t="shared" ca="1" si="232"/>
        <v>0</v>
      </c>
      <c r="H2086" s="33">
        <f t="shared" ca="1" si="233"/>
        <v>0</v>
      </c>
      <c r="I2086" s="38"/>
      <c r="J2086" s="39"/>
      <c r="K2086" s="20" t="str">
        <f t="shared" si="234"/>
        <v>ResidentialProgram Start Year</v>
      </c>
      <c r="L2086" s="20" t="str">
        <f t="shared" si="235"/>
        <v>Market PotentialID</v>
      </c>
    </row>
    <row r="2087" spans="1:12" x14ac:dyDescent="0.25">
      <c r="A2087" s="2" t="str">
        <f t="shared" si="227"/>
        <v>IDGeneral ServicePilot-Peak Time RebateSummer DR Event Hours</v>
      </c>
      <c r="B2087" t="s">
        <v>152</v>
      </c>
      <c r="C2087" t="s">
        <v>232</v>
      </c>
      <c r="D2087" t="s">
        <v>583</v>
      </c>
      <c r="E2087" t="s">
        <v>24</v>
      </c>
      <c r="F2087" t="s">
        <v>25</v>
      </c>
      <c r="G2087" s="397">
        <f t="shared" ca="1" si="232"/>
        <v>0</v>
      </c>
      <c r="H2087" s="33" t="str">
        <f t="shared" ca="1" si="233"/>
        <v>4 hours per event, 15-20 events per year</v>
      </c>
      <c r="I2087" s="38"/>
      <c r="J2087" s="39"/>
      <c r="K2087" s="20" t="str">
        <f t="shared" si="234"/>
        <v>General ServiceSummer DR Event Hours</v>
      </c>
      <c r="L2087" s="20" t="str">
        <f t="shared" si="235"/>
        <v>Market PotentialID</v>
      </c>
    </row>
    <row r="2088" spans="1:12" x14ac:dyDescent="0.25">
      <c r="A2088" s="2" t="str">
        <f t="shared" si="227"/>
        <v>IDGeneral ServicePilot-Peak Time RebateWinter DR Event Hours</v>
      </c>
      <c r="B2088" t="s">
        <v>152</v>
      </c>
      <c r="C2088" t="s">
        <v>232</v>
      </c>
      <c r="D2088" t="s">
        <v>583</v>
      </c>
      <c r="E2088" t="s">
        <v>26</v>
      </c>
      <c r="F2088" t="s">
        <v>25</v>
      </c>
      <c r="G2088" s="397">
        <f t="shared" ca="1" si="232"/>
        <v>0</v>
      </c>
      <c r="H2088" s="33" t="str">
        <f t="shared" ca="1" si="233"/>
        <v>4 hours per event, 15-20 events per year</v>
      </c>
      <c r="I2088" s="38"/>
      <c r="J2088" s="39"/>
      <c r="K2088" s="20" t="str">
        <f t="shared" si="234"/>
        <v>General ServiceWinter DR Event Hours</v>
      </c>
      <c r="L2088" s="20" t="str">
        <f t="shared" si="235"/>
        <v>Market PotentialID</v>
      </c>
    </row>
    <row r="2089" spans="1:12" x14ac:dyDescent="0.25">
      <c r="A2089" s="2" t="str">
        <f t="shared" si="227"/>
        <v>IDGeneral ServicePilot-Peak Time RebateAnnual O&amp;M Cost</v>
      </c>
      <c r="B2089" t="s">
        <v>152</v>
      </c>
      <c r="C2089" t="s">
        <v>232</v>
      </c>
      <c r="D2089" t="s">
        <v>583</v>
      </c>
      <c r="E2089" t="s">
        <v>27</v>
      </c>
      <c r="F2089" t="s">
        <v>5</v>
      </c>
      <c r="G2089" s="32">
        <f t="shared" ca="1" si="232"/>
        <v>0</v>
      </c>
      <c r="H2089" s="33">
        <f t="shared" ca="1" si="233"/>
        <v>0</v>
      </c>
      <c r="I2089" s="38"/>
      <c r="J2089" s="39"/>
      <c r="K2089" s="20" t="str">
        <f t="shared" si="234"/>
        <v>General ServiceAnnual O&amp;M Cost</v>
      </c>
      <c r="L2089" s="20" t="str">
        <f t="shared" si="235"/>
        <v>Market PotentialID</v>
      </c>
    </row>
    <row r="2090" spans="1:12" x14ac:dyDescent="0.25">
      <c r="A2090" s="2" t="str">
        <f t="shared" si="227"/>
        <v>IDGeneral ServicePilot-Peak Time RebateAnnual O&amp;M Cost per MW</v>
      </c>
      <c r="B2090" t="s">
        <v>152</v>
      </c>
      <c r="C2090" t="s">
        <v>232</v>
      </c>
      <c r="D2090" t="s">
        <v>583</v>
      </c>
      <c r="E2090" t="s">
        <v>88</v>
      </c>
      <c r="F2090" t="s">
        <v>94</v>
      </c>
      <c r="G2090" s="32">
        <f t="shared" ca="1" si="232"/>
        <v>0</v>
      </c>
      <c r="H2090" s="33">
        <f t="shared" ca="1" si="233"/>
        <v>0</v>
      </c>
      <c r="I2090" s="38"/>
      <c r="J2090" s="39"/>
      <c r="K2090" s="20" t="str">
        <f t="shared" si="234"/>
        <v>General ServiceAnnual O&amp;M Cost per MW</v>
      </c>
      <c r="L2090" s="20" t="str">
        <f t="shared" si="235"/>
        <v>Market PotentialID</v>
      </c>
    </row>
    <row r="2091" spans="1:12" x14ac:dyDescent="0.25">
      <c r="A2091" s="2" t="str">
        <f t="shared" si="227"/>
        <v>IDGeneral ServicePilot-Peak Time RebateAnnual Program Administration Cost</v>
      </c>
      <c r="B2091" t="s">
        <v>152</v>
      </c>
      <c r="C2091" t="s">
        <v>232</v>
      </c>
      <c r="D2091" t="s">
        <v>583</v>
      </c>
      <c r="E2091" t="s">
        <v>4</v>
      </c>
      <c r="F2091" t="s">
        <v>28</v>
      </c>
      <c r="G2091" s="32">
        <f t="shared" ca="1" si="232"/>
        <v>0</v>
      </c>
      <c r="H2091" s="33">
        <f t="shared" ca="1" si="233"/>
        <v>0</v>
      </c>
      <c r="I2091" s="38"/>
      <c r="J2091" s="39"/>
      <c r="K2091" s="20" t="str">
        <f t="shared" si="234"/>
        <v>General ServiceAnnual Program Administration Cost</v>
      </c>
      <c r="L2091" s="20" t="str">
        <f t="shared" si="235"/>
        <v>Market PotentialID</v>
      </c>
    </row>
    <row r="2092" spans="1:12" x14ac:dyDescent="0.25">
      <c r="A2092" s="2" t="str">
        <f t="shared" si="227"/>
        <v>IDGeneral ServicePilot-Peak Time RebateCost of Equip + Install</v>
      </c>
      <c r="B2092" t="s">
        <v>152</v>
      </c>
      <c r="C2092" t="s">
        <v>232</v>
      </c>
      <c r="D2092" t="s">
        <v>583</v>
      </c>
      <c r="E2092" t="s">
        <v>29</v>
      </c>
      <c r="F2092" t="s">
        <v>30</v>
      </c>
      <c r="G2092" s="32">
        <f t="shared" ca="1" si="232"/>
        <v>0</v>
      </c>
      <c r="H2092" s="33" t="str">
        <f t="shared" ca="1" si="233"/>
        <v>Assume zero, but would be $470 w tech costs included.  Based on PacifiCorp estimate: $270 for PCT, plus $200 for installation</v>
      </c>
      <c r="I2092" s="38"/>
      <c r="J2092" s="39"/>
      <c r="K2092" s="20" t="str">
        <f t="shared" si="234"/>
        <v>General ServiceCost of Equip + Install</v>
      </c>
      <c r="L2092" s="20" t="str">
        <f t="shared" si="235"/>
        <v>Market PotentialID</v>
      </c>
    </row>
    <row r="2093" spans="1:12" x14ac:dyDescent="0.25">
      <c r="A2093" s="2" t="str">
        <f t="shared" si="227"/>
        <v>IDGeneral ServicePilot-Peak Time RebateCost of Equip + Install (per kW basis)</v>
      </c>
      <c r="B2093" t="s">
        <v>152</v>
      </c>
      <c r="C2093" t="s">
        <v>232</v>
      </c>
      <c r="D2093" t="s">
        <v>583</v>
      </c>
      <c r="E2093" t="s">
        <v>90</v>
      </c>
      <c r="F2093" t="s">
        <v>92</v>
      </c>
      <c r="G2093" s="32">
        <f t="shared" ca="1" si="232"/>
        <v>0</v>
      </c>
      <c r="H2093" s="33">
        <f t="shared" ca="1" si="233"/>
        <v>0</v>
      </c>
      <c r="I2093" s="38"/>
      <c r="J2093" s="39"/>
      <c r="K2093" s="20" t="str">
        <f t="shared" si="234"/>
        <v>General ServiceCost of Equip + Install (per kW basis)</v>
      </c>
      <c r="L2093" s="20" t="str">
        <f t="shared" si="235"/>
        <v>Market PotentialID</v>
      </c>
    </row>
    <row r="2094" spans="1:12" x14ac:dyDescent="0.25">
      <c r="A2094" s="2" t="str">
        <f t="shared" si="227"/>
        <v>IDGeneral ServicePilot-Peak Time RebateDe-rate</v>
      </c>
      <c r="B2094" t="s">
        <v>152</v>
      </c>
      <c r="C2094" t="s">
        <v>232</v>
      </c>
      <c r="D2094" t="s">
        <v>583</v>
      </c>
      <c r="E2094" t="s">
        <v>31</v>
      </c>
      <c r="F2094" t="s">
        <v>32</v>
      </c>
      <c r="G2094" s="25">
        <f t="shared" ca="1" si="232"/>
        <v>0</v>
      </c>
      <c r="H2094" s="33">
        <f t="shared" ca="1" si="233"/>
        <v>0</v>
      </c>
      <c r="I2094" s="38"/>
      <c r="J2094" s="39"/>
      <c r="K2094" s="20" t="str">
        <f t="shared" si="234"/>
        <v>General ServiceDe-rate</v>
      </c>
      <c r="L2094" s="20" t="str">
        <f t="shared" si="235"/>
        <v>Market PotentialID</v>
      </c>
    </row>
    <row r="2095" spans="1:12" x14ac:dyDescent="0.25">
      <c r="A2095" s="2" t="str">
        <f t="shared" si="227"/>
        <v>IDGeneral ServicePilot-Peak Time RebateNet to Gross Ratio (free ridership)</v>
      </c>
      <c r="B2095" t="s">
        <v>152</v>
      </c>
      <c r="C2095" t="s">
        <v>232</v>
      </c>
      <c r="D2095" t="s">
        <v>583</v>
      </c>
      <c r="E2095" t="s">
        <v>33</v>
      </c>
      <c r="F2095" t="s">
        <v>34</v>
      </c>
      <c r="G2095" s="25">
        <f t="shared" ca="1" si="232"/>
        <v>0</v>
      </c>
      <c r="H2095" s="33">
        <f t="shared" ca="1" si="233"/>
        <v>0</v>
      </c>
      <c r="I2095" s="38"/>
      <c r="J2095" s="39"/>
      <c r="K2095" s="20" t="str">
        <f t="shared" si="234"/>
        <v>General ServiceNet to Gross Ratio (free ridership)</v>
      </c>
      <c r="L2095" s="20" t="str">
        <f t="shared" si="235"/>
        <v>Market PotentialID</v>
      </c>
    </row>
    <row r="2096" spans="1:12" x14ac:dyDescent="0.25">
      <c r="A2096" s="2" t="str">
        <f t="shared" si="227"/>
        <v>IDGeneral ServicePilot-Peak Time RebatePer Customer Annual Marketing/Recruitment Cost</v>
      </c>
      <c r="B2096" t="s">
        <v>152</v>
      </c>
      <c r="C2096" t="s">
        <v>232</v>
      </c>
      <c r="D2096" t="s">
        <v>583</v>
      </c>
      <c r="E2096" t="s">
        <v>35</v>
      </c>
      <c r="F2096" t="s">
        <v>36</v>
      </c>
      <c r="G2096" s="32">
        <f t="shared" ca="1" si="232"/>
        <v>0</v>
      </c>
      <c r="H2096" s="33">
        <f t="shared" ca="1" si="233"/>
        <v>0</v>
      </c>
      <c r="I2096" s="38"/>
      <c r="J2096" s="39"/>
      <c r="K2096" s="20" t="str">
        <f t="shared" si="234"/>
        <v>General ServicePer Customer Annual Marketing/Recruitment Cost</v>
      </c>
      <c r="L2096" s="20" t="str">
        <f t="shared" si="235"/>
        <v>Market PotentialID</v>
      </c>
    </row>
    <row r="2097" spans="1:12" x14ac:dyDescent="0.25">
      <c r="A2097" s="2" t="str">
        <f t="shared" si="227"/>
        <v>IDGeneral ServicePilot-Peak Time RebatePer Participant Annual Incentive</v>
      </c>
      <c r="B2097" t="s">
        <v>152</v>
      </c>
      <c r="C2097" t="s">
        <v>232</v>
      </c>
      <c r="D2097" t="s">
        <v>583</v>
      </c>
      <c r="E2097" t="s">
        <v>39</v>
      </c>
      <c r="F2097" t="s">
        <v>5</v>
      </c>
      <c r="G2097" s="32">
        <f t="shared" ca="1" si="232"/>
        <v>0</v>
      </c>
      <c r="H2097" s="33" t="str">
        <f t="shared" ca="1" si="233"/>
        <v>Incentive built into rate design</v>
      </c>
      <c r="I2097" s="38"/>
      <c r="J2097" s="39"/>
      <c r="K2097" s="20" t="str">
        <f t="shared" si="234"/>
        <v>General ServicePer Participant Annual Incentive</v>
      </c>
      <c r="L2097" s="20" t="str">
        <f t="shared" si="235"/>
        <v>Market PotentialID</v>
      </c>
    </row>
    <row r="2098" spans="1:12" x14ac:dyDescent="0.25">
      <c r="A2098" s="2" t="str">
        <f t="shared" si="227"/>
        <v>IDGeneral ServicePilot-Peak Time RebatePer kW Annual Incentive</v>
      </c>
      <c r="B2098" t="s">
        <v>152</v>
      </c>
      <c r="C2098" t="s">
        <v>232</v>
      </c>
      <c r="D2098" t="s">
        <v>583</v>
      </c>
      <c r="E2098" t="s">
        <v>37</v>
      </c>
      <c r="F2098" t="s">
        <v>93</v>
      </c>
      <c r="G2098" s="32">
        <f t="shared" ca="1" si="232"/>
        <v>0</v>
      </c>
      <c r="H2098" s="33">
        <f t="shared" ca="1" si="233"/>
        <v>0</v>
      </c>
      <c r="I2098" s="38"/>
      <c r="J2098" s="39"/>
      <c r="K2098" s="20" t="str">
        <f t="shared" si="234"/>
        <v>General ServicePer kW Annual Incentive</v>
      </c>
      <c r="L2098" s="20" t="str">
        <f t="shared" si="235"/>
        <v>Market PotentialID</v>
      </c>
    </row>
    <row r="2099" spans="1:12" x14ac:dyDescent="0.25">
      <c r="A2099" s="2" t="str">
        <f t="shared" si="227"/>
        <v>IDGeneral ServicePilot-Peak Time RebateProgram Development Cost</v>
      </c>
      <c r="B2099" t="s">
        <v>152</v>
      </c>
      <c r="C2099" t="s">
        <v>232</v>
      </c>
      <c r="D2099" t="s">
        <v>583</v>
      </c>
      <c r="E2099" t="s">
        <v>40</v>
      </c>
      <c r="F2099" t="s">
        <v>41</v>
      </c>
      <c r="G2099" s="32">
        <f t="shared" ca="1" si="232"/>
        <v>0</v>
      </c>
      <c r="H2099" s="33">
        <f t="shared" ca="1" si="233"/>
        <v>0</v>
      </c>
      <c r="I2099" s="38"/>
      <c r="J2099" s="39"/>
      <c r="K2099" s="20" t="str">
        <f t="shared" si="234"/>
        <v>General ServiceProgram Development Cost</v>
      </c>
      <c r="L2099" s="20" t="str">
        <f t="shared" si="235"/>
        <v>Market PotentialID</v>
      </c>
    </row>
    <row r="2100" spans="1:12" x14ac:dyDescent="0.25">
      <c r="A2100" s="2" t="str">
        <f t="shared" si="227"/>
        <v>IDGeneral ServicePilot-Peak Time RebateProgram Life</v>
      </c>
      <c r="B2100" t="s">
        <v>152</v>
      </c>
      <c r="C2100" t="s">
        <v>232</v>
      </c>
      <c r="D2100" t="s">
        <v>583</v>
      </c>
      <c r="E2100" t="s">
        <v>42</v>
      </c>
      <c r="F2100" t="s">
        <v>43</v>
      </c>
      <c r="G2100" s="397">
        <f t="shared" ca="1" si="232"/>
        <v>0</v>
      </c>
      <c r="H2100" s="33">
        <f t="shared" ca="1" si="233"/>
        <v>0</v>
      </c>
      <c r="I2100" s="38"/>
      <c r="J2100" s="39"/>
      <c r="K2100" s="20" t="str">
        <f t="shared" si="234"/>
        <v>General ServiceProgram Life</v>
      </c>
      <c r="L2100" s="20" t="str">
        <f t="shared" si="235"/>
        <v>Market PotentialID</v>
      </c>
    </row>
    <row r="2101" spans="1:12" x14ac:dyDescent="0.25">
      <c r="A2101" s="2" t="str">
        <f t="shared" si="227"/>
        <v>IDGeneral ServicePilot-Peak Time RebateProgram Start Year</v>
      </c>
      <c r="B2101" t="s">
        <v>152</v>
      </c>
      <c r="C2101" t="s">
        <v>232</v>
      </c>
      <c r="D2101" t="s">
        <v>583</v>
      </c>
      <c r="E2101" t="s">
        <v>44</v>
      </c>
      <c r="F2101" t="s">
        <v>45</v>
      </c>
      <c r="G2101" s="397">
        <f t="shared" ca="1" si="232"/>
        <v>0</v>
      </c>
      <c r="H2101" s="33">
        <f t="shared" ca="1" si="233"/>
        <v>0</v>
      </c>
      <c r="I2101" s="38"/>
      <c r="J2101" s="39"/>
      <c r="K2101" s="20" t="str">
        <f t="shared" si="234"/>
        <v>General ServiceProgram Start Year</v>
      </c>
      <c r="L2101" s="20" t="str">
        <f t="shared" si="235"/>
        <v>Market PotentialID</v>
      </c>
    </row>
    <row r="2102" spans="1:12" x14ac:dyDescent="0.25">
      <c r="A2102" s="2" t="str">
        <f t="shared" si="227"/>
        <v>IDResidentialParent-Peak Time RebateSummer DR Event Hours</v>
      </c>
      <c r="B2102" t="s">
        <v>152</v>
      </c>
      <c r="C2102" t="s">
        <v>13</v>
      </c>
      <c r="D2102" t="s">
        <v>584</v>
      </c>
      <c r="E2102" t="s">
        <v>24</v>
      </c>
      <c r="F2102" t="s">
        <v>25</v>
      </c>
      <c r="G2102" s="397">
        <f t="shared" ca="1" si="232"/>
        <v>40</v>
      </c>
      <c r="H2102" s="33" t="str">
        <f t="shared" ca="1" si="233"/>
        <v>4 hours per event, 15-20 events per year. 3 hours per event in PGE, 5 summer and 2 winter events.</v>
      </c>
      <c r="I2102" s="38"/>
      <c r="J2102" s="39"/>
      <c r="K2102" s="20" t="str">
        <f t="shared" si="234"/>
        <v>ResidentialSummer DR Event Hours</v>
      </c>
      <c r="L2102" s="20" t="str">
        <f t="shared" si="235"/>
        <v>Market PotentialID</v>
      </c>
    </row>
    <row r="2103" spans="1:12" x14ac:dyDescent="0.25">
      <c r="A2103" s="2" t="str">
        <f t="shared" si="227"/>
        <v>IDResidentialParent-Peak Time RebateWinter DR Event Hours</v>
      </c>
      <c r="B2103" t="s">
        <v>152</v>
      </c>
      <c r="C2103" t="s">
        <v>13</v>
      </c>
      <c r="D2103" t="s">
        <v>584</v>
      </c>
      <c r="E2103" t="s">
        <v>26</v>
      </c>
      <c r="F2103" t="s">
        <v>25</v>
      </c>
      <c r="G2103" s="397">
        <f t="shared" ca="1" si="232"/>
        <v>40</v>
      </c>
      <c r="H2103" s="33" t="str">
        <f t="shared" ca="1" si="233"/>
        <v>4 hours per event, 15-20 events per year. 3 hours per event in PGE, 5 summer and 2 winter events.</v>
      </c>
      <c r="I2103" s="38"/>
      <c r="J2103" s="39"/>
      <c r="K2103" s="20" t="str">
        <f t="shared" si="234"/>
        <v>ResidentialWinter DR Event Hours</v>
      </c>
      <c r="L2103" s="20" t="str">
        <f t="shared" si="235"/>
        <v>Market PotentialID</v>
      </c>
    </row>
    <row r="2104" spans="1:12" x14ac:dyDescent="0.25">
      <c r="A2104" s="2" t="str">
        <f t="shared" si="227"/>
        <v>IDResidentialParent-Peak Time RebateAnnual O&amp;M Cost</v>
      </c>
      <c r="B2104" t="s">
        <v>152</v>
      </c>
      <c r="C2104" t="s">
        <v>13</v>
      </c>
      <c r="D2104" t="s">
        <v>584</v>
      </c>
      <c r="E2104" t="s">
        <v>27</v>
      </c>
      <c r="F2104" t="s">
        <v>5</v>
      </c>
      <c r="G2104" s="32">
        <f t="shared" ca="1" si="232"/>
        <v>0</v>
      </c>
      <c r="H2104" s="33">
        <f t="shared" ca="1" si="233"/>
        <v>0</v>
      </c>
      <c r="I2104" s="38"/>
      <c r="J2104" s="39"/>
      <c r="K2104" s="20" t="str">
        <f t="shared" si="234"/>
        <v>ResidentialAnnual O&amp;M Cost</v>
      </c>
      <c r="L2104" s="20" t="str">
        <f t="shared" si="235"/>
        <v>Market PotentialID</v>
      </c>
    </row>
    <row r="2105" spans="1:12" x14ac:dyDescent="0.25">
      <c r="A2105" s="2" t="str">
        <f t="shared" si="227"/>
        <v>IDResidentialParent-Peak Time RebateAnnual O&amp;M Cost per MW</v>
      </c>
      <c r="B2105" t="s">
        <v>152</v>
      </c>
      <c r="C2105" t="s">
        <v>13</v>
      </c>
      <c r="D2105" t="s">
        <v>584</v>
      </c>
      <c r="E2105" t="s">
        <v>88</v>
      </c>
      <c r="F2105" t="s">
        <v>94</v>
      </c>
      <c r="G2105" s="32">
        <f t="shared" ca="1" si="232"/>
        <v>0</v>
      </c>
      <c r="H2105" s="33">
        <f t="shared" ca="1" si="233"/>
        <v>0</v>
      </c>
      <c r="I2105" s="38"/>
      <c r="J2105" s="39"/>
      <c r="K2105" s="20" t="str">
        <f t="shared" si="234"/>
        <v>ResidentialAnnual O&amp;M Cost per MW</v>
      </c>
      <c r="L2105" s="20" t="str">
        <f t="shared" si="235"/>
        <v>Market PotentialID</v>
      </c>
    </row>
    <row r="2106" spans="1:12" x14ac:dyDescent="0.25">
      <c r="A2106" s="2" t="str">
        <f t="shared" si="227"/>
        <v>IDResidentialParent-Peak Time RebateAnnual Program Administration Cost</v>
      </c>
      <c r="B2106" t="s">
        <v>152</v>
      </c>
      <c r="C2106" t="s">
        <v>13</v>
      </c>
      <c r="D2106" t="s">
        <v>584</v>
      </c>
      <c r="E2106" t="s">
        <v>4</v>
      </c>
      <c r="F2106" t="s">
        <v>28</v>
      </c>
      <c r="G2106" s="32">
        <f t="shared" ca="1" si="232"/>
        <v>14858.821221453987</v>
      </c>
      <c r="H2106" s="33">
        <f t="shared" ca="1" si="233"/>
        <v>0</v>
      </c>
      <c r="I2106" s="38"/>
      <c r="J2106" s="39"/>
      <c r="K2106" s="20" t="str">
        <f t="shared" si="234"/>
        <v>ResidentialAnnual Program Administration Cost</v>
      </c>
      <c r="L2106" s="20" t="str">
        <f t="shared" si="235"/>
        <v>Market PotentialID</v>
      </c>
    </row>
    <row r="2107" spans="1:12" x14ac:dyDescent="0.25">
      <c r="A2107" s="2" t="str">
        <f t="shared" si="227"/>
        <v>IDResidentialParent-Peak Time RebateCost of Equip + Install</v>
      </c>
      <c r="B2107" t="s">
        <v>152</v>
      </c>
      <c r="C2107" t="s">
        <v>13</v>
      </c>
      <c r="D2107" t="s">
        <v>584</v>
      </c>
      <c r="E2107" t="s">
        <v>29</v>
      </c>
      <c r="F2107" t="s">
        <v>30</v>
      </c>
      <c r="G2107" s="32">
        <f t="shared" ca="1" si="232"/>
        <v>0</v>
      </c>
      <c r="H2107" s="33" t="str">
        <f t="shared" ca="1" si="233"/>
        <v>Assume zero, but would be $470 w tech costs included.  Based on PacifiCorp estimate: $270 for PCT, plus $200 for installation</v>
      </c>
      <c r="I2107" s="38"/>
      <c r="J2107" s="39"/>
      <c r="K2107" s="20" t="str">
        <f t="shared" si="234"/>
        <v>ResidentialCost of Equip + Install</v>
      </c>
      <c r="L2107" s="20" t="str">
        <f t="shared" si="235"/>
        <v>Market PotentialID</v>
      </c>
    </row>
    <row r="2108" spans="1:12" x14ac:dyDescent="0.25">
      <c r="A2108" s="2" t="str">
        <f t="shared" si="227"/>
        <v>IDResidentialParent-Peak Time RebateCost of Equip + Install (per kW basis)</v>
      </c>
      <c r="B2108" t="s">
        <v>152</v>
      </c>
      <c r="C2108" t="s">
        <v>13</v>
      </c>
      <c r="D2108" t="s">
        <v>584</v>
      </c>
      <c r="E2108" t="s">
        <v>90</v>
      </c>
      <c r="F2108" t="s">
        <v>92</v>
      </c>
      <c r="G2108" s="32">
        <f t="shared" ca="1" si="232"/>
        <v>0</v>
      </c>
      <c r="H2108" s="33">
        <f t="shared" ca="1" si="233"/>
        <v>0</v>
      </c>
      <c r="I2108" s="38"/>
      <c r="J2108" s="39"/>
      <c r="K2108" s="20" t="str">
        <f t="shared" si="234"/>
        <v>ResidentialCost of Equip + Install (per kW basis)</v>
      </c>
      <c r="L2108" s="20" t="str">
        <f t="shared" si="235"/>
        <v>Market PotentialID</v>
      </c>
    </row>
    <row r="2109" spans="1:12" x14ac:dyDescent="0.25">
      <c r="A2109" s="2" t="str">
        <f t="shared" si="227"/>
        <v>IDResidentialParent-Peak Time RebateDe-rate</v>
      </c>
      <c r="B2109" t="s">
        <v>152</v>
      </c>
      <c r="C2109" t="s">
        <v>13</v>
      </c>
      <c r="D2109" t="s">
        <v>584</v>
      </c>
      <c r="E2109" t="s">
        <v>31</v>
      </c>
      <c r="F2109" t="s">
        <v>32</v>
      </c>
      <c r="G2109" s="25">
        <f t="shared" ca="1" si="232"/>
        <v>1</v>
      </c>
      <c r="H2109" s="33">
        <f t="shared" ca="1" si="233"/>
        <v>0</v>
      </c>
      <c r="I2109" s="38"/>
      <c r="J2109" s="39"/>
      <c r="K2109" s="20" t="str">
        <f t="shared" si="234"/>
        <v>ResidentialDe-rate</v>
      </c>
      <c r="L2109" s="20" t="str">
        <f t="shared" si="235"/>
        <v>Market PotentialID</v>
      </c>
    </row>
    <row r="2110" spans="1:12" x14ac:dyDescent="0.25">
      <c r="A2110" s="2" t="str">
        <f t="shared" si="227"/>
        <v>IDResidentialParent-Peak Time RebateNet to Gross Ratio (free ridership)</v>
      </c>
      <c r="B2110" t="s">
        <v>152</v>
      </c>
      <c r="C2110" t="s">
        <v>13</v>
      </c>
      <c r="D2110" t="s">
        <v>584</v>
      </c>
      <c r="E2110" t="s">
        <v>33</v>
      </c>
      <c r="F2110" t="s">
        <v>34</v>
      </c>
      <c r="G2110" s="25">
        <f t="shared" ca="1" si="232"/>
        <v>1</v>
      </c>
      <c r="H2110" s="33">
        <f t="shared" ca="1" si="233"/>
        <v>0</v>
      </c>
      <c r="I2110" s="38"/>
      <c r="J2110" s="39"/>
      <c r="K2110" s="20" t="str">
        <f t="shared" si="234"/>
        <v>ResidentialNet to Gross Ratio (free ridership)</v>
      </c>
      <c r="L2110" s="20" t="str">
        <f t="shared" si="235"/>
        <v>Market PotentialID</v>
      </c>
    </row>
    <row r="2111" spans="1:12" x14ac:dyDescent="0.25">
      <c r="A2111" s="2" t="str">
        <f t="shared" si="227"/>
        <v>IDResidentialParent-Peak Time RebatePer Customer Annual Marketing/Recruitment Cost</v>
      </c>
      <c r="B2111" t="s">
        <v>152</v>
      </c>
      <c r="C2111" t="s">
        <v>13</v>
      </c>
      <c r="D2111" t="s">
        <v>584</v>
      </c>
      <c r="E2111" t="s">
        <v>35</v>
      </c>
      <c r="F2111" t="s">
        <v>36</v>
      </c>
      <c r="G2111" s="32">
        <f t="shared" ca="1" si="232"/>
        <v>60</v>
      </c>
      <c r="H2111" s="33" t="str">
        <f t="shared" ca="1" si="233"/>
        <v>2024 Avista Update</v>
      </c>
      <c r="I2111" s="38"/>
      <c r="J2111" s="39"/>
      <c r="K2111" s="20" t="str">
        <f t="shared" si="234"/>
        <v>ResidentialPer Customer Annual Marketing/Recruitment Cost</v>
      </c>
      <c r="L2111" s="20" t="str">
        <f t="shared" si="235"/>
        <v>Market PotentialID</v>
      </c>
    </row>
    <row r="2112" spans="1:12" x14ac:dyDescent="0.25">
      <c r="A2112" s="2" t="str">
        <f t="shared" si="227"/>
        <v>IDResidentialParent-Peak Time RebatePer Participant Annual Incentive</v>
      </c>
      <c r="B2112" t="s">
        <v>152</v>
      </c>
      <c r="C2112" t="s">
        <v>13</v>
      </c>
      <c r="D2112" t="s">
        <v>584</v>
      </c>
      <c r="E2112" t="s">
        <v>39</v>
      </c>
      <c r="F2112" t="s">
        <v>5</v>
      </c>
      <c r="G2112" s="32">
        <f t="shared" ca="1" si="232"/>
        <v>0</v>
      </c>
      <c r="H2112" s="33" t="str">
        <f t="shared" ca="1" si="233"/>
        <v>Incentive built into rate design</v>
      </c>
      <c r="I2112" s="38"/>
      <c r="J2112" s="39"/>
      <c r="K2112" s="20" t="str">
        <f t="shared" si="234"/>
        <v>ResidentialPer Participant Annual Incentive</v>
      </c>
      <c r="L2112" s="20" t="str">
        <f t="shared" si="235"/>
        <v>Market PotentialID</v>
      </c>
    </row>
    <row r="2113" spans="1:12" x14ac:dyDescent="0.25">
      <c r="A2113" s="2" t="str">
        <f t="shared" si="227"/>
        <v>IDResidentialParent-Peak Time RebatePer kW Annual Incentive</v>
      </c>
      <c r="B2113" t="s">
        <v>152</v>
      </c>
      <c r="C2113" t="s">
        <v>13</v>
      </c>
      <c r="D2113" t="s">
        <v>584</v>
      </c>
      <c r="E2113" t="s">
        <v>37</v>
      </c>
      <c r="F2113" t="s">
        <v>93</v>
      </c>
      <c r="G2113" s="32">
        <f t="shared" ca="1" si="232"/>
        <v>0</v>
      </c>
      <c r="H2113" s="33">
        <f t="shared" ca="1" si="233"/>
        <v>0</v>
      </c>
      <c r="I2113" s="38"/>
      <c r="J2113" s="39"/>
      <c r="K2113" s="20" t="str">
        <f t="shared" si="234"/>
        <v>ResidentialPer kW Annual Incentive</v>
      </c>
      <c r="L2113" s="20" t="str">
        <f t="shared" si="235"/>
        <v>Market PotentialID</v>
      </c>
    </row>
    <row r="2114" spans="1:12" x14ac:dyDescent="0.25">
      <c r="A2114" s="2" t="str">
        <f t="shared" si="227"/>
        <v>IDResidentialParent-Peak Time RebateProgram Development Cost</v>
      </c>
      <c r="B2114" t="s">
        <v>152</v>
      </c>
      <c r="C2114" t="s">
        <v>13</v>
      </c>
      <c r="D2114" t="s">
        <v>584</v>
      </c>
      <c r="E2114" t="s">
        <v>40</v>
      </c>
      <c r="F2114" t="s">
        <v>41</v>
      </c>
      <c r="G2114" s="32">
        <f t="shared" ca="1" si="232"/>
        <v>445675.50154331094</v>
      </c>
      <c r="H2114" s="33">
        <f t="shared" ca="1" si="233"/>
        <v>0</v>
      </c>
      <c r="I2114" s="38"/>
      <c r="J2114" s="39"/>
      <c r="K2114" s="20" t="str">
        <f t="shared" si="234"/>
        <v>ResidentialProgram Development Cost</v>
      </c>
      <c r="L2114" s="20" t="str">
        <f t="shared" si="235"/>
        <v>Market PotentialID</v>
      </c>
    </row>
    <row r="2115" spans="1:12" x14ac:dyDescent="0.25">
      <c r="A2115" s="2" t="str">
        <f t="shared" ref="A2115:A2161" si="236">B2115&amp;C2115&amp;D2115&amp;E2115</f>
        <v>IDResidentialParent-Peak Time RebateProgram Life</v>
      </c>
      <c r="B2115" t="s">
        <v>152</v>
      </c>
      <c r="C2115" t="s">
        <v>13</v>
      </c>
      <c r="D2115" t="s">
        <v>584</v>
      </c>
      <c r="E2115" t="s">
        <v>42</v>
      </c>
      <c r="F2115" t="s">
        <v>43</v>
      </c>
      <c r="G2115" s="397">
        <f t="shared" ca="1" si="232"/>
        <v>10</v>
      </c>
      <c r="H2115" s="33">
        <f t="shared" ca="1" si="233"/>
        <v>0</v>
      </c>
      <c r="I2115" s="38"/>
      <c r="J2115" s="39"/>
      <c r="K2115" s="20" t="str">
        <f t="shared" si="234"/>
        <v>ResidentialProgram Life</v>
      </c>
      <c r="L2115" s="20" t="str">
        <f t="shared" si="235"/>
        <v>Market PotentialID</v>
      </c>
    </row>
    <row r="2116" spans="1:12" x14ac:dyDescent="0.25">
      <c r="A2116" s="2" t="str">
        <f t="shared" si="236"/>
        <v>IDResidentialParent-Peak Time RebateProgram Start Year</v>
      </c>
      <c r="B2116" t="s">
        <v>152</v>
      </c>
      <c r="C2116" t="s">
        <v>13</v>
      </c>
      <c r="D2116" t="s">
        <v>584</v>
      </c>
      <c r="E2116" t="s">
        <v>44</v>
      </c>
      <c r="F2116" t="s">
        <v>45</v>
      </c>
      <c r="G2116" s="397">
        <f t="shared" ca="1" si="232"/>
        <v>2028</v>
      </c>
      <c r="H2116" s="33" t="str">
        <f t="shared" ca="1" si="233"/>
        <v>2024 Avista: ID start in 2028</v>
      </c>
      <c r="I2116" s="38"/>
      <c r="J2116" s="39"/>
      <c r="K2116" s="20" t="str">
        <f t="shared" si="234"/>
        <v>ResidentialProgram Start Year</v>
      </c>
      <c r="L2116" s="20" t="str">
        <f t="shared" si="235"/>
        <v>Market PotentialID</v>
      </c>
    </row>
    <row r="2117" spans="1:12" x14ac:dyDescent="0.25">
      <c r="A2117" s="2" t="str">
        <f t="shared" si="236"/>
        <v>IDGeneral ServiceParent-Peak Time RebateSummer DR Event Hours</v>
      </c>
      <c r="B2117" t="s">
        <v>152</v>
      </c>
      <c r="C2117" t="s">
        <v>232</v>
      </c>
      <c r="D2117" t="s">
        <v>584</v>
      </c>
      <c r="E2117" t="s">
        <v>24</v>
      </c>
      <c r="F2117" t="s">
        <v>25</v>
      </c>
      <c r="G2117" s="397">
        <f t="shared" ca="1" si="232"/>
        <v>40</v>
      </c>
      <c r="H2117" s="33" t="str">
        <f t="shared" ca="1" si="233"/>
        <v>4 hours per event, 15-20 events per year</v>
      </c>
      <c r="I2117" s="38"/>
      <c r="J2117" s="39"/>
      <c r="K2117" s="20" t="str">
        <f t="shared" si="234"/>
        <v>General ServiceSummer DR Event Hours</v>
      </c>
      <c r="L2117" s="20" t="str">
        <f t="shared" si="235"/>
        <v>Market PotentialID</v>
      </c>
    </row>
    <row r="2118" spans="1:12" x14ac:dyDescent="0.25">
      <c r="A2118" s="2" t="str">
        <f t="shared" si="236"/>
        <v>IDGeneral ServiceParent-Peak Time RebateWinter DR Event Hours</v>
      </c>
      <c r="B2118" t="s">
        <v>152</v>
      </c>
      <c r="C2118" t="s">
        <v>232</v>
      </c>
      <c r="D2118" t="s">
        <v>584</v>
      </c>
      <c r="E2118" t="s">
        <v>26</v>
      </c>
      <c r="F2118" t="s">
        <v>25</v>
      </c>
      <c r="G2118" s="397">
        <f t="shared" ca="1" si="232"/>
        <v>40</v>
      </c>
      <c r="H2118" s="33" t="str">
        <f t="shared" ca="1" si="233"/>
        <v>4 hours per event, 15-20 events per year</v>
      </c>
      <c r="I2118" s="38"/>
      <c r="J2118" s="39"/>
      <c r="K2118" s="20" t="str">
        <f t="shared" si="234"/>
        <v>General ServiceWinter DR Event Hours</v>
      </c>
      <c r="L2118" s="20" t="str">
        <f t="shared" si="235"/>
        <v>Market PotentialID</v>
      </c>
    </row>
    <row r="2119" spans="1:12" x14ac:dyDescent="0.25">
      <c r="A2119" s="2" t="str">
        <f t="shared" si="236"/>
        <v>IDGeneral ServiceParent-Peak Time RebateAnnual O&amp;M Cost</v>
      </c>
      <c r="B2119" t="s">
        <v>152</v>
      </c>
      <c r="C2119" t="s">
        <v>232</v>
      </c>
      <c r="D2119" t="s">
        <v>584</v>
      </c>
      <c r="E2119" t="s">
        <v>27</v>
      </c>
      <c r="F2119" t="s">
        <v>5</v>
      </c>
      <c r="G2119" s="32">
        <f t="shared" ca="1" si="232"/>
        <v>0</v>
      </c>
      <c r="H2119" s="33">
        <f t="shared" ca="1" si="233"/>
        <v>0</v>
      </c>
      <c r="I2119" s="38"/>
      <c r="J2119" s="39"/>
      <c r="K2119" s="20" t="str">
        <f t="shared" si="234"/>
        <v>General ServiceAnnual O&amp;M Cost</v>
      </c>
      <c r="L2119" s="20" t="str">
        <f t="shared" si="235"/>
        <v>Market PotentialID</v>
      </c>
    </row>
    <row r="2120" spans="1:12" x14ac:dyDescent="0.25">
      <c r="A2120" s="2" t="str">
        <f t="shared" si="236"/>
        <v>IDGeneral ServiceParent-Peak Time RebateAnnual O&amp;M Cost per MW</v>
      </c>
      <c r="B2120" t="s">
        <v>152</v>
      </c>
      <c r="C2120" t="s">
        <v>232</v>
      </c>
      <c r="D2120" t="s">
        <v>584</v>
      </c>
      <c r="E2120" t="s">
        <v>88</v>
      </c>
      <c r="F2120" t="s">
        <v>94</v>
      </c>
      <c r="G2120" s="32">
        <f t="shared" ca="1" si="232"/>
        <v>0</v>
      </c>
      <c r="H2120" s="33">
        <f t="shared" ca="1" si="233"/>
        <v>0</v>
      </c>
      <c r="I2120" s="38"/>
      <c r="J2120" s="39"/>
      <c r="K2120" s="20" t="str">
        <f t="shared" si="234"/>
        <v>General ServiceAnnual O&amp;M Cost per MW</v>
      </c>
      <c r="L2120" s="20" t="str">
        <f t="shared" si="235"/>
        <v>Market PotentialID</v>
      </c>
    </row>
    <row r="2121" spans="1:12" x14ac:dyDescent="0.25">
      <c r="A2121" s="2" t="str">
        <f t="shared" si="236"/>
        <v>IDGeneral ServiceParent-Peak Time RebateAnnual Program Administration Cost</v>
      </c>
      <c r="B2121" t="s">
        <v>152</v>
      </c>
      <c r="C2121" t="s">
        <v>232</v>
      </c>
      <c r="D2121" t="s">
        <v>584</v>
      </c>
      <c r="E2121" t="s">
        <v>4</v>
      </c>
      <c r="F2121" t="s">
        <v>28</v>
      </c>
      <c r="G2121" s="32">
        <f t="shared" ca="1" si="232"/>
        <v>1661.9803263585015</v>
      </c>
      <c r="H2121" s="33">
        <f t="shared" ca="1" si="233"/>
        <v>0</v>
      </c>
      <c r="I2121" s="38"/>
      <c r="J2121" s="39"/>
      <c r="K2121" s="20" t="str">
        <f t="shared" si="234"/>
        <v>General ServiceAnnual Program Administration Cost</v>
      </c>
      <c r="L2121" s="20" t="str">
        <f t="shared" si="235"/>
        <v>Market PotentialID</v>
      </c>
    </row>
    <row r="2122" spans="1:12" x14ac:dyDescent="0.25">
      <c r="A2122" s="2" t="str">
        <f t="shared" si="236"/>
        <v>IDGeneral ServiceParent-Peak Time RebateCost of Equip + Install</v>
      </c>
      <c r="B2122" t="s">
        <v>152</v>
      </c>
      <c r="C2122" t="s">
        <v>232</v>
      </c>
      <c r="D2122" t="s">
        <v>584</v>
      </c>
      <c r="E2122" t="s">
        <v>29</v>
      </c>
      <c r="F2122" t="s">
        <v>30</v>
      </c>
      <c r="G2122" s="32">
        <f t="shared" ca="1" si="232"/>
        <v>0</v>
      </c>
      <c r="H2122" s="33" t="str">
        <f t="shared" ca="1" si="233"/>
        <v>Assume zero, but would be $470 w tech costs included.  Based on PacifiCorp estimate: $270 for PCT, plus $200 for installation</v>
      </c>
      <c r="I2122" s="38"/>
      <c r="J2122" s="39"/>
      <c r="K2122" s="20" t="str">
        <f t="shared" si="234"/>
        <v>General ServiceCost of Equip + Install</v>
      </c>
      <c r="L2122" s="20" t="str">
        <f t="shared" si="235"/>
        <v>Market PotentialID</v>
      </c>
    </row>
    <row r="2123" spans="1:12" x14ac:dyDescent="0.25">
      <c r="A2123" s="2" t="str">
        <f t="shared" si="236"/>
        <v>IDGeneral ServiceParent-Peak Time RebateCost of Equip + Install (per kW basis)</v>
      </c>
      <c r="B2123" t="s">
        <v>152</v>
      </c>
      <c r="C2123" t="s">
        <v>232</v>
      </c>
      <c r="D2123" t="s">
        <v>584</v>
      </c>
      <c r="E2123" t="s">
        <v>90</v>
      </c>
      <c r="F2123" t="s">
        <v>92</v>
      </c>
      <c r="G2123" s="32">
        <f t="shared" ca="1" si="232"/>
        <v>0</v>
      </c>
      <c r="H2123" s="33">
        <f t="shared" ca="1" si="233"/>
        <v>0</v>
      </c>
      <c r="I2123" s="38"/>
      <c r="J2123" s="39"/>
      <c r="K2123" s="20" t="str">
        <f t="shared" si="234"/>
        <v>General ServiceCost of Equip + Install (per kW basis)</v>
      </c>
      <c r="L2123" s="20" t="str">
        <f t="shared" si="235"/>
        <v>Market PotentialID</v>
      </c>
    </row>
    <row r="2124" spans="1:12" x14ac:dyDescent="0.25">
      <c r="A2124" s="2" t="str">
        <f t="shared" si="236"/>
        <v>IDGeneral ServiceParent-Peak Time RebateDe-rate</v>
      </c>
      <c r="B2124" t="s">
        <v>152</v>
      </c>
      <c r="C2124" t="s">
        <v>232</v>
      </c>
      <c r="D2124" t="s">
        <v>584</v>
      </c>
      <c r="E2124" t="s">
        <v>31</v>
      </c>
      <c r="F2124" t="s">
        <v>32</v>
      </c>
      <c r="G2124" s="25">
        <f t="shared" ca="1" si="232"/>
        <v>1</v>
      </c>
      <c r="H2124" s="33">
        <f t="shared" ca="1" si="233"/>
        <v>0</v>
      </c>
      <c r="I2124" s="38"/>
      <c r="J2124" s="39"/>
      <c r="K2124" s="20" t="str">
        <f t="shared" si="234"/>
        <v>General ServiceDe-rate</v>
      </c>
      <c r="L2124" s="20" t="str">
        <f t="shared" si="235"/>
        <v>Market PotentialID</v>
      </c>
    </row>
    <row r="2125" spans="1:12" x14ac:dyDescent="0.25">
      <c r="A2125" s="2" t="str">
        <f t="shared" si="236"/>
        <v>IDGeneral ServiceParent-Peak Time RebateNet to Gross Ratio (free ridership)</v>
      </c>
      <c r="B2125" t="s">
        <v>152</v>
      </c>
      <c r="C2125" t="s">
        <v>232</v>
      </c>
      <c r="D2125" t="s">
        <v>584</v>
      </c>
      <c r="E2125" t="s">
        <v>33</v>
      </c>
      <c r="F2125" t="s">
        <v>34</v>
      </c>
      <c r="G2125" s="25">
        <f t="shared" ca="1" si="232"/>
        <v>1</v>
      </c>
      <c r="H2125" s="33">
        <f t="shared" ca="1" si="233"/>
        <v>0</v>
      </c>
      <c r="I2125" s="38"/>
      <c r="J2125" s="39"/>
      <c r="K2125" s="20" t="str">
        <f t="shared" si="234"/>
        <v>General ServiceNet to Gross Ratio (free ridership)</v>
      </c>
      <c r="L2125" s="20" t="str">
        <f t="shared" si="235"/>
        <v>Market PotentialID</v>
      </c>
    </row>
    <row r="2126" spans="1:12" x14ac:dyDescent="0.25">
      <c r="A2126" s="2" t="str">
        <f t="shared" si="236"/>
        <v>IDGeneral ServiceParent-Peak Time RebatePer Customer Annual Marketing/Recruitment Cost</v>
      </c>
      <c r="B2126" t="s">
        <v>152</v>
      </c>
      <c r="C2126" t="s">
        <v>232</v>
      </c>
      <c r="D2126" t="s">
        <v>584</v>
      </c>
      <c r="E2126" t="s">
        <v>35</v>
      </c>
      <c r="F2126" t="s">
        <v>36</v>
      </c>
      <c r="G2126" s="32">
        <f t="shared" ca="1" si="232"/>
        <v>60</v>
      </c>
      <c r="H2126" s="33" t="str">
        <f t="shared" ca="1" si="233"/>
        <v>2024 Avista Update</v>
      </c>
      <c r="I2126" s="38"/>
      <c r="J2126" s="39"/>
      <c r="K2126" s="20" t="str">
        <f t="shared" si="234"/>
        <v>General ServicePer Customer Annual Marketing/Recruitment Cost</v>
      </c>
      <c r="L2126" s="20" t="str">
        <f t="shared" si="235"/>
        <v>Market PotentialID</v>
      </c>
    </row>
    <row r="2127" spans="1:12" x14ac:dyDescent="0.25">
      <c r="A2127" s="2" t="str">
        <f t="shared" si="236"/>
        <v>IDGeneral ServiceParent-Peak Time RebatePer Participant Annual Incentive</v>
      </c>
      <c r="B2127" t="s">
        <v>152</v>
      </c>
      <c r="C2127" t="s">
        <v>232</v>
      </c>
      <c r="D2127" t="s">
        <v>584</v>
      </c>
      <c r="E2127" t="s">
        <v>39</v>
      </c>
      <c r="F2127" t="s">
        <v>5</v>
      </c>
      <c r="G2127" s="32">
        <f t="shared" ca="1" si="232"/>
        <v>0</v>
      </c>
      <c r="H2127" s="33" t="str">
        <f t="shared" ca="1" si="233"/>
        <v>Incentive built into rate design</v>
      </c>
      <c r="I2127" s="38"/>
      <c r="J2127" s="39"/>
      <c r="K2127" s="20" t="str">
        <f t="shared" si="234"/>
        <v>General ServicePer Participant Annual Incentive</v>
      </c>
      <c r="L2127" s="20" t="str">
        <f t="shared" si="235"/>
        <v>Market PotentialID</v>
      </c>
    </row>
    <row r="2128" spans="1:12" x14ac:dyDescent="0.25">
      <c r="A2128" s="2" t="str">
        <f t="shared" si="236"/>
        <v>IDGeneral ServiceParent-Peak Time RebatePer kW Annual Incentive</v>
      </c>
      <c r="B2128" t="s">
        <v>152</v>
      </c>
      <c r="C2128" t="s">
        <v>232</v>
      </c>
      <c r="D2128" t="s">
        <v>584</v>
      </c>
      <c r="E2128" t="s">
        <v>37</v>
      </c>
      <c r="F2128" t="s">
        <v>93</v>
      </c>
      <c r="G2128" s="32">
        <f t="shared" ca="1" si="232"/>
        <v>0</v>
      </c>
      <c r="H2128" s="33">
        <f t="shared" ca="1" si="233"/>
        <v>0</v>
      </c>
      <c r="I2128" s="38"/>
      <c r="J2128" s="39"/>
      <c r="K2128" s="20" t="str">
        <f t="shared" si="234"/>
        <v>General ServicePer kW Annual Incentive</v>
      </c>
      <c r="L2128" s="20" t="str">
        <f t="shared" si="235"/>
        <v>Market PotentialID</v>
      </c>
    </row>
    <row r="2129" spans="1:12" x14ac:dyDescent="0.25">
      <c r="A2129" s="2" t="str">
        <f t="shared" si="236"/>
        <v>IDGeneral ServiceParent-Peak Time RebateProgram Development Cost</v>
      </c>
      <c r="B2129" t="s">
        <v>152</v>
      </c>
      <c r="C2129" t="s">
        <v>232</v>
      </c>
      <c r="D2129" t="s">
        <v>584</v>
      </c>
      <c r="E2129" t="s">
        <v>40</v>
      </c>
      <c r="F2129" t="s">
        <v>41</v>
      </c>
      <c r="G2129" s="32">
        <f t="shared" ca="1" si="232"/>
        <v>49849.439902774488</v>
      </c>
      <c r="H2129" s="33">
        <f t="shared" ca="1" si="233"/>
        <v>0</v>
      </c>
      <c r="I2129" s="38"/>
      <c r="J2129" s="39"/>
      <c r="K2129" s="20" t="str">
        <f t="shared" si="234"/>
        <v>General ServiceProgram Development Cost</v>
      </c>
      <c r="L2129" s="20" t="str">
        <f t="shared" si="235"/>
        <v>Market PotentialID</v>
      </c>
    </row>
    <row r="2130" spans="1:12" x14ac:dyDescent="0.25">
      <c r="A2130" s="2" t="str">
        <f t="shared" si="236"/>
        <v>IDGeneral ServiceParent-Peak Time RebateProgram Life</v>
      </c>
      <c r="B2130" t="s">
        <v>152</v>
      </c>
      <c r="C2130" t="s">
        <v>232</v>
      </c>
      <c r="D2130" t="s">
        <v>584</v>
      </c>
      <c r="E2130" t="s">
        <v>42</v>
      </c>
      <c r="F2130" t="s">
        <v>43</v>
      </c>
      <c r="G2130" s="397">
        <f t="shared" ca="1" si="232"/>
        <v>10</v>
      </c>
      <c r="H2130" s="33">
        <f t="shared" ca="1" si="233"/>
        <v>0</v>
      </c>
      <c r="I2130" s="38"/>
      <c r="J2130" s="39"/>
      <c r="K2130" s="20" t="str">
        <f t="shared" si="234"/>
        <v>General ServiceProgram Life</v>
      </c>
      <c r="L2130" s="20" t="str">
        <f t="shared" si="235"/>
        <v>Market PotentialID</v>
      </c>
    </row>
    <row r="2131" spans="1:12" x14ac:dyDescent="0.25">
      <c r="A2131" s="2" t="str">
        <f t="shared" si="236"/>
        <v>IDGeneral ServiceParent-Peak Time RebateProgram Start Year</v>
      </c>
      <c r="B2131" t="s">
        <v>152</v>
      </c>
      <c r="C2131" t="s">
        <v>232</v>
      </c>
      <c r="D2131" t="s">
        <v>584</v>
      </c>
      <c r="E2131" t="s">
        <v>44</v>
      </c>
      <c r="F2131" t="s">
        <v>45</v>
      </c>
      <c r="G2131" s="397">
        <f t="shared" ca="1" si="232"/>
        <v>2028</v>
      </c>
      <c r="H2131" s="33" t="str">
        <f t="shared" ca="1" si="233"/>
        <v>2024 Avista: ID start in 2028</v>
      </c>
      <c r="I2131" s="38"/>
      <c r="J2131" s="39"/>
      <c r="K2131" s="20" t="str">
        <f t="shared" si="234"/>
        <v>General ServiceProgram Start Year</v>
      </c>
      <c r="L2131" s="20" t="str">
        <f t="shared" si="235"/>
        <v>Market PotentialID</v>
      </c>
    </row>
    <row r="2132" spans="1:12" x14ac:dyDescent="0.25">
      <c r="A2132" s="2" t="str">
        <f t="shared" si="236"/>
        <v>IDLarge General ServiceVariable Peak Pricing RatesSummer DR Event Hours</v>
      </c>
      <c r="B2132" t="s">
        <v>152</v>
      </c>
      <c r="C2132" t="s">
        <v>233</v>
      </c>
      <c r="D2132" t="s">
        <v>101</v>
      </c>
      <c r="E2132" t="s">
        <v>24</v>
      </c>
      <c r="F2132" t="s">
        <v>25</v>
      </c>
      <c r="G2132" s="397">
        <f t="shared" ca="1" si="232"/>
        <v>40</v>
      </c>
      <c r="H2132" s="33" t="str">
        <f t="shared" ca="1" si="233"/>
        <v>Top 40 summer system hours </v>
      </c>
      <c r="I2132" s="38"/>
      <c r="J2132" s="39"/>
      <c r="K2132" s="20" t="str">
        <f t="shared" si="234"/>
        <v>Large General ServiceSummer DR Event Hours</v>
      </c>
      <c r="L2132" s="20" t="str">
        <f t="shared" si="235"/>
        <v>Market PotentialID</v>
      </c>
    </row>
    <row r="2133" spans="1:12" x14ac:dyDescent="0.25">
      <c r="A2133" s="2" t="str">
        <f t="shared" si="236"/>
        <v>IDLarge General ServiceVariable Peak Pricing RatesWinter DR Event Hours</v>
      </c>
      <c r="B2133" t="s">
        <v>152</v>
      </c>
      <c r="C2133" t="s">
        <v>233</v>
      </c>
      <c r="D2133" t="s">
        <v>101</v>
      </c>
      <c r="E2133" t="s">
        <v>26</v>
      </c>
      <c r="F2133" t="s">
        <v>25</v>
      </c>
      <c r="G2133" s="397">
        <f t="shared" ca="1" si="232"/>
        <v>40</v>
      </c>
      <c r="H2133" s="33" t="str">
        <f t="shared" ca="1" si="233"/>
        <v>Using summer hours except for UT</v>
      </c>
      <c r="I2133" s="38"/>
      <c r="J2133" s="39"/>
      <c r="K2133" s="20" t="str">
        <f t="shared" si="234"/>
        <v>Large General ServiceWinter DR Event Hours</v>
      </c>
      <c r="L2133" s="20" t="str">
        <f t="shared" si="235"/>
        <v>Market PotentialID</v>
      </c>
    </row>
    <row r="2134" spans="1:12" x14ac:dyDescent="0.25">
      <c r="A2134" s="2" t="str">
        <f t="shared" si="236"/>
        <v>IDLarge General ServiceVariable Peak Pricing RatesAnnual O&amp;M Cost</v>
      </c>
      <c r="B2134" t="s">
        <v>152</v>
      </c>
      <c r="C2134" t="s">
        <v>233</v>
      </c>
      <c r="D2134" t="s">
        <v>101</v>
      </c>
      <c r="E2134" t="s">
        <v>27</v>
      </c>
      <c r="F2134" t="s">
        <v>5</v>
      </c>
      <c r="G2134" s="32">
        <f t="shared" ca="1" si="232"/>
        <v>0</v>
      </c>
      <c r="H2134" s="33">
        <f t="shared" ca="1" si="233"/>
        <v>0</v>
      </c>
      <c r="I2134" s="38"/>
      <c r="J2134" s="39"/>
      <c r="K2134" s="20" t="str">
        <f t="shared" si="234"/>
        <v>Large General ServiceAnnual O&amp;M Cost</v>
      </c>
      <c r="L2134" s="20" t="str">
        <f t="shared" si="235"/>
        <v>Market PotentialID</v>
      </c>
    </row>
    <row r="2135" spans="1:12" x14ac:dyDescent="0.25">
      <c r="A2135" s="2" t="str">
        <f t="shared" si="236"/>
        <v>IDLarge General ServiceVariable Peak Pricing RatesAnnual O&amp;M Cost per MW</v>
      </c>
      <c r="B2135" t="s">
        <v>152</v>
      </c>
      <c r="C2135" t="s">
        <v>233</v>
      </c>
      <c r="D2135" t="s">
        <v>101</v>
      </c>
      <c r="E2135" t="s">
        <v>88</v>
      </c>
      <c r="F2135" t="s">
        <v>94</v>
      </c>
      <c r="G2135" s="32">
        <f t="shared" ca="1" si="232"/>
        <v>0</v>
      </c>
      <c r="H2135" s="33">
        <f t="shared" ca="1" si="233"/>
        <v>0</v>
      </c>
      <c r="I2135" s="38"/>
      <c r="J2135" s="39"/>
      <c r="K2135" s="20" t="str">
        <f t="shared" si="234"/>
        <v>Large General ServiceAnnual O&amp;M Cost per MW</v>
      </c>
      <c r="L2135" s="20" t="str">
        <f t="shared" si="235"/>
        <v>Market PotentialID</v>
      </c>
    </row>
    <row r="2136" spans="1:12" x14ac:dyDescent="0.25">
      <c r="A2136" s="2" t="str">
        <f t="shared" si="236"/>
        <v>IDLarge General ServiceVariable Peak Pricing RatesAnnual Program Administration Cost</v>
      </c>
      <c r="B2136" t="s">
        <v>152</v>
      </c>
      <c r="C2136" t="s">
        <v>233</v>
      </c>
      <c r="D2136" t="s">
        <v>101</v>
      </c>
      <c r="E2136" t="s">
        <v>4</v>
      </c>
      <c r="F2136" t="s">
        <v>28</v>
      </c>
      <c r="G2136" s="32">
        <f t="shared" ref="G2136:G2160" ca="1" si="237">IFERROR(INDEX(INDIRECT("'"&amp;D2136&amp;"'!A1:T300"),MATCH(K2136,INDIRECT("'"&amp;D2136&amp;"'!A1:A300"),0),MATCH(L2136,INDIRECT("'"&amp;D2136&amp;"'!A1:T1"),0)),"")</f>
        <v>15569.543379886934</v>
      </c>
      <c r="H2136" s="33">
        <f t="shared" ref="H2136:H2161" ca="1" si="238">IFERROR(INDEX(INDIRECT("'"&amp;D2136&amp;"'!A1:T300"),MATCH(K2136,INDIRECT("'"&amp;D2136&amp;"'!A1:A300"),0),10),"")</f>
        <v>0</v>
      </c>
      <c r="I2136" s="38"/>
      <c r="J2136" s="39"/>
      <c r="K2136" s="20" t="str">
        <f t="shared" ref="K2136:K2161" si="239">C2136&amp;E2136</f>
        <v>Large General ServiceAnnual Program Administration Cost</v>
      </c>
      <c r="L2136" s="20" t="str">
        <f t="shared" ref="L2136:L2161" si="240">$G$1&amp;B2136</f>
        <v>Market PotentialID</v>
      </c>
    </row>
    <row r="2137" spans="1:12" x14ac:dyDescent="0.25">
      <c r="A2137" s="2" t="str">
        <f t="shared" si="236"/>
        <v>IDLarge General ServiceVariable Peak Pricing RatesCost of Equip + Install</v>
      </c>
      <c r="B2137" t="s">
        <v>152</v>
      </c>
      <c r="C2137" t="s">
        <v>233</v>
      </c>
      <c r="D2137" t="s">
        <v>101</v>
      </c>
      <c r="E2137" t="s">
        <v>29</v>
      </c>
      <c r="F2137" t="s">
        <v>30</v>
      </c>
      <c r="G2137" s="32">
        <f t="shared" ca="1" si="237"/>
        <v>0</v>
      </c>
      <c r="H2137" s="33" t="str">
        <f t="shared" ca="1" si="238"/>
        <v>No equipment cost because assuming they have their own technology (like a Energy Management System etc) to control their processes</v>
      </c>
      <c r="I2137" s="38"/>
      <c r="J2137" s="39"/>
      <c r="K2137" s="20" t="str">
        <f t="shared" si="239"/>
        <v>Large General ServiceCost of Equip + Install</v>
      </c>
      <c r="L2137" s="20" t="str">
        <f t="shared" si="240"/>
        <v>Market PotentialID</v>
      </c>
    </row>
    <row r="2138" spans="1:12" x14ac:dyDescent="0.25">
      <c r="A2138" s="2" t="str">
        <f t="shared" si="236"/>
        <v>IDLarge General ServiceVariable Peak Pricing RatesCost of Equip + Install (per kW basis)</v>
      </c>
      <c r="B2138" t="s">
        <v>152</v>
      </c>
      <c r="C2138" t="s">
        <v>233</v>
      </c>
      <c r="D2138" t="s">
        <v>101</v>
      </c>
      <c r="E2138" t="s">
        <v>90</v>
      </c>
      <c r="F2138" t="s">
        <v>92</v>
      </c>
      <c r="G2138" s="32">
        <f t="shared" ca="1" si="237"/>
        <v>0</v>
      </c>
      <c r="H2138" s="33" t="str">
        <f t="shared" ca="1" si="238"/>
        <v xml:space="preserve">Currently zero, but $360/kW if tech costs included. Based on Auto-DR tech enablement costs. $300/kW is incentive level offered by SCE for Auto-DR participants, and is expected to cover a large fraction of costs. 20% adder included to recognize some additional expenses on the part of the customer. </v>
      </c>
      <c r="I2138" s="38"/>
      <c r="J2138" s="39"/>
      <c r="K2138" s="20" t="str">
        <f t="shared" si="239"/>
        <v>Large General ServiceCost of Equip + Install (per kW basis)</v>
      </c>
      <c r="L2138" s="20" t="str">
        <f t="shared" si="240"/>
        <v>Market PotentialID</v>
      </c>
    </row>
    <row r="2139" spans="1:12" x14ac:dyDescent="0.25">
      <c r="A2139" s="2" t="str">
        <f t="shared" si="236"/>
        <v>IDLarge General ServiceVariable Peak Pricing RatesDe-rate</v>
      </c>
      <c r="B2139" t="s">
        <v>152</v>
      </c>
      <c r="C2139" t="s">
        <v>233</v>
      </c>
      <c r="D2139" t="s">
        <v>101</v>
      </c>
      <c r="E2139" t="s">
        <v>31</v>
      </c>
      <c r="F2139" t="s">
        <v>32</v>
      </c>
      <c r="G2139" s="25">
        <f t="shared" ca="1" si="237"/>
        <v>1</v>
      </c>
      <c r="H2139" s="33">
        <f t="shared" ca="1" si="238"/>
        <v>0</v>
      </c>
      <c r="I2139" s="38"/>
      <c r="J2139" s="39"/>
      <c r="K2139" s="20" t="str">
        <f t="shared" si="239"/>
        <v>Large General ServiceDe-rate</v>
      </c>
      <c r="L2139" s="20" t="str">
        <f t="shared" si="240"/>
        <v>Market PotentialID</v>
      </c>
    </row>
    <row r="2140" spans="1:12" x14ac:dyDescent="0.25">
      <c r="A2140" s="2" t="str">
        <f t="shared" si="236"/>
        <v>IDLarge General ServiceVariable Peak Pricing RatesNet to Gross Ratio (free ridership)</v>
      </c>
      <c r="B2140" t="s">
        <v>152</v>
      </c>
      <c r="C2140" t="s">
        <v>233</v>
      </c>
      <c r="D2140" t="s">
        <v>101</v>
      </c>
      <c r="E2140" t="s">
        <v>33</v>
      </c>
      <c r="F2140" t="s">
        <v>34</v>
      </c>
      <c r="G2140" s="25">
        <f t="shared" ca="1" si="237"/>
        <v>1</v>
      </c>
      <c r="H2140" s="33">
        <f t="shared" ca="1" si="238"/>
        <v>0</v>
      </c>
      <c r="I2140" s="38"/>
      <c r="J2140" s="39"/>
      <c r="K2140" s="20" t="str">
        <f t="shared" si="239"/>
        <v>Large General ServiceNet to Gross Ratio (free ridership)</v>
      </c>
      <c r="L2140" s="20" t="str">
        <f t="shared" si="240"/>
        <v>Market PotentialID</v>
      </c>
    </row>
    <row r="2141" spans="1:12" x14ac:dyDescent="0.25">
      <c r="A2141" s="2" t="str">
        <f t="shared" si="236"/>
        <v>IDLarge General ServiceVariable Peak Pricing RatesPer Customer Annual Marketing/Recruitment Cost</v>
      </c>
      <c r="B2141" t="s">
        <v>152</v>
      </c>
      <c r="C2141" t="s">
        <v>233</v>
      </c>
      <c r="D2141" t="s">
        <v>101</v>
      </c>
      <c r="E2141" t="s">
        <v>35</v>
      </c>
      <c r="F2141" t="s">
        <v>36</v>
      </c>
      <c r="G2141" s="32">
        <f t="shared" ca="1" si="237"/>
        <v>200</v>
      </c>
      <c r="H2141" s="33" t="str">
        <f t="shared" ca="1" si="238"/>
        <v>Assumed 4X Residential recruitment costs of $50</v>
      </c>
      <c r="I2141" s="38"/>
      <c r="J2141" s="39"/>
      <c r="K2141" s="20" t="str">
        <f t="shared" si="239"/>
        <v>Large General ServicePer Customer Annual Marketing/Recruitment Cost</v>
      </c>
      <c r="L2141" s="20" t="str">
        <f t="shared" si="240"/>
        <v>Market PotentialID</v>
      </c>
    </row>
    <row r="2142" spans="1:12" x14ac:dyDescent="0.25">
      <c r="A2142" s="2" t="str">
        <f t="shared" si="236"/>
        <v>IDLarge General ServiceVariable Peak Pricing RatesPer Participant Annual Incentive</v>
      </c>
      <c r="B2142" t="s">
        <v>152</v>
      </c>
      <c r="C2142" t="s">
        <v>233</v>
      </c>
      <c r="D2142" t="s">
        <v>101</v>
      </c>
      <c r="E2142" t="s">
        <v>39</v>
      </c>
      <c r="F2142" t="s">
        <v>5</v>
      </c>
      <c r="G2142" s="32">
        <f t="shared" ca="1" si="237"/>
        <v>0</v>
      </c>
      <c r="H2142" s="33" t="str">
        <f t="shared" ca="1" si="238"/>
        <v>Incentive built into rate design</v>
      </c>
      <c r="I2142" s="38"/>
      <c r="J2142" s="39"/>
      <c r="K2142" s="20" t="str">
        <f t="shared" si="239"/>
        <v>Large General ServicePer Participant Annual Incentive</v>
      </c>
      <c r="L2142" s="20" t="str">
        <f t="shared" si="240"/>
        <v>Market PotentialID</v>
      </c>
    </row>
    <row r="2143" spans="1:12" x14ac:dyDescent="0.25">
      <c r="A2143" s="2" t="str">
        <f t="shared" si="236"/>
        <v>IDLarge General ServiceVariable Peak Pricing RatesPer kW Annual Incentive</v>
      </c>
      <c r="B2143" t="s">
        <v>152</v>
      </c>
      <c r="C2143" t="s">
        <v>233</v>
      </c>
      <c r="D2143" t="s">
        <v>101</v>
      </c>
      <c r="E2143" t="s">
        <v>37</v>
      </c>
      <c r="F2143" t="s">
        <v>93</v>
      </c>
      <c r="G2143" s="32">
        <f t="shared" ca="1" si="237"/>
        <v>0</v>
      </c>
      <c r="H2143" s="33">
        <f t="shared" ca="1" si="238"/>
        <v>0</v>
      </c>
      <c r="I2143" s="38"/>
      <c r="J2143" s="39"/>
      <c r="K2143" s="20" t="str">
        <f t="shared" si="239"/>
        <v>Large General ServicePer kW Annual Incentive</v>
      </c>
      <c r="L2143" s="20" t="str">
        <f t="shared" si="240"/>
        <v>Market PotentialID</v>
      </c>
    </row>
    <row r="2144" spans="1:12" x14ac:dyDescent="0.25">
      <c r="A2144" s="2" t="str">
        <f t="shared" si="236"/>
        <v>IDLarge General ServiceVariable Peak Pricing RatesProgram Development Cost</v>
      </c>
      <c r="B2144" t="s">
        <v>152</v>
      </c>
      <c r="C2144" t="s">
        <v>233</v>
      </c>
      <c r="D2144" t="s">
        <v>101</v>
      </c>
      <c r="E2144" t="s">
        <v>40</v>
      </c>
      <c r="F2144" t="s">
        <v>41</v>
      </c>
      <c r="G2144" s="32">
        <f t="shared" ca="1" si="237"/>
        <v>15569.543379886934</v>
      </c>
      <c r="H2144" s="33">
        <f t="shared" ca="1" si="238"/>
        <v>0</v>
      </c>
      <c r="I2144" s="38"/>
      <c r="J2144" s="39"/>
      <c r="K2144" s="20" t="str">
        <f t="shared" si="239"/>
        <v>Large General ServiceProgram Development Cost</v>
      </c>
      <c r="L2144" s="20" t="str">
        <f t="shared" si="240"/>
        <v>Market PotentialID</v>
      </c>
    </row>
    <row r="2145" spans="1:12" x14ac:dyDescent="0.25">
      <c r="A2145" s="2" t="str">
        <f t="shared" si="236"/>
        <v>IDLarge General ServiceVariable Peak Pricing RatesProgram Life</v>
      </c>
      <c r="B2145" t="s">
        <v>152</v>
      </c>
      <c r="C2145" t="s">
        <v>233</v>
      </c>
      <c r="D2145" t="s">
        <v>101</v>
      </c>
      <c r="E2145" t="s">
        <v>42</v>
      </c>
      <c r="F2145" t="s">
        <v>43</v>
      </c>
      <c r="G2145" s="397">
        <f t="shared" ca="1" si="237"/>
        <v>10</v>
      </c>
      <c r="H2145" s="33">
        <f t="shared" ca="1" si="238"/>
        <v>0</v>
      </c>
      <c r="I2145" s="38"/>
      <c r="J2145" s="39"/>
      <c r="K2145" s="20" t="str">
        <f t="shared" si="239"/>
        <v>Large General ServiceProgram Life</v>
      </c>
      <c r="L2145" s="20" t="str">
        <f t="shared" si="240"/>
        <v>Market PotentialID</v>
      </c>
    </row>
    <row r="2146" spans="1:12" x14ac:dyDescent="0.25">
      <c r="A2146" s="2" t="str">
        <f t="shared" si="236"/>
        <v>IDLarge General ServiceVariable Peak Pricing RatesProgram Start Year</v>
      </c>
      <c r="B2146" t="s">
        <v>152</v>
      </c>
      <c r="C2146" t="s">
        <v>233</v>
      </c>
      <c r="D2146" t="s">
        <v>101</v>
      </c>
      <c r="E2146" t="s">
        <v>44</v>
      </c>
      <c r="F2146" t="s">
        <v>45</v>
      </c>
      <c r="G2146" s="397">
        <f t="shared" ca="1" si="237"/>
        <v>2026</v>
      </c>
      <c r="H2146" s="33" t="str">
        <f t="shared" ca="1" si="238"/>
        <v>Metering capability exists in this class, but need 2 years before program can be implemented and ramp up.</v>
      </c>
      <c r="I2146" s="38"/>
      <c r="J2146" s="39"/>
      <c r="K2146" s="20" t="str">
        <f t="shared" si="239"/>
        <v>Large General ServiceProgram Start Year</v>
      </c>
      <c r="L2146" s="20" t="str">
        <f t="shared" si="240"/>
        <v>Market PotentialID</v>
      </c>
    </row>
    <row r="2147" spans="1:12" x14ac:dyDescent="0.25">
      <c r="A2147" s="2" t="str">
        <f t="shared" si="236"/>
        <v>IDExtra Large General ServiceVariable Peak Pricing RatesSummer DR Event Hours</v>
      </c>
      <c r="B2147" t="s">
        <v>152</v>
      </c>
      <c r="C2147" t="s">
        <v>234</v>
      </c>
      <c r="D2147" t="s">
        <v>101</v>
      </c>
      <c r="E2147" t="s">
        <v>24</v>
      </c>
      <c r="F2147" t="s">
        <v>25</v>
      </c>
      <c r="G2147" s="397">
        <f t="shared" ca="1" si="237"/>
        <v>40</v>
      </c>
      <c r="H2147" s="33" t="str">
        <f t="shared" ca="1" si="238"/>
        <v>Top 40 summer system hours </v>
      </c>
      <c r="I2147" s="38"/>
      <c r="J2147" s="39"/>
      <c r="K2147" s="20" t="str">
        <f t="shared" si="239"/>
        <v>Extra Large General ServiceSummer DR Event Hours</v>
      </c>
      <c r="L2147" s="20" t="str">
        <f t="shared" si="240"/>
        <v>Market PotentialID</v>
      </c>
    </row>
    <row r="2148" spans="1:12" x14ac:dyDescent="0.25">
      <c r="A2148" s="2" t="str">
        <f t="shared" si="236"/>
        <v>IDExtra Large General ServiceVariable Peak Pricing RatesWinter DR Event Hours</v>
      </c>
      <c r="B2148" t="s">
        <v>152</v>
      </c>
      <c r="C2148" t="s">
        <v>234</v>
      </c>
      <c r="D2148" t="s">
        <v>101</v>
      </c>
      <c r="E2148" t="s">
        <v>26</v>
      </c>
      <c r="F2148" t="s">
        <v>25</v>
      </c>
      <c r="G2148" s="397">
        <f t="shared" ca="1" si="237"/>
        <v>40</v>
      </c>
      <c r="H2148" s="33" t="str">
        <f t="shared" ca="1" si="238"/>
        <v>Using summer hours except for UT</v>
      </c>
      <c r="I2148" s="38"/>
      <c r="J2148" s="39"/>
      <c r="K2148" s="20" t="str">
        <f t="shared" si="239"/>
        <v>Extra Large General ServiceWinter DR Event Hours</v>
      </c>
      <c r="L2148" s="20" t="str">
        <f t="shared" si="240"/>
        <v>Market PotentialID</v>
      </c>
    </row>
    <row r="2149" spans="1:12" x14ac:dyDescent="0.25">
      <c r="A2149" s="2" t="str">
        <f t="shared" si="236"/>
        <v>IDExtra Large General ServiceVariable Peak Pricing RatesAnnual O&amp;M Cost</v>
      </c>
      <c r="B2149" t="s">
        <v>152</v>
      </c>
      <c r="C2149" t="s">
        <v>234</v>
      </c>
      <c r="D2149" t="s">
        <v>101</v>
      </c>
      <c r="E2149" t="s">
        <v>27</v>
      </c>
      <c r="F2149" t="s">
        <v>5</v>
      </c>
      <c r="G2149" s="32">
        <f t="shared" ca="1" si="237"/>
        <v>0</v>
      </c>
      <c r="H2149" s="33">
        <f t="shared" ca="1" si="238"/>
        <v>0</v>
      </c>
      <c r="I2149" s="38"/>
      <c r="J2149" s="39"/>
      <c r="K2149" s="20" t="str">
        <f t="shared" si="239"/>
        <v>Extra Large General ServiceAnnual O&amp;M Cost</v>
      </c>
      <c r="L2149" s="20" t="str">
        <f t="shared" si="240"/>
        <v>Market PotentialID</v>
      </c>
    </row>
    <row r="2150" spans="1:12" x14ac:dyDescent="0.25">
      <c r="A2150" s="2" t="str">
        <f t="shared" si="236"/>
        <v>IDExtra Large General ServiceVariable Peak Pricing RatesAnnual O&amp;M Cost per MW</v>
      </c>
      <c r="B2150" t="s">
        <v>152</v>
      </c>
      <c r="C2150" t="s">
        <v>234</v>
      </c>
      <c r="D2150" t="s">
        <v>101</v>
      </c>
      <c r="E2150" t="s">
        <v>88</v>
      </c>
      <c r="F2150" t="s">
        <v>94</v>
      </c>
      <c r="G2150" s="32">
        <f t="shared" ca="1" si="237"/>
        <v>0</v>
      </c>
      <c r="H2150" s="33">
        <f t="shared" ca="1" si="238"/>
        <v>0</v>
      </c>
      <c r="I2150" s="38"/>
      <c r="J2150" s="39"/>
      <c r="K2150" s="20" t="str">
        <f t="shared" si="239"/>
        <v>Extra Large General ServiceAnnual O&amp;M Cost per MW</v>
      </c>
      <c r="L2150" s="20" t="str">
        <f t="shared" si="240"/>
        <v>Market PotentialID</v>
      </c>
    </row>
    <row r="2151" spans="1:12" x14ac:dyDescent="0.25">
      <c r="A2151" s="2" t="str">
        <f t="shared" si="236"/>
        <v>IDExtra Large General ServiceVariable Peak Pricing RatesAnnual Program Administration Cost</v>
      </c>
      <c r="B2151" t="s">
        <v>152</v>
      </c>
      <c r="C2151" t="s">
        <v>234</v>
      </c>
      <c r="D2151" t="s">
        <v>101</v>
      </c>
      <c r="E2151" t="s">
        <v>4</v>
      </c>
      <c r="F2151" t="s">
        <v>28</v>
      </c>
      <c r="G2151" s="32">
        <f t="shared" ca="1" si="237"/>
        <v>7932.4395950040844</v>
      </c>
      <c r="H2151" s="33">
        <f t="shared" ca="1" si="238"/>
        <v>0</v>
      </c>
      <c r="I2151" s="38"/>
      <c r="J2151" s="39"/>
      <c r="K2151" s="20" t="str">
        <f t="shared" si="239"/>
        <v>Extra Large General ServiceAnnual Program Administration Cost</v>
      </c>
      <c r="L2151" s="20" t="str">
        <f t="shared" si="240"/>
        <v>Market PotentialID</v>
      </c>
    </row>
    <row r="2152" spans="1:12" x14ac:dyDescent="0.25">
      <c r="A2152" s="2" t="str">
        <f t="shared" si="236"/>
        <v>IDExtra Large General ServiceVariable Peak Pricing RatesCost of Equip + Install</v>
      </c>
      <c r="B2152" t="s">
        <v>152</v>
      </c>
      <c r="C2152" t="s">
        <v>234</v>
      </c>
      <c r="D2152" t="s">
        <v>101</v>
      </c>
      <c r="E2152" t="s">
        <v>29</v>
      </c>
      <c r="F2152" t="s">
        <v>30</v>
      </c>
      <c r="G2152" s="32">
        <f t="shared" ca="1" si="237"/>
        <v>0</v>
      </c>
      <c r="H2152" s="33">
        <f t="shared" ca="1" si="238"/>
        <v>0</v>
      </c>
      <c r="I2152" s="38"/>
      <c r="J2152" s="39"/>
      <c r="K2152" s="20" t="str">
        <f t="shared" si="239"/>
        <v>Extra Large General ServiceCost of Equip + Install</v>
      </c>
      <c r="L2152" s="20" t="str">
        <f t="shared" si="240"/>
        <v>Market PotentialID</v>
      </c>
    </row>
    <row r="2153" spans="1:12" x14ac:dyDescent="0.25">
      <c r="A2153" s="2" t="str">
        <f t="shared" si="236"/>
        <v>IDExtra Large General ServiceVariable Peak Pricing RatesCost of Equip + Install (per kW basis)</v>
      </c>
      <c r="B2153" t="s">
        <v>152</v>
      </c>
      <c r="C2153" t="s">
        <v>234</v>
      </c>
      <c r="D2153" t="s">
        <v>101</v>
      </c>
      <c r="E2153" t="s">
        <v>90</v>
      </c>
      <c r="F2153" t="s">
        <v>92</v>
      </c>
      <c r="G2153" s="32">
        <f t="shared" ca="1" si="237"/>
        <v>0</v>
      </c>
      <c r="H2153" s="33" t="str">
        <f t="shared" ca="1" si="238"/>
        <v xml:space="preserve">Currently zero, but $360/kW if tech costs included. Based on Auto-DR tech enablement costs. $300/kW is incentive level offered by SCE for Auto-DR participants, and is expected to cover a large fraction of costs. 20% adder included to recognize some additional expenses on the part of the customer. </v>
      </c>
      <c r="I2153" s="38"/>
      <c r="J2153" s="39"/>
      <c r="K2153" s="20" t="str">
        <f t="shared" si="239"/>
        <v>Extra Large General ServiceCost of Equip + Install (per kW basis)</v>
      </c>
      <c r="L2153" s="20" t="str">
        <f t="shared" si="240"/>
        <v>Market PotentialID</v>
      </c>
    </row>
    <row r="2154" spans="1:12" x14ac:dyDescent="0.25">
      <c r="A2154" s="2" t="str">
        <f t="shared" si="236"/>
        <v>IDExtra Large General ServiceVariable Peak Pricing RatesDe-rate</v>
      </c>
      <c r="B2154" t="s">
        <v>152</v>
      </c>
      <c r="C2154" t="s">
        <v>234</v>
      </c>
      <c r="D2154" t="s">
        <v>101</v>
      </c>
      <c r="E2154" t="s">
        <v>31</v>
      </c>
      <c r="F2154" t="s">
        <v>32</v>
      </c>
      <c r="G2154" s="25">
        <f t="shared" ca="1" si="237"/>
        <v>1</v>
      </c>
      <c r="H2154" s="33">
        <f t="shared" ca="1" si="238"/>
        <v>0</v>
      </c>
      <c r="I2154" s="38"/>
      <c r="J2154" s="39"/>
      <c r="K2154" s="20" t="str">
        <f t="shared" si="239"/>
        <v>Extra Large General ServiceDe-rate</v>
      </c>
      <c r="L2154" s="20" t="str">
        <f t="shared" si="240"/>
        <v>Market PotentialID</v>
      </c>
    </row>
    <row r="2155" spans="1:12" x14ac:dyDescent="0.25">
      <c r="A2155" s="2" t="str">
        <f t="shared" si="236"/>
        <v>IDExtra Large General ServiceVariable Peak Pricing RatesNet to Gross Ratio (free ridership)</v>
      </c>
      <c r="B2155" t="s">
        <v>152</v>
      </c>
      <c r="C2155" t="s">
        <v>234</v>
      </c>
      <c r="D2155" t="s">
        <v>101</v>
      </c>
      <c r="E2155" t="s">
        <v>33</v>
      </c>
      <c r="F2155" t="s">
        <v>34</v>
      </c>
      <c r="G2155" s="25">
        <f t="shared" ca="1" si="237"/>
        <v>1</v>
      </c>
      <c r="H2155" s="33">
        <f t="shared" ca="1" si="238"/>
        <v>0</v>
      </c>
      <c r="I2155" s="38"/>
      <c r="J2155" s="39"/>
      <c r="K2155" s="20" t="str">
        <f t="shared" si="239"/>
        <v>Extra Large General ServiceNet to Gross Ratio (free ridership)</v>
      </c>
      <c r="L2155" s="20" t="str">
        <f t="shared" si="240"/>
        <v>Market PotentialID</v>
      </c>
    </row>
    <row r="2156" spans="1:12" x14ac:dyDescent="0.25">
      <c r="A2156" s="2" t="str">
        <f t="shared" si="236"/>
        <v>IDExtra Large General ServiceVariable Peak Pricing RatesPer Customer Annual Marketing/Recruitment Cost</v>
      </c>
      <c r="B2156" t="s">
        <v>152</v>
      </c>
      <c r="C2156" t="s">
        <v>234</v>
      </c>
      <c r="D2156" t="s">
        <v>101</v>
      </c>
      <c r="E2156" t="s">
        <v>35</v>
      </c>
      <c r="F2156" t="s">
        <v>36</v>
      </c>
      <c r="G2156" s="32">
        <f t="shared" ca="1" si="237"/>
        <v>400</v>
      </c>
      <c r="H2156" s="33" t="str">
        <f t="shared" ca="1" si="238"/>
        <v>Assumed 2X Large C&amp;I recruitment costs</v>
      </c>
      <c r="I2156" s="38"/>
      <c r="J2156" s="39"/>
      <c r="K2156" s="20" t="str">
        <f t="shared" si="239"/>
        <v>Extra Large General ServicePer Customer Annual Marketing/Recruitment Cost</v>
      </c>
      <c r="L2156" s="20" t="str">
        <f t="shared" si="240"/>
        <v>Market PotentialID</v>
      </c>
    </row>
    <row r="2157" spans="1:12" x14ac:dyDescent="0.25">
      <c r="A2157" s="2" t="str">
        <f t="shared" si="236"/>
        <v>IDExtra Large General ServiceVariable Peak Pricing RatesPer Participant Annual Incentive</v>
      </c>
      <c r="B2157" t="s">
        <v>152</v>
      </c>
      <c r="C2157" t="s">
        <v>234</v>
      </c>
      <c r="D2157" t="s">
        <v>101</v>
      </c>
      <c r="E2157" t="s">
        <v>39</v>
      </c>
      <c r="F2157" t="s">
        <v>5</v>
      </c>
      <c r="G2157" s="32">
        <f t="shared" ca="1" si="237"/>
        <v>0</v>
      </c>
      <c r="H2157" s="33" t="str">
        <f t="shared" ca="1" si="238"/>
        <v>Incentive built into rate design</v>
      </c>
      <c r="I2157" s="38"/>
      <c r="J2157" s="39"/>
      <c r="K2157" s="20" t="str">
        <f t="shared" si="239"/>
        <v>Extra Large General ServicePer Participant Annual Incentive</v>
      </c>
      <c r="L2157" s="20" t="str">
        <f t="shared" si="240"/>
        <v>Market PotentialID</v>
      </c>
    </row>
    <row r="2158" spans="1:12" x14ac:dyDescent="0.25">
      <c r="A2158" s="2" t="str">
        <f t="shared" si="236"/>
        <v>IDExtra Large General ServiceVariable Peak Pricing RatesPer kW Annual Incentive</v>
      </c>
      <c r="B2158" t="s">
        <v>152</v>
      </c>
      <c r="C2158" t="s">
        <v>234</v>
      </c>
      <c r="D2158" t="s">
        <v>101</v>
      </c>
      <c r="E2158" t="s">
        <v>37</v>
      </c>
      <c r="F2158" t="s">
        <v>93</v>
      </c>
      <c r="G2158" s="32">
        <f t="shared" ca="1" si="237"/>
        <v>0</v>
      </c>
      <c r="H2158" s="33">
        <f t="shared" ca="1" si="238"/>
        <v>0</v>
      </c>
      <c r="I2158" s="38"/>
      <c r="J2158" s="39"/>
      <c r="K2158" s="20" t="str">
        <f t="shared" si="239"/>
        <v>Extra Large General ServicePer kW Annual Incentive</v>
      </c>
      <c r="L2158" s="20" t="str">
        <f t="shared" si="240"/>
        <v>Market PotentialID</v>
      </c>
    </row>
    <row r="2159" spans="1:12" x14ac:dyDescent="0.25">
      <c r="A2159" s="2" t="str">
        <f t="shared" si="236"/>
        <v>IDExtra Large General ServiceVariable Peak Pricing RatesProgram Development Cost</v>
      </c>
      <c r="B2159" t="s">
        <v>152</v>
      </c>
      <c r="C2159" t="s">
        <v>234</v>
      </c>
      <c r="D2159" t="s">
        <v>101</v>
      </c>
      <c r="E2159" t="s">
        <v>40</v>
      </c>
      <c r="F2159" t="s">
        <v>41</v>
      </c>
      <c r="G2159" s="32">
        <f t="shared" ca="1" si="237"/>
        <v>7932.4395950040844</v>
      </c>
      <c r="H2159" s="33">
        <f t="shared" ca="1" si="238"/>
        <v>0</v>
      </c>
      <c r="I2159" s="38"/>
      <c r="J2159" s="39"/>
      <c r="K2159" s="20" t="str">
        <f t="shared" si="239"/>
        <v>Extra Large General ServiceProgram Development Cost</v>
      </c>
      <c r="L2159" s="20" t="str">
        <f t="shared" si="240"/>
        <v>Market PotentialID</v>
      </c>
    </row>
    <row r="2160" spans="1:12" x14ac:dyDescent="0.25">
      <c r="A2160" s="2" t="str">
        <f t="shared" si="236"/>
        <v>IDExtra Large General ServiceVariable Peak Pricing RatesProgram Life</v>
      </c>
      <c r="B2160" t="s">
        <v>152</v>
      </c>
      <c r="C2160" t="s">
        <v>234</v>
      </c>
      <c r="D2160" t="s">
        <v>101</v>
      </c>
      <c r="E2160" t="s">
        <v>42</v>
      </c>
      <c r="F2160" t="s">
        <v>43</v>
      </c>
      <c r="G2160" s="397">
        <f t="shared" ca="1" si="237"/>
        <v>10</v>
      </c>
      <c r="H2160" s="33">
        <f t="shared" ca="1" si="238"/>
        <v>0</v>
      </c>
      <c r="I2160" s="38"/>
      <c r="J2160" s="39"/>
      <c r="K2160" s="20" t="str">
        <f t="shared" si="239"/>
        <v>Extra Large General ServiceProgram Life</v>
      </c>
      <c r="L2160" s="20" t="str">
        <f t="shared" si="240"/>
        <v>Market PotentialID</v>
      </c>
    </row>
    <row r="2161" spans="1:12" x14ac:dyDescent="0.25">
      <c r="A2161" s="2" t="str">
        <f t="shared" si="236"/>
        <v>IDExtra Large General ServiceVariable Peak Pricing RatesProgram Start Year</v>
      </c>
      <c r="B2161" t="s">
        <v>152</v>
      </c>
      <c r="C2161" t="s">
        <v>234</v>
      </c>
      <c r="D2161" t="s">
        <v>101</v>
      </c>
      <c r="E2161" t="s">
        <v>44</v>
      </c>
      <c r="F2161" t="s">
        <v>45</v>
      </c>
      <c r="G2161" s="397">
        <f ca="1">IFERROR(INDEX(INDIRECT("'"&amp;D2161&amp;"'!A1:T300"),MATCH(K2161,INDIRECT("'"&amp;D2161&amp;"'!A1:A300"),0),MATCH(L2161,INDIRECT("'"&amp;D2161&amp;"'!A1:T1"),0)),"")</f>
        <v>2026</v>
      </c>
      <c r="H2161" s="33" t="str">
        <f t="shared" ca="1" si="238"/>
        <v>Metering capability exists in this class, but need 2 years before program can be implemented and ramp up.</v>
      </c>
      <c r="I2161" s="38"/>
      <c r="J2161" s="39"/>
      <c r="K2161" s="20" t="str">
        <f t="shared" si="239"/>
        <v>Extra Large General ServiceProgram Start Year</v>
      </c>
      <c r="L2161" s="20" t="str">
        <f t="shared" si="240"/>
        <v>Market PotentialID</v>
      </c>
    </row>
  </sheetData>
  <autoFilter ref="A1:L2161" xr:uid="{81FC7196-5D14-4FCB-84C5-6D9F873D794B}"/>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F2CEE-0E92-4880-9186-F0BDF42AD603}">
  <sheetPr codeName="Sheet5" filterMode="1">
    <tabColor theme="9" tint="0.59999389629810485"/>
  </sheetPr>
  <dimension ref="B1:L105"/>
  <sheetViews>
    <sheetView topLeftCell="A89" zoomScale="85" zoomScaleNormal="85" workbookViewId="0">
      <selection activeCell="B20" sqref="B20:L20"/>
    </sheetView>
  </sheetViews>
  <sheetFormatPr defaultRowHeight="15" x14ac:dyDescent="0.25"/>
  <cols>
    <col min="1" max="1" width="4" customWidth="1"/>
    <col min="2" max="2" width="27.7109375" customWidth="1"/>
    <col min="3" max="3" width="23.5703125" style="356" customWidth="1"/>
    <col min="4" max="4" width="14.7109375" customWidth="1"/>
    <col min="5" max="5" width="22.5703125" customWidth="1"/>
    <col min="6" max="6" width="25.5703125" customWidth="1"/>
    <col min="7" max="7" width="15" customWidth="1"/>
    <col min="8" max="9" width="26.28515625" customWidth="1"/>
    <col min="10" max="10" width="32.42578125" bestFit="1" customWidth="1"/>
    <col min="11" max="11" width="12.28515625" bestFit="1" customWidth="1"/>
    <col min="12" max="12" width="30.28515625" customWidth="1"/>
  </cols>
  <sheetData>
    <row r="1" spans="2:12" s="1" customFormat="1" x14ac:dyDescent="0.25">
      <c r="B1" s="195" t="s">
        <v>404</v>
      </c>
      <c r="C1" s="510" t="s">
        <v>405</v>
      </c>
      <c r="D1" s="195" t="s">
        <v>406</v>
      </c>
      <c r="E1" s="195" t="s">
        <v>408</v>
      </c>
      <c r="F1" s="195" t="s">
        <v>407</v>
      </c>
      <c r="G1" s="195" t="s">
        <v>409</v>
      </c>
      <c r="H1" s="195" t="s">
        <v>77</v>
      </c>
      <c r="I1" s="195" t="s">
        <v>463</v>
      </c>
      <c r="J1" s="195" t="s">
        <v>402</v>
      </c>
      <c r="K1" s="195" t="s">
        <v>403</v>
      </c>
      <c r="L1" s="1" t="s">
        <v>476</v>
      </c>
    </row>
    <row r="2" spans="2:12" x14ac:dyDescent="0.25">
      <c r="B2" s="43" t="s">
        <v>15</v>
      </c>
      <c r="C2" s="194" t="s">
        <v>44</v>
      </c>
      <c r="D2" s="43">
        <v>2022</v>
      </c>
      <c r="E2" s="43" t="s">
        <v>410</v>
      </c>
      <c r="F2" s="43">
        <v>2024</v>
      </c>
      <c r="G2" s="43" t="s">
        <v>411</v>
      </c>
      <c r="H2" s="43"/>
      <c r="I2" s="43" t="s">
        <v>464</v>
      </c>
      <c r="J2" s="321" t="s">
        <v>412</v>
      </c>
      <c r="K2" s="43" t="str">
        <f>IF(OR(J2="",J2="n/a"),"",HYPERLINK("#'"&amp;J2,"Go To Update"))</f>
        <v>Go To Update</v>
      </c>
    </row>
    <row r="3" spans="2:12" x14ac:dyDescent="0.25">
      <c r="B3" s="43" t="s">
        <v>229</v>
      </c>
      <c r="C3" s="194" t="s">
        <v>44</v>
      </c>
      <c r="D3" s="43">
        <v>2022</v>
      </c>
      <c r="E3" s="43" t="s">
        <v>410</v>
      </c>
      <c r="F3" s="43">
        <v>2024</v>
      </c>
      <c r="G3" s="43" t="s">
        <v>411</v>
      </c>
      <c r="H3" s="43"/>
      <c r="I3" s="43" t="s">
        <v>464</v>
      </c>
      <c r="J3" s="321" t="s">
        <v>414</v>
      </c>
      <c r="K3" s="43" t="str">
        <f t="shared" ref="K3:K9" si="0">IF(OR(J3="",J3="n/a"),"",HYPERLINK("#'"&amp;J3,"Go To Update"))</f>
        <v>Go To Update</v>
      </c>
    </row>
    <row r="4" spans="2:12" x14ac:dyDescent="0.25">
      <c r="B4" s="43" t="s">
        <v>192</v>
      </c>
      <c r="C4" s="194" t="s">
        <v>44</v>
      </c>
      <c r="D4" s="43">
        <v>2022</v>
      </c>
      <c r="E4" s="43" t="s">
        <v>410</v>
      </c>
      <c r="F4" s="43">
        <v>2025</v>
      </c>
      <c r="G4" s="43" t="s">
        <v>411</v>
      </c>
      <c r="H4" s="43"/>
      <c r="I4" s="43" t="s">
        <v>464</v>
      </c>
      <c r="J4" s="321" t="s">
        <v>416</v>
      </c>
      <c r="K4" s="43" t="str">
        <f t="shared" si="0"/>
        <v>Go To Update</v>
      </c>
    </row>
    <row r="5" spans="2:12" x14ac:dyDescent="0.25">
      <c r="B5" s="43" t="s">
        <v>413</v>
      </c>
      <c r="C5" s="194" t="s">
        <v>44</v>
      </c>
      <c r="D5" s="43">
        <v>2022</v>
      </c>
      <c r="E5" s="43" t="s">
        <v>410</v>
      </c>
      <c r="F5" s="43">
        <v>2023</v>
      </c>
      <c r="G5" s="43" t="s">
        <v>411</v>
      </c>
      <c r="H5" s="43"/>
      <c r="I5" s="43" t="s">
        <v>464</v>
      </c>
      <c r="J5" s="321" t="s">
        <v>415</v>
      </c>
      <c r="K5" s="43" t="str">
        <f t="shared" si="0"/>
        <v>Go To Update</v>
      </c>
    </row>
    <row r="6" spans="2:12" ht="30" x14ac:dyDescent="0.25">
      <c r="B6" s="43" t="s">
        <v>355</v>
      </c>
      <c r="C6" s="194" t="s">
        <v>44</v>
      </c>
      <c r="D6" s="43">
        <v>2022</v>
      </c>
      <c r="E6" s="43" t="s">
        <v>410</v>
      </c>
      <c r="F6" s="43">
        <f>F3</f>
        <v>2024</v>
      </c>
      <c r="G6" s="43" t="s">
        <v>411</v>
      </c>
      <c r="H6" s="194" t="s">
        <v>418</v>
      </c>
      <c r="I6" s="194" t="s">
        <v>464</v>
      </c>
      <c r="J6" s="321" t="s">
        <v>419</v>
      </c>
      <c r="K6" s="43" t="str">
        <f t="shared" si="0"/>
        <v>Go To Update</v>
      </c>
    </row>
    <row r="7" spans="2:12" ht="30" x14ac:dyDescent="0.25">
      <c r="B7" s="43" t="s">
        <v>362</v>
      </c>
      <c r="C7" s="194" t="s">
        <v>44</v>
      </c>
      <c r="D7" s="43">
        <v>2022</v>
      </c>
      <c r="E7" s="43" t="s">
        <v>410</v>
      </c>
      <c r="F7" s="43">
        <f>F4</f>
        <v>2025</v>
      </c>
      <c r="G7" s="43" t="s">
        <v>411</v>
      </c>
      <c r="H7" s="194" t="s">
        <v>417</v>
      </c>
      <c r="I7" s="194" t="s">
        <v>464</v>
      </c>
      <c r="J7" s="321" t="s">
        <v>420</v>
      </c>
      <c r="K7" s="43" t="str">
        <f t="shared" si="0"/>
        <v>Go To Update</v>
      </c>
    </row>
    <row r="8" spans="2:12" ht="60" x14ac:dyDescent="0.25">
      <c r="B8" s="43" t="s">
        <v>149</v>
      </c>
      <c r="C8" s="194" t="s">
        <v>44</v>
      </c>
      <c r="D8" s="43">
        <v>2024</v>
      </c>
      <c r="E8" s="43" t="s">
        <v>410</v>
      </c>
      <c r="F8" s="43">
        <v>2025</v>
      </c>
      <c r="G8" s="43" t="s">
        <v>410</v>
      </c>
      <c r="H8" s="194" t="s">
        <v>422</v>
      </c>
      <c r="I8" s="194" t="s">
        <v>475</v>
      </c>
      <c r="J8" s="321" t="s">
        <v>421</v>
      </c>
      <c r="K8" s="43" t="str">
        <f t="shared" si="0"/>
        <v>Go To Update</v>
      </c>
    </row>
    <row r="9" spans="2:12" x14ac:dyDescent="0.25">
      <c r="B9" s="43" t="s">
        <v>363</v>
      </c>
      <c r="C9" s="194" t="s">
        <v>44</v>
      </c>
      <c r="D9" s="43">
        <v>2024</v>
      </c>
      <c r="E9" s="43" t="s">
        <v>410</v>
      </c>
      <c r="F9" s="43">
        <v>2025</v>
      </c>
      <c r="G9" s="43" t="s">
        <v>410</v>
      </c>
      <c r="H9" s="43" t="s">
        <v>424</v>
      </c>
      <c r="I9" s="43" t="s">
        <v>475</v>
      </c>
      <c r="J9" s="321" t="s">
        <v>423</v>
      </c>
      <c r="K9" s="43" t="str">
        <f t="shared" si="0"/>
        <v>Go To Update</v>
      </c>
    </row>
    <row r="10" spans="2:12" x14ac:dyDescent="0.25">
      <c r="B10" s="43" t="s">
        <v>426</v>
      </c>
      <c r="C10" s="194" t="s">
        <v>44</v>
      </c>
      <c r="D10" s="43">
        <v>2022</v>
      </c>
      <c r="E10" s="43" t="s">
        <v>410</v>
      </c>
      <c r="F10" s="43">
        <v>2023</v>
      </c>
      <c r="G10" s="43" t="s">
        <v>410</v>
      </c>
      <c r="H10" s="43" t="s">
        <v>425</v>
      </c>
      <c r="I10" s="43" t="s">
        <v>464</v>
      </c>
      <c r="J10" s="43" t="s">
        <v>410</v>
      </c>
      <c r="K10" s="43" t="str">
        <f>IF(OR(J10="",J10="n/a"),"",HYPERLINK("#'"&amp;J10,"Go To Update"))</f>
        <v/>
      </c>
    </row>
    <row r="11" spans="2:12" ht="30" x14ac:dyDescent="0.25">
      <c r="B11" s="43" t="s">
        <v>429</v>
      </c>
      <c r="C11" s="194" t="s">
        <v>428</v>
      </c>
      <c r="D11" s="43" t="s">
        <v>410</v>
      </c>
      <c r="E11" s="43" t="s">
        <v>410</v>
      </c>
      <c r="F11" s="43" t="s">
        <v>410</v>
      </c>
      <c r="G11" s="43" t="s">
        <v>411</v>
      </c>
      <c r="H11" s="194" t="s">
        <v>486</v>
      </c>
      <c r="I11" s="194" t="s">
        <v>464</v>
      </c>
      <c r="J11" s="43" t="s">
        <v>410</v>
      </c>
      <c r="K11" s="43" t="str">
        <f t="shared" ref="K11:K105" si="1">IF(OR(J11="",J11="n/a"),"",HYPERLINK("#'"&amp;J11,"Go To Update"))</f>
        <v/>
      </c>
      <c r="L11" s="356"/>
    </row>
    <row r="12" spans="2:12" ht="105" x14ac:dyDescent="0.25">
      <c r="B12" s="43" t="s">
        <v>458</v>
      </c>
      <c r="C12" s="194" t="s">
        <v>20</v>
      </c>
      <c r="D12" s="43">
        <v>0.5</v>
      </c>
      <c r="E12" s="194" t="s">
        <v>340</v>
      </c>
      <c r="F12" s="194" t="s">
        <v>509</v>
      </c>
      <c r="G12" s="43" t="s">
        <v>457</v>
      </c>
      <c r="H12" s="194" t="s">
        <v>510</v>
      </c>
      <c r="I12" s="194" t="s">
        <v>464</v>
      </c>
      <c r="J12" s="322" t="s">
        <v>508</v>
      </c>
      <c r="K12" s="43" t="str">
        <f t="shared" si="1"/>
        <v>Go To Update</v>
      </c>
    </row>
    <row r="13" spans="2:12" ht="45" x14ac:dyDescent="0.25">
      <c r="B13" s="43" t="s">
        <v>15</v>
      </c>
      <c r="C13" s="194" t="s">
        <v>20</v>
      </c>
      <c r="D13" s="43">
        <v>0.5</v>
      </c>
      <c r="E13" s="194" t="s">
        <v>344</v>
      </c>
      <c r="F13" s="323">
        <v>0.86084487042953495</v>
      </c>
      <c r="G13" s="194" t="s">
        <v>460</v>
      </c>
      <c r="H13" s="194" t="s">
        <v>477</v>
      </c>
      <c r="I13" s="194" t="s">
        <v>475</v>
      </c>
      <c r="J13" s="322" t="s">
        <v>459</v>
      </c>
      <c r="K13" s="43" t="str">
        <f t="shared" si="1"/>
        <v>Go To Update</v>
      </c>
    </row>
    <row r="14" spans="2:12" ht="60" x14ac:dyDescent="0.25">
      <c r="B14" s="194" t="s">
        <v>15</v>
      </c>
      <c r="C14" s="194" t="s">
        <v>24</v>
      </c>
      <c r="D14" s="194">
        <v>50</v>
      </c>
      <c r="E14" s="194" t="s">
        <v>180</v>
      </c>
      <c r="F14" s="194">
        <v>60</v>
      </c>
      <c r="G14" s="194" t="s">
        <v>460</v>
      </c>
      <c r="H14" s="194" t="s">
        <v>479</v>
      </c>
      <c r="I14" s="194" t="s">
        <v>478</v>
      </c>
      <c r="J14" s="324" t="s">
        <v>461</v>
      </c>
      <c r="K14" s="43" t="str">
        <f t="shared" si="1"/>
        <v>Go To Update</v>
      </c>
    </row>
    <row r="15" spans="2:12" ht="75" x14ac:dyDescent="0.25">
      <c r="B15" s="194" t="s">
        <v>15</v>
      </c>
      <c r="C15" s="194" t="s">
        <v>39</v>
      </c>
      <c r="D15" s="194">
        <v>20</v>
      </c>
      <c r="E15" s="194" t="s">
        <v>181</v>
      </c>
      <c r="F15" s="194">
        <f>5*4</f>
        <v>20</v>
      </c>
      <c r="G15" s="194" t="s">
        <v>460</v>
      </c>
      <c r="H15" s="194" t="s">
        <v>485</v>
      </c>
      <c r="I15" s="194" t="s">
        <v>464</v>
      </c>
      <c r="J15" s="325" t="s">
        <v>462</v>
      </c>
      <c r="K15" s="43" t="str">
        <f t="shared" si="1"/>
        <v>Go To Update</v>
      </c>
    </row>
    <row r="16" spans="2:12" ht="120" x14ac:dyDescent="0.25">
      <c r="B16" s="554" t="s">
        <v>229</v>
      </c>
      <c r="C16" s="552" t="s">
        <v>18</v>
      </c>
      <c r="D16" s="552">
        <v>0.5</v>
      </c>
      <c r="E16" s="552" t="s">
        <v>346</v>
      </c>
      <c r="F16" s="194" t="s">
        <v>466</v>
      </c>
      <c r="G16" s="194" t="s">
        <v>467</v>
      </c>
      <c r="H16" s="194" t="s">
        <v>480</v>
      </c>
      <c r="I16" s="552" t="s">
        <v>475</v>
      </c>
      <c r="J16" s="552" t="s">
        <v>465</v>
      </c>
      <c r="K16" s="552" t="str">
        <f>IF(OR(J16="",J16="n/a"),"",HYPERLINK("#'"&amp;J16,"Go To Update"))</f>
        <v>Go To Update</v>
      </c>
      <c r="L16" s="364"/>
    </row>
    <row r="17" spans="2:11" ht="90" x14ac:dyDescent="0.25">
      <c r="B17" s="555"/>
      <c r="C17" s="553" t="s">
        <v>18</v>
      </c>
      <c r="D17" s="553">
        <v>0.5</v>
      </c>
      <c r="E17" s="553" t="s">
        <v>346</v>
      </c>
      <c r="F17" s="194" t="s">
        <v>469</v>
      </c>
      <c r="G17" s="194" t="s">
        <v>468</v>
      </c>
      <c r="H17" s="194" t="s">
        <v>470</v>
      </c>
      <c r="I17" s="553"/>
      <c r="J17" s="553"/>
      <c r="K17" s="553" t="str">
        <f t="shared" si="1"/>
        <v/>
      </c>
    </row>
    <row r="18" spans="2:11" ht="75" x14ac:dyDescent="0.25">
      <c r="B18" s="194" t="s">
        <v>481</v>
      </c>
      <c r="C18" s="194" t="s">
        <v>18</v>
      </c>
      <c r="D18" s="357">
        <v>0.21</v>
      </c>
      <c r="E18" s="194"/>
      <c r="F18" s="194"/>
      <c r="G18" s="194"/>
      <c r="H18" s="194" t="s">
        <v>482</v>
      </c>
      <c r="I18" s="194" t="s">
        <v>490</v>
      </c>
      <c r="J18" s="321"/>
      <c r="K18" s="43" t="str">
        <f t="shared" si="1"/>
        <v/>
      </c>
    </row>
    <row r="19" spans="2:11" ht="30" x14ac:dyDescent="0.25">
      <c r="B19" s="194" t="s">
        <v>429</v>
      </c>
      <c r="C19" s="194" t="s">
        <v>483</v>
      </c>
      <c r="D19" s="194"/>
      <c r="E19" s="194"/>
      <c r="F19" s="194"/>
      <c r="G19" s="194"/>
      <c r="H19" s="194" t="s">
        <v>487</v>
      </c>
      <c r="I19" s="194" t="s">
        <v>547</v>
      </c>
      <c r="J19" s="43"/>
      <c r="K19" s="43" t="str">
        <f t="shared" si="1"/>
        <v/>
      </c>
    </row>
    <row r="20" spans="2:11" ht="135" x14ac:dyDescent="0.25">
      <c r="B20" s="194" t="s">
        <v>534</v>
      </c>
      <c r="C20" s="194" t="s">
        <v>483</v>
      </c>
      <c r="D20" s="395">
        <v>4.3999999999999997E-2</v>
      </c>
      <c r="E20" s="194" t="s">
        <v>536</v>
      </c>
      <c r="F20" s="395">
        <v>4.0327048974481139E-2</v>
      </c>
      <c r="G20" s="194" t="s">
        <v>535</v>
      </c>
      <c r="H20" s="194" t="s">
        <v>537</v>
      </c>
      <c r="I20" s="194"/>
      <c r="J20" s="321" t="s">
        <v>533</v>
      </c>
      <c r="K20" s="43" t="str">
        <f t="shared" si="1"/>
        <v>Go To Update</v>
      </c>
    </row>
    <row r="21" spans="2:11" ht="60" x14ac:dyDescent="0.25">
      <c r="B21" s="194" t="s">
        <v>557</v>
      </c>
      <c r="C21" s="194" t="s">
        <v>558</v>
      </c>
      <c r="D21" s="194"/>
      <c r="E21" s="194"/>
      <c r="F21" s="194"/>
      <c r="G21" s="194"/>
      <c r="H21" s="194" t="s">
        <v>559</v>
      </c>
      <c r="I21" s="194" t="s">
        <v>464</v>
      </c>
      <c r="J21" s="43"/>
      <c r="K21" s="43" t="str">
        <f t="shared" si="1"/>
        <v/>
      </c>
    </row>
    <row r="22" spans="2:11" ht="60" x14ac:dyDescent="0.25">
      <c r="B22" s="194" t="s">
        <v>145</v>
      </c>
      <c r="C22" s="194"/>
      <c r="D22" s="194"/>
      <c r="E22" s="194"/>
      <c r="F22" s="194"/>
      <c r="G22" s="194"/>
      <c r="H22" s="194" t="s">
        <v>560</v>
      </c>
      <c r="I22" s="194"/>
      <c r="J22" s="43"/>
      <c r="K22" s="43" t="str">
        <f t="shared" si="1"/>
        <v/>
      </c>
    </row>
    <row r="23" spans="2:11" ht="45" x14ac:dyDescent="0.25">
      <c r="B23" s="194" t="s">
        <v>570</v>
      </c>
      <c r="C23" s="194" t="s">
        <v>571</v>
      </c>
      <c r="D23" s="194"/>
      <c r="E23" s="194"/>
      <c r="F23" s="194"/>
      <c r="G23" s="194"/>
      <c r="H23" s="194" t="s">
        <v>585</v>
      </c>
      <c r="I23" s="194" t="s">
        <v>464</v>
      </c>
      <c r="J23" s="43"/>
      <c r="K23" s="43" t="str">
        <f t="shared" si="1"/>
        <v/>
      </c>
    </row>
    <row r="24" spans="2:11" ht="60" x14ac:dyDescent="0.25">
      <c r="B24" s="194" t="s">
        <v>609</v>
      </c>
      <c r="C24" s="194" t="s">
        <v>428</v>
      </c>
      <c r="D24" s="194"/>
      <c r="E24" s="194"/>
      <c r="F24" s="194"/>
      <c r="G24" s="194"/>
      <c r="H24" s="194" t="s">
        <v>610</v>
      </c>
      <c r="I24" s="194" t="s">
        <v>464</v>
      </c>
      <c r="J24" s="43"/>
      <c r="K24" s="43" t="str">
        <f t="shared" si="1"/>
        <v/>
      </c>
    </row>
    <row r="25" spans="2:11" ht="105" x14ac:dyDescent="0.25">
      <c r="B25" s="194" t="s">
        <v>608</v>
      </c>
      <c r="C25" s="194" t="s">
        <v>613</v>
      </c>
      <c r="D25" s="194" t="s">
        <v>611</v>
      </c>
      <c r="E25" s="194" t="s">
        <v>612</v>
      </c>
      <c r="F25" s="357">
        <v>0.75</v>
      </c>
      <c r="G25" s="194" t="s">
        <v>614</v>
      </c>
      <c r="H25" s="194" t="s">
        <v>615</v>
      </c>
      <c r="I25" s="194" t="s">
        <v>464</v>
      </c>
      <c r="J25" s="43"/>
      <c r="K25" s="43" t="str">
        <f t="shared" si="1"/>
        <v/>
      </c>
    </row>
    <row r="26" spans="2:11" ht="120" x14ac:dyDescent="0.25">
      <c r="B26" s="194" t="s">
        <v>608</v>
      </c>
      <c r="C26" s="194" t="s">
        <v>616</v>
      </c>
      <c r="D26" s="442">
        <v>700</v>
      </c>
      <c r="E26" s="194" t="s">
        <v>612</v>
      </c>
      <c r="F26" s="442">
        <v>1766</v>
      </c>
      <c r="G26" s="194" t="s">
        <v>614</v>
      </c>
      <c r="H26" s="194" t="s">
        <v>617</v>
      </c>
      <c r="I26" s="194" t="s">
        <v>464</v>
      </c>
      <c r="J26" s="43"/>
      <c r="K26" s="43" t="str">
        <f t="shared" si="1"/>
        <v/>
      </c>
    </row>
    <row r="27" spans="2:11" ht="30" x14ac:dyDescent="0.25">
      <c r="B27" s="194" t="s">
        <v>608</v>
      </c>
      <c r="C27" s="194" t="s">
        <v>8</v>
      </c>
      <c r="D27" s="442" t="s">
        <v>13</v>
      </c>
      <c r="E27" s="194"/>
      <c r="F27" s="442"/>
      <c r="G27" s="194"/>
      <c r="H27" s="194" t="s">
        <v>646</v>
      </c>
      <c r="I27" s="194" t="s">
        <v>464</v>
      </c>
      <c r="J27" s="43"/>
      <c r="K27" s="43"/>
    </row>
    <row r="28" spans="2:11" ht="120" x14ac:dyDescent="0.25">
      <c r="B28" s="194" t="s">
        <v>609</v>
      </c>
      <c r="C28" s="194" t="s">
        <v>483</v>
      </c>
      <c r="D28" s="194" t="s">
        <v>621</v>
      </c>
      <c r="E28" s="194" t="s">
        <v>622</v>
      </c>
      <c r="F28" s="357">
        <v>0.5</v>
      </c>
      <c r="G28" s="194" t="s">
        <v>623</v>
      </c>
      <c r="H28" s="194"/>
      <c r="I28" s="194" t="s">
        <v>464</v>
      </c>
      <c r="J28" s="43"/>
      <c r="K28" s="43" t="str">
        <f t="shared" si="1"/>
        <v/>
      </c>
    </row>
    <row r="29" spans="2:11" ht="45" x14ac:dyDescent="0.25">
      <c r="B29" s="194" t="s">
        <v>609</v>
      </c>
      <c r="C29" s="194" t="s">
        <v>620</v>
      </c>
      <c r="D29" s="194">
        <v>1</v>
      </c>
      <c r="E29" s="194" t="s">
        <v>624</v>
      </c>
      <c r="F29" s="194">
        <v>3</v>
      </c>
      <c r="G29" s="194" t="s">
        <v>619</v>
      </c>
      <c r="H29" s="194" t="s">
        <v>625</v>
      </c>
      <c r="I29" s="194" t="s">
        <v>464</v>
      </c>
      <c r="J29" s="43"/>
      <c r="K29" s="43" t="str">
        <f t="shared" si="1"/>
        <v/>
      </c>
    </row>
    <row r="30" spans="2:11" ht="105" x14ac:dyDescent="0.25">
      <c r="B30" s="194" t="s">
        <v>609</v>
      </c>
      <c r="C30" s="194" t="s">
        <v>626</v>
      </c>
      <c r="D30" s="194"/>
      <c r="E30" s="194"/>
      <c r="F30" s="194"/>
      <c r="G30" s="194"/>
      <c r="H30" s="194" t="s">
        <v>627</v>
      </c>
      <c r="I30" s="194" t="s">
        <v>647</v>
      </c>
      <c r="J30" s="43"/>
      <c r="K30" s="43" t="str">
        <f t="shared" si="1"/>
        <v/>
      </c>
    </row>
    <row r="31" spans="2:11" ht="45" x14ac:dyDescent="0.25">
      <c r="B31" s="194" t="s">
        <v>609</v>
      </c>
      <c r="C31" s="194" t="s">
        <v>628</v>
      </c>
      <c r="D31" s="194">
        <v>528</v>
      </c>
      <c r="E31" s="194" t="s">
        <v>630</v>
      </c>
      <c r="F31" s="194">
        <f>D31/6*14</f>
        <v>1232</v>
      </c>
      <c r="G31" s="194" t="s">
        <v>629</v>
      </c>
      <c r="H31" s="194" t="s">
        <v>645</v>
      </c>
      <c r="I31" s="194" t="s">
        <v>464</v>
      </c>
      <c r="J31" s="43"/>
      <c r="K31" s="43" t="str">
        <f>IF(OR(J31="",J31="n/a"),"",HYPERLINK("#'"&amp;J31,"Go To Update"))</f>
        <v/>
      </c>
    </row>
    <row r="32" spans="2:11" ht="75" x14ac:dyDescent="0.25">
      <c r="B32" s="194" t="s">
        <v>609</v>
      </c>
      <c r="C32" s="194" t="s">
        <v>613</v>
      </c>
      <c r="D32" s="194" t="s">
        <v>640</v>
      </c>
      <c r="E32" s="194" t="s">
        <v>641</v>
      </c>
      <c r="F32" s="357">
        <v>7.0000000000000007E-2</v>
      </c>
      <c r="G32" s="194" t="s">
        <v>642</v>
      </c>
      <c r="H32" s="194" t="s">
        <v>643</v>
      </c>
      <c r="I32" s="194" t="s">
        <v>464</v>
      </c>
      <c r="J32" s="43"/>
      <c r="K32" s="43" t="str">
        <f t="shared" si="1"/>
        <v/>
      </c>
    </row>
    <row r="33" spans="2:12" ht="75" x14ac:dyDescent="0.25">
      <c r="B33" s="194" t="s">
        <v>609</v>
      </c>
      <c r="C33" s="498" t="s">
        <v>545</v>
      </c>
      <c r="D33" s="194">
        <v>2023</v>
      </c>
      <c r="E33" s="194"/>
      <c r="F33" s="194">
        <v>2024</v>
      </c>
      <c r="G33" s="194"/>
      <c r="H33" s="194" t="s">
        <v>644</v>
      </c>
      <c r="I33" s="454" t="s">
        <v>464</v>
      </c>
      <c r="J33" s="43"/>
      <c r="K33" s="43" t="str">
        <f t="shared" si="1"/>
        <v/>
      </c>
    </row>
    <row r="34" spans="2:12" ht="30" x14ac:dyDescent="0.25">
      <c r="B34" s="496" t="s">
        <v>609</v>
      </c>
      <c r="C34" s="511" t="s">
        <v>690</v>
      </c>
      <c r="D34" s="497" t="s">
        <v>757</v>
      </c>
      <c r="E34" s="194" t="s">
        <v>721</v>
      </c>
      <c r="F34" s="194" t="s">
        <v>694</v>
      </c>
      <c r="G34" s="194"/>
      <c r="H34" s="194" t="s">
        <v>722</v>
      </c>
      <c r="I34" s="194"/>
      <c r="J34" s="321"/>
      <c r="K34" s="43" t="str">
        <f t="shared" ref="K34" si="2">IF(OR(J34="",J34="n/a"),"",HYPERLINK("#'"&amp;J34,"Go To Update"))</f>
        <v/>
      </c>
      <c r="L34" t="s">
        <v>754</v>
      </c>
    </row>
    <row r="35" spans="2:12" ht="30" x14ac:dyDescent="0.25">
      <c r="B35" s="496" t="s">
        <v>609</v>
      </c>
      <c r="C35" s="511" t="s">
        <v>1</v>
      </c>
      <c r="D35" s="497">
        <v>3</v>
      </c>
      <c r="E35" s="194" t="s">
        <v>721</v>
      </c>
      <c r="F35" s="194">
        <v>5</v>
      </c>
      <c r="G35" s="194"/>
      <c r="H35" s="194" t="s">
        <v>722</v>
      </c>
      <c r="I35" s="194"/>
      <c r="J35" s="321" t="s">
        <v>723</v>
      </c>
      <c r="K35" s="43" t="str">
        <f t="shared" si="1"/>
        <v>Go To Update</v>
      </c>
      <c r="L35" t="s">
        <v>720</v>
      </c>
    </row>
    <row r="36" spans="2:12" ht="30" x14ac:dyDescent="0.25">
      <c r="B36" s="496" t="s">
        <v>609</v>
      </c>
      <c r="C36" s="511" t="s">
        <v>1</v>
      </c>
      <c r="D36" s="497">
        <v>3</v>
      </c>
      <c r="E36" s="194" t="s">
        <v>721</v>
      </c>
      <c r="F36" s="194">
        <v>5</v>
      </c>
      <c r="G36" s="194"/>
      <c r="H36" s="194" t="s">
        <v>722</v>
      </c>
      <c r="I36" s="194"/>
      <c r="J36" s="321" t="s">
        <v>724</v>
      </c>
      <c r="K36" s="43" t="str">
        <f t="shared" ref="K36" si="3">IF(OR(J36="",J36="n/a"),"",HYPERLINK("#'"&amp;J36,"Go To Update"))</f>
        <v>Go To Update</v>
      </c>
      <c r="L36" t="s">
        <v>720</v>
      </c>
    </row>
    <row r="37" spans="2:12" ht="30" x14ac:dyDescent="0.25">
      <c r="B37" s="496" t="s">
        <v>609</v>
      </c>
      <c r="C37" s="511" t="s">
        <v>35</v>
      </c>
      <c r="D37" s="503">
        <v>60</v>
      </c>
      <c r="E37" s="194" t="s">
        <v>721</v>
      </c>
      <c r="F37" s="442">
        <v>50</v>
      </c>
      <c r="G37" s="194"/>
      <c r="H37" s="194" t="s">
        <v>722</v>
      </c>
      <c r="I37" s="194"/>
      <c r="J37" s="321" t="s">
        <v>744</v>
      </c>
      <c r="K37" s="43" t="str">
        <f>IF(OR(J37="",J37="n/a"),"",HYPERLINK("#'"&amp;J37,"Go To Update"))</f>
        <v>Go To Update</v>
      </c>
      <c r="L37" t="s">
        <v>743</v>
      </c>
    </row>
    <row r="38" spans="2:12" ht="30" x14ac:dyDescent="0.25">
      <c r="B38" s="496" t="s">
        <v>609</v>
      </c>
      <c r="C38" s="511" t="s">
        <v>35</v>
      </c>
      <c r="D38" s="503">
        <v>60</v>
      </c>
      <c r="E38" s="194" t="s">
        <v>721</v>
      </c>
      <c r="F38" s="442">
        <v>50</v>
      </c>
      <c r="G38" s="194"/>
      <c r="H38" s="194" t="s">
        <v>722</v>
      </c>
      <c r="I38" s="194"/>
      <c r="J38" s="321" t="s">
        <v>745</v>
      </c>
      <c r="K38" s="43" t="str">
        <f>IF(OR(J38="",J38="n/a"),"",HYPERLINK("#'"&amp;J38,"Go To Update"))</f>
        <v>Go To Update</v>
      </c>
      <c r="L38" t="s">
        <v>743</v>
      </c>
    </row>
    <row r="39" spans="2:12" ht="30" x14ac:dyDescent="0.25">
      <c r="B39" s="496" t="s">
        <v>609</v>
      </c>
      <c r="C39" s="511" t="s">
        <v>18</v>
      </c>
      <c r="D39" s="357">
        <v>7.0000000000000007E-2</v>
      </c>
      <c r="E39" s="194" t="s">
        <v>721</v>
      </c>
      <c r="F39" s="357">
        <v>1</v>
      </c>
      <c r="G39" s="194"/>
      <c r="H39" s="194" t="s">
        <v>722</v>
      </c>
      <c r="I39" s="194"/>
      <c r="J39" s="321" t="s">
        <v>758</v>
      </c>
      <c r="K39" s="43" t="str">
        <f t="shared" si="1"/>
        <v>Go To Update</v>
      </c>
      <c r="L39" t="s">
        <v>754</v>
      </c>
    </row>
    <row r="40" spans="2:12" ht="30" x14ac:dyDescent="0.25">
      <c r="B40" s="496" t="s">
        <v>609</v>
      </c>
      <c r="C40" s="511" t="s">
        <v>18</v>
      </c>
      <c r="D40" s="357">
        <v>7.0000000000000007E-2</v>
      </c>
      <c r="E40" s="194" t="s">
        <v>721</v>
      </c>
      <c r="F40" s="357">
        <v>1</v>
      </c>
      <c r="G40" s="194"/>
      <c r="H40" s="194" t="s">
        <v>722</v>
      </c>
      <c r="I40" s="194"/>
      <c r="J40" s="321" t="s">
        <v>759</v>
      </c>
      <c r="K40" s="43" t="str">
        <f t="shared" ref="K40" si="4">IF(OR(J40="",J40="n/a"),"",HYPERLINK("#'"&amp;J40,"Go To Update"))</f>
        <v>Go To Update</v>
      </c>
      <c r="L40" t="s">
        <v>754</v>
      </c>
    </row>
    <row r="41" spans="2:12" ht="30" x14ac:dyDescent="0.25">
      <c r="B41" s="496" t="s">
        <v>609</v>
      </c>
      <c r="C41" s="194" t="s">
        <v>761</v>
      </c>
      <c r="D41" s="357">
        <v>0.50895765472312704</v>
      </c>
      <c r="E41" s="194" t="s">
        <v>721</v>
      </c>
      <c r="F41" s="357">
        <v>0.2</v>
      </c>
      <c r="G41" s="194"/>
      <c r="H41" s="194" t="s">
        <v>722</v>
      </c>
      <c r="I41" s="194"/>
      <c r="J41" s="321" t="s">
        <v>763</v>
      </c>
      <c r="K41" s="43" t="str">
        <f t="shared" ref="K41" si="5">IF(OR(J41="",J41="n/a"),"",HYPERLINK("#'"&amp;J41,"Go To Update"))</f>
        <v>Go To Update</v>
      </c>
      <c r="L41" t="s">
        <v>754</v>
      </c>
    </row>
    <row r="42" spans="2:12" ht="30" x14ac:dyDescent="0.25">
      <c r="B42" s="496" t="s">
        <v>609</v>
      </c>
      <c r="C42" s="194" t="s">
        <v>762</v>
      </c>
      <c r="D42" s="357">
        <v>0.50895765472312704</v>
      </c>
      <c r="E42" s="194" t="s">
        <v>721</v>
      </c>
      <c r="F42" s="357">
        <v>0.1</v>
      </c>
      <c r="G42" s="194"/>
      <c r="H42" s="194" t="s">
        <v>722</v>
      </c>
      <c r="I42" s="194"/>
      <c r="J42" s="321" t="s">
        <v>766</v>
      </c>
      <c r="K42" s="43" t="str">
        <f t="shared" ref="K42" si="6">IF(OR(J42="",J42="n/a"),"",HYPERLINK("#'"&amp;J42,"Go To Update"))</f>
        <v>Go To Update</v>
      </c>
      <c r="L42" t="s">
        <v>754</v>
      </c>
    </row>
    <row r="43" spans="2:12" ht="30" x14ac:dyDescent="0.25">
      <c r="B43" s="194" t="s">
        <v>149</v>
      </c>
      <c r="C43" s="194" t="s">
        <v>690</v>
      </c>
      <c r="D43" s="502" t="s">
        <v>710</v>
      </c>
      <c r="E43" s="194" t="s">
        <v>721</v>
      </c>
      <c r="F43" s="502" t="s">
        <v>118</v>
      </c>
      <c r="G43" s="194"/>
      <c r="H43" s="194" t="s">
        <v>722</v>
      </c>
      <c r="I43" s="194"/>
      <c r="J43" s="321"/>
      <c r="K43" s="43" t="str">
        <f>IF(OR(J43="",J43="n/a"),"",HYPERLINK("#'"&amp;J43,"Go To Update"))</f>
        <v/>
      </c>
      <c r="L43" t="s">
        <v>760</v>
      </c>
    </row>
    <row r="44" spans="2:12" ht="30" x14ac:dyDescent="0.25">
      <c r="B44" s="194" t="s">
        <v>149</v>
      </c>
      <c r="C44" s="194" t="s">
        <v>785</v>
      </c>
      <c r="D44" s="502"/>
      <c r="E44" s="194"/>
      <c r="F44" s="502"/>
      <c r="G44" s="194"/>
      <c r="H44" s="194" t="s">
        <v>722</v>
      </c>
      <c r="I44" s="194"/>
      <c r="J44" s="321"/>
      <c r="K44" s="43"/>
      <c r="L44" t="s">
        <v>754</v>
      </c>
    </row>
    <row r="45" spans="2:12" ht="30" x14ac:dyDescent="0.25">
      <c r="B45" s="194" t="s">
        <v>149</v>
      </c>
      <c r="C45" s="194" t="s">
        <v>7</v>
      </c>
      <c r="D45" s="502" t="s">
        <v>767</v>
      </c>
      <c r="E45" s="194" t="s">
        <v>721</v>
      </c>
      <c r="F45" s="502" t="s">
        <v>151</v>
      </c>
      <c r="G45" s="194"/>
      <c r="H45" s="194" t="s">
        <v>722</v>
      </c>
      <c r="I45" s="194"/>
      <c r="J45" s="321"/>
      <c r="K45" s="43" t="str">
        <f>IF(OR(J45="",J45="n/a"),"",HYPERLINK("#'"&amp;J45,"Go To Update"))</f>
        <v/>
      </c>
      <c r="L45" t="s">
        <v>768</v>
      </c>
    </row>
    <row r="46" spans="2:12" ht="30" x14ac:dyDescent="0.25">
      <c r="B46" s="194" t="s">
        <v>149</v>
      </c>
      <c r="C46" s="194" t="s">
        <v>44</v>
      </c>
      <c r="D46" s="502">
        <v>2024</v>
      </c>
      <c r="E46" s="194" t="s">
        <v>721</v>
      </c>
      <c r="F46" s="502">
        <v>2025</v>
      </c>
      <c r="G46" s="194"/>
      <c r="H46" s="194" t="s">
        <v>722</v>
      </c>
      <c r="I46" s="194"/>
      <c r="J46" s="321" t="s">
        <v>421</v>
      </c>
      <c r="K46" s="43" t="str">
        <f>IF(OR(J46="",J46="n/a"),"",HYPERLINK("#'"&amp;J46,"Go To Update"))</f>
        <v>Go To Update</v>
      </c>
      <c r="L46" t="s">
        <v>743</v>
      </c>
    </row>
    <row r="47" spans="2:12" ht="30" x14ac:dyDescent="0.25">
      <c r="B47" s="194" t="s">
        <v>149</v>
      </c>
      <c r="C47" s="194" t="s">
        <v>18</v>
      </c>
      <c r="D47" s="357">
        <v>0.75</v>
      </c>
      <c r="E47" s="194" t="s">
        <v>721</v>
      </c>
      <c r="F47" s="357">
        <v>0.9</v>
      </c>
      <c r="G47" s="194"/>
      <c r="H47" s="194" t="s">
        <v>722</v>
      </c>
      <c r="I47" s="194"/>
      <c r="J47" s="321" t="s">
        <v>725</v>
      </c>
      <c r="K47" s="43" t="str">
        <f>IF(OR(J47="",J47="n/a"),"",HYPERLINK("#'"&amp;J47,"Go To Update"))</f>
        <v>Go To Update</v>
      </c>
      <c r="L47" t="s">
        <v>720</v>
      </c>
    </row>
    <row r="48" spans="2:12" ht="30" x14ac:dyDescent="0.25">
      <c r="B48" s="194" t="s">
        <v>149</v>
      </c>
      <c r="C48" s="194" t="s">
        <v>18</v>
      </c>
      <c r="D48" s="357">
        <v>0.75</v>
      </c>
      <c r="E48" s="194" t="s">
        <v>721</v>
      </c>
      <c r="F48" s="357">
        <v>0.9</v>
      </c>
      <c r="G48" s="194"/>
      <c r="H48" s="194" t="s">
        <v>722</v>
      </c>
      <c r="I48" s="194"/>
      <c r="J48" s="321" t="s">
        <v>726</v>
      </c>
      <c r="K48" s="43" t="str">
        <f>IF(OR(J48="",J48="n/a"),"",HYPERLINK("#'"&amp;J48,"Go To Update"))</f>
        <v>Go To Update</v>
      </c>
      <c r="L48" t="s">
        <v>720</v>
      </c>
    </row>
    <row r="49" spans="2:12" ht="30" x14ac:dyDescent="0.25">
      <c r="B49" s="194" t="s">
        <v>149</v>
      </c>
      <c r="C49" s="194" t="s">
        <v>78</v>
      </c>
      <c r="D49" s="357">
        <v>0.15</v>
      </c>
      <c r="E49" s="194" t="s">
        <v>721</v>
      </c>
      <c r="F49" s="357">
        <v>0.2</v>
      </c>
      <c r="G49" s="194"/>
      <c r="H49" s="194" t="s">
        <v>722</v>
      </c>
      <c r="I49" s="194"/>
      <c r="J49" s="321" t="s">
        <v>727</v>
      </c>
      <c r="K49" s="43" t="str">
        <f t="shared" ref="K49:K78" si="7">IF(OR(J49="",J49="n/a"),"",HYPERLINK("#'"&amp;J49,"Go To Update"))</f>
        <v>Go To Update</v>
      </c>
      <c r="L49" t="s">
        <v>728</v>
      </c>
    </row>
    <row r="50" spans="2:12" ht="30" x14ac:dyDescent="0.25">
      <c r="B50" s="194" t="s">
        <v>149</v>
      </c>
      <c r="C50" s="511" t="s">
        <v>35</v>
      </c>
      <c r="D50" s="442">
        <v>50</v>
      </c>
      <c r="E50" s="194" t="s">
        <v>721</v>
      </c>
      <c r="F50" s="442">
        <v>350</v>
      </c>
      <c r="G50" s="194"/>
      <c r="H50" s="194" t="s">
        <v>722</v>
      </c>
      <c r="I50" s="194"/>
      <c r="J50" s="321" t="s">
        <v>747</v>
      </c>
      <c r="K50" s="43" t="str">
        <f>IF(OR(J50="",J50="n/a"),"",HYPERLINK("#'"&amp;J50,"Go To Update"))</f>
        <v>Go To Update</v>
      </c>
      <c r="L50" t="s">
        <v>746</v>
      </c>
    </row>
    <row r="51" spans="2:12" ht="30" x14ac:dyDescent="0.25">
      <c r="B51" s="194" t="s">
        <v>149</v>
      </c>
      <c r="C51" s="511" t="s">
        <v>39</v>
      </c>
      <c r="D51" s="442">
        <v>36</v>
      </c>
      <c r="E51" s="194" t="s">
        <v>721</v>
      </c>
      <c r="F51" s="442">
        <v>60</v>
      </c>
      <c r="G51" s="194"/>
      <c r="H51" s="194" t="s">
        <v>722</v>
      </c>
      <c r="I51" s="194"/>
      <c r="J51" s="321" t="s">
        <v>727</v>
      </c>
      <c r="K51" s="43" t="str">
        <f t="shared" ref="K51:K52" si="8">IF(OR(J51="",J51="n/a"),"",HYPERLINK("#'"&amp;J51,"Go To Update"))</f>
        <v>Go To Update</v>
      </c>
      <c r="L51" t="s">
        <v>746</v>
      </c>
    </row>
    <row r="52" spans="2:12" ht="30" x14ac:dyDescent="0.25">
      <c r="B52" s="194" t="s">
        <v>149</v>
      </c>
      <c r="C52" s="511" t="s">
        <v>4</v>
      </c>
      <c r="D52" s="504">
        <v>25786.898590634264</v>
      </c>
      <c r="E52" s="194" t="s">
        <v>721</v>
      </c>
      <c r="F52" s="442">
        <v>34382.531454179014</v>
      </c>
      <c r="G52" s="194"/>
      <c r="H52" s="194" t="s">
        <v>722</v>
      </c>
      <c r="I52" s="194"/>
      <c r="J52" s="321" t="s">
        <v>755</v>
      </c>
      <c r="K52" s="43" t="str">
        <f t="shared" si="8"/>
        <v>Go To Update</v>
      </c>
      <c r="L52" t="s">
        <v>754</v>
      </c>
    </row>
    <row r="53" spans="2:12" ht="30" x14ac:dyDescent="0.25">
      <c r="B53" s="194" t="s">
        <v>149</v>
      </c>
      <c r="C53" s="512" t="s">
        <v>27</v>
      </c>
      <c r="D53" s="504">
        <v>300</v>
      </c>
      <c r="E53" s="194" t="s">
        <v>721</v>
      </c>
      <c r="F53" s="442">
        <v>45</v>
      </c>
      <c r="G53" s="194"/>
      <c r="H53" s="194" t="s">
        <v>722</v>
      </c>
      <c r="I53" s="194"/>
      <c r="J53" s="321" t="s">
        <v>753</v>
      </c>
      <c r="K53" s="43" t="str">
        <f t="shared" si="7"/>
        <v>Go To Update</v>
      </c>
      <c r="L53" t="s">
        <v>754</v>
      </c>
    </row>
    <row r="54" spans="2:12" ht="30" x14ac:dyDescent="0.25">
      <c r="B54" s="194" t="s">
        <v>729</v>
      </c>
      <c r="C54" s="194" t="s">
        <v>690</v>
      </c>
      <c r="D54" s="357" t="s">
        <v>757</v>
      </c>
      <c r="E54" s="194" t="s">
        <v>721</v>
      </c>
      <c r="F54" s="357" t="s">
        <v>710</v>
      </c>
      <c r="G54" s="194"/>
      <c r="H54" s="194" t="s">
        <v>722</v>
      </c>
      <c r="I54" s="194"/>
      <c r="J54" s="321"/>
      <c r="K54" s="43" t="str">
        <f t="shared" si="7"/>
        <v/>
      </c>
      <c r="L54" t="s">
        <v>754</v>
      </c>
    </row>
    <row r="55" spans="2:12" ht="30" x14ac:dyDescent="0.25">
      <c r="B55" s="194" t="s">
        <v>729</v>
      </c>
      <c r="C55" s="194" t="s">
        <v>785</v>
      </c>
      <c r="D55" s="357"/>
      <c r="E55" s="194"/>
      <c r="F55" s="357"/>
      <c r="G55" s="194"/>
      <c r="H55" s="194" t="s">
        <v>722</v>
      </c>
      <c r="I55" s="194"/>
      <c r="J55" s="321"/>
      <c r="K55" s="43"/>
      <c r="L55" t="s">
        <v>754</v>
      </c>
    </row>
    <row r="56" spans="2:12" ht="30" x14ac:dyDescent="0.25">
      <c r="B56" s="194" t="s">
        <v>729</v>
      </c>
      <c r="C56" s="194" t="s">
        <v>770</v>
      </c>
      <c r="D56" s="357" t="s">
        <v>771</v>
      </c>
      <c r="E56" s="194" t="s">
        <v>721</v>
      </c>
      <c r="F56" s="357" t="s">
        <v>772</v>
      </c>
      <c r="G56" s="194"/>
      <c r="H56" s="194" t="s">
        <v>722</v>
      </c>
      <c r="I56" s="194"/>
      <c r="J56" s="321" t="s">
        <v>773</v>
      </c>
      <c r="K56" s="43" t="str">
        <f t="shared" si="7"/>
        <v>Go To Update</v>
      </c>
      <c r="L56" t="s">
        <v>754</v>
      </c>
    </row>
    <row r="57" spans="2:12" ht="45" x14ac:dyDescent="0.25">
      <c r="B57" s="194" t="s">
        <v>729</v>
      </c>
      <c r="C57" s="194" t="s">
        <v>774</v>
      </c>
      <c r="D57" s="504">
        <v>75000</v>
      </c>
      <c r="E57" s="194" t="s">
        <v>721</v>
      </c>
      <c r="F57" s="504">
        <v>100000</v>
      </c>
      <c r="G57" s="194"/>
      <c r="H57" s="194" t="s">
        <v>722</v>
      </c>
      <c r="I57" s="194"/>
      <c r="J57" s="321" t="s">
        <v>776</v>
      </c>
      <c r="K57" s="43" t="str">
        <f t="shared" ref="K57" si="9">IF(OR(J57="",J57="n/a"),"",HYPERLINK("#'"&amp;J57,"Go To Update"))</f>
        <v>Go To Update</v>
      </c>
      <c r="L57" t="s">
        <v>754</v>
      </c>
    </row>
    <row r="58" spans="2:12" ht="45" x14ac:dyDescent="0.25">
      <c r="B58" s="194" t="s">
        <v>729</v>
      </c>
      <c r="C58" s="194" t="s">
        <v>775</v>
      </c>
      <c r="D58" s="504">
        <v>75000</v>
      </c>
      <c r="E58" s="194" t="s">
        <v>721</v>
      </c>
      <c r="F58" s="504">
        <v>1000000</v>
      </c>
      <c r="G58" s="194"/>
      <c r="H58" s="194" t="s">
        <v>722</v>
      </c>
      <c r="I58" s="194"/>
      <c r="J58" s="321" t="s">
        <v>776</v>
      </c>
      <c r="K58" s="43" t="str">
        <f t="shared" ref="K58" si="10">IF(OR(J58="",J58="n/a"),"",HYPERLINK("#'"&amp;J58,"Go To Update"))</f>
        <v>Go To Update</v>
      </c>
      <c r="L58" t="s">
        <v>754</v>
      </c>
    </row>
    <row r="59" spans="2:12" ht="30" x14ac:dyDescent="0.25">
      <c r="B59" s="194" t="s">
        <v>729</v>
      </c>
      <c r="C59" s="194" t="s">
        <v>18</v>
      </c>
      <c r="D59" s="499">
        <v>5.7000000000000002E-2</v>
      </c>
      <c r="E59" s="194" t="s">
        <v>721</v>
      </c>
      <c r="F59" s="499">
        <v>0.04</v>
      </c>
      <c r="G59" s="194"/>
      <c r="H59" s="194" t="s">
        <v>722</v>
      </c>
      <c r="I59" s="194"/>
      <c r="J59" s="321" t="s">
        <v>730</v>
      </c>
      <c r="K59" s="43" t="str">
        <f t="shared" si="7"/>
        <v>Go To Update</v>
      </c>
      <c r="L59" t="s">
        <v>720</v>
      </c>
    </row>
    <row r="60" spans="2:12" ht="30" x14ac:dyDescent="0.25">
      <c r="B60" s="194" t="s">
        <v>729</v>
      </c>
      <c r="C60" s="194" t="s">
        <v>21</v>
      </c>
      <c r="D60" s="499">
        <v>2.8500000000000001E-2</v>
      </c>
      <c r="E60" s="194" t="s">
        <v>721</v>
      </c>
      <c r="F60" s="499">
        <v>1.4999999999999999E-2</v>
      </c>
      <c r="G60" s="194"/>
      <c r="H60" s="194" t="s">
        <v>722</v>
      </c>
      <c r="I60" s="194"/>
      <c r="J60" s="321" t="s">
        <v>731</v>
      </c>
      <c r="K60" s="43" t="str">
        <f>IF(OR(J60="",J60="n/a"),"",HYPERLINK("#'"&amp;J60,"Go To Update"))</f>
        <v>Go To Update</v>
      </c>
      <c r="L60" t="s">
        <v>720</v>
      </c>
    </row>
    <row r="61" spans="2:12" x14ac:dyDescent="0.25">
      <c r="B61" s="194" t="s">
        <v>729</v>
      </c>
      <c r="C61" s="194" t="s">
        <v>44</v>
      </c>
      <c r="D61" s="500">
        <v>2024</v>
      </c>
      <c r="E61" s="194" t="s">
        <v>721</v>
      </c>
      <c r="F61" s="500">
        <v>2025</v>
      </c>
      <c r="G61" s="194"/>
      <c r="H61" s="194"/>
      <c r="I61" s="194"/>
      <c r="J61" s="321" t="s">
        <v>858</v>
      </c>
      <c r="K61" s="43" t="str">
        <f t="shared" ref="K61" si="11">IF(OR(J61="",J61="n/a"),"",HYPERLINK("#'"&amp;J61,"Go To Update"))</f>
        <v>Go To Update</v>
      </c>
      <c r="L61" t="s">
        <v>856</v>
      </c>
    </row>
    <row r="62" spans="2:12" x14ac:dyDescent="0.25">
      <c r="B62" s="194" t="s">
        <v>729</v>
      </c>
      <c r="C62" s="194" t="s">
        <v>44</v>
      </c>
      <c r="D62" s="500">
        <v>2024</v>
      </c>
      <c r="E62" s="194" t="s">
        <v>721</v>
      </c>
      <c r="F62" s="500">
        <v>2025</v>
      </c>
      <c r="G62" s="194"/>
      <c r="H62" s="194"/>
      <c r="I62" s="194"/>
      <c r="J62" s="321" t="s">
        <v>859</v>
      </c>
      <c r="K62" s="43" t="str">
        <f t="shared" ref="K62" si="12">IF(OR(J62="",J62="n/a"),"",HYPERLINK("#'"&amp;J62,"Go To Update"))</f>
        <v>Go To Update</v>
      </c>
      <c r="L62" t="s">
        <v>856</v>
      </c>
    </row>
    <row r="63" spans="2:12" ht="30" x14ac:dyDescent="0.25">
      <c r="B63" s="194" t="s">
        <v>729</v>
      </c>
      <c r="C63" s="194" t="s">
        <v>44</v>
      </c>
      <c r="D63" s="500">
        <v>2024</v>
      </c>
      <c r="E63" s="194" t="s">
        <v>721</v>
      </c>
      <c r="F63" s="500">
        <v>2028</v>
      </c>
      <c r="G63" s="194"/>
      <c r="H63" s="194" t="s">
        <v>722</v>
      </c>
      <c r="I63" s="194"/>
      <c r="J63" s="321" t="s">
        <v>733</v>
      </c>
      <c r="K63" s="43" t="str">
        <f t="shared" si="7"/>
        <v>Go To Update</v>
      </c>
      <c r="L63" t="s">
        <v>720</v>
      </c>
    </row>
    <row r="64" spans="2:12" ht="30" x14ac:dyDescent="0.25">
      <c r="B64" s="194" t="s">
        <v>729</v>
      </c>
      <c r="C64" s="194" t="s">
        <v>44</v>
      </c>
      <c r="D64" s="500">
        <v>2024</v>
      </c>
      <c r="E64" s="194" t="s">
        <v>721</v>
      </c>
      <c r="F64" s="500">
        <v>2028</v>
      </c>
      <c r="G64" s="194"/>
      <c r="H64" s="194" t="s">
        <v>722</v>
      </c>
      <c r="I64" s="194"/>
      <c r="J64" s="321" t="s">
        <v>734</v>
      </c>
      <c r="K64" s="43" t="str">
        <f t="shared" si="7"/>
        <v>Go To Update</v>
      </c>
      <c r="L64" t="s">
        <v>720</v>
      </c>
    </row>
    <row r="65" spans="2:12" ht="30" x14ac:dyDescent="0.25">
      <c r="B65" s="194" t="s">
        <v>729</v>
      </c>
      <c r="C65" s="194" t="s">
        <v>78</v>
      </c>
      <c r="D65" s="501">
        <v>0.13</v>
      </c>
      <c r="E65" s="194" t="s">
        <v>721</v>
      </c>
      <c r="F65" s="501">
        <v>7.0000000000000007E-2</v>
      </c>
      <c r="G65" s="194"/>
      <c r="H65" s="194" t="s">
        <v>722</v>
      </c>
      <c r="I65" s="194"/>
      <c r="J65" s="321" t="s">
        <v>779</v>
      </c>
      <c r="K65" s="43" t="str">
        <f t="shared" si="7"/>
        <v>Go To Update</v>
      </c>
      <c r="L65" t="s">
        <v>736</v>
      </c>
    </row>
    <row r="66" spans="2:12" ht="30" x14ac:dyDescent="0.25">
      <c r="B66" s="194" t="s">
        <v>729</v>
      </c>
      <c r="C66" s="194" t="s">
        <v>78</v>
      </c>
      <c r="D66" s="501">
        <v>0.13</v>
      </c>
      <c r="E66" s="194" t="s">
        <v>721</v>
      </c>
      <c r="F66" s="501">
        <v>7.0000000000000007E-2</v>
      </c>
      <c r="G66" s="194"/>
      <c r="H66" s="194" t="s">
        <v>722</v>
      </c>
      <c r="I66" s="194"/>
      <c r="J66" s="321" t="s">
        <v>735</v>
      </c>
      <c r="K66" s="43" t="str">
        <f t="shared" ref="K66" si="13">IF(OR(J66="",J66="n/a"),"",HYPERLINK("#'"&amp;J66,"Go To Update"))</f>
        <v>Go To Update</v>
      </c>
      <c r="L66" t="s">
        <v>736</v>
      </c>
    </row>
    <row r="67" spans="2:12" ht="45" x14ac:dyDescent="0.25">
      <c r="B67" s="194" t="s">
        <v>729</v>
      </c>
      <c r="C67" s="194" t="s">
        <v>35</v>
      </c>
      <c r="D67" s="507">
        <v>50</v>
      </c>
      <c r="E67" s="194" t="s">
        <v>721</v>
      </c>
      <c r="F67" s="507">
        <v>60</v>
      </c>
      <c r="G67" s="194"/>
      <c r="H67" s="194" t="s">
        <v>722</v>
      </c>
      <c r="I67" s="194"/>
      <c r="J67" s="321" t="s">
        <v>778</v>
      </c>
      <c r="K67" s="43" t="str">
        <f t="shared" ref="K67" si="14">IF(OR(J67="",J67="n/a"),"",HYPERLINK("#'"&amp;J67,"Go To Update"))</f>
        <v>Go To Update</v>
      </c>
      <c r="L67" t="s">
        <v>754</v>
      </c>
    </row>
    <row r="68" spans="2:12" ht="45" x14ac:dyDescent="0.25">
      <c r="B68" s="194" t="s">
        <v>729</v>
      </c>
      <c r="C68" s="194" t="s">
        <v>35</v>
      </c>
      <c r="D68" s="507" t="s">
        <v>780</v>
      </c>
      <c r="E68" s="194" t="s">
        <v>721</v>
      </c>
      <c r="F68" s="507">
        <v>60</v>
      </c>
      <c r="G68" s="194"/>
      <c r="H68" s="194" t="s">
        <v>722</v>
      </c>
      <c r="I68" s="194"/>
      <c r="J68" s="321" t="s">
        <v>778</v>
      </c>
      <c r="K68" s="43" t="str">
        <f t="shared" ref="K68" si="15">IF(OR(J68="",J68="n/a"),"",HYPERLINK("#'"&amp;J68,"Go To Update"))</f>
        <v>Go To Update</v>
      </c>
      <c r="L68" t="s">
        <v>754</v>
      </c>
    </row>
    <row r="69" spans="2:12" ht="30" x14ac:dyDescent="0.25">
      <c r="B69" s="194" t="s">
        <v>732</v>
      </c>
      <c r="C69" s="194" t="s">
        <v>690</v>
      </c>
      <c r="D69" s="357" t="s">
        <v>757</v>
      </c>
      <c r="E69" s="194" t="s">
        <v>721</v>
      </c>
      <c r="F69" s="357" t="s">
        <v>710</v>
      </c>
      <c r="G69" s="194"/>
      <c r="H69" s="194" t="s">
        <v>722</v>
      </c>
      <c r="I69" s="194"/>
      <c r="J69" s="321"/>
      <c r="K69" s="43" t="str">
        <f t="shared" si="7"/>
        <v/>
      </c>
      <c r="L69" t="s">
        <v>754</v>
      </c>
    </row>
    <row r="70" spans="2:12" ht="30" x14ac:dyDescent="0.25">
      <c r="B70" s="194" t="s">
        <v>732</v>
      </c>
      <c r="C70" s="194" t="s">
        <v>770</v>
      </c>
      <c r="D70" s="357" t="s">
        <v>771</v>
      </c>
      <c r="E70" s="194" t="s">
        <v>721</v>
      </c>
      <c r="F70" s="357" t="s">
        <v>772</v>
      </c>
      <c r="G70" s="194"/>
      <c r="H70" s="194" t="s">
        <v>722</v>
      </c>
      <c r="I70" s="194"/>
      <c r="J70" s="321" t="s">
        <v>773</v>
      </c>
      <c r="K70" s="43" t="str">
        <f t="shared" ref="K70:K72" si="16">IF(OR(J70="",J70="n/a"),"",HYPERLINK("#'"&amp;J70,"Go To Update"))</f>
        <v>Go To Update</v>
      </c>
      <c r="L70" t="s">
        <v>754</v>
      </c>
    </row>
    <row r="71" spans="2:12" ht="45" x14ac:dyDescent="0.25">
      <c r="B71" s="194" t="s">
        <v>732</v>
      </c>
      <c r="C71" s="194" t="s">
        <v>774</v>
      </c>
      <c r="D71" s="504">
        <v>75000</v>
      </c>
      <c r="E71" s="194" t="s">
        <v>721</v>
      </c>
      <c r="F71" s="504">
        <v>100000</v>
      </c>
      <c r="G71" s="194"/>
      <c r="H71" s="194" t="s">
        <v>722</v>
      </c>
      <c r="I71" s="194"/>
      <c r="J71" s="321" t="s">
        <v>776</v>
      </c>
      <c r="K71" s="43" t="str">
        <f t="shared" si="16"/>
        <v>Go To Update</v>
      </c>
      <c r="L71" t="s">
        <v>754</v>
      </c>
    </row>
    <row r="72" spans="2:12" ht="45" x14ac:dyDescent="0.25">
      <c r="B72" s="194" t="s">
        <v>732</v>
      </c>
      <c r="C72" s="194" t="s">
        <v>775</v>
      </c>
      <c r="D72" s="504">
        <v>75000</v>
      </c>
      <c r="E72" s="194" t="s">
        <v>721</v>
      </c>
      <c r="F72" s="504">
        <v>1500000</v>
      </c>
      <c r="G72" s="194"/>
      <c r="H72" s="194" t="s">
        <v>722</v>
      </c>
      <c r="I72" s="194"/>
      <c r="J72" s="321" t="s">
        <v>776</v>
      </c>
      <c r="K72" s="43" t="str">
        <f t="shared" si="16"/>
        <v>Go To Update</v>
      </c>
      <c r="L72" t="s">
        <v>754</v>
      </c>
    </row>
    <row r="73" spans="2:12" ht="30" x14ac:dyDescent="0.25">
      <c r="B73" s="194" t="s">
        <v>732</v>
      </c>
      <c r="C73" s="194" t="s">
        <v>18</v>
      </c>
      <c r="D73" s="499">
        <v>3.4000000000000002E-2</v>
      </c>
      <c r="E73" s="194" t="s">
        <v>721</v>
      </c>
      <c r="F73" s="499">
        <v>1.4999999999999999E-2</v>
      </c>
      <c r="G73" s="194"/>
      <c r="H73" s="194" t="s">
        <v>722</v>
      </c>
      <c r="I73" s="194"/>
      <c r="J73" s="321" t="s">
        <v>737</v>
      </c>
      <c r="K73" s="43" t="str">
        <f t="shared" si="7"/>
        <v>Go To Update</v>
      </c>
      <c r="L73" t="s">
        <v>736</v>
      </c>
    </row>
    <row r="74" spans="2:12" ht="30" x14ac:dyDescent="0.25">
      <c r="B74" s="194" t="s">
        <v>732</v>
      </c>
      <c r="C74" s="194" t="s">
        <v>21</v>
      </c>
      <c r="D74" s="499">
        <v>1.7000000000000001E-2</v>
      </c>
      <c r="E74" s="194" t="s">
        <v>721</v>
      </c>
      <c r="F74" s="499">
        <v>2E-3</v>
      </c>
      <c r="G74" s="194"/>
      <c r="H74" s="194" t="s">
        <v>722</v>
      </c>
      <c r="I74" s="194"/>
      <c r="J74" s="321" t="s">
        <v>738</v>
      </c>
      <c r="K74" s="43" t="str">
        <f t="shared" si="7"/>
        <v>Go To Update</v>
      </c>
      <c r="L74" t="s">
        <v>736</v>
      </c>
    </row>
    <row r="75" spans="2:12" ht="30" x14ac:dyDescent="0.25">
      <c r="B75" s="194" t="s">
        <v>732</v>
      </c>
      <c r="C75" s="194" t="s">
        <v>78</v>
      </c>
      <c r="D75" s="499">
        <v>0.74</v>
      </c>
      <c r="E75" s="194" t="s">
        <v>721</v>
      </c>
      <c r="F75" s="499">
        <v>0.2</v>
      </c>
      <c r="G75" s="194"/>
      <c r="H75" s="194" t="s">
        <v>722</v>
      </c>
      <c r="I75" s="194"/>
      <c r="J75" s="321" t="s">
        <v>739</v>
      </c>
      <c r="K75" s="43" t="str">
        <f t="shared" si="7"/>
        <v>Go To Update</v>
      </c>
      <c r="L75" t="s">
        <v>736</v>
      </c>
    </row>
    <row r="76" spans="2:12" ht="30" x14ac:dyDescent="0.25">
      <c r="B76" s="194" t="s">
        <v>732</v>
      </c>
      <c r="C76" s="194" t="s">
        <v>78</v>
      </c>
      <c r="D76" s="499">
        <v>0.74</v>
      </c>
      <c r="E76" s="194" t="s">
        <v>721</v>
      </c>
      <c r="F76" s="499">
        <v>0.2</v>
      </c>
      <c r="G76" s="194"/>
      <c r="H76" s="194" t="s">
        <v>722</v>
      </c>
      <c r="I76" s="194"/>
      <c r="J76" s="321" t="s">
        <v>740</v>
      </c>
      <c r="K76" s="43" t="str">
        <f t="shared" si="7"/>
        <v>Go To Update</v>
      </c>
      <c r="L76" t="s">
        <v>736</v>
      </c>
    </row>
    <row r="77" spans="2:12" ht="45" x14ac:dyDescent="0.25">
      <c r="B77" s="194" t="s">
        <v>732</v>
      </c>
      <c r="C77" s="194" t="s">
        <v>35</v>
      </c>
      <c r="D77" s="507">
        <v>50</v>
      </c>
      <c r="E77" s="194" t="s">
        <v>721</v>
      </c>
      <c r="F77" s="507">
        <v>60</v>
      </c>
      <c r="G77" s="194"/>
      <c r="H77" s="194" t="s">
        <v>722</v>
      </c>
      <c r="I77" s="194"/>
      <c r="J77" s="321" t="s">
        <v>782</v>
      </c>
      <c r="K77" s="43" t="str">
        <f t="shared" si="7"/>
        <v>Go To Update</v>
      </c>
      <c r="L77" t="s">
        <v>754</v>
      </c>
    </row>
    <row r="78" spans="2:12" ht="45" x14ac:dyDescent="0.25">
      <c r="B78" s="194" t="s">
        <v>732</v>
      </c>
      <c r="C78" s="194" t="s">
        <v>35</v>
      </c>
      <c r="D78" s="507" t="s">
        <v>780</v>
      </c>
      <c r="E78" s="194" t="s">
        <v>721</v>
      </c>
      <c r="F78" s="507">
        <v>60</v>
      </c>
      <c r="G78" s="194"/>
      <c r="H78" s="194" t="s">
        <v>722</v>
      </c>
      <c r="I78" s="194"/>
      <c r="J78" s="321" t="s">
        <v>784</v>
      </c>
      <c r="K78" s="43" t="str">
        <f t="shared" si="7"/>
        <v>Go To Update</v>
      </c>
      <c r="L78" t="s">
        <v>754</v>
      </c>
    </row>
    <row r="79" spans="2:12" x14ac:dyDescent="0.25">
      <c r="B79" s="194" t="s">
        <v>732</v>
      </c>
      <c r="C79" s="194" t="s">
        <v>44</v>
      </c>
      <c r="D79" s="500">
        <v>2024</v>
      </c>
      <c r="E79" s="194" t="s">
        <v>721</v>
      </c>
      <c r="F79" s="500">
        <v>2025</v>
      </c>
      <c r="G79" s="194"/>
      <c r="H79" s="194"/>
      <c r="I79" s="194"/>
      <c r="J79" s="321" t="s">
        <v>860</v>
      </c>
      <c r="K79" s="43" t="str">
        <f t="shared" ref="K79:K80" si="17">IF(OR(J79="",J79="n/a"),"",HYPERLINK("#'"&amp;J79,"Go To Update"))</f>
        <v>Go To Update</v>
      </c>
      <c r="L79" t="s">
        <v>856</v>
      </c>
    </row>
    <row r="80" spans="2:12" x14ac:dyDescent="0.25">
      <c r="B80" s="194" t="s">
        <v>429</v>
      </c>
      <c r="C80" s="194" t="s">
        <v>44</v>
      </c>
      <c r="D80" s="500">
        <v>2023</v>
      </c>
      <c r="E80" s="194" t="s">
        <v>721</v>
      </c>
      <c r="F80" s="500">
        <v>2025</v>
      </c>
      <c r="G80" s="194"/>
      <c r="H80" s="194"/>
      <c r="I80" s="194"/>
      <c r="J80" s="321" t="s">
        <v>861</v>
      </c>
      <c r="K80" s="43" t="str">
        <f t="shared" si="17"/>
        <v>Go To Update</v>
      </c>
      <c r="L80" t="s">
        <v>856</v>
      </c>
    </row>
    <row r="81" spans="2:12" x14ac:dyDescent="0.25">
      <c r="B81" s="194" t="s">
        <v>429</v>
      </c>
      <c r="C81" s="194" t="s">
        <v>44</v>
      </c>
      <c r="D81" s="500">
        <v>2023</v>
      </c>
      <c r="E81" s="194" t="s">
        <v>721</v>
      </c>
      <c r="F81" s="500">
        <v>2025</v>
      </c>
      <c r="G81" s="194"/>
      <c r="H81" s="194"/>
      <c r="I81" s="194"/>
      <c r="J81" s="321" t="s">
        <v>865</v>
      </c>
      <c r="K81" s="43" t="str">
        <f t="shared" ref="K81" si="18">IF(OR(J81="",J81="n/a"),"",HYPERLINK("#'"&amp;J81,"Go To Update"))</f>
        <v>Go To Update</v>
      </c>
      <c r="L81" t="s">
        <v>856</v>
      </c>
    </row>
    <row r="82" spans="2:12" ht="30" x14ac:dyDescent="0.25">
      <c r="B82" s="194" t="s">
        <v>584</v>
      </c>
      <c r="C82" s="194" t="s">
        <v>785</v>
      </c>
      <c r="D82" s="194"/>
      <c r="E82" s="194"/>
      <c r="F82" s="194"/>
      <c r="G82" s="194"/>
      <c r="H82" s="194" t="s">
        <v>722</v>
      </c>
      <c r="I82" s="194"/>
      <c r="J82" s="321"/>
      <c r="K82" s="43"/>
      <c r="L82" t="s">
        <v>754</v>
      </c>
    </row>
    <row r="83" spans="2:12" ht="30" x14ac:dyDescent="0.25">
      <c r="B83" s="194" t="s">
        <v>584</v>
      </c>
      <c r="C83" s="194" t="s">
        <v>44</v>
      </c>
      <c r="D83" s="194">
        <v>2024</v>
      </c>
      <c r="E83" s="194" t="s">
        <v>721</v>
      </c>
      <c r="F83" s="194">
        <v>2025</v>
      </c>
      <c r="G83" s="194"/>
      <c r="H83" s="194" t="s">
        <v>722</v>
      </c>
      <c r="I83" s="194"/>
      <c r="J83" s="321" t="s">
        <v>866</v>
      </c>
      <c r="K83" s="43" t="str">
        <f t="shared" ref="K83" si="19">IF(OR(J83="",J83="n/a"),"",HYPERLINK("#'"&amp;J83,"Go To Update"))</f>
        <v>Go To Update</v>
      </c>
      <c r="L83" t="s">
        <v>856</v>
      </c>
    </row>
    <row r="84" spans="2:12" ht="30" x14ac:dyDescent="0.25">
      <c r="B84" s="194" t="s">
        <v>584</v>
      </c>
      <c r="C84" s="194" t="s">
        <v>44</v>
      </c>
      <c r="D84" s="194">
        <v>2024</v>
      </c>
      <c r="E84" s="194" t="s">
        <v>721</v>
      </c>
      <c r="F84" s="194">
        <v>2028</v>
      </c>
      <c r="G84" s="194"/>
      <c r="H84" s="194" t="s">
        <v>722</v>
      </c>
      <c r="I84" s="194"/>
      <c r="J84" s="321" t="s">
        <v>862</v>
      </c>
      <c r="K84" s="43" t="str">
        <f t="shared" si="1"/>
        <v>Go To Update</v>
      </c>
      <c r="L84" t="s">
        <v>754</v>
      </c>
    </row>
    <row r="85" spans="2:12" ht="30" x14ac:dyDescent="0.25">
      <c r="B85" s="194" t="s">
        <v>584</v>
      </c>
      <c r="C85" s="194" t="s">
        <v>38</v>
      </c>
      <c r="D85" s="442">
        <v>0</v>
      </c>
      <c r="E85" s="194" t="s">
        <v>721</v>
      </c>
      <c r="F85" s="508">
        <v>0.4</v>
      </c>
      <c r="G85" s="194"/>
      <c r="H85" s="194" t="s">
        <v>722</v>
      </c>
      <c r="I85" s="194"/>
      <c r="J85" s="321" t="s">
        <v>863</v>
      </c>
      <c r="K85" s="43" t="str">
        <f t="shared" ref="K85" si="20">IF(OR(J85="",J85="n/a"),"",HYPERLINK("#'"&amp;J85,"Go To Update"))</f>
        <v>Go To Update</v>
      </c>
      <c r="L85" t="s">
        <v>754</v>
      </c>
    </row>
    <row r="86" spans="2:12" ht="30" x14ac:dyDescent="0.25">
      <c r="B86" s="194" t="s">
        <v>584</v>
      </c>
      <c r="C86" s="194" t="s">
        <v>38</v>
      </c>
      <c r="D86" s="442">
        <v>0</v>
      </c>
      <c r="E86" s="194" t="s">
        <v>721</v>
      </c>
      <c r="F86" s="508">
        <v>0.4</v>
      </c>
      <c r="G86" s="194"/>
      <c r="H86" s="194" t="s">
        <v>722</v>
      </c>
      <c r="I86" s="194"/>
      <c r="J86" s="321" t="s">
        <v>864</v>
      </c>
      <c r="K86" s="43" t="str">
        <f t="shared" ref="K86:K100" si="21">IF(OR(J86="",J86="n/a"),"",HYPERLINK("#'"&amp;J86,"Go To Update"))</f>
        <v>Go To Update</v>
      </c>
      <c r="L86" t="s">
        <v>754</v>
      </c>
    </row>
    <row r="87" spans="2:12" ht="45" x14ac:dyDescent="0.25">
      <c r="B87" s="194" t="s">
        <v>584</v>
      </c>
      <c r="C87" s="194" t="s">
        <v>774</v>
      </c>
      <c r="D87" s="504">
        <v>75000</v>
      </c>
      <c r="E87" s="194" t="s">
        <v>721</v>
      </c>
      <c r="F87" s="504">
        <v>50000</v>
      </c>
      <c r="G87" s="194"/>
      <c r="H87" s="194" t="s">
        <v>722</v>
      </c>
      <c r="I87" s="194"/>
      <c r="J87" s="321" t="s">
        <v>788</v>
      </c>
      <c r="K87" s="43" t="str">
        <f t="shared" si="21"/>
        <v>Go To Update</v>
      </c>
      <c r="L87" t="s">
        <v>754</v>
      </c>
    </row>
    <row r="88" spans="2:12" ht="45" x14ac:dyDescent="0.25">
      <c r="B88" s="194" t="s">
        <v>584</v>
      </c>
      <c r="C88" s="194" t="s">
        <v>775</v>
      </c>
      <c r="D88" s="504">
        <v>75000</v>
      </c>
      <c r="E88" s="194" t="s">
        <v>721</v>
      </c>
      <c r="F88" s="504">
        <v>1500000</v>
      </c>
      <c r="G88" s="194"/>
      <c r="H88" s="194" t="s">
        <v>722</v>
      </c>
      <c r="I88" s="194"/>
      <c r="J88" s="321" t="s">
        <v>788</v>
      </c>
      <c r="K88" s="43" t="str">
        <f t="shared" si="21"/>
        <v>Go To Update</v>
      </c>
      <c r="L88" t="s">
        <v>754</v>
      </c>
    </row>
    <row r="89" spans="2:12" ht="45" x14ac:dyDescent="0.25">
      <c r="B89" s="194" t="s">
        <v>584</v>
      </c>
      <c r="C89" s="194" t="s">
        <v>35</v>
      </c>
      <c r="D89" s="507">
        <v>50</v>
      </c>
      <c r="E89" s="194" t="s">
        <v>721</v>
      </c>
      <c r="F89" s="507">
        <v>60</v>
      </c>
      <c r="G89" s="194"/>
      <c r="H89" s="194" t="s">
        <v>722</v>
      </c>
      <c r="I89" s="194"/>
      <c r="J89" s="321" t="s">
        <v>790</v>
      </c>
      <c r="K89" s="43" t="str">
        <f t="shared" ref="K89" si="22">IF(OR(J89="",J89="n/a"),"",HYPERLINK("#'"&amp;J89,"Go To Update"))</f>
        <v>Go To Update</v>
      </c>
      <c r="L89" t="s">
        <v>754</v>
      </c>
    </row>
    <row r="90" spans="2:12" ht="45" x14ac:dyDescent="0.25">
      <c r="B90" s="194" t="s">
        <v>584</v>
      </c>
      <c r="C90" s="194" t="s">
        <v>35</v>
      </c>
      <c r="D90" s="507">
        <v>50</v>
      </c>
      <c r="E90" s="194" t="s">
        <v>721</v>
      </c>
      <c r="F90" s="507">
        <v>60</v>
      </c>
      <c r="G90" s="194"/>
      <c r="H90" s="194" t="s">
        <v>722</v>
      </c>
      <c r="I90" s="194"/>
      <c r="J90" s="321" t="s">
        <v>789</v>
      </c>
      <c r="K90" s="43" t="str">
        <f t="shared" si="21"/>
        <v>Go To Update</v>
      </c>
      <c r="L90" t="s">
        <v>754</v>
      </c>
    </row>
    <row r="91" spans="2:12" ht="30" x14ac:dyDescent="0.25">
      <c r="B91" s="194" t="s">
        <v>573</v>
      </c>
      <c r="C91" s="194" t="s">
        <v>7</v>
      </c>
      <c r="D91" s="194" t="s">
        <v>767</v>
      </c>
      <c r="E91" s="194" t="s">
        <v>721</v>
      </c>
      <c r="F91" s="194" t="s">
        <v>151</v>
      </c>
      <c r="G91" s="194"/>
      <c r="H91" s="194" t="s">
        <v>722</v>
      </c>
      <c r="I91" s="194"/>
      <c r="J91" s="43"/>
      <c r="K91" s="43" t="str">
        <f t="shared" ref="K91:K97" si="23">IF(OR(J91="",J91="n/a"),"",HYPERLINK("#'"&amp;J91,"Go To Update"))</f>
        <v/>
      </c>
      <c r="L91" t="s">
        <v>791</v>
      </c>
    </row>
    <row r="92" spans="2:12" ht="30" x14ac:dyDescent="0.25">
      <c r="B92" s="194" t="s">
        <v>573</v>
      </c>
      <c r="C92" s="194" t="s">
        <v>785</v>
      </c>
      <c r="D92" s="194"/>
      <c r="E92" s="194" t="s">
        <v>721</v>
      </c>
      <c r="F92" s="194"/>
      <c r="G92" s="194"/>
      <c r="H92" s="194" t="s">
        <v>722</v>
      </c>
      <c r="I92" s="194"/>
      <c r="J92" s="43"/>
      <c r="K92" s="43" t="str">
        <f t="shared" ref="K92" si="24">IF(OR(J92="",J92="n/a"),"",HYPERLINK("#'"&amp;J92,"Go To Update"))</f>
        <v/>
      </c>
      <c r="L92" t="s">
        <v>791</v>
      </c>
    </row>
    <row r="93" spans="2:12" ht="30" x14ac:dyDescent="0.25">
      <c r="B93" s="194" t="s">
        <v>573</v>
      </c>
      <c r="C93" s="194" t="s">
        <v>24</v>
      </c>
      <c r="D93" s="194">
        <v>75</v>
      </c>
      <c r="E93" s="194" t="s">
        <v>721</v>
      </c>
      <c r="F93" s="194">
        <v>210</v>
      </c>
      <c r="G93" s="194"/>
      <c r="H93" s="194" t="s">
        <v>722</v>
      </c>
      <c r="I93" s="194"/>
      <c r="J93" s="321" t="s">
        <v>793</v>
      </c>
      <c r="K93" s="43" t="str">
        <f t="shared" ref="K93" si="25">IF(OR(J93="",J93="n/a"),"",HYPERLINK("#'"&amp;J93,"Go To Update"))</f>
        <v>Go To Update</v>
      </c>
      <c r="L93" t="s">
        <v>791</v>
      </c>
    </row>
    <row r="94" spans="2:12" ht="30" x14ac:dyDescent="0.25">
      <c r="B94" s="194" t="s">
        <v>573</v>
      </c>
      <c r="C94" s="194" t="s">
        <v>26</v>
      </c>
      <c r="D94" s="194">
        <v>75</v>
      </c>
      <c r="E94" s="194" t="s">
        <v>721</v>
      </c>
      <c r="F94" s="194">
        <v>210</v>
      </c>
      <c r="G94" s="194"/>
      <c r="H94" s="194" t="s">
        <v>722</v>
      </c>
      <c r="I94" s="194"/>
      <c r="J94" s="321" t="s">
        <v>794</v>
      </c>
      <c r="K94" s="43" t="str">
        <f t="shared" ref="K94" si="26">IF(OR(J94="",J94="n/a"),"",HYPERLINK("#'"&amp;J94,"Go To Update"))</f>
        <v>Go To Update</v>
      </c>
      <c r="L94" t="s">
        <v>791</v>
      </c>
    </row>
    <row r="95" spans="2:12" ht="30" x14ac:dyDescent="0.25">
      <c r="B95" s="194" t="s">
        <v>229</v>
      </c>
      <c r="C95" s="194" t="s">
        <v>78</v>
      </c>
      <c r="D95" s="357">
        <v>0.2</v>
      </c>
      <c r="E95" s="194" t="s">
        <v>721</v>
      </c>
      <c r="F95" s="357">
        <v>0.1</v>
      </c>
      <c r="G95" s="194"/>
      <c r="H95" s="194" t="s">
        <v>722</v>
      </c>
      <c r="I95" s="194"/>
      <c r="J95" s="321" t="s">
        <v>795</v>
      </c>
      <c r="K95" s="43" t="str">
        <f t="shared" si="23"/>
        <v>Go To Update</v>
      </c>
      <c r="L95" t="s">
        <v>791</v>
      </c>
    </row>
    <row r="96" spans="2:12" ht="45" x14ac:dyDescent="0.25">
      <c r="B96" s="194" t="s">
        <v>229</v>
      </c>
      <c r="C96" s="194" t="s">
        <v>775</v>
      </c>
      <c r="D96" s="442">
        <v>75000</v>
      </c>
      <c r="E96" s="194" t="s">
        <v>721</v>
      </c>
      <c r="F96" s="442">
        <v>350000</v>
      </c>
      <c r="G96" s="194"/>
      <c r="H96" s="194" t="s">
        <v>722</v>
      </c>
      <c r="I96" s="194"/>
      <c r="J96" s="321" t="s">
        <v>796</v>
      </c>
      <c r="K96" s="43" t="str">
        <f t="shared" si="23"/>
        <v>Go To Update</v>
      </c>
      <c r="L96" t="s">
        <v>791</v>
      </c>
    </row>
    <row r="97" spans="2:12" ht="30" x14ac:dyDescent="0.25">
      <c r="B97" s="194" t="s">
        <v>229</v>
      </c>
      <c r="C97" s="512" t="s">
        <v>27</v>
      </c>
      <c r="D97" s="442">
        <v>44</v>
      </c>
      <c r="E97" s="194" t="s">
        <v>721</v>
      </c>
      <c r="F97" s="442">
        <v>164</v>
      </c>
      <c r="G97" s="194"/>
      <c r="H97" s="194" t="s">
        <v>722</v>
      </c>
      <c r="I97" s="194"/>
      <c r="J97" s="321" t="s">
        <v>799</v>
      </c>
      <c r="K97" s="43" t="str">
        <f t="shared" si="23"/>
        <v>Go To Update</v>
      </c>
      <c r="L97" t="s">
        <v>791</v>
      </c>
    </row>
    <row r="98" spans="2:12" ht="30" x14ac:dyDescent="0.25">
      <c r="B98" s="194" t="s">
        <v>150</v>
      </c>
      <c r="C98" s="194" t="s">
        <v>690</v>
      </c>
      <c r="D98" s="194" t="s">
        <v>800</v>
      </c>
      <c r="E98" s="194" t="s">
        <v>721</v>
      </c>
      <c r="F98" s="194" t="s">
        <v>801</v>
      </c>
      <c r="G98" s="194"/>
      <c r="H98" s="194" t="s">
        <v>722</v>
      </c>
      <c r="I98" s="194"/>
      <c r="J98" s="43"/>
      <c r="K98" s="43" t="str">
        <f t="shared" si="21"/>
        <v/>
      </c>
      <c r="L98" t="s">
        <v>791</v>
      </c>
    </row>
    <row r="99" spans="2:12" ht="30" x14ac:dyDescent="0.25">
      <c r="B99" s="194" t="s">
        <v>150</v>
      </c>
      <c r="C99" s="194" t="s">
        <v>78</v>
      </c>
      <c r="D99" s="194" t="s">
        <v>802</v>
      </c>
      <c r="E99" s="194" t="s">
        <v>721</v>
      </c>
      <c r="F99" s="357">
        <v>0.15</v>
      </c>
      <c r="G99" s="194"/>
      <c r="H99" s="194" t="s">
        <v>722</v>
      </c>
      <c r="I99" s="194"/>
      <c r="J99" s="321" t="s">
        <v>803</v>
      </c>
      <c r="K99" s="43" t="str">
        <f t="shared" si="21"/>
        <v>Go To Update</v>
      </c>
      <c r="L99" t="s">
        <v>791</v>
      </c>
    </row>
    <row r="100" spans="2:12" x14ac:dyDescent="0.25">
      <c r="B100" s="194" t="s">
        <v>363</v>
      </c>
      <c r="C100" s="194" t="s">
        <v>44</v>
      </c>
      <c r="D100" s="194">
        <v>2024</v>
      </c>
      <c r="E100" s="194" t="s">
        <v>721</v>
      </c>
      <c r="F100" s="194">
        <v>2025</v>
      </c>
      <c r="G100" s="194"/>
      <c r="H100" s="194"/>
      <c r="I100" s="194"/>
      <c r="J100" s="321" t="s">
        <v>855</v>
      </c>
      <c r="K100" s="43" t="str">
        <f t="shared" si="21"/>
        <v>Go To Update</v>
      </c>
      <c r="L100" t="s">
        <v>856</v>
      </c>
    </row>
    <row r="101" spans="2:12" x14ac:dyDescent="0.25">
      <c r="B101" s="194" t="s">
        <v>363</v>
      </c>
      <c r="C101" s="194" t="s">
        <v>44</v>
      </c>
      <c r="D101" s="194">
        <v>2024</v>
      </c>
      <c r="E101" s="194" t="s">
        <v>721</v>
      </c>
      <c r="F101" s="194">
        <v>2025</v>
      </c>
      <c r="G101" s="194"/>
      <c r="H101" s="194"/>
      <c r="I101" s="194"/>
      <c r="J101" s="321" t="s">
        <v>857</v>
      </c>
      <c r="K101" s="43" t="str">
        <f t="shared" ref="K101" si="27">IF(OR(J101="",J101="n/a"),"",HYPERLINK("#'"&amp;J101,"Go To Update"))</f>
        <v>Go To Update</v>
      </c>
      <c r="L101" t="s">
        <v>856</v>
      </c>
    </row>
    <row r="102" spans="2:12" x14ac:dyDescent="0.25">
      <c r="B102" s="194"/>
      <c r="C102" s="194"/>
      <c r="D102" s="194"/>
      <c r="E102" s="194"/>
      <c r="F102" s="194"/>
      <c r="G102" s="194"/>
      <c r="H102" s="194"/>
      <c r="I102" s="194"/>
      <c r="J102" s="43"/>
      <c r="K102" s="43" t="str">
        <f t="shared" si="1"/>
        <v/>
      </c>
    </row>
    <row r="103" spans="2:12" x14ac:dyDescent="0.25">
      <c r="B103" s="194"/>
      <c r="C103" s="194"/>
      <c r="D103" s="194"/>
      <c r="E103" s="194"/>
      <c r="F103" s="194"/>
      <c r="G103" s="194"/>
      <c r="H103" s="194"/>
      <c r="I103" s="194"/>
      <c r="J103" s="43"/>
      <c r="K103" s="43" t="str">
        <f t="shared" si="1"/>
        <v/>
      </c>
    </row>
    <row r="104" spans="2:12" x14ac:dyDescent="0.25">
      <c r="B104" s="194"/>
      <c r="C104" s="194"/>
      <c r="D104" s="194"/>
      <c r="E104" s="194"/>
      <c r="F104" s="194"/>
      <c r="G104" s="194"/>
      <c r="H104" s="194"/>
      <c r="I104" s="194"/>
      <c r="J104" s="43"/>
      <c r="K104" s="43" t="str">
        <f t="shared" si="1"/>
        <v/>
      </c>
    </row>
    <row r="105" spans="2:12" x14ac:dyDescent="0.25">
      <c r="B105" s="194"/>
      <c r="C105" s="194"/>
      <c r="D105" s="194"/>
      <c r="E105" s="194"/>
      <c r="F105" s="194"/>
      <c r="G105" s="194"/>
      <c r="H105" s="194"/>
      <c r="I105" s="194"/>
      <c r="J105" s="43"/>
      <c r="K105" s="43" t="str">
        <f t="shared" si="1"/>
        <v/>
      </c>
    </row>
  </sheetData>
  <autoFilter ref="B1:K105" xr:uid="{48FF2CEE-0E92-4880-9186-F0BDF42AD603}">
    <filterColumn colId="0">
      <filters>
        <filter val="EV DLC"/>
        <filter val="EV TOU"/>
      </filters>
    </filterColumn>
  </autoFilter>
  <mergeCells count="7">
    <mergeCell ref="K16:K17"/>
    <mergeCell ref="B16:B17"/>
    <mergeCell ref="C16:C17"/>
    <mergeCell ref="D16:D17"/>
    <mergeCell ref="E16:E17"/>
    <mergeCell ref="I16:I17"/>
    <mergeCell ref="J16:J17"/>
  </mergeCells>
  <conditionalFormatting sqref="B2:K15">
    <cfRule type="expression" dxfId="0" priority="1">
      <formula>$I2="Approved"</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C00000"/>
  </sheetPr>
  <dimension ref="A1:U80"/>
  <sheetViews>
    <sheetView topLeftCell="A52" workbookViewId="0">
      <selection activeCell="J79" sqref="J79"/>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46.7109375" style="4" customWidth="1"/>
    <col min="11" max="11" width="9.28515625" style="4"/>
    <col min="12" max="12" width="22.85546875" style="4" customWidth="1"/>
    <col min="13" max="13" width="12.28515625" style="4" customWidth="1"/>
    <col min="14" max="14" width="12.42578125" style="4" bestFit="1" customWidth="1"/>
    <col min="15" max="15" width="24.28515625" style="4" customWidth="1"/>
    <col min="16" max="17" width="9.7109375" style="4" customWidth="1"/>
    <col min="18" max="18" width="9.28515625" style="4"/>
    <col min="19" max="19" width="25.28515625" style="4" bestFit="1" customWidth="1"/>
    <col min="20" max="16384" width="9.28515625" style="4"/>
  </cols>
  <sheetData>
    <row r="1" spans="1:17" s="5" customFormat="1" ht="15.75" x14ac:dyDescent="0.25">
      <c r="B1" s="12" t="s">
        <v>46</v>
      </c>
      <c r="C1" s="13" t="s">
        <v>15</v>
      </c>
      <c r="D1" s="4"/>
      <c r="E1" s="10"/>
      <c r="F1" s="19" t="str">
        <f>F3&amp;F5</f>
        <v>Market PotentialWA</v>
      </c>
      <c r="G1" s="10"/>
      <c r="H1" s="19" t="str">
        <f>H3&amp;H5</f>
        <v>Market PotentialID</v>
      </c>
      <c r="I1" s="10"/>
      <c r="J1" s="30"/>
      <c r="K1"/>
      <c r="L1" s="328" t="s">
        <v>488</v>
      </c>
      <c r="M1" s="329"/>
      <c r="N1" s="330"/>
      <c r="O1"/>
      <c r="P1"/>
      <c r="Q1"/>
    </row>
    <row r="2" spans="1:17" ht="15.75" customHeight="1" x14ac:dyDescent="0.25">
      <c r="F2" s="42" t="s">
        <v>284</v>
      </c>
      <c r="H2" s="42" t="s">
        <v>284</v>
      </c>
      <c r="J2" s="30"/>
      <c r="K2"/>
      <c r="L2" s="333" t="s">
        <v>151</v>
      </c>
      <c r="M2" s="331" t="s">
        <v>471</v>
      </c>
      <c r="N2" s="332" t="s">
        <v>472</v>
      </c>
      <c r="P2"/>
      <c r="Q2"/>
    </row>
    <row r="3" spans="1:17" ht="12.75" customHeight="1" x14ac:dyDescent="0.25">
      <c r="B3" s="556" t="s">
        <v>10</v>
      </c>
      <c r="C3" s="556" t="s">
        <v>0</v>
      </c>
      <c r="D3" s="556" t="s">
        <v>8</v>
      </c>
      <c r="E3" s="14"/>
      <c r="F3" s="15" t="str">
        <f>$F$2</f>
        <v>Market Potential</v>
      </c>
      <c r="G3" s="14"/>
      <c r="H3" s="15" t="str">
        <f>$F$2</f>
        <v>Market Potential</v>
      </c>
      <c r="I3" s="14"/>
      <c r="J3" s="556" t="s">
        <v>77</v>
      </c>
      <c r="K3"/>
      <c r="L3" s="334" t="s">
        <v>13</v>
      </c>
      <c r="M3" s="358" t="e" cm="1">
        <f t="array" ref="M3">INDEX(#REF!,MATCH(LEFT($L3,3),LEFT(#REF!,3),0))*10^3/#REF!</f>
        <v>#REF!</v>
      </c>
      <c r="N3" s="359" t="e" cm="1">
        <f t="array" ref="N3">INDEX(#REF!,MATCH(LEFT($L3,3),LEFT(#REF!,3),0))*10^3/#REF!</f>
        <v>#REF!</v>
      </c>
      <c r="P3"/>
      <c r="Q3"/>
    </row>
    <row r="4" spans="1:17" ht="15" x14ac:dyDescent="0.25">
      <c r="B4" s="557"/>
      <c r="C4" s="557"/>
      <c r="D4" s="557"/>
      <c r="E4" s="14"/>
      <c r="F4" s="42" t="s">
        <v>7</v>
      </c>
      <c r="G4" s="14"/>
      <c r="H4" s="42" t="s">
        <v>7</v>
      </c>
      <c r="I4" s="14"/>
      <c r="J4" s="557"/>
      <c r="K4"/>
      <c r="L4" s="334" t="s">
        <v>232</v>
      </c>
      <c r="M4" s="358" t="e" cm="1">
        <f t="array" ref="M4">INDEX(#REF!,MATCH(LEFT($L4,3),LEFT(#REF!,3),0))*10^3/INDEX(#REF!,MATCH($L4,#REF!,0))</f>
        <v>#REF!</v>
      </c>
      <c r="N4" s="359" t="e" cm="1">
        <f t="array" ref="N4">INDEX(#REF!,MATCH(LEFT($L4,3),LEFT(#REF!,3),0))*10^3/INDEX(#REF!,MATCH($L4,#REF!,0))</f>
        <v>#REF!</v>
      </c>
      <c r="P4"/>
      <c r="Q4"/>
    </row>
    <row r="5" spans="1:17" ht="15" x14ac:dyDescent="0.25">
      <c r="B5" s="557"/>
      <c r="C5" s="557"/>
      <c r="D5" s="557"/>
      <c r="E5" s="14"/>
      <c r="F5" s="15" t="s">
        <v>151</v>
      </c>
      <c r="G5" s="14"/>
      <c r="H5" s="15" t="s">
        <v>152</v>
      </c>
      <c r="I5" s="14"/>
      <c r="J5" s="557"/>
      <c r="K5"/>
      <c r="L5" s="334" t="s">
        <v>233</v>
      </c>
      <c r="M5" s="337" t="e" cm="1">
        <f t="array" ref="M5">INDEX(#REF!,MATCH(LEFT($L5,3),LEFT(#REF!,3),0))*10^3/INDEX(#REF!,MATCH($L5,#REF!,0))</f>
        <v>#REF!</v>
      </c>
      <c r="N5" s="338" t="e" cm="1">
        <f t="array" ref="N5">INDEX(#REF!,MATCH(LEFT($L5,3),LEFT(#REF!,3),0))*10^3/INDEX(#REF!,MATCH($L5,#REF!,0))</f>
        <v>#REF!</v>
      </c>
      <c r="P5"/>
      <c r="Q5"/>
    </row>
    <row r="6" spans="1:17" ht="15" x14ac:dyDescent="0.25">
      <c r="B6" s="7" t="s">
        <v>76</v>
      </c>
      <c r="C6" s="8"/>
      <c r="D6" s="8"/>
      <c r="F6" s="8"/>
      <c r="H6" s="8"/>
      <c r="J6" s="9"/>
      <c r="K6"/>
      <c r="L6" s="334" t="s">
        <v>234</v>
      </c>
      <c r="M6" s="337" t="e" cm="1">
        <f t="array" ref="M6">INDEX(#REF!,MATCH(LEFT($L6,3),LEFT(#REF!,3),0))*10^3/INDEX(#REF!,MATCH($L6,#REF!,0))</f>
        <v>#REF!</v>
      </c>
      <c r="N6" s="338" t="e" cm="1">
        <f t="array" ref="N6">INDEX(#REF!,MATCH(LEFT($L6,3),LEFT(#REF!,3),0))*10^3/INDEX(#REF!,MATCH($L6,#REF!,0))</f>
        <v>#REF!</v>
      </c>
      <c r="P6"/>
      <c r="Q6"/>
    </row>
    <row r="7" spans="1:17" ht="15" x14ac:dyDescent="0.25">
      <c r="A7" s="19" t="str">
        <f>D7&amp;B7</f>
        <v>ResidentialSteady State Participation Rate</v>
      </c>
      <c r="B7" s="4" t="s">
        <v>78</v>
      </c>
      <c r="C7" s="4" t="s">
        <v>79</v>
      </c>
      <c r="D7" s="41" t="s">
        <v>13</v>
      </c>
      <c r="F7" s="83">
        <v>0.1</v>
      </c>
      <c r="H7" s="83">
        <v>0.1</v>
      </c>
      <c r="J7" s="167" t="s">
        <v>343</v>
      </c>
      <c r="K7"/>
      <c r="L7" s="335" t="s">
        <v>152</v>
      </c>
      <c r="M7" s="331"/>
      <c r="N7" s="332"/>
      <c r="P7"/>
      <c r="Q7"/>
    </row>
    <row r="8" spans="1:17" ht="15" x14ac:dyDescent="0.25">
      <c r="A8" s="19" t="str">
        <f t="shared" ref="A8:A30" si="0">D8&amp;B8</f>
        <v xml:space="preserve">ResidentialProgram ramp up period </v>
      </c>
      <c r="B8" s="4" t="s">
        <v>1</v>
      </c>
      <c r="C8" s="4" t="s">
        <v>2</v>
      </c>
      <c r="D8" s="4" t="str">
        <f>$D$7</f>
        <v>Residential</v>
      </c>
      <c r="F8" s="92">
        <v>5</v>
      </c>
      <c r="H8" s="92">
        <v>5</v>
      </c>
      <c r="J8" s="167"/>
      <c r="K8"/>
      <c r="L8" s="334" t="s">
        <v>13</v>
      </c>
      <c r="M8" s="358" t="e" cm="1">
        <f t="array" ref="M8">INDEX(#REF!,MATCH(LEFT($L8,3),LEFT(#REF!,3),0))*10^3/#REF!</f>
        <v>#REF!</v>
      </c>
      <c r="N8" s="359" t="e" cm="1">
        <f t="array" ref="N8">INDEX(#REF!,MATCH(LEFT($L8,3),LEFT(#REF!,3),0))*10^3/#REF!</f>
        <v>#REF!</v>
      </c>
      <c r="O8"/>
      <c r="P8"/>
      <c r="Q8"/>
    </row>
    <row r="9" spans="1:17" ht="15" x14ac:dyDescent="0.25">
      <c r="A9" s="19" t="str">
        <f t="shared" si="0"/>
        <v>ResidentialProgram Dropout Rate (Attrition)</v>
      </c>
      <c r="B9" s="4" t="s">
        <v>75</v>
      </c>
      <c r="C9" s="4" t="s">
        <v>80</v>
      </c>
      <c r="D9" s="4" t="str">
        <f>$D$7</f>
        <v>Residential</v>
      </c>
      <c r="F9" s="83">
        <v>0.01</v>
      </c>
      <c r="H9" s="83">
        <v>0.01</v>
      </c>
      <c r="J9" s="168"/>
      <c r="K9"/>
      <c r="L9" s="334" t="s">
        <v>232</v>
      </c>
      <c r="M9" s="358" t="e" cm="1">
        <f t="array" ref="M9">INDEX(#REF!,MATCH(LEFT($L9,3),LEFT(#REF!,3),0))*10^3/INDEX(#REF!,MATCH($L9,#REF!,0))</f>
        <v>#REF!</v>
      </c>
      <c r="N9" s="359" t="e" cm="1">
        <f t="array" ref="N9">INDEX(#REF!,MATCH(LEFT($L9,3),LEFT(#REF!,3),0))*10^3/INDEX(#REF!,MATCH($L9,#REF!,0))</f>
        <v>#REF!</v>
      </c>
      <c r="O9"/>
      <c r="P9"/>
      <c r="Q9"/>
    </row>
    <row r="10" spans="1:17" ht="15" x14ac:dyDescent="0.25">
      <c r="A10" s="19" t="str">
        <f t="shared" si="0"/>
        <v/>
      </c>
      <c r="J10" s="167"/>
      <c r="K10"/>
      <c r="L10" s="334" t="s">
        <v>233</v>
      </c>
      <c r="M10" s="337" t="e" cm="1">
        <f t="array" ref="M10">INDEX(#REF!,MATCH(LEFT($L10,3),LEFT(#REF!,3),0))*10^3/INDEX(#REF!,MATCH($L10,#REF!,0))</f>
        <v>#REF!</v>
      </c>
      <c r="N10" s="338" t="e" cm="1">
        <f t="array" ref="N10">INDEX(#REF!,MATCH(LEFT($L10,3),LEFT(#REF!,3),0))*10^3/INDEX(#REF!,MATCH($L10,#REF!,0))</f>
        <v>#REF!</v>
      </c>
      <c r="O10"/>
      <c r="P10"/>
      <c r="Q10"/>
    </row>
    <row r="11" spans="1:17" ht="15.75" thickBot="1" x14ac:dyDescent="0.3">
      <c r="A11" s="19"/>
      <c r="B11" s="7" t="s">
        <v>47</v>
      </c>
      <c r="C11" s="8"/>
      <c r="D11" s="8"/>
      <c r="F11" s="8"/>
      <c r="H11" s="8"/>
      <c r="J11" s="169"/>
      <c r="K11"/>
      <c r="L11" s="336" t="s">
        <v>234</v>
      </c>
      <c r="M11" s="339" t="e" cm="1">
        <f t="array" ref="M11">INDEX(#REF!,MATCH(LEFT($L11,3),LEFT(#REF!,3),0))*10^3/INDEX(#REF!,MATCH($L11,#REF!,0))</f>
        <v>#REF!</v>
      </c>
      <c r="N11" s="340" t="e" cm="1">
        <f t="array" ref="N11">INDEX(#REF!,MATCH(LEFT($L11,3),LEFT(#REF!,3),0))*10^3/INDEX(#REF!,MATCH($L11,#REF!,0))</f>
        <v>#REF!</v>
      </c>
      <c r="O11"/>
      <c r="P11"/>
      <c r="Q11"/>
    </row>
    <row r="12" spans="1:17" ht="15.75" thickBot="1" x14ac:dyDescent="0.3">
      <c r="A12" s="19" t="str">
        <f t="shared" si="0"/>
        <v>ResidentialEvent Non-Performance Rate</v>
      </c>
      <c r="B12" s="4" t="s">
        <v>11</v>
      </c>
      <c r="C12" s="4" t="s">
        <v>12</v>
      </c>
      <c r="D12" s="4" t="str">
        <f>$D$7</f>
        <v>Residential</v>
      </c>
      <c r="F12" s="83"/>
      <c r="H12" s="83"/>
      <c r="J12" s="167"/>
      <c r="K12"/>
      <c r="O12"/>
      <c r="P12"/>
      <c r="Q12"/>
    </row>
    <row r="13" spans="1:17" ht="15" x14ac:dyDescent="0.25">
      <c r="A13" s="19" t="str">
        <f t="shared" si="0"/>
        <v>ResidentialPer Customer Summer Peak Reduction (%)</v>
      </c>
      <c r="B13" s="4" t="s">
        <v>18</v>
      </c>
      <c r="C13" s="4" t="s">
        <v>19</v>
      </c>
      <c r="D13" s="4" t="str">
        <f>$D$7</f>
        <v>Residential</v>
      </c>
      <c r="F13" s="83"/>
      <c r="H13" s="83"/>
      <c r="J13" s="167"/>
      <c r="K13"/>
      <c r="L13" s="328" t="s">
        <v>489</v>
      </c>
      <c r="M13" s="329" t="s">
        <v>151</v>
      </c>
      <c r="N13" s="330" t="s">
        <v>152</v>
      </c>
      <c r="O13"/>
      <c r="P13"/>
      <c r="Q13"/>
    </row>
    <row r="14" spans="1:17" ht="15" x14ac:dyDescent="0.25">
      <c r="A14" s="19" t="str">
        <f>D14&amp;B14</f>
        <v>ResidentialPer Customer Summer Peak Reduction (kW)</v>
      </c>
      <c r="B14" s="72" t="s">
        <v>20</v>
      </c>
      <c r="C14" s="72" t="s">
        <v>91</v>
      </c>
      <c r="D14" s="72" t="str">
        <f>$D$7</f>
        <v>Residential</v>
      </c>
      <c r="E14" s="74"/>
      <c r="F14" s="163">
        <v>0.5</v>
      </c>
      <c r="G14" s="160"/>
      <c r="H14" s="163">
        <v>0.5</v>
      </c>
      <c r="J14" s="167" t="s">
        <v>344</v>
      </c>
      <c r="K14"/>
      <c r="L14" s="366" t="s">
        <v>471</v>
      </c>
      <c r="M14" s="365" t="e">
        <f>IF(F14&gt;0,F14/INDEX($M$3:$M$6,MATCH($D14,$L$3:$L$6,0)),F13*INDEX($M$3:$M$6,MATCH($D14,$L$3:$L$6,0)))</f>
        <v>#REF!</v>
      </c>
      <c r="N14" s="367" t="e">
        <f>IF(H14&gt;0,H14/INDEX($M$8:$M$11,MATCH($D14,$L$8:$L$11,0)),H13*INDEX($M$8:$M$11,MATCH($D14,$L$8:$L$11,0)))</f>
        <v>#REF!</v>
      </c>
      <c r="O14"/>
      <c r="P14"/>
      <c r="Q14"/>
    </row>
    <row r="15" spans="1:17" ht="15.75" thickBot="1" x14ac:dyDescent="0.3">
      <c r="A15" s="19" t="str">
        <f t="shared" si="0"/>
        <v>ResidentialPer Customer Winter Peak Reduction (%)</v>
      </c>
      <c r="B15" s="4" t="s">
        <v>21</v>
      </c>
      <c r="C15" s="4" t="s">
        <v>19</v>
      </c>
      <c r="D15" s="4" t="str">
        <f>$D$7</f>
        <v>Residential</v>
      </c>
      <c r="F15" s="86"/>
      <c r="H15" s="86"/>
      <c r="J15" s="167"/>
      <c r="K15"/>
      <c r="L15" s="368" t="s">
        <v>472</v>
      </c>
      <c r="M15" s="369" t="e">
        <f>IF(F16&gt;0,F16/INDEX($N$3:$N$6,MATCH($D16,$L$3:$L$6,0)),F15*INDEX($N$3:$N$6,MATCH($D16,$L$3:$L$6,0)))</f>
        <v>#REF!</v>
      </c>
      <c r="N15" s="370" t="e">
        <f>IF(H16&gt;0,H16/INDEX($N$8:$N$11,MATCH($D16,$L$8:$L$11,0)),H15*INDEX($N$8:$N$11,MATCH($D16,$L$8:$L$11,0)))</f>
        <v>#REF!</v>
      </c>
      <c r="P15"/>
      <c r="Q15"/>
    </row>
    <row r="16" spans="1:17" x14ac:dyDescent="0.2">
      <c r="A16" s="19" t="str">
        <f t="shared" si="0"/>
        <v>ResidentialPer Customer Winter Peak Reduction (kW)</v>
      </c>
      <c r="B16" s="4" t="s">
        <v>22</v>
      </c>
      <c r="C16" s="4" t="s">
        <v>91</v>
      </c>
      <c r="D16" s="4" t="str">
        <f>$D$7</f>
        <v>Residential</v>
      </c>
      <c r="F16" s="86"/>
      <c r="H16" s="86"/>
      <c r="J16" s="170"/>
    </row>
    <row r="17" spans="1:21" x14ac:dyDescent="0.2">
      <c r="A17" s="19" t="str">
        <f t="shared" si="0"/>
        <v/>
      </c>
      <c r="J17" s="167"/>
    </row>
    <row r="18" spans="1:21" ht="15" customHeight="1" x14ac:dyDescent="0.2">
      <c r="A18" s="19"/>
      <c r="B18" s="7" t="s">
        <v>48</v>
      </c>
      <c r="C18" s="8"/>
      <c r="D18" s="8"/>
      <c r="F18" s="8"/>
      <c r="H18" s="8"/>
      <c r="J18" s="169"/>
    </row>
    <row r="19" spans="1:21" x14ac:dyDescent="0.2">
      <c r="A19" s="19" t="str">
        <f t="shared" si="0"/>
        <v>ResidentialProgram Development Cost</v>
      </c>
      <c r="B19" s="4" t="s">
        <v>40</v>
      </c>
      <c r="C19" s="4" t="s">
        <v>41</v>
      </c>
      <c r="D19" s="4" t="str">
        <f t="shared" ref="D19:D37" si="1">$D$7</f>
        <v>Residential</v>
      </c>
      <c r="F19" s="87">
        <f>$O$26*INDEX($P$28:$Q$32,MATCH($D19,$O$28:$O$32,0),MATCH(F$5,$P$27:$Q$27,0))</f>
        <v>43294.518611132655</v>
      </c>
      <c r="H19" s="87">
        <f>$O$26*INDEX($P$28:$Q$32,MATCH($D19,$O$28:$O$32,0),MATCH(H$5,$P$27:$Q$27,0))</f>
        <v>24949.371797642732</v>
      </c>
      <c r="J19" s="171"/>
      <c r="O19" s="64" t="s">
        <v>326</v>
      </c>
      <c r="P19" s="64"/>
      <c r="Q19" s="64"/>
      <c r="R19" s="64"/>
    </row>
    <row r="20" spans="1:21" x14ac:dyDescent="0.2">
      <c r="A20" s="19" t="str">
        <f>D20&amp;B20</f>
        <v>ResidentialProgram Development Cost (per MW basis)</v>
      </c>
      <c r="B20" s="4" t="s">
        <v>134</v>
      </c>
      <c r="C20" s="4" t="str">
        <f>C22</f>
        <v>$/MW @meter</v>
      </c>
      <c r="D20" s="4" t="str">
        <f>D21</f>
        <v>Residential</v>
      </c>
      <c r="F20" s="115" t="str">
        <f>IFERROR(F19/INDEX(#REF!,MATCH($D20,$O$28:$O$32,0),MATCH(F$5,#REF!,0)),"-")</f>
        <v>-</v>
      </c>
      <c r="H20" s="115" t="str">
        <f>IFERROR(H19/INDEX(#REF!,MATCH($D20,$O$28:$O$32,0),MATCH(H$5,#REF!,0)),"-")</f>
        <v>-</v>
      </c>
      <c r="J20" s="171"/>
      <c r="O20" s="64"/>
      <c r="P20" s="64"/>
      <c r="Q20" s="64"/>
      <c r="R20" s="64"/>
    </row>
    <row r="21" spans="1:21" x14ac:dyDescent="0.2">
      <c r="A21" s="19" t="str">
        <f t="shared" si="0"/>
        <v>ResidentialAnnual Program Administration Cost</v>
      </c>
      <c r="B21" s="4" t="s">
        <v>4</v>
      </c>
      <c r="C21" s="4" t="s">
        <v>28</v>
      </c>
      <c r="D21" s="4" t="str">
        <f t="shared" si="1"/>
        <v>Residential</v>
      </c>
      <c r="F21" s="87">
        <f>$O$24*INDEX($P$28:$Q$33,MATCH($D21,$O$28:$O$33,0),MATCH(F$5,$P$27:$Q$27,0))</f>
        <v>51953.42233335918</v>
      </c>
      <c r="G21" s="60"/>
      <c r="H21" s="87">
        <f>$O$24*INDEX($P$28:$Q$33,MATCH($D21,$O$28:$O$33,0),MATCH(H$5,$P$27:$Q$27,0))</f>
        <v>29939.246157171281</v>
      </c>
      <c r="I21" s="60"/>
      <c r="J21" s="167" t="s">
        <v>113</v>
      </c>
      <c r="O21" s="64" t="s">
        <v>551</v>
      </c>
      <c r="P21" s="64"/>
      <c r="Q21" s="64"/>
      <c r="R21" s="64"/>
    </row>
    <row r="22" spans="1:21" x14ac:dyDescent="0.2">
      <c r="A22" s="19" t="str">
        <f t="shared" si="0"/>
        <v>ResidentialAnnual Program Administration Cost (per MW basis)</v>
      </c>
      <c r="B22" s="4" t="s">
        <v>89</v>
      </c>
      <c r="C22" s="4" t="s">
        <v>94</v>
      </c>
      <c r="D22" s="4" t="str">
        <f t="shared" si="1"/>
        <v>Residential</v>
      </c>
      <c r="F22" s="115" t="str">
        <f>IFERROR(F21/INDEX(#REF!,MATCH($D22,$O$28:$O$32,0),MATCH(F$5,#REF!,0)),"-")</f>
        <v>-</v>
      </c>
      <c r="H22" s="115" t="str">
        <f>IFERROR(H21/INDEX(#REF!,MATCH($D22,$O$28:$O$32,0),MATCH(H$5,#REF!,0)),"-")</f>
        <v>-</v>
      </c>
      <c r="J22" s="171"/>
      <c r="O22" s="64"/>
      <c r="P22" s="64"/>
      <c r="Q22" s="64"/>
      <c r="R22" s="64"/>
    </row>
    <row r="23" spans="1:21" ht="15" x14ac:dyDescent="0.25">
      <c r="A23" s="19" t="str">
        <f t="shared" si="0"/>
        <v>ResidentialPer Customer Annual Marketing/Recruitment Cost</v>
      </c>
      <c r="B23" s="4" t="s">
        <v>35</v>
      </c>
      <c r="C23" s="4" t="s">
        <v>36</v>
      </c>
      <c r="D23" s="4" t="str">
        <f t="shared" si="1"/>
        <v>Residential</v>
      </c>
      <c r="F23" s="87">
        <v>60</v>
      </c>
      <c r="H23" s="87">
        <f>F23</f>
        <v>60</v>
      </c>
      <c r="J23" s="167" t="s">
        <v>178</v>
      </c>
      <c r="K23" s="76"/>
      <c r="O23" s="65" t="s">
        <v>111</v>
      </c>
      <c r="P23" s="66"/>
      <c r="Q23" s="64"/>
      <c r="R23" s="64"/>
    </row>
    <row r="24" spans="1:21" ht="15" x14ac:dyDescent="0.25">
      <c r="A24" s="19" t="str">
        <f t="shared" si="0"/>
        <v>ResidentialAnnual O&amp;M Cost</v>
      </c>
      <c r="B24" s="4" t="s">
        <v>27</v>
      </c>
      <c r="C24" s="4" t="s">
        <v>5</v>
      </c>
      <c r="D24" s="4" t="str">
        <f t="shared" si="1"/>
        <v>Residential</v>
      </c>
      <c r="F24" s="87">
        <f>0.05*F26</f>
        <v>13</v>
      </c>
      <c r="G24" s="74"/>
      <c r="H24" s="87">
        <f>0.05*H26</f>
        <v>13</v>
      </c>
      <c r="I24" s="74"/>
      <c r="J24" s="167" t="s">
        <v>179</v>
      </c>
      <c r="O24" s="388">
        <f>INDEX('Admin Costs and Asmptns.'!$D$14:$D$28,MATCH(IF(LEFT($C$1,9)="Ancillary","Ancillary Services",IF(LEFT($C$1,9)="CTA-2045 ", "CTA-2045 ",$C$1)),'Admin Costs and Asmptns.'!$B$14:$B$28,0))</f>
        <v>90000</v>
      </c>
      <c r="P24" s="64"/>
      <c r="Q24" s="66"/>
      <c r="R24" s="66"/>
    </row>
    <row r="25" spans="1:21" x14ac:dyDescent="0.2">
      <c r="A25" s="19" t="str">
        <f t="shared" si="0"/>
        <v>ResidentialAnnual O&amp;M Cost per MW</v>
      </c>
      <c r="B25" s="4" t="s">
        <v>88</v>
      </c>
      <c r="C25" s="4" t="s">
        <v>94</v>
      </c>
      <c r="D25" s="4" t="str">
        <f t="shared" si="1"/>
        <v>Residential</v>
      </c>
      <c r="F25" s="87">
        <v>0</v>
      </c>
      <c r="H25" s="87">
        <v>0</v>
      </c>
      <c r="J25" s="171"/>
      <c r="O25" s="65" t="s">
        <v>112</v>
      </c>
      <c r="P25" s="64"/>
      <c r="Q25" s="64"/>
      <c r="R25" s="64"/>
    </row>
    <row r="26" spans="1:21" x14ac:dyDescent="0.2">
      <c r="A26" s="19" t="str">
        <f t="shared" si="0"/>
        <v>ResidentialCost of Equip + Install</v>
      </c>
      <c r="B26" s="4" t="s">
        <v>29</v>
      </c>
      <c r="C26" s="4" t="s">
        <v>30</v>
      </c>
      <c r="D26" s="4" t="str">
        <f t="shared" si="1"/>
        <v>Residential</v>
      </c>
      <c r="F26" s="165">
        <f>100+160</f>
        <v>260</v>
      </c>
      <c r="H26" s="165">
        <f>100+160</f>
        <v>260</v>
      </c>
      <c r="J26" s="167" t="s">
        <v>384</v>
      </c>
      <c r="O26" s="388">
        <f>INDEX('Admin Costs and Asmptns.'!$E$14:$E$28,MATCH(IF(LEFT($C$1,9)="Ancillary","Ancillary Services",IF(LEFT($C$1,9)="CTA-2045 ", "CTA-2045 ",$C$1)),'Admin Costs and Asmptns.'!$B$14:$B$28,0))</f>
        <v>75000</v>
      </c>
      <c r="P26" s="64"/>
      <c r="Q26" s="64"/>
      <c r="R26" s="64"/>
    </row>
    <row r="27" spans="1:21" ht="15" x14ac:dyDescent="0.25">
      <c r="A27" s="19" t="str">
        <f t="shared" si="0"/>
        <v>ResidentialCost of Equip + Install (per kW basis)</v>
      </c>
      <c r="B27" s="4" t="s">
        <v>90</v>
      </c>
      <c r="C27" s="4" t="s">
        <v>92</v>
      </c>
      <c r="D27" s="4" t="str">
        <f t="shared" si="1"/>
        <v>Residential</v>
      </c>
      <c r="F27" s="87">
        <v>0</v>
      </c>
      <c r="H27" s="87">
        <v>0</v>
      </c>
      <c r="J27" s="171"/>
      <c r="O27" s="64"/>
      <c r="P27" s="64" t="s">
        <v>151</v>
      </c>
      <c r="Q27" s="64" t="s">
        <v>152</v>
      </c>
      <c r="R27" s="64"/>
      <c r="S27" s="137"/>
      <c r="T27" s="137"/>
      <c r="U27" s="137"/>
    </row>
    <row r="28" spans="1:21" ht="12.75" customHeight="1" x14ac:dyDescent="0.25">
      <c r="A28" s="19" t="str">
        <f t="shared" si="0"/>
        <v>ResidentialAMI Cost</v>
      </c>
      <c r="B28" s="4" t="s">
        <v>23</v>
      </c>
      <c r="C28" s="4" t="s">
        <v>87</v>
      </c>
      <c r="D28" s="4" t="str">
        <f t="shared" si="1"/>
        <v>Residential</v>
      </c>
      <c r="F28" s="87">
        <v>0</v>
      </c>
      <c r="H28" s="87">
        <v>0</v>
      </c>
      <c r="J28" s="171"/>
      <c r="O28" s="64" t="s">
        <v>13</v>
      </c>
      <c r="P28" s="129" cm="1">
        <f t="array" ref="P28">INDEX('Admin Costs and Asmptns.'!$C$39:$K$70,MATCH($C$1,'Admin Costs and Asmptns.'!$B$39:$B$70,0),MATCH(P$27&amp;"_"&amp;$O28,'Admin Costs and Asmptns.'!$C$37:$K$37&amp;"_"&amp;'Admin Costs and Asmptns.'!$C$38:$K$38,0))</f>
        <v>0.57726024814843535</v>
      </c>
      <c r="Q28" s="129" cm="1">
        <f t="array" ref="Q28">INDEX('Admin Costs and Asmptns.'!$C$39:$K$70,MATCH($C$1,'Admin Costs and Asmptns.'!$B$39:$B$70,0),MATCH(Q$27&amp;"_"&amp;$O28,'Admin Costs and Asmptns.'!$C$37:$K$37&amp;"_"&amp;'Admin Costs and Asmptns.'!$C$38:$K$38,0))</f>
        <v>0.33265829063523644</v>
      </c>
      <c r="R28" s="129"/>
      <c r="S28" s="137"/>
      <c r="T28" s="138"/>
      <c r="U28" s="138"/>
    </row>
    <row r="29" spans="1:21" ht="15" x14ac:dyDescent="0.25">
      <c r="A29" s="19" t="str">
        <f t="shared" si="0"/>
        <v>ResidentialSummer DR Event Hours</v>
      </c>
      <c r="B29" s="72" t="s">
        <v>24</v>
      </c>
      <c r="C29" s="72" t="s">
        <v>25</v>
      </c>
      <c r="D29" s="72" t="str">
        <f t="shared" si="1"/>
        <v>Residential</v>
      </c>
      <c r="E29" s="60"/>
      <c r="F29" s="166">
        <v>50</v>
      </c>
      <c r="H29" s="166">
        <v>50</v>
      </c>
      <c r="J29" s="167" t="s">
        <v>180</v>
      </c>
      <c r="O29" s="64" t="s">
        <v>232</v>
      </c>
      <c r="P29" s="129" cm="1">
        <f t="array" ref="P29">INDEX('Admin Costs and Asmptns.'!$C$39:$K$70,MATCH($C$1,'Admin Costs and Asmptns.'!$B$39:$B$70,0),MATCH(P$27&amp;"_"&amp;$O29,'Admin Costs and Asmptns.'!$C$37:$K$37&amp;"_"&amp;'Admin Costs and Asmptns.'!$C$38:$K$38,0))</f>
        <v>5.5211809129224944E-2</v>
      </c>
      <c r="Q29" s="129" cm="1">
        <f t="array" ref="Q29">INDEX('Admin Costs and Asmptns.'!$C$39:$K$70,MATCH($C$1,'Admin Costs and Asmptns.'!$B$39:$B$70,0),MATCH(Q$27&amp;"_"&amp;$O29,'Admin Costs and Asmptns.'!$C$37:$K$37&amp;"_"&amp;'Admin Costs and Asmptns.'!$C$38:$K$38,0))</f>
        <v>3.4869652087103235E-2</v>
      </c>
      <c r="R29" s="129"/>
      <c r="S29" s="137"/>
      <c r="T29" s="138"/>
      <c r="U29" s="138"/>
    </row>
    <row r="30" spans="1:21" ht="15" x14ac:dyDescent="0.25">
      <c r="A30" s="19" t="str">
        <f t="shared" si="0"/>
        <v>ResidentialWinter DR Event Hours</v>
      </c>
      <c r="B30" s="4" t="s">
        <v>26</v>
      </c>
      <c r="C30" s="4" t="s">
        <v>25</v>
      </c>
      <c r="D30" s="4" t="str">
        <f t="shared" si="1"/>
        <v>Residential</v>
      </c>
      <c r="F30" s="88">
        <v>0</v>
      </c>
      <c r="H30" s="88">
        <v>0</v>
      </c>
      <c r="J30" s="171"/>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c r="S30" s="137"/>
      <c r="T30" s="138"/>
      <c r="U30" s="138"/>
    </row>
    <row r="31" spans="1:21" ht="15" x14ac:dyDescent="0.25">
      <c r="A31" s="19" t="str">
        <f t="shared" ref="A31:A37" si="2">D31&amp;B31</f>
        <v>ResidentialPer kW Annual Incentive</v>
      </c>
      <c r="B31" s="4" t="s">
        <v>37</v>
      </c>
      <c r="C31" s="4" t="s">
        <v>93</v>
      </c>
      <c r="D31" s="4" t="str">
        <f t="shared" si="1"/>
        <v>Residential</v>
      </c>
      <c r="F31" s="87">
        <v>0</v>
      </c>
      <c r="H31" s="87">
        <v>0</v>
      </c>
      <c r="J31" s="171"/>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c r="S31" s="137"/>
      <c r="T31" s="138"/>
      <c r="U31" s="138"/>
    </row>
    <row r="32" spans="1:21" x14ac:dyDescent="0.2">
      <c r="A32" s="19" t="str">
        <f t="shared" si="2"/>
        <v>ResidentialPer kWh Annual Incentive</v>
      </c>
      <c r="B32" s="4" t="s">
        <v>38</v>
      </c>
      <c r="C32" s="4" t="s">
        <v>95</v>
      </c>
      <c r="D32" s="4" t="str">
        <f t="shared" si="1"/>
        <v>Residential</v>
      </c>
      <c r="F32" s="117">
        <v>0</v>
      </c>
      <c r="G32" s="68"/>
      <c r="H32" s="117">
        <v>0</v>
      </c>
      <c r="I32" s="68"/>
      <c r="J32" s="171"/>
      <c r="O32" s="64"/>
      <c r="P32" s="67"/>
      <c r="Q32" s="67"/>
      <c r="R32" s="67"/>
      <c r="T32" s="17"/>
      <c r="U32" s="17"/>
    </row>
    <row r="33" spans="1:18" ht="12.75" customHeight="1" x14ac:dyDescent="0.2">
      <c r="A33" s="19" t="str">
        <f t="shared" si="2"/>
        <v>ResidentialPer Participant Annual Incentive</v>
      </c>
      <c r="B33" s="72" t="s">
        <v>39</v>
      </c>
      <c r="C33" s="72" t="s">
        <v>5</v>
      </c>
      <c r="D33" s="72" t="str">
        <f t="shared" si="1"/>
        <v>Residential</v>
      </c>
      <c r="E33" s="74"/>
      <c r="F33" s="87">
        <v>20</v>
      </c>
      <c r="G33" s="74"/>
      <c r="H33" s="87">
        <f>F33</f>
        <v>20</v>
      </c>
      <c r="I33" s="74"/>
      <c r="J33" s="167" t="s">
        <v>484</v>
      </c>
      <c r="K33" s="72"/>
      <c r="O33" s="64" t="s">
        <v>123</v>
      </c>
      <c r="P33" s="181">
        <f>SUM(P28:P31)</f>
        <v>0.63247205727766032</v>
      </c>
      <c r="Q33" s="181">
        <f>SUM(Q28:Q31)</f>
        <v>0.36752794272233968</v>
      </c>
      <c r="R33" s="181">
        <f>SUM(P33:Q33)</f>
        <v>1</v>
      </c>
    </row>
    <row r="34" spans="1:18" x14ac:dyDescent="0.2">
      <c r="A34" s="19" t="str">
        <f t="shared" si="2"/>
        <v>ResidentialProgram Life</v>
      </c>
      <c r="B34" s="4" t="s">
        <v>42</v>
      </c>
      <c r="C34" s="4" t="s">
        <v>43</v>
      </c>
      <c r="D34" s="4" t="str">
        <f t="shared" si="1"/>
        <v>Residential</v>
      </c>
      <c r="F34" s="88">
        <v>8</v>
      </c>
      <c r="H34" s="88">
        <v>8</v>
      </c>
      <c r="J34" s="167"/>
      <c r="O34" s="99"/>
      <c r="P34" s="99"/>
      <c r="Q34" s="100"/>
    </row>
    <row r="35" spans="1:18" x14ac:dyDescent="0.2">
      <c r="A35" s="19" t="str">
        <f t="shared" si="2"/>
        <v>ResidentialProgram Start Year</v>
      </c>
      <c r="B35" s="4" t="s">
        <v>44</v>
      </c>
      <c r="C35" s="4" t="s">
        <v>45</v>
      </c>
      <c r="D35" s="4" t="str">
        <f t="shared" si="1"/>
        <v>Residential</v>
      </c>
      <c r="F35" s="88">
        <v>2026</v>
      </c>
      <c r="H35" s="88">
        <v>2026</v>
      </c>
      <c r="J35" s="167"/>
      <c r="O35" s="99"/>
      <c r="P35" s="99"/>
      <c r="Q35" s="100"/>
    </row>
    <row r="36" spans="1:18" x14ac:dyDescent="0.2">
      <c r="A36" s="19" t="str">
        <f t="shared" si="2"/>
        <v>ResidentialDe-rate</v>
      </c>
      <c r="B36" s="4" t="s">
        <v>31</v>
      </c>
      <c r="C36" s="4" t="s">
        <v>32</v>
      </c>
      <c r="D36" s="4" t="str">
        <f t="shared" si="1"/>
        <v>Residential</v>
      </c>
      <c r="F36" s="90">
        <v>1</v>
      </c>
      <c r="H36" s="90">
        <v>1</v>
      </c>
      <c r="J36" s="171"/>
    </row>
    <row r="37" spans="1:18" x14ac:dyDescent="0.2">
      <c r="A37" s="19" t="str">
        <f t="shared" si="2"/>
        <v>ResidentialNet to Gross Ratio (free ridership)</v>
      </c>
      <c r="B37" s="4" t="s">
        <v>33</v>
      </c>
      <c r="C37" s="4" t="s">
        <v>34</v>
      </c>
      <c r="D37" s="4" t="str">
        <f t="shared" si="1"/>
        <v>Residential</v>
      </c>
      <c r="F37" s="90">
        <v>1</v>
      </c>
      <c r="H37" s="90">
        <v>1</v>
      </c>
      <c r="J37" s="171"/>
    </row>
    <row r="38" spans="1:18" x14ac:dyDescent="0.2">
      <c r="J38" s="167"/>
    </row>
    <row r="39" spans="1:18" x14ac:dyDescent="0.2">
      <c r="J39" s="167"/>
    </row>
    <row r="40" spans="1:18" x14ac:dyDescent="0.2">
      <c r="J40" s="167"/>
    </row>
    <row r="41" spans="1:18" x14ac:dyDescent="0.2">
      <c r="J41" s="167"/>
      <c r="P41" s="58"/>
      <c r="Q41" s="58"/>
    </row>
    <row r="42" spans="1:18" x14ac:dyDescent="0.2">
      <c r="J42" s="167"/>
      <c r="L42" s="18"/>
      <c r="M42" s="18"/>
      <c r="N42" s="18"/>
      <c r="O42" s="18"/>
      <c r="P42" s="18"/>
      <c r="Q42" s="58"/>
    </row>
    <row r="43" spans="1:18" ht="25.5" x14ac:dyDescent="0.2">
      <c r="B43" s="556" t="s">
        <v>10</v>
      </c>
      <c r="C43" s="556" t="s">
        <v>0</v>
      </c>
      <c r="D43" s="556" t="s">
        <v>8</v>
      </c>
      <c r="E43" s="14"/>
      <c r="F43" s="15" t="str">
        <f>$F$2</f>
        <v>Market Potential</v>
      </c>
      <c r="G43" s="14"/>
      <c r="H43" s="15" t="str">
        <f>$F$2</f>
        <v>Market Potential</v>
      </c>
      <c r="I43" s="14"/>
      <c r="J43" s="558" t="s">
        <v>77</v>
      </c>
      <c r="P43" s="58"/>
      <c r="Q43" s="58"/>
    </row>
    <row r="44" spans="1:18" x14ac:dyDescent="0.2">
      <c r="B44" s="557"/>
      <c r="C44" s="557"/>
      <c r="D44" s="557"/>
      <c r="E44" s="14"/>
      <c r="F44" s="42" t="s">
        <v>7</v>
      </c>
      <c r="G44" s="14"/>
      <c r="H44" s="42" t="s">
        <v>7</v>
      </c>
      <c r="I44" s="14"/>
      <c r="J44" s="559"/>
    </row>
    <row r="45" spans="1:18" x14ac:dyDescent="0.2">
      <c r="B45" s="557"/>
      <c r="C45" s="557"/>
      <c r="D45" s="557"/>
      <c r="E45" s="14"/>
      <c r="F45" s="15" t="str">
        <f>F$5</f>
        <v>WA</v>
      </c>
      <c r="G45" s="14"/>
      <c r="H45" s="15" t="str">
        <f>H$5</f>
        <v>ID</v>
      </c>
      <c r="I45" s="14"/>
      <c r="J45" s="559"/>
    </row>
    <row r="46" spans="1:18" ht="15" x14ac:dyDescent="0.2">
      <c r="B46" s="7" t="s">
        <v>76</v>
      </c>
      <c r="C46" s="8"/>
      <c r="D46" s="8"/>
      <c r="F46" s="8"/>
      <c r="H46" s="8"/>
      <c r="J46" s="169"/>
    </row>
    <row r="47" spans="1:18" ht="15" x14ac:dyDescent="0.25">
      <c r="A47" s="19" t="str">
        <f>D47&amp;B47</f>
        <v>General ServiceSteady State Participation Rate</v>
      </c>
      <c r="B47" s="4" t="s">
        <v>78</v>
      </c>
      <c r="C47" s="4" t="s">
        <v>79</v>
      </c>
      <c r="D47" s="41" t="s">
        <v>232</v>
      </c>
      <c r="F47" s="83">
        <v>0.1</v>
      </c>
      <c r="H47" s="83">
        <v>0.1</v>
      </c>
      <c r="J47" s="167" t="s">
        <v>343</v>
      </c>
      <c r="L47" s="78"/>
      <c r="M47" s="71"/>
    </row>
    <row r="48" spans="1:18" x14ac:dyDescent="0.2">
      <c r="A48" s="19" t="str">
        <f>D48&amp;B48</f>
        <v xml:space="preserve">General ServiceProgram ramp up period </v>
      </c>
      <c r="B48" s="4" t="s">
        <v>1</v>
      </c>
      <c r="C48" s="4" t="s">
        <v>2</v>
      </c>
      <c r="D48" s="4" t="str">
        <f>$D$47</f>
        <v>General Service</v>
      </c>
      <c r="F48" s="92">
        <v>5</v>
      </c>
      <c r="H48" s="92">
        <v>5</v>
      </c>
      <c r="J48" s="167"/>
    </row>
    <row r="49" spans="1:14" x14ac:dyDescent="0.2">
      <c r="A49" s="19" t="str">
        <f>D49&amp;B49</f>
        <v>General ServiceProgram Dropout Rate (Attrition)</v>
      </c>
      <c r="B49" s="4" t="s">
        <v>75</v>
      </c>
      <c r="C49" s="4" t="s">
        <v>80</v>
      </c>
      <c r="D49" s="4" t="str">
        <f>$D$47</f>
        <v>General Service</v>
      </c>
      <c r="F49" s="83">
        <v>0.01</v>
      </c>
      <c r="H49" s="83">
        <v>0.01</v>
      </c>
      <c r="J49" s="168"/>
    </row>
    <row r="50" spans="1:14" x14ac:dyDescent="0.2">
      <c r="A50" s="19" t="str">
        <f>D50&amp;B50</f>
        <v/>
      </c>
      <c r="J50" s="167"/>
    </row>
    <row r="51" spans="1:14" ht="15" x14ac:dyDescent="0.2">
      <c r="A51" s="19"/>
      <c r="B51" s="7" t="s">
        <v>47</v>
      </c>
      <c r="C51" s="8"/>
      <c r="D51" s="8"/>
      <c r="F51" s="8"/>
      <c r="H51" s="8"/>
      <c r="J51" s="169"/>
    </row>
    <row r="52" spans="1:14" ht="13.5" thickBot="1" x14ac:dyDescent="0.25">
      <c r="A52" s="19" t="str">
        <f t="shared" ref="A52:A57" si="3">D52&amp;B52</f>
        <v>General ServiceEvent Non-Performance Rate</v>
      </c>
      <c r="B52" s="4" t="s">
        <v>11</v>
      </c>
      <c r="C52" s="4" t="s">
        <v>12</v>
      </c>
      <c r="D52" s="4" t="str">
        <f>$D$47</f>
        <v>General Service</v>
      </c>
      <c r="F52" s="83"/>
      <c r="H52" s="83"/>
      <c r="J52" s="167"/>
    </row>
    <row r="53" spans="1:14" ht="15" x14ac:dyDescent="0.25">
      <c r="A53" s="19" t="str">
        <f t="shared" si="3"/>
        <v>General ServicePer Customer Summer Peak Reduction (%)</v>
      </c>
      <c r="B53" s="4" t="s">
        <v>18</v>
      </c>
      <c r="C53" s="4" t="s">
        <v>19</v>
      </c>
      <c r="D53" s="4" t="str">
        <f>$D$47</f>
        <v>General Service</v>
      </c>
      <c r="F53" s="83"/>
      <c r="H53" s="83"/>
      <c r="J53" s="167"/>
      <c r="L53" s="328" t="s">
        <v>489</v>
      </c>
      <c r="M53" s="329" t="s">
        <v>151</v>
      </c>
      <c r="N53" s="330" t="s">
        <v>152</v>
      </c>
    </row>
    <row r="54" spans="1:14" ht="15" x14ac:dyDescent="0.25">
      <c r="A54" s="19" t="str">
        <f t="shared" si="3"/>
        <v>General ServicePer Customer Summer Peak Reduction (kW)</v>
      </c>
      <c r="B54" s="4" t="s">
        <v>20</v>
      </c>
      <c r="C54" s="4" t="s">
        <v>91</v>
      </c>
      <c r="D54" s="4" t="str">
        <f>$D$47</f>
        <v>General Service</v>
      </c>
      <c r="F54" s="90">
        <v>1.25</v>
      </c>
      <c r="H54" s="90">
        <v>1.25</v>
      </c>
      <c r="J54" s="172" t="s">
        <v>385</v>
      </c>
      <c r="L54" s="366" t="s">
        <v>471</v>
      </c>
      <c r="M54" s="365" t="e">
        <f>IF(F54&gt;0,F54/INDEX($M$3:$M$6,MATCH($D54,$L$3:$L$6,0)),F53*INDEX($M$3:$M$6,MATCH($D54,$L$3:$L$6,0)))</f>
        <v>#REF!</v>
      </c>
      <c r="N54" s="367" t="e">
        <f>IF(H54&gt;0,H54/INDEX($M$8:$M$11,MATCH($D54,$L$8:$L$11,0)),H53*INDEX($M$8:$M$11,MATCH($D54,$L$8:$L$11,0)))</f>
        <v>#REF!</v>
      </c>
    </row>
    <row r="55" spans="1:14" ht="15.75" thickBot="1" x14ac:dyDescent="0.3">
      <c r="A55" s="19" t="str">
        <f t="shared" si="3"/>
        <v>General ServicePer Customer Winter Peak Reduction (%)</v>
      </c>
      <c r="B55" s="4" t="s">
        <v>21</v>
      </c>
      <c r="C55" s="4" t="s">
        <v>19</v>
      </c>
      <c r="D55" s="4" t="str">
        <f>$D$47</f>
        <v>General Service</v>
      </c>
      <c r="F55" s="83"/>
      <c r="H55" s="83"/>
      <c r="J55" s="167"/>
      <c r="L55" s="368" t="s">
        <v>472</v>
      </c>
      <c r="M55" s="369" t="e">
        <f>IF(F56&gt;0,F56/INDEX($N$3:$N$6,MATCH($D56,$L$3:$L$6,0)),F55*INDEX($N$3:$N$6,MATCH($D56,$L$3:$L$6,0)))</f>
        <v>#REF!</v>
      </c>
      <c r="N55" s="370" t="e">
        <f>IF(H56&gt;0,H56/INDEX($N$8:$N$11,MATCH($D56,$L$8:$L$11,0)),H55*INDEX($N$8:$N$11,MATCH($D56,$L$8:$L$11,0)))</f>
        <v>#REF!</v>
      </c>
    </row>
    <row r="56" spans="1:14" x14ac:dyDescent="0.2">
      <c r="A56" s="19" t="str">
        <f t="shared" si="3"/>
        <v>General ServicePer Customer Winter Peak Reduction (kW)</v>
      </c>
      <c r="B56" s="4" t="s">
        <v>22</v>
      </c>
      <c r="C56" s="4" t="s">
        <v>91</v>
      </c>
      <c r="D56" s="4" t="str">
        <f>$D$47</f>
        <v>General Service</v>
      </c>
      <c r="F56" s="90"/>
      <c r="H56" s="90"/>
      <c r="J56" s="170"/>
    </row>
    <row r="57" spans="1:14" x14ac:dyDescent="0.2">
      <c r="A57" s="19" t="str">
        <f t="shared" si="3"/>
        <v/>
      </c>
      <c r="J57" s="167"/>
    </row>
    <row r="58" spans="1:14" ht="15" x14ac:dyDescent="0.2">
      <c r="A58" s="19"/>
      <c r="B58" s="7" t="s">
        <v>48</v>
      </c>
      <c r="C58" s="8"/>
      <c r="D58" s="8"/>
      <c r="F58" s="8"/>
      <c r="H58" s="8"/>
      <c r="J58" s="169"/>
    </row>
    <row r="59" spans="1:14" x14ac:dyDescent="0.2">
      <c r="A59" s="19" t="str">
        <f t="shared" ref="A59:A77" si="4">D59&amp;B59</f>
        <v>General ServiceProgram Development Cost</v>
      </c>
      <c r="B59" s="4" t="s">
        <v>40</v>
      </c>
      <c r="C59" s="4" t="s">
        <v>41</v>
      </c>
      <c r="D59" s="4" t="str">
        <f t="shared" ref="D59:D77" si="5">$D$47</f>
        <v>General Service</v>
      </c>
      <c r="F59" s="87">
        <f>$O$26*INDEX($P$28:$Q$32,MATCH($D59,$O$28:$O$32,0),MATCH(F$5,$P$27:$Q$27,0))</f>
        <v>4140.8856846918707</v>
      </c>
      <c r="H59" s="87">
        <f>$O$26*INDEX($P$28:$Q$32,MATCH($D59,$O$28:$O$32,0),MATCH(H$5,$P$27:$Q$27,0))</f>
        <v>2615.2239065327426</v>
      </c>
      <c r="J59" s="167"/>
    </row>
    <row r="60" spans="1:14" x14ac:dyDescent="0.2">
      <c r="A60" s="19" t="str">
        <f>D60&amp;B60</f>
        <v>General ServiceProgram Development Cost (per MW basis)</v>
      </c>
      <c r="B60" s="4" t="s">
        <v>134</v>
      </c>
      <c r="C60" s="4" t="str">
        <f>C62</f>
        <v>$/MW @meter</v>
      </c>
      <c r="D60" s="4" t="str">
        <f t="shared" si="5"/>
        <v>General Service</v>
      </c>
      <c r="F60" s="115" t="str">
        <f>IFERROR(F59/INDEX(#REF!,MATCH($D60,$O$28:$O$32,0),MATCH(F$5,#REF!,0)),"-")</f>
        <v>-</v>
      </c>
      <c r="H60" s="115" t="str">
        <f>IFERROR(H59/INDEX(#REF!,MATCH($D60,$O$28:$O$32,0),MATCH(H$5,#REF!,0)),"-")</f>
        <v>-</v>
      </c>
      <c r="J60" s="171"/>
    </row>
    <row r="61" spans="1:14" x14ac:dyDescent="0.2">
      <c r="A61" s="19" t="str">
        <f t="shared" si="4"/>
        <v>General ServiceAnnual Program Administration Cost</v>
      </c>
      <c r="B61" s="4" t="s">
        <v>4</v>
      </c>
      <c r="C61" s="4" t="s">
        <v>28</v>
      </c>
      <c r="D61" s="4" t="str">
        <f t="shared" si="5"/>
        <v>General Service</v>
      </c>
      <c r="F61" s="87">
        <f>$O$24*INDEX($P$28:$Q$33,MATCH($D61,$O$28:$O$33,0),MATCH(F$5,$P$27:$Q$27,0))</f>
        <v>4969.0628216302448</v>
      </c>
      <c r="G61" s="60"/>
      <c r="H61" s="87">
        <f>$O$24*INDEX($P$28:$Q$33,MATCH($D61,$O$28:$O$33,0),MATCH(H$5,$P$27:$Q$27,0))</f>
        <v>3138.268687839291</v>
      </c>
      <c r="I61" s="96"/>
      <c r="J61" s="167" t="s">
        <v>113</v>
      </c>
    </row>
    <row r="62" spans="1:14" x14ac:dyDescent="0.2">
      <c r="A62" s="19" t="str">
        <f t="shared" si="4"/>
        <v>General ServiceAnnual Program Administration Cost (per MW basis)</v>
      </c>
      <c r="B62" s="4" t="s">
        <v>89</v>
      </c>
      <c r="C62" s="4" t="s">
        <v>94</v>
      </c>
      <c r="D62" s="4" t="str">
        <f t="shared" si="5"/>
        <v>General Service</v>
      </c>
      <c r="F62" s="115" t="str">
        <f>IFERROR(F61/INDEX(#REF!,MATCH($D62,$O$28:$O$32,0),MATCH(F$5,#REF!,0)),"-")</f>
        <v>-</v>
      </c>
      <c r="H62" s="115" t="str">
        <f>IFERROR(H61/INDEX(#REF!,MATCH($D62,$O$28:$O$32,0),MATCH(H$5,#REF!,0)),"-")</f>
        <v>-</v>
      </c>
      <c r="J62" s="171"/>
    </row>
    <row r="63" spans="1:14" x14ac:dyDescent="0.2">
      <c r="A63" s="19" t="str">
        <f t="shared" si="4"/>
        <v>General ServicePer Customer Annual Marketing/Recruitment Cost</v>
      </c>
      <c r="B63" s="4" t="s">
        <v>35</v>
      </c>
      <c r="C63" s="4" t="s">
        <v>36</v>
      </c>
      <c r="D63" s="4" t="str">
        <f t="shared" si="5"/>
        <v>General Service</v>
      </c>
      <c r="F63" s="87">
        <f>1.25*F23</f>
        <v>75</v>
      </c>
      <c r="H63" s="87">
        <f>1.25*H23</f>
        <v>75</v>
      </c>
      <c r="J63" s="167" t="s">
        <v>183</v>
      </c>
    </row>
    <row r="64" spans="1:14" x14ac:dyDescent="0.2">
      <c r="A64" s="19" t="str">
        <f t="shared" si="4"/>
        <v>General ServiceAnnual O&amp;M Cost</v>
      </c>
      <c r="B64" s="4" t="s">
        <v>27</v>
      </c>
      <c r="C64" s="4" t="s">
        <v>5</v>
      </c>
      <c r="D64" s="4" t="str">
        <f t="shared" si="5"/>
        <v>General Service</v>
      </c>
      <c r="F64" s="87">
        <f>F66*5%</f>
        <v>13</v>
      </c>
      <c r="G64" s="60"/>
      <c r="H64" s="87">
        <f>F64</f>
        <v>13</v>
      </c>
      <c r="I64" s="60"/>
      <c r="J64" s="167" t="s">
        <v>179</v>
      </c>
    </row>
    <row r="65" spans="1:10" x14ac:dyDescent="0.2">
      <c r="A65" s="19" t="str">
        <f t="shared" si="4"/>
        <v>General ServiceAnnual O&amp;M Cost per MW</v>
      </c>
      <c r="B65" s="4" t="s">
        <v>88</v>
      </c>
      <c r="C65" s="4" t="s">
        <v>94</v>
      </c>
      <c r="D65" s="4" t="str">
        <f t="shared" si="5"/>
        <v>General Service</v>
      </c>
      <c r="F65" s="87">
        <v>0</v>
      </c>
      <c r="H65" s="87">
        <v>0</v>
      </c>
      <c r="J65" s="171"/>
    </row>
    <row r="66" spans="1:10" x14ac:dyDescent="0.2">
      <c r="A66" s="19" t="str">
        <f t="shared" si="4"/>
        <v>General ServiceCost of Equip + Install</v>
      </c>
      <c r="B66" s="4" t="s">
        <v>29</v>
      </c>
      <c r="C66" s="4" t="s">
        <v>30</v>
      </c>
      <c r="D66" s="4" t="str">
        <f t="shared" si="5"/>
        <v>General Service</v>
      </c>
      <c r="F66" s="165">
        <f>100+160</f>
        <v>260</v>
      </c>
      <c r="H66" s="165">
        <f>100+160</f>
        <v>260</v>
      </c>
      <c r="J66" s="167" t="s">
        <v>384</v>
      </c>
    </row>
    <row r="67" spans="1:10" x14ac:dyDescent="0.2">
      <c r="A67" s="19" t="str">
        <f t="shared" si="4"/>
        <v>General ServiceCost of Equip + Install (per kW basis)</v>
      </c>
      <c r="B67" s="4" t="s">
        <v>90</v>
      </c>
      <c r="C67" s="4" t="s">
        <v>92</v>
      </c>
      <c r="D67" s="4" t="str">
        <f t="shared" si="5"/>
        <v>General Service</v>
      </c>
      <c r="F67" s="87">
        <v>0</v>
      </c>
      <c r="H67" s="87">
        <v>0</v>
      </c>
      <c r="J67" s="171"/>
    </row>
    <row r="68" spans="1:10" x14ac:dyDescent="0.2">
      <c r="A68" s="19" t="str">
        <f t="shared" si="4"/>
        <v>General ServiceAMI Cost</v>
      </c>
      <c r="B68" s="4" t="s">
        <v>23</v>
      </c>
      <c r="C68" s="4" t="s">
        <v>87</v>
      </c>
      <c r="D68" s="4" t="str">
        <f t="shared" si="5"/>
        <v>General Service</v>
      </c>
      <c r="F68" s="87">
        <v>0</v>
      </c>
      <c r="H68" s="87">
        <v>0</v>
      </c>
      <c r="J68" s="171"/>
    </row>
    <row r="69" spans="1:10" x14ac:dyDescent="0.2">
      <c r="A69" s="19" t="str">
        <f t="shared" si="4"/>
        <v>General ServiceSummer DR Event Hours</v>
      </c>
      <c r="B69" s="4" t="s">
        <v>24</v>
      </c>
      <c r="C69" s="4" t="s">
        <v>25</v>
      </c>
      <c r="D69" s="4" t="str">
        <f t="shared" si="5"/>
        <v>General Service</v>
      </c>
      <c r="F69" s="88">
        <f>F29</f>
        <v>50</v>
      </c>
      <c r="H69" s="88">
        <f>H29</f>
        <v>50</v>
      </c>
      <c r="J69" s="173" t="str">
        <f>J29</f>
        <v xml:space="preserve">Current PC Cool Keeper program allows for max 100 hours of curtailment.  </v>
      </c>
    </row>
    <row r="70" spans="1:10" x14ac:dyDescent="0.2">
      <c r="A70" s="19" t="str">
        <f t="shared" si="4"/>
        <v>General ServiceWinter DR Event Hours</v>
      </c>
      <c r="B70" s="4" t="s">
        <v>26</v>
      </c>
      <c r="C70" s="4" t="s">
        <v>25</v>
      </c>
      <c r="D70" s="4" t="str">
        <f t="shared" si="5"/>
        <v>General Service</v>
      </c>
      <c r="F70" s="88">
        <v>0</v>
      </c>
      <c r="H70" s="88">
        <v>0</v>
      </c>
      <c r="J70" s="171"/>
    </row>
    <row r="71" spans="1:10" x14ac:dyDescent="0.2">
      <c r="A71" s="19" t="str">
        <f t="shared" si="4"/>
        <v>General ServicePer kW Annual Incentive</v>
      </c>
      <c r="B71" s="4" t="s">
        <v>37</v>
      </c>
      <c r="C71" s="4" t="s">
        <v>93</v>
      </c>
      <c r="D71" s="4" t="str">
        <f t="shared" si="5"/>
        <v>General Service</v>
      </c>
      <c r="F71" s="87">
        <v>0</v>
      </c>
      <c r="H71" s="87">
        <v>0</v>
      </c>
      <c r="J71" s="171"/>
    </row>
    <row r="72" spans="1:10" x14ac:dyDescent="0.2">
      <c r="A72" s="19" t="str">
        <f t="shared" si="4"/>
        <v>General ServicePer kWh Annual Incentive</v>
      </c>
      <c r="B72" s="4" t="s">
        <v>38</v>
      </c>
      <c r="C72" s="4" t="s">
        <v>95</v>
      </c>
      <c r="D72" s="4" t="str">
        <f t="shared" si="5"/>
        <v>General Service</v>
      </c>
      <c r="F72" s="87">
        <v>0</v>
      </c>
      <c r="G72" s="69"/>
      <c r="H72" s="87">
        <v>0</v>
      </c>
      <c r="I72" s="69"/>
      <c r="J72" s="171"/>
    </row>
    <row r="73" spans="1:10" x14ac:dyDescent="0.2">
      <c r="A73" s="19" t="str">
        <f t="shared" si="4"/>
        <v>General ServicePer Participant Annual Incentive</v>
      </c>
      <c r="B73" s="72" t="s">
        <v>39</v>
      </c>
      <c r="C73" s="72" t="s">
        <v>5</v>
      </c>
      <c r="D73" s="72" t="str">
        <f t="shared" si="5"/>
        <v>General Service</v>
      </c>
      <c r="E73" s="60"/>
      <c r="F73" s="87">
        <v>38</v>
      </c>
      <c r="G73" s="60"/>
      <c r="H73" s="87">
        <v>38</v>
      </c>
      <c r="I73" s="60"/>
      <c r="J73" s="167" t="s">
        <v>184</v>
      </c>
    </row>
    <row r="74" spans="1:10" x14ac:dyDescent="0.2">
      <c r="A74" s="19" t="str">
        <f t="shared" si="4"/>
        <v>General ServiceProgram Life</v>
      </c>
      <c r="B74" s="4" t="s">
        <v>42</v>
      </c>
      <c r="C74" s="4" t="s">
        <v>43</v>
      </c>
      <c r="D74" s="4" t="str">
        <f t="shared" si="5"/>
        <v>General Service</v>
      </c>
      <c r="F74" s="88">
        <v>8</v>
      </c>
      <c r="H74" s="88">
        <v>8</v>
      </c>
      <c r="J74" s="167"/>
    </row>
    <row r="75" spans="1:10" x14ac:dyDescent="0.2">
      <c r="A75" s="19" t="str">
        <f t="shared" si="4"/>
        <v>General ServiceProgram Start Year</v>
      </c>
      <c r="B75" s="4" t="s">
        <v>44</v>
      </c>
      <c r="C75" s="4" t="s">
        <v>45</v>
      </c>
      <c r="D75" s="4" t="str">
        <f t="shared" si="5"/>
        <v>General Service</v>
      </c>
      <c r="F75" s="88">
        <v>2026</v>
      </c>
      <c r="H75" s="88">
        <v>2026</v>
      </c>
      <c r="J75" s="167"/>
    </row>
    <row r="76" spans="1:10" x14ac:dyDescent="0.2">
      <c r="A76" s="19" t="str">
        <f t="shared" si="4"/>
        <v>General ServiceDe-rate</v>
      </c>
      <c r="B76" s="4" t="s">
        <v>31</v>
      </c>
      <c r="C76" s="4" t="s">
        <v>32</v>
      </c>
      <c r="D76" s="4" t="str">
        <f t="shared" si="5"/>
        <v>General Service</v>
      </c>
      <c r="F76" s="90">
        <v>1</v>
      </c>
      <c r="H76" s="90">
        <v>1</v>
      </c>
      <c r="J76" s="171"/>
    </row>
    <row r="77" spans="1:10" x14ac:dyDescent="0.2">
      <c r="A77" s="19" t="str">
        <f t="shared" si="4"/>
        <v>General ServiceNet to Gross Ratio (free ridership)</v>
      </c>
      <c r="B77" s="4" t="s">
        <v>33</v>
      </c>
      <c r="C77" s="4" t="s">
        <v>34</v>
      </c>
      <c r="D77" s="4" t="str">
        <f t="shared" si="5"/>
        <v>General Service</v>
      </c>
      <c r="F77" s="90">
        <v>1</v>
      </c>
      <c r="H77" s="90">
        <v>1</v>
      </c>
      <c r="J77" s="171"/>
    </row>
    <row r="78" spans="1:10" ht="15" x14ac:dyDescent="0.25">
      <c r="C78"/>
      <c r="D78"/>
      <c r="F78"/>
      <c r="H78"/>
    </row>
    <row r="79" spans="1:10" ht="15" x14ac:dyDescent="0.25">
      <c r="C79"/>
      <c r="D79"/>
      <c r="F79"/>
      <c r="H79"/>
    </row>
    <row r="80" spans="1:10" ht="15" x14ac:dyDescent="0.25">
      <c r="C80"/>
      <c r="D80"/>
      <c r="F80"/>
      <c r="H80"/>
    </row>
  </sheetData>
  <mergeCells count="8">
    <mergeCell ref="J3:J5"/>
    <mergeCell ref="B43:B45"/>
    <mergeCell ref="C43:C45"/>
    <mergeCell ref="D43:D45"/>
    <mergeCell ref="J43:J45"/>
    <mergeCell ref="B3:B5"/>
    <mergeCell ref="C3:C5"/>
    <mergeCell ref="D3:D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C00000"/>
  </sheetPr>
  <dimension ref="A1:V211"/>
  <sheetViews>
    <sheetView topLeftCell="A47"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5.140625" style="4" customWidth="1"/>
    <col min="13" max="14" width="9.28515625" style="4"/>
    <col min="15" max="15" width="21.7109375" style="4" customWidth="1"/>
    <col min="16" max="16" width="10.28515625" style="4" customWidth="1"/>
    <col min="17" max="18" width="10.42578125" style="4" customWidth="1"/>
    <col min="19" max="19" width="12.5703125" style="4" bestFit="1" customWidth="1"/>
    <col min="20" max="20" width="19.7109375" style="4" bestFit="1" customWidth="1"/>
    <col min="21" max="21" width="20.7109375" style="4" bestFit="1" customWidth="1"/>
    <col min="22" max="22" width="11.5703125" style="4" bestFit="1" customWidth="1"/>
    <col min="23" max="23" width="5.5703125" style="4" bestFit="1" customWidth="1"/>
    <col min="24" max="16384" width="9.28515625" style="4"/>
  </cols>
  <sheetData>
    <row r="1" spans="1:14" s="5" customFormat="1" ht="15.75" x14ac:dyDescent="0.25">
      <c r="A1" s="4"/>
      <c r="B1" s="175" t="s">
        <v>46</v>
      </c>
      <c r="C1" s="176" t="s">
        <v>229</v>
      </c>
      <c r="D1" s="4"/>
      <c r="E1" s="10"/>
      <c r="F1" s="19" t="str">
        <f>F3&amp;F5</f>
        <v>Market PotentialWA</v>
      </c>
      <c r="G1" s="10"/>
      <c r="H1" s="19" t="str">
        <f>H3&amp;H5</f>
        <v>Market PotentialID</v>
      </c>
      <c r="I1" s="10"/>
      <c r="J1" s="177"/>
      <c r="K1" s="130" t="s">
        <v>193</v>
      </c>
      <c r="L1" s="328" t="s">
        <v>488</v>
      </c>
      <c r="M1" s="329"/>
      <c r="N1" s="330"/>
    </row>
    <row r="2" spans="1:14" ht="15.75" customHeight="1" x14ac:dyDescent="0.25">
      <c r="F2" s="42" t="s">
        <v>284</v>
      </c>
      <c r="H2" s="42" t="s">
        <v>284</v>
      </c>
      <c r="J2" s="177"/>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75" thickBot="1" x14ac:dyDescent="0.3">
      <c r="B6" s="178"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26.25" thickBot="1" x14ac:dyDescent="0.3">
      <c r="A7" s="19" t="str">
        <f>D7&amp;B7</f>
        <v>ResidentialSteady State Participation Rate</v>
      </c>
      <c r="B7" s="4" t="s">
        <v>78</v>
      </c>
      <c r="C7" s="4" t="s">
        <v>79</v>
      </c>
      <c r="D7" s="41" t="s">
        <v>13</v>
      </c>
      <c r="F7" s="83">
        <v>0.2</v>
      </c>
      <c r="H7" s="83">
        <v>0.2</v>
      </c>
      <c r="J7" s="174" t="s">
        <v>342</v>
      </c>
      <c r="L7" s="335" t="s">
        <v>152</v>
      </c>
      <c r="M7" s="331"/>
      <c r="N7" s="332"/>
    </row>
    <row r="8" spans="1:14" ht="15" x14ac:dyDescent="0.25">
      <c r="A8" s="19" t="str">
        <f t="shared" ref="A8:A30" si="0">D8&amp;B8</f>
        <v xml:space="preserve">ResidentialProgram ramp up period </v>
      </c>
      <c r="B8" s="4" t="s">
        <v>1</v>
      </c>
      <c r="C8" s="4" t="s">
        <v>2</v>
      </c>
      <c r="D8" s="4" t="str">
        <f>$D$7</f>
        <v>Residential</v>
      </c>
      <c r="F8" s="92">
        <v>5</v>
      </c>
      <c r="H8" s="92">
        <v>5</v>
      </c>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83">
        <v>0.01</v>
      </c>
      <c r="H9" s="83">
        <v>0.01</v>
      </c>
      <c r="J9" s="162"/>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178"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3.5" thickBot="1" x14ac:dyDescent="0.25">
      <c r="A12" s="19" t="str">
        <f t="shared" si="0"/>
        <v>ResidentialEvent Non-Performance Rate</v>
      </c>
      <c r="B12" s="4" t="s">
        <v>11</v>
      </c>
      <c r="C12" s="4" t="s">
        <v>12</v>
      </c>
      <c r="D12" s="4" t="str">
        <f>$D$7</f>
        <v>Residential</v>
      </c>
      <c r="F12" s="83">
        <v>0</v>
      </c>
      <c r="H12" s="83">
        <v>0</v>
      </c>
    </row>
    <row r="13" spans="1:14" ht="15.75" thickBot="1" x14ac:dyDescent="0.3">
      <c r="A13" s="19" t="str">
        <f t="shared" si="0"/>
        <v>ResidentialPer Customer Summer Peak Reduction (%)</v>
      </c>
      <c r="B13" s="4" t="s">
        <v>18</v>
      </c>
      <c r="C13" s="4" t="s">
        <v>19</v>
      </c>
      <c r="D13" s="4" t="str">
        <f>$D$7</f>
        <v>Residential</v>
      </c>
      <c r="F13" s="83"/>
      <c r="H13" s="83"/>
      <c r="L13" s="328" t="s">
        <v>489</v>
      </c>
      <c r="M13" s="329" t="s">
        <v>151</v>
      </c>
      <c r="N13" s="330" t="s">
        <v>152</v>
      </c>
    </row>
    <row r="14" spans="1:14" ht="64.5" thickBot="1" x14ac:dyDescent="0.3">
      <c r="A14" s="19" t="str">
        <f>D14&amp;B14</f>
        <v>ResidentialPer Customer Summer Peak Reduction (kW)</v>
      </c>
      <c r="B14" s="4" t="s">
        <v>20</v>
      </c>
      <c r="C14" s="4" t="s">
        <v>91</v>
      </c>
      <c r="D14" s="4" t="str">
        <f>$D$7</f>
        <v>Residential</v>
      </c>
      <c r="F14" s="86">
        <v>0.5</v>
      </c>
      <c r="G14" s="60"/>
      <c r="H14" s="86">
        <v>0.5</v>
      </c>
      <c r="I14" s="60"/>
      <c r="J14" s="161" t="s">
        <v>346</v>
      </c>
      <c r="L14" s="366" t="s">
        <v>471</v>
      </c>
      <c r="M14" s="365" t="e">
        <f>IF(F14&gt;0,F14/INDEX($M$3:$M$6,MATCH($D14,$L$3:$L$6,0)),F13*INDEX($M$3:$M$6,MATCH($D14,$L$3:$L$6,0)))</f>
        <v>#REF!</v>
      </c>
      <c r="N14" s="367" t="e">
        <f>IF(H14&gt;0,H14/INDEX($M$8:$M$11,MATCH($D14,$L$8:$L$11,0)),H13*INDEX($M$8:$M$11,MATCH($D14,$L$8:$L$11,0)))</f>
        <v>#REF!</v>
      </c>
    </row>
    <row r="15" spans="1:14" ht="15.75" thickBot="1" x14ac:dyDescent="0.3">
      <c r="A15" s="19" t="str">
        <f t="shared" si="0"/>
        <v>ResidentialPer Customer Winter Peak Reduction (%)</v>
      </c>
      <c r="B15" s="4" t="s">
        <v>21</v>
      </c>
      <c r="C15" s="4" t="s">
        <v>19</v>
      </c>
      <c r="D15" s="4" t="str">
        <f>$D$7</f>
        <v>Residential</v>
      </c>
      <c r="F15" s="83"/>
      <c r="H15" s="83"/>
      <c r="L15" s="368" t="s">
        <v>472</v>
      </c>
      <c r="M15" s="369" t="e">
        <f>IF(F16&gt;0,F16/INDEX($N$3:$N$6,MATCH($D16,$L$3:$L$6,0)),F15*INDEX($N$3:$N$6,MATCH($D16,$L$3:$L$6,0)))</f>
        <v>#REF!</v>
      </c>
      <c r="N15" s="370" t="e">
        <f>IF(H16&gt;0,H16/INDEX($N$8:$N$11,MATCH($D16,$L$8:$L$11,0)),H15*INDEX($N$8:$N$11,MATCH($D16,$L$8:$L$11,0)))</f>
        <v>#REF!</v>
      </c>
    </row>
    <row r="16" spans="1:14" x14ac:dyDescent="0.2">
      <c r="A16" s="19" t="str">
        <f t="shared" si="0"/>
        <v>ResidentialPer Customer Winter Peak Reduction (kW)</v>
      </c>
      <c r="B16" s="4" t="s">
        <v>22</v>
      </c>
      <c r="C16" s="4" t="s">
        <v>91</v>
      </c>
      <c r="D16" s="4" t="str">
        <f>$D$7</f>
        <v>Residential</v>
      </c>
      <c r="F16" s="86"/>
      <c r="G16" s="60"/>
      <c r="H16" s="86"/>
      <c r="I16" s="60"/>
      <c r="J16" s="164"/>
    </row>
    <row r="17" spans="1:22" x14ac:dyDescent="0.2">
      <c r="A17" s="19" t="str">
        <f t="shared" si="0"/>
        <v/>
      </c>
    </row>
    <row r="18" spans="1:22" ht="15" customHeight="1" x14ac:dyDescent="0.2">
      <c r="A18" s="19"/>
      <c r="B18" s="178" t="s">
        <v>48</v>
      </c>
      <c r="C18" s="8"/>
      <c r="D18" s="8"/>
      <c r="F18" s="8"/>
      <c r="H18" s="8"/>
      <c r="J18" s="9"/>
    </row>
    <row r="19" spans="1:22" x14ac:dyDescent="0.2">
      <c r="A19" s="19" t="str">
        <f t="shared" si="0"/>
        <v>ResidentialProgram Development Cost</v>
      </c>
      <c r="B19" s="4" t="s">
        <v>40</v>
      </c>
      <c r="C19" s="4" t="s">
        <v>41</v>
      </c>
      <c r="D19" s="4" t="str">
        <f t="shared" ref="D19:D37" si="1">$D$7</f>
        <v>Residential</v>
      </c>
      <c r="F19" s="87">
        <f>$O$26*INDEX($P$28:$Q$32,MATCH($D19,$O$28:$O$32,0),MATCH(F$5,$P$27:$Q$27,0))</f>
        <v>202041.08685195236</v>
      </c>
      <c r="H19" s="87">
        <f>$O$26*INDEX($P$28:$Q$32,MATCH($D19,$O$28:$O$32,0),MATCH(H$5,$P$27:$Q$27,0))</f>
        <v>116430.40172233275</v>
      </c>
      <c r="J19" s="16" t="s">
        <v>113</v>
      </c>
      <c r="O19" s="64" t="s">
        <v>326</v>
      </c>
      <c r="P19" s="64"/>
      <c r="Q19" s="64"/>
      <c r="R19" s="64"/>
    </row>
    <row r="20" spans="1:22" x14ac:dyDescent="0.2">
      <c r="A20" s="19" t="str">
        <f>D20&amp;B20</f>
        <v>ResidentialProgram Development Cost (per MW basis)</v>
      </c>
      <c r="B20" s="4" t="s">
        <v>134</v>
      </c>
      <c r="C20" s="4" t="str">
        <f>C22</f>
        <v>$/MW @meter</v>
      </c>
      <c r="D20" s="4" t="str">
        <f>D21</f>
        <v>Residential</v>
      </c>
      <c r="F20" s="115" t="str">
        <f>IFERROR(F19/INDEX($S$28:$S$32,MATCH($D20,$O$28:$O$32,0),MATCH(F$5,$S$27:$S$27,0)),"-")</f>
        <v>-</v>
      </c>
      <c r="H20" s="115" t="str">
        <f>IFERROR(H19/INDEX($S$28:$S$32,MATCH($D20,$O$28:$O$32,0),MATCH(H$5,$S$27:$S$27,0)),"-")</f>
        <v>-</v>
      </c>
      <c r="J20" s="16"/>
      <c r="O20" s="64"/>
      <c r="P20" s="64"/>
      <c r="Q20" s="64"/>
      <c r="R20" s="64"/>
    </row>
    <row r="21" spans="1:22" x14ac:dyDescent="0.2">
      <c r="A21" s="19" t="str">
        <f t="shared" si="0"/>
        <v>ResidentialAnnual Program Administration Cost</v>
      </c>
      <c r="B21" s="4" t="s">
        <v>4</v>
      </c>
      <c r="C21" s="4" t="s">
        <v>28</v>
      </c>
      <c r="D21" s="4" t="str">
        <f t="shared" si="1"/>
        <v>Residential</v>
      </c>
      <c r="F21" s="87">
        <f>$O$24*INDEX($P$28:$Q$32,MATCH($D21,$O$28:$O$32,0),MATCH(F$5,$P$27:$Q$27,0))</f>
        <v>51953.42233335918</v>
      </c>
      <c r="H21" s="87">
        <f>$O$24*INDEX($P$28:$Q$32,MATCH($D21,$O$28:$O$32,0),MATCH(H$5,$P$27:$Q$27,0))</f>
        <v>29939.246157171281</v>
      </c>
      <c r="J21" s="62"/>
      <c r="O21" s="64" t="s">
        <v>551</v>
      </c>
      <c r="P21" s="64"/>
      <c r="Q21" s="64"/>
      <c r="R21" s="64"/>
    </row>
    <row r="22" spans="1:22" x14ac:dyDescent="0.2">
      <c r="A22" s="19" t="str">
        <f t="shared" si="0"/>
        <v>ResidentialAnnual Program Administration Cost (per MW basis)</v>
      </c>
      <c r="B22" s="4" t="s">
        <v>89</v>
      </c>
      <c r="C22" s="4" t="s">
        <v>94</v>
      </c>
      <c r="D22" s="4" t="str">
        <f t="shared" si="1"/>
        <v>Residential</v>
      </c>
      <c r="F22" s="87"/>
      <c r="H22" s="87"/>
      <c r="J22" s="16"/>
      <c r="O22" s="64"/>
      <c r="P22" s="64"/>
      <c r="Q22" s="64"/>
      <c r="R22" s="64"/>
      <c r="V22" s="59"/>
    </row>
    <row r="23" spans="1:22" ht="15" x14ac:dyDescent="0.25">
      <c r="A23" s="19" t="str">
        <f t="shared" si="0"/>
        <v>ResidentialPer Customer Annual Marketing/Recruitment Cost</v>
      </c>
      <c r="B23" s="4" t="s">
        <v>35</v>
      </c>
      <c r="C23" s="4" t="s">
        <v>36</v>
      </c>
      <c r="D23" s="4" t="str">
        <f t="shared" si="1"/>
        <v>Residential</v>
      </c>
      <c r="F23" s="87">
        <v>60</v>
      </c>
      <c r="H23" s="87">
        <v>60</v>
      </c>
      <c r="J23" s="18" t="s">
        <v>178</v>
      </c>
      <c r="O23" s="65" t="s">
        <v>111</v>
      </c>
      <c r="P23" s="66"/>
      <c r="Q23" s="64"/>
      <c r="R23" s="64"/>
      <c r="V23" s="59"/>
    </row>
    <row r="24" spans="1:22" ht="15" x14ac:dyDescent="0.25">
      <c r="A24" s="19" t="str">
        <f t="shared" si="0"/>
        <v>ResidentialAnnual O&amp;M Cost</v>
      </c>
      <c r="B24" s="4" t="s">
        <v>27</v>
      </c>
      <c r="C24" s="4" t="s">
        <v>5</v>
      </c>
      <c r="D24" s="4" t="str">
        <f t="shared" si="1"/>
        <v>Residential</v>
      </c>
      <c r="F24" s="87">
        <v>164</v>
      </c>
      <c r="H24" s="87">
        <f>F24</f>
        <v>164</v>
      </c>
      <c r="J24" s="4" t="s">
        <v>798</v>
      </c>
      <c r="K24" s="16" t="s">
        <v>386</v>
      </c>
      <c r="O24" s="388">
        <f>INDEX('Admin Costs and Asmptns.'!$D$14:$D$28,MATCH(IF(LEFT($C$1,9)="Ancillary","Ancillary Services",IF(LEFT($C$1,9)="CTA-2045 ", "CTA-2045 ",$C$1)),'Admin Costs and Asmptns.'!$B$14:$B$28,0))</f>
        <v>90000</v>
      </c>
      <c r="P24" s="64"/>
      <c r="Q24" s="66"/>
      <c r="R24" s="66"/>
      <c r="V24" s="59"/>
    </row>
    <row r="25" spans="1:22" x14ac:dyDescent="0.2">
      <c r="A25" s="19" t="str">
        <f t="shared" si="0"/>
        <v>ResidentialAnnual O&amp;M Cost per MW</v>
      </c>
      <c r="B25" s="4" t="s">
        <v>88</v>
      </c>
      <c r="C25" s="4" t="s">
        <v>94</v>
      </c>
      <c r="D25" s="4" t="str">
        <f t="shared" si="1"/>
        <v>Residential</v>
      </c>
      <c r="F25" s="87">
        <v>0</v>
      </c>
      <c r="H25" s="87">
        <v>0</v>
      </c>
      <c r="J25" s="16"/>
      <c r="O25" s="65" t="s">
        <v>112</v>
      </c>
      <c r="P25" s="64"/>
      <c r="Q25" s="64"/>
      <c r="R25" s="64"/>
    </row>
    <row r="26" spans="1:22" x14ac:dyDescent="0.2">
      <c r="A26" s="19" t="str">
        <f t="shared" si="0"/>
        <v>ResidentialCost of Equip + Install</v>
      </c>
      <c r="B26" s="4" t="s">
        <v>29</v>
      </c>
      <c r="C26" s="4" t="s">
        <v>30</v>
      </c>
      <c r="D26" s="4" t="str">
        <f t="shared" si="1"/>
        <v>Residential</v>
      </c>
      <c r="F26" s="87">
        <v>0</v>
      </c>
      <c r="H26" s="87">
        <v>0</v>
      </c>
      <c r="J26" s="4" t="s">
        <v>189</v>
      </c>
      <c r="O26" s="388">
        <f>INDEX('Admin Costs and Asmptns.'!$E$14:$E$28,MATCH(IF(LEFT($C$1,9)="Ancillary","Ancillary Services",IF(LEFT($C$1,9)="CTA-2045 ", "CTA-2045 ",$C$1)),'Admin Costs and Asmptns.'!$B$14:$B$28,0)) + 100000</f>
        <v>350000</v>
      </c>
      <c r="P26" s="64" t="s">
        <v>797</v>
      </c>
      <c r="Q26" s="64"/>
      <c r="R26" s="64"/>
      <c r="V26" s="17"/>
    </row>
    <row r="27" spans="1:22" ht="15" x14ac:dyDescent="0.25">
      <c r="A27" s="19" t="str">
        <f t="shared" si="0"/>
        <v>ResidentialCost of Equip + Install (per kW basis)</v>
      </c>
      <c r="B27" s="4" t="s">
        <v>90</v>
      </c>
      <c r="C27" s="4" t="s">
        <v>92</v>
      </c>
      <c r="D27" s="4" t="str">
        <f t="shared" si="1"/>
        <v>Residential</v>
      </c>
      <c r="F27" s="87">
        <v>0</v>
      </c>
      <c r="H27" s="87">
        <v>0</v>
      </c>
      <c r="J27" s="16"/>
      <c r="O27" s="64"/>
      <c r="P27" s="64" t="s">
        <v>151</v>
      </c>
      <c r="Q27" s="64" t="s">
        <v>152</v>
      </c>
      <c r="R27" s="64"/>
      <c r="S27" s="137"/>
      <c r="T27" s="137"/>
      <c r="U27" s="137"/>
    </row>
    <row r="28" spans="1:22" ht="12.75" customHeight="1" x14ac:dyDescent="0.25">
      <c r="A28" s="19" t="str">
        <f t="shared" si="0"/>
        <v>ResidentialAMI Cost</v>
      </c>
      <c r="B28" s="4" t="s">
        <v>23</v>
      </c>
      <c r="C28" s="4" t="s">
        <v>87</v>
      </c>
      <c r="D28" s="4" t="str">
        <f t="shared" si="1"/>
        <v>Residential</v>
      </c>
      <c r="F28" s="87">
        <v>0</v>
      </c>
      <c r="H28" s="87">
        <v>0</v>
      </c>
      <c r="J28" s="16"/>
      <c r="O28" s="64" t="s">
        <v>13</v>
      </c>
      <c r="P28" s="129" cm="1">
        <f t="array" ref="P28">INDEX('Admin Costs and Asmptns.'!$C$39:$K$70,MATCH($C$1,'Admin Costs and Asmptns.'!$B$39:$B$70,0),MATCH(P$27&amp;"_"&amp;$O28,'Admin Costs and Asmptns.'!$C$37:$K$37&amp;"_"&amp;'Admin Costs and Asmptns.'!$C$38:$K$38,0))</f>
        <v>0.57726024814843535</v>
      </c>
      <c r="Q28" s="129" cm="1">
        <f t="array" ref="Q28">INDEX('Admin Costs and Asmptns.'!$C$39:$K$70,MATCH($C$1,'Admin Costs and Asmptns.'!$B$39:$B$70,0),MATCH(Q$27&amp;"_"&amp;$O28,'Admin Costs and Asmptns.'!$C$37:$K$37&amp;"_"&amp;'Admin Costs and Asmptns.'!$C$38:$K$38,0))</f>
        <v>0.33265829063523644</v>
      </c>
      <c r="R28" s="129"/>
      <c r="S28" s="137"/>
      <c r="T28" s="138"/>
      <c r="U28" s="138"/>
      <c r="V28" s="59"/>
    </row>
    <row r="29" spans="1:22" ht="15" x14ac:dyDescent="0.25">
      <c r="A29" s="19" t="str">
        <f t="shared" si="0"/>
        <v>ResidentialSummer DR Event Hours</v>
      </c>
      <c r="B29" s="4" t="s">
        <v>24</v>
      </c>
      <c r="C29" s="4" t="s">
        <v>25</v>
      </c>
      <c r="D29" s="4" t="str">
        <f t="shared" si="1"/>
        <v>Residential</v>
      </c>
      <c r="F29" s="88">
        <v>36</v>
      </c>
      <c r="H29" s="88">
        <v>36</v>
      </c>
      <c r="J29" s="4" t="s">
        <v>188</v>
      </c>
      <c r="O29" s="64" t="s">
        <v>232</v>
      </c>
      <c r="P29" s="129" cm="1">
        <f t="array" ref="P29">INDEX('Admin Costs and Asmptns.'!$C$39:$K$70,MATCH($C$1,'Admin Costs and Asmptns.'!$B$39:$B$70,0),MATCH(P$27&amp;"_"&amp;$O29,'Admin Costs and Asmptns.'!$C$37:$K$37&amp;"_"&amp;'Admin Costs and Asmptns.'!$C$38:$K$38,0))</f>
        <v>5.5211809129224944E-2</v>
      </c>
      <c r="Q29" s="129" cm="1">
        <f t="array" ref="Q29">INDEX('Admin Costs and Asmptns.'!$C$39:$K$70,MATCH($C$1,'Admin Costs and Asmptns.'!$B$39:$B$70,0),MATCH(Q$27&amp;"_"&amp;$O29,'Admin Costs and Asmptns.'!$C$37:$K$37&amp;"_"&amp;'Admin Costs and Asmptns.'!$C$38:$K$38,0))</f>
        <v>3.4869652087103235E-2</v>
      </c>
      <c r="R29" s="129"/>
      <c r="S29" s="137"/>
      <c r="T29" s="138"/>
      <c r="U29" s="138"/>
      <c r="V29" s="59"/>
    </row>
    <row r="30" spans="1:22" ht="15" x14ac:dyDescent="0.25">
      <c r="A30" s="19" t="str">
        <f t="shared" si="0"/>
        <v>ResidentialWinter DR Event Hours</v>
      </c>
      <c r="B30" s="4" t="s">
        <v>26</v>
      </c>
      <c r="C30" s="4" t="s">
        <v>25</v>
      </c>
      <c r="D30" s="4" t="str">
        <f t="shared" si="1"/>
        <v>Residential</v>
      </c>
      <c r="F30" s="88"/>
      <c r="H30" s="88"/>
      <c r="J30" s="16"/>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c r="S30" s="137"/>
      <c r="T30" s="138"/>
      <c r="U30" s="138"/>
      <c r="V30" s="59"/>
    </row>
    <row r="31" spans="1:22" ht="15" x14ac:dyDescent="0.25">
      <c r="A31" s="19" t="str">
        <f t="shared" ref="A31:A37" si="2">D31&amp;B31</f>
        <v>ResidentialPer kW Annual Incentive</v>
      </c>
      <c r="B31" s="4" t="s">
        <v>37</v>
      </c>
      <c r="C31" s="4" t="s">
        <v>93</v>
      </c>
      <c r="D31" s="4" t="str">
        <f t="shared" si="1"/>
        <v>Residential</v>
      </c>
      <c r="F31" s="87"/>
      <c r="H31" s="87">
        <v>0</v>
      </c>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c r="S31" s="137"/>
      <c r="T31" s="138"/>
      <c r="U31" s="138"/>
    </row>
    <row r="32" spans="1:22" x14ac:dyDescent="0.2">
      <c r="A32" s="19" t="str">
        <f t="shared" si="2"/>
        <v>ResidentialPer kWh Annual Incentive</v>
      </c>
      <c r="B32" s="4" t="s">
        <v>38</v>
      </c>
      <c r="C32" s="4" t="s">
        <v>95</v>
      </c>
      <c r="D32" s="4" t="str">
        <f t="shared" si="1"/>
        <v>Residential</v>
      </c>
      <c r="F32" s="117">
        <v>0</v>
      </c>
      <c r="G32" s="68"/>
      <c r="H32" s="117">
        <v>0</v>
      </c>
      <c r="I32" s="68"/>
      <c r="J32" s="16"/>
      <c r="O32" s="64"/>
      <c r="P32" s="67"/>
      <c r="Q32" s="67"/>
      <c r="R32" s="67"/>
      <c r="T32" s="17"/>
      <c r="U32" s="17"/>
      <c r="V32" s="17"/>
    </row>
    <row r="33" spans="1:18" ht="12.75" customHeight="1" x14ac:dyDescent="0.2">
      <c r="A33" s="19" t="str">
        <f t="shared" si="2"/>
        <v>ResidentialPer Participant Annual Incentive</v>
      </c>
      <c r="B33" s="4" t="s">
        <v>39</v>
      </c>
      <c r="C33" s="4" t="s">
        <v>5</v>
      </c>
      <c r="D33" s="4" t="str">
        <f t="shared" si="1"/>
        <v>Residential</v>
      </c>
      <c r="F33" s="87">
        <v>20</v>
      </c>
      <c r="G33" s="69"/>
      <c r="H33" s="87">
        <v>20</v>
      </c>
      <c r="I33" s="69"/>
      <c r="J33" s="4" t="s">
        <v>186</v>
      </c>
      <c r="O33" s="64" t="s">
        <v>123</v>
      </c>
      <c r="P33" s="181">
        <f>SUM(P28:P31)</f>
        <v>0.63247205727766032</v>
      </c>
      <c r="Q33" s="181">
        <f>SUM(Q28:Q31)</f>
        <v>0.36752794272233968</v>
      </c>
      <c r="R33" s="181">
        <f>SUM(P33:Q33)</f>
        <v>1</v>
      </c>
    </row>
    <row r="34" spans="1:18" x14ac:dyDescent="0.2">
      <c r="A34" s="19" t="str">
        <f t="shared" si="2"/>
        <v>ResidentialProgram Life</v>
      </c>
      <c r="B34" s="4" t="s">
        <v>42</v>
      </c>
      <c r="C34" s="4" t="s">
        <v>43</v>
      </c>
      <c r="D34" s="4" t="str">
        <f t="shared" si="1"/>
        <v>Residential</v>
      </c>
      <c r="F34" s="88">
        <v>10</v>
      </c>
      <c r="H34" s="88">
        <v>10</v>
      </c>
      <c r="J34" s="16"/>
    </row>
    <row r="35" spans="1:18" x14ac:dyDescent="0.2">
      <c r="A35" s="19" t="str">
        <f t="shared" si="2"/>
        <v>ResidentialProgram Start Year</v>
      </c>
      <c r="B35" s="4" t="s">
        <v>44</v>
      </c>
      <c r="C35" s="4" t="s">
        <v>45</v>
      </c>
      <c r="D35" s="4" t="str">
        <f t="shared" si="1"/>
        <v>Residential</v>
      </c>
      <c r="F35" s="88">
        <v>2026</v>
      </c>
      <c r="H35" s="88">
        <v>2026</v>
      </c>
      <c r="J35" s="16"/>
    </row>
    <row r="36" spans="1:18" x14ac:dyDescent="0.2">
      <c r="A36" s="19" t="str">
        <f t="shared" si="2"/>
        <v>ResidentialDe-rate</v>
      </c>
      <c r="B36" s="4" t="s">
        <v>31</v>
      </c>
      <c r="C36" s="4" t="s">
        <v>32</v>
      </c>
      <c r="D36" s="4" t="str">
        <f t="shared" si="1"/>
        <v>Residential</v>
      </c>
      <c r="F36" s="90">
        <v>1</v>
      </c>
      <c r="H36" s="90">
        <v>1</v>
      </c>
      <c r="J36" s="16"/>
    </row>
    <row r="37" spans="1:18" x14ac:dyDescent="0.2">
      <c r="A37" s="19" t="str">
        <f t="shared" si="2"/>
        <v>ResidentialNet to Gross Ratio (free ridership)</v>
      </c>
      <c r="B37" s="4" t="s">
        <v>33</v>
      </c>
      <c r="C37" s="4" t="s">
        <v>34</v>
      </c>
      <c r="D37" s="4" t="str">
        <f t="shared" si="1"/>
        <v>Residential</v>
      </c>
      <c r="F37" s="90">
        <v>1</v>
      </c>
      <c r="H37" s="90">
        <v>1</v>
      </c>
      <c r="J37" s="16"/>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ht="13.5" thickBot="1" x14ac:dyDescent="0.25">
      <c r="B46" s="178" t="s">
        <v>76</v>
      </c>
      <c r="C46" s="8"/>
      <c r="D46" s="8"/>
      <c r="F46" s="8"/>
      <c r="H46" s="8"/>
      <c r="J46" s="9"/>
    </row>
    <row r="47" spans="1:18" ht="15.75" thickBot="1" x14ac:dyDescent="0.3">
      <c r="A47" s="19" t="str">
        <f>D47&amp;B47</f>
        <v>General ServiceSteady State Participation Rate</v>
      </c>
      <c r="B47" s="4" t="s">
        <v>78</v>
      </c>
      <c r="C47" s="4" t="s">
        <v>79</v>
      </c>
      <c r="D47" s="41" t="s">
        <v>232</v>
      </c>
      <c r="F47" s="83">
        <v>0.1</v>
      </c>
      <c r="H47" s="83">
        <f>F47</f>
        <v>0.1</v>
      </c>
      <c r="J47" s="4" t="s">
        <v>741</v>
      </c>
      <c r="K47" s="509" t="s">
        <v>342</v>
      </c>
      <c r="L47" s="78"/>
      <c r="M47" s="71"/>
    </row>
    <row r="48" spans="1:18" x14ac:dyDescent="0.2">
      <c r="A48" s="19" t="str">
        <f>D48&amp;B48</f>
        <v xml:space="preserve">General ServiceProgram ramp up period </v>
      </c>
      <c r="B48" s="4" t="s">
        <v>1</v>
      </c>
      <c r="C48" s="4" t="s">
        <v>2</v>
      </c>
      <c r="D48" s="4" t="str">
        <f>$D$47</f>
        <v>General Service</v>
      </c>
      <c r="F48" s="92">
        <v>5</v>
      </c>
      <c r="H48" s="92">
        <v>5</v>
      </c>
    </row>
    <row r="49" spans="1:20" ht="15" x14ac:dyDescent="0.25">
      <c r="A49" s="19" t="str">
        <f>D49&amp;B49</f>
        <v>General ServiceProgram Dropout Rate (Attrition)</v>
      </c>
      <c r="B49" s="4" t="s">
        <v>75</v>
      </c>
      <c r="C49" s="4" t="s">
        <v>80</v>
      </c>
      <c r="D49" s="4" t="str">
        <f>$D$47</f>
        <v>General Service</v>
      </c>
      <c r="F49" s="83">
        <v>0.01</v>
      </c>
      <c r="H49" s="83">
        <v>0.01</v>
      </c>
      <c r="J49" s="162"/>
      <c r="O49"/>
      <c r="P49"/>
      <c r="Q49"/>
      <c r="R49"/>
      <c r="S49"/>
      <c r="T49"/>
    </row>
    <row r="50" spans="1:20" ht="15" x14ac:dyDescent="0.25">
      <c r="A50" s="19" t="str">
        <f>D50&amp;B50</f>
        <v/>
      </c>
      <c r="O50"/>
      <c r="P50"/>
      <c r="Q50"/>
      <c r="R50"/>
      <c r="S50"/>
      <c r="T50"/>
    </row>
    <row r="51" spans="1:20" ht="15" x14ac:dyDescent="0.25">
      <c r="A51" s="19"/>
      <c r="B51" s="178" t="s">
        <v>47</v>
      </c>
      <c r="C51" s="8"/>
      <c r="D51" s="8"/>
      <c r="F51" s="8"/>
      <c r="H51" s="8"/>
      <c r="J51" s="9"/>
      <c r="O51"/>
      <c r="P51"/>
      <c r="Q51"/>
      <c r="R51"/>
      <c r="S51"/>
      <c r="T51"/>
    </row>
    <row r="52" spans="1:20" ht="15.75" thickBot="1" x14ac:dyDescent="0.3">
      <c r="A52" s="19" t="str">
        <f t="shared" ref="A52:A57" si="3">D52&amp;B52</f>
        <v>General ServiceEvent Non-Performance Rate</v>
      </c>
      <c r="B52" s="4" t="s">
        <v>11</v>
      </c>
      <c r="C52" s="4" t="s">
        <v>12</v>
      </c>
      <c r="D52" s="4" t="str">
        <f>$D$47</f>
        <v>General Service</v>
      </c>
      <c r="F52" s="83">
        <v>0</v>
      </c>
      <c r="H52" s="83">
        <v>0</v>
      </c>
      <c r="O52"/>
      <c r="P52"/>
      <c r="Q52"/>
      <c r="R52"/>
      <c r="S52"/>
      <c r="T52"/>
    </row>
    <row r="53" spans="1:20" ht="15" x14ac:dyDescent="0.25">
      <c r="A53" s="19" t="str">
        <f t="shared" si="3"/>
        <v>General ServicePer Customer Summer Peak Reduction (%)</v>
      </c>
      <c r="B53" s="4" t="s">
        <v>18</v>
      </c>
      <c r="C53" s="4" t="s">
        <v>19</v>
      </c>
      <c r="D53" s="4" t="str">
        <f>$D$47</f>
        <v>General Service</v>
      </c>
      <c r="F53" s="83"/>
      <c r="H53" s="83"/>
      <c r="L53" s="328" t="s">
        <v>489</v>
      </c>
      <c r="M53" s="329" t="s">
        <v>151</v>
      </c>
      <c r="N53" s="330" t="s">
        <v>152</v>
      </c>
      <c r="O53"/>
      <c r="P53"/>
      <c r="Q53"/>
      <c r="R53"/>
      <c r="S53"/>
      <c r="T53"/>
    </row>
    <row r="54" spans="1:20" ht="15" x14ac:dyDescent="0.25">
      <c r="A54" s="19" t="str">
        <f t="shared" si="3"/>
        <v>General ServicePer Customer Summer Peak Reduction (kW)</v>
      </c>
      <c r="B54" s="4" t="s">
        <v>20</v>
      </c>
      <c r="C54" s="4" t="s">
        <v>91</v>
      </c>
      <c r="D54" s="4" t="str">
        <f>$D$47</f>
        <v>General Service</v>
      </c>
      <c r="F54" s="90">
        <v>1.25</v>
      </c>
      <c r="H54" s="90">
        <v>1.25</v>
      </c>
      <c r="J54" s="172" t="s">
        <v>385</v>
      </c>
      <c r="L54" s="366" t="s">
        <v>471</v>
      </c>
      <c r="M54" s="365" t="e">
        <f>IF(F54&gt;0,F54/INDEX($M$3:$M$6,MATCH($D54,$L$3:$L$6,0)),F53*INDEX($M$3:$M$6,MATCH($D54,$L$3:$L$6,0)))</f>
        <v>#REF!</v>
      </c>
      <c r="N54" s="367" t="e">
        <f>IF(H54&gt;0,H54/INDEX($M$8:$M$11,MATCH($D54,$L$8:$L$11,0)),H53*INDEX($M$8:$M$11,MATCH($D54,$L$8:$L$11,0)))</f>
        <v>#REF!</v>
      </c>
      <c r="O54"/>
      <c r="P54"/>
      <c r="Q54"/>
      <c r="R54"/>
      <c r="S54"/>
      <c r="T54"/>
    </row>
    <row r="55" spans="1:20" ht="15.75" thickBot="1" x14ac:dyDescent="0.3">
      <c r="A55" s="19" t="str">
        <f t="shared" si="3"/>
        <v>General ServicePer Customer Winter Peak Reduction (%)</v>
      </c>
      <c r="B55" s="4" t="s">
        <v>21</v>
      </c>
      <c r="C55" s="4" t="s">
        <v>19</v>
      </c>
      <c r="D55" s="4" t="str">
        <f>$D$47</f>
        <v>General Service</v>
      </c>
      <c r="F55" s="83"/>
      <c r="H55" s="83"/>
      <c r="L55" s="368" t="s">
        <v>472</v>
      </c>
      <c r="M55" s="369" t="e">
        <f>IF(F56&gt;0,F56/INDEX($N$3:$N$6,MATCH($D56,$L$3:$L$6,0)),F55*INDEX($N$3:$N$6,MATCH($D56,$L$3:$L$6,0)))</f>
        <v>#REF!</v>
      </c>
      <c r="N55" s="370" t="e">
        <f>IF(H56&gt;0,H56/INDEX($N$8:$N$11,MATCH($D56,$L$8:$L$11,0)),H55*INDEX($N$8:$N$11,MATCH($D56,$L$8:$L$11,0)))</f>
        <v>#REF!</v>
      </c>
      <c r="O55"/>
      <c r="P55"/>
      <c r="Q55"/>
      <c r="R55"/>
      <c r="S55"/>
      <c r="T55"/>
    </row>
    <row r="56" spans="1:20" ht="15" x14ac:dyDescent="0.25">
      <c r="A56" s="19" t="str">
        <f t="shared" si="3"/>
        <v>General ServicePer Customer Winter Peak Reduction (kW)</v>
      </c>
      <c r="B56" s="4" t="s">
        <v>22</v>
      </c>
      <c r="C56" s="4" t="s">
        <v>91</v>
      </c>
      <c r="D56" s="4" t="str">
        <f>$D$47</f>
        <v>General Service</v>
      </c>
      <c r="F56" s="86"/>
      <c r="H56" s="86"/>
      <c r="J56" s="164"/>
      <c r="O56"/>
      <c r="P56"/>
      <c r="Q56"/>
      <c r="R56"/>
      <c r="S56"/>
      <c r="T56"/>
    </row>
    <row r="57" spans="1:20" ht="15" x14ac:dyDescent="0.25">
      <c r="A57" s="19" t="str">
        <f t="shared" si="3"/>
        <v/>
      </c>
      <c r="O57"/>
      <c r="P57"/>
      <c r="Q57"/>
      <c r="R57"/>
      <c r="S57"/>
      <c r="T57"/>
    </row>
    <row r="58" spans="1:20" ht="15" x14ac:dyDescent="0.25">
      <c r="A58" s="19"/>
      <c r="B58" s="178" t="s">
        <v>48</v>
      </c>
      <c r="C58" s="8"/>
      <c r="D58" s="8"/>
      <c r="F58" s="8"/>
      <c r="H58" s="8"/>
      <c r="J58" s="9"/>
      <c r="O58"/>
      <c r="P58"/>
      <c r="Q58"/>
      <c r="R58"/>
      <c r="S58"/>
      <c r="T58"/>
    </row>
    <row r="59" spans="1:20" ht="15" x14ac:dyDescent="0.25">
      <c r="A59" s="19" t="str">
        <f t="shared" ref="A59:A77" si="4">D59&amp;B59</f>
        <v>General ServiceProgram Development Cost</v>
      </c>
      <c r="B59" s="4" t="s">
        <v>40</v>
      </c>
      <c r="C59" s="4" t="s">
        <v>41</v>
      </c>
      <c r="D59" s="4" t="str">
        <f t="shared" ref="D59:D77" si="5">$D$47</f>
        <v>General Service</v>
      </c>
      <c r="F59" s="87">
        <f>$O$26*INDEX($P$28:$Q$32,MATCH($D59,$O$28:$O$32,0),MATCH(F$5,$P$27:$Q$27,0))</f>
        <v>19324.133195228729</v>
      </c>
      <c r="H59" s="87">
        <f>$O$26*INDEX($P$28:$Q$32,MATCH($D59,$O$28:$O$32,0),MATCH(H$5,$P$27:$Q$27,0))</f>
        <v>12204.378230486132</v>
      </c>
      <c r="J59" s="16" t="s">
        <v>113</v>
      </c>
      <c r="O59"/>
      <c r="P59"/>
      <c r="Q59"/>
      <c r="R59"/>
      <c r="S59"/>
      <c r="T59"/>
    </row>
    <row r="60" spans="1:20" ht="15" x14ac:dyDescent="0.25">
      <c r="A60" s="19" t="str">
        <f>D60&amp;B60</f>
        <v>General ServiceProgram Development Cost (per MW basis)</v>
      </c>
      <c r="B60" s="4" t="s">
        <v>134</v>
      </c>
      <c r="C60" s="4" t="str">
        <f>C62</f>
        <v>$/MW @meter</v>
      </c>
      <c r="D60" s="4" t="str">
        <f t="shared" si="5"/>
        <v>General Service</v>
      </c>
      <c r="F60" s="115" t="str">
        <f>IFERROR(F59/INDEX($S$28:$S$32,MATCH($D60,$O$28:$O$32,0),MATCH(F$5,$S$27:$S$27,0)),"-")</f>
        <v>-</v>
      </c>
      <c r="H60" s="115" t="str">
        <f>IFERROR(H59/INDEX($S$28:$S$32,MATCH($D60,$O$28:$O$32,0),MATCH(H$5,$S$27:$S$27,0)),"-")</f>
        <v>-</v>
      </c>
      <c r="O60"/>
      <c r="P60"/>
      <c r="Q60"/>
      <c r="R60"/>
      <c r="S60"/>
      <c r="T60"/>
    </row>
    <row r="61" spans="1:20" ht="15" x14ac:dyDescent="0.25">
      <c r="A61" s="19" t="str">
        <f t="shared" si="4"/>
        <v>General ServiceAnnual Program Administration Cost</v>
      </c>
      <c r="B61" s="4" t="s">
        <v>4</v>
      </c>
      <c r="C61" s="4" t="s">
        <v>28</v>
      </c>
      <c r="D61" s="4" t="str">
        <f t="shared" si="5"/>
        <v>General Service</v>
      </c>
      <c r="F61" s="87">
        <f>$O$24*INDEX($P$28:$Q$32,MATCH($D61,$O$28:$O$32,0),MATCH(F$5,$P$27:$Q$27,0))</f>
        <v>4969.0628216302448</v>
      </c>
      <c r="H61" s="87">
        <f>$O$24*INDEX($P$28:$Q$32,MATCH($D61,$O$28:$O$32,0),MATCH(H$5,$P$27:$Q$27,0))</f>
        <v>3138.268687839291</v>
      </c>
      <c r="O61"/>
      <c r="P61"/>
      <c r="Q61"/>
      <c r="R61"/>
      <c r="S61"/>
      <c r="T61"/>
    </row>
    <row r="62" spans="1:20" ht="15" x14ac:dyDescent="0.25">
      <c r="A62" s="19" t="str">
        <f t="shared" si="4"/>
        <v>General ServiceAnnual Program Administration Cost (per MW basis)</v>
      </c>
      <c r="B62" s="4" t="s">
        <v>89</v>
      </c>
      <c r="C62" s="4" t="s">
        <v>94</v>
      </c>
      <c r="D62" s="4" t="str">
        <f t="shared" si="5"/>
        <v>General Service</v>
      </c>
      <c r="F62" s="115" t="str">
        <f>IFERROR(F61/INDEX($S$28:$S$32,MATCH($D62,$O$28:$O$32,0),MATCH(F$5,$S$27:$S$27,0)),"-")</f>
        <v>-</v>
      </c>
      <c r="H62" s="115" t="str">
        <f>IFERROR(H61/INDEX($S$28:$S$32,MATCH($D62,$O$28:$O$32,0),MATCH(H$5,$S$27:$S$27,0)),"-")</f>
        <v>-</v>
      </c>
      <c r="O62"/>
      <c r="P62"/>
      <c r="Q62"/>
      <c r="R62"/>
      <c r="S62"/>
      <c r="T62"/>
    </row>
    <row r="63" spans="1:20" ht="15" x14ac:dyDescent="0.25">
      <c r="A63" s="19" t="str">
        <f t="shared" si="4"/>
        <v>General ServicePer Customer Annual Marketing/Recruitment Cost</v>
      </c>
      <c r="B63" s="4" t="s">
        <v>35</v>
      </c>
      <c r="C63" s="4" t="s">
        <v>36</v>
      </c>
      <c r="D63" s="4" t="str">
        <f t="shared" si="5"/>
        <v>General Service</v>
      </c>
      <c r="F63" s="87">
        <f>F23*1.25</f>
        <v>75</v>
      </c>
      <c r="H63" s="87">
        <f>H23*1.25</f>
        <v>75</v>
      </c>
      <c r="J63" s="4" t="s">
        <v>649</v>
      </c>
      <c r="O63"/>
      <c r="P63"/>
      <c r="Q63"/>
      <c r="R63"/>
      <c r="S63"/>
      <c r="T63"/>
    </row>
    <row r="64" spans="1:20" ht="15" x14ac:dyDescent="0.25">
      <c r="A64" s="19" t="str">
        <f t="shared" si="4"/>
        <v>General ServiceAnnual O&amp;M Cost</v>
      </c>
      <c r="B64" s="4" t="s">
        <v>27</v>
      </c>
      <c r="C64" s="4" t="s">
        <v>5</v>
      </c>
      <c r="D64" s="4" t="str">
        <f t="shared" si="5"/>
        <v>General Service</v>
      </c>
      <c r="F64" s="87">
        <f>F24</f>
        <v>164</v>
      </c>
      <c r="H64" s="87">
        <f>F64</f>
        <v>164</v>
      </c>
      <c r="J64" s="4" t="s">
        <v>798</v>
      </c>
      <c r="K64" s="16" t="s">
        <v>386</v>
      </c>
      <c r="O64"/>
      <c r="P64"/>
      <c r="Q64"/>
      <c r="R64"/>
      <c r="S64"/>
      <c r="T64"/>
    </row>
    <row r="65" spans="1:20" ht="15" x14ac:dyDescent="0.25">
      <c r="A65" s="19" t="str">
        <f t="shared" si="4"/>
        <v>General ServiceAnnual O&amp;M Cost per MW</v>
      </c>
      <c r="B65" s="4" t="s">
        <v>88</v>
      </c>
      <c r="C65" s="4" t="s">
        <v>94</v>
      </c>
      <c r="D65" s="4" t="str">
        <f t="shared" si="5"/>
        <v>General Service</v>
      </c>
      <c r="F65" s="87">
        <v>0</v>
      </c>
      <c r="H65" s="87">
        <v>0</v>
      </c>
      <c r="O65"/>
      <c r="P65"/>
      <c r="Q65"/>
      <c r="R65"/>
      <c r="S65"/>
      <c r="T65"/>
    </row>
    <row r="66" spans="1:20" ht="15" x14ac:dyDescent="0.25">
      <c r="A66" s="19" t="str">
        <f t="shared" si="4"/>
        <v>General ServiceCost of Equip + Install</v>
      </c>
      <c r="B66" s="4" t="s">
        <v>29</v>
      </c>
      <c r="C66" s="4" t="s">
        <v>30</v>
      </c>
      <c r="D66" s="4" t="str">
        <f t="shared" si="5"/>
        <v>General Service</v>
      </c>
      <c r="F66" s="87">
        <f>F26</f>
        <v>0</v>
      </c>
      <c r="H66" s="87">
        <f>H26</f>
        <v>0</v>
      </c>
      <c r="J66" s="4" t="s">
        <v>189</v>
      </c>
      <c r="O66"/>
      <c r="P66"/>
      <c r="Q66"/>
      <c r="R66"/>
      <c r="S66"/>
      <c r="T66"/>
    </row>
    <row r="67" spans="1:20" ht="15" x14ac:dyDescent="0.25">
      <c r="A67" s="19" t="str">
        <f t="shared" si="4"/>
        <v>General ServiceCost of Equip + Install (per kW basis)</v>
      </c>
      <c r="B67" s="4" t="s">
        <v>90</v>
      </c>
      <c r="C67" s="4" t="s">
        <v>92</v>
      </c>
      <c r="D67" s="4" t="str">
        <f t="shared" si="5"/>
        <v>General Service</v>
      </c>
      <c r="F67" s="87">
        <v>0</v>
      </c>
      <c r="H67" s="87">
        <v>0</v>
      </c>
      <c r="O67"/>
      <c r="P67"/>
      <c r="Q67"/>
      <c r="R67"/>
      <c r="S67"/>
      <c r="T67"/>
    </row>
    <row r="68" spans="1:20" ht="15" x14ac:dyDescent="0.25">
      <c r="A68" s="19" t="str">
        <f t="shared" si="4"/>
        <v>General ServiceAMI Cost</v>
      </c>
      <c r="B68" s="4" t="s">
        <v>23</v>
      </c>
      <c r="C68" s="4" t="s">
        <v>87</v>
      </c>
      <c r="D68" s="4" t="str">
        <f t="shared" si="5"/>
        <v>General Service</v>
      </c>
      <c r="F68" s="87">
        <v>0</v>
      </c>
      <c r="H68" s="87">
        <v>0</v>
      </c>
      <c r="O68"/>
      <c r="P68"/>
      <c r="Q68"/>
      <c r="R68"/>
      <c r="S68"/>
      <c r="T68"/>
    </row>
    <row r="69" spans="1:20" ht="15" x14ac:dyDescent="0.25">
      <c r="A69" s="19" t="str">
        <f t="shared" si="4"/>
        <v>General ServiceSummer DR Event Hours</v>
      </c>
      <c r="B69" s="4" t="s">
        <v>24</v>
      </c>
      <c r="C69" s="4" t="s">
        <v>25</v>
      </c>
      <c r="D69" s="4" t="str">
        <f t="shared" si="5"/>
        <v>General Service</v>
      </c>
      <c r="F69" s="88">
        <v>36</v>
      </c>
      <c r="H69" s="88">
        <v>36</v>
      </c>
      <c r="J69" s="4" t="s">
        <v>188</v>
      </c>
      <c r="O69"/>
      <c r="P69"/>
      <c r="Q69"/>
      <c r="R69"/>
      <c r="S69"/>
      <c r="T69"/>
    </row>
    <row r="70" spans="1:20" ht="15" x14ac:dyDescent="0.25">
      <c r="A70" s="19" t="str">
        <f t="shared" si="4"/>
        <v>General ServiceWinter DR Event Hours</v>
      </c>
      <c r="B70" s="4" t="s">
        <v>26</v>
      </c>
      <c r="C70" s="4" t="s">
        <v>25</v>
      </c>
      <c r="D70" s="4" t="str">
        <f t="shared" si="5"/>
        <v>General Service</v>
      </c>
      <c r="F70" s="88"/>
      <c r="H70" s="88"/>
      <c r="O70"/>
      <c r="P70"/>
      <c r="Q70"/>
      <c r="R70"/>
      <c r="S70"/>
      <c r="T70"/>
    </row>
    <row r="71" spans="1:20" ht="15" x14ac:dyDescent="0.25">
      <c r="A71" s="19" t="str">
        <f t="shared" si="4"/>
        <v>General ServicePer kW Annual Incentive</v>
      </c>
      <c r="B71" s="4" t="s">
        <v>37</v>
      </c>
      <c r="C71" s="4" t="s">
        <v>93</v>
      </c>
      <c r="D71" s="4" t="str">
        <f t="shared" si="5"/>
        <v>General Service</v>
      </c>
      <c r="F71" s="87">
        <v>0</v>
      </c>
      <c r="H71" s="87">
        <v>0</v>
      </c>
      <c r="O71"/>
      <c r="P71"/>
      <c r="Q71"/>
      <c r="R71"/>
      <c r="S71"/>
      <c r="T71"/>
    </row>
    <row r="72" spans="1:20" ht="15" x14ac:dyDescent="0.25">
      <c r="A72" s="19" t="str">
        <f t="shared" si="4"/>
        <v>General ServicePer kWh Annual Incentive</v>
      </c>
      <c r="B72" s="4" t="s">
        <v>38</v>
      </c>
      <c r="C72" s="4" t="s">
        <v>95</v>
      </c>
      <c r="D72" s="4" t="str">
        <f t="shared" si="5"/>
        <v>General Service</v>
      </c>
      <c r="F72" s="87">
        <v>0</v>
      </c>
      <c r="H72" s="87">
        <v>0</v>
      </c>
      <c r="I72" s="69"/>
      <c r="O72"/>
      <c r="P72"/>
      <c r="Q72"/>
      <c r="R72"/>
      <c r="S72"/>
      <c r="T72"/>
    </row>
    <row r="73" spans="1:20" ht="15" x14ac:dyDescent="0.25">
      <c r="A73" s="19" t="str">
        <f t="shared" si="4"/>
        <v>General ServicePer Participant Annual Incentive</v>
      </c>
      <c r="B73" s="4" t="s">
        <v>39</v>
      </c>
      <c r="C73" s="4" t="s">
        <v>5</v>
      </c>
      <c r="D73" s="4" t="str">
        <f t="shared" si="5"/>
        <v>General Service</v>
      </c>
      <c r="F73" s="87">
        <v>20</v>
      </c>
      <c r="G73" s="69"/>
      <c r="H73" s="87">
        <v>20</v>
      </c>
      <c r="I73" s="69"/>
      <c r="J73" s="4" t="s">
        <v>186</v>
      </c>
      <c r="O73"/>
      <c r="P73"/>
      <c r="Q73"/>
      <c r="R73"/>
      <c r="S73"/>
      <c r="T73"/>
    </row>
    <row r="74" spans="1:20" ht="15" x14ac:dyDescent="0.25">
      <c r="A74" s="19" t="str">
        <f t="shared" si="4"/>
        <v>General ServiceProgram Life</v>
      </c>
      <c r="B74" s="4" t="s">
        <v>42</v>
      </c>
      <c r="C74" s="4" t="s">
        <v>43</v>
      </c>
      <c r="D74" s="4" t="str">
        <f t="shared" si="5"/>
        <v>General Service</v>
      </c>
      <c r="F74" s="88">
        <v>10</v>
      </c>
      <c r="H74" s="88">
        <v>10</v>
      </c>
      <c r="O74"/>
      <c r="P74"/>
      <c r="Q74"/>
      <c r="R74"/>
      <c r="S74"/>
      <c r="T74"/>
    </row>
    <row r="75" spans="1:20" ht="15" x14ac:dyDescent="0.25">
      <c r="A75" s="19" t="str">
        <f t="shared" si="4"/>
        <v>General ServiceProgram Start Year</v>
      </c>
      <c r="B75" s="4" t="s">
        <v>44</v>
      </c>
      <c r="C75" s="4" t="s">
        <v>45</v>
      </c>
      <c r="D75" s="4" t="str">
        <f t="shared" si="5"/>
        <v>General Service</v>
      </c>
      <c r="F75" s="88">
        <v>2026</v>
      </c>
      <c r="H75" s="88">
        <v>2026</v>
      </c>
      <c r="O75"/>
      <c r="P75"/>
      <c r="Q75"/>
      <c r="R75"/>
      <c r="S75"/>
      <c r="T75"/>
    </row>
    <row r="76" spans="1:20" ht="15" x14ac:dyDescent="0.25">
      <c r="A76" s="19" t="str">
        <f t="shared" si="4"/>
        <v>General ServiceDe-rate</v>
      </c>
      <c r="B76" s="4" t="s">
        <v>31</v>
      </c>
      <c r="C76" s="4" t="s">
        <v>32</v>
      </c>
      <c r="D76" s="4" t="str">
        <f t="shared" si="5"/>
        <v>General Service</v>
      </c>
      <c r="F76" s="90">
        <v>1</v>
      </c>
      <c r="H76" s="90">
        <v>1</v>
      </c>
      <c r="O76"/>
      <c r="P76"/>
      <c r="Q76"/>
      <c r="R76"/>
      <c r="S76"/>
      <c r="T76"/>
    </row>
    <row r="77" spans="1:20" ht="15" x14ac:dyDescent="0.25">
      <c r="A77" s="19" t="str">
        <f t="shared" si="4"/>
        <v>General ServiceNet to Gross Ratio (free ridership)</v>
      </c>
      <c r="B77" s="4" t="s">
        <v>33</v>
      </c>
      <c r="C77" s="4" t="s">
        <v>34</v>
      </c>
      <c r="D77" s="4" t="str">
        <f t="shared" si="5"/>
        <v>General Service</v>
      </c>
      <c r="F77" s="90">
        <v>1</v>
      </c>
      <c r="H77" s="90">
        <v>1</v>
      </c>
      <c r="O77"/>
      <c r="P77"/>
      <c r="Q77"/>
      <c r="R77"/>
      <c r="S77"/>
      <c r="T77"/>
    </row>
    <row r="78" spans="1:20" ht="15" x14ac:dyDescent="0.25">
      <c r="O78"/>
      <c r="P78"/>
      <c r="Q78"/>
      <c r="R78"/>
      <c r="S78"/>
      <c r="T78"/>
    </row>
    <row r="79" spans="1:20" ht="15" x14ac:dyDescent="0.25">
      <c r="O79"/>
      <c r="P79"/>
      <c r="Q79"/>
      <c r="R79"/>
      <c r="S79"/>
      <c r="T79"/>
    </row>
    <row r="80" spans="1:20" ht="15" x14ac:dyDescent="0.25">
      <c r="O80"/>
      <c r="P80"/>
      <c r="Q80"/>
      <c r="R80"/>
      <c r="S80"/>
      <c r="T80"/>
    </row>
    <row r="81" spans="15:20" ht="15" x14ac:dyDescent="0.25">
      <c r="O81"/>
      <c r="P81"/>
      <c r="Q81"/>
      <c r="R81"/>
      <c r="S81"/>
      <c r="T81"/>
    </row>
    <row r="82" spans="15:20" ht="15" x14ac:dyDescent="0.25">
      <c r="O82"/>
      <c r="P82"/>
      <c r="Q82"/>
      <c r="R82"/>
      <c r="S82"/>
      <c r="T82"/>
    </row>
    <row r="83" spans="15:20" ht="15" x14ac:dyDescent="0.25">
      <c r="O83"/>
      <c r="P83"/>
      <c r="Q83"/>
      <c r="R83"/>
      <c r="S83"/>
      <c r="T83"/>
    </row>
    <row r="84" spans="15:20" ht="15" x14ac:dyDescent="0.25">
      <c r="O84"/>
      <c r="P84"/>
      <c r="Q84"/>
      <c r="R84"/>
      <c r="S84"/>
      <c r="T84"/>
    </row>
    <row r="97" spans="1:8" x14ac:dyDescent="0.2">
      <c r="F97" s="18"/>
      <c r="H97" s="18"/>
    </row>
    <row r="98" spans="1:8" x14ac:dyDescent="0.2">
      <c r="A98" s="19"/>
      <c r="F98" s="18"/>
      <c r="H98" s="18"/>
    </row>
    <row r="99" spans="1:8" x14ac:dyDescent="0.2">
      <c r="F99" s="31"/>
      <c r="H99" s="31"/>
    </row>
    <row r="136" spans="1:2" x14ac:dyDescent="0.2">
      <c r="A136" s="19" t="str">
        <f>D136&amp;B136</f>
        <v>Program Development Cost (per MW basis)</v>
      </c>
      <c r="B136" s="4" t="s">
        <v>134</v>
      </c>
    </row>
    <row r="173" spans="1:2" x14ac:dyDescent="0.2">
      <c r="A173" s="19" t="str">
        <f>D173&amp;B173</f>
        <v>Program Development Cost (per MW basis)</v>
      </c>
      <c r="B173" s="4" t="s">
        <v>134</v>
      </c>
    </row>
    <row r="211" spans="1:2" x14ac:dyDescent="0.2">
      <c r="A211" s="19" t="str">
        <f>D211&amp;B211</f>
        <v>Program Development Cost (per MW basis)</v>
      </c>
      <c r="B211"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41737-AE07-4215-BF33-CB3215B4A92B}">
  <sheetPr codeName="Sheet29">
    <tabColor theme="5"/>
  </sheetPr>
  <dimension ref="A1:Y211"/>
  <sheetViews>
    <sheetView topLeftCell="A49"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4" style="4" customWidth="1"/>
    <col min="13" max="14" width="9.28515625" style="4"/>
    <col min="15" max="15" width="21.7109375" style="4" customWidth="1"/>
    <col min="16" max="16" width="10.28515625" style="4" customWidth="1"/>
    <col min="17" max="18" width="10.7109375" style="4" customWidth="1"/>
    <col min="19" max="19" width="12.5703125" style="4" bestFit="1" customWidth="1"/>
    <col min="20" max="20" width="19.7109375" style="4" bestFit="1" customWidth="1"/>
    <col min="21" max="21" width="20.7109375" style="4" bestFit="1" customWidth="1"/>
    <col min="22" max="22" width="11.5703125" style="4" bestFit="1" customWidth="1"/>
    <col min="23" max="23" width="5.5703125" style="4" bestFit="1" customWidth="1"/>
    <col min="24" max="16384" width="9.28515625" style="4"/>
  </cols>
  <sheetData>
    <row r="1" spans="1:14" s="5" customFormat="1" ht="15.75" x14ac:dyDescent="0.25">
      <c r="B1" s="12" t="s">
        <v>46</v>
      </c>
      <c r="C1" s="13" t="s">
        <v>355</v>
      </c>
      <c r="D1" s="4"/>
      <c r="E1" s="10"/>
      <c r="F1" s="19" t="str">
        <f>F3&amp;F5</f>
        <v>Market PotentialWA</v>
      </c>
      <c r="G1" s="10"/>
      <c r="H1" s="19" t="str">
        <f>H3&amp;H5</f>
        <v>Market PotentialID</v>
      </c>
      <c r="I1" s="10"/>
      <c r="J1" s="30"/>
      <c r="K1"/>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75" thickBot="1" x14ac:dyDescent="0.3">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43.5" thickBot="1" x14ac:dyDescent="0.3">
      <c r="A7" s="19" t="str">
        <f>D7&amp;B7</f>
        <v>ResidentialSteady State Participation Rate</v>
      </c>
      <c r="B7" s="4" t="s">
        <v>78</v>
      </c>
      <c r="C7" s="4" t="s">
        <v>79</v>
      </c>
      <c r="D7" s="41" t="s">
        <v>13</v>
      </c>
      <c r="F7" s="107">
        <v>0.1</v>
      </c>
      <c r="H7" s="107">
        <v>0.1</v>
      </c>
      <c r="J7" s="158" t="s">
        <v>389</v>
      </c>
      <c r="L7" s="335" t="s">
        <v>152</v>
      </c>
      <c r="M7" s="331"/>
      <c r="N7" s="332"/>
    </row>
    <row r="8" spans="1:14" ht="15" x14ac:dyDescent="0.25">
      <c r="A8" s="19" t="str">
        <f t="shared" ref="A8:A37" si="0">D8&amp;B8</f>
        <v xml:space="preserve">ResidentialProgram ramp up period </v>
      </c>
      <c r="B8" s="4" t="s">
        <v>1</v>
      </c>
      <c r="C8" s="4" t="s">
        <v>2</v>
      </c>
      <c r="D8" s="4" t="str">
        <f>$D$7</f>
        <v>Residential</v>
      </c>
      <c r="F8" s="108">
        <v>5</v>
      </c>
      <c r="H8" s="108">
        <v>5</v>
      </c>
      <c r="J8"/>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107">
        <v>0.01</v>
      </c>
      <c r="H9" s="107">
        <v>0.01</v>
      </c>
      <c r="J9" s="125"/>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5.75" thickBot="1" x14ac:dyDescent="0.3">
      <c r="A12" s="19" t="str">
        <f t="shared" si="0"/>
        <v>ResidentialEvent Non-Performance Rate</v>
      </c>
      <c r="B12" s="4" t="s">
        <v>11</v>
      </c>
      <c r="C12" s="4" t="s">
        <v>12</v>
      </c>
      <c r="D12" s="4" t="str">
        <f>$D$7</f>
        <v>Residential</v>
      </c>
      <c r="F12" s="107">
        <v>0</v>
      </c>
      <c r="H12" s="107">
        <v>0</v>
      </c>
      <c r="J12"/>
    </row>
    <row r="13" spans="1:14" ht="15.75" thickBot="1" x14ac:dyDescent="0.3">
      <c r="A13" s="19" t="str">
        <f t="shared" si="0"/>
        <v>ResidentialPer Customer Summer Peak Reduction (%)</v>
      </c>
      <c r="B13" s="4" t="s">
        <v>18</v>
      </c>
      <c r="C13" s="4" t="s">
        <v>19</v>
      </c>
      <c r="D13" s="4" t="str">
        <f>$D$7</f>
        <v>Residential</v>
      </c>
      <c r="F13" s="107"/>
      <c r="H13" s="107"/>
      <c r="J13"/>
      <c r="L13" s="328" t="s">
        <v>489</v>
      </c>
      <c r="M13" s="329" t="s">
        <v>151</v>
      </c>
      <c r="N13" s="330" t="s">
        <v>152</v>
      </c>
    </row>
    <row r="14" spans="1:14" ht="26.25" thickBot="1" x14ac:dyDescent="0.3">
      <c r="A14" s="19" t="str">
        <f>D14&amp;B14</f>
        <v>ResidentialPer Customer Summer Peak Reduction (kW)</v>
      </c>
      <c r="B14" s="4" t="s">
        <v>20</v>
      </c>
      <c r="C14" s="4" t="s">
        <v>91</v>
      </c>
      <c r="D14" s="4" t="str">
        <f>$D$7</f>
        <v>Residential</v>
      </c>
      <c r="F14" s="112">
        <v>0.25</v>
      </c>
      <c r="G14" s="60"/>
      <c r="H14" s="112">
        <v>0.25</v>
      </c>
      <c r="I14" s="60"/>
      <c r="J14" s="161" t="s">
        <v>390</v>
      </c>
      <c r="L14" s="366" t="s">
        <v>471</v>
      </c>
      <c r="M14" s="365" t="e">
        <f>IF(F14&gt;0,F14/INDEX($M$3:$M$6,MATCH($D14,$L$3:$L$6,0)),F13*INDEX($M$3:$M$6,MATCH($D14,$L$3:$L$6,0)))</f>
        <v>#REF!</v>
      </c>
      <c r="N14" s="367" t="e">
        <f>IF(H14&gt;0,H14/INDEX($M$8:$M$11,MATCH($D14,$L$8:$L$11,0)),H13*INDEX($M$8:$M$11,MATCH($D14,$L$8:$L$11,0)))</f>
        <v>#REF!</v>
      </c>
    </row>
    <row r="15" spans="1:14" ht="15.75" thickBot="1" x14ac:dyDescent="0.3">
      <c r="A15" s="19" t="str">
        <f t="shared" si="0"/>
        <v>ResidentialPer Customer Winter Peak Reduction (%)</v>
      </c>
      <c r="B15" s="4" t="s">
        <v>21</v>
      </c>
      <c r="C15" s="4" t="s">
        <v>19</v>
      </c>
      <c r="D15" s="4" t="str">
        <f>$D$7</f>
        <v>Residential</v>
      </c>
      <c r="F15" s="107"/>
      <c r="H15" s="107"/>
      <c r="J15"/>
      <c r="L15" s="368" t="s">
        <v>472</v>
      </c>
      <c r="M15" s="369" t="e">
        <f>IF(F16&gt;0,F16/INDEX($N$3:$N$6,MATCH($D16,$L$3:$L$6,0)),F15*INDEX($N$3:$N$6,MATCH($D16,$L$3:$L$6,0)))</f>
        <v>#REF!</v>
      </c>
      <c r="N15" s="370" t="e">
        <f>IF(H16&gt;0,H16/INDEX($N$8:$N$11,MATCH($D16,$L$8:$L$11,0)),H15*INDEX($N$8:$N$11,MATCH($D16,$L$8:$L$11,0)))</f>
        <v>#REF!</v>
      </c>
    </row>
    <row r="16" spans="1:14" ht="15" x14ac:dyDescent="0.25">
      <c r="A16" s="19" t="str">
        <f t="shared" si="0"/>
        <v>ResidentialPer Customer Winter Peak Reduction (kW)</v>
      </c>
      <c r="B16" s="4" t="s">
        <v>22</v>
      </c>
      <c r="C16" s="4" t="s">
        <v>91</v>
      </c>
      <c r="D16" s="4" t="str">
        <f>$D$7</f>
        <v>Residential</v>
      </c>
      <c r="F16" s="112"/>
      <c r="G16" s="60"/>
      <c r="H16" s="112"/>
      <c r="I16" s="60"/>
      <c r="J16" s="126"/>
    </row>
    <row r="17" spans="1:22" x14ac:dyDescent="0.2">
      <c r="A17" s="19" t="str">
        <f t="shared" si="0"/>
        <v/>
      </c>
    </row>
    <row r="18" spans="1:22" ht="15" customHeight="1" x14ac:dyDescent="0.2">
      <c r="A18" s="19"/>
      <c r="B18" s="7" t="s">
        <v>48</v>
      </c>
      <c r="C18" s="8"/>
      <c r="D18" s="8"/>
      <c r="F18" s="8"/>
      <c r="H18" s="8"/>
      <c r="J18" s="9"/>
    </row>
    <row r="19" spans="1:22" ht="15" x14ac:dyDescent="0.25">
      <c r="A19" s="19" t="str">
        <f t="shared" si="0"/>
        <v>ResidentialProgram Development Cost</v>
      </c>
      <c r="B19" s="4" t="s">
        <v>40</v>
      </c>
      <c r="C19" s="4" t="s">
        <v>41</v>
      </c>
      <c r="D19" s="4" t="str">
        <f t="shared" ref="D19:D37" si="1">$D$7</f>
        <v>Residential</v>
      </c>
      <c r="F19" s="94">
        <f>$O$26*INDEX($P$28:$Q$32,MATCH($D19,$O$28:$O$32,0),MATCH(F$5,$P$27:$Q$27,0))/2</f>
        <v>21647.259305566327</v>
      </c>
      <c r="H19" s="94">
        <f>$O$26*INDEX($P$28:$Q$32,MATCH($D19,$O$28:$O$32,0),MATCH(H$5,$P$27:$Q$27,0))/2</f>
        <v>12474.685898821366</v>
      </c>
      <c r="J19" s="16" t="s">
        <v>382</v>
      </c>
      <c r="O19" s="64" t="s">
        <v>326</v>
      </c>
      <c r="P19" s="64"/>
      <c r="Q19" s="64"/>
      <c r="R19" s="64"/>
    </row>
    <row r="20" spans="1:22" ht="15" x14ac:dyDescent="0.25">
      <c r="A20" s="19" t="str">
        <f>D20&amp;B20</f>
        <v>ResidentialProgram Development Cost (per MW basis)</v>
      </c>
      <c r="B20" s="4" t="s">
        <v>134</v>
      </c>
      <c r="C20" s="4" t="str">
        <f>C22</f>
        <v>$/MW @meter</v>
      </c>
      <c r="D20" s="4" t="str">
        <f>D21</f>
        <v>Residential</v>
      </c>
      <c r="F20" s="114" t="str">
        <f>IFERROR(F19/INDEX($S$28:$S$32,MATCH($D20,$O$28:$O$32,0),MATCH(F$5,$S$27:$S$27,0)),"-")</f>
        <v>-</v>
      </c>
      <c r="H20" s="114" t="str">
        <f>IFERROR(H19/INDEX($S$28:$S$32,MATCH($D20,$O$28:$O$32,0),MATCH(H$5,$S$27:$S$27,0)),"-")</f>
        <v>-</v>
      </c>
      <c r="J20" s="16"/>
      <c r="O20" s="64"/>
      <c r="P20" s="64"/>
      <c r="Q20" s="64"/>
      <c r="R20" s="64"/>
    </row>
    <row r="21" spans="1:22" ht="15" x14ac:dyDescent="0.25">
      <c r="A21" s="19" t="str">
        <f t="shared" si="0"/>
        <v>ResidentialAnnual Program Administration Cost</v>
      </c>
      <c r="B21" s="4" t="s">
        <v>4</v>
      </c>
      <c r="C21" s="4" t="s">
        <v>28</v>
      </c>
      <c r="D21" s="4" t="str">
        <f t="shared" si="1"/>
        <v>Residential</v>
      </c>
      <c r="F21" s="94">
        <f>$O$24*INDEX($P$28:$Q$32,MATCH($D21,$O$28:$O$32,0),MATCH(F$5,$P$27:$Q$27,0))/2</f>
        <v>17317.807444453061</v>
      </c>
      <c r="H21" s="94">
        <f>$O$24*INDEX($P$28:$Q$32,MATCH($D21,$O$28:$O$32,0),MATCH(H$5,$P$27:$Q$27,0))/2</f>
        <v>9979.7487190570937</v>
      </c>
      <c r="J21" s="16" t="s">
        <v>382</v>
      </c>
      <c r="O21" s="64" t="s">
        <v>551</v>
      </c>
      <c r="P21" s="64"/>
      <c r="Q21" s="64"/>
      <c r="R21" s="64"/>
    </row>
    <row r="22" spans="1:22" ht="15" x14ac:dyDescent="0.25">
      <c r="A22" s="19" t="str">
        <f t="shared" si="0"/>
        <v>ResidentialAnnual Program Administration Cost (per MW basis)</v>
      </c>
      <c r="B22" s="4" t="s">
        <v>89</v>
      </c>
      <c r="C22" s="4" t="s">
        <v>94</v>
      </c>
      <c r="D22" s="4" t="str">
        <f t="shared" si="1"/>
        <v>Residential</v>
      </c>
      <c r="F22" s="94"/>
      <c r="H22" s="94"/>
      <c r="J22" s="16"/>
      <c r="O22" s="64"/>
      <c r="P22" s="64"/>
      <c r="Q22" s="64"/>
      <c r="R22" s="64"/>
      <c r="V22" s="59"/>
    </row>
    <row r="23" spans="1:22" ht="15" x14ac:dyDescent="0.25">
      <c r="A23" s="19" t="str">
        <f t="shared" si="0"/>
        <v>ResidentialPer Customer Annual Marketing/Recruitment Cost</v>
      </c>
      <c r="B23" s="4" t="s">
        <v>35</v>
      </c>
      <c r="C23" s="4" t="s">
        <v>36</v>
      </c>
      <c r="D23" s="4" t="str">
        <f t="shared" si="1"/>
        <v>Residential</v>
      </c>
      <c r="F23" s="94">
        <v>60</v>
      </c>
      <c r="H23" s="94">
        <v>60</v>
      </c>
      <c r="J23" s="18" t="s">
        <v>178</v>
      </c>
      <c r="O23" s="65" t="s">
        <v>111</v>
      </c>
      <c r="P23" s="66"/>
      <c r="Q23" s="64"/>
      <c r="R23" s="64"/>
      <c r="V23" s="59"/>
    </row>
    <row r="24" spans="1:22" ht="15" x14ac:dyDescent="0.25">
      <c r="A24" s="19" t="str">
        <f t="shared" si="0"/>
        <v>ResidentialAnnual O&amp;M Cost</v>
      </c>
      <c r="B24" s="4" t="s">
        <v>27</v>
      </c>
      <c r="C24" s="4" t="s">
        <v>5</v>
      </c>
      <c r="D24" s="4" t="str">
        <f t="shared" si="1"/>
        <v>Residential</v>
      </c>
      <c r="F24" s="94">
        <v>0</v>
      </c>
      <c r="H24" s="94">
        <v>0</v>
      </c>
      <c r="J24" s="16" t="s">
        <v>380</v>
      </c>
      <c r="O24" s="388">
        <f>INDEX('Admin Costs and Asmptns.'!$D$14:$D$28,MATCH(IF(LEFT($C$1,9)="Ancillary","Ancillary Services",IF(LEFT($C$1,9)="CTA-2045 ", "CTA-2045 ",$C$1)),'Admin Costs and Asmptns.'!$B$14:$B$28,0))</f>
        <v>60000</v>
      </c>
      <c r="P24" s="64"/>
      <c r="Q24" s="66"/>
      <c r="R24" s="66"/>
      <c r="V24" s="59"/>
    </row>
    <row r="25" spans="1:22" ht="15" x14ac:dyDescent="0.25">
      <c r="A25" s="19" t="str">
        <f t="shared" si="0"/>
        <v>ResidentialAnnual O&amp;M Cost per MW</v>
      </c>
      <c r="B25" s="4" t="s">
        <v>88</v>
      </c>
      <c r="C25" s="4" t="s">
        <v>94</v>
      </c>
      <c r="D25" s="4" t="str">
        <f t="shared" si="1"/>
        <v>Residential</v>
      </c>
      <c r="F25" s="94">
        <v>0</v>
      </c>
      <c r="H25" s="94">
        <v>0</v>
      </c>
      <c r="J25" s="16"/>
      <c r="O25" s="65" t="s">
        <v>112</v>
      </c>
      <c r="P25" s="64"/>
      <c r="Q25" s="64"/>
      <c r="R25" s="64"/>
    </row>
    <row r="26" spans="1:22" ht="15" x14ac:dyDescent="0.25">
      <c r="A26" s="19" t="str">
        <f t="shared" si="0"/>
        <v>ResidentialCost of Equip + Install</v>
      </c>
      <c r="B26" s="4" t="s">
        <v>29</v>
      </c>
      <c r="C26" s="4" t="s">
        <v>30</v>
      </c>
      <c r="D26" s="4" t="str">
        <f t="shared" si="1"/>
        <v>Residential</v>
      </c>
      <c r="F26" s="94">
        <v>0</v>
      </c>
      <c r="H26" s="94">
        <v>0</v>
      </c>
      <c r="J26" s="16" t="s">
        <v>187</v>
      </c>
      <c r="O26" s="388">
        <f>INDEX('Admin Costs and Asmptns.'!$E$14:$E$28,MATCH(IF(LEFT($C$1,9)="Ancillary","Ancillary Services",IF(LEFT($C$1,9)="CTA-2045 ", "CTA-2045 ",$C$1)),'Admin Costs and Asmptns.'!$B$14:$B$28,0))</f>
        <v>75000</v>
      </c>
      <c r="P26" s="64"/>
      <c r="Q26" s="64"/>
      <c r="R26" s="64"/>
      <c r="V26" s="17"/>
    </row>
    <row r="27" spans="1:22" ht="15" x14ac:dyDescent="0.25">
      <c r="A27" s="19" t="str">
        <f t="shared" si="0"/>
        <v>ResidentialCost of Equip + Install (per kW basis)</v>
      </c>
      <c r="B27" s="4" t="s">
        <v>90</v>
      </c>
      <c r="C27" s="4" t="s">
        <v>92</v>
      </c>
      <c r="D27" s="4" t="str">
        <f t="shared" si="1"/>
        <v>Residential</v>
      </c>
      <c r="F27" s="94">
        <v>0</v>
      </c>
      <c r="H27" s="94">
        <v>0</v>
      </c>
      <c r="J27" s="16"/>
      <c r="O27" s="64"/>
      <c r="P27" s="64" t="s">
        <v>151</v>
      </c>
      <c r="Q27" s="64" t="s">
        <v>152</v>
      </c>
      <c r="R27" s="64"/>
      <c r="S27" s="137"/>
      <c r="T27" s="137"/>
      <c r="U27" s="137"/>
    </row>
    <row r="28" spans="1:22" ht="12.75" customHeight="1" x14ac:dyDescent="0.25">
      <c r="A28" s="19" t="str">
        <f t="shared" si="0"/>
        <v>ResidentialAMI Cost</v>
      </c>
      <c r="B28" s="4" t="s">
        <v>23</v>
      </c>
      <c r="C28" s="4" t="s">
        <v>87</v>
      </c>
      <c r="D28" s="4" t="str">
        <f t="shared" si="1"/>
        <v>Residential</v>
      </c>
      <c r="F28" s="94">
        <v>0</v>
      </c>
      <c r="H28" s="94">
        <v>0</v>
      </c>
      <c r="J28" s="16"/>
      <c r="O28" s="64" t="s">
        <v>13</v>
      </c>
      <c r="P28" s="129" cm="1">
        <f t="array" ref="P28">INDEX('Admin Costs and Asmptns.'!$C$39:$K$70,MATCH($C$1,'Admin Costs and Asmptns.'!$B$39:$B$70,0),MATCH(P$27&amp;"_"&amp;$O28,'Admin Costs and Asmptns.'!$C$37:$K$37&amp;"_"&amp;'Admin Costs and Asmptns.'!$C$38:$K$38,0))</f>
        <v>0.57726024814843535</v>
      </c>
      <c r="Q28" s="129" cm="1">
        <f t="array" ref="Q28">INDEX('Admin Costs and Asmptns.'!$C$39:$K$70,MATCH($C$1,'Admin Costs and Asmptns.'!$B$39:$B$70,0),MATCH(Q$27&amp;"_"&amp;$O28,'Admin Costs and Asmptns.'!$C$37:$K$37&amp;"_"&amp;'Admin Costs and Asmptns.'!$C$38:$K$38,0))</f>
        <v>0.33265829063523644</v>
      </c>
      <c r="R28" s="129"/>
      <c r="S28" s="137"/>
      <c r="T28" s="138"/>
      <c r="U28" s="138"/>
      <c r="V28" s="59"/>
    </row>
    <row r="29" spans="1:22" ht="15" x14ac:dyDescent="0.25">
      <c r="A29" s="19" t="str">
        <f t="shared" si="0"/>
        <v>ResidentialSummer DR Event Hours</v>
      </c>
      <c r="B29" s="4" t="s">
        <v>24</v>
      </c>
      <c r="C29" s="4" t="s">
        <v>25</v>
      </c>
      <c r="D29" s="4" t="str">
        <f t="shared" si="1"/>
        <v>Residential</v>
      </c>
      <c r="F29" s="93">
        <v>36</v>
      </c>
      <c r="H29" s="93">
        <v>36</v>
      </c>
      <c r="J29" t="s">
        <v>188</v>
      </c>
      <c r="O29" s="64" t="s">
        <v>232</v>
      </c>
      <c r="P29" s="129" cm="1">
        <f t="array" ref="P29">INDEX('Admin Costs and Asmptns.'!$C$39:$K$70,MATCH($C$1,'Admin Costs and Asmptns.'!$B$39:$B$70,0),MATCH(P$27&amp;"_"&amp;$O29,'Admin Costs and Asmptns.'!$C$37:$K$37&amp;"_"&amp;'Admin Costs and Asmptns.'!$C$38:$K$38,0))</f>
        <v>5.5211809129224944E-2</v>
      </c>
      <c r="Q29" s="129" cm="1">
        <f t="array" ref="Q29">INDEX('Admin Costs and Asmptns.'!$C$39:$K$70,MATCH($C$1,'Admin Costs and Asmptns.'!$B$39:$B$70,0),MATCH(Q$27&amp;"_"&amp;$O29,'Admin Costs and Asmptns.'!$C$37:$K$37&amp;"_"&amp;'Admin Costs and Asmptns.'!$C$38:$K$38,0))</f>
        <v>3.4869652087103235E-2</v>
      </c>
      <c r="R29" s="129"/>
      <c r="S29" s="137"/>
      <c r="T29" s="138"/>
      <c r="U29" s="138"/>
      <c r="V29" s="59"/>
    </row>
    <row r="30" spans="1:22" ht="15" x14ac:dyDescent="0.25">
      <c r="A30" s="19" t="str">
        <f t="shared" si="0"/>
        <v>ResidentialWinter DR Event Hours</v>
      </c>
      <c r="B30" s="4" t="s">
        <v>26</v>
      </c>
      <c r="C30" s="4" t="s">
        <v>25</v>
      </c>
      <c r="D30" s="4" t="str">
        <f t="shared" si="1"/>
        <v>Residential</v>
      </c>
      <c r="F30" s="93"/>
      <c r="H30" s="93"/>
      <c r="J30" s="16"/>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c r="S30" s="137"/>
      <c r="T30" s="138"/>
      <c r="U30" s="138"/>
      <c r="V30" s="59"/>
    </row>
    <row r="31" spans="1:22" ht="15" x14ac:dyDescent="0.25">
      <c r="A31" s="19" t="str">
        <f t="shared" si="0"/>
        <v>ResidentialPer kW Annual Incentive</v>
      </c>
      <c r="B31" s="4" t="s">
        <v>37</v>
      </c>
      <c r="C31" s="4" t="s">
        <v>93</v>
      </c>
      <c r="D31" s="4" t="str">
        <f t="shared" si="1"/>
        <v>Residential</v>
      </c>
      <c r="F31" s="94"/>
      <c r="H31" s="94">
        <v>0</v>
      </c>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c r="S31" s="137"/>
      <c r="T31" s="138"/>
      <c r="U31" s="138"/>
    </row>
    <row r="32" spans="1:22" ht="15" x14ac:dyDescent="0.25">
      <c r="A32" s="19" t="str">
        <f t="shared" si="0"/>
        <v>ResidentialPer kWh Annual Incentive</v>
      </c>
      <c r="B32" s="4" t="s">
        <v>38</v>
      </c>
      <c r="C32" s="4" t="s">
        <v>95</v>
      </c>
      <c r="D32" s="4" t="str">
        <f t="shared" si="1"/>
        <v>Residential</v>
      </c>
      <c r="F32" s="103">
        <v>0</v>
      </c>
      <c r="G32" s="68"/>
      <c r="H32" s="103">
        <v>0</v>
      </c>
      <c r="I32" s="68"/>
      <c r="J32" s="16"/>
      <c r="O32" s="64"/>
      <c r="P32" s="67"/>
      <c r="Q32" s="67"/>
      <c r="R32" s="67"/>
      <c r="T32" s="17"/>
      <c r="U32" s="17"/>
      <c r="V32" s="17"/>
    </row>
    <row r="33" spans="1:25" ht="12.75" customHeight="1" x14ac:dyDescent="0.25">
      <c r="A33" s="19" t="str">
        <f t="shared" si="0"/>
        <v>ResidentialPer Participant Annual Incentive</v>
      </c>
      <c r="B33" s="4" t="s">
        <v>39</v>
      </c>
      <c r="C33" s="4" t="s">
        <v>5</v>
      </c>
      <c r="D33" s="4" t="str">
        <f t="shared" si="1"/>
        <v>Residential</v>
      </c>
      <c r="F33" s="94">
        <v>20</v>
      </c>
      <c r="G33" s="69"/>
      <c r="H33" s="94">
        <v>20</v>
      </c>
      <c r="I33" s="69"/>
      <c r="J33" t="s">
        <v>356</v>
      </c>
      <c r="O33" s="64" t="s">
        <v>123</v>
      </c>
      <c r="P33" s="181">
        <f>SUM(P28:P31)</f>
        <v>0.63247205727766032</v>
      </c>
      <c r="Q33" s="181">
        <f>SUM(Q28:Q31)</f>
        <v>0.36752794272233968</v>
      </c>
      <c r="R33" s="181">
        <f>SUM(P33:Q33)</f>
        <v>1</v>
      </c>
    </row>
    <row r="34" spans="1:25" ht="15" x14ac:dyDescent="0.25">
      <c r="A34" s="19" t="str">
        <f t="shared" si="0"/>
        <v>ResidentialProgram Life</v>
      </c>
      <c r="B34" s="4" t="s">
        <v>42</v>
      </c>
      <c r="C34" s="4" t="s">
        <v>43</v>
      </c>
      <c r="D34" s="4" t="str">
        <f t="shared" si="1"/>
        <v>Residential</v>
      </c>
      <c r="F34" s="93">
        <v>10</v>
      </c>
      <c r="H34" s="93">
        <v>10</v>
      </c>
      <c r="J34" s="16"/>
    </row>
    <row r="35" spans="1:25" x14ac:dyDescent="0.2">
      <c r="A35" s="19" t="str">
        <f t="shared" si="0"/>
        <v>ResidentialProgram Start Year</v>
      </c>
      <c r="B35" s="4" t="s">
        <v>44</v>
      </c>
      <c r="C35" s="4" t="s">
        <v>45</v>
      </c>
      <c r="D35" s="4" t="str">
        <f t="shared" si="1"/>
        <v>Residential</v>
      </c>
      <c r="F35" s="88">
        <v>2026</v>
      </c>
      <c r="H35" s="88">
        <v>2026</v>
      </c>
      <c r="J35" s="16"/>
    </row>
    <row r="36" spans="1:25" ht="15" x14ac:dyDescent="0.25">
      <c r="A36" s="19" t="str">
        <f t="shared" si="0"/>
        <v>ResidentialDe-rate</v>
      </c>
      <c r="B36" s="4" t="s">
        <v>31</v>
      </c>
      <c r="C36" s="4" t="s">
        <v>32</v>
      </c>
      <c r="D36" s="4" t="str">
        <f t="shared" si="1"/>
        <v>Residential</v>
      </c>
      <c r="F36" s="102">
        <v>1</v>
      </c>
      <c r="H36" s="102">
        <v>1</v>
      </c>
      <c r="J36" s="16"/>
      <c r="O36"/>
      <c r="P36"/>
      <c r="Q36"/>
      <c r="R36"/>
      <c r="S36"/>
      <c r="T36"/>
      <c r="U36"/>
      <c r="V36"/>
      <c r="W36"/>
      <c r="X36"/>
      <c r="Y36"/>
    </row>
    <row r="37" spans="1:25" ht="15" x14ac:dyDescent="0.25">
      <c r="A37" s="19" t="str">
        <f t="shared" si="0"/>
        <v>ResidentialNet to Gross Ratio (free ridership)</v>
      </c>
      <c r="B37" s="4" t="s">
        <v>33</v>
      </c>
      <c r="C37" s="4" t="s">
        <v>34</v>
      </c>
      <c r="D37" s="4" t="str">
        <f t="shared" si="1"/>
        <v>Residential</v>
      </c>
      <c r="F37" s="102">
        <v>1</v>
      </c>
      <c r="H37" s="102">
        <v>1</v>
      </c>
      <c r="J37" s="16"/>
      <c r="O37"/>
      <c r="P37"/>
      <c r="Q37"/>
      <c r="R37"/>
      <c r="S37"/>
      <c r="T37"/>
      <c r="U37"/>
      <c r="V37"/>
      <c r="W37"/>
      <c r="X37"/>
      <c r="Y37"/>
    </row>
    <row r="38" spans="1:25" ht="15" x14ac:dyDescent="0.25">
      <c r="O38"/>
      <c r="P38"/>
      <c r="Q38"/>
      <c r="R38"/>
      <c r="S38"/>
      <c r="T38"/>
      <c r="U38"/>
      <c r="V38"/>
      <c r="W38"/>
      <c r="X38"/>
      <c r="Y38"/>
    </row>
    <row r="39" spans="1:25" ht="15" x14ac:dyDescent="0.25">
      <c r="O39"/>
      <c r="P39"/>
      <c r="Q39"/>
      <c r="R39"/>
      <c r="S39"/>
      <c r="T39"/>
      <c r="U39"/>
      <c r="V39"/>
      <c r="W39"/>
      <c r="X39"/>
      <c r="Y39"/>
    </row>
    <row r="40" spans="1:25" ht="15" x14ac:dyDescent="0.25">
      <c r="O40"/>
      <c r="P40"/>
      <c r="Q40"/>
      <c r="R40"/>
      <c r="S40"/>
      <c r="T40"/>
      <c r="U40"/>
      <c r="V40"/>
      <c r="W40"/>
      <c r="X40"/>
      <c r="Y40"/>
    </row>
    <row r="41" spans="1:25" ht="15" x14ac:dyDescent="0.25">
      <c r="O41"/>
      <c r="P41"/>
      <c r="Q41"/>
      <c r="R41"/>
      <c r="S41"/>
      <c r="T41"/>
      <c r="U41"/>
      <c r="V41"/>
      <c r="W41"/>
      <c r="X41"/>
      <c r="Y41"/>
    </row>
    <row r="42" spans="1:25" ht="15" x14ac:dyDescent="0.25">
      <c r="O42"/>
      <c r="P42"/>
      <c r="Q42"/>
      <c r="R42"/>
      <c r="S42"/>
      <c r="T42"/>
      <c r="U42"/>
      <c r="V42"/>
      <c r="W42"/>
      <c r="X42"/>
      <c r="Y42"/>
    </row>
    <row r="43" spans="1:25" ht="26.25" x14ac:dyDescent="0.25">
      <c r="B43" s="556" t="s">
        <v>10</v>
      </c>
      <c r="C43" s="556" t="s">
        <v>0</v>
      </c>
      <c r="D43" s="556" t="s">
        <v>8</v>
      </c>
      <c r="E43" s="14"/>
      <c r="F43" s="15" t="str">
        <f>$F$2</f>
        <v>Market Potential</v>
      </c>
      <c r="G43" s="14"/>
      <c r="H43" s="15" t="str">
        <f>$F$2</f>
        <v>Market Potential</v>
      </c>
      <c r="I43" s="14"/>
      <c r="J43" s="556"/>
      <c r="O43"/>
      <c r="P43"/>
      <c r="Q43"/>
      <c r="R43"/>
      <c r="S43"/>
      <c r="T43"/>
      <c r="U43"/>
      <c r="V43"/>
      <c r="W43"/>
      <c r="X43"/>
      <c r="Y43"/>
    </row>
    <row r="44" spans="1:25" ht="15" x14ac:dyDescent="0.25">
      <c r="B44" s="557"/>
      <c r="C44" s="557"/>
      <c r="D44" s="557"/>
      <c r="E44" s="14"/>
      <c r="F44" s="42" t="s">
        <v>7</v>
      </c>
      <c r="G44" s="14"/>
      <c r="H44" s="42" t="s">
        <v>7</v>
      </c>
      <c r="I44" s="14"/>
      <c r="J44" s="557"/>
      <c r="O44"/>
      <c r="P44"/>
      <c r="Q44"/>
      <c r="R44"/>
      <c r="S44"/>
      <c r="T44"/>
      <c r="U44"/>
      <c r="V44"/>
      <c r="W44"/>
      <c r="X44"/>
      <c r="Y44"/>
    </row>
    <row r="45" spans="1:25" ht="15" x14ac:dyDescent="0.25">
      <c r="B45" s="557"/>
      <c r="C45" s="557"/>
      <c r="D45" s="557"/>
      <c r="E45" s="14"/>
      <c r="F45" s="15" t="str">
        <f>F$5</f>
        <v>WA</v>
      </c>
      <c r="G45" s="14"/>
      <c r="H45" s="15" t="str">
        <f>H$5</f>
        <v>ID</v>
      </c>
      <c r="I45" s="14"/>
      <c r="J45" s="557"/>
      <c r="O45"/>
      <c r="P45"/>
      <c r="Q45"/>
      <c r="R45"/>
      <c r="S45"/>
      <c r="T45"/>
      <c r="U45"/>
      <c r="V45"/>
      <c r="W45"/>
      <c r="X45"/>
      <c r="Y45"/>
    </row>
    <row r="46" spans="1:25" ht="15.75" thickBot="1" x14ac:dyDescent="0.3">
      <c r="B46" s="7" t="s">
        <v>76</v>
      </c>
      <c r="C46" s="8"/>
      <c r="D46" s="8"/>
      <c r="F46" s="8"/>
      <c r="H46" s="8"/>
      <c r="J46" s="9"/>
      <c r="O46"/>
      <c r="P46"/>
      <c r="Q46"/>
      <c r="R46"/>
      <c r="S46"/>
      <c r="T46"/>
      <c r="U46"/>
      <c r="V46"/>
      <c r="W46"/>
      <c r="X46"/>
      <c r="Y46"/>
    </row>
    <row r="47" spans="1:25" ht="43.5" thickBot="1" x14ac:dyDescent="0.3">
      <c r="A47" s="19" t="str">
        <f>D47&amp;B47</f>
        <v>General ServiceSteady State Participation Rate</v>
      </c>
      <c r="B47" s="4" t="s">
        <v>78</v>
      </c>
      <c r="C47" s="4" t="s">
        <v>79</v>
      </c>
      <c r="D47" s="41" t="s">
        <v>232</v>
      </c>
      <c r="F47" s="107">
        <v>0.1</v>
      </c>
      <c r="H47" s="107">
        <v>0.1</v>
      </c>
      <c r="J47" s="158" t="s">
        <v>388</v>
      </c>
      <c r="L47" s="78"/>
      <c r="M47" s="71"/>
      <c r="O47"/>
      <c r="P47"/>
      <c r="Q47"/>
      <c r="R47"/>
      <c r="S47"/>
      <c r="T47"/>
      <c r="U47"/>
      <c r="V47"/>
      <c r="W47"/>
      <c r="X47"/>
      <c r="Y47"/>
    </row>
    <row r="48" spans="1:25" ht="15" x14ac:dyDescent="0.25">
      <c r="A48" s="19" t="str">
        <f>D48&amp;B48</f>
        <v xml:space="preserve">General ServiceProgram ramp up period </v>
      </c>
      <c r="B48" s="4" t="s">
        <v>1</v>
      </c>
      <c r="C48" s="4" t="s">
        <v>2</v>
      </c>
      <c r="D48" s="4" t="str">
        <f>$D$47</f>
        <v>General Service</v>
      </c>
      <c r="F48" s="108">
        <v>5</v>
      </c>
      <c r="H48" s="108">
        <v>5</v>
      </c>
      <c r="J48"/>
      <c r="O48"/>
      <c r="P48"/>
      <c r="Q48"/>
      <c r="R48"/>
      <c r="S48"/>
      <c r="T48"/>
      <c r="U48"/>
      <c r="V48"/>
      <c r="W48"/>
      <c r="X48"/>
      <c r="Y48"/>
    </row>
    <row r="49" spans="1:25" ht="15" x14ac:dyDescent="0.25">
      <c r="A49" s="19" t="str">
        <f>D49&amp;B49</f>
        <v>General ServiceProgram Dropout Rate (Attrition)</v>
      </c>
      <c r="B49" s="4" t="s">
        <v>75</v>
      </c>
      <c r="C49" s="4" t="s">
        <v>80</v>
      </c>
      <c r="D49" s="4" t="str">
        <f>$D$47</f>
        <v>General Service</v>
      </c>
      <c r="F49" s="107">
        <v>0.01</v>
      </c>
      <c r="H49" s="107">
        <v>0.01</v>
      </c>
      <c r="J49" s="125"/>
      <c r="O49"/>
      <c r="P49"/>
      <c r="Q49"/>
      <c r="R49"/>
      <c r="S49"/>
      <c r="T49"/>
      <c r="U49"/>
      <c r="V49"/>
      <c r="W49"/>
      <c r="X49"/>
      <c r="Y49"/>
    </row>
    <row r="50" spans="1:25" ht="15" x14ac:dyDescent="0.25">
      <c r="A50" s="19" t="str">
        <f>D50&amp;B50</f>
        <v/>
      </c>
      <c r="O50"/>
      <c r="P50"/>
      <c r="Q50"/>
      <c r="R50"/>
      <c r="S50"/>
      <c r="T50"/>
      <c r="U50"/>
      <c r="V50"/>
      <c r="W50"/>
      <c r="X50"/>
      <c r="Y50"/>
    </row>
    <row r="51" spans="1:25" ht="15" x14ac:dyDescent="0.25">
      <c r="A51" s="19"/>
      <c r="B51" s="7" t="s">
        <v>47</v>
      </c>
      <c r="C51" s="8"/>
      <c r="D51" s="8"/>
      <c r="F51" s="8"/>
      <c r="H51" s="8"/>
      <c r="J51" s="9"/>
      <c r="O51"/>
      <c r="P51"/>
      <c r="Q51"/>
      <c r="R51"/>
      <c r="S51"/>
      <c r="T51"/>
      <c r="U51"/>
      <c r="V51"/>
      <c r="W51"/>
      <c r="X51"/>
      <c r="Y51"/>
    </row>
    <row r="52" spans="1:25" ht="15.75" thickBot="1" x14ac:dyDescent="0.3">
      <c r="A52" s="19" t="str">
        <f t="shared" ref="A52:A57" si="2">D52&amp;B52</f>
        <v>General ServiceEvent Non-Performance Rate</v>
      </c>
      <c r="B52" s="4" t="s">
        <v>11</v>
      </c>
      <c r="C52" s="4" t="s">
        <v>12</v>
      </c>
      <c r="D52" s="4" t="str">
        <f>$D$47</f>
        <v>General Service</v>
      </c>
      <c r="F52" s="107">
        <v>0</v>
      </c>
      <c r="H52" s="107">
        <v>0</v>
      </c>
      <c r="J52"/>
      <c r="O52"/>
      <c r="P52"/>
      <c r="Q52"/>
      <c r="R52"/>
      <c r="S52"/>
      <c r="T52"/>
      <c r="U52"/>
      <c r="V52"/>
      <c r="W52"/>
      <c r="X52"/>
      <c r="Y52"/>
    </row>
    <row r="53" spans="1:25" ht="15" x14ac:dyDescent="0.25">
      <c r="A53" s="19" t="str">
        <f t="shared" si="2"/>
        <v>General ServicePer Customer Summer Peak Reduction (%)</v>
      </c>
      <c r="B53" s="4" t="s">
        <v>18</v>
      </c>
      <c r="C53" s="4" t="s">
        <v>19</v>
      </c>
      <c r="D53" s="4" t="str">
        <f>$D$47</f>
        <v>General Service</v>
      </c>
      <c r="F53" s="107"/>
      <c r="H53" s="107"/>
      <c r="J53"/>
      <c r="L53" s="328" t="s">
        <v>489</v>
      </c>
      <c r="M53" s="329" t="s">
        <v>151</v>
      </c>
      <c r="N53" s="330" t="s">
        <v>152</v>
      </c>
      <c r="O53"/>
      <c r="P53"/>
      <c r="Q53"/>
      <c r="R53"/>
      <c r="S53"/>
      <c r="T53"/>
      <c r="U53"/>
      <c r="V53"/>
      <c r="W53"/>
      <c r="X53"/>
      <c r="Y53"/>
    </row>
    <row r="54" spans="1:25" ht="15" x14ac:dyDescent="0.25">
      <c r="A54" s="19" t="str">
        <f t="shared" si="2"/>
        <v>General ServicePer Customer Summer Peak Reduction (kW)</v>
      </c>
      <c r="B54" s="4" t="s">
        <v>20</v>
      </c>
      <c r="C54" s="4" t="s">
        <v>91</v>
      </c>
      <c r="D54" s="4" t="str">
        <f>$D$47</f>
        <v>General Service</v>
      </c>
      <c r="F54" s="102">
        <f>K54</f>
        <v>0.625</v>
      </c>
      <c r="H54" s="102">
        <f>K54</f>
        <v>0.625</v>
      </c>
      <c r="J54" s="172" t="s">
        <v>387</v>
      </c>
      <c r="K54" s="4">
        <f>1.25/2</f>
        <v>0.625</v>
      </c>
      <c r="L54" s="366" t="s">
        <v>471</v>
      </c>
      <c r="M54" s="365" t="e">
        <f>IF(F54&gt;0,F54/INDEX($M$3:$M$6,MATCH($D54,$L$3:$L$6,0)),F53*INDEX($M$3:$M$6,MATCH($D54,$L$3:$L$6,0)))</f>
        <v>#REF!</v>
      </c>
      <c r="N54" s="367" t="e">
        <f>IF(H54&gt;0,H54/INDEX($M$8:$M$11,MATCH($D54,$L$8:$L$11,0)),H53*INDEX($M$8:$M$11,MATCH($D54,$L$8:$L$11,0)))</f>
        <v>#REF!</v>
      </c>
      <c r="O54"/>
      <c r="P54"/>
      <c r="Q54"/>
      <c r="R54"/>
      <c r="S54"/>
      <c r="T54"/>
      <c r="U54"/>
      <c r="V54"/>
      <c r="W54"/>
      <c r="X54"/>
      <c r="Y54"/>
    </row>
    <row r="55" spans="1:25" ht="15.75" thickBot="1" x14ac:dyDescent="0.3">
      <c r="A55" s="19" t="str">
        <f t="shared" si="2"/>
        <v>General ServicePer Customer Winter Peak Reduction (%)</v>
      </c>
      <c r="B55" s="4" t="s">
        <v>21</v>
      </c>
      <c r="C55" s="4" t="s">
        <v>19</v>
      </c>
      <c r="D55" s="4" t="str">
        <f>$D$47</f>
        <v>General Service</v>
      </c>
      <c r="F55" s="107"/>
      <c r="H55" s="107"/>
      <c r="J55"/>
      <c r="L55" s="368" t="s">
        <v>472</v>
      </c>
      <c r="M55" s="369" t="e">
        <f>IF(F56&gt;0,F56/INDEX($N$3:$N$6,MATCH($D56,$L$3:$L$6,0)),F55*INDEX($N$3:$N$6,MATCH($D56,$L$3:$L$6,0)))</f>
        <v>#REF!</v>
      </c>
      <c r="N55" s="370" t="e">
        <f>IF(H56&gt;0,H56/INDEX($N$8:$N$11,MATCH($D56,$L$8:$L$11,0)),H55*INDEX($N$8:$N$11,MATCH($D56,$L$8:$L$11,0)))</f>
        <v>#REF!</v>
      </c>
      <c r="O55"/>
      <c r="P55"/>
      <c r="Q55"/>
      <c r="R55"/>
      <c r="S55"/>
      <c r="T55"/>
      <c r="U55"/>
      <c r="V55"/>
      <c r="W55"/>
      <c r="X55"/>
      <c r="Y55"/>
    </row>
    <row r="56" spans="1:25" ht="15" x14ac:dyDescent="0.25">
      <c r="A56" s="19" t="str">
        <f t="shared" si="2"/>
        <v>General ServicePer Customer Winter Peak Reduction (kW)</v>
      </c>
      <c r="B56" s="4" t="s">
        <v>22</v>
      </c>
      <c r="C56" s="4" t="s">
        <v>91</v>
      </c>
      <c r="D56" s="4" t="str">
        <f>$D$47</f>
        <v>General Service</v>
      </c>
      <c r="F56" s="112"/>
      <c r="H56" s="112"/>
      <c r="J56" s="126"/>
      <c r="O56"/>
      <c r="P56"/>
      <c r="Q56"/>
      <c r="R56"/>
      <c r="S56"/>
      <c r="T56"/>
      <c r="U56"/>
      <c r="V56"/>
      <c r="W56"/>
      <c r="X56"/>
      <c r="Y56"/>
    </row>
    <row r="57" spans="1:25" ht="15" x14ac:dyDescent="0.25">
      <c r="A57" s="19" t="str">
        <f t="shared" si="2"/>
        <v/>
      </c>
      <c r="O57"/>
      <c r="P57"/>
      <c r="Q57"/>
      <c r="R57"/>
      <c r="S57"/>
      <c r="T57"/>
      <c r="U57"/>
      <c r="V57"/>
      <c r="W57"/>
      <c r="X57"/>
      <c r="Y57"/>
    </row>
    <row r="58" spans="1:25" ht="15" x14ac:dyDescent="0.25">
      <c r="A58" s="19"/>
      <c r="B58" s="7" t="s">
        <v>48</v>
      </c>
      <c r="C58" s="8"/>
      <c r="D58" s="8"/>
      <c r="F58" s="8"/>
      <c r="H58" s="8"/>
      <c r="J58" s="9"/>
      <c r="O58"/>
      <c r="P58"/>
      <c r="Q58"/>
      <c r="R58"/>
      <c r="S58"/>
      <c r="T58"/>
      <c r="U58"/>
      <c r="V58"/>
      <c r="W58"/>
      <c r="X58"/>
      <c r="Y58"/>
    </row>
    <row r="59" spans="1:25" ht="15" x14ac:dyDescent="0.25">
      <c r="A59" s="19" t="str">
        <f t="shared" ref="A59:A77" si="3">D59&amp;B59</f>
        <v>General ServiceProgram Development Cost</v>
      </c>
      <c r="B59" s="4" t="s">
        <v>40</v>
      </c>
      <c r="C59" s="4" t="s">
        <v>41</v>
      </c>
      <c r="D59" s="4" t="str">
        <f t="shared" ref="D59:D77" si="4">$D$47</f>
        <v>General Service</v>
      </c>
      <c r="F59" s="94">
        <f>$O$26*INDEX($P$28:$Q$32,MATCH($D59,$O$28:$O$32,0),MATCH(F$5,$P$27:$Q$27,0))/2</f>
        <v>2070.4428423459353</v>
      </c>
      <c r="H59" s="94">
        <f>$O$26*INDEX($P$28:$Q$32,MATCH($D59,$O$28:$O$32,0),MATCH(H$5,$P$27:$Q$27,0))/2</f>
        <v>1307.6119532663713</v>
      </c>
      <c r="J59" s="16" t="s">
        <v>382</v>
      </c>
      <c r="O59"/>
      <c r="P59"/>
      <c r="Q59"/>
      <c r="R59"/>
      <c r="S59"/>
      <c r="T59"/>
      <c r="U59"/>
      <c r="V59"/>
      <c r="W59"/>
      <c r="X59"/>
      <c r="Y59"/>
    </row>
    <row r="60" spans="1:25" ht="15" x14ac:dyDescent="0.25">
      <c r="A60" s="19" t="str">
        <f>D60&amp;B60</f>
        <v>General ServiceProgram Development Cost (per MW basis)</v>
      </c>
      <c r="B60" s="4" t="s">
        <v>134</v>
      </c>
      <c r="C60" s="4" t="str">
        <f>C62</f>
        <v>$/MW @meter</v>
      </c>
      <c r="D60" s="4" t="str">
        <f t="shared" si="4"/>
        <v>General Service</v>
      </c>
      <c r="F60" s="114" t="str">
        <f>IFERROR(F59/INDEX($S$28:$S$32,MATCH($D60,$O$28:$O$32,0),MATCH(F$5,$S$27:$S$27,0)),"-")</f>
        <v>-</v>
      </c>
      <c r="H60" s="114" t="str">
        <f>IFERROR(H59/INDEX($S$28:$S$32,MATCH($D60,$O$28:$O$32,0),MATCH(H$5,$S$27:$S$27,0)),"-")</f>
        <v>-</v>
      </c>
      <c r="O60"/>
      <c r="P60"/>
      <c r="Q60"/>
      <c r="R60"/>
      <c r="S60"/>
      <c r="T60"/>
      <c r="U60"/>
      <c r="V60"/>
      <c r="W60"/>
      <c r="X60"/>
      <c r="Y60"/>
    </row>
    <row r="61" spans="1:25" ht="15" x14ac:dyDescent="0.25">
      <c r="A61" s="19" t="str">
        <f t="shared" si="3"/>
        <v>General ServiceAnnual Program Administration Cost</v>
      </c>
      <c r="B61" s="4" t="s">
        <v>4</v>
      </c>
      <c r="C61" s="4" t="s">
        <v>28</v>
      </c>
      <c r="D61" s="4" t="str">
        <f t="shared" si="4"/>
        <v>General Service</v>
      </c>
      <c r="F61" s="94">
        <f>$O$24*INDEX($P$28:$Q$32,MATCH($D61,$O$28:$O$32,0),MATCH(F$5,$P$27:$Q$27,0))/2</f>
        <v>1656.3542738767483</v>
      </c>
      <c r="H61" s="94">
        <f>$O$24*INDEX($P$28:$Q$32,MATCH($D61,$O$28:$O$32,0),MATCH(H$5,$P$27:$Q$27,0))/2</f>
        <v>1046.0895626130971</v>
      </c>
      <c r="J61" s="16" t="s">
        <v>382</v>
      </c>
      <c r="O61"/>
      <c r="P61"/>
      <c r="Q61"/>
      <c r="R61"/>
      <c r="S61"/>
      <c r="T61"/>
      <c r="U61"/>
      <c r="V61"/>
      <c r="W61"/>
      <c r="X61"/>
      <c r="Y61"/>
    </row>
    <row r="62" spans="1:25" ht="15" x14ac:dyDescent="0.25">
      <c r="A62" s="19" t="str">
        <f t="shared" si="3"/>
        <v>General ServiceAnnual Program Administration Cost (per MW basis)</v>
      </c>
      <c r="B62" s="4" t="s">
        <v>89</v>
      </c>
      <c r="C62" s="4" t="s">
        <v>94</v>
      </c>
      <c r="D62" s="4" t="str">
        <f t="shared" si="4"/>
        <v>General Service</v>
      </c>
      <c r="F62" s="114" t="str">
        <f>IFERROR(F61/INDEX($S$28:$S$32,MATCH($D62,$O$28:$O$32,0),MATCH(F$5,$S$27:$S$27,0)),"-")</f>
        <v>-</v>
      </c>
      <c r="H62" s="114" t="str">
        <f>IFERROR(H61/INDEX($S$28:$S$32,MATCH($D62,$O$28:$O$32,0),MATCH(H$5,$S$27:$S$27,0)),"-")</f>
        <v>-</v>
      </c>
      <c r="O62"/>
      <c r="P62"/>
      <c r="Q62"/>
      <c r="R62"/>
      <c r="S62"/>
      <c r="T62"/>
      <c r="U62"/>
      <c r="V62"/>
      <c r="W62"/>
      <c r="X62"/>
      <c r="Y62"/>
    </row>
    <row r="63" spans="1:25" ht="15" x14ac:dyDescent="0.25">
      <c r="A63" s="19" t="str">
        <f t="shared" si="3"/>
        <v>General ServicePer Customer Annual Marketing/Recruitment Cost</v>
      </c>
      <c r="B63" s="4" t="s">
        <v>35</v>
      </c>
      <c r="C63" s="4" t="s">
        <v>36</v>
      </c>
      <c r="D63" s="4" t="str">
        <f t="shared" si="4"/>
        <v>General Service</v>
      </c>
      <c r="F63" s="94">
        <f>F23*1.25</f>
        <v>75</v>
      </c>
      <c r="H63" s="94">
        <f>H23*1.25</f>
        <v>75</v>
      </c>
      <c r="J63" t="s">
        <v>649</v>
      </c>
      <c r="O63"/>
      <c r="P63"/>
      <c r="Q63"/>
      <c r="R63"/>
      <c r="S63"/>
      <c r="T63"/>
      <c r="U63"/>
      <c r="V63"/>
      <c r="W63"/>
      <c r="X63"/>
      <c r="Y63"/>
    </row>
    <row r="64" spans="1:25" ht="15" x14ac:dyDescent="0.25">
      <c r="A64" s="19" t="str">
        <f t="shared" si="3"/>
        <v>General ServiceAnnual O&amp;M Cost</v>
      </c>
      <c r="B64" s="4" t="s">
        <v>27</v>
      </c>
      <c r="C64" s="4" t="s">
        <v>5</v>
      </c>
      <c r="D64" s="4" t="str">
        <f t="shared" si="4"/>
        <v>General Service</v>
      </c>
      <c r="F64" s="94">
        <v>0</v>
      </c>
      <c r="H64" s="94">
        <v>0</v>
      </c>
      <c r="J64" t="s">
        <v>391</v>
      </c>
      <c r="O64"/>
      <c r="P64"/>
      <c r="Q64"/>
      <c r="R64"/>
      <c r="S64"/>
      <c r="T64"/>
      <c r="U64"/>
      <c r="V64"/>
      <c r="W64"/>
      <c r="X64"/>
      <c r="Y64"/>
    </row>
    <row r="65" spans="1:25" ht="15" x14ac:dyDescent="0.25">
      <c r="A65" s="19" t="str">
        <f t="shared" si="3"/>
        <v>General ServiceAnnual O&amp;M Cost per MW</v>
      </c>
      <c r="B65" s="4" t="s">
        <v>88</v>
      </c>
      <c r="C65" s="4" t="s">
        <v>94</v>
      </c>
      <c r="D65" s="4" t="str">
        <f t="shared" si="4"/>
        <v>General Service</v>
      </c>
      <c r="F65" s="94">
        <v>0</v>
      </c>
      <c r="H65" s="94">
        <v>0</v>
      </c>
      <c r="O65"/>
      <c r="P65"/>
      <c r="Q65"/>
      <c r="R65"/>
      <c r="S65"/>
      <c r="T65"/>
      <c r="U65"/>
      <c r="V65"/>
      <c r="W65"/>
      <c r="X65"/>
      <c r="Y65"/>
    </row>
    <row r="66" spans="1:25" ht="15" x14ac:dyDescent="0.25">
      <c r="A66" s="19" t="str">
        <f t="shared" si="3"/>
        <v>General ServiceCost of Equip + Install</v>
      </c>
      <c r="B66" s="4" t="s">
        <v>29</v>
      </c>
      <c r="C66" s="4" t="s">
        <v>30</v>
      </c>
      <c r="D66" s="4" t="str">
        <f t="shared" si="4"/>
        <v>General Service</v>
      </c>
      <c r="F66" s="94">
        <f>F26</f>
        <v>0</v>
      </c>
      <c r="H66" s="94">
        <f>H26</f>
        <v>0</v>
      </c>
      <c r="J66" t="s">
        <v>189</v>
      </c>
      <c r="O66"/>
      <c r="P66"/>
      <c r="Q66"/>
      <c r="R66"/>
      <c r="S66"/>
      <c r="T66"/>
      <c r="U66"/>
      <c r="V66"/>
      <c r="W66"/>
      <c r="X66"/>
      <c r="Y66"/>
    </row>
    <row r="67" spans="1:25" ht="15" x14ac:dyDescent="0.25">
      <c r="A67" s="19" t="str">
        <f t="shared" si="3"/>
        <v>General ServiceCost of Equip + Install (per kW basis)</v>
      </c>
      <c r="B67" s="4" t="s">
        <v>90</v>
      </c>
      <c r="C67" s="4" t="s">
        <v>92</v>
      </c>
      <c r="D67" s="4" t="str">
        <f t="shared" si="4"/>
        <v>General Service</v>
      </c>
      <c r="F67" s="94">
        <v>0</v>
      </c>
      <c r="H67" s="94">
        <v>0</v>
      </c>
      <c r="O67"/>
      <c r="P67"/>
      <c r="Q67"/>
      <c r="R67"/>
      <c r="S67"/>
      <c r="T67"/>
      <c r="U67"/>
      <c r="V67"/>
      <c r="W67"/>
      <c r="X67"/>
      <c r="Y67"/>
    </row>
    <row r="68" spans="1:25" ht="15" x14ac:dyDescent="0.25">
      <c r="A68" s="19" t="str">
        <f t="shared" si="3"/>
        <v>General ServiceAMI Cost</v>
      </c>
      <c r="B68" s="4" t="s">
        <v>23</v>
      </c>
      <c r="C68" s="4" t="s">
        <v>87</v>
      </c>
      <c r="D68" s="4" t="str">
        <f t="shared" si="4"/>
        <v>General Service</v>
      </c>
      <c r="F68" s="94">
        <v>0</v>
      </c>
      <c r="H68" s="94">
        <v>0</v>
      </c>
      <c r="O68"/>
      <c r="P68"/>
      <c r="Q68"/>
      <c r="R68"/>
      <c r="S68"/>
      <c r="T68"/>
      <c r="U68"/>
      <c r="V68"/>
      <c r="W68"/>
      <c r="X68"/>
      <c r="Y68"/>
    </row>
    <row r="69" spans="1:25" ht="15" x14ac:dyDescent="0.25">
      <c r="A69" s="19" t="str">
        <f t="shared" si="3"/>
        <v>General ServiceSummer DR Event Hours</v>
      </c>
      <c r="B69" s="4" t="s">
        <v>24</v>
      </c>
      <c r="C69" s="4" t="s">
        <v>25</v>
      </c>
      <c r="D69" s="4" t="str">
        <f t="shared" si="4"/>
        <v>General Service</v>
      </c>
      <c r="F69" s="93">
        <v>36</v>
      </c>
      <c r="H69" s="93">
        <v>36</v>
      </c>
      <c r="J69" t="s">
        <v>188</v>
      </c>
      <c r="O69"/>
      <c r="P69"/>
      <c r="Q69"/>
      <c r="R69"/>
      <c r="S69"/>
      <c r="T69"/>
      <c r="U69"/>
      <c r="V69"/>
      <c r="W69"/>
      <c r="X69"/>
      <c r="Y69"/>
    </row>
    <row r="70" spans="1:25" ht="15" x14ac:dyDescent="0.25">
      <c r="A70" s="19" t="str">
        <f t="shared" si="3"/>
        <v>General ServiceWinter DR Event Hours</v>
      </c>
      <c r="B70" s="4" t="s">
        <v>26</v>
      </c>
      <c r="C70" s="4" t="s">
        <v>25</v>
      </c>
      <c r="D70" s="4" t="str">
        <f t="shared" si="4"/>
        <v>General Service</v>
      </c>
      <c r="F70" s="93"/>
      <c r="H70" s="93"/>
      <c r="O70"/>
      <c r="P70"/>
      <c r="Q70"/>
      <c r="R70"/>
      <c r="S70"/>
      <c r="T70"/>
      <c r="U70"/>
      <c r="V70"/>
      <c r="W70"/>
      <c r="X70"/>
      <c r="Y70"/>
    </row>
    <row r="71" spans="1:25" ht="15" x14ac:dyDescent="0.25">
      <c r="A71" s="19" t="str">
        <f t="shared" si="3"/>
        <v>General ServicePer kW Annual Incentive</v>
      </c>
      <c r="B71" s="4" t="s">
        <v>37</v>
      </c>
      <c r="C71" s="4" t="s">
        <v>93</v>
      </c>
      <c r="D71" s="4" t="str">
        <f t="shared" si="4"/>
        <v>General Service</v>
      </c>
      <c r="F71" s="94">
        <v>0</v>
      </c>
      <c r="H71" s="94">
        <v>0</v>
      </c>
      <c r="O71"/>
      <c r="P71"/>
      <c r="Q71"/>
      <c r="R71"/>
      <c r="S71"/>
      <c r="T71"/>
      <c r="U71"/>
      <c r="V71"/>
      <c r="W71"/>
      <c r="X71"/>
      <c r="Y71"/>
    </row>
    <row r="72" spans="1:25" ht="15" x14ac:dyDescent="0.25">
      <c r="A72" s="19" t="str">
        <f t="shared" si="3"/>
        <v>General ServicePer kWh Annual Incentive</v>
      </c>
      <c r="B72" s="4" t="s">
        <v>38</v>
      </c>
      <c r="C72" s="4" t="s">
        <v>95</v>
      </c>
      <c r="D72" s="4" t="str">
        <f t="shared" si="4"/>
        <v>General Service</v>
      </c>
      <c r="F72" s="94">
        <v>0</v>
      </c>
      <c r="H72" s="94">
        <v>0</v>
      </c>
      <c r="I72" s="69"/>
      <c r="O72"/>
      <c r="P72"/>
      <c r="Q72"/>
      <c r="R72"/>
      <c r="S72"/>
      <c r="T72"/>
      <c r="U72"/>
      <c r="V72"/>
      <c r="W72"/>
      <c r="X72"/>
      <c r="Y72"/>
    </row>
    <row r="73" spans="1:25" ht="15" x14ac:dyDescent="0.25">
      <c r="A73" s="19" t="str">
        <f t="shared" si="3"/>
        <v>General ServicePer Participant Annual Incentive</v>
      </c>
      <c r="B73" s="4" t="s">
        <v>39</v>
      </c>
      <c r="C73" s="4" t="s">
        <v>5</v>
      </c>
      <c r="D73" s="4" t="str">
        <f t="shared" si="4"/>
        <v>General Service</v>
      </c>
      <c r="F73" s="94">
        <v>20</v>
      </c>
      <c r="G73" s="69"/>
      <c r="H73" s="94">
        <v>20</v>
      </c>
      <c r="I73" s="69"/>
      <c r="J73" t="s">
        <v>356</v>
      </c>
      <c r="O73"/>
      <c r="P73"/>
      <c r="Q73"/>
      <c r="R73"/>
      <c r="S73"/>
      <c r="T73"/>
      <c r="U73"/>
      <c r="V73"/>
      <c r="W73"/>
      <c r="X73"/>
      <c r="Y73"/>
    </row>
    <row r="74" spans="1:25" ht="15" x14ac:dyDescent="0.25">
      <c r="A74" s="19" t="str">
        <f t="shared" si="3"/>
        <v>General ServiceProgram Life</v>
      </c>
      <c r="B74" s="4" t="s">
        <v>42</v>
      </c>
      <c r="C74" s="4" t="s">
        <v>43</v>
      </c>
      <c r="D74" s="4" t="str">
        <f t="shared" si="4"/>
        <v>General Service</v>
      </c>
      <c r="F74" s="93">
        <v>10</v>
      </c>
      <c r="H74" s="93">
        <v>10</v>
      </c>
      <c r="J74"/>
      <c r="O74"/>
      <c r="P74"/>
      <c r="Q74"/>
      <c r="R74"/>
      <c r="S74"/>
      <c r="T74"/>
      <c r="U74"/>
      <c r="V74"/>
      <c r="W74"/>
      <c r="X74"/>
      <c r="Y74"/>
    </row>
    <row r="75" spans="1:25" ht="15" x14ac:dyDescent="0.25">
      <c r="A75" s="19" t="str">
        <f t="shared" si="3"/>
        <v>General ServiceProgram Start Year</v>
      </c>
      <c r="B75" s="4" t="s">
        <v>44</v>
      </c>
      <c r="C75" s="4" t="s">
        <v>45</v>
      </c>
      <c r="D75" s="4" t="str">
        <f t="shared" si="4"/>
        <v>General Service</v>
      </c>
      <c r="F75" s="88">
        <v>2026</v>
      </c>
      <c r="H75" s="88">
        <v>2026</v>
      </c>
      <c r="O75"/>
      <c r="P75"/>
      <c r="Q75"/>
      <c r="R75"/>
      <c r="S75"/>
      <c r="T75"/>
      <c r="U75"/>
      <c r="V75"/>
      <c r="W75"/>
      <c r="X75"/>
      <c r="Y75"/>
    </row>
    <row r="76" spans="1:25" ht="15" x14ac:dyDescent="0.25">
      <c r="A76" s="19" t="str">
        <f t="shared" si="3"/>
        <v>General ServiceDe-rate</v>
      </c>
      <c r="B76" s="4" t="s">
        <v>31</v>
      </c>
      <c r="C76" s="4" t="s">
        <v>32</v>
      </c>
      <c r="D76" s="4" t="str">
        <f t="shared" si="4"/>
        <v>General Service</v>
      </c>
      <c r="F76" s="102">
        <v>1</v>
      </c>
      <c r="H76" s="102">
        <v>1</v>
      </c>
      <c r="O76"/>
      <c r="P76"/>
      <c r="Q76"/>
      <c r="R76"/>
      <c r="S76"/>
      <c r="T76"/>
      <c r="U76"/>
      <c r="V76"/>
      <c r="W76"/>
      <c r="X76"/>
      <c r="Y76"/>
    </row>
    <row r="77" spans="1:25" ht="15" x14ac:dyDescent="0.25">
      <c r="A77" s="19" t="str">
        <f t="shared" si="3"/>
        <v>General ServiceNet to Gross Ratio (free ridership)</v>
      </c>
      <c r="B77" s="4" t="s">
        <v>33</v>
      </c>
      <c r="C77" s="4" t="s">
        <v>34</v>
      </c>
      <c r="D77" s="4" t="str">
        <f t="shared" si="4"/>
        <v>General Service</v>
      </c>
      <c r="F77" s="102">
        <v>1</v>
      </c>
      <c r="H77" s="102">
        <v>1</v>
      </c>
      <c r="O77"/>
      <c r="P77"/>
      <c r="Q77"/>
      <c r="R77"/>
      <c r="S77"/>
      <c r="T77"/>
      <c r="U77"/>
      <c r="V77"/>
      <c r="W77"/>
      <c r="X77"/>
      <c r="Y77"/>
    </row>
    <row r="78" spans="1:25" ht="15" x14ac:dyDescent="0.25">
      <c r="O78"/>
      <c r="P78"/>
      <c r="Q78"/>
      <c r="R78"/>
      <c r="S78"/>
      <c r="T78"/>
      <c r="U78"/>
      <c r="V78"/>
      <c r="W78"/>
      <c r="X78"/>
      <c r="Y78"/>
    </row>
    <row r="79" spans="1:25" ht="15" x14ac:dyDescent="0.25">
      <c r="O79"/>
      <c r="P79"/>
      <c r="Q79"/>
      <c r="R79"/>
      <c r="S79"/>
      <c r="T79"/>
      <c r="U79"/>
      <c r="V79"/>
      <c r="W79"/>
      <c r="X79"/>
      <c r="Y79"/>
    </row>
    <row r="80" spans="1:25" ht="15" x14ac:dyDescent="0.25">
      <c r="O80"/>
      <c r="P80"/>
      <c r="Q80"/>
      <c r="R80"/>
      <c r="S80"/>
      <c r="T80"/>
      <c r="U80"/>
      <c r="V80"/>
      <c r="W80"/>
      <c r="X80"/>
      <c r="Y80"/>
    </row>
    <row r="81" spans="15:25" ht="15" x14ac:dyDescent="0.25">
      <c r="O81"/>
      <c r="P81"/>
      <c r="Q81"/>
      <c r="R81"/>
      <c r="S81"/>
      <c r="T81"/>
      <c r="U81"/>
      <c r="V81"/>
      <c r="W81"/>
      <c r="X81"/>
      <c r="Y81"/>
    </row>
    <row r="82" spans="15:25" ht="15" x14ac:dyDescent="0.25">
      <c r="O82"/>
      <c r="P82"/>
      <c r="Q82"/>
      <c r="R82"/>
      <c r="S82"/>
      <c r="T82"/>
      <c r="U82"/>
      <c r="V82"/>
      <c r="W82"/>
      <c r="X82"/>
      <c r="Y82"/>
    </row>
    <row r="83" spans="15:25" ht="15" x14ac:dyDescent="0.25">
      <c r="O83"/>
      <c r="P83"/>
      <c r="Q83"/>
      <c r="R83"/>
      <c r="S83"/>
      <c r="T83"/>
      <c r="U83"/>
      <c r="V83"/>
      <c r="W83"/>
      <c r="X83"/>
      <c r="Y83"/>
    </row>
    <row r="84" spans="15:25" ht="15" x14ac:dyDescent="0.25">
      <c r="O84"/>
      <c r="P84"/>
      <c r="Q84"/>
      <c r="R84"/>
      <c r="S84"/>
      <c r="T84"/>
      <c r="U84"/>
      <c r="V84"/>
      <c r="W84"/>
      <c r="X84"/>
      <c r="Y84"/>
    </row>
    <row r="85" spans="15:25" ht="15" x14ac:dyDescent="0.25">
      <c r="O85"/>
      <c r="P85"/>
      <c r="Q85"/>
      <c r="R85"/>
      <c r="S85"/>
      <c r="T85"/>
      <c r="U85"/>
      <c r="V85"/>
      <c r="W85"/>
      <c r="X85"/>
      <c r="Y85"/>
    </row>
    <row r="86" spans="15:25" ht="15" x14ac:dyDescent="0.25">
      <c r="O86"/>
      <c r="P86"/>
      <c r="Q86"/>
      <c r="R86"/>
      <c r="S86"/>
      <c r="T86"/>
      <c r="U86"/>
      <c r="V86"/>
      <c r="W86"/>
      <c r="X86"/>
      <c r="Y86"/>
    </row>
    <row r="87" spans="15:25" ht="15" x14ac:dyDescent="0.25">
      <c r="O87"/>
      <c r="P87"/>
      <c r="Q87"/>
      <c r="R87"/>
      <c r="S87"/>
      <c r="T87"/>
      <c r="U87"/>
      <c r="V87"/>
      <c r="W87"/>
      <c r="X87"/>
      <c r="Y87"/>
    </row>
    <row r="88" spans="15:25" ht="15" x14ac:dyDescent="0.25">
      <c r="O88"/>
      <c r="P88"/>
      <c r="Q88"/>
      <c r="R88"/>
      <c r="S88"/>
      <c r="T88"/>
      <c r="U88"/>
      <c r="V88"/>
      <c r="W88"/>
      <c r="X88"/>
      <c r="Y88"/>
    </row>
    <row r="89" spans="15:25" ht="15" x14ac:dyDescent="0.25">
      <c r="O89"/>
      <c r="P89"/>
      <c r="Q89"/>
      <c r="R89"/>
      <c r="S89"/>
      <c r="T89"/>
      <c r="U89"/>
      <c r="V89"/>
      <c r="W89"/>
      <c r="X89"/>
      <c r="Y89"/>
    </row>
    <row r="90" spans="15:25" ht="15" x14ac:dyDescent="0.25">
      <c r="O90"/>
      <c r="P90"/>
      <c r="Q90"/>
      <c r="R90"/>
      <c r="S90"/>
      <c r="T90"/>
      <c r="U90"/>
      <c r="V90"/>
      <c r="W90"/>
      <c r="X90"/>
      <c r="Y90"/>
    </row>
    <row r="91" spans="15:25" ht="15" x14ac:dyDescent="0.25">
      <c r="O91"/>
      <c r="P91"/>
      <c r="Q91"/>
      <c r="R91"/>
      <c r="S91"/>
      <c r="T91"/>
      <c r="U91"/>
      <c r="V91"/>
      <c r="W91"/>
      <c r="X91"/>
      <c r="Y91"/>
    </row>
    <row r="92" spans="15:25" ht="15" x14ac:dyDescent="0.25">
      <c r="O92"/>
      <c r="P92"/>
      <c r="Q92"/>
      <c r="R92"/>
      <c r="S92"/>
      <c r="T92"/>
      <c r="U92"/>
      <c r="V92"/>
      <c r="W92"/>
      <c r="X92"/>
      <c r="Y92"/>
    </row>
    <row r="93" spans="15:25" ht="15" x14ac:dyDescent="0.25">
      <c r="O93"/>
      <c r="P93"/>
      <c r="Q93"/>
      <c r="R93"/>
      <c r="S93"/>
      <c r="T93"/>
      <c r="U93"/>
      <c r="V93"/>
      <c r="W93"/>
      <c r="X93"/>
      <c r="Y93"/>
    </row>
    <row r="94" spans="15:25" ht="15" x14ac:dyDescent="0.25">
      <c r="O94"/>
      <c r="P94"/>
      <c r="Q94"/>
      <c r="R94"/>
      <c r="S94"/>
      <c r="T94"/>
      <c r="U94"/>
      <c r="V94"/>
      <c r="W94"/>
      <c r="X94"/>
      <c r="Y94"/>
    </row>
    <row r="95" spans="15:25" ht="15" x14ac:dyDescent="0.25">
      <c r="O95"/>
      <c r="P95"/>
      <c r="Q95"/>
      <c r="R95"/>
      <c r="S95"/>
      <c r="T95"/>
      <c r="U95"/>
      <c r="V95"/>
      <c r="W95"/>
      <c r="X95"/>
      <c r="Y95"/>
    </row>
    <row r="96" spans="15:25" ht="15" x14ac:dyDescent="0.25">
      <c r="O96"/>
      <c r="P96"/>
      <c r="Q96"/>
      <c r="R96"/>
      <c r="S96"/>
      <c r="T96"/>
      <c r="U96"/>
      <c r="V96"/>
      <c r="W96"/>
      <c r="X96"/>
      <c r="Y96"/>
    </row>
    <row r="97" spans="1:25" ht="15" x14ac:dyDescent="0.25">
      <c r="F97" s="18"/>
      <c r="H97" s="18"/>
      <c r="O97"/>
      <c r="P97"/>
      <c r="Q97"/>
      <c r="R97"/>
      <c r="S97"/>
      <c r="T97"/>
      <c r="U97"/>
      <c r="V97"/>
      <c r="W97"/>
      <c r="X97"/>
      <c r="Y97"/>
    </row>
    <row r="98" spans="1:25" ht="15" x14ac:dyDescent="0.25">
      <c r="A98" s="19"/>
      <c r="F98" s="18"/>
      <c r="H98" s="18"/>
      <c r="O98"/>
      <c r="P98"/>
      <c r="Q98"/>
      <c r="R98"/>
      <c r="S98"/>
      <c r="T98"/>
      <c r="U98"/>
      <c r="V98"/>
      <c r="W98"/>
      <c r="X98"/>
      <c r="Y98"/>
    </row>
    <row r="99" spans="1:25" ht="15" x14ac:dyDescent="0.25">
      <c r="F99" s="31"/>
      <c r="H99" s="31"/>
      <c r="O99"/>
      <c r="P99"/>
      <c r="Q99"/>
      <c r="R99"/>
      <c r="S99"/>
      <c r="T99"/>
      <c r="U99"/>
      <c r="V99"/>
      <c r="W99"/>
      <c r="X99"/>
      <c r="Y99"/>
    </row>
    <row r="136" spans="1:2" x14ac:dyDescent="0.2">
      <c r="A136" s="19" t="str">
        <f>D136&amp;B136</f>
        <v>Program Development Cost (per MW basis)</v>
      </c>
      <c r="B136" s="4" t="s">
        <v>134</v>
      </c>
    </row>
    <row r="173" spans="1:2" x14ac:dyDescent="0.2">
      <c r="A173" s="19" t="str">
        <f>D173&amp;B173</f>
        <v>Program Development Cost (per MW basis)</v>
      </c>
      <c r="B173" s="4" t="s">
        <v>134</v>
      </c>
    </row>
    <row r="211" spans="1:2" x14ac:dyDescent="0.2">
      <c r="A211" s="19" t="str">
        <f>D211&amp;B211</f>
        <v>Program Development Cost (per MW basis)</v>
      </c>
      <c r="B211"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F11425F77B7848867743919A19E721" ma:contentTypeVersion="14" ma:contentTypeDescription="Create a new document." ma:contentTypeScope="" ma:versionID="be5c10aa340bad52187dde53adc953a7">
  <xsd:schema xmlns:xsd="http://www.w3.org/2001/XMLSchema" xmlns:xs="http://www.w3.org/2001/XMLSchema" xmlns:p="http://schemas.microsoft.com/office/2006/metadata/properties" xmlns:ns2="0b7ead8e-a37d-4947-b09b-702ee45730ac" xmlns:ns3="f0c61a6c-aa48-4770-9af3-f7ae76d55366" targetNamespace="http://schemas.microsoft.com/office/2006/metadata/properties" ma:root="true" ma:fieldsID="e4a14c81f91c6ebc38f375fcfffa179d" ns2:_="" ns3:_="">
    <xsd:import namespace="0b7ead8e-a37d-4947-b09b-702ee45730ac"/>
    <xsd:import namespace="f0c61a6c-aa48-4770-9af3-f7ae76d5536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7ead8e-a37d-4947-b09b-702ee45730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fa990aa-4f50-4bc1-9dbe-d20ec199ba94"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0c61a6c-aa48-4770-9af3-f7ae76d5536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afb673b7-ec54-4d8f-837c-961b96ce2df2}" ma:internalName="TaxCatchAll" ma:showField="CatchAllData" ma:web="f0c61a6c-aa48-4770-9af3-f7ae76d5536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0c61a6c-aa48-4770-9af3-f7ae76d55366" xsi:nil="true"/>
    <lcf76f155ced4ddcb4097134ff3c332f xmlns="0b7ead8e-a37d-4947-b09b-702ee45730a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202C002-80F0-4319-9E53-86B6EB38FCA0}"/>
</file>

<file path=customXml/itemProps2.xml><?xml version="1.0" encoding="utf-8"?>
<ds:datastoreItem xmlns:ds="http://schemas.openxmlformats.org/officeDocument/2006/customXml" ds:itemID="{E7DC5A22-EC2C-45EE-8E5D-74129D4EB8BF}"/>
</file>

<file path=customXml/itemProps3.xml><?xml version="1.0" encoding="utf-8"?>
<ds:datastoreItem xmlns:ds="http://schemas.openxmlformats.org/officeDocument/2006/customXml" ds:itemID="{AABB406F-51F0-4DB4-B778-257FCB2D66F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10</vt:i4>
      </vt:variant>
    </vt:vector>
  </HeadingPairs>
  <TitlesOfParts>
    <vt:vector size="50" baseType="lpstr">
      <vt:lpstr>DR Program List</vt:lpstr>
      <vt:lpstr>Current and Pilot Programs</vt:lpstr>
      <vt:lpstr>ParticipationRate</vt:lpstr>
      <vt:lpstr>ImpactInput</vt:lpstr>
      <vt:lpstr>CEInput</vt:lpstr>
      <vt:lpstr>Change Log</vt:lpstr>
      <vt:lpstr>DLC Central AC</vt:lpstr>
      <vt:lpstr>DLC Smart Thermostats - Cooling</vt:lpstr>
      <vt:lpstr>Ancillary Cooling</vt:lpstr>
      <vt:lpstr>DLC Smart Thermostats - Heating</vt:lpstr>
      <vt:lpstr>Ancillary Heating</vt:lpstr>
      <vt:lpstr>DLC Water Heating</vt:lpstr>
      <vt:lpstr>Ancillary DLC WH</vt:lpstr>
      <vt:lpstr>Pilot-CTA-2045 HPWH</vt:lpstr>
      <vt:lpstr>Parent-CTA-2045 HPWH</vt:lpstr>
      <vt:lpstr>Pilot-Ancillary HPWH</vt:lpstr>
      <vt:lpstr>Parent-Ancillary HPWH</vt:lpstr>
      <vt:lpstr>Pilot-CTA-2045 ERWH</vt:lpstr>
      <vt:lpstr>Parent-CTA-2045 ERWH</vt:lpstr>
      <vt:lpstr>Pilot-Ancillary ERWH</vt:lpstr>
      <vt:lpstr>Parent-Ancillary ERWH</vt:lpstr>
      <vt:lpstr>DLC Smart Appliances</vt:lpstr>
      <vt:lpstr>DLC Electric Vehicle Charging</vt:lpstr>
      <vt:lpstr>Ancillary EV</vt:lpstr>
      <vt:lpstr>Third Party Contracts</vt:lpstr>
      <vt:lpstr>Ancillary Third Party</vt:lpstr>
      <vt:lpstr>Thermal Energy Storage</vt:lpstr>
      <vt:lpstr>Battery Energy Storage</vt:lpstr>
      <vt:lpstr>Ancillary Battery Storage</vt:lpstr>
      <vt:lpstr>Behavioral</vt:lpstr>
      <vt:lpstr>Pilot-Time-of-Use Opt-In</vt:lpstr>
      <vt:lpstr>Parent-Time-of-Use Opt-In</vt:lpstr>
      <vt:lpstr>Time-of-Use Opt-Out</vt:lpstr>
      <vt:lpstr>Electric Vehicle TOU Opt-In</vt:lpstr>
      <vt:lpstr>Variable Peak Pricing Rates</vt:lpstr>
      <vt:lpstr>Pilot-Peak Time Rebate</vt:lpstr>
      <vt:lpstr>Parent-Peak Time Rebate</vt:lpstr>
      <vt:lpstr>Admin Costs and Asmptns.</vt:lpstr>
      <vt:lpstr>CTs + Demand - To be updated</vt:lpstr>
      <vt:lpstr>DR- Forecasts</vt:lpstr>
      <vt:lpstr>'Current and Pilot Programs'!_ftn1</vt:lpstr>
      <vt:lpstr>'Current and Pilot Programs'!_ftnref1</vt:lpstr>
      <vt:lpstr>CEInput</vt:lpstr>
      <vt:lpstr>ImpactInput</vt:lpstr>
      <vt:lpstr>KeyCE</vt:lpstr>
      <vt:lpstr>KeyImp</vt:lpstr>
      <vt:lpstr>KeyPR</vt:lpstr>
      <vt:lpstr>ParticipationRate</vt:lpstr>
      <vt:lpstr>YearsCE</vt:lpstr>
      <vt:lpstr>YearsPR</vt:lpstr>
    </vt:vector>
  </TitlesOfParts>
  <Company>AMERESCO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Costenaro, David</dc:creator>
  <cp:lastModifiedBy>Williams, Tommy</cp:lastModifiedBy>
  <cp:lastPrinted>2022-06-02T13:40:25Z</cp:lastPrinted>
  <dcterms:created xsi:type="dcterms:W3CDTF">2016-01-29T20:29:41Z</dcterms:created>
  <dcterms:modified xsi:type="dcterms:W3CDTF">2024-05-01T04:26:27Z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0x01010000F11425F77B7848867743919A19E721</vt:lpwstr>
  </property>
</Properties>
</file>